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ofgemcloud-my.sharepoint.com/personal/tamar_sleven_ofgem_gov_uk/Documents/Desktop/Publication documents/"/>
    </mc:Choice>
  </mc:AlternateContent>
  <xr:revisionPtr revIDLastSave="0" documentId="8_{B6A5A62F-F115-42FA-AD12-08C617ED769F}" xr6:coauthVersionLast="47" xr6:coauthVersionMax="47" xr10:uidLastSave="{00000000-0000-0000-0000-000000000000}"/>
  <bookViews>
    <workbookView xWindow="-110" yWindow="-110" windowWidth="19420" windowHeight="10420" tabRatio="816" xr2:uid="{12AE1196-F42D-4E83-9828-AA5007B89EFC}"/>
  </bookViews>
  <sheets>
    <sheet name="Cover" sheetId="9" r:id="rId1"/>
    <sheet name="Contents" sheetId="10" r:id="rId2"/>
    <sheet name="Lists" sheetId="11" r:id="rId3"/>
    <sheet name="ChangesLog" sheetId="12" r:id="rId4"/>
    <sheet name="UniversalData" sheetId="13" r:id="rId5"/>
    <sheet name="1.01 Summary_Totex" sheetId="266" r:id="rId6"/>
    <sheet name="1.01a Allowance" sheetId="287" r:id="rId7"/>
    <sheet name="1.01b MultiActivityVar RPEs" sheetId="288" r:id="rId8"/>
    <sheet name="1.01c MultiActivityVar No RPEs" sheetId="290" r:id="rId9"/>
    <sheet name="1.02 Summary_PCFM" sheetId="256" r:id="rId10"/>
    <sheet name="1.03 Summary_MEAV" sheetId="56" r:id="rId11"/>
    <sheet name="1.04 Summary_Reliability" sheetId="181" r:id="rId12"/>
    <sheet name="1.05 Summary_Workload " sheetId="235" r:id="rId13"/>
    <sheet name="1.06 Summary_PerfSnapshot" sheetId="240" r:id="rId14"/>
    <sheet name="1.07 Forecast Costs" sheetId="257" r:id="rId15"/>
    <sheet name="License Values Data Table" sheetId="284" r:id="rId16"/>
    <sheet name="2.01 Revenue - PCDs" sheetId="268" r:id="rId17"/>
    <sheet name="2.02 Revenue - Volume Drivers" sheetId="269" r:id="rId18"/>
    <sheet name="2.03 Revenue - Re-openers" sheetId="270" r:id="rId19"/>
    <sheet name="2.04 Revenue-Pass-through costs" sheetId="271" r:id="rId20"/>
    <sheet name="2.05 Revenue - ODI" sheetId="272" r:id="rId21"/>
    <sheet name="2.06 Revenue - ORA" sheetId="273" r:id="rId22"/>
    <sheet name="2.07 Revenue-TaxPoolTotex Alloc" sheetId="274" r:id="rId23"/>
    <sheet name="2.08 Revenue - Recovered Rev" sheetId="280" r:id="rId24"/>
    <sheet name="2.09 Revenue -DRS Revenue" sheetId="282" r:id="rId25"/>
    <sheet name="3.01 Revenue_Interface" sheetId="275" r:id="rId26"/>
    <sheet name="3.02 NARM_Interface" sheetId="264" r:id="rId27"/>
    <sheet name="4.01 OpexCostMatrix" sheetId="19" r:id="rId28"/>
    <sheet name="4.02 BSAllocations" sheetId="129" r:id="rId29"/>
    <sheet name="4.03 Training_Apprentices" sheetId="70" r:id="rId30"/>
    <sheet name="4.04 Maintenance" sheetId="28" r:id="rId31"/>
    <sheet name="4.05 LPGasholders" sheetId="4" r:id="rId32"/>
    <sheet name="4.06 LandRemediation" sheetId="27" r:id="rId33"/>
    <sheet name="4.07 Shrinkage " sheetId="213" r:id="rId34"/>
    <sheet name="4.08 GasTheft" sheetId="100" r:id="rId35"/>
    <sheet name="4.09 TDPWI" sheetId="191" r:id="rId36"/>
    <sheet name="4.10 TDPWI_Restoration" sheetId="193" r:id="rId37"/>
    <sheet name="4.11 TDPWI_Recovery - NA" sheetId="192" r:id="rId38"/>
    <sheet name="4.12 Streetworks " sheetId="76" r:id="rId39"/>
    <sheet name="4.13 Streetwks_scheme- NA" sheetId="197" r:id="rId40"/>
    <sheet name="4.14 SmartMetering" sheetId="3" r:id="rId41"/>
    <sheet name="4.15_SIU" sheetId="77" r:id="rId42"/>
    <sheet name="4.16 FTE" sheetId="265" r:id="rId43"/>
    <sheet name="4.17 DRS" sheetId="283" r:id="rId44"/>
    <sheet name="5.01 LTSStorageEntry" sheetId="209" r:id="rId45"/>
    <sheet name="5.02 Reinforcement" sheetId="54" r:id="rId46"/>
    <sheet name="5.03 Reinforcement Projs &gt;£0.5m" sheetId="141" r:id="rId47"/>
    <sheet name="5.04 Governors" sheetId="29" r:id="rId48"/>
    <sheet name="5.05 Connections" sheetId="53" r:id="rId49"/>
    <sheet name="5.06 OtherCapex" sheetId="62" r:id="rId50"/>
    <sheet name="5.07 OtherCapex Projects &gt;£0.5m" sheetId="143" r:id="rId51"/>
    <sheet name="5.08 Vehicles" sheetId="78" r:id="rId52"/>
    <sheet name="5.09 Cyber" sheetId="79" r:id="rId53"/>
    <sheet name="5.10 Physical Security" sheetId="80" r:id="rId54"/>
    <sheet name="6.01 RepexContributions" sheetId="66" r:id="rId55"/>
    <sheet name="6.02 MainsTier_1" sheetId="35" r:id="rId56"/>
    <sheet name="6.03 MainsTier_2A" sheetId="60" r:id="rId57"/>
    <sheet name="6.04 MainsTier_2B" sheetId="36" r:id="rId58"/>
    <sheet name="6.05 MainsTier_3" sheetId="37" r:id="rId59"/>
    <sheet name="6.06 MainsTier_Other" sheetId="38" r:id="rId60"/>
    <sheet name="6.07 MainsDiversions" sheetId="39" r:id="rId61"/>
    <sheet name="6.08 MainsDecom" sheetId="147" r:id="rId62"/>
    <sheet name="6.09 RepexServices" sheetId="41" r:id="rId63"/>
    <sheet name="6.10 IronStubs" sheetId="65" r:id="rId64"/>
    <sheet name="6.11 RoboticIntervention" sheetId="61" r:id="rId65"/>
    <sheet name="6.12 Risers" sheetId="81" r:id="rId66"/>
    <sheet name="6.13 DynamicGrowth" sheetId="59" r:id="rId67"/>
    <sheet name="7.01 Analysis_RPT" sheetId="132" r:id="rId68"/>
    <sheet name="8.01 LTS&amp;Entry" sheetId="58" r:id="rId69"/>
    <sheet name="8.02 Capacity&amp;Storage" sheetId="57" r:id="rId70"/>
    <sheet name="8.03 DistributionNetwork" sheetId="33" r:id="rId71"/>
    <sheet name="8.04 Capacity&amp;Demand" sheetId="84" r:id="rId72"/>
    <sheet name="8.05 CapacityOutput " sheetId="236" r:id="rId73"/>
    <sheet name="9.01 ODI_CustomerSatisfaction" sheetId="158" r:id="rId74"/>
    <sheet name="9.02 ODI_CustomerComplaints" sheetId="159" r:id="rId75"/>
    <sheet name="9.03 ODI_Interruption" sheetId="208" r:id="rId76"/>
    <sheet name="9.04 Maj_Interrupt" sheetId="180" r:id="rId77"/>
    <sheet name="9.05 ODI_CollStreetworks" sheetId="150" r:id="rId78"/>
    <sheet name="9.06 ODI_CO_Awareness" sheetId="189" r:id="rId79"/>
    <sheet name="10.01 PCD_PWF" sheetId="151" r:id="rId80"/>
    <sheet name="10.02 PCD_RPM" sheetId="152" r:id="rId81"/>
    <sheet name="10.03 PCD_GasEscape" sheetId="153" r:id="rId82"/>
    <sheet name="10.04 PCD_IPR" sheetId="202" r:id="rId83"/>
    <sheet name="10.05 PCD_London_M_P" sheetId="203" r:id="rId84"/>
    <sheet name="10.06 BioMet_Imp_Acc" sheetId="279" r:id="rId85"/>
    <sheet name="11.01 Other_Dist_Gas_Connection" sheetId="196" r:id="rId86"/>
    <sheet name="11.02 Responding to calls" sheetId="195" r:id="rId87"/>
    <sheet name="11.03 Other_CommunityFund -NA" sheetId="190" r:id="rId88"/>
    <sheet name="11.04 Other_V&amp;CMA " sheetId="188" r:id="rId89"/>
    <sheet name="11.05 Other_Re-openerPipeline" sheetId="149" r:id="rId90"/>
    <sheet name="11.05a Other_Re-opener Appendix" sheetId="286" r:id="rId91"/>
    <sheet name="11.06 Other_EnvironmentBCF" sheetId="239" r:id="rId92"/>
    <sheet name="11.07 Other_Envir_Other" sheetId="227" r:id="rId93"/>
    <sheet name="11.08 Other_NGNCompletedJobs" sheetId="156" r:id="rId94"/>
    <sheet name="11.09 Other_NetZero_Dev" sheetId="160" r:id="rId95"/>
    <sheet name="11.10 Other_HRB_Plans" sheetId="161" r:id="rId96"/>
    <sheet name="11.11 Other_PREReports&amp;Repairs" sheetId="31" r:id="rId97"/>
    <sheet name="11.12 Other_ Safety" sheetId="205" r:id="rId98"/>
    <sheet name="11.13 Other_ Covid_impact" sheetId="206" r:id="rId99"/>
    <sheet name="12.01 GSoP" sheetId="155" r:id="rId100"/>
    <sheet name="12.02 Licence_Condition10" sheetId="194" r:id="rId101"/>
    <sheet name="13.01 Innovation_NIA" sheetId="204" r:id="rId102"/>
    <sheet name="13.02 Innovation_NIC - NA" sheetId="215" r:id="rId103"/>
    <sheet name="13.03 Innovation_CNIA" sheetId="232" r:id="rId104"/>
    <sheet name="13.04 Innovation_SIF" sheetId="214" r:id="rId105"/>
  </sheets>
  <definedNames>
    <definedName name="________hom1" localSheetId="11" hidden="1">{#N/A,#N/A,FALSE,"Assessment";#N/A,#N/A,FALSE,"Staffing";#N/A,#N/A,FALSE,"Hires";#N/A,#N/A,FALSE,"Assumptions"}</definedName>
    <definedName name="________hom1" localSheetId="12" hidden="1">{#N/A,#N/A,FALSE,"Assessment";#N/A,#N/A,FALSE,"Staffing";#N/A,#N/A,FALSE,"Hires";#N/A,#N/A,FALSE,"Assumptions"}</definedName>
    <definedName name="________hom1" localSheetId="13" hidden="1">{#N/A,#N/A,FALSE,"Assessment";#N/A,#N/A,FALSE,"Staffing";#N/A,#N/A,FALSE,"Hires";#N/A,#N/A,FALSE,"Assumptions"}</definedName>
    <definedName name="________hom1" localSheetId="79" hidden="1">{#N/A,#N/A,FALSE,"Assessment";#N/A,#N/A,FALSE,"Staffing";#N/A,#N/A,FALSE,"Hires";#N/A,#N/A,FALSE,"Assumptions"}</definedName>
    <definedName name="________hom1" localSheetId="80" hidden="1">{#N/A,#N/A,FALSE,"Assessment";#N/A,#N/A,FALSE,"Staffing";#N/A,#N/A,FALSE,"Hires";#N/A,#N/A,FALSE,"Assumptions"}</definedName>
    <definedName name="________hom1" localSheetId="81" hidden="1">{#N/A,#N/A,FALSE,"Assessment";#N/A,#N/A,FALSE,"Staffing";#N/A,#N/A,FALSE,"Hires";#N/A,#N/A,FALSE,"Assumptions"}</definedName>
    <definedName name="________hom1" localSheetId="82" hidden="1">{#N/A,#N/A,FALSE,"Assessment";#N/A,#N/A,FALSE,"Staffing";#N/A,#N/A,FALSE,"Hires";#N/A,#N/A,FALSE,"Assumptions"}</definedName>
    <definedName name="________hom1" localSheetId="83" hidden="1">{#N/A,#N/A,FALSE,"Assessment";#N/A,#N/A,FALSE,"Staffing";#N/A,#N/A,FALSE,"Hires";#N/A,#N/A,FALSE,"Assumptions"}</definedName>
    <definedName name="________hom1" localSheetId="84" hidden="1">{#N/A,#N/A,FALSE,"Assessment";#N/A,#N/A,FALSE,"Staffing";#N/A,#N/A,FALSE,"Hires";#N/A,#N/A,FALSE,"Assumptions"}</definedName>
    <definedName name="________hom1" localSheetId="86" hidden="1">{#N/A,#N/A,FALSE,"Assessment";#N/A,#N/A,FALSE,"Staffing";#N/A,#N/A,FALSE,"Hires";#N/A,#N/A,FALSE,"Assumptions"}</definedName>
    <definedName name="________hom1" localSheetId="87" hidden="1">{#N/A,#N/A,FALSE,"Assessment";#N/A,#N/A,FALSE,"Staffing";#N/A,#N/A,FALSE,"Hires";#N/A,#N/A,FALSE,"Assumptions"}</definedName>
    <definedName name="________hom1" localSheetId="88" hidden="1">{#N/A,#N/A,FALSE,"Assessment";#N/A,#N/A,FALSE,"Staffing";#N/A,#N/A,FALSE,"Hires";#N/A,#N/A,FALSE,"Assumptions"}</definedName>
    <definedName name="________hom1" localSheetId="89" hidden="1">{#N/A,#N/A,FALSE,"Assessment";#N/A,#N/A,FALSE,"Staffing";#N/A,#N/A,FALSE,"Hires";#N/A,#N/A,FALSE,"Assumptions"}</definedName>
    <definedName name="________hom1" localSheetId="90" hidden="1">{#N/A,#N/A,FALSE,"Assessment";#N/A,#N/A,FALSE,"Staffing";#N/A,#N/A,FALSE,"Hires";#N/A,#N/A,FALSE,"Assumptions"}</definedName>
    <definedName name="________hom1" localSheetId="91" hidden="1">{#N/A,#N/A,FALSE,"Assessment";#N/A,#N/A,FALSE,"Staffing";#N/A,#N/A,FALSE,"Hires";#N/A,#N/A,FALSE,"Assumptions"}</definedName>
    <definedName name="________hom1" localSheetId="92" hidden="1">{#N/A,#N/A,FALSE,"Assessment";#N/A,#N/A,FALSE,"Staffing";#N/A,#N/A,FALSE,"Hires";#N/A,#N/A,FALSE,"Assumptions"}</definedName>
    <definedName name="________hom1" localSheetId="93" hidden="1">{#N/A,#N/A,FALSE,"Assessment";#N/A,#N/A,FALSE,"Staffing";#N/A,#N/A,FALSE,"Hires";#N/A,#N/A,FALSE,"Assumptions"}</definedName>
    <definedName name="________hom1" localSheetId="94" hidden="1">{#N/A,#N/A,FALSE,"Assessment";#N/A,#N/A,FALSE,"Staffing";#N/A,#N/A,FALSE,"Hires";#N/A,#N/A,FALSE,"Assumptions"}</definedName>
    <definedName name="________hom1" localSheetId="95" hidden="1">{#N/A,#N/A,FALSE,"Assessment";#N/A,#N/A,FALSE,"Staffing";#N/A,#N/A,FALSE,"Hires";#N/A,#N/A,FALSE,"Assumptions"}</definedName>
    <definedName name="________hom1" localSheetId="99" hidden="1">{#N/A,#N/A,FALSE,"Assessment";#N/A,#N/A,FALSE,"Staffing";#N/A,#N/A,FALSE,"Hires";#N/A,#N/A,FALSE,"Assumptions"}</definedName>
    <definedName name="________hom1" localSheetId="100" hidden="1">{#N/A,#N/A,FALSE,"Assessment";#N/A,#N/A,FALSE,"Staffing";#N/A,#N/A,FALSE,"Hires";#N/A,#N/A,FALSE,"Assumptions"}</definedName>
    <definedName name="________hom1" localSheetId="24" hidden="1">{#N/A,#N/A,FALSE,"Assessment";#N/A,#N/A,FALSE,"Staffing";#N/A,#N/A,FALSE,"Hires";#N/A,#N/A,FALSE,"Assumptions"}</definedName>
    <definedName name="________hom1" localSheetId="33" hidden="1">{#N/A,#N/A,FALSE,"Assessment";#N/A,#N/A,FALSE,"Staffing";#N/A,#N/A,FALSE,"Hires";#N/A,#N/A,FALSE,"Assumptions"}</definedName>
    <definedName name="________hom1" localSheetId="36" hidden="1">{#N/A,#N/A,FALSE,"Assessment";#N/A,#N/A,FALSE,"Staffing";#N/A,#N/A,FALSE,"Hires";#N/A,#N/A,FALSE,"Assumptions"}</definedName>
    <definedName name="________hom1" localSheetId="37" hidden="1">{#N/A,#N/A,FALSE,"Assessment";#N/A,#N/A,FALSE,"Staffing";#N/A,#N/A,FALSE,"Hires";#N/A,#N/A,FALSE,"Assumptions"}</definedName>
    <definedName name="________hom1" localSheetId="39" hidden="1">{#N/A,#N/A,FALSE,"Assessment";#N/A,#N/A,FALSE,"Staffing";#N/A,#N/A,FALSE,"Hires";#N/A,#N/A,FALSE,"Assumptions"}</definedName>
    <definedName name="________hom1" localSheetId="43" hidden="1">{#N/A,#N/A,FALSE,"Assessment";#N/A,#N/A,FALSE,"Staffing";#N/A,#N/A,FALSE,"Hires";#N/A,#N/A,FALSE,"Assumptions"}</definedName>
    <definedName name="________hom1" localSheetId="73" hidden="1">{#N/A,#N/A,FALSE,"Assessment";#N/A,#N/A,FALSE,"Staffing";#N/A,#N/A,FALSE,"Hires";#N/A,#N/A,FALSE,"Assumptions"}</definedName>
    <definedName name="________hom1" localSheetId="74" hidden="1">{#N/A,#N/A,FALSE,"Assessment";#N/A,#N/A,FALSE,"Staffing";#N/A,#N/A,FALSE,"Hires";#N/A,#N/A,FALSE,"Assumptions"}</definedName>
    <definedName name="________hom1" localSheetId="75" hidden="1">{#N/A,#N/A,FALSE,"Assessment";#N/A,#N/A,FALSE,"Staffing";#N/A,#N/A,FALSE,"Hires";#N/A,#N/A,FALSE,"Assumptions"}</definedName>
    <definedName name="________hom1" localSheetId="76" hidden="1">{#N/A,#N/A,FALSE,"Assessment";#N/A,#N/A,FALSE,"Staffing";#N/A,#N/A,FALSE,"Hires";#N/A,#N/A,FALSE,"Assumptions"}</definedName>
    <definedName name="________hom1" localSheetId="77" hidden="1">{#N/A,#N/A,FALSE,"Assessment";#N/A,#N/A,FALSE,"Staffing";#N/A,#N/A,FALSE,"Hires";#N/A,#N/A,FALSE,"Assumptions"}</definedName>
    <definedName name="________hom1" localSheetId="78" hidden="1">{#N/A,#N/A,FALSE,"Assessment";#N/A,#N/A,FALSE,"Staffing";#N/A,#N/A,FALSE,"Hires";#N/A,#N/A,FALSE,"Assumptions"}</definedName>
    <definedName name="________hom1" localSheetId="15" hidden="1">{#N/A,#N/A,FALSE,"Assessment";#N/A,#N/A,FALSE,"Staffing";#N/A,#N/A,FALSE,"Hires";#N/A,#N/A,FALSE,"Assumptions"}</definedName>
    <definedName name="________hom1" hidden="1">{#N/A,#N/A,FALSE,"Assessment";#N/A,#N/A,FALSE,"Staffing";#N/A,#N/A,FALSE,"Hires";#N/A,#N/A,FALSE,"Assumptions"}</definedName>
    <definedName name="________hom1_1" localSheetId="84" hidden="1">{#N/A,#N/A,FALSE,"Assessment";#N/A,#N/A,FALSE,"Staffing";#N/A,#N/A,FALSE,"Hires";#N/A,#N/A,FALSE,"Assumptions"}</definedName>
    <definedName name="________hom1_1" localSheetId="86" hidden="1">{#N/A,#N/A,FALSE,"Assessment";#N/A,#N/A,FALSE,"Staffing";#N/A,#N/A,FALSE,"Hires";#N/A,#N/A,FALSE,"Assumptions"}</definedName>
    <definedName name="________hom1_1" localSheetId="91" hidden="1">{#N/A,#N/A,FALSE,"Assessment";#N/A,#N/A,FALSE,"Staffing";#N/A,#N/A,FALSE,"Hires";#N/A,#N/A,FALSE,"Assumptions"}</definedName>
    <definedName name="________hom1_1" localSheetId="24" hidden="1">{#N/A,#N/A,FALSE,"Assessment";#N/A,#N/A,FALSE,"Staffing";#N/A,#N/A,FALSE,"Hires";#N/A,#N/A,FALSE,"Assumptions"}</definedName>
    <definedName name="________hom1_1" localSheetId="33" hidden="1">{#N/A,#N/A,FALSE,"Assessment";#N/A,#N/A,FALSE,"Staffing";#N/A,#N/A,FALSE,"Hires";#N/A,#N/A,FALSE,"Assumptions"}</definedName>
    <definedName name="________hom1_1" localSheetId="43" hidden="1">{#N/A,#N/A,FALSE,"Assessment";#N/A,#N/A,FALSE,"Staffing";#N/A,#N/A,FALSE,"Hires";#N/A,#N/A,FALSE,"Assumptions"}</definedName>
    <definedName name="________hom1_1" localSheetId="75" hidden="1">{#N/A,#N/A,FALSE,"Assessment";#N/A,#N/A,FALSE,"Staffing";#N/A,#N/A,FALSE,"Hires";#N/A,#N/A,FALSE,"Assumptions"}</definedName>
    <definedName name="________hom1_1" localSheetId="78" hidden="1">{#N/A,#N/A,FALSE,"Assessment";#N/A,#N/A,FALSE,"Staffing";#N/A,#N/A,FALSE,"Hires";#N/A,#N/A,FALSE,"Assumptions"}</definedName>
    <definedName name="________hom1_1" localSheetId="15" hidden="1">{#N/A,#N/A,FALSE,"Assessment";#N/A,#N/A,FALSE,"Staffing";#N/A,#N/A,FALSE,"Hires";#N/A,#N/A,FALSE,"Assumptions"}</definedName>
    <definedName name="________hom1_1" hidden="1">{#N/A,#N/A,FALSE,"Assessment";#N/A,#N/A,FALSE,"Staffing";#N/A,#N/A,FALSE,"Hires";#N/A,#N/A,FALSE,"Assumptions"}</definedName>
    <definedName name="________hom1_2" localSheetId="84" hidden="1">{#N/A,#N/A,FALSE,"Assessment";#N/A,#N/A,FALSE,"Staffing";#N/A,#N/A,FALSE,"Hires";#N/A,#N/A,FALSE,"Assumptions"}</definedName>
    <definedName name="________hom1_2" localSheetId="86" hidden="1">{#N/A,#N/A,FALSE,"Assessment";#N/A,#N/A,FALSE,"Staffing";#N/A,#N/A,FALSE,"Hires";#N/A,#N/A,FALSE,"Assumptions"}</definedName>
    <definedName name="________hom1_2" localSheetId="91" hidden="1">{#N/A,#N/A,FALSE,"Assessment";#N/A,#N/A,FALSE,"Staffing";#N/A,#N/A,FALSE,"Hires";#N/A,#N/A,FALSE,"Assumptions"}</definedName>
    <definedName name="________hom1_2" localSheetId="24" hidden="1">{#N/A,#N/A,FALSE,"Assessment";#N/A,#N/A,FALSE,"Staffing";#N/A,#N/A,FALSE,"Hires";#N/A,#N/A,FALSE,"Assumptions"}</definedName>
    <definedName name="________hom1_2" localSheetId="33" hidden="1">{#N/A,#N/A,FALSE,"Assessment";#N/A,#N/A,FALSE,"Staffing";#N/A,#N/A,FALSE,"Hires";#N/A,#N/A,FALSE,"Assumptions"}</definedName>
    <definedName name="________hom1_2" localSheetId="43" hidden="1">{#N/A,#N/A,FALSE,"Assessment";#N/A,#N/A,FALSE,"Staffing";#N/A,#N/A,FALSE,"Hires";#N/A,#N/A,FALSE,"Assumptions"}</definedName>
    <definedName name="________hom1_2" localSheetId="75" hidden="1">{#N/A,#N/A,FALSE,"Assessment";#N/A,#N/A,FALSE,"Staffing";#N/A,#N/A,FALSE,"Hires";#N/A,#N/A,FALSE,"Assumptions"}</definedName>
    <definedName name="________hom1_2" localSheetId="78" hidden="1">{#N/A,#N/A,FALSE,"Assessment";#N/A,#N/A,FALSE,"Staffing";#N/A,#N/A,FALSE,"Hires";#N/A,#N/A,FALSE,"Assumptions"}</definedName>
    <definedName name="________hom1_2" localSheetId="15" hidden="1">{#N/A,#N/A,FALSE,"Assessment";#N/A,#N/A,FALSE,"Staffing";#N/A,#N/A,FALSE,"Hires";#N/A,#N/A,FALSE,"Assumptions"}</definedName>
    <definedName name="________hom1_2" hidden="1">{#N/A,#N/A,FALSE,"Assessment";#N/A,#N/A,FALSE,"Staffing";#N/A,#N/A,FALSE,"Hires";#N/A,#N/A,FALSE,"Assumptions"}</definedName>
    <definedName name="________hom1_3" localSheetId="84" hidden="1">{#N/A,#N/A,FALSE,"Assessment";#N/A,#N/A,FALSE,"Staffing";#N/A,#N/A,FALSE,"Hires";#N/A,#N/A,FALSE,"Assumptions"}</definedName>
    <definedName name="________hom1_3" localSheetId="86" hidden="1">{#N/A,#N/A,FALSE,"Assessment";#N/A,#N/A,FALSE,"Staffing";#N/A,#N/A,FALSE,"Hires";#N/A,#N/A,FALSE,"Assumptions"}</definedName>
    <definedName name="________hom1_3" localSheetId="91" hidden="1">{#N/A,#N/A,FALSE,"Assessment";#N/A,#N/A,FALSE,"Staffing";#N/A,#N/A,FALSE,"Hires";#N/A,#N/A,FALSE,"Assumptions"}</definedName>
    <definedName name="________hom1_3" localSheetId="24" hidden="1">{#N/A,#N/A,FALSE,"Assessment";#N/A,#N/A,FALSE,"Staffing";#N/A,#N/A,FALSE,"Hires";#N/A,#N/A,FALSE,"Assumptions"}</definedName>
    <definedName name="________hom1_3" localSheetId="33" hidden="1">{#N/A,#N/A,FALSE,"Assessment";#N/A,#N/A,FALSE,"Staffing";#N/A,#N/A,FALSE,"Hires";#N/A,#N/A,FALSE,"Assumptions"}</definedName>
    <definedName name="________hom1_3" localSheetId="43" hidden="1">{#N/A,#N/A,FALSE,"Assessment";#N/A,#N/A,FALSE,"Staffing";#N/A,#N/A,FALSE,"Hires";#N/A,#N/A,FALSE,"Assumptions"}</definedName>
    <definedName name="________hom1_3" localSheetId="75" hidden="1">{#N/A,#N/A,FALSE,"Assessment";#N/A,#N/A,FALSE,"Staffing";#N/A,#N/A,FALSE,"Hires";#N/A,#N/A,FALSE,"Assumptions"}</definedName>
    <definedName name="________hom1_3" localSheetId="78" hidden="1">{#N/A,#N/A,FALSE,"Assessment";#N/A,#N/A,FALSE,"Staffing";#N/A,#N/A,FALSE,"Hires";#N/A,#N/A,FALSE,"Assumptions"}</definedName>
    <definedName name="________hom1_3" localSheetId="15" hidden="1">{#N/A,#N/A,FALSE,"Assessment";#N/A,#N/A,FALSE,"Staffing";#N/A,#N/A,FALSE,"Hires";#N/A,#N/A,FALSE,"Assumptions"}</definedName>
    <definedName name="________hom1_3" hidden="1">{#N/A,#N/A,FALSE,"Assessment";#N/A,#N/A,FALSE,"Staffing";#N/A,#N/A,FALSE,"Hires";#N/A,#N/A,FALSE,"Assumptions"}</definedName>
    <definedName name="________hom1_4" localSheetId="84" hidden="1">{#N/A,#N/A,FALSE,"Assessment";#N/A,#N/A,FALSE,"Staffing";#N/A,#N/A,FALSE,"Hires";#N/A,#N/A,FALSE,"Assumptions"}</definedName>
    <definedName name="________hom1_4" localSheetId="86" hidden="1">{#N/A,#N/A,FALSE,"Assessment";#N/A,#N/A,FALSE,"Staffing";#N/A,#N/A,FALSE,"Hires";#N/A,#N/A,FALSE,"Assumptions"}</definedName>
    <definedName name="________hom1_4" localSheetId="91" hidden="1">{#N/A,#N/A,FALSE,"Assessment";#N/A,#N/A,FALSE,"Staffing";#N/A,#N/A,FALSE,"Hires";#N/A,#N/A,FALSE,"Assumptions"}</definedName>
    <definedName name="________hom1_4" localSheetId="24" hidden="1">{#N/A,#N/A,FALSE,"Assessment";#N/A,#N/A,FALSE,"Staffing";#N/A,#N/A,FALSE,"Hires";#N/A,#N/A,FALSE,"Assumptions"}</definedName>
    <definedName name="________hom1_4" localSheetId="33" hidden="1">{#N/A,#N/A,FALSE,"Assessment";#N/A,#N/A,FALSE,"Staffing";#N/A,#N/A,FALSE,"Hires";#N/A,#N/A,FALSE,"Assumptions"}</definedName>
    <definedName name="________hom1_4" localSheetId="43" hidden="1">{#N/A,#N/A,FALSE,"Assessment";#N/A,#N/A,FALSE,"Staffing";#N/A,#N/A,FALSE,"Hires";#N/A,#N/A,FALSE,"Assumptions"}</definedName>
    <definedName name="________hom1_4" localSheetId="75" hidden="1">{#N/A,#N/A,FALSE,"Assessment";#N/A,#N/A,FALSE,"Staffing";#N/A,#N/A,FALSE,"Hires";#N/A,#N/A,FALSE,"Assumptions"}</definedName>
    <definedName name="________hom1_4" localSheetId="78" hidden="1">{#N/A,#N/A,FALSE,"Assessment";#N/A,#N/A,FALSE,"Staffing";#N/A,#N/A,FALSE,"Hires";#N/A,#N/A,FALSE,"Assumptions"}</definedName>
    <definedName name="________hom1_4" localSheetId="15" hidden="1">{#N/A,#N/A,FALSE,"Assessment";#N/A,#N/A,FALSE,"Staffing";#N/A,#N/A,FALSE,"Hires";#N/A,#N/A,FALSE,"Assumptions"}</definedName>
    <definedName name="________hom1_4" hidden="1">{#N/A,#N/A,FALSE,"Assessment";#N/A,#N/A,FALSE,"Staffing";#N/A,#N/A,FALSE,"Hires";#N/A,#N/A,FALSE,"Assumptions"}</definedName>
    <definedName name="________k1" localSheetId="11" hidden="1">{#N/A,#N/A,FALSE,"Assessment";#N/A,#N/A,FALSE,"Staffing";#N/A,#N/A,FALSE,"Hires";#N/A,#N/A,FALSE,"Assumptions"}</definedName>
    <definedName name="________k1" localSheetId="12" hidden="1">{#N/A,#N/A,FALSE,"Assessment";#N/A,#N/A,FALSE,"Staffing";#N/A,#N/A,FALSE,"Hires";#N/A,#N/A,FALSE,"Assumptions"}</definedName>
    <definedName name="________k1" localSheetId="13" hidden="1">{#N/A,#N/A,FALSE,"Assessment";#N/A,#N/A,FALSE,"Staffing";#N/A,#N/A,FALSE,"Hires";#N/A,#N/A,FALSE,"Assumptions"}</definedName>
    <definedName name="________k1" localSheetId="79" hidden="1">{#N/A,#N/A,FALSE,"Assessment";#N/A,#N/A,FALSE,"Staffing";#N/A,#N/A,FALSE,"Hires";#N/A,#N/A,FALSE,"Assumptions"}</definedName>
    <definedName name="________k1" localSheetId="80" hidden="1">{#N/A,#N/A,FALSE,"Assessment";#N/A,#N/A,FALSE,"Staffing";#N/A,#N/A,FALSE,"Hires";#N/A,#N/A,FALSE,"Assumptions"}</definedName>
    <definedName name="________k1" localSheetId="81" hidden="1">{#N/A,#N/A,FALSE,"Assessment";#N/A,#N/A,FALSE,"Staffing";#N/A,#N/A,FALSE,"Hires";#N/A,#N/A,FALSE,"Assumptions"}</definedName>
    <definedName name="________k1" localSheetId="82" hidden="1">{#N/A,#N/A,FALSE,"Assessment";#N/A,#N/A,FALSE,"Staffing";#N/A,#N/A,FALSE,"Hires";#N/A,#N/A,FALSE,"Assumptions"}</definedName>
    <definedName name="________k1" localSheetId="83" hidden="1">{#N/A,#N/A,FALSE,"Assessment";#N/A,#N/A,FALSE,"Staffing";#N/A,#N/A,FALSE,"Hires";#N/A,#N/A,FALSE,"Assumptions"}</definedName>
    <definedName name="________k1" localSheetId="84" hidden="1">{#N/A,#N/A,FALSE,"Assessment";#N/A,#N/A,FALSE,"Staffing";#N/A,#N/A,FALSE,"Hires";#N/A,#N/A,FALSE,"Assumptions"}</definedName>
    <definedName name="________k1" localSheetId="86" hidden="1">{#N/A,#N/A,FALSE,"Assessment";#N/A,#N/A,FALSE,"Staffing";#N/A,#N/A,FALSE,"Hires";#N/A,#N/A,FALSE,"Assumptions"}</definedName>
    <definedName name="________k1" localSheetId="87" hidden="1">{#N/A,#N/A,FALSE,"Assessment";#N/A,#N/A,FALSE,"Staffing";#N/A,#N/A,FALSE,"Hires";#N/A,#N/A,FALSE,"Assumptions"}</definedName>
    <definedName name="________k1" localSheetId="88" hidden="1">{#N/A,#N/A,FALSE,"Assessment";#N/A,#N/A,FALSE,"Staffing";#N/A,#N/A,FALSE,"Hires";#N/A,#N/A,FALSE,"Assumptions"}</definedName>
    <definedName name="________k1" localSheetId="89" hidden="1">{#N/A,#N/A,FALSE,"Assessment";#N/A,#N/A,FALSE,"Staffing";#N/A,#N/A,FALSE,"Hires";#N/A,#N/A,FALSE,"Assumptions"}</definedName>
    <definedName name="________k1" localSheetId="90" hidden="1">{#N/A,#N/A,FALSE,"Assessment";#N/A,#N/A,FALSE,"Staffing";#N/A,#N/A,FALSE,"Hires";#N/A,#N/A,FALSE,"Assumptions"}</definedName>
    <definedName name="________k1" localSheetId="91" hidden="1">{#N/A,#N/A,FALSE,"Assessment";#N/A,#N/A,FALSE,"Staffing";#N/A,#N/A,FALSE,"Hires";#N/A,#N/A,FALSE,"Assumptions"}</definedName>
    <definedName name="________k1" localSheetId="92" hidden="1">{#N/A,#N/A,FALSE,"Assessment";#N/A,#N/A,FALSE,"Staffing";#N/A,#N/A,FALSE,"Hires";#N/A,#N/A,FALSE,"Assumptions"}</definedName>
    <definedName name="________k1" localSheetId="93" hidden="1">{#N/A,#N/A,FALSE,"Assessment";#N/A,#N/A,FALSE,"Staffing";#N/A,#N/A,FALSE,"Hires";#N/A,#N/A,FALSE,"Assumptions"}</definedName>
    <definedName name="________k1" localSheetId="94" hidden="1">{#N/A,#N/A,FALSE,"Assessment";#N/A,#N/A,FALSE,"Staffing";#N/A,#N/A,FALSE,"Hires";#N/A,#N/A,FALSE,"Assumptions"}</definedName>
    <definedName name="________k1" localSheetId="95" hidden="1">{#N/A,#N/A,FALSE,"Assessment";#N/A,#N/A,FALSE,"Staffing";#N/A,#N/A,FALSE,"Hires";#N/A,#N/A,FALSE,"Assumptions"}</definedName>
    <definedName name="________k1" localSheetId="99" hidden="1">{#N/A,#N/A,FALSE,"Assessment";#N/A,#N/A,FALSE,"Staffing";#N/A,#N/A,FALSE,"Hires";#N/A,#N/A,FALSE,"Assumptions"}</definedName>
    <definedName name="________k1" localSheetId="100" hidden="1">{#N/A,#N/A,FALSE,"Assessment";#N/A,#N/A,FALSE,"Staffing";#N/A,#N/A,FALSE,"Hires";#N/A,#N/A,FALSE,"Assumptions"}</definedName>
    <definedName name="________k1" localSheetId="24" hidden="1">{#N/A,#N/A,FALSE,"Assessment";#N/A,#N/A,FALSE,"Staffing";#N/A,#N/A,FALSE,"Hires";#N/A,#N/A,FALSE,"Assumptions"}</definedName>
    <definedName name="________k1" localSheetId="33" hidden="1">{#N/A,#N/A,FALSE,"Assessment";#N/A,#N/A,FALSE,"Staffing";#N/A,#N/A,FALSE,"Hires";#N/A,#N/A,FALSE,"Assumptions"}</definedName>
    <definedName name="________k1" localSheetId="36" hidden="1">{#N/A,#N/A,FALSE,"Assessment";#N/A,#N/A,FALSE,"Staffing";#N/A,#N/A,FALSE,"Hires";#N/A,#N/A,FALSE,"Assumptions"}</definedName>
    <definedName name="________k1" localSheetId="37" hidden="1">{#N/A,#N/A,FALSE,"Assessment";#N/A,#N/A,FALSE,"Staffing";#N/A,#N/A,FALSE,"Hires";#N/A,#N/A,FALSE,"Assumptions"}</definedName>
    <definedName name="________k1" localSheetId="39" hidden="1">{#N/A,#N/A,FALSE,"Assessment";#N/A,#N/A,FALSE,"Staffing";#N/A,#N/A,FALSE,"Hires";#N/A,#N/A,FALSE,"Assumptions"}</definedName>
    <definedName name="________k1" localSheetId="43" hidden="1">{#N/A,#N/A,FALSE,"Assessment";#N/A,#N/A,FALSE,"Staffing";#N/A,#N/A,FALSE,"Hires";#N/A,#N/A,FALSE,"Assumptions"}</definedName>
    <definedName name="________k1" localSheetId="73" hidden="1">{#N/A,#N/A,FALSE,"Assessment";#N/A,#N/A,FALSE,"Staffing";#N/A,#N/A,FALSE,"Hires";#N/A,#N/A,FALSE,"Assumptions"}</definedName>
    <definedName name="________k1" localSheetId="74" hidden="1">{#N/A,#N/A,FALSE,"Assessment";#N/A,#N/A,FALSE,"Staffing";#N/A,#N/A,FALSE,"Hires";#N/A,#N/A,FALSE,"Assumptions"}</definedName>
    <definedName name="________k1" localSheetId="75" hidden="1">{#N/A,#N/A,FALSE,"Assessment";#N/A,#N/A,FALSE,"Staffing";#N/A,#N/A,FALSE,"Hires";#N/A,#N/A,FALSE,"Assumptions"}</definedName>
    <definedName name="________k1" localSheetId="76" hidden="1">{#N/A,#N/A,FALSE,"Assessment";#N/A,#N/A,FALSE,"Staffing";#N/A,#N/A,FALSE,"Hires";#N/A,#N/A,FALSE,"Assumptions"}</definedName>
    <definedName name="________k1" localSheetId="77" hidden="1">{#N/A,#N/A,FALSE,"Assessment";#N/A,#N/A,FALSE,"Staffing";#N/A,#N/A,FALSE,"Hires";#N/A,#N/A,FALSE,"Assumptions"}</definedName>
    <definedName name="________k1" localSheetId="78" hidden="1">{#N/A,#N/A,FALSE,"Assessment";#N/A,#N/A,FALSE,"Staffing";#N/A,#N/A,FALSE,"Hires";#N/A,#N/A,FALSE,"Assumptions"}</definedName>
    <definedName name="________k1" localSheetId="15" hidden="1">{#N/A,#N/A,FALSE,"Assessment";#N/A,#N/A,FALSE,"Staffing";#N/A,#N/A,FALSE,"Hires";#N/A,#N/A,FALSE,"Assumptions"}</definedName>
    <definedName name="________k1" hidden="1">{#N/A,#N/A,FALSE,"Assessment";#N/A,#N/A,FALSE,"Staffing";#N/A,#N/A,FALSE,"Hires";#N/A,#N/A,FALSE,"Assumptions"}</definedName>
    <definedName name="________k1_1" localSheetId="84" hidden="1">{#N/A,#N/A,FALSE,"Assessment";#N/A,#N/A,FALSE,"Staffing";#N/A,#N/A,FALSE,"Hires";#N/A,#N/A,FALSE,"Assumptions"}</definedName>
    <definedName name="________k1_1" localSheetId="86" hidden="1">{#N/A,#N/A,FALSE,"Assessment";#N/A,#N/A,FALSE,"Staffing";#N/A,#N/A,FALSE,"Hires";#N/A,#N/A,FALSE,"Assumptions"}</definedName>
    <definedName name="________k1_1" localSheetId="91" hidden="1">{#N/A,#N/A,FALSE,"Assessment";#N/A,#N/A,FALSE,"Staffing";#N/A,#N/A,FALSE,"Hires";#N/A,#N/A,FALSE,"Assumptions"}</definedName>
    <definedName name="________k1_1" localSheetId="24" hidden="1">{#N/A,#N/A,FALSE,"Assessment";#N/A,#N/A,FALSE,"Staffing";#N/A,#N/A,FALSE,"Hires";#N/A,#N/A,FALSE,"Assumptions"}</definedName>
    <definedName name="________k1_1" localSheetId="33" hidden="1">{#N/A,#N/A,FALSE,"Assessment";#N/A,#N/A,FALSE,"Staffing";#N/A,#N/A,FALSE,"Hires";#N/A,#N/A,FALSE,"Assumptions"}</definedName>
    <definedName name="________k1_1" localSheetId="43" hidden="1">{#N/A,#N/A,FALSE,"Assessment";#N/A,#N/A,FALSE,"Staffing";#N/A,#N/A,FALSE,"Hires";#N/A,#N/A,FALSE,"Assumptions"}</definedName>
    <definedName name="________k1_1" localSheetId="75" hidden="1">{#N/A,#N/A,FALSE,"Assessment";#N/A,#N/A,FALSE,"Staffing";#N/A,#N/A,FALSE,"Hires";#N/A,#N/A,FALSE,"Assumptions"}</definedName>
    <definedName name="________k1_1" localSheetId="78" hidden="1">{#N/A,#N/A,FALSE,"Assessment";#N/A,#N/A,FALSE,"Staffing";#N/A,#N/A,FALSE,"Hires";#N/A,#N/A,FALSE,"Assumptions"}</definedName>
    <definedName name="________k1_1" localSheetId="15" hidden="1">{#N/A,#N/A,FALSE,"Assessment";#N/A,#N/A,FALSE,"Staffing";#N/A,#N/A,FALSE,"Hires";#N/A,#N/A,FALSE,"Assumptions"}</definedName>
    <definedName name="________k1_1" hidden="1">{#N/A,#N/A,FALSE,"Assessment";#N/A,#N/A,FALSE,"Staffing";#N/A,#N/A,FALSE,"Hires";#N/A,#N/A,FALSE,"Assumptions"}</definedName>
    <definedName name="________k1_2" localSheetId="84" hidden="1">{#N/A,#N/A,FALSE,"Assessment";#N/A,#N/A,FALSE,"Staffing";#N/A,#N/A,FALSE,"Hires";#N/A,#N/A,FALSE,"Assumptions"}</definedName>
    <definedName name="________k1_2" localSheetId="86" hidden="1">{#N/A,#N/A,FALSE,"Assessment";#N/A,#N/A,FALSE,"Staffing";#N/A,#N/A,FALSE,"Hires";#N/A,#N/A,FALSE,"Assumptions"}</definedName>
    <definedName name="________k1_2" localSheetId="91" hidden="1">{#N/A,#N/A,FALSE,"Assessment";#N/A,#N/A,FALSE,"Staffing";#N/A,#N/A,FALSE,"Hires";#N/A,#N/A,FALSE,"Assumptions"}</definedName>
    <definedName name="________k1_2" localSheetId="24" hidden="1">{#N/A,#N/A,FALSE,"Assessment";#N/A,#N/A,FALSE,"Staffing";#N/A,#N/A,FALSE,"Hires";#N/A,#N/A,FALSE,"Assumptions"}</definedName>
    <definedName name="________k1_2" localSheetId="33" hidden="1">{#N/A,#N/A,FALSE,"Assessment";#N/A,#N/A,FALSE,"Staffing";#N/A,#N/A,FALSE,"Hires";#N/A,#N/A,FALSE,"Assumptions"}</definedName>
    <definedName name="________k1_2" localSheetId="43" hidden="1">{#N/A,#N/A,FALSE,"Assessment";#N/A,#N/A,FALSE,"Staffing";#N/A,#N/A,FALSE,"Hires";#N/A,#N/A,FALSE,"Assumptions"}</definedName>
    <definedName name="________k1_2" localSheetId="75" hidden="1">{#N/A,#N/A,FALSE,"Assessment";#N/A,#N/A,FALSE,"Staffing";#N/A,#N/A,FALSE,"Hires";#N/A,#N/A,FALSE,"Assumptions"}</definedName>
    <definedName name="________k1_2" localSheetId="78" hidden="1">{#N/A,#N/A,FALSE,"Assessment";#N/A,#N/A,FALSE,"Staffing";#N/A,#N/A,FALSE,"Hires";#N/A,#N/A,FALSE,"Assumptions"}</definedName>
    <definedName name="________k1_2" localSheetId="15" hidden="1">{#N/A,#N/A,FALSE,"Assessment";#N/A,#N/A,FALSE,"Staffing";#N/A,#N/A,FALSE,"Hires";#N/A,#N/A,FALSE,"Assumptions"}</definedName>
    <definedName name="________k1_2" hidden="1">{#N/A,#N/A,FALSE,"Assessment";#N/A,#N/A,FALSE,"Staffing";#N/A,#N/A,FALSE,"Hires";#N/A,#N/A,FALSE,"Assumptions"}</definedName>
    <definedName name="________k1_3" localSheetId="84" hidden="1">{#N/A,#N/A,FALSE,"Assessment";#N/A,#N/A,FALSE,"Staffing";#N/A,#N/A,FALSE,"Hires";#N/A,#N/A,FALSE,"Assumptions"}</definedName>
    <definedName name="________k1_3" localSheetId="86" hidden="1">{#N/A,#N/A,FALSE,"Assessment";#N/A,#N/A,FALSE,"Staffing";#N/A,#N/A,FALSE,"Hires";#N/A,#N/A,FALSE,"Assumptions"}</definedName>
    <definedName name="________k1_3" localSheetId="91" hidden="1">{#N/A,#N/A,FALSE,"Assessment";#N/A,#N/A,FALSE,"Staffing";#N/A,#N/A,FALSE,"Hires";#N/A,#N/A,FALSE,"Assumptions"}</definedName>
    <definedName name="________k1_3" localSheetId="24" hidden="1">{#N/A,#N/A,FALSE,"Assessment";#N/A,#N/A,FALSE,"Staffing";#N/A,#N/A,FALSE,"Hires";#N/A,#N/A,FALSE,"Assumptions"}</definedName>
    <definedName name="________k1_3" localSheetId="33" hidden="1">{#N/A,#N/A,FALSE,"Assessment";#N/A,#N/A,FALSE,"Staffing";#N/A,#N/A,FALSE,"Hires";#N/A,#N/A,FALSE,"Assumptions"}</definedName>
    <definedName name="________k1_3" localSheetId="43" hidden="1">{#N/A,#N/A,FALSE,"Assessment";#N/A,#N/A,FALSE,"Staffing";#N/A,#N/A,FALSE,"Hires";#N/A,#N/A,FALSE,"Assumptions"}</definedName>
    <definedName name="________k1_3" localSheetId="75" hidden="1">{#N/A,#N/A,FALSE,"Assessment";#N/A,#N/A,FALSE,"Staffing";#N/A,#N/A,FALSE,"Hires";#N/A,#N/A,FALSE,"Assumptions"}</definedName>
    <definedName name="________k1_3" localSheetId="78" hidden="1">{#N/A,#N/A,FALSE,"Assessment";#N/A,#N/A,FALSE,"Staffing";#N/A,#N/A,FALSE,"Hires";#N/A,#N/A,FALSE,"Assumptions"}</definedName>
    <definedName name="________k1_3" localSheetId="15" hidden="1">{#N/A,#N/A,FALSE,"Assessment";#N/A,#N/A,FALSE,"Staffing";#N/A,#N/A,FALSE,"Hires";#N/A,#N/A,FALSE,"Assumptions"}</definedName>
    <definedName name="________k1_3" hidden="1">{#N/A,#N/A,FALSE,"Assessment";#N/A,#N/A,FALSE,"Staffing";#N/A,#N/A,FALSE,"Hires";#N/A,#N/A,FALSE,"Assumptions"}</definedName>
    <definedName name="________k1_4" localSheetId="84" hidden="1">{#N/A,#N/A,FALSE,"Assessment";#N/A,#N/A,FALSE,"Staffing";#N/A,#N/A,FALSE,"Hires";#N/A,#N/A,FALSE,"Assumptions"}</definedName>
    <definedName name="________k1_4" localSheetId="86" hidden="1">{#N/A,#N/A,FALSE,"Assessment";#N/A,#N/A,FALSE,"Staffing";#N/A,#N/A,FALSE,"Hires";#N/A,#N/A,FALSE,"Assumptions"}</definedName>
    <definedName name="________k1_4" localSheetId="91" hidden="1">{#N/A,#N/A,FALSE,"Assessment";#N/A,#N/A,FALSE,"Staffing";#N/A,#N/A,FALSE,"Hires";#N/A,#N/A,FALSE,"Assumptions"}</definedName>
    <definedName name="________k1_4" localSheetId="24" hidden="1">{#N/A,#N/A,FALSE,"Assessment";#N/A,#N/A,FALSE,"Staffing";#N/A,#N/A,FALSE,"Hires";#N/A,#N/A,FALSE,"Assumptions"}</definedName>
    <definedName name="________k1_4" localSheetId="33" hidden="1">{#N/A,#N/A,FALSE,"Assessment";#N/A,#N/A,FALSE,"Staffing";#N/A,#N/A,FALSE,"Hires";#N/A,#N/A,FALSE,"Assumptions"}</definedName>
    <definedName name="________k1_4" localSheetId="43" hidden="1">{#N/A,#N/A,FALSE,"Assessment";#N/A,#N/A,FALSE,"Staffing";#N/A,#N/A,FALSE,"Hires";#N/A,#N/A,FALSE,"Assumptions"}</definedName>
    <definedName name="________k1_4" localSheetId="75" hidden="1">{#N/A,#N/A,FALSE,"Assessment";#N/A,#N/A,FALSE,"Staffing";#N/A,#N/A,FALSE,"Hires";#N/A,#N/A,FALSE,"Assumptions"}</definedName>
    <definedName name="________k1_4" localSheetId="78" hidden="1">{#N/A,#N/A,FALSE,"Assessment";#N/A,#N/A,FALSE,"Staffing";#N/A,#N/A,FALSE,"Hires";#N/A,#N/A,FALSE,"Assumptions"}</definedName>
    <definedName name="________k1_4" localSheetId="15" hidden="1">{#N/A,#N/A,FALSE,"Assessment";#N/A,#N/A,FALSE,"Staffing";#N/A,#N/A,FALSE,"Hires";#N/A,#N/A,FALSE,"Assumptions"}</definedName>
    <definedName name="________k1_4" hidden="1">{#N/A,#N/A,FALSE,"Assessment";#N/A,#N/A,FALSE,"Staffing";#N/A,#N/A,FALSE,"Hires";#N/A,#N/A,FALSE,"Assumptions"}</definedName>
    <definedName name="________kk1" localSheetId="11" hidden="1">{#N/A,#N/A,FALSE,"Assessment";#N/A,#N/A,FALSE,"Staffing";#N/A,#N/A,FALSE,"Hires";#N/A,#N/A,FALSE,"Assumptions"}</definedName>
    <definedName name="________kk1" localSheetId="12" hidden="1">{#N/A,#N/A,FALSE,"Assessment";#N/A,#N/A,FALSE,"Staffing";#N/A,#N/A,FALSE,"Hires";#N/A,#N/A,FALSE,"Assumptions"}</definedName>
    <definedName name="________kk1" localSheetId="13" hidden="1">{#N/A,#N/A,FALSE,"Assessment";#N/A,#N/A,FALSE,"Staffing";#N/A,#N/A,FALSE,"Hires";#N/A,#N/A,FALSE,"Assumptions"}</definedName>
    <definedName name="________kk1" localSheetId="79" hidden="1">{#N/A,#N/A,FALSE,"Assessment";#N/A,#N/A,FALSE,"Staffing";#N/A,#N/A,FALSE,"Hires";#N/A,#N/A,FALSE,"Assumptions"}</definedName>
    <definedName name="________kk1" localSheetId="80" hidden="1">{#N/A,#N/A,FALSE,"Assessment";#N/A,#N/A,FALSE,"Staffing";#N/A,#N/A,FALSE,"Hires";#N/A,#N/A,FALSE,"Assumptions"}</definedName>
    <definedName name="________kk1" localSheetId="81" hidden="1">{#N/A,#N/A,FALSE,"Assessment";#N/A,#N/A,FALSE,"Staffing";#N/A,#N/A,FALSE,"Hires";#N/A,#N/A,FALSE,"Assumptions"}</definedName>
    <definedName name="________kk1" localSheetId="82" hidden="1">{#N/A,#N/A,FALSE,"Assessment";#N/A,#N/A,FALSE,"Staffing";#N/A,#N/A,FALSE,"Hires";#N/A,#N/A,FALSE,"Assumptions"}</definedName>
    <definedName name="________kk1" localSheetId="83" hidden="1">{#N/A,#N/A,FALSE,"Assessment";#N/A,#N/A,FALSE,"Staffing";#N/A,#N/A,FALSE,"Hires";#N/A,#N/A,FALSE,"Assumptions"}</definedName>
    <definedName name="________kk1" localSheetId="84" hidden="1">{#N/A,#N/A,FALSE,"Assessment";#N/A,#N/A,FALSE,"Staffing";#N/A,#N/A,FALSE,"Hires";#N/A,#N/A,FALSE,"Assumptions"}</definedName>
    <definedName name="________kk1" localSheetId="86" hidden="1">{#N/A,#N/A,FALSE,"Assessment";#N/A,#N/A,FALSE,"Staffing";#N/A,#N/A,FALSE,"Hires";#N/A,#N/A,FALSE,"Assumptions"}</definedName>
    <definedName name="________kk1" localSheetId="87" hidden="1">{#N/A,#N/A,FALSE,"Assessment";#N/A,#N/A,FALSE,"Staffing";#N/A,#N/A,FALSE,"Hires";#N/A,#N/A,FALSE,"Assumptions"}</definedName>
    <definedName name="________kk1" localSheetId="88" hidden="1">{#N/A,#N/A,FALSE,"Assessment";#N/A,#N/A,FALSE,"Staffing";#N/A,#N/A,FALSE,"Hires";#N/A,#N/A,FALSE,"Assumptions"}</definedName>
    <definedName name="________kk1" localSheetId="89" hidden="1">{#N/A,#N/A,FALSE,"Assessment";#N/A,#N/A,FALSE,"Staffing";#N/A,#N/A,FALSE,"Hires";#N/A,#N/A,FALSE,"Assumptions"}</definedName>
    <definedName name="________kk1" localSheetId="90" hidden="1">{#N/A,#N/A,FALSE,"Assessment";#N/A,#N/A,FALSE,"Staffing";#N/A,#N/A,FALSE,"Hires";#N/A,#N/A,FALSE,"Assumptions"}</definedName>
    <definedName name="________kk1" localSheetId="91" hidden="1">{#N/A,#N/A,FALSE,"Assessment";#N/A,#N/A,FALSE,"Staffing";#N/A,#N/A,FALSE,"Hires";#N/A,#N/A,FALSE,"Assumptions"}</definedName>
    <definedName name="________kk1" localSheetId="92" hidden="1">{#N/A,#N/A,FALSE,"Assessment";#N/A,#N/A,FALSE,"Staffing";#N/A,#N/A,FALSE,"Hires";#N/A,#N/A,FALSE,"Assumptions"}</definedName>
    <definedName name="________kk1" localSheetId="93" hidden="1">{#N/A,#N/A,FALSE,"Assessment";#N/A,#N/A,FALSE,"Staffing";#N/A,#N/A,FALSE,"Hires";#N/A,#N/A,FALSE,"Assumptions"}</definedName>
    <definedName name="________kk1" localSheetId="94" hidden="1">{#N/A,#N/A,FALSE,"Assessment";#N/A,#N/A,FALSE,"Staffing";#N/A,#N/A,FALSE,"Hires";#N/A,#N/A,FALSE,"Assumptions"}</definedName>
    <definedName name="________kk1" localSheetId="95" hidden="1">{#N/A,#N/A,FALSE,"Assessment";#N/A,#N/A,FALSE,"Staffing";#N/A,#N/A,FALSE,"Hires";#N/A,#N/A,FALSE,"Assumptions"}</definedName>
    <definedName name="________kk1" localSheetId="99" hidden="1">{#N/A,#N/A,FALSE,"Assessment";#N/A,#N/A,FALSE,"Staffing";#N/A,#N/A,FALSE,"Hires";#N/A,#N/A,FALSE,"Assumptions"}</definedName>
    <definedName name="________kk1" localSheetId="100" hidden="1">{#N/A,#N/A,FALSE,"Assessment";#N/A,#N/A,FALSE,"Staffing";#N/A,#N/A,FALSE,"Hires";#N/A,#N/A,FALSE,"Assumptions"}</definedName>
    <definedName name="________kk1" localSheetId="24" hidden="1">{#N/A,#N/A,FALSE,"Assessment";#N/A,#N/A,FALSE,"Staffing";#N/A,#N/A,FALSE,"Hires";#N/A,#N/A,FALSE,"Assumptions"}</definedName>
    <definedName name="________kk1" localSheetId="33" hidden="1">{#N/A,#N/A,FALSE,"Assessment";#N/A,#N/A,FALSE,"Staffing";#N/A,#N/A,FALSE,"Hires";#N/A,#N/A,FALSE,"Assumptions"}</definedName>
    <definedName name="________kk1" localSheetId="36" hidden="1">{#N/A,#N/A,FALSE,"Assessment";#N/A,#N/A,FALSE,"Staffing";#N/A,#N/A,FALSE,"Hires";#N/A,#N/A,FALSE,"Assumptions"}</definedName>
    <definedName name="________kk1" localSheetId="37" hidden="1">{#N/A,#N/A,FALSE,"Assessment";#N/A,#N/A,FALSE,"Staffing";#N/A,#N/A,FALSE,"Hires";#N/A,#N/A,FALSE,"Assumptions"}</definedName>
    <definedName name="________kk1" localSheetId="39" hidden="1">{#N/A,#N/A,FALSE,"Assessment";#N/A,#N/A,FALSE,"Staffing";#N/A,#N/A,FALSE,"Hires";#N/A,#N/A,FALSE,"Assumptions"}</definedName>
    <definedName name="________kk1" localSheetId="43" hidden="1">{#N/A,#N/A,FALSE,"Assessment";#N/A,#N/A,FALSE,"Staffing";#N/A,#N/A,FALSE,"Hires";#N/A,#N/A,FALSE,"Assumptions"}</definedName>
    <definedName name="________kk1" localSheetId="73" hidden="1">{#N/A,#N/A,FALSE,"Assessment";#N/A,#N/A,FALSE,"Staffing";#N/A,#N/A,FALSE,"Hires";#N/A,#N/A,FALSE,"Assumptions"}</definedName>
    <definedName name="________kk1" localSheetId="74" hidden="1">{#N/A,#N/A,FALSE,"Assessment";#N/A,#N/A,FALSE,"Staffing";#N/A,#N/A,FALSE,"Hires";#N/A,#N/A,FALSE,"Assumptions"}</definedName>
    <definedName name="________kk1" localSheetId="75" hidden="1">{#N/A,#N/A,FALSE,"Assessment";#N/A,#N/A,FALSE,"Staffing";#N/A,#N/A,FALSE,"Hires";#N/A,#N/A,FALSE,"Assumptions"}</definedName>
    <definedName name="________kk1" localSheetId="76" hidden="1">{#N/A,#N/A,FALSE,"Assessment";#N/A,#N/A,FALSE,"Staffing";#N/A,#N/A,FALSE,"Hires";#N/A,#N/A,FALSE,"Assumptions"}</definedName>
    <definedName name="________kk1" localSheetId="77" hidden="1">{#N/A,#N/A,FALSE,"Assessment";#N/A,#N/A,FALSE,"Staffing";#N/A,#N/A,FALSE,"Hires";#N/A,#N/A,FALSE,"Assumptions"}</definedName>
    <definedName name="________kk1" localSheetId="78" hidden="1">{#N/A,#N/A,FALSE,"Assessment";#N/A,#N/A,FALSE,"Staffing";#N/A,#N/A,FALSE,"Hires";#N/A,#N/A,FALSE,"Assumptions"}</definedName>
    <definedName name="________kk1" localSheetId="15" hidden="1">{#N/A,#N/A,FALSE,"Assessment";#N/A,#N/A,FALSE,"Staffing";#N/A,#N/A,FALSE,"Hires";#N/A,#N/A,FALSE,"Assumptions"}</definedName>
    <definedName name="________kk1" hidden="1">{#N/A,#N/A,FALSE,"Assessment";#N/A,#N/A,FALSE,"Staffing";#N/A,#N/A,FALSE,"Hires";#N/A,#N/A,FALSE,"Assumptions"}</definedName>
    <definedName name="________kk1_1" localSheetId="84" hidden="1">{#N/A,#N/A,FALSE,"Assessment";#N/A,#N/A,FALSE,"Staffing";#N/A,#N/A,FALSE,"Hires";#N/A,#N/A,FALSE,"Assumptions"}</definedName>
    <definedName name="________kk1_1" localSheetId="86" hidden="1">{#N/A,#N/A,FALSE,"Assessment";#N/A,#N/A,FALSE,"Staffing";#N/A,#N/A,FALSE,"Hires";#N/A,#N/A,FALSE,"Assumptions"}</definedName>
    <definedName name="________kk1_1" localSheetId="91" hidden="1">{#N/A,#N/A,FALSE,"Assessment";#N/A,#N/A,FALSE,"Staffing";#N/A,#N/A,FALSE,"Hires";#N/A,#N/A,FALSE,"Assumptions"}</definedName>
    <definedName name="________kk1_1" localSheetId="24" hidden="1">{#N/A,#N/A,FALSE,"Assessment";#N/A,#N/A,FALSE,"Staffing";#N/A,#N/A,FALSE,"Hires";#N/A,#N/A,FALSE,"Assumptions"}</definedName>
    <definedName name="________kk1_1" localSheetId="33" hidden="1">{#N/A,#N/A,FALSE,"Assessment";#N/A,#N/A,FALSE,"Staffing";#N/A,#N/A,FALSE,"Hires";#N/A,#N/A,FALSE,"Assumptions"}</definedName>
    <definedName name="________kk1_1" localSheetId="43" hidden="1">{#N/A,#N/A,FALSE,"Assessment";#N/A,#N/A,FALSE,"Staffing";#N/A,#N/A,FALSE,"Hires";#N/A,#N/A,FALSE,"Assumptions"}</definedName>
    <definedName name="________kk1_1" localSheetId="75" hidden="1">{#N/A,#N/A,FALSE,"Assessment";#N/A,#N/A,FALSE,"Staffing";#N/A,#N/A,FALSE,"Hires";#N/A,#N/A,FALSE,"Assumptions"}</definedName>
    <definedName name="________kk1_1" localSheetId="78" hidden="1">{#N/A,#N/A,FALSE,"Assessment";#N/A,#N/A,FALSE,"Staffing";#N/A,#N/A,FALSE,"Hires";#N/A,#N/A,FALSE,"Assumptions"}</definedName>
    <definedName name="________kk1_1" localSheetId="15" hidden="1">{#N/A,#N/A,FALSE,"Assessment";#N/A,#N/A,FALSE,"Staffing";#N/A,#N/A,FALSE,"Hires";#N/A,#N/A,FALSE,"Assumptions"}</definedName>
    <definedName name="________kk1_1" hidden="1">{#N/A,#N/A,FALSE,"Assessment";#N/A,#N/A,FALSE,"Staffing";#N/A,#N/A,FALSE,"Hires";#N/A,#N/A,FALSE,"Assumptions"}</definedName>
    <definedName name="________kk1_2" localSheetId="84" hidden="1">{#N/A,#N/A,FALSE,"Assessment";#N/A,#N/A,FALSE,"Staffing";#N/A,#N/A,FALSE,"Hires";#N/A,#N/A,FALSE,"Assumptions"}</definedName>
    <definedName name="________kk1_2" localSheetId="86" hidden="1">{#N/A,#N/A,FALSE,"Assessment";#N/A,#N/A,FALSE,"Staffing";#N/A,#N/A,FALSE,"Hires";#N/A,#N/A,FALSE,"Assumptions"}</definedName>
    <definedName name="________kk1_2" localSheetId="91" hidden="1">{#N/A,#N/A,FALSE,"Assessment";#N/A,#N/A,FALSE,"Staffing";#N/A,#N/A,FALSE,"Hires";#N/A,#N/A,FALSE,"Assumptions"}</definedName>
    <definedName name="________kk1_2" localSheetId="24" hidden="1">{#N/A,#N/A,FALSE,"Assessment";#N/A,#N/A,FALSE,"Staffing";#N/A,#N/A,FALSE,"Hires";#N/A,#N/A,FALSE,"Assumptions"}</definedName>
    <definedName name="________kk1_2" localSheetId="33" hidden="1">{#N/A,#N/A,FALSE,"Assessment";#N/A,#N/A,FALSE,"Staffing";#N/A,#N/A,FALSE,"Hires";#N/A,#N/A,FALSE,"Assumptions"}</definedName>
    <definedName name="________kk1_2" localSheetId="43" hidden="1">{#N/A,#N/A,FALSE,"Assessment";#N/A,#N/A,FALSE,"Staffing";#N/A,#N/A,FALSE,"Hires";#N/A,#N/A,FALSE,"Assumptions"}</definedName>
    <definedName name="________kk1_2" localSheetId="75" hidden="1">{#N/A,#N/A,FALSE,"Assessment";#N/A,#N/A,FALSE,"Staffing";#N/A,#N/A,FALSE,"Hires";#N/A,#N/A,FALSE,"Assumptions"}</definedName>
    <definedName name="________kk1_2" localSheetId="78" hidden="1">{#N/A,#N/A,FALSE,"Assessment";#N/A,#N/A,FALSE,"Staffing";#N/A,#N/A,FALSE,"Hires";#N/A,#N/A,FALSE,"Assumptions"}</definedName>
    <definedName name="________kk1_2" localSheetId="15" hidden="1">{#N/A,#N/A,FALSE,"Assessment";#N/A,#N/A,FALSE,"Staffing";#N/A,#N/A,FALSE,"Hires";#N/A,#N/A,FALSE,"Assumptions"}</definedName>
    <definedName name="________kk1_2" hidden="1">{#N/A,#N/A,FALSE,"Assessment";#N/A,#N/A,FALSE,"Staffing";#N/A,#N/A,FALSE,"Hires";#N/A,#N/A,FALSE,"Assumptions"}</definedName>
    <definedName name="________kk1_3" localSheetId="84" hidden="1">{#N/A,#N/A,FALSE,"Assessment";#N/A,#N/A,FALSE,"Staffing";#N/A,#N/A,FALSE,"Hires";#N/A,#N/A,FALSE,"Assumptions"}</definedName>
    <definedName name="________kk1_3" localSheetId="86" hidden="1">{#N/A,#N/A,FALSE,"Assessment";#N/A,#N/A,FALSE,"Staffing";#N/A,#N/A,FALSE,"Hires";#N/A,#N/A,FALSE,"Assumptions"}</definedName>
    <definedName name="________kk1_3" localSheetId="91" hidden="1">{#N/A,#N/A,FALSE,"Assessment";#N/A,#N/A,FALSE,"Staffing";#N/A,#N/A,FALSE,"Hires";#N/A,#N/A,FALSE,"Assumptions"}</definedName>
    <definedName name="________kk1_3" localSheetId="24" hidden="1">{#N/A,#N/A,FALSE,"Assessment";#N/A,#N/A,FALSE,"Staffing";#N/A,#N/A,FALSE,"Hires";#N/A,#N/A,FALSE,"Assumptions"}</definedName>
    <definedName name="________kk1_3" localSheetId="33" hidden="1">{#N/A,#N/A,FALSE,"Assessment";#N/A,#N/A,FALSE,"Staffing";#N/A,#N/A,FALSE,"Hires";#N/A,#N/A,FALSE,"Assumptions"}</definedName>
    <definedName name="________kk1_3" localSheetId="43" hidden="1">{#N/A,#N/A,FALSE,"Assessment";#N/A,#N/A,FALSE,"Staffing";#N/A,#N/A,FALSE,"Hires";#N/A,#N/A,FALSE,"Assumptions"}</definedName>
    <definedName name="________kk1_3" localSheetId="75" hidden="1">{#N/A,#N/A,FALSE,"Assessment";#N/A,#N/A,FALSE,"Staffing";#N/A,#N/A,FALSE,"Hires";#N/A,#N/A,FALSE,"Assumptions"}</definedName>
    <definedName name="________kk1_3" localSheetId="78" hidden="1">{#N/A,#N/A,FALSE,"Assessment";#N/A,#N/A,FALSE,"Staffing";#N/A,#N/A,FALSE,"Hires";#N/A,#N/A,FALSE,"Assumptions"}</definedName>
    <definedName name="________kk1_3" localSheetId="15" hidden="1">{#N/A,#N/A,FALSE,"Assessment";#N/A,#N/A,FALSE,"Staffing";#N/A,#N/A,FALSE,"Hires";#N/A,#N/A,FALSE,"Assumptions"}</definedName>
    <definedName name="________kk1_3" hidden="1">{#N/A,#N/A,FALSE,"Assessment";#N/A,#N/A,FALSE,"Staffing";#N/A,#N/A,FALSE,"Hires";#N/A,#N/A,FALSE,"Assumptions"}</definedName>
    <definedName name="________kk1_4" localSheetId="84" hidden="1">{#N/A,#N/A,FALSE,"Assessment";#N/A,#N/A,FALSE,"Staffing";#N/A,#N/A,FALSE,"Hires";#N/A,#N/A,FALSE,"Assumptions"}</definedName>
    <definedName name="________kk1_4" localSheetId="86" hidden="1">{#N/A,#N/A,FALSE,"Assessment";#N/A,#N/A,FALSE,"Staffing";#N/A,#N/A,FALSE,"Hires";#N/A,#N/A,FALSE,"Assumptions"}</definedName>
    <definedName name="________kk1_4" localSheetId="91" hidden="1">{#N/A,#N/A,FALSE,"Assessment";#N/A,#N/A,FALSE,"Staffing";#N/A,#N/A,FALSE,"Hires";#N/A,#N/A,FALSE,"Assumptions"}</definedName>
    <definedName name="________kk1_4" localSheetId="24" hidden="1">{#N/A,#N/A,FALSE,"Assessment";#N/A,#N/A,FALSE,"Staffing";#N/A,#N/A,FALSE,"Hires";#N/A,#N/A,FALSE,"Assumptions"}</definedName>
    <definedName name="________kk1_4" localSheetId="33" hidden="1">{#N/A,#N/A,FALSE,"Assessment";#N/A,#N/A,FALSE,"Staffing";#N/A,#N/A,FALSE,"Hires";#N/A,#N/A,FALSE,"Assumptions"}</definedName>
    <definedName name="________kk1_4" localSheetId="43" hidden="1">{#N/A,#N/A,FALSE,"Assessment";#N/A,#N/A,FALSE,"Staffing";#N/A,#N/A,FALSE,"Hires";#N/A,#N/A,FALSE,"Assumptions"}</definedName>
    <definedName name="________kk1_4" localSheetId="75" hidden="1">{#N/A,#N/A,FALSE,"Assessment";#N/A,#N/A,FALSE,"Staffing";#N/A,#N/A,FALSE,"Hires";#N/A,#N/A,FALSE,"Assumptions"}</definedName>
    <definedName name="________kk1_4" localSheetId="78" hidden="1">{#N/A,#N/A,FALSE,"Assessment";#N/A,#N/A,FALSE,"Staffing";#N/A,#N/A,FALSE,"Hires";#N/A,#N/A,FALSE,"Assumptions"}</definedName>
    <definedName name="________kk1_4" localSheetId="15" hidden="1">{#N/A,#N/A,FALSE,"Assessment";#N/A,#N/A,FALSE,"Staffing";#N/A,#N/A,FALSE,"Hires";#N/A,#N/A,FALSE,"Assumptions"}</definedName>
    <definedName name="________kk1_4" hidden="1">{#N/A,#N/A,FALSE,"Assessment";#N/A,#N/A,FALSE,"Staffing";#N/A,#N/A,FALSE,"Hires";#N/A,#N/A,FALSE,"Assumptions"}</definedName>
    <definedName name="________KKK1" localSheetId="11" hidden="1">{#N/A,#N/A,FALSE,"Assessment";#N/A,#N/A,FALSE,"Staffing";#N/A,#N/A,FALSE,"Hires";#N/A,#N/A,FALSE,"Assumptions"}</definedName>
    <definedName name="________KKK1" localSheetId="12" hidden="1">{#N/A,#N/A,FALSE,"Assessment";#N/A,#N/A,FALSE,"Staffing";#N/A,#N/A,FALSE,"Hires";#N/A,#N/A,FALSE,"Assumptions"}</definedName>
    <definedName name="________KKK1" localSheetId="13" hidden="1">{#N/A,#N/A,FALSE,"Assessment";#N/A,#N/A,FALSE,"Staffing";#N/A,#N/A,FALSE,"Hires";#N/A,#N/A,FALSE,"Assumptions"}</definedName>
    <definedName name="________KKK1" localSheetId="79" hidden="1">{#N/A,#N/A,FALSE,"Assessment";#N/A,#N/A,FALSE,"Staffing";#N/A,#N/A,FALSE,"Hires";#N/A,#N/A,FALSE,"Assumptions"}</definedName>
    <definedName name="________KKK1" localSheetId="80" hidden="1">{#N/A,#N/A,FALSE,"Assessment";#N/A,#N/A,FALSE,"Staffing";#N/A,#N/A,FALSE,"Hires";#N/A,#N/A,FALSE,"Assumptions"}</definedName>
    <definedName name="________KKK1" localSheetId="81" hidden="1">{#N/A,#N/A,FALSE,"Assessment";#N/A,#N/A,FALSE,"Staffing";#N/A,#N/A,FALSE,"Hires";#N/A,#N/A,FALSE,"Assumptions"}</definedName>
    <definedName name="________KKK1" localSheetId="82" hidden="1">{#N/A,#N/A,FALSE,"Assessment";#N/A,#N/A,FALSE,"Staffing";#N/A,#N/A,FALSE,"Hires";#N/A,#N/A,FALSE,"Assumptions"}</definedName>
    <definedName name="________KKK1" localSheetId="83" hidden="1">{#N/A,#N/A,FALSE,"Assessment";#N/A,#N/A,FALSE,"Staffing";#N/A,#N/A,FALSE,"Hires";#N/A,#N/A,FALSE,"Assumptions"}</definedName>
    <definedName name="________KKK1" localSheetId="84" hidden="1">{#N/A,#N/A,FALSE,"Assessment";#N/A,#N/A,FALSE,"Staffing";#N/A,#N/A,FALSE,"Hires";#N/A,#N/A,FALSE,"Assumptions"}</definedName>
    <definedName name="________KKK1" localSheetId="86" hidden="1">{#N/A,#N/A,FALSE,"Assessment";#N/A,#N/A,FALSE,"Staffing";#N/A,#N/A,FALSE,"Hires";#N/A,#N/A,FALSE,"Assumptions"}</definedName>
    <definedName name="________KKK1" localSheetId="87" hidden="1">{#N/A,#N/A,FALSE,"Assessment";#N/A,#N/A,FALSE,"Staffing";#N/A,#N/A,FALSE,"Hires";#N/A,#N/A,FALSE,"Assumptions"}</definedName>
    <definedName name="________KKK1" localSheetId="88" hidden="1">{#N/A,#N/A,FALSE,"Assessment";#N/A,#N/A,FALSE,"Staffing";#N/A,#N/A,FALSE,"Hires";#N/A,#N/A,FALSE,"Assumptions"}</definedName>
    <definedName name="________KKK1" localSheetId="89" hidden="1">{#N/A,#N/A,FALSE,"Assessment";#N/A,#N/A,FALSE,"Staffing";#N/A,#N/A,FALSE,"Hires";#N/A,#N/A,FALSE,"Assumptions"}</definedName>
    <definedName name="________KKK1" localSheetId="90" hidden="1">{#N/A,#N/A,FALSE,"Assessment";#N/A,#N/A,FALSE,"Staffing";#N/A,#N/A,FALSE,"Hires";#N/A,#N/A,FALSE,"Assumptions"}</definedName>
    <definedName name="________KKK1" localSheetId="91" hidden="1">{#N/A,#N/A,FALSE,"Assessment";#N/A,#N/A,FALSE,"Staffing";#N/A,#N/A,FALSE,"Hires";#N/A,#N/A,FALSE,"Assumptions"}</definedName>
    <definedName name="________KKK1" localSheetId="92" hidden="1">{#N/A,#N/A,FALSE,"Assessment";#N/A,#N/A,FALSE,"Staffing";#N/A,#N/A,FALSE,"Hires";#N/A,#N/A,FALSE,"Assumptions"}</definedName>
    <definedName name="________KKK1" localSheetId="93" hidden="1">{#N/A,#N/A,FALSE,"Assessment";#N/A,#N/A,FALSE,"Staffing";#N/A,#N/A,FALSE,"Hires";#N/A,#N/A,FALSE,"Assumptions"}</definedName>
    <definedName name="________KKK1" localSheetId="94" hidden="1">{#N/A,#N/A,FALSE,"Assessment";#N/A,#N/A,FALSE,"Staffing";#N/A,#N/A,FALSE,"Hires";#N/A,#N/A,FALSE,"Assumptions"}</definedName>
    <definedName name="________KKK1" localSheetId="95" hidden="1">{#N/A,#N/A,FALSE,"Assessment";#N/A,#N/A,FALSE,"Staffing";#N/A,#N/A,FALSE,"Hires";#N/A,#N/A,FALSE,"Assumptions"}</definedName>
    <definedName name="________KKK1" localSheetId="99" hidden="1">{#N/A,#N/A,FALSE,"Assessment";#N/A,#N/A,FALSE,"Staffing";#N/A,#N/A,FALSE,"Hires";#N/A,#N/A,FALSE,"Assumptions"}</definedName>
    <definedName name="________KKK1" localSheetId="100" hidden="1">{#N/A,#N/A,FALSE,"Assessment";#N/A,#N/A,FALSE,"Staffing";#N/A,#N/A,FALSE,"Hires";#N/A,#N/A,FALSE,"Assumptions"}</definedName>
    <definedName name="________KKK1" localSheetId="24" hidden="1">{#N/A,#N/A,FALSE,"Assessment";#N/A,#N/A,FALSE,"Staffing";#N/A,#N/A,FALSE,"Hires";#N/A,#N/A,FALSE,"Assumptions"}</definedName>
    <definedName name="________KKK1" localSheetId="33" hidden="1">{#N/A,#N/A,FALSE,"Assessment";#N/A,#N/A,FALSE,"Staffing";#N/A,#N/A,FALSE,"Hires";#N/A,#N/A,FALSE,"Assumptions"}</definedName>
    <definedName name="________KKK1" localSheetId="36" hidden="1">{#N/A,#N/A,FALSE,"Assessment";#N/A,#N/A,FALSE,"Staffing";#N/A,#N/A,FALSE,"Hires";#N/A,#N/A,FALSE,"Assumptions"}</definedName>
    <definedName name="________KKK1" localSheetId="37" hidden="1">{#N/A,#N/A,FALSE,"Assessment";#N/A,#N/A,FALSE,"Staffing";#N/A,#N/A,FALSE,"Hires";#N/A,#N/A,FALSE,"Assumptions"}</definedName>
    <definedName name="________KKK1" localSheetId="39" hidden="1">{#N/A,#N/A,FALSE,"Assessment";#N/A,#N/A,FALSE,"Staffing";#N/A,#N/A,FALSE,"Hires";#N/A,#N/A,FALSE,"Assumptions"}</definedName>
    <definedName name="________KKK1" localSheetId="43" hidden="1">{#N/A,#N/A,FALSE,"Assessment";#N/A,#N/A,FALSE,"Staffing";#N/A,#N/A,FALSE,"Hires";#N/A,#N/A,FALSE,"Assumptions"}</definedName>
    <definedName name="________KKK1" localSheetId="73" hidden="1">{#N/A,#N/A,FALSE,"Assessment";#N/A,#N/A,FALSE,"Staffing";#N/A,#N/A,FALSE,"Hires";#N/A,#N/A,FALSE,"Assumptions"}</definedName>
    <definedName name="________KKK1" localSheetId="74" hidden="1">{#N/A,#N/A,FALSE,"Assessment";#N/A,#N/A,FALSE,"Staffing";#N/A,#N/A,FALSE,"Hires";#N/A,#N/A,FALSE,"Assumptions"}</definedName>
    <definedName name="________KKK1" localSheetId="75" hidden="1">{#N/A,#N/A,FALSE,"Assessment";#N/A,#N/A,FALSE,"Staffing";#N/A,#N/A,FALSE,"Hires";#N/A,#N/A,FALSE,"Assumptions"}</definedName>
    <definedName name="________KKK1" localSheetId="76" hidden="1">{#N/A,#N/A,FALSE,"Assessment";#N/A,#N/A,FALSE,"Staffing";#N/A,#N/A,FALSE,"Hires";#N/A,#N/A,FALSE,"Assumptions"}</definedName>
    <definedName name="________KKK1" localSheetId="77" hidden="1">{#N/A,#N/A,FALSE,"Assessment";#N/A,#N/A,FALSE,"Staffing";#N/A,#N/A,FALSE,"Hires";#N/A,#N/A,FALSE,"Assumptions"}</definedName>
    <definedName name="________KKK1" localSheetId="78" hidden="1">{#N/A,#N/A,FALSE,"Assessment";#N/A,#N/A,FALSE,"Staffing";#N/A,#N/A,FALSE,"Hires";#N/A,#N/A,FALSE,"Assumptions"}</definedName>
    <definedName name="________KKK1" localSheetId="15" hidden="1">{#N/A,#N/A,FALSE,"Assessment";#N/A,#N/A,FALSE,"Staffing";#N/A,#N/A,FALSE,"Hires";#N/A,#N/A,FALSE,"Assumptions"}</definedName>
    <definedName name="________KKK1" hidden="1">{#N/A,#N/A,FALSE,"Assessment";#N/A,#N/A,FALSE,"Staffing";#N/A,#N/A,FALSE,"Hires";#N/A,#N/A,FALSE,"Assumptions"}</definedName>
    <definedName name="________KKK1_1" localSheetId="84" hidden="1">{#N/A,#N/A,FALSE,"Assessment";#N/A,#N/A,FALSE,"Staffing";#N/A,#N/A,FALSE,"Hires";#N/A,#N/A,FALSE,"Assumptions"}</definedName>
    <definedName name="________KKK1_1" localSheetId="86" hidden="1">{#N/A,#N/A,FALSE,"Assessment";#N/A,#N/A,FALSE,"Staffing";#N/A,#N/A,FALSE,"Hires";#N/A,#N/A,FALSE,"Assumptions"}</definedName>
    <definedName name="________KKK1_1" localSheetId="91" hidden="1">{#N/A,#N/A,FALSE,"Assessment";#N/A,#N/A,FALSE,"Staffing";#N/A,#N/A,FALSE,"Hires";#N/A,#N/A,FALSE,"Assumptions"}</definedName>
    <definedName name="________KKK1_1" localSheetId="24" hidden="1">{#N/A,#N/A,FALSE,"Assessment";#N/A,#N/A,FALSE,"Staffing";#N/A,#N/A,FALSE,"Hires";#N/A,#N/A,FALSE,"Assumptions"}</definedName>
    <definedName name="________KKK1_1" localSheetId="33" hidden="1">{#N/A,#N/A,FALSE,"Assessment";#N/A,#N/A,FALSE,"Staffing";#N/A,#N/A,FALSE,"Hires";#N/A,#N/A,FALSE,"Assumptions"}</definedName>
    <definedName name="________KKK1_1" localSheetId="43" hidden="1">{#N/A,#N/A,FALSE,"Assessment";#N/A,#N/A,FALSE,"Staffing";#N/A,#N/A,FALSE,"Hires";#N/A,#N/A,FALSE,"Assumptions"}</definedName>
    <definedName name="________KKK1_1" localSheetId="75" hidden="1">{#N/A,#N/A,FALSE,"Assessment";#N/A,#N/A,FALSE,"Staffing";#N/A,#N/A,FALSE,"Hires";#N/A,#N/A,FALSE,"Assumptions"}</definedName>
    <definedName name="________KKK1_1" localSheetId="78" hidden="1">{#N/A,#N/A,FALSE,"Assessment";#N/A,#N/A,FALSE,"Staffing";#N/A,#N/A,FALSE,"Hires";#N/A,#N/A,FALSE,"Assumptions"}</definedName>
    <definedName name="________KKK1_1" localSheetId="15" hidden="1">{#N/A,#N/A,FALSE,"Assessment";#N/A,#N/A,FALSE,"Staffing";#N/A,#N/A,FALSE,"Hires";#N/A,#N/A,FALSE,"Assumptions"}</definedName>
    <definedName name="________KKK1_1" hidden="1">{#N/A,#N/A,FALSE,"Assessment";#N/A,#N/A,FALSE,"Staffing";#N/A,#N/A,FALSE,"Hires";#N/A,#N/A,FALSE,"Assumptions"}</definedName>
    <definedName name="________KKK1_2" localSheetId="84" hidden="1">{#N/A,#N/A,FALSE,"Assessment";#N/A,#N/A,FALSE,"Staffing";#N/A,#N/A,FALSE,"Hires";#N/A,#N/A,FALSE,"Assumptions"}</definedName>
    <definedName name="________KKK1_2" localSheetId="86" hidden="1">{#N/A,#N/A,FALSE,"Assessment";#N/A,#N/A,FALSE,"Staffing";#N/A,#N/A,FALSE,"Hires";#N/A,#N/A,FALSE,"Assumptions"}</definedName>
    <definedName name="________KKK1_2" localSheetId="91" hidden="1">{#N/A,#N/A,FALSE,"Assessment";#N/A,#N/A,FALSE,"Staffing";#N/A,#N/A,FALSE,"Hires";#N/A,#N/A,FALSE,"Assumptions"}</definedName>
    <definedName name="________KKK1_2" localSheetId="24" hidden="1">{#N/A,#N/A,FALSE,"Assessment";#N/A,#N/A,FALSE,"Staffing";#N/A,#N/A,FALSE,"Hires";#N/A,#N/A,FALSE,"Assumptions"}</definedName>
    <definedName name="________KKK1_2" localSheetId="33" hidden="1">{#N/A,#N/A,FALSE,"Assessment";#N/A,#N/A,FALSE,"Staffing";#N/A,#N/A,FALSE,"Hires";#N/A,#N/A,FALSE,"Assumptions"}</definedName>
    <definedName name="________KKK1_2" localSheetId="43" hidden="1">{#N/A,#N/A,FALSE,"Assessment";#N/A,#N/A,FALSE,"Staffing";#N/A,#N/A,FALSE,"Hires";#N/A,#N/A,FALSE,"Assumptions"}</definedName>
    <definedName name="________KKK1_2" localSheetId="75" hidden="1">{#N/A,#N/A,FALSE,"Assessment";#N/A,#N/A,FALSE,"Staffing";#N/A,#N/A,FALSE,"Hires";#N/A,#N/A,FALSE,"Assumptions"}</definedName>
    <definedName name="________KKK1_2" localSheetId="78" hidden="1">{#N/A,#N/A,FALSE,"Assessment";#N/A,#N/A,FALSE,"Staffing";#N/A,#N/A,FALSE,"Hires";#N/A,#N/A,FALSE,"Assumptions"}</definedName>
    <definedName name="________KKK1_2" localSheetId="15" hidden="1">{#N/A,#N/A,FALSE,"Assessment";#N/A,#N/A,FALSE,"Staffing";#N/A,#N/A,FALSE,"Hires";#N/A,#N/A,FALSE,"Assumptions"}</definedName>
    <definedName name="________KKK1_2" hidden="1">{#N/A,#N/A,FALSE,"Assessment";#N/A,#N/A,FALSE,"Staffing";#N/A,#N/A,FALSE,"Hires";#N/A,#N/A,FALSE,"Assumptions"}</definedName>
    <definedName name="________KKK1_3" localSheetId="84" hidden="1">{#N/A,#N/A,FALSE,"Assessment";#N/A,#N/A,FALSE,"Staffing";#N/A,#N/A,FALSE,"Hires";#N/A,#N/A,FALSE,"Assumptions"}</definedName>
    <definedName name="________KKK1_3" localSheetId="86" hidden="1">{#N/A,#N/A,FALSE,"Assessment";#N/A,#N/A,FALSE,"Staffing";#N/A,#N/A,FALSE,"Hires";#N/A,#N/A,FALSE,"Assumptions"}</definedName>
    <definedName name="________KKK1_3" localSheetId="91" hidden="1">{#N/A,#N/A,FALSE,"Assessment";#N/A,#N/A,FALSE,"Staffing";#N/A,#N/A,FALSE,"Hires";#N/A,#N/A,FALSE,"Assumptions"}</definedName>
    <definedName name="________KKK1_3" localSheetId="24" hidden="1">{#N/A,#N/A,FALSE,"Assessment";#N/A,#N/A,FALSE,"Staffing";#N/A,#N/A,FALSE,"Hires";#N/A,#N/A,FALSE,"Assumptions"}</definedName>
    <definedName name="________KKK1_3" localSheetId="33" hidden="1">{#N/A,#N/A,FALSE,"Assessment";#N/A,#N/A,FALSE,"Staffing";#N/A,#N/A,FALSE,"Hires";#N/A,#N/A,FALSE,"Assumptions"}</definedName>
    <definedName name="________KKK1_3" localSheetId="43" hidden="1">{#N/A,#N/A,FALSE,"Assessment";#N/A,#N/A,FALSE,"Staffing";#N/A,#N/A,FALSE,"Hires";#N/A,#N/A,FALSE,"Assumptions"}</definedName>
    <definedName name="________KKK1_3" localSheetId="75" hidden="1">{#N/A,#N/A,FALSE,"Assessment";#N/A,#N/A,FALSE,"Staffing";#N/A,#N/A,FALSE,"Hires";#N/A,#N/A,FALSE,"Assumptions"}</definedName>
    <definedName name="________KKK1_3" localSheetId="78" hidden="1">{#N/A,#N/A,FALSE,"Assessment";#N/A,#N/A,FALSE,"Staffing";#N/A,#N/A,FALSE,"Hires";#N/A,#N/A,FALSE,"Assumptions"}</definedName>
    <definedName name="________KKK1_3" localSheetId="15" hidden="1">{#N/A,#N/A,FALSE,"Assessment";#N/A,#N/A,FALSE,"Staffing";#N/A,#N/A,FALSE,"Hires";#N/A,#N/A,FALSE,"Assumptions"}</definedName>
    <definedName name="________KKK1_3" hidden="1">{#N/A,#N/A,FALSE,"Assessment";#N/A,#N/A,FALSE,"Staffing";#N/A,#N/A,FALSE,"Hires";#N/A,#N/A,FALSE,"Assumptions"}</definedName>
    <definedName name="________KKK1_4" localSheetId="84" hidden="1">{#N/A,#N/A,FALSE,"Assessment";#N/A,#N/A,FALSE,"Staffing";#N/A,#N/A,FALSE,"Hires";#N/A,#N/A,FALSE,"Assumptions"}</definedName>
    <definedName name="________KKK1_4" localSheetId="86" hidden="1">{#N/A,#N/A,FALSE,"Assessment";#N/A,#N/A,FALSE,"Staffing";#N/A,#N/A,FALSE,"Hires";#N/A,#N/A,FALSE,"Assumptions"}</definedName>
    <definedName name="________KKK1_4" localSheetId="91" hidden="1">{#N/A,#N/A,FALSE,"Assessment";#N/A,#N/A,FALSE,"Staffing";#N/A,#N/A,FALSE,"Hires";#N/A,#N/A,FALSE,"Assumptions"}</definedName>
    <definedName name="________KKK1_4" localSheetId="24" hidden="1">{#N/A,#N/A,FALSE,"Assessment";#N/A,#N/A,FALSE,"Staffing";#N/A,#N/A,FALSE,"Hires";#N/A,#N/A,FALSE,"Assumptions"}</definedName>
    <definedName name="________KKK1_4" localSheetId="33" hidden="1">{#N/A,#N/A,FALSE,"Assessment";#N/A,#N/A,FALSE,"Staffing";#N/A,#N/A,FALSE,"Hires";#N/A,#N/A,FALSE,"Assumptions"}</definedName>
    <definedName name="________KKK1_4" localSheetId="43" hidden="1">{#N/A,#N/A,FALSE,"Assessment";#N/A,#N/A,FALSE,"Staffing";#N/A,#N/A,FALSE,"Hires";#N/A,#N/A,FALSE,"Assumptions"}</definedName>
    <definedName name="________KKK1_4" localSheetId="75" hidden="1">{#N/A,#N/A,FALSE,"Assessment";#N/A,#N/A,FALSE,"Staffing";#N/A,#N/A,FALSE,"Hires";#N/A,#N/A,FALSE,"Assumptions"}</definedName>
    <definedName name="________KKK1_4" localSheetId="78" hidden="1">{#N/A,#N/A,FALSE,"Assessment";#N/A,#N/A,FALSE,"Staffing";#N/A,#N/A,FALSE,"Hires";#N/A,#N/A,FALSE,"Assumptions"}</definedName>
    <definedName name="________KKK1_4" localSheetId="15" hidden="1">{#N/A,#N/A,FALSE,"Assessment";#N/A,#N/A,FALSE,"Staffing";#N/A,#N/A,FALSE,"Hires";#N/A,#N/A,FALSE,"Assumptions"}</definedName>
    <definedName name="________KKK1_4" hidden="1">{#N/A,#N/A,FALSE,"Assessment";#N/A,#N/A,FALSE,"Staffing";#N/A,#N/A,FALSE,"Hires";#N/A,#N/A,FALSE,"Assumptions"}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79" hidden="1">{"Model Summary",#N/A,FALSE,"Print Chart";"Holdco",#N/A,FALSE,"Print Chart";"Genco",#N/A,FALSE,"Print Chart";"Servco",#N/A,FALSE,"Print Chart";"Genco_Detail",#N/A,FALSE,"Summary Financials";"Servco_Detail",#N/A,FALSE,"Summary Financials"}</definedName>
    <definedName name="________w2" localSheetId="80" hidden="1">{"Model Summary",#N/A,FALSE,"Print Chart";"Holdco",#N/A,FALSE,"Print Chart";"Genco",#N/A,FALSE,"Print Chart";"Servco",#N/A,FALSE,"Print Chart";"Genco_Detail",#N/A,FALSE,"Summary Financials";"Servco_Detail",#N/A,FALSE,"Summary Financials"}</definedName>
    <definedName name="________w2" localSheetId="81" hidden="1">{"Model Summary",#N/A,FALSE,"Print Chart";"Holdco",#N/A,FALSE,"Print Chart";"Genco",#N/A,FALSE,"Print Chart";"Servco",#N/A,FALSE,"Print Chart";"Genco_Detail",#N/A,FALSE,"Summary Financials";"Servco_Detail",#N/A,FALSE,"Summary Financials"}</definedName>
    <definedName name="________w2" localSheetId="82" hidden="1">{"Model Summary",#N/A,FALSE,"Print Chart";"Holdco",#N/A,FALSE,"Print Chart";"Genco",#N/A,FALSE,"Print Chart";"Servco",#N/A,FALSE,"Print Chart";"Genco_Detail",#N/A,FALSE,"Summary Financials";"Servco_Detail",#N/A,FALSE,"Summary Financials"}</definedName>
    <definedName name="________w2" localSheetId="83" hidden="1">{"Model Summary",#N/A,FALSE,"Print Chart";"Holdco",#N/A,FALSE,"Print Chart";"Genco",#N/A,FALSE,"Print Chart";"Servco",#N/A,FALSE,"Print Chart";"Genco_Detail",#N/A,FALSE,"Summary Financials";"Servco_Detail",#N/A,FALSE,"Summary Financials"}</definedName>
    <definedName name="________w2" localSheetId="84" hidden="1">{"Model Summary",#N/A,FALSE,"Print Chart";"Holdco",#N/A,FALSE,"Print Chart";"Genco",#N/A,FALSE,"Print Chart";"Servco",#N/A,FALSE,"Print Chart";"Genco_Detail",#N/A,FALSE,"Summary Financials";"Servco_Detail",#N/A,FALSE,"Summary Financials"}</definedName>
    <definedName name="________w2" localSheetId="86" hidden="1">{"Model Summary",#N/A,FALSE,"Print Chart";"Holdco",#N/A,FALSE,"Print Chart";"Genco",#N/A,FALSE,"Print Chart";"Servco",#N/A,FALSE,"Print Chart";"Genco_Detail",#N/A,FALSE,"Summary Financials";"Servco_Detail",#N/A,FALSE,"Summary Financials"}</definedName>
    <definedName name="________w2" localSheetId="87" hidden="1">{"Model Summary",#N/A,FALSE,"Print Chart";"Holdco",#N/A,FALSE,"Print Chart";"Genco",#N/A,FALSE,"Print Chart";"Servco",#N/A,FALSE,"Print Chart";"Genco_Detail",#N/A,FALSE,"Summary Financials";"Servco_Detail",#N/A,FALSE,"Summary Financials"}</definedName>
    <definedName name="________w2" localSheetId="88" hidden="1">{"Model Summary",#N/A,FALSE,"Print Chart";"Holdco",#N/A,FALSE,"Print Chart";"Genco",#N/A,FALSE,"Print Chart";"Servco",#N/A,FALSE,"Print Chart";"Genco_Detail",#N/A,FALSE,"Summary Financials";"Servco_Detail",#N/A,FALSE,"Summary Financials"}</definedName>
    <definedName name="________w2" localSheetId="89" hidden="1">{"Model Summary",#N/A,FALSE,"Print Chart";"Holdco",#N/A,FALSE,"Print Chart";"Genco",#N/A,FALSE,"Print Chart";"Servco",#N/A,FALSE,"Print Chart";"Genco_Detail",#N/A,FALSE,"Summary Financials";"Servco_Detail",#N/A,FALSE,"Summary Financials"}</definedName>
    <definedName name="________w2" localSheetId="90" hidden="1">{"Model Summary",#N/A,FALSE,"Print Chart";"Holdco",#N/A,FALSE,"Print Chart";"Genco",#N/A,FALSE,"Print Chart";"Servco",#N/A,FALSE,"Print Chart";"Genco_Detail",#N/A,FALSE,"Summary Financials";"Servco_Detail",#N/A,FALSE,"Summary Financials"}</definedName>
    <definedName name="________w2" localSheetId="91" hidden="1">{"Model Summary",#N/A,FALSE,"Print Chart";"Holdco",#N/A,FALSE,"Print Chart";"Genco",#N/A,FALSE,"Print Chart";"Servco",#N/A,FALSE,"Print Chart";"Genco_Detail",#N/A,FALSE,"Summary Financials";"Servco_Detail",#N/A,FALSE,"Summary Financials"}</definedName>
    <definedName name="________w2" localSheetId="92" hidden="1">{"Model Summary",#N/A,FALSE,"Print Chart";"Holdco",#N/A,FALSE,"Print Chart";"Genco",#N/A,FALSE,"Print Chart";"Servco",#N/A,FALSE,"Print Chart";"Genco_Detail",#N/A,FALSE,"Summary Financials";"Servco_Detail",#N/A,FALSE,"Summary Financials"}</definedName>
    <definedName name="________w2" localSheetId="93" hidden="1">{"Model Summary",#N/A,FALSE,"Print Chart";"Holdco",#N/A,FALSE,"Print Chart";"Genco",#N/A,FALSE,"Print Chart";"Servco",#N/A,FALSE,"Print Chart";"Genco_Detail",#N/A,FALSE,"Summary Financials";"Servco_Detail",#N/A,FALSE,"Summary Financials"}</definedName>
    <definedName name="________w2" localSheetId="94" hidden="1">{"Model Summary",#N/A,FALSE,"Print Chart";"Holdco",#N/A,FALSE,"Print Chart";"Genco",#N/A,FALSE,"Print Chart";"Servco",#N/A,FALSE,"Print Chart";"Genco_Detail",#N/A,FALSE,"Summary Financials";"Servco_Detail",#N/A,FALSE,"Summary Financials"}</definedName>
    <definedName name="________w2" localSheetId="95" hidden="1">{"Model Summary",#N/A,FALSE,"Print Chart";"Holdco",#N/A,FALSE,"Print Chart";"Genco",#N/A,FALSE,"Print Chart";"Servco",#N/A,FALSE,"Print Chart";"Genco_Detail",#N/A,FALSE,"Summary Financials";"Servco_Detail",#N/A,FALSE,"Summary Financials"}</definedName>
    <definedName name="________w2" localSheetId="99" hidden="1">{"Model Summary",#N/A,FALSE,"Print Chart";"Holdco",#N/A,FALSE,"Print Chart";"Genco",#N/A,FALSE,"Print Chart";"Servco",#N/A,FALSE,"Print Chart";"Genco_Detail",#N/A,FALSE,"Summary Financials";"Servco_Detail",#N/A,FALSE,"Summary Financials"}</definedName>
    <definedName name="________w2" localSheetId="100" hidden="1">{"Model Summary",#N/A,FALSE,"Print Chart";"Holdco",#N/A,FALSE,"Print Chart";"Genco",#N/A,FALSE,"Print Chart";"Servco",#N/A,FALSE,"Print Chart";"Genco_Detail",#N/A,FALSE,"Summary Financials";"Servco_Detail",#N/A,FALSE,"Summary Financials"}</definedName>
    <definedName name="________w2" localSheetId="24" hidden="1">{"Model Summary",#N/A,FALSE,"Print Chart";"Holdco",#N/A,FALSE,"Print Chart";"Genco",#N/A,FALSE,"Print Chart";"Servco",#N/A,FALSE,"Print Chart";"Genco_Detail",#N/A,FALSE,"Summary Financials";"Servco_Detail",#N/A,FALSE,"Summary Financials"}</definedName>
    <definedName name="________w2" localSheetId="33" hidden="1">{"Model Summary",#N/A,FALSE,"Print Chart";"Holdco",#N/A,FALSE,"Print Chart";"Genco",#N/A,FALSE,"Print Chart";"Servco",#N/A,FALSE,"Print Chart";"Genco_Detail",#N/A,FALSE,"Summary Financials";"Servco_Detail",#N/A,FALSE,"Summary Financials"}</definedName>
    <definedName name="________w2" localSheetId="36" hidden="1">{"Model Summary",#N/A,FALSE,"Print Chart";"Holdco",#N/A,FALSE,"Print Chart";"Genco",#N/A,FALSE,"Print Chart";"Servco",#N/A,FALSE,"Print Chart";"Genco_Detail",#N/A,FALSE,"Summary Financials";"Servco_Detail",#N/A,FALSE,"Summary Financials"}</definedName>
    <definedName name="________w2" localSheetId="37"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73" hidden="1">{"Model Summary",#N/A,FALSE,"Print Chart";"Holdco",#N/A,FALSE,"Print Chart";"Genco",#N/A,FALSE,"Print Chart";"Servco",#N/A,FALSE,"Print Chart";"Genco_Detail",#N/A,FALSE,"Summary Financials";"Servco_Detail",#N/A,FALSE,"Summary Financials"}</definedName>
    <definedName name="________w2" localSheetId="74" hidden="1">{"Model Summary",#N/A,FALSE,"Print Chart";"Holdco",#N/A,FALSE,"Print Chart";"Genco",#N/A,FALSE,"Print Chart";"Servco",#N/A,FALSE,"Print Chart";"Genco_Detail",#N/A,FALSE,"Summary Financials";"Servco_Detail",#N/A,FALSE,"Summary Financials"}</definedName>
    <definedName name="________w2" localSheetId="75" hidden="1">{"Model Summary",#N/A,FALSE,"Print Chart";"Holdco",#N/A,FALSE,"Print Chart";"Genco",#N/A,FALSE,"Print Chart";"Servco",#N/A,FALSE,"Print Chart";"Genco_Detail",#N/A,FALSE,"Summary Financials";"Servco_Detail",#N/A,FALSE,"Summary Financials"}</definedName>
    <definedName name="________w2" localSheetId="76" hidden="1">{"Model Summary",#N/A,FALSE,"Print Chart";"Holdco",#N/A,FALSE,"Print Chart";"Genco",#N/A,FALSE,"Print Chart";"Servco",#N/A,FALSE,"Print Chart";"Genco_Detail",#N/A,FALSE,"Summary Financials";"Servco_Detail",#N/A,FALSE,"Summary Financials"}</definedName>
    <definedName name="________w2" localSheetId="77" hidden="1">{"Model Summary",#N/A,FALSE,"Print Chart";"Holdco",#N/A,FALSE,"Print Chart";"Genco",#N/A,FALSE,"Print Chart";"Servco",#N/A,FALSE,"Print Chart";"Genco_Detail",#N/A,FALSE,"Summary Financials";"Servco_Detail",#N/A,FALSE,"Summary Financials"}</definedName>
    <definedName name="________w2" localSheetId="78"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84" hidden="1">{"Model Summary",#N/A,FALSE,"Print Chart";"Holdco",#N/A,FALSE,"Print Chart";"Genco",#N/A,FALSE,"Print Chart";"Servco",#N/A,FALSE,"Print Chart";"Genco_Detail",#N/A,FALSE,"Summary Financials";"Servco_Detail",#N/A,FALSE,"Summary Financials"}</definedName>
    <definedName name="________w2_1" localSheetId="86" hidden="1">{"Model Summary",#N/A,FALSE,"Print Chart";"Holdco",#N/A,FALSE,"Print Chart";"Genco",#N/A,FALSE,"Print Chart";"Servco",#N/A,FALSE,"Print Chart";"Genco_Detail",#N/A,FALSE,"Summary Financials";"Servco_Detail",#N/A,FALSE,"Summary Financials"}</definedName>
    <definedName name="________w2_1" localSheetId="91" hidden="1">{"Model Summary",#N/A,FALSE,"Print Chart";"Holdco",#N/A,FALSE,"Print Chart";"Genco",#N/A,FALSE,"Print Chart";"Servco",#N/A,FALSE,"Print Chart";"Genco_Detail",#N/A,FALSE,"Summary Financials";"Servco_Detail",#N/A,FALSE,"Summary Financials"}</definedName>
    <definedName name="________w2_1" localSheetId="24" hidden="1">{"Model Summary",#N/A,FALSE,"Print Chart";"Holdco",#N/A,FALSE,"Print Chart";"Genco",#N/A,FALSE,"Print Chart";"Servco",#N/A,FALSE,"Print Chart";"Genco_Detail",#N/A,FALSE,"Summary Financials";"Servco_Detail",#N/A,FALSE,"Summary Financials"}</definedName>
    <definedName name="________w2_1" localSheetId="33" hidden="1">{"Model Summary",#N/A,FALSE,"Print Chart";"Holdco",#N/A,FALSE,"Print Chart";"Genco",#N/A,FALSE,"Print Chart";"Servco",#N/A,FALSE,"Print Chart";"Genco_Detail",#N/A,FALSE,"Summary Financials";"Servco_Detail",#N/A,FALSE,"Summary Financials"}</definedName>
    <definedName name="________w2_1" localSheetId="43" hidden="1">{"Model Summary",#N/A,FALSE,"Print Chart";"Holdco",#N/A,FALSE,"Print Chart";"Genco",#N/A,FALSE,"Print Chart";"Servco",#N/A,FALSE,"Print Chart";"Genco_Detail",#N/A,FALSE,"Summary Financials";"Servco_Detail",#N/A,FALSE,"Summary Financials"}</definedName>
    <definedName name="________w2_1" localSheetId="75" hidden="1">{"Model Summary",#N/A,FALSE,"Print Chart";"Holdco",#N/A,FALSE,"Print Chart";"Genco",#N/A,FALSE,"Print Chart";"Servco",#N/A,FALSE,"Print Chart";"Genco_Detail",#N/A,FALSE,"Summary Financials";"Servco_Detail",#N/A,FALSE,"Summary Financials"}</definedName>
    <definedName name="________w2_1" localSheetId="78" hidden="1">{"Model Summary",#N/A,FALSE,"Print Chart";"Holdco",#N/A,FALSE,"Print Chart";"Genco",#N/A,FALSE,"Print Chart";"Servco",#N/A,FALSE,"Print Chart";"Genco_Detail",#N/A,FALSE,"Summary Financials";"Servco_Detail",#N/A,FALSE,"Summary Financials"}</definedName>
    <definedName name="________w2_1" localSheetId="15"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84" hidden="1">{"Model Summary",#N/A,FALSE,"Print Chart";"Holdco",#N/A,FALSE,"Print Chart";"Genco",#N/A,FALSE,"Print Chart";"Servco",#N/A,FALSE,"Print Chart";"Genco_Detail",#N/A,FALSE,"Summary Financials";"Servco_Detail",#N/A,FALSE,"Summary Financials"}</definedName>
    <definedName name="________w2_2" localSheetId="86" hidden="1">{"Model Summary",#N/A,FALSE,"Print Chart";"Holdco",#N/A,FALSE,"Print Chart";"Genco",#N/A,FALSE,"Print Chart";"Servco",#N/A,FALSE,"Print Chart";"Genco_Detail",#N/A,FALSE,"Summary Financials";"Servco_Detail",#N/A,FALSE,"Summary Financials"}</definedName>
    <definedName name="________w2_2" localSheetId="91" hidden="1">{"Model Summary",#N/A,FALSE,"Print Chart";"Holdco",#N/A,FALSE,"Print Chart";"Genco",#N/A,FALSE,"Print Chart";"Servco",#N/A,FALSE,"Print Chart";"Genco_Detail",#N/A,FALSE,"Summary Financials";"Servco_Detail",#N/A,FALSE,"Summary Financials"}</definedName>
    <definedName name="________w2_2" localSheetId="24" hidden="1">{"Model Summary",#N/A,FALSE,"Print Chart";"Holdco",#N/A,FALSE,"Print Chart";"Genco",#N/A,FALSE,"Print Chart";"Servco",#N/A,FALSE,"Print Chart";"Genco_Detail",#N/A,FALSE,"Summary Financials";"Servco_Detail",#N/A,FALSE,"Summary Financials"}</definedName>
    <definedName name="________w2_2" localSheetId="33" hidden="1">{"Model Summary",#N/A,FALSE,"Print Chart";"Holdco",#N/A,FALSE,"Print Chart";"Genco",#N/A,FALSE,"Print Chart";"Servco",#N/A,FALSE,"Print Chart";"Genco_Detail",#N/A,FALSE,"Summary Financials";"Servco_Detail",#N/A,FALSE,"Summary Financials"}</definedName>
    <definedName name="________w2_2" localSheetId="43" hidden="1">{"Model Summary",#N/A,FALSE,"Print Chart";"Holdco",#N/A,FALSE,"Print Chart";"Genco",#N/A,FALSE,"Print Chart";"Servco",#N/A,FALSE,"Print Chart";"Genco_Detail",#N/A,FALSE,"Summary Financials";"Servco_Detail",#N/A,FALSE,"Summary Financials"}</definedName>
    <definedName name="________w2_2" localSheetId="75" hidden="1">{"Model Summary",#N/A,FALSE,"Print Chart";"Holdco",#N/A,FALSE,"Print Chart";"Genco",#N/A,FALSE,"Print Chart";"Servco",#N/A,FALSE,"Print Chart";"Genco_Detail",#N/A,FALSE,"Summary Financials";"Servco_Detail",#N/A,FALSE,"Summary Financials"}</definedName>
    <definedName name="________w2_2" localSheetId="78" hidden="1">{"Model Summary",#N/A,FALSE,"Print Chart";"Holdco",#N/A,FALSE,"Print Chart";"Genco",#N/A,FALSE,"Print Chart";"Servco",#N/A,FALSE,"Print Chart";"Genco_Detail",#N/A,FALSE,"Summary Financials";"Servco_Detail",#N/A,FALSE,"Summary Financials"}</definedName>
    <definedName name="________w2_2" localSheetId="15"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84" hidden="1">{"Model Summary",#N/A,FALSE,"Print Chart";"Holdco",#N/A,FALSE,"Print Chart";"Genco",#N/A,FALSE,"Print Chart";"Servco",#N/A,FALSE,"Print Chart";"Genco_Detail",#N/A,FALSE,"Summary Financials";"Servco_Detail",#N/A,FALSE,"Summary Financials"}</definedName>
    <definedName name="________w2_3" localSheetId="86" hidden="1">{"Model Summary",#N/A,FALSE,"Print Chart";"Holdco",#N/A,FALSE,"Print Chart";"Genco",#N/A,FALSE,"Print Chart";"Servco",#N/A,FALSE,"Print Chart";"Genco_Detail",#N/A,FALSE,"Summary Financials";"Servco_Detail",#N/A,FALSE,"Summary Financials"}</definedName>
    <definedName name="________w2_3" localSheetId="91" hidden="1">{"Model Summary",#N/A,FALSE,"Print Chart";"Holdco",#N/A,FALSE,"Print Chart";"Genco",#N/A,FALSE,"Print Chart";"Servco",#N/A,FALSE,"Print Chart";"Genco_Detail",#N/A,FALSE,"Summary Financials";"Servco_Detail",#N/A,FALSE,"Summary Financials"}</definedName>
    <definedName name="________w2_3" localSheetId="24" hidden="1">{"Model Summary",#N/A,FALSE,"Print Chart";"Holdco",#N/A,FALSE,"Print Chart";"Genco",#N/A,FALSE,"Print Chart";"Servco",#N/A,FALSE,"Print Chart";"Genco_Detail",#N/A,FALSE,"Summary Financials";"Servco_Detail",#N/A,FALSE,"Summary Financials"}</definedName>
    <definedName name="________w2_3" localSheetId="33" hidden="1">{"Model Summary",#N/A,FALSE,"Print Chart";"Holdco",#N/A,FALSE,"Print Chart";"Genco",#N/A,FALSE,"Print Chart";"Servco",#N/A,FALSE,"Print Chart";"Genco_Detail",#N/A,FALSE,"Summary Financials";"Servco_Detail",#N/A,FALSE,"Summary Financials"}</definedName>
    <definedName name="________w2_3" localSheetId="43" hidden="1">{"Model Summary",#N/A,FALSE,"Print Chart";"Holdco",#N/A,FALSE,"Print Chart";"Genco",#N/A,FALSE,"Print Chart";"Servco",#N/A,FALSE,"Print Chart";"Genco_Detail",#N/A,FALSE,"Summary Financials";"Servco_Detail",#N/A,FALSE,"Summary Financials"}</definedName>
    <definedName name="________w2_3" localSheetId="75" hidden="1">{"Model Summary",#N/A,FALSE,"Print Chart";"Holdco",#N/A,FALSE,"Print Chart";"Genco",#N/A,FALSE,"Print Chart";"Servco",#N/A,FALSE,"Print Chart";"Genco_Detail",#N/A,FALSE,"Summary Financials";"Servco_Detail",#N/A,FALSE,"Summary Financials"}</definedName>
    <definedName name="________w2_3" localSheetId="78" hidden="1">{"Model Summary",#N/A,FALSE,"Print Chart";"Holdco",#N/A,FALSE,"Print Chart";"Genco",#N/A,FALSE,"Print Chart";"Servco",#N/A,FALSE,"Print Chart";"Genco_Detail",#N/A,FALSE,"Summary Financials";"Servco_Detail",#N/A,FALSE,"Summary Financials"}</definedName>
    <definedName name="________w2_3" localSheetId="15"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84" hidden="1">{"Model Summary",#N/A,FALSE,"Print Chart";"Holdco",#N/A,FALSE,"Print Chart";"Genco",#N/A,FALSE,"Print Chart";"Servco",#N/A,FALSE,"Print Chart";"Genco_Detail",#N/A,FALSE,"Summary Financials";"Servco_Detail",#N/A,FALSE,"Summary Financials"}</definedName>
    <definedName name="________w2_4" localSheetId="86" hidden="1">{"Model Summary",#N/A,FALSE,"Print Chart";"Holdco",#N/A,FALSE,"Print Chart";"Genco",#N/A,FALSE,"Print Chart";"Servco",#N/A,FALSE,"Print Chart";"Genco_Detail",#N/A,FALSE,"Summary Financials";"Servco_Detail",#N/A,FALSE,"Summary Financials"}</definedName>
    <definedName name="________w2_4" localSheetId="91" hidden="1">{"Model Summary",#N/A,FALSE,"Print Chart";"Holdco",#N/A,FALSE,"Print Chart";"Genco",#N/A,FALSE,"Print Chart";"Servco",#N/A,FALSE,"Print Chart";"Genco_Detail",#N/A,FALSE,"Summary Financials";"Servco_Detail",#N/A,FALSE,"Summary Financials"}</definedName>
    <definedName name="________w2_4" localSheetId="24" hidden="1">{"Model Summary",#N/A,FALSE,"Print Chart";"Holdco",#N/A,FALSE,"Print Chart";"Genco",#N/A,FALSE,"Print Chart";"Servco",#N/A,FALSE,"Print Chart";"Genco_Detail",#N/A,FALSE,"Summary Financials";"Servco_Detail",#N/A,FALSE,"Summary Financials"}</definedName>
    <definedName name="________w2_4" localSheetId="33" hidden="1">{"Model Summary",#N/A,FALSE,"Print Chart";"Holdco",#N/A,FALSE,"Print Chart";"Genco",#N/A,FALSE,"Print Chart";"Servco",#N/A,FALSE,"Print Chart";"Genco_Detail",#N/A,FALSE,"Summary Financials";"Servco_Detail",#N/A,FALSE,"Summary Financials"}</definedName>
    <definedName name="________w2_4" localSheetId="43" hidden="1">{"Model Summary",#N/A,FALSE,"Print Chart";"Holdco",#N/A,FALSE,"Print Chart";"Genco",#N/A,FALSE,"Print Chart";"Servco",#N/A,FALSE,"Print Chart";"Genco_Detail",#N/A,FALSE,"Summary Financials";"Servco_Detail",#N/A,FALSE,"Summary Financials"}</definedName>
    <definedName name="________w2_4" localSheetId="75" hidden="1">{"Model Summary",#N/A,FALSE,"Print Chart";"Holdco",#N/A,FALSE,"Print Chart";"Genco",#N/A,FALSE,"Print Chart";"Servco",#N/A,FALSE,"Print Chart";"Genco_Detail",#N/A,FALSE,"Summary Financials";"Servco_Detail",#N/A,FALSE,"Summary Financials"}</definedName>
    <definedName name="________w2_4" localSheetId="78" hidden="1">{"Model Summary",#N/A,FALSE,"Print Chart";"Holdco",#N/A,FALSE,"Print Chart";"Genco",#N/A,FALSE,"Print Chart";"Servco",#N/A,FALSE,"Print Chart";"Genco_Detail",#N/A,FALSE,"Summary Financials";"Servco_Detail",#N/A,FALSE,"Summary Financials"}</definedName>
    <definedName name="________w2_4" localSheetId="15"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79" hidden="1">{"Model Summary",#N/A,FALSE,"Print Chart";"Holdco",#N/A,FALSE,"Print Chart";"Genco",#N/A,FALSE,"Print Chart";"Servco",#N/A,FALSE,"Print Chart";"Genco_Detail",#N/A,FALSE,"Summary Financials";"Servco_Detail",#N/A,FALSE,"Summary Financials"}</definedName>
    <definedName name="________wr6" localSheetId="80" hidden="1">{"Model Summary",#N/A,FALSE,"Print Chart";"Holdco",#N/A,FALSE,"Print Chart";"Genco",#N/A,FALSE,"Print Chart";"Servco",#N/A,FALSE,"Print Chart";"Genco_Detail",#N/A,FALSE,"Summary Financials";"Servco_Detail",#N/A,FALSE,"Summary Financials"}</definedName>
    <definedName name="________wr6" localSheetId="81" hidden="1">{"Model Summary",#N/A,FALSE,"Print Chart";"Holdco",#N/A,FALSE,"Print Chart";"Genco",#N/A,FALSE,"Print Chart";"Servco",#N/A,FALSE,"Print Chart";"Genco_Detail",#N/A,FALSE,"Summary Financials";"Servco_Detail",#N/A,FALSE,"Summary Financials"}</definedName>
    <definedName name="________wr6" localSheetId="82" hidden="1">{"Model Summary",#N/A,FALSE,"Print Chart";"Holdco",#N/A,FALSE,"Print Chart";"Genco",#N/A,FALSE,"Print Chart";"Servco",#N/A,FALSE,"Print Chart";"Genco_Detail",#N/A,FALSE,"Summary Financials";"Servco_Detail",#N/A,FALSE,"Summary Financials"}</definedName>
    <definedName name="________wr6" localSheetId="83" hidden="1">{"Model Summary",#N/A,FALSE,"Print Chart";"Holdco",#N/A,FALSE,"Print Chart";"Genco",#N/A,FALSE,"Print Chart";"Servco",#N/A,FALSE,"Print Chart";"Genco_Detail",#N/A,FALSE,"Summary Financials";"Servco_Detail",#N/A,FALSE,"Summary Financials"}</definedName>
    <definedName name="________wr6" localSheetId="84" hidden="1">{"Model Summary",#N/A,FALSE,"Print Chart";"Holdco",#N/A,FALSE,"Print Chart";"Genco",#N/A,FALSE,"Print Chart";"Servco",#N/A,FALSE,"Print Chart";"Genco_Detail",#N/A,FALSE,"Summary Financials";"Servco_Detail",#N/A,FALSE,"Summary Financials"}</definedName>
    <definedName name="________wr6" localSheetId="86" hidden="1">{"Model Summary",#N/A,FALSE,"Print Chart";"Holdco",#N/A,FALSE,"Print Chart";"Genco",#N/A,FALSE,"Print Chart";"Servco",#N/A,FALSE,"Print Chart";"Genco_Detail",#N/A,FALSE,"Summary Financials";"Servco_Detail",#N/A,FALSE,"Summary Financials"}</definedName>
    <definedName name="________wr6" localSheetId="87" hidden="1">{"Model Summary",#N/A,FALSE,"Print Chart";"Holdco",#N/A,FALSE,"Print Chart";"Genco",#N/A,FALSE,"Print Chart";"Servco",#N/A,FALSE,"Print Chart";"Genco_Detail",#N/A,FALSE,"Summary Financials";"Servco_Detail",#N/A,FALSE,"Summary Financials"}</definedName>
    <definedName name="________wr6" localSheetId="88" hidden="1">{"Model Summary",#N/A,FALSE,"Print Chart";"Holdco",#N/A,FALSE,"Print Chart";"Genco",#N/A,FALSE,"Print Chart";"Servco",#N/A,FALSE,"Print Chart";"Genco_Detail",#N/A,FALSE,"Summary Financials";"Servco_Detail",#N/A,FALSE,"Summary Financials"}</definedName>
    <definedName name="________wr6" localSheetId="89" hidden="1">{"Model Summary",#N/A,FALSE,"Print Chart";"Holdco",#N/A,FALSE,"Print Chart";"Genco",#N/A,FALSE,"Print Chart";"Servco",#N/A,FALSE,"Print Chart";"Genco_Detail",#N/A,FALSE,"Summary Financials";"Servco_Detail",#N/A,FALSE,"Summary Financials"}</definedName>
    <definedName name="________wr6" localSheetId="90" hidden="1">{"Model Summary",#N/A,FALSE,"Print Chart";"Holdco",#N/A,FALSE,"Print Chart";"Genco",#N/A,FALSE,"Print Chart";"Servco",#N/A,FALSE,"Print Chart";"Genco_Detail",#N/A,FALSE,"Summary Financials";"Servco_Detail",#N/A,FALSE,"Summary Financials"}</definedName>
    <definedName name="________wr6" localSheetId="91" hidden="1">{"Model Summary",#N/A,FALSE,"Print Chart";"Holdco",#N/A,FALSE,"Print Chart";"Genco",#N/A,FALSE,"Print Chart";"Servco",#N/A,FALSE,"Print Chart";"Genco_Detail",#N/A,FALSE,"Summary Financials";"Servco_Detail",#N/A,FALSE,"Summary Financials"}</definedName>
    <definedName name="________wr6" localSheetId="92" hidden="1">{"Model Summary",#N/A,FALSE,"Print Chart";"Holdco",#N/A,FALSE,"Print Chart";"Genco",#N/A,FALSE,"Print Chart";"Servco",#N/A,FALSE,"Print Chart";"Genco_Detail",#N/A,FALSE,"Summary Financials";"Servco_Detail",#N/A,FALSE,"Summary Financials"}</definedName>
    <definedName name="________wr6" localSheetId="93" hidden="1">{"Model Summary",#N/A,FALSE,"Print Chart";"Holdco",#N/A,FALSE,"Print Chart";"Genco",#N/A,FALSE,"Print Chart";"Servco",#N/A,FALSE,"Print Chart";"Genco_Detail",#N/A,FALSE,"Summary Financials";"Servco_Detail",#N/A,FALSE,"Summary Financials"}</definedName>
    <definedName name="________wr6" localSheetId="94" hidden="1">{"Model Summary",#N/A,FALSE,"Print Chart";"Holdco",#N/A,FALSE,"Print Chart";"Genco",#N/A,FALSE,"Print Chart";"Servco",#N/A,FALSE,"Print Chart";"Genco_Detail",#N/A,FALSE,"Summary Financials";"Servco_Detail",#N/A,FALSE,"Summary Financials"}</definedName>
    <definedName name="________wr6" localSheetId="95" hidden="1">{"Model Summary",#N/A,FALSE,"Print Chart";"Holdco",#N/A,FALSE,"Print Chart";"Genco",#N/A,FALSE,"Print Chart";"Servco",#N/A,FALSE,"Print Chart";"Genco_Detail",#N/A,FALSE,"Summary Financials";"Servco_Detail",#N/A,FALSE,"Summary Financials"}</definedName>
    <definedName name="________wr6" localSheetId="99" hidden="1">{"Model Summary",#N/A,FALSE,"Print Chart";"Holdco",#N/A,FALSE,"Print Chart";"Genco",#N/A,FALSE,"Print Chart";"Servco",#N/A,FALSE,"Print Chart";"Genco_Detail",#N/A,FALSE,"Summary Financials";"Servco_Detail",#N/A,FALSE,"Summary Financials"}</definedName>
    <definedName name="________wr6" localSheetId="100" hidden="1">{"Model Summary",#N/A,FALSE,"Print Chart";"Holdco",#N/A,FALSE,"Print Chart";"Genco",#N/A,FALSE,"Print Chart";"Servco",#N/A,FALSE,"Print Chart";"Genco_Detail",#N/A,FALSE,"Summary Financials";"Servco_Detail",#N/A,FALSE,"Summary Financials"}</definedName>
    <definedName name="________wr6" localSheetId="24" hidden="1">{"Model Summary",#N/A,FALSE,"Print Chart";"Holdco",#N/A,FALSE,"Print Chart";"Genco",#N/A,FALSE,"Print Chart";"Servco",#N/A,FALSE,"Print Chart";"Genco_Detail",#N/A,FALSE,"Summary Financials";"Servco_Detail",#N/A,FALSE,"Summary Financials"}</definedName>
    <definedName name="________wr6" localSheetId="33" hidden="1">{"Model Summary",#N/A,FALSE,"Print Chart";"Holdco",#N/A,FALSE,"Print Chart";"Genco",#N/A,FALSE,"Print Chart";"Servco",#N/A,FALSE,"Print Chart";"Genco_Detail",#N/A,FALSE,"Summary Financials";"Servco_Detail",#N/A,FALSE,"Summary Financials"}</definedName>
    <definedName name="________wr6" localSheetId="36" hidden="1">{"Model Summary",#N/A,FALSE,"Print Chart";"Holdco",#N/A,FALSE,"Print Chart";"Genco",#N/A,FALSE,"Print Chart";"Servco",#N/A,FALSE,"Print Chart";"Genco_Detail",#N/A,FALSE,"Summary Financials";"Servco_Detail",#N/A,FALSE,"Summary Financials"}</definedName>
    <definedName name="________wr6" localSheetId="37"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73" hidden="1">{"Model Summary",#N/A,FALSE,"Print Chart";"Holdco",#N/A,FALSE,"Print Chart";"Genco",#N/A,FALSE,"Print Chart";"Servco",#N/A,FALSE,"Print Chart";"Genco_Detail",#N/A,FALSE,"Summary Financials";"Servco_Detail",#N/A,FALSE,"Summary Financials"}</definedName>
    <definedName name="________wr6" localSheetId="74" hidden="1">{"Model Summary",#N/A,FALSE,"Print Chart";"Holdco",#N/A,FALSE,"Print Chart";"Genco",#N/A,FALSE,"Print Chart";"Servco",#N/A,FALSE,"Print Chart";"Genco_Detail",#N/A,FALSE,"Summary Financials";"Servco_Detail",#N/A,FALSE,"Summary Financials"}</definedName>
    <definedName name="________wr6" localSheetId="75" hidden="1">{"Model Summary",#N/A,FALSE,"Print Chart";"Holdco",#N/A,FALSE,"Print Chart";"Genco",#N/A,FALSE,"Print Chart";"Servco",#N/A,FALSE,"Print Chart";"Genco_Detail",#N/A,FALSE,"Summary Financials";"Servco_Detail",#N/A,FALSE,"Summary Financials"}</definedName>
    <definedName name="________wr6" localSheetId="76" hidden="1">{"Model Summary",#N/A,FALSE,"Print Chart";"Holdco",#N/A,FALSE,"Print Chart";"Genco",#N/A,FALSE,"Print Chart";"Servco",#N/A,FALSE,"Print Chart";"Genco_Detail",#N/A,FALSE,"Summary Financials";"Servco_Detail",#N/A,FALSE,"Summary Financials"}</definedName>
    <definedName name="________wr6" localSheetId="77" hidden="1">{"Model Summary",#N/A,FALSE,"Print Chart";"Holdco",#N/A,FALSE,"Print Chart";"Genco",#N/A,FALSE,"Print Chart";"Servco",#N/A,FALSE,"Print Chart";"Genco_Detail",#N/A,FALSE,"Summary Financials";"Servco_Detail",#N/A,FALSE,"Summary Financials"}</definedName>
    <definedName name="________wr6" localSheetId="78"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84" hidden="1">{"Model Summary",#N/A,FALSE,"Print Chart";"Holdco",#N/A,FALSE,"Print Chart";"Genco",#N/A,FALSE,"Print Chart";"Servco",#N/A,FALSE,"Print Chart";"Genco_Detail",#N/A,FALSE,"Summary Financials";"Servco_Detail",#N/A,FALSE,"Summary Financials"}</definedName>
    <definedName name="________wr6_1" localSheetId="86" hidden="1">{"Model Summary",#N/A,FALSE,"Print Chart";"Holdco",#N/A,FALSE,"Print Chart";"Genco",#N/A,FALSE,"Print Chart";"Servco",#N/A,FALSE,"Print Chart";"Genco_Detail",#N/A,FALSE,"Summary Financials";"Servco_Detail",#N/A,FALSE,"Summary Financials"}</definedName>
    <definedName name="________wr6_1" localSheetId="91" hidden="1">{"Model Summary",#N/A,FALSE,"Print Chart";"Holdco",#N/A,FALSE,"Print Chart";"Genco",#N/A,FALSE,"Print Chart";"Servco",#N/A,FALSE,"Print Chart";"Genco_Detail",#N/A,FALSE,"Summary Financials";"Servco_Detail",#N/A,FALSE,"Summary Financials"}</definedName>
    <definedName name="________wr6_1" localSheetId="24" hidden="1">{"Model Summary",#N/A,FALSE,"Print Chart";"Holdco",#N/A,FALSE,"Print Chart";"Genco",#N/A,FALSE,"Print Chart";"Servco",#N/A,FALSE,"Print Chart";"Genco_Detail",#N/A,FALSE,"Summary Financials";"Servco_Detail",#N/A,FALSE,"Summary Financials"}</definedName>
    <definedName name="________wr6_1" localSheetId="33" hidden="1">{"Model Summary",#N/A,FALSE,"Print Chart";"Holdco",#N/A,FALSE,"Print Chart";"Genco",#N/A,FALSE,"Print Chart";"Servco",#N/A,FALSE,"Print Chart";"Genco_Detail",#N/A,FALSE,"Summary Financials";"Servco_Detail",#N/A,FALSE,"Summary Financials"}</definedName>
    <definedName name="________wr6_1" localSheetId="43" hidden="1">{"Model Summary",#N/A,FALSE,"Print Chart";"Holdco",#N/A,FALSE,"Print Chart";"Genco",#N/A,FALSE,"Print Chart";"Servco",#N/A,FALSE,"Print Chart";"Genco_Detail",#N/A,FALSE,"Summary Financials";"Servco_Detail",#N/A,FALSE,"Summary Financials"}</definedName>
    <definedName name="________wr6_1" localSheetId="75" hidden="1">{"Model Summary",#N/A,FALSE,"Print Chart";"Holdco",#N/A,FALSE,"Print Chart";"Genco",#N/A,FALSE,"Print Chart";"Servco",#N/A,FALSE,"Print Chart";"Genco_Detail",#N/A,FALSE,"Summary Financials";"Servco_Detail",#N/A,FALSE,"Summary Financials"}</definedName>
    <definedName name="________wr6_1" localSheetId="78" hidden="1">{"Model Summary",#N/A,FALSE,"Print Chart";"Holdco",#N/A,FALSE,"Print Chart";"Genco",#N/A,FALSE,"Print Chart";"Servco",#N/A,FALSE,"Print Chart";"Genco_Detail",#N/A,FALSE,"Summary Financials";"Servco_Detail",#N/A,FALSE,"Summary Financials"}</definedName>
    <definedName name="________wr6_1" localSheetId="15"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84" hidden="1">{"Model Summary",#N/A,FALSE,"Print Chart";"Holdco",#N/A,FALSE,"Print Chart";"Genco",#N/A,FALSE,"Print Chart";"Servco",#N/A,FALSE,"Print Chart";"Genco_Detail",#N/A,FALSE,"Summary Financials";"Servco_Detail",#N/A,FALSE,"Summary Financials"}</definedName>
    <definedName name="________wr6_2" localSheetId="86" hidden="1">{"Model Summary",#N/A,FALSE,"Print Chart";"Holdco",#N/A,FALSE,"Print Chart";"Genco",#N/A,FALSE,"Print Chart";"Servco",#N/A,FALSE,"Print Chart";"Genco_Detail",#N/A,FALSE,"Summary Financials";"Servco_Detail",#N/A,FALSE,"Summary Financials"}</definedName>
    <definedName name="________wr6_2" localSheetId="91" hidden="1">{"Model Summary",#N/A,FALSE,"Print Chart";"Holdco",#N/A,FALSE,"Print Chart";"Genco",#N/A,FALSE,"Print Chart";"Servco",#N/A,FALSE,"Print Chart";"Genco_Detail",#N/A,FALSE,"Summary Financials";"Servco_Detail",#N/A,FALSE,"Summary Financials"}</definedName>
    <definedName name="________wr6_2" localSheetId="24" hidden="1">{"Model Summary",#N/A,FALSE,"Print Chart";"Holdco",#N/A,FALSE,"Print Chart";"Genco",#N/A,FALSE,"Print Chart";"Servco",#N/A,FALSE,"Print Chart";"Genco_Detail",#N/A,FALSE,"Summary Financials";"Servco_Detail",#N/A,FALSE,"Summary Financials"}</definedName>
    <definedName name="________wr6_2" localSheetId="33" hidden="1">{"Model Summary",#N/A,FALSE,"Print Chart";"Holdco",#N/A,FALSE,"Print Chart";"Genco",#N/A,FALSE,"Print Chart";"Servco",#N/A,FALSE,"Print Chart";"Genco_Detail",#N/A,FALSE,"Summary Financials";"Servco_Detail",#N/A,FALSE,"Summary Financials"}</definedName>
    <definedName name="________wr6_2" localSheetId="43" hidden="1">{"Model Summary",#N/A,FALSE,"Print Chart";"Holdco",#N/A,FALSE,"Print Chart";"Genco",#N/A,FALSE,"Print Chart";"Servco",#N/A,FALSE,"Print Chart";"Genco_Detail",#N/A,FALSE,"Summary Financials";"Servco_Detail",#N/A,FALSE,"Summary Financials"}</definedName>
    <definedName name="________wr6_2" localSheetId="75" hidden="1">{"Model Summary",#N/A,FALSE,"Print Chart";"Holdco",#N/A,FALSE,"Print Chart";"Genco",#N/A,FALSE,"Print Chart";"Servco",#N/A,FALSE,"Print Chart";"Genco_Detail",#N/A,FALSE,"Summary Financials";"Servco_Detail",#N/A,FALSE,"Summary Financials"}</definedName>
    <definedName name="________wr6_2" localSheetId="78" hidden="1">{"Model Summary",#N/A,FALSE,"Print Chart";"Holdco",#N/A,FALSE,"Print Chart";"Genco",#N/A,FALSE,"Print Chart";"Servco",#N/A,FALSE,"Print Chart";"Genco_Detail",#N/A,FALSE,"Summary Financials";"Servco_Detail",#N/A,FALSE,"Summary Financials"}</definedName>
    <definedName name="________wr6_2" localSheetId="15"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84" hidden="1">{"Model Summary",#N/A,FALSE,"Print Chart";"Holdco",#N/A,FALSE,"Print Chart";"Genco",#N/A,FALSE,"Print Chart";"Servco",#N/A,FALSE,"Print Chart";"Genco_Detail",#N/A,FALSE,"Summary Financials";"Servco_Detail",#N/A,FALSE,"Summary Financials"}</definedName>
    <definedName name="________wr6_3" localSheetId="86" hidden="1">{"Model Summary",#N/A,FALSE,"Print Chart";"Holdco",#N/A,FALSE,"Print Chart";"Genco",#N/A,FALSE,"Print Chart";"Servco",#N/A,FALSE,"Print Chart";"Genco_Detail",#N/A,FALSE,"Summary Financials";"Servco_Detail",#N/A,FALSE,"Summary Financials"}</definedName>
    <definedName name="________wr6_3" localSheetId="91" hidden="1">{"Model Summary",#N/A,FALSE,"Print Chart";"Holdco",#N/A,FALSE,"Print Chart";"Genco",#N/A,FALSE,"Print Chart";"Servco",#N/A,FALSE,"Print Chart";"Genco_Detail",#N/A,FALSE,"Summary Financials";"Servco_Detail",#N/A,FALSE,"Summary Financials"}</definedName>
    <definedName name="________wr6_3" localSheetId="24" hidden="1">{"Model Summary",#N/A,FALSE,"Print Chart";"Holdco",#N/A,FALSE,"Print Chart";"Genco",#N/A,FALSE,"Print Chart";"Servco",#N/A,FALSE,"Print Chart";"Genco_Detail",#N/A,FALSE,"Summary Financials";"Servco_Detail",#N/A,FALSE,"Summary Financials"}</definedName>
    <definedName name="________wr6_3" localSheetId="33" hidden="1">{"Model Summary",#N/A,FALSE,"Print Chart";"Holdco",#N/A,FALSE,"Print Chart";"Genco",#N/A,FALSE,"Print Chart";"Servco",#N/A,FALSE,"Print Chart";"Genco_Detail",#N/A,FALSE,"Summary Financials";"Servco_Detail",#N/A,FALSE,"Summary Financials"}</definedName>
    <definedName name="________wr6_3" localSheetId="43" hidden="1">{"Model Summary",#N/A,FALSE,"Print Chart";"Holdco",#N/A,FALSE,"Print Chart";"Genco",#N/A,FALSE,"Print Chart";"Servco",#N/A,FALSE,"Print Chart";"Genco_Detail",#N/A,FALSE,"Summary Financials";"Servco_Detail",#N/A,FALSE,"Summary Financials"}</definedName>
    <definedName name="________wr6_3" localSheetId="75" hidden="1">{"Model Summary",#N/A,FALSE,"Print Chart";"Holdco",#N/A,FALSE,"Print Chart";"Genco",#N/A,FALSE,"Print Chart";"Servco",#N/A,FALSE,"Print Chart";"Genco_Detail",#N/A,FALSE,"Summary Financials";"Servco_Detail",#N/A,FALSE,"Summary Financials"}</definedName>
    <definedName name="________wr6_3" localSheetId="78" hidden="1">{"Model Summary",#N/A,FALSE,"Print Chart";"Holdco",#N/A,FALSE,"Print Chart";"Genco",#N/A,FALSE,"Print Chart";"Servco",#N/A,FALSE,"Print Chart";"Genco_Detail",#N/A,FALSE,"Summary Financials";"Servco_Detail",#N/A,FALSE,"Summary Financials"}</definedName>
    <definedName name="________wr6_3" localSheetId="15"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84" hidden="1">{"Model Summary",#N/A,FALSE,"Print Chart";"Holdco",#N/A,FALSE,"Print Chart";"Genco",#N/A,FALSE,"Print Chart";"Servco",#N/A,FALSE,"Print Chart";"Genco_Detail",#N/A,FALSE,"Summary Financials";"Servco_Detail",#N/A,FALSE,"Summary Financials"}</definedName>
    <definedName name="________wr6_4" localSheetId="86" hidden="1">{"Model Summary",#N/A,FALSE,"Print Chart";"Holdco",#N/A,FALSE,"Print Chart";"Genco",#N/A,FALSE,"Print Chart";"Servco",#N/A,FALSE,"Print Chart";"Genco_Detail",#N/A,FALSE,"Summary Financials";"Servco_Detail",#N/A,FALSE,"Summary Financials"}</definedName>
    <definedName name="________wr6_4" localSheetId="91" hidden="1">{"Model Summary",#N/A,FALSE,"Print Chart";"Holdco",#N/A,FALSE,"Print Chart";"Genco",#N/A,FALSE,"Print Chart";"Servco",#N/A,FALSE,"Print Chart";"Genco_Detail",#N/A,FALSE,"Summary Financials";"Servco_Detail",#N/A,FALSE,"Summary Financials"}</definedName>
    <definedName name="________wr6_4" localSheetId="24" hidden="1">{"Model Summary",#N/A,FALSE,"Print Chart";"Holdco",#N/A,FALSE,"Print Chart";"Genco",#N/A,FALSE,"Print Chart";"Servco",#N/A,FALSE,"Print Chart";"Genco_Detail",#N/A,FALSE,"Summary Financials";"Servco_Detail",#N/A,FALSE,"Summary Financials"}</definedName>
    <definedName name="________wr6_4" localSheetId="33" hidden="1">{"Model Summary",#N/A,FALSE,"Print Chart";"Holdco",#N/A,FALSE,"Print Chart";"Genco",#N/A,FALSE,"Print Chart";"Servco",#N/A,FALSE,"Print Chart";"Genco_Detail",#N/A,FALSE,"Summary Financials";"Servco_Detail",#N/A,FALSE,"Summary Financials"}</definedName>
    <definedName name="________wr6_4" localSheetId="43" hidden="1">{"Model Summary",#N/A,FALSE,"Print Chart";"Holdco",#N/A,FALSE,"Print Chart";"Genco",#N/A,FALSE,"Print Chart";"Servco",#N/A,FALSE,"Print Chart";"Genco_Detail",#N/A,FALSE,"Summary Financials";"Servco_Detail",#N/A,FALSE,"Summary Financials"}</definedName>
    <definedName name="________wr6_4" localSheetId="75" hidden="1">{"Model Summary",#N/A,FALSE,"Print Chart";"Holdco",#N/A,FALSE,"Print Chart";"Genco",#N/A,FALSE,"Print Chart";"Servco",#N/A,FALSE,"Print Chart";"Genco_Detail",#N/A,FALSE,"Summary Financials";"Servco_Detail",#N/A,FALSE,"Summary Financials"}</definedName>
    <definedName name="________wr6_4" localSheetId="78" hidden="1">{"Model Summary",#N/A,FALSE,"Print Chart";"Holdco",#N/A,FALSE,"Print Chart";"Genco",#N/A,FALSE,"Print Chart";"Servco",#N/A,FALSE,"Print Chart";"Genco_Detail",#N/A,FALSE,"Summary Financials";"Servco_Detail",#N/A,FALSE,"Summary Financials"}</definedName>
    <definedName name="________wr6_4" localSheetId="15"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11" hidden="1">{"holdco",#N/A,FALSE,"Summary Financials";"holdco",#N/A,FALSE,"Summary Financials"}</definedName>
    <definedName name="________wr9" localSheetId="12" hidden="1">{"holdco",#N/A,FALSE,"Summary Financials";"holdco",#N/A,FALSE,"Summary Financials"}</definedName>
    <definedName name="________wr9" localSheetId="13" hidden="1">{"holdco",#N/A,FALSE,"Summary Financials";"holdco",#N/A,FALSE,"Summary Financials"}</definedName>
    <definedName name="________wr9" localSheetId="79" hidden="1">{"holdco",#N/A,FALSE,"Summary Financials";"holdco",#N/A,FALSE,"Summary Financials"}</definedName>
    <definedName name="________wr9" localSheetId="80" hidden="1">{"holdco",#N/A,FALSE,"Summary Financials";"holdco",#N/A,FALSE,"Summary Financials"}</definedName>
    <definedName name="________wr9" localSheetId="81" hidden="1">{"holdco",#N/A,FALSE,"Summary Financials";"holdco",#N/A,FALSE,"Summary Financials"}</definedName>
    <definedName name="________wr9" localSheetId="82" hidden="1">{"holdco",#N/A,FALSE,"Summary Financials";"holdco",#N/A,FALSE,"Summary Financials"}</definedName>
    <definedName name="________wr9" localSheetId="83" hidden="1">{"holdco",#N/A,FALSE,"Summary Financials";"holdco",#N/A,FALSE,"Summary Financials"}</definedName>
    <definedName name="________wr9" localSheetId="84" hidden="1">{"holdco",#N/A,FALSE,"Summary Financials";"holdco",#N/A,FALSE,"Summary Financials"}</definedName>
    <definedName name="________wr9" localSheetId="86" hidden="1">{"holdco",#N/A,FALSE,"Summary Financials";"holdco",#N/A,FALSE,"Summary Financials"}</definedName>
    <definedName name="________wr9" localSheetId="87" hidden="1">{"holdco",#N/A,FALSE,"Summary Financials";"holdco",#N/A,FALSE,"Summary Financials"}</definedName>
    <definedName name="________wr9" localSheetId="88" hidden="1">{"holdco",#N/A,FALSE,"Summary Financials";"holdco",#N/A,FALSE,"Summary Financials"}</definedName>
    <definedName name="________wr9" localSheetId="89" hidden="1">{"holdco",#N/A,FALSE,"Summary Financials";"holdco",#N/A,FALSE,"Summary Financials"}</definedName>
    <definedName name="________wr9" localSheetId="90" hidden="1">{"holdco",#N/A,FALSE,"Summary Financials";"holdco",#N/A,FALSE,"Summary Financials"}</definedName>
    <definedName name="________wr9" localSheetId="91" hidden="1">{"holdco",#N/A,FALSE,"Summary Financials";"holdco",#N/A,FALSE,"Summary Financials"}</definedName>
    <definedName name="________wr9" localSheetId="92" hidden="1">{"holdco",#N/A,FALSE,"Summary Financials";"holdco",#N/A,FALSE,"Summary Financials"}</definedName>
    <definedName name="________wr9" localSheetId="93" hidden="1">{"holdco",#N/A,FALSE,"Summary Financials";"holdco",#N/A,FALSE,"Summary Financials"}</definedName>
    <definedName name="________wr9" localSheetId="94" hidden="1">{"holdco",#N/A,FALSE,"Summary Financials";"holdco",#N/A,FALSE,"Summary Financials"}</definedName>
    <definedName name="________wr9" localSheetId="95" hidden="1">{"holdco",#N/A,FALSE,"Summary Financials";"holdco",#N/A,FALSE,"Summary Financials"}</definedName>
    <definedName name="________wr9" localSheetId="99" hidden="1">{"holdco",#N/A,FALSE,"Summary Financials";"holdco",#N/A,FALSE,"Summary Financials"}</definedName>
    <definedName name="________wr9" localSheetId="100" hidden="1">{"holdco",#N/A,FALSE,"Summary Financials";"holdco",#N/A,FALSE,"Summary Financials"}</definedName>
    <definedName name="________wr9" localSheetId="24" hidden="1">{"holdco",#N/A,FALSE,"Summary Financials";"holdco",#N/A,FALSE,"Summary Financials"}</definedName>
    <definedName name="________wr9" localSheetId="33" hidden="1">{"holdco",#N/A,FALSE,"Summary Financials";"holdco",#N/A,FALSE,"Summary Financials"}</definedName>
    <definedName name="________wr9" localSheetId="36" hidden="1">{"holdco",#N/A,FALSE,"Summary Financials";"holdco",#N/A,FALSE,"Summary Financials"}</definedName>
    <definedName name="________wr9" localSheetId="37" hidden="1">{"holdco",#N/A,FALSE,"Summary Financials";"holdco",#N/A,FALSE,"Summary Financials"}</definedName>
    <definedName name="________wr9" localSheetId="39" hidden="1">{"holdco",#N/A,FALSE,"Summary Financials";"holdco",#N/A,FALSE,"Summary Financials"}</definedName>
    <definedName name="________wr9" localSheetId="43" hidden="1">{"holdco",#N/A,FALSE,"Summary Financials";"holdco",#N/A,FALSE,"Summary Financials"}</definedName>
    <definedName name="________wr9" localSheetId="73" hidden="1">{"holdco",#N/A,FALSE,"Summary Financials";"holdco",#N/A,FALSE,"Summary Financials"}</definedName>
    <definedName name="________wr9" localSheetId="74" hidden="1">{"holdco",#N/A,FALSE,"Summary Financials";"holdco",#N/A,FALSE,"Summary Financials"}</definedName>
    <definedName name="________wr9" localSheetId="75" hidden="1">{"holdco",#N/A,FALSE,"Summary Financials";"holdco",#N/A,FALSE,"Summary Financials"}</definedName>
    <definedName name="________wr9" localSheetId="76" hidden="1">{"holdco",#N/A,FALSE,"Summary Financials";"holdco",#N/A,FALSE,"Summary Financials"}</definedName>
    <definedName name="________wr9" localSheetId="77" hidden="1">{"holdco",#N/A,FALSE,"Summary Financials";"holdco",#N/A,FALSE,"Summary Financials"}</definedName>
    <definedName name="________wr9" localSheetId="78" hidden="1">{"holdco",#N/A,FALSE,"Summary Financials";"holdco",#N/A,FALSE,"Summary Financials"}</definedName>
    <definedName name="________wr9" localSheetId="15" hidden="1">{"holdco",#N/A,FALSE,"Summary Financials";"holdco",#N/A,FALSE,"Summary Financials"}</definedName>
    <definedName name="________wr9" hidden="1">{"holdco",#N/A,FALSE,"Summary Financials";"holdco",#N/A,FALSE,"Summary Financials"}</definedName>
    <definedName name="________wr9_1" localSheetId="84" hidden="1">{"holdco",#N/A,FALSE,"Summary Financials";"holdco",#N/A,FALSE,"Summary Financials"}</definedName>
    <definedName name="________wr9_1" localSheetId="86" hidden="1">{"holdco",#N/A,FALSE,"Summary Financials";"holdco",#N/A,FALSE,"Summary Financials"}</definedName>
    <definedName name="________wr9_1" localSheetId="91" hidden="1">{"holdco",#N/A,FALSE,"Summary Financials";"holdco",#N/A,FALSE,"Summary Financials"}</definedName>
    <definedName name="________wr9_1" localSheetId="24" hidden="1">{"holdco",#N/A,FALSE,"Summary Financials";"holdco",#N/A,FALSE,"Summary Financials"}</definedName>
    <definedName name="________wr9_1" localSheetId="33" hidden="1">{"holdco",#N/A,FALSE,"Summary Financials";"holdco",#N/A,FALSE,"Summary Financials"}</definedName>
    <definedName name="________wr9_1" localSheetId="43" hidden="1">{"holdco",#N/A,FALSE,"Summary Financials";"holdco",#N/A,FALSE,"Summary Financials"}</definedName>
    <definedName name="________wr9_1" localSheetId="75" hidden="1">{"holdco",#N/A,FALSE,"Summary Financials";"holdco",#N/A,FALSE,"Summary Financials"}</definedName>
    <definedName name="________wr9_1" localSheetId="78" hidden="1">{"holdco",#N/A,FALSE,"Summary Financials";"holdco",#N/A,FALSE,"Summary Financials"}</definedName>
    <definedName name="________wr9_1" localSheetId="15" hidden="1">{"holdco",#N/A,FALSE,"Summary Financials";"holdco",#N/A,FALSE,"Summary Financials"}</definedName>
    <definedName name="________wr9_1" hidden="1">{"holdco",#N/A,FALSE,"Summary Financials";"holdco",#N/A,FALSE,"Summary Financials"}</definedName>
    <definedName name="________wr9_2" localSheetId="84" hidden="1">{"holdco",#N/A,FALSE,"Summary Financials";"holdco",#N/A,FALSE,"Summary Financials"}</definedName>
    <definedName name="________wr9_2" localSheetId="86" hidden="1">{"holdco",#N/A,FALSE,"Summary Financials";"holdco",#N/A,FALSE,"Summary Financials"}</definedName>
    <definedName name="________wr9_2" localSheetId="91" hidden="1">{"holdco",#N/A,FALSE,"Summary Financials";"holdco",#N/A,FALSE,"Summary Financials"}</definedName>
    <definedName name="________wr9_2" localSheetId="24" hidden="1">{"holdco",#N/A,FALSE,"Summary Financials";"holdco",#N/A,FALSE,"Summary Financials"}</definedName>
    <definedName name="________wr9_2" localSheetId="33" hidden="1">{"holdco",#N/A,FALSE,"Summary Financials";"holdco",#N/A,FALSE,"Summary Financials"}</definedName>
    <definedName name="________wr9_2" localSheetId="43" hidden="1">{"holdco",#N/A,FALSE,"Summary Financials";"holdco",#N/A,FALSE,"Summary Financials"}</definedName>
    <definedName name="________wr9_2" localSheetId="75" hidden="1">{"holdco",#N/A,FALSE,"Summary Financials";"holdco",#N/A,FALSE,"Summary Financials"}</definedName>
    <definedName name="________wr9_2" localSheetId="78" hidden="1">{"holdco",#N/A,FALSE,"Summary Financials";"holdco",#N/A,FALSE,"Summary Financials"}</definedName>
    <definedName name="________wr9_2" localSheetId="15" hidden="1">{"holdco",#N/A,FALSE,"Summary Financials";"holdco",#N/A,FALSE,"Summary Financials"}</definedName>
    <definedName name="________wr9_2" hidden="1">{"holdco",#N/A,FALSE,"Summary Financials";"holdco",#N/A,FALSE,"Summary Financials"}</definedName>
    <definedName name="________wr9_3" localSheetId="84" hidden="1">{"holdco",#N/A,FALSE,"Summary Financials";"holdco",#N/A,FALSE,"Summary Financials"}</definedName>
    <definedName name="________wr9_3" localSheetId="86" hidden="1">{"holdco",#N/A,FALSE,"Summary Financials";"holdco",#N/A,FALSE,"Summary Financials"}</definedName>
    <definedName name="________wr9_3" localSheetId="91" hidden="1">{"holdco",#N/A,FALSE,"Summary Financials";"holdco",#N/A,FALSE,"Summary Financials"}</definedName>
    <definedName name="________wr9_3" localSheetId="24" hidden="1">{"holdco",#N/A,FALSE,"Summary Financials";"holdco",#N/A,FALSE,"Summary Financials"}</definedName>
    <definedName name="________wr9_3" localSheetId="33" hidden="1">{"holdco",#N/A,FALSE,"Summary Financials";"holdco",#N/A,FALSE,"Summary Financials"}</definedName>
    <definedName name="________wr9_3" localSheetId="43" hidden="1">{"holdco",#N/A,FALSE,"Summary Financials";"holdco",#N/A,FALSE,"Summary Financials"}</definedName>
    <definedName name="________wr9_3" localSheetId="75" hidden="1">{"holdco",#N/A,FALSE,"Summary Financials";"holdco",#N/A,FALSE,"Summary Financials"}</definedName>
    <definedName name="________wr9_3" localSheetId="78" hidden="1">{"holdco",#N/A,FALSE,"Summary Financials";"holdco",#N/A,FALSE,"Summary Financials"}</definedName>
    <definedName name="________wr9_3" localSheetId="15" hidden="1">{"holdco",#N/A,FALSE,"Summary Financials";"holdco",#N/A,FALSE,"Summary Financials"}</definedName>
    <definedName name="________wr9_3" hidden="1">{"holdco",#N/A,FALSE,"Summary Financials";"holdco",#N/A,FALSE,"Summary Financials"}</definedName>
    <definedName name="________wr9_4" localSheetId="84" hidden="1">{"holdco",#N/A,FALSE,"Summary Financials";"holdco",#N/A,FALSE,"Summary Financials"}</definedName>
    <definedName name="________wr9_4" localSheetId="86" hidden="1">{"holdco",#N/A,FALSE,"Summary Financials";"holdco",#N/A,FALSE,"Summary Financials"}</definedName>
    <definedName name="________wr9_4" localSheetId="91" hidden="1">{"holdco",#N/A,FALSE,"Summary Financials";"holdco",#N/A,FALSE,"Summary Financials"}</definedName>
    <definedName name="________wr9_4" localSheetId="24" hidden="1">{"holdco",#N/A,FALSE,"Summary Financials";"holdco",#N/A,FALSE,"Summary Financials"}</definedName>
    <definedName name="________wr9_4" localSheetId="33" hidden="1">{"holdco",#N/A,FALSE,"Summary Financials";"holdco",#N/A,FALSE,"Summary Financials"}</definedName>
    <definedName name="________wr9_4" localSheetId="43" hidden="1">{"holdco",#N/A,FALSE,"Summary Financials";"holdco",#N/A,FALSE,"Summary Financials"}</definedName>
    <definedName name="________wr9_4" localSheetId="75" hidden="1">{"holdco",#N/A,FALSE,"Summary Financials";"holdco",#N/A,FALSE,"Summary Financials"}</definedName>
    <definedName name="________wr9_4" localSheetId="78" hidden="1">{"holdco",#N/A,FALSE,"Summary Financials";"holdco",#N/A,FALSE,"Summary Financials"}</definedName>
    <definedName name="________wr9_4" localSheetId="15" hidden="1">{"holdco",#N/A,FALSE,"Summary Financials";"holdco",#N/A,FALSE,"Summary Financials"}</definedName>
    <definedName name="________wr9_4" hidden="1">{"holdco",#N/A,FALSE,"Summary Financials";"holdco",#N/A,FALSE,"Summary Financials"}</definedName>
    <definedName name="________wrn1" localSheetId="11" hidden="1">{"holdco",#N/A,FALSE,"Summary Financials";"holdco",#N/A,FALSE,"Summary Financials"}</definedName>
    <definedName name="________wrn1" localSheetId="12" hidden="1">{"holdco",#N/A,FALSE,"Summary Financials";"holdco",#N/A,FALSE,"Summary Financials"}</definedName>
    <definedName name="________wrn1" localSheetId="13" hidden="1">{"holdco",#N/A,FALSE,"Summary Financials";"holdco",#N/A,FALSE,"Summary Financials"}</definedName>
    <definedName name="________wrn1" localSheetId="79" hidden="1">{"holdco",#N/A,FALSE,"Summary Financials";"holdco",#N/A,FALSE,"Summary Financials"}</definedName>
    <definedName name="________wrn1" localSheetId="80" hidden="1">{"holdco",#N/A,FALSE,"Summary Financials";"holdco",#N/A,FALSE,"Summary Financials"}</definedName>
    <definedName name="________wrn1" localSheetId="81" hidden="1">{"holdco",#N/A,FALSE,"Summary Financials";"holdco",#N/A,FALSE,"Summary Financials"}</definedName>
    <definedName name="________wrn1" localSheetId="82" hidden="1">{"holdco",#N/A,FALSE,"Summary Financials";"holdco",#N/A,FALSE,"Summary Financials"}</definedName>
    <definedName name="________wrn1" localSheetId="83" hidden="1">{"holdco",#N/A,FALSE,"Summary Financials";"holdco",#N/A,FALSE,"Summary Financials"}</definedName>
    <definedName name="________wrn1" localSheetId="84" hidden="1">{"holdco",#N/A,FALSE,"Summary Financials";"holdco",#N/A,FALSE,"Summary Financials"}</definedName>
    <definedName name="________wrn1" localSheetId="86" hidden="1">{"holdco",#N/A,FALSE,"Summary Financials";"holdco",#N/A,FALSE,"Summary Financials"}</definedName>
    <definedName name="________wrn1" localSheetId="87" hidden="1">{"holdco",#N/A,FALSE,"Summary Financials";"holdco",#N/A,FALSE,"Summary Financials"}</definedName>
    <definedName name="________wrn1" localSheetId="88" hidden="1">{"holdco",#N/A,FALSE,"Summary Financials";"holdco",#N/A,FALSE,"Summary Financials"}</definedName>
    <definedName name="________wrn1" localSheetId="89" hidden="1">{"holdco",#N/A,FALSE,"Summary Financials";"holdco",#N/A,FALSE,"Summary Financials"}</definedName>
    <definedName name="________wrn1" localSheetId="90" hidden="1">{"holdco",#N/A,FALSE,"Summary Financials";"holdco",#N/A,FALSE,"Summary Financials"}</definedName>
    <definedName name="________wrn1" localSheetId="91" hidden="1">{"holdco",#N/A,FALSE,"Summary Financials";"holdco",#N/A,FALSE,"Summary Financials"}</definedName>
    <definedName name="________wrn1" localSheetId="92" hidden="1">{"holdco",#N/A,FALSE,"Summary Financials";"holdco",#N/A,FALSE,"Summary Financials"}</definedName>
    <definedName name="________wrn1" localSheetId="93" hidden="1">{"holdco",#N/A,FALSE,"Summary Financials";"holdco",#N/A,FALSE,"Summary Financials"}</definedName>
    <definedName name="________wrn1" localSheetId="94" hidden="1">{"holdco",#N/A,FALSE,"Summary Financials";"holdco",#N/A,FALSE,"Summary Financials"}</definedName>
    <definedName name="________wrn1" localSheetId="95" hidden="1">{"holdco",#N/A,FALSE,"Summary Financials";"holdco",#N/A,FALSE,"Summary Financials"}</definedName>
    <definedName name="________wrn1" localSheetId="99" hidden="1">{"holdco",#N/A,FALSE,"Summary Financials";"holdco",#N/A,FALSE,"Summary Financials"}</definedName>
    <definedName name="________wrn1" localSheetId="100" hidden="1">{"holdco",#N/A,FALSE,"Summary Financials";"holdco",#N/A,FALSE,"Summary Financials"}</definedName>
    <definedName name="________wrn1" localSheetId="24" hidden="1">{"holdco",#N/A,FALSE,"Summary Financials";"holdco",#N/A,FALSE,"Summary Financials"}</definedName>
    <definedName name="________wrn1" localSheetId="33" hidden="1">{"holdco",#N/A,FALSE,"Summary Financials";"holdco",#N/A,FALSE,"Summary Financials"}</definedName>
    <definedName name="________wrn1" localSheetId="36" hidden="1">{"holdco",#N/A,FALSE,"Summary Financials";"holdco",#N/A,FALSE,"Summary Financials"}</definedName>
    <definedName name="________wrn1" localSheetId="37" hidden="1">{"holdco",#N/A,FALSE,"Summary Financials";"holdco",#N/A,FALSE,"Summary Financials"}</definedName>
    <definedName name="________wrn1" localSheetId="39" hidden="1">{"holdco",#N/A,FALSE,"Summary Financials";"holdco",#N/A,FALSE,"Summary Financials"}</definedName>
    <definedName name="________wrn1" localSheetId="43" hidden="1">{"holdco",#N/A,FALSE,"Summary Financials";"holdco",#N/A,FALSE,"Summary Financials"}</definedName>
    <definedName name="________wrn1" localSheetId="73" hidden="1">{"holdco",#N/A,FALSE,"Summary Financials";"holdco",#N/A,FALSE,"Summary Financials"}</definedName>
    <definedName name="________wrn1" localSheetId="74" hidden="1">{"holdco",#N/A,FALSE,"Summary Financials";"holdco",#N/A,FALSE,"Summary Financials"}</definedName>
    <definedName name="________wrn1" localSheetId="75" hidden="1">{"holdco",#N/A,FALSE,"Summary Financials";"holdco",#N/A,FALSE,"Summary Financials"}</definedName>
    <definedName name="________wrn1" localSheetId="76" hidden="1">{"holdco",#N/A,FALSE,"Summary Financials";"holdco",#N/A,FALSE,"Summary Financials"}</definedName>
    <definedName name="________wrn1" localSheetId="77" hidden="1">{"holdco",#N/A,FALSE,"Summary Financials";"holdco",#N/A,FALSE,"Summary Financials"}</definedName>
    <definedName name="________wrn1" localSheetId="78" hidden="1">{"holdco",#N/A,FALSE,"Summary Financials";"holdco",#N/A,FALSE,"Summary Financials"}</definedName>
    <definedName name="________wrn1" localSheetId="15" hidden="1">{"holdco",#N/A,FALSE,"Summary Financials";"holdco",#N/A,FALSE,"Summary Financials"}</definedName>
    <definedName name="________wrn1" hidden="1">{"holdco",#N/A,FALSE,"Summary Financials";"holdco",#N/A,FALSE,"Summary Financials"}</definedName>
    <definedName name="________wrn1_1" localSheetId="84" hidden="1">{"holdco",#N/A,FALSE,"Summary Financials";"holdco",#N/A,FALSE,"Summary Financials"}</definedName>
    <definedName name="________wrn1_1" localSheetId="86" hidden="1">{"holdco",#N/A,FALSE,"Summary Financials";"holdco",#N/A,FALSE,"Summary Financials"}</definedName>
    <definedName name="________wrn1_1" localSheetId="91" hidden="1">{"holdco",#N/A,FALSE,"Summary Financials";"holdco",#N/A,FALSE,"Summary Financials"}</definedName>
    <definedName name="________wrn1_1" localSheetId="24" hidden="1">{"holdco",#N/A,FALSE,"Summary Financials";"holdco",#N/A,FALSE,"Summary Financials"}</definedName>
    <definedName name="________wrn1_1" localSheetId="33" hidden="1">{"holdco",#N/A,FALSE,"Summary Financials";"holdco",#N/A,FALSE,"Summary Financials"}</definedName>
    <definedName name="________wrn1_1" localSheetId="43" hidden="1">{"holdco",#N/A,FALSE,"Summary Financials";"holdco",#N/A,FALSE,"Summary Financials"}</definedName>
    <definedName name="________wrn1_1" localSheetId="75" hidden="1">{"holdco",#N/A,FALSE,"Summary Financials";"holdco",#N/A,FALSE,"Summary Financials"}</definedName>
    <definedName name="________wrn1_1" localSheetId="78" hidden="1">{"holdco",#N/A,FALSE,"Summary Financials";"holdco",#N/A,FALSE,"Summary Financials"}</definedName>
    <definedName name="________wrn1_1" localSheetId="15" hidden="1">{"holdco",#N/A,FALSE,"Summary Financials";"holdco",#N/A,FALSE,"Summary Financials"}</definedName>
    <definedName name="________wrn1_1" hidden="1">{"holdco",#N/A,FALSE,"Summary Financials";"holdco",#N/A,FALSE,"Summary Financials"}</definedName>
    <definedName name="________wrn1_2" localSheetId="84" hidden="1">{"holdco",#N/A,FALSE,"Summary Financials";"holdco",#N/A,FALSE,"Summary Financials"}</definedName>
    <definedName name="________wrn1_2" localSheetId="86" hidden="1">{"holdco",#N/A,FALSE,"Summary Financials";"holdco",#N/A,FALSE,"Summary Financials"}</definedName>
    <definedName name="________wrn1_2" localSheetId="91" hidden="1">{"holdco",#N/A,FALSE,"Summary Financials";"holdco",#N/A,FALSE,"Summary Financials"}</definedName>
    <definedName name="________wrn1_2" localSheetId="24" hidden="1">{"holdco",#N/A,FALSE,"Summary Financials";"holdco",#N/A,FALSE,"Summary Financials"}</definedName>
    <definedName name="________wrn1_2" localSheetId="33" hidden="1">{"holdco",#N/A,FALSE,"Summary Financials";"holdco",#N/A,FALSE,"Summary Financials"}</definedName>
    <definedName name="________wrn1_2" localSheetId="43" hidden="1">{"holdco",#N/A,FALSE,"Summary Financials";"holdco",#N/A,FALSE,"Summary Financials"}</definedName>
    <definedName name="________wrn1_2" localSheetId="75" hidden="1">{"holdco",#N/A,FALSE,"Summary Financials";"holdco",#N/A,FALSE,"Summary Financials"}</definedName>
    <definedName name="________wrn1_2" localSheetId="78" hidden="1">{"holdco",#N/A,FALSE,"Summary Financials";"holdco",#N/A,FALSE,"Summary Financials"}</definedName>
    <definedName name="________wrn1_2" localSheetId="15" hidden="1">{"holdco",#N/A,FALSE,"Summary Financials";"holdco",#N/A,FALSE,"Summary Financials"}</definedName>
    <definedName name="________wrn1_2" hidden="1">{"holdco",#N/A,FALSE,"Summary Financials";"holdco",#N/A,FALSE,"Summary Financials"}</definedName>
    <definedName name="________wrn1_3" localSheetId="84" hidden="1">{"holdco",#N/A,FALSE,"Summary Financials";"holdco",#N/A,FALSE,"Summary Financials"}</definedName>
    <definedName name="________wrn1_3" localSheetId="86" hidden="1">{"holdco",#N/A,FALSE,"Summary Financials";"holdco",#N/A,FALSE,"Summary Financials"}</definedName>
    <definedName name="________wrn1_3" localSheetId="91" hidden="1">{"holdco",#N/A,FALSE,"Summary Financials";"holdco",#N/A,FALSE,"Summary Financials"}</definedName>
    <definedName name="________wrn1_3" localSheetId="24" hidden="1">{"holdco",#N/A,FALSE,"Summary Financials";"holdco",#N/A,FALSE,"Summary Financials"}</definedName>
    <definedName name="________wrn1_3" localSheetId="33" hidden="1">{"holdco",#N/A,FALSE,"Summary Financials";"holdco",#N/A,FALSE,"Summary Financials"}</definedName>
    <definedName name="________wrn1_3" localSheetId="43" hidden="1">{"holdco",#N/A,FALSE,"Summary Financials";"holdco",#N/A,FALSE,"Summary Financials"}</definedName>
    <definedName name="________wrn1_3" localSheetId="75" hidden="1">{"holdco",#N/A,FALSE,"Summary Financials";"holdco",#N/A,FALSE,"Summary Financials"}</definedName>
    <definedName name="________wrn1_3" localSheetId="78" hidden="1">{"holdco",#N/A,FALSE,"Summary Financials";"holdco",#N/A,FALSE,"Summary Financials"}</definedName>
    <definedName name="________wrn1_3" localSheetId="15" hidden="1">{"holdco",#N/A,FALSE,"Summary Financials";"holdco",#N/A,FALSE,"Summary Financials"}</definedName>
    <definedName name="________wrn1_3" hidden="1">{"holdco",#N/A,FALSE,"Summary Financials";"holdco",#N/A,FALSE,"Summary Financials"}</definedName>
    <definedName name="________wrn1_4" localSheetId="84" hidden="1">{"holdco",#N/A,FALSE,"Summary Financials";"holdco",#N/A,FALSE,"Summary Financials"}</definedName>
    <definedName name="________wrn1_4" localSheetId="86" hidden="1">{"holdco",#N/A,FALSE,"Summary Financials";"holdco",#N/A,FALSE,"Summary Financials"}</definedName>
    <definedName name="________wrn1_4" localSheetId="91" hidden="1">{"holdco",#N/A,FALSE,"Summary Financials";"holdco",#N/A,FALSE,"Summary Financials"}</definedName>
    <definedName name="________wrn1_4" localSheetId="24" hidden="1">{"holdco",#N/A,FALSE,"Summary Financials";"holdco",#N/A,FALSE,"Summary Financials"}</definedName>
    <definedName name="________wrn1_4" localSheetId="33" hidden="1">{"holdco",#N/A,FALSE,"Summary Financials";"holdco",#N/A,FALSE,"Summary Financials"}</definedName>
    <definedName name="________wrn1_4" localSheetId="43" hidden="1">{"holdco",#N/A,FALSE,"Summary Financials";"holdco",#N/A,FALSE,"Summary Financials"}</definedName>
    <definedName name="________wrn1_4" localSheetId="75" hidden="1">{"holdco",#N/A,FALSE,"Summary Financials";"holdco",#N/A,FALSE,"Summary Financials"}</definedName>
    <definedName name="________wrn1_4" localSheetId="78" hidden="1">{"holdco",#N/A,FALSE,"Summary Financials";"holdco",#N/A,FALSE,"Summary Financials"}</definedName>
    <definedName name="________wrn1_4" localSheetId="15" hidden="1">{"holdco",#N/A,FALSE,"Summary Financials";"holdco",#N/A,FALSE,"Summary Financials"}</definedName>
    <definedName name="________wrn1_4" hidden="1">{"holdco",#N/A,FALSE,"Summary Financials";"holdco",#N/A,FALSE,"Summary Financials"}</definedName>
    <definedName name="________wrn2" localSheetId="11" hidden="1">{"holdco",#N/A,FALSE,"Summary Financials";"holdco",#N/A,FALSE,"Summary Financials"}</definedName>
    <definedName name="________wrn2" localSheetId="12" hidden="1">{"holdco",#N/A,FALSE,"Summary Financials";"holdco",#N/A,FALSE,"Summary Financials"}</definedName>
    <definedName name="________wrn2" localSheetId="13" hidden="1">{"holdco",#N/A,FALSE,"Summary Financials";"holdco",#N/A,FALSE,"Summary Financials"}</definedName>
    <definedName name="________wrn2" localSheetId="79" hidden="1">{"holdco",#N/A,FALSE,"Summary Financials";"holdco",#N/A,FALSE,"Summary Financials"}</definedName>
    <definedName name="________wrn2" localSheetId="80" hidden="1">{"holdco",#N/A,FALSE,"Summary Financials";"holdco",#N/A,FALSE,"Summary Financials"}</definedName>
    <definedName name="________wrn2" localSheetId="81" hidden="1">{"holdco",#N/A,FALSE,"Summary Financials";"holdco",#N/A,FALSE,"Summary Financials"}</definedName>
    <definedName name="________wrn2" localSheetId="82" hidden="1">{"holdco",#N/A,FALSE,"Summary Financials";"holdco",#N/A,FALSE,"Summary Financials"}</definedName>
    <definedName name="________wrn2" localSheetId="83" hidden="1">{"holdco",#N/A,FALSE,"Summary Financials";"holdco",#N/A,FALSE,"Summary Financials"}</definedName>
    <definedName name="________wrn2" localSheetId="84" hidden="1">{"holdco",#N/A,FALSE,"Summary Financials";"holdco",#N/A,FALSE,"Summary Financials"}</definedName>
    <definedName name="________wrn2" localSheetId="86" hidden="1">{"holdco",#N/A,FALSE,"Summary Financials";"holdco",#N/A,FALSE,"Summary Financials"}</definedName>
    <definedName name="________wrn2" localSheetId="87" hidden="1">{"holdco",#N/A,FALSE,"Summary Financials";"holdco",#N/A,FALSE,"Summary Financials"}</definedName>
    <definedName name="________wrn2" localSheetId="88" hidden="1">{"holdco",#N/A,FALSE,"Summary Financials";"holdco",#N/A,FALSE,"Summary Financials"}</definedName>
    <definedName name="________wrn2" localSheetId="89" hidden="1">{"holdco",#N/A,FALSE,"Summary Financials";"holdco",#N/A,FALSE,"Summary Financials"}</definedName>
    <definedName name="________wrn2" localSheetId="90" hidden="1">{"holdco",#N/A,FALSE,"Summary Financials";"holdco",#N/A,FALSE,"Summary Financials"}</definedName>
    <definedName name="________wrn2" localSheetId="91" hidden="1">{"holdco",#N/A,FALSE,"Summary Financials";"holdco",#N/A,FALSE,"Summary Financials"}</definedName>
    <definedName name="________wrn2" localSheetId="92" hidden="1">{"holdco",#N/A,FALSE,"Summary Financials";"holdco",#N/A,FALSE,"Summary Financials"}</definedName>
    <definedName name="________wrn2" localSheetId="93" hidden="1">{"holdco",#N/A,FALSE,"Summary Financials";"holdco",#N/A,FALSE,"Summary Financials"}</definedName>
    <definedName name="________wrn2" localSheetId="94" hidden="1">{"holdco",#N/A,FALSE,"Summary Financials";"holdco",#N/A,FALSE,"Summary Financials"}</definedName>
    <definedName name="________wrn2" localSheetId="95" hidden="1">{"holdco",#N/A,FALSE,"Summary Financials";"holdco",#N/A,FALSE,"Summary Financials"}</definedName>
    <definedName name="________wrn2" localSheetId="99" hidden="1">{"holdco",#N/A,FALSE,"Summary Financials";"holdco",#N/A,FALSE,"Summary Financials"}</definedName>
    <definedName name="________wrn2" localSheetId="100" hidden="1">{"holdco",#N/A,FALSE,"Summary Financials";"holdco",#N/A,FALSE,"Summary Financials"}</definedName>
    <definedName name="________wrn2" localSheetId="24" hidden="1">{"holdco",#N/A,FALSE,"Summary Financials";"holdco",#N/A,FALSE,"Summary Financials"}</definedName>
    <definedName name="________wrn2" localSheetId="33" hidden="1">{"holdco",#N/A,FALSE,"Summary Financials";"holdco",#N/A,FALSE,"Summary Financials"}</definedName>
    <definedName name="________wrn2" localSheetId="36" hidden="1">{"holdco",#N/A,FALSE,"Summary Financials";"holdco",#N/A,FALSE,"Summary Financials"}</definedName>
    <definedName name="________wrn2" localSheetId="37" hidden="1">{"holdco",#N/A,FALSE,"Summary Financials";"holdco",#N/A,FALSE,"Summary Financials"}</definedName>
    <definedName name="________wrn2" localSheetId="39" hidden="1">{"holdco",#N/A,FALSE,"Summary Financials";"holdco",#N/A,FALSE,"Summary Financials"}</definedName>
    <definedName name="________wrn2" localSheetId="43" hidden="1">{"holdco",#N/A,FALSE,"Summary Financials";"holdco",#N/A,FALSE,"Summary Financials"}</definedName>
    <definedName name="________wrn2" localSheetId="73" hidden="1">{"holdco",#N/A,FALSE,"Summary Financials";"holdco",#N/A,FALSE,"Summary Financials"}</definedName>
    <definedName name="________wrn2" localSheetId="74" hidden="1">{"holdco",#N/A,FALSE,"Summary Financials";"holdco",#N/A,FALSE,"Summary Financials"}</definedName>
    <definedName name="________wrn2" localSheetId="75" hidden="1">{"holdco",#N/A,FALSE,"Summary Financials";"holdco",#N/A,FALSE,"Summary Financials"}</definedName>
    <definedName name="________wrn2" localSheetId="76" hidden="1">{"holdco",#N/A,FALSE,"Summary Financials";"holdco",#N/A,FALSE,"Summary Financials"}</definedName>
    <definedName name="________wrn2" localSheetId="77" hidden="1">{"holdco",#N/A,FALSE,"Summary Financials";"holdco",#N/A,FALSE,"Summary Financials"}</definedName>
    <definedName name="________wrn2" localSheetId="78" hidden="1">{"holdco",#N/A,FALSE,"Summary Financials";"holdco",#N/A,FALSE,"Summary Financials"}</definedName>
    <definedName name="________wrn2" localSheetId="15" hidden="1">{"holdco",#N/A,FALSE,"Summary Financials";"holdco",#N/A,FALSE,"Summary Financials"}</definedName>
    <definedName name="________wrn2" hidden="1">{"holdco",#N/A,FALSE,"Summary Financials";"holdco",#N/A,FALSE,"Summary Financials"}</definedName>
    <definedName name="________wrn2_1" localSheetId="84" hidden="1">{"holdco",#N/A,FALSE,"Summary Financials";"holdco",#N/A,FALSE,"Summary Financials"}</definedName>
    <definedName name="________wrn2_1" localSheetId="86" hidden="1">{"holdco",#N/A,FALSE,"Summary Financials";"holdco",#N/A,FALSE,"Summary Financials"}</definedName>
    <definedName name="________wrn2_1" localSheetId="91" hidden="1">{"holdco",#N/A,FALSE,"Summary Financials";"holdco",#N/A,FALSE,"Summary Financials"}</definedName>
    <definedName name="________wrn2_1" localSheetId="24" hidden="1">{"holdco",#N/A,FALSE,"Summary Financials";"holdco",#N/A,FALSE,"Summary Financials"}</definedName>
    <definedName name="________wrn2_1" localSheetId="33" hidden="1">{"holdco",#N/A,FALSE,"Summary Financials";"holdco",#N/A,FALSE,"Summary Financials"}</definedName>
    <definedName name="________wrn2_1" localSheetId="43" hidden="1">{"holdco",#N/A,FALSE,"Summary Financials";"holdco",#N/A,FALSE,"Summary Financials"}</definedName>
    <definedName name="________wrn2_1" localSheetId="75" hidden="1">{"holdco",#N/A,FALSE,"Summary Financials";"holdco",#N/A,FALSE,"Summary Financials"}</definedName>
    <definedName name="________wrn2_1" localSheetId="78" hidden="1">{"holdco",#N/A,FALSE,"Summary Financials";"holdco",#N/A,FALSE,"Summary Financials"}</definedName>
    <definedName name="________wrn2_1" localSheetId="15" hidden="1">{"holdco",#N/A,FALSE,"Summary Financials";"holdco",#N/A,FALSE,"Summary Financials"}</definedName>
    <definedName name="________wrn2_1" hidden="1">{"holdco",#N/A,FALSE,"Summary Financials";"holdco",#N/A,FALSE,"Summary Financials"}</definedName>
    <definedName name="________wrn2_2" localSheetId="84" hidden="1">{"holdco",#N/A,FALSE,"Summary Financials";"holdco",#N/A,FALSE,"Summary Financials"}</definedName>
    <definedName name="________wrn2_2" localSheetId="86" hidden="1">{"holdco",#N/A,FALSE,"Summary Financials";"holdco",#N/A,FALSE,"Summary Financials"}</definedName>
    <definedName name="________wrn2_2" localSheetId="91" hidden="1">{"holdco",#N/A,FALSE,"Summary Financials";"holdco",#N/A,FALSE,"Summary Financials"}</definedName>
    <definedName name="________wrn2_2" localSheetId="24" hidden="1">{"holdco",#N/A,FALSE,"Summary Financials";"holdco",#N/A,FALSE,"Summary Financials"}</definedName>
    <definedName name="________wrn2_2" localSheetId="33" hidden="1">{"holdco",#N/A,FALSE,"Summary Financials";"holdco",#N/A,FALSE,"Summary Financials"}</definedName>
    <definedName name="________wrn2_2" localSheetId="43" hidden="1">{"holdco",#N/A,FALSE,"Summary Financials";"holdco",#N/A,FALSE,"Summary Financials"}</definedName>
    <definedName name="________wrn2_2" localSheetId="75" hidden="1">{"holdco",#N/A,FALSE,"Summary Financials";"holdco",#N/A,FALSE,"Summary Financials"}</definedName>
    <definedName name="________wrn2_2" localSheetId="78" hidden="1">{"holdco",#N/A,FALSE,"Summary Financials";"holdco",#N/A,FALSE,"Summary Financials"}</definedName>
    <definedName name="________wrn2_2" localSheetId="15" hidden="1">{"holdco",#N/A,FALSE,"Summary Financials";"holdco",#N/A,FALSE,"Summary Financials"}</definedName>
    <definedName name="________wrn2_2" hidden="1">{"holdco",#N/A,FALSE,"Summary Financials";"holdco",#N/A,FALSE,"Summary Financials"}</definedName>
    <definedName name="________wrn2_3" localSheetId="84" hidden="1">{"holdco",#N/A,FALSE,"Summary Financials";"holdco",#N/A,FALSE,"Summary Financials"}</definedName>
    <definedName name="________wrn2_3" localSheetId="86" hidden="1">{"holdco",#N/A,FALSE,"Summary Financials";"holdco",#N/A,FALSE,"Summary Financials"}</definedName>
    <definedName name="________wrn2_3" localSheetId="91" hidden="1">{"holdco",#N/A,FALSE,"Summary Financials";"holdco",#N/A,FALSE,"Summary Financials"}</definedName>
    <definedName name="________wrn2_3" localSheetId="24" hidden="1">{"holdco",#N/A,FALSE,"Summary Financials";"holdco",#N/A,FALSE,"Summary Financials"}</definedName>
    <definedName name="________wrn2_3" localSheetId="33" hidden="1">{"holdco",#N/A,FALSE,"Summary Financials";"holdco",#N/A,FALSE,"Summary Financials"}</definedName>
    <definedName name="________wrn2_3" localSheetId="43" hidden="1">{"holdco",#N/A,FALSE,"Summary Financials";"holdco",#N/A,FALSE,"Summary Financials"}</definedName>
    <definedName name="________wrn2_3" localSheetId="75" hidden="1">{"holdco",#N/A,FALSE,"Summary Financials";"holdco",#N/A,FALSE,"Summary Financials"}</definedName>
    <definedName name="________wrn2_3" localSheetId="78" hidden="1">{"holdco",#N/A,FALSE,"Summary Financials";"holdco",#N/A,FALSE,"Summary Financials"}</definedName>
    <definedName name="________wrn2_3" localSheetId="15" hidden="1">{"holdco",#N/A,FALSE,"Summary Financials";"holdco",#N/A,FALSE,"Summary Financials"}</definedName>
    <definedName name="________wrn2_3" hidden="1">{"holdco",#N/A,FALSE,"Summary Financials";"holdco",#N/A,FALSE,"Summary Financials"}</definedName>
    <definedName name="________wrn2_4" localSheetId="84" hidden="1">{"holdco",#N/A,FALSE,"Summary Financials";"holdco",#N/A,FALSE,"Summary Financials"}</definedName>
    <definedName name="________wrn2_4" localSheetId="86" hidden="1">{"holdco",#N/A,FALSE,"Summary Financials";"holdco",#N/A,FALSE,"Summary Financials"}</definedName>
    <definedName name="________wrn2_4" localSheetId="91" hidden="1">{"holdco",#N/A,FALSE,"Summary Financials";"holdco",#N/A,FALSE,"Summary Financials"}</definedName>
    <definedName name="________wrn2_4" localSheetId="24" hidden="1">{"holdco",#N/A,FALSE,"Summary Financials";"holdco",#N/A,FALSE,"Summary Financials"}</definedName>
    <definedName name="________wrn2_4" localSheetId="33" hidden="1">{"holdco",#N/A,FALSE,"Summary Financials";"holdco",#N/A,FALSE,"Summary Financials"}</definedName>
    <definedName name="________wrn2_4" localSheetId="43" hidden="1">{"holdco",#N/A,FALSE,"Summary Financials";"holdco",#N/A,FALSE,"Summary Financials"}</definedName>
    <definedName name="________wrn2_4" localSheetId="75" hidden="1">{"holdco",#N/A,FALSE,"Summary Financials";"holdco",#N/A,FALSE,"Summary Financials"}</definedName>
    <definedName name="________wrn2_4" localSheetId="78" hidden="1">{"holdco",#N/A,FALSE,"Summary Financials";"holdco",#N/A,FALSE,"Summary Financials"}</definedName>
    <definedName name="________wrn2_4" localSheetId="15" hidden="1">{"holdco",#N/A,FALSE,"Summary Financials";"holdco",#N/A,FALSE,"Summary Financials"}</definedName>
    <definedName name="________wrn2_4" hidden="1">{"holdco",#N/A,FALSE,"Summary Financials";"holdco",#N/A,FALSE,"Summary Financials"}</definedName>
    <definedName name="________wrn3" localSheetId="11" hidden="1">{"holdco",#N/A,FALSE,"Summary Financials";"holdco",#N/A,FALSE,"Summary Financials"}</definedName>
    <definedName name="________wrn3" localSheetId="12" hidden="1">{"holdco",#N/A,FALSE,"Summary Financials";"holdco",#N/A,FALSE,"Summary Financials"}</definedName>
    <definedName name="________wrn3" localSheetId="13" hidden="1">{"holdco",#N/A,FALSE,"Summary Financials";"holdco",#N/A,FALSE,"Summary Financials"}</definedName>
    <definedName name="________wrn3" localSheetId="79" hidden="1">{"holdco",#N/A,FALSE,"Summary Financials";"holdco",#N/A,FALSE,"Summary Financials"}</definedName>
    <definedName name="________wrn3" localSheetId="80" hidden="1">{"holdco",#N/A,FALSE,"Summary Financials";"holdco",#N/A,FALSE,"Summary Financials"}</definedName>
    <definedName name="________wrn3" localSheetId="81" hidden="1">{"holdco",#N/A,FALSE,"Summary Financials";"holdco",#N/A,FALSE,"Summary Financials"}</definedName>
    <definedName name="________wrn3" localSheetId="82" hidden="1">{"holdco",#N/A,FALSE,"Summary Financials";"holdco",#N/A,FALSE,"Summary Financials"}</definedName>
    <definedName name="________wrn3" localSheetId="83" hidden="1">{"holdco",#N/A,FALSE,"Summary Financials";"holdco",#N/A,FALSE,"Summary Financials"}</definedName>
    <definedName name="________wrn3" localSheetId="84" hidden="1">{"holdco",#N/A,FALSE,"Summary Financials";"holdco",#N/A,FALSE,"Summary Financials"}</definedName>
    <definedName name="________wrn3" localSheetId="86" hidden="1">{"holdco",#N/A,FALSE,"Summary Financials";"holdco",#N/A,FALSE,"Summary Financials"}</definedName>
    <definedName name="________wrn3" localSheetId="87" hidden="1">{"holdco",#N/A,FALSE,"Summary Financials";"holdco",#N/A,FALSE,"Summary Financials"}</definedName>
    <definedName name="________wrn3" localSheetId="88" hidden="1">{"holdco",#N/A,FALSE,"Summary Financials";"holdco",#N/A,FALSE,"Summary Financials"}</definedName>
    <definedName name="________wrn3" localSheetId="89" hidden="1">{"holdco",#N/A,FALSE,"Summary Financials";"holdco",#N/A,FALSE,"Summary Financials"}</definedName>
    <definedName name="________wrn3" localSheetId="90" hidden="1">{"holdco",#N/A,FALSE,"Summary Financials";"holdco",#N/A,FALSE,"Summary Financials"}</definedName>
    <definedName name="________wrn3" localSheetId="91" hidden="1">{"holdco",#N/A,FALSE,"Summary Financials";"holdco",#N/A,FALSE,"Summary Financials"}</definedName>
    <definedName name="________wrn3" localSheetId="92" hidden="1">{"holdco",#N/A,FALSE,"Summary Financials";"holdco",#N/A,FALSE,"Summary Financials"}</definedName>
    <definedName name="________wrn3" localSheetId="93" hidden="1">{"holdco",#N/A,FALSE,"Summary Financials";"holdco",#N/A,FALSE,"Summary Financials"}</definedName>
    <definedName name="________wrn3" localSheetId="94" hidden="1">{"holdco",#N/A,FALSE,"Summary Financials";"holdco",#N/A,FALSE,"Summary Financials"}</definedName>
    <definedName name="________wrn3" localSheetId="95" hidden="1">{"holdco",#N/A,FALSE,"Summary Financials";"holdco",#N/A,FALSE,"Summary Financials"}</definedName>
    <definedName name="________wrn3" localSheetId="99" hidden="1">{"holdco",#N/A,FALSE,"Summary Financials";"holdco",#N/A,FALSE,"Summary Financials"}</definedName>
    <definedName name="________wrn3" localSheetId="100" hidden="1">{"holdco",#N/A,FALSE,"Summary Financials";"holdco",#N/A,FALSE,"Summary Financials"}</definedName>
    <definedName name="________wrn3" localSheetId="24" hidden="1">{"holdco",#N/A,FALSE,"Summary Financials";"holdco",#N/A,FALSE,"Summary Financials"}</definedName>
    <definedName name="________wrn3" localSheetId="33" hidden="1">{"holdco",#N/A,FALSE,"Summary Financials";"holdco",#N/A,FALSE,"Summary Financials"}</definedName>
    <definedName name="________wrn3" localSheetId="36" hidden="1">{"holdco",#N/A,FALSE,"Summary Financials";"holdco",#N/A,FALSE,"Summary Financials"}</definedName>
    <definedName name="________wrn3" localSheetId="37" hidden="1">{"holdco",#N/A,FALSE,"Summary Financials";"holdco",#N/A,FALSE,"Summary Financials"}</definedName>
    <definedName name="________wrn3" localSheetId="39" hidden="1">{"holdco",#N/A,FALSE,"Summary Financials";"holdco",#N/A,FALSE,"Summary Financials"}</definedName>
    <definedName name="________wrn3" localSheetId="43" hidden="1">{"holdco",#N/A,FALSE,"Summary Financials";"holdco",#N/A,FALSE,"Summary Financials"}</definedName>
    <definedName name="________wrn3" localSheetId="73" hidden="1">{"holdco",#N/A,FALSE,"Summary Financials";"holdco",#N/A,FALSE,"Summary Financials"}</definedName>
    <definedName name="________wrn3" localSheetId="74" hidden="1">{"holdco",#N/A,FALSE,"Summary Financials";"holdco",#N/A,FALSE,"Summary Financials"}</definedName>
    <definedName name="________wrn3" localSheetId="75" hidden="1">{"holdco",#N/A,FALSE,"Summary Financials";"holdco",#N/A,FALSE,"Summary Financials"}</definedName>
    <definedName name="________wrn3" localSheetId="76" hidden="1">{"holdco",#N/A,FALSE,"Summary Financials";"holdco",#N/A,FALSE,"Summary Financials"}</definedName>
    <definedName name="________wrn3" localSheetId="77" hidden="1">{"holdco",#N/A,FALSE,"Summary Financials";"holdco",#N/A,FALSE,"Summary Financials"}</definedName>
    <definedName name="________wrn3" localSheetId="78" hidden="1">{"holdco",#N/A,FALSE,"Summary Financials";"holdco",#N/A,FALSE,"Summary Financials"}</definedName>
    <definedName name="________wrn3" localSheetId="15" hidden="1">{"holdco",#N/A,FALSE,"Summary Financials";"holdco",#N/A,FALSE,"Summary Financials"}</definedName>
    <definedName name="________wrn3" hidden="1">{"holdco",#N/A,FALSE,"Summary Financials";"holdco",#N/A,FALSE,"Summary Financials"}</definedName>
    <definedName name="________wrn3_1" localSheetId="84" hidden="1">{"holdco",#N/A,FALSE,"Summary Financials";"holdco",#N/A,FALSE,"Summary Financials"}</definedName>
    <definedName name="________wrn3_1" localSheetId="86" hidden="1">{"holdco",#N/A,FALSE,"Summary Financials";"holdco",#N/A,FALSE,"Summary Financials"}</definedName>
    <definedName name="________wrn3_1" localSheetId="91" hidden="1">{"holdco",#N/A,FALSE,"Summary Financials";"holdco",#N/A,FALSE,"Summary Financials"}</definedName>
    <definedName name="________wrn3_1" localSheetId="24" hidden="1">{"holdco",#N/A,FALSE,"Summary Financials";"holdco",#N/A,FALSE,"Summary Financials"}</definedName>
    <definedName name="________wrn3_1" localSheetId="33" hidden="1">{"holdco",#N/A,FALSE,"Summary Financials";"holdco",#N/A,FALSE,"Summary Financials"}</definedName>
    <definedName name="________wrn3_1" localSheetId="43" hidden="1">{"holdco",#N/A,FALSE,"Summary Financials";"holdco",#N/A,FALSE,"Summary Financials"}</definedName>
    <definedName name="________wrn3_1" localSheetId="75" hidden="1">{"holdco",#N/A,FALSE,"Summary Financials";"holdco",#N/A,FALSE,"Summary Financials"}</definedName>
    <definedName name="________wrn3_1" localSheetId="78" hidden="1">{"holdco",#N/A,FALSE,"Summary Financials";"holdco",#N/A,FALSE,"Summary Financials"}</definedName>
    <definedName name="________wrn3_1" localSheetId="15" hidden="1">{"holdco",#N/A,FALSE,"Summary Financials";"holdco",#N/A,FALSE,"Summary Financials"}</definedName>
    <definedName name="________wrn3_1" hidden="1">{"holdco",#N/A,FALSE,"Summary Financials";"holdco",#N/A,FALSE,"Summary Financials"}</definedName>
    <definedName name="________wrn3_2" localSheetId="84" hidden="1">{"holdco",#N/A,FALSE,"Summary Financials";"holdco",#N/A,FALSE,"Summary Financials"}</definedName>
    <definedName name="________wrn3_2" localSheetId="86" hidden="1">{"holdco",#N/A,FALSE,"Summary Financials";"holdco",#N/A,FALSE,"Summary Financials"}</definedName>
    <definedName name="________wrn3_2" localSheetId="91" hidden="1">{"holdco",#N/A,FALSE,"Summary Financials";"holdco",#N/A,FALSE,"Summary Financials"}</definedName>
    <definedName name="________wrn3_2" localSheetId="24" hidden="1">{"holdco",#N/A,FALSE,"Summary Financials";"holdco",#N/A,FALSE,"Summary Financials"}</definedName>
    <definedName name="________wrn3_2" localSheetId="33" hidden="1">{"holdco",#N/A,FALSE,"Summary Financials";"holdco",#N/A,FALSE,"Summary Financials"}</definedName>
    <definedName name="________wrn3_2" localSheetId="43" hidden="1">{"holdco",#N/A,FALSE,"Summary Financials";"holdco",#N/A,FALSE,"Summary Financials"}</definedName>
    <definedName name="________wrn3_2" localSheetId="75" hidden="1">{"holdco",#N/A,FALSE,"Summary Financials";"holdco",#N/A,FALSE,"Summary Financials"}</definedName>
    <definedName name="________wrn3_2" localSheetId="78" hidden="1">{"holdco",#N/A,FALSE,"Summary Financials";"holdco",#N/A,FALSE,"Summary Financials"}</definedName>
    <definedName name="________wrn3_2" localSheetId="15" hidden="1">{"holdco",#N/A,FALSE,"Summary Financials";"holdco",#N/A,FALSE,"Summary Financials"}</definedName>
    <definedName name="________wrn3_2" hidden="1">{"holdco",#N/A,FALSE,"Summary Financials";"holdco",#N/A,FALSE,"Summary Financials"}</definedName>
    <definedName name="________wrn3_3" localSheetId="84" hidden="1">{"holdco",#N/A,FALSE,"Summary Financials";"holdco",#N/A,FALSE,"Summary Financials"}</definedName>
    <definedName name="________wrn3_3" localSheetId="86" hidden="1">{"holdco",#N/A,FALSE,"Summary Financials";"holdco",#N/A,FALSE,"Summary Financials"}</definedName>
    <definedName name="________wrn3_3" localSheetId="91" hidden="1">{"holdco",#N/A,FALSE,"Summary Financials";"holdco",#N/A,FALSE,"Summary Financials"}</definedName>
    <definedName name="________wrn3_3" localSheetId="24" hidden="1">{"holdco",#N/A,FALSE,"Summary Financials";"holdco",#N/A,FALSE,"Summary Financials"}</definedName>
    <definedName name="________wrn3_3" localSheetId="33" hidden="1">{"holdco",#N/A,FALSE,"Summary Financials";"holdco",#N/A,FALSE,"Summary Financials"}</definedName>
    <definedName name="________wrn3_3" localSheetId="43" hidden="1">{"holdco",#N/A,FALSE,"Summary Financials";"holdco",#N/A,FALSE,"Summary Financials"}</definedName>
    <definedName name="________wrn3_3" localSheetId="75" hidden="1">{"holdco",#N/A,FALSE,"Summary Financials";"holdco",#N/A,FALSE,"Summary Financials"}</definedName>
    <definedName name="________wrn3_3" localSheetId="78" hidden="1">{"holdco",#N/A,FALSE,"Summary Financials";"holdco",#N/A,FALSE,"Summary Financials"}</definedName>
    <definedName name="________wrn3_3" localSheetId="15" hidden="1">{"holdco",#N/A,FALSE,"Summary Financials";"holdco",#N/A,FALSE,"Summary Financials"}</definedName>
    <definedName name="________wrn3_3" hidden="1">{"holdco",#N/A,FALSE,"Summary Financials";"holdco",#N/A,FALSE,"Summary Financials"}</definedName>
    <definedName name="________wrn3_4" localSheetId="84" hidden="1">{"holdco",#N/A,FALSE,"Summary Financials";"holdco",#N/A,FALSE,"Summary Financials"}</definedName>
    <definedName name="________wrn3_4" localSheetId="86" hidden="1">{"holdco",#N/A,FALSE,"Summary Financials";"holdco",#N/A,FALSE,"Summary Financials"}</definedName>
    <definedName name="________wrn3_4" localSheetId="91" hidden="1">{"holdco",#N/A,FALSE,"Summary Financials";"holdco",#N/A,FALSE,"Summary Financials"}</definedName>
    <definedName name="________wrn3_4" localSheetId="24" hidden="1">{"holdco",#N/A,FALSE,"Summary Financials";"holdco",#N/A,FALSE,"Summary Financials"}</definedName>
    <definedName name="________wrn3_4" localSheetId="33" hidden="1">{"holdco",#N/A,FALSE,"Summary Financials";"holdco",#N/A,FALSE,"Summary Financials"}</definedName>
    <definedName name="________wrn3_4" localSheetId="43" hidden="1">{"holdco",#N/A,FALSE,"Summary Financials";"holdco",#N/A,FALSE,"Summary Financials"}</definedName>
    <definedName name="________wrn3_4" localSheetId="75" hidden="1">{"holdco",#N/A,FALSE,"Summary Financials";"holdco",#N/A,FALSE,"Summary Financials"}</definedName>
    <definedName name="________wrn3_4" localSheetId="78" hidden="1">{"holdco",#N/A,FALSE,"Summary Financials";"holdco",#N/A,FALSE,"Summary Financials"}</definedName>
    <definedName name="________wrn3_4" localSheetId="15" hidden="1">{"holdco",#N/A,FALSE,"Summary Financials";"holdco",#N/A,FALSE,"Summary Financials"}</definedName>
    <definedName name="________wrn3_4" hidden="1">{"holdco",#N/A,FALSE,"Summary Financials";"holdco",#N/A,FALSE,"Summary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79" hidden="1">{"Model Summary",#N/A,FALSE,"Print Chart";"Holdco",#N/A,FALSE,"Print Chart";"Genco",#N/A,FALSE,"Print Chart";"Servco",#N/A,FALSE,"Print Chart";"Genco_Detail",#N/A,FALSE,"Summary Financials";"Servco_Detail",#N/A,FALSE,"Summary Financials"}</definedName>
    <definedName name="________wrn7" localSheetId="80" hidden="1">{"Model Summary",#N/A,FALSE,"Print Chart";"Holdco",#N/A,FALSE,"Print Chart";"Genco",#N/A,FALSE,"Print Chart";"Servco",#N/A,FALSE,"Print Chart";"Genco_Detail",#N/A,FALSE,"Summary Financials";"Servco_Detail",#N/A,FALSE,"Summary Financials"}</definedName>
    <definedName name="________wrn7" localSheetId="81" hidden="1">{"Model Summary",#N/A,FALSE,"Print Chart";"Holdco",#N/A,FALSE,"Print Chart";"Genco",#N/A,FALSE,"Print Chart";"Servco",#N/A,FALSE,"Print Chart";"Genco_Detail",#N/A,FALSE,"Summary Financials";"Servco_Detail",#N/A,FALSE,"Summary Financials"}</definedName>
    <definedName name="________wrn7" localSheetId="82" hidden="1">{"Model Summary",#N/A,FALSE,"Print Chart";"Holdco",#N/A,FALSE,"Print Chart";"Genco",#N/A,FALSE,"Print Chart";"Servco",#N/A,FALSE,"Print Chart";"Genco_Detail",#N/A,FALSE,"Summary Financials";"Servco_Detail",#N/A,FALSE,"Summary Financials"}</definedName>
    <definedName name="________wrn7" localSheetId="83" hidden="1">{"Model Summary",#N/A,FALSE,"Print Chart";"Holdco",#N/A,FALSE,"Print Chart";"Genco",#N/A,FALSE,"Print Chart";"Servco",#N/A,FALSE,"Print Chart";"Genco_Detail",#N/A,FALSE,"Summary Financials";"Servco_Detail",#N/A,FALSE,"Summary Financials"}</definedName>
    <definedName name="________wrn7" localSheetId="84" hidden="1">{"Model Summary",#N/A,FALSE,"Print Chart";"Holdco",#N/A,FALSE,"Print Chart";"Genco",#N/A,FALSE,"Print Chart";"Servco",#N/A,FALSE,"Print Chart";"Genco_Detail",#N/A,FALSE,"Summary Financials";"Servco_Detail",#N/A,FALSE,"Summary Financials"}</definedName>
    <definedName name="________wrn7" localSheetId="86" hidden="1">{"Model Summary",#N/A,FALSE,"Print Chart";"Holdco",#N/A,FALSE,"Print Chart";"Genco",#N/A,FALSE,"Print Chart";"Servco",#N/A,FALSE,"Print Chart";"Genco_Detail",#N/A,FALSE,"Summary Financials";"Servco_Detail",#N/A,FALSE,"Summary Financials"}</definedName>
    <definedName name="________wrn7" localSheetId="87" hidden="1">{"Model Summary",#N/A,FALSE,"Print Chart";"Holdco",#N/A,FALSE,"Print Chart";"Genco",#N/A,FALSE,"Print Chart";"Servco",#N/A,FALSE,"Print Chart";"Genco_Detail",#N/A,FALSE,"Summary Financials";"Servco_Detail",#N/A,FALSE,"Summary Financials"}</definedName>
    <definedName name="________wrn7" localSheetId="88" hidden="1">{"Model Summary",#N/A,FALSE,"Print Chart";"Holdco",#N/A,FALSE,"Print Chart";"Genco",#N/A,FALSE,"Print Chart";"Servco",#N/A,FALSE,"Print Chart";"Genco_Detail",#N/A,FALSE,"Summary Financials";"Servco_Detail",#N/A,FALSE,"Summary Financials"}</definedName>
    <definedName name="________wrn7" localSheetId="89" hidden="1">{"Model Summary",#N/A,FALSE,"Print Chart";"Holdco",#N/A,FALSE,"Print Chart";"Genco",#N/A,FALSE,"Print Chart";"Servco",#N/A,FALSE,"Print Chart";"Genco_Detail",#N/A,FALSE,"Summary Financials";"Servco_Detail",#N/A,FALSE,"Summary Financials"}</definedName>
    <definedName name="________wrn7" localSheetId="90" hidden="1">{"Model Summary",#N/A,FALSE,"Print Chart";"Holdco",#N/A,FALSE,"Print Chart";"Genco",#N/A,FALSE,"Print Chart";"Servco",#N/A,FALSE,"Print Chart";"Genco_Detail",#N/A,FALSE,"Summary Financials";"Servco_Detail",#N/A,FALSE,"Summary Financials"}</definedName>
    <definedName name="________wrn7" localSheetId="91" hidden="1">{"Model Summary",#N/A,FALSE,"Print Chart";"Holdco",#N/A,FALSE,"Print Chart";"Genco",#N/A,FALSE,"Print Chart";"Servco",#N/A,FALSE,"Print Chart";"Genco_Detail",#N/A,FALSE,"Summary Financials";"Servco_Detail",#N/A,FALSE,"Summary Financials"}</definedName>
    <definedName name="________wrn7" localSheetId="92" hidden="1">{"Model Summary",#N/A,FALSE,"Print Chart";"Holdco",#N/A,FALSE,"Print Chart";"Genco",#N/A,FALSE,"Print Chart";"Servco",#N/A,FALSE,"Print Chart";"Genco_Detail",#N/A,FALSE,"Summary Financials";"Servco_Detail",#N/A,FALSE,"Summary Financials"}</definedName>
    <definedName name="________wrn7" localSheetId="93" hidden="1">{"Model Summary",#N/A,FALSE,"Print Chart";"Holdco",#N/A,FALSE,"Print Chart";"Genco",#N/A,FALSE,"Print Chart";"Servco",#N/A,FALSE,"Print Chart";"Genco_Detail",#N/A,FALSE,"Summary Financials";"Servco_Detail",#N/A,FALSE,"Summary Financials"}</definedName>
    <definedName name="________wrn7" localSheetId="94" hidden="1">{"Model Summary",#N/A,FALSE,"Print Chart";"Holdco",#N/A,FALSE,"Print Chart";"Genco",#N/A,FALSE,"Print Chart";"Servco",#N/A,FALSE,"Print Chart";"Genco_Detail",#N/A,FALSE,"Summary Financials";"Servco_Detail",#N/A,FALSE,"Summary Financials"}</definedName>
    <definedName name="________wrn7" localSheetId="95" hidden="1">{"Model Summary",#N/A,FALSE,"Print Chart";"Holdco",#N/A,FALSE,"Print Chart";"Genco",#N/A,FALSE,"Print Chart";"Servco",#N/A,FALSE,"Print Chart";"Genco_Detail",#N/A,FALSE,"Summary Financials";"Servco_Detail",#N/A,FALSE,"Summary Financials"}</definedName>
    <definedName name="________wrn7" localSheetId="99" hidden="1">{"Model Summary",#N/A,FALSE,"Print Chart";"Holdco",#N/A,FALSE,"Print Chart";"Genco",#N/A,FALSE,"Print Chart";"Servco",#N/A,FALSE,"Print Chart";"Genco_Detail",#N/A,FALSE,"Summary Financials";"Servco_Detail",#N/A,FALSE,"Summary Financials"}</definedName>
    <definedName name="________wrn7" localSheetId="100" hidden="1">{"Model Summary",#N/A,FALSE,"Print Chart";"Holdco",#N/A,FALSE,"Print Chart";"Genco",#N/A,FALSE,"Print Chart";"Servco",#N/A,FALSE,"Print Chart";"Genco_Detail",#N/A,FALSE,"Summary Financials";"Servco_Detail",#N/A,FALSE,"Summary Financials"}</definedName>
    <definedName name="________wrn7" localSheetId="24" hidden="1">{"Model Summary",#N/A,FALSE,"Print Chart";"Holdco",#N/A,FALSE,"Print Chart";"Genco",#N/A,FALSE,"Print Chart";"Servco",#N/A,FALSE,"Print Chart";"Genco_Detail",#N/A,FALSE,"Summary Financials";"Servco_Detail",#N/A,FALSE,"Summary Financials"}</definedName>
    <definedName name="________wrn7" localSheetId="33" hidden="1">{"Model Summary",#N/A,FALSE,"Print Chart";"Holdco",#N/A,FALSE,"Print Chart";"Genco",#N/A,FALSE,"Print Chart";"Servco",#N/A,FALSE,"Print Chart";"Genco_Detail",#N/A,FALSE,"Summary Financials";"Servco_Detail",#N/A,FALSE,"Summary Financials"}</definedName>
    <definedName name="________wrn7" localSheetId="36" hidden="1">{"Model Summary",#N/A,FALSE,"Print Chart";"Holdco",#N/A,FALSE,"Print Chart";"Genco",#N/A,FALSE,"Print Chart";"Servco",#N/A,FALSE,"Print Chart";"Genco_Detail",#N/A,FALSE,"Summary Financials";"Servco_Detail",#N/A,FALSE,"Summary Financials"}</definedName>
    <definedName name="________wrn7" localSheetId="37"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73" hidden="1">{"Model Summary",#N/A,FALSE,"Print Chart";"Holdco",#N/A,FALSE,"Print Chart";"Genco",#N/A,FALSE,"Print Chart";"Servco",#N/A,FALSE,"Print Chart";"Genco_Detail",#N/A,FALSE,"Summary Financials";"Servco_Detail",#N/A,FALSE,"Summary Financials"}</definedName>
    <definedName name="________wrn7" localSheetId="74" hidden="1">{"Model Summary",#N/A,FALSE,"Print Chart";"Holdco",#N/A,FALSE,"Print Chart";"Genco",#N/A,FALSE,"Print Chart";"Servco",#N/A,FALSE,"Print Chart";"Genco_Detail",#N/A,FALSE,"Summary Financials";"Servco_Detail",#N/A,FALSE,"Summary Financials"}</definedName>
    <definedName name="________wrn7" localSheetId="75" hidden="1">{"Model Summary",#N/A,FALSE,"Print Chart";"Holdco",#N/A,FALSE,"Print Chart";"Genco",#N/A,FALSE,"Print Chart";"Servco",#N/A,FALSE,"Print Chart";"Genco_Detail",#N/A,FALSE,"Summary Financials";"Servco_Detail",#N/A,FALSE,"Summary Financials"}</definedName>
    <definedName name="________wrn7" localSheetId="76" hidden="1">{"Model Summary",#N/A,FALSE,"Print Chart";"Holdco",#N/A,FALSE,"Print Chart";"Genco",#N/A,FALSE,"Print Chart";"Servco",#N/A,FALSE,"Print Chart";"Genco_Detail",#N/A,FALSE,"Summary Financials";"Servco_Detail",#N/A,FALSE,"Summary Financials"}</definedName>
    <definedName name="________wrn7" localSheetId="77" hidden="1">{"Model Summary",#N/A,FALSE,"Print Chart";"Holdco",#N/A,FALSE,"Print Chart";"Genco",#N/A,FALSE,"Print Chart";"Servco",#N/A,FALSE,"Print Chart";"Genco_Detail",#N/A,FALSE,"Summary Financials";"Servco_Detail",#N/A,FALSE,"Summary Financials"}</definedName>
    <definedName name="________wrn7" localSheetId="78"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84" hidden="1">{"Model Summary",#N/A,FALSE,"Print Chart";"Holdco",#N/A,FALSE,"Print Chart";"Genco",#N/A,FALSE,"Print Chart";"Servco",#N/A,FALSE,"Print Chart";"Genco_Detail",#N/A,FALSE,"Summary Financials";"Servco_Detail",#N/A,FALSE,"Summary Financials"}</definedName>
    <definedName name="________wrn7_1" localSheetId="86" hidden="1">{"Model Summary",#N/A,FALSE,"Print Chart";"Holdco",#N/A,FALSE,"Print Chart";"Genco",#N/A,FALSE,"Print Chart";"Servco",#N/A,FALSE,"Print Chart";"Genco_Detail",#N/A,FALSE,"Summary Financials";"Servco_Detail",#N/A,FALSE,"Summary Financials"}</definedName>
    <definedName name="________wrn7_1" localSheetId="91" hidden="1">{"Model Summary",#N/A,FALSE,"Print Chart";"Holdco",#N/A,FALSE,"Print Chart";"Genco",#N/A,FALSE,"Print Chart";"Servco",#N/A,FALSE,"Print Chart";"Genco_Detail",#N/A,FALSE,"Summary Financials";"Servco_Detail",#N/A,FALSE,"Summary Financials"}</definedName>
    <definedName name="________wrn7_1" localSheetId="24" hidden="1">{"Model Summary",#N/A,FALSE,"Print Chart";"Holdco",#N/A,FALSE,"Print Chart";"Genco",#N/A,FALSE,"Print Chart";"Servco",#N/A,FALSE,"Print Chart";"Genco_Detail",#N/A,FALSE,"Summary Financials";"Servco_Detail",#N/A,FALSE,"Summary Financials"}</definedName>
    <definedName name="________wrn7_1" localSheetId="33" hidden="1">{"Model Summary",#N/A,FALSE,"Print Chart";"Holdco",#N/A,FALSE,"Print Chart";"Genco",#N/A,FALSE,"Print Chart";"Servco",#N/A,FALSE,"Print Chart";"Genco_Detail",#N/A,FALSE,"Summary Financials";"Servco_Detail",#N/A,FALSE,"Summary Financials"}</definedName>
    <definedName name="________wrn7_1" localSheetId="43" hidden="1">{"Model Summary",#N/A,FALSE,"Print Chart";"Holdco",#N/A,FALSE,"Print Chart";"Genco",#N/A,FALSE,"Print Chart";"Servco",#N/A,FALSE,"Print Chart";"Genco_Detail",#N/A,FALSE,"Summary Financials";"Servco_Detail",#N/A,FALSE,"Summary Financials"}</definedName>
    <definedName name="________wrn7_1" localSheetId="75" hidden="1">{"Model Summary",#N/A,FALSE,"Print Chart";"Holdco",#N/A,FALSE,"Print Chart";"Genco",#N/A,FALSE,"Print Chart";"Servco",#N/A,FALSE,"Print Chart";"Genco_Detail",#N/A,FALSE,"Summary Financials";"Servco_Detail",#N/A,FALSE,"Summary Financials"}</definedName>
    <definedName name="________wrn7_1" localSheetId="78" hidden="1">{"Model Summary",#N/A,FALSE,"Print Chart";"Holdco",#N/A,FALSE,"Print Chart";"Genco",#N/A,FALSE,"Print Chart";"Servco",#N/A,FALSE,"Print Chart";"Genco_Detail",#N/A,FALSE,"Summary Financials";"Servco_Detail",#N/A,FALSE,"Summary Financials"}</definedName>
    <definedName name="________wrn7_1" localSheetId="15"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84" hidden="1">{"Model Summary",#N/A,FALSE,"Print Chart";"Holdco",#N/A,FALSE,"Print Chart";"Genco",#N/A,FALSE,"Print Chart";"Servco",#N/A,FALSE,"Print Chart";"Genco_Detail",#N/A,FALSE,"Summary Financials";"Servco_Detail",#N/A,FALSE,"Summary Financials"}</definedName>
    <definedName name="________wrn7_2" localSheetId="86" hidden="1">{"Model Summary",#N/A,FALSE,"Print Chart";"Holdco",#N/A,FALSE,"Print Chart";"Genco",#N/A,FALSE,"Print Chart";"Servco",#N/A,FALSE,"Print Chart";"Genco_Detail",#N/A,FALSE,"Summary Financials";"Servco_Detail",#N/A,FALSE,"Summary Financials"}</definedName>
    <definedName name="________wrn7_2" localSheetId="91" hidden="1">{"Model Summary",#N/A,FALSE,"Print Chart";"Holdco",#N/A,FALSE,"Print Chart";"Genco",#N/A,FALSE,"Print Chart";"Servco",#N/A,FALSE,"Print Chart";"Genco_Detail",#N/A,FALSE,"Summary Financials";"Servco_Detail",#N/A,FALSE,"Summary Financials"}</definedName>
    <definedName name="________wrn7_2" localSheetId="24" hidden="1">{"Model Summary",#N/A,FALSE,"Print Chart";"Holdco",#N/A,FALSE,"Print Chart";"Genco",#N/A,FALSE,"Print Chart";"Servco",#N/A,FALSE,"Print Chart";"Genco_Detail",#N/A,FALSE,"Summary Financials";"Servco_Detail",#N/A,FALSE,"Summary Financials"}</definedName>
    <definedName name="________wrn7_2" localSheetId="33" hidden="1">{"Model Summary",#N/A,FALSE,"Print Chart";"Holdco",#N/A,FALSE,"Print Chart";"Genco",#N/A,FALSE,"Print Chart";"Servco",#N/A,FALSE,"Print Chart";"Genco_Detail",#N/A,FALSE,"Summary Financials";"Servco_Detail",#N/A,FALSE,"Summary Financials"}</definedName>
    <definedName name="________wrn7_2" localSheetId="43" hidden="1">{"Model Summary",#N/A,FALSE,"Print Chart";"Holdco",#N/A,FALSE,"Print Chart";"Genco",#N/A,FALSE,"Print Chart";"Servco",#N/A,FALSE,"Print Chart";"Genco_Detail",#N/A,FALSE,"Summary Financials";"Servco_Detail",#N/A,FALSE,"Summary Financials"}</definedName>
    <definedName name="________wrn7_2" localSheetId="75" hidden="1">{"Model Summary",#N/A,FALSE,"Print Chart";"Holdco",#N/A,FALSE,"Print Chart";"Genco",#N/A,FALSE,"Print Chart";"Servco",#N/A,FALSE,"Print Chart";"Genco_Detail",#N/A,FALSE,"Summary Financials";"Servco_Detail",#N/A,FALSE,"Summary Financials"}</definedName>
    <definedName name="________wrn7_2" localSheetId="78" hidden="1">{"Model Summary",#N/A,FALSE,"Print Chart";"Holdco",#N/A,FALSE,"Print Chart";"Genco",#N/A,FALSE,"Print Chart";"Servco",#N/A,FALSE,"Print Chart";"Genco_Detail",#N/A,FALSE,"Summary Financials";"Servco_Detail",#N/A,FALSE,"Summary Financials"}</definedName>
    <definedName name="________wrn7_2" localSheetId="15"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84" hidden="1">{"Model Summary",#N/A,FALSE,"Print Chart";"Holdco",#N/A,FALSE,"Print Chart";"Genco",#N/A,FALSE,"Print Chart";"Servco",#N/A,FALSE,"Print Chart";"Genco_Detail",#N/A,FALSE,"Summary Financials";"Servco_Detail",#N/A,FALSE,"Summary Financials"}</definedName>
    <definedName name="________wrn7_3" localSheetId="86" hidden="1">{"Model Summary",#N/A,FALSE,"Print Chart";"Holdco",#N/A,FALSE,"Print Chart";"Genco",#N/A,FALSE,"Print Chart";"Servco",#N/A,FALSE,"Print Chart";"Genco_Detail",#N/A,FALSE,"Summary Financials";"Servco_Detail",#N/A,FALSE,"Summary Financials"}</definedName>
    <definedName name="________wrn7_3" localSheetId="91" hidden="1">{"Model Summary",#N/A,FALSE,"Print Chart";"Holdco",#N/A,FALSE,"Print Chart";"Genco",#N/A,FALSE,"Print Chart";"Servco",#N/A,FALSE,"Print Chart";"Genco_Detail",#N/A,FALSE,"Summary Financials";"Servco_Detail",#N/A,FALSE,"Summary Financials"}</definedName>
    <definedName name="________wrn7_3" localSheetId="24" hidden="1">{"Model Summary",#N/A,FALSE,"Print Chart";"Holdco",#N/A,FALSE,"Print Chart";"Genco",#N/A,FALSE,"Print Chart";"Servco",#N/A,FALSE,"Print Chart";"Genco_Detail",#N/A,FALSE,"Summary Financials";"Servco_Detail",#N/A,FALSE,"Summary Financials"}</definedName>
    <definedName name="________wrn7_3" localSheetId="33" hidden="1">{"Model Summary",#N/A,FALSE,"Print Chart";"Holdco",#N/A,FALSE,"Print Chart";"Genco",#N/A,FALSE,"Print Chart";"Servco",#N/A,FALSE,"Print Chart";"Genco_Detail",#N/A,FALSE,"Summary Financials";"Servco_Detail",#N/A,FALSE,"Summary Financials"}</definedName>
    <definedName name="________wrn7_3" localSheetId="43" hidden="1">{"Model Summary",#N/A,FALSE,"Print Chart";"Holdco",#N/A,FALSE,"Print Chart";"Genco",#N/A,FALSE,"Print Chart";"Servco",#N/A,FALSE,"Print Chart";"Genco_Detail",#N/A,FALSE,"Summary Financials";"Servco_Detail",#N/A,FALSE,"Summary Financials"}</definedName>
    <definedName name="________wrn7_3" localSheetId="75" hidden="1">{"Model Summary",#N/A,FALSE,"Print Chart";"Holdco",#N/A,FALSE,"Print Chart";"Genco",#N/A,FALSE,"Print Chart";"Servco",#N/A,FALSE,"Print Chart";"Genco_Detail",#N/A,FALSE,"Summary Financials";"Servco_Detail",#N/A,FALSE,"Summary Financials"}</definedName>
    <definedName name="________wrn7_3" localSheetId="78" hidden="1">{"Model Summary",#N/A,FALSE,"Print Chart";"Holdco",#N/A,FALSE,"Print Chart";"Genco",#N/A,FALSE,"Print Chart";"Servco",#N/A,FALSE,"Print Chart";"Genco_Detail",#N/A,FALSE,"Summary Financials";"Servco_Detail",#N/A,FALSE,"Summary Financials"}</definedName>
    <definedName name="________wrn7_3" localSheetId="15"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84" hidden="1">{"Model Summary",#N/A,FALSE,"Print Chart";"Holdco",#N/A,FALSE,"Print Chart";"Genco",#N/A,FALSE,"Print Chart";"Servco",#N/A,FALSE,"Print Chart";"Genco_Detail",#N/A,FALSE,"Summary Financials";"Servco_Detail",#N/A,FALSE,"Summary Financials"}</definedName>
    <definedName name="________wrn7_4" localSheetId="86" hidden="1">{"Model Summary",#N/A,FALSE,"Print Chart";"Holdco",#N/A,FALSE,"Print Chart";"Genco",#N/A,FALSE,"Print Chart";"Servco",#N/A,FALSE,"Print Chart";"Genco_Detail",#N/A,FALSE,"Summary Financials";"Servco_Detail",#N/A,FALSE,"Summary Financials"}</definedName>
    <definedName name="________wrn7_4" localSheetId="91" hidden="1">{"Model Summary",#N/A,FALSE,"Print Chart";"Holdco",#N/A,FALSE,"Print Chart";"Genco",#N/A,FALSE,"Print Chart";"Servco",#N/A,FALSE,"Print Chart";"Genco_Detail",#N/A,FALSE,"Summary Financials";"Servco_Detail",#N/A,FALSE,"Summary Financials"}</definedName>
    <definedName name="________wrn7_4" localSheetId="24" hidden="1">{"Model Summary",#N/A,FALSE,"Print Chart";"Holdco",#N/A,FALSE,"Print Chart";"Genco",#N/A,FALSE,"Print Chart";"Servco",#N/A,FALSE,"Print Chart";"Genco_Detail",#N/A,FALSE,"Summary Financials";"Servco_Detail",#N/A,FALSE,"Summary Financials"}</definedName>
    <definedName name="________wrn7_4" localSheetId="33" hidden="1">{"Model Summary",#N/A,FALSE,"Print Chart";"Holdco",#N/A,FALSE,"Print Chart";"Genco",#N/A,FALSE,"Print Chart";"Servco",#N/A,FALSE,"Print Chart";"Genco_Detail",#N/A,FALSE,"Summary Financials";"Servco_Detail",#N/A,FALSE,"Summary Financials"}</definedName>
    <definedName name="________wrn7_4" localSheetId="43" hidden="1">{"Model Summary",#N/A,FALSE,"Print Chart";"Holdco",#N/A,FALSE,"Print Chart";"Genco",#N/A,FALSE,"Print Chart";"Servco",#N/A,FALSE,"Print Chart";"Genco_Detail",#N/A,FALSE,"Summary Financials";"Servco_Detail",#N/A,FALSE,"Summary Financials"}</definedName>
    <definedName name="________wrn7_4" localSheetId="75" hidden="1">{"Model Summary",#N/A,FALSE,"Print Chart";"Holdco",#N/A,FALSE,"Print Chart";"Genco",#N/A,FALSE,"Print Chart";"Servco",#N/A,FALSE,"Print Chart";"Genco_Detail",#N/A,FALSE,"Summary Financials";"Servco_Detail",#N/A,FALSE,"Summary Financials"}</definedName>
    <definedName name="________wrn7_4" localSheetId="78" hidden="1">{"Model Summary",#N/A,FALSE,"Print Chart";"Holdco",#N/A,FALSE,"Print Chart";"Genco",#N/A,FALSE,"Print Chart";"Servco",#N/A,FALSE,"Print Chart";"Genco_Detail",#N/A,FALSE,"Summary Financials";"Servco_Detail",#N/A,FALSE,"Summary Financials"}</definedName>
    <definedName name="________wrn7_4" localSheetId="15"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11" hidden="1">{"holdco",#N/A,FALSE,"Summary Financials";"holdco",#N/A,FALSE,"Summary Financials"}</definedName>
    <definedName name="________wrn8" localSheetId="12" hidden="1">{"holdco",#N/A,FALSE,"Summary Financials";"holdco",#N/A,FALSE,"Summary Financials"}</definedName>
    <definedName name="________wrn8" localSheetId="13" hidden="1">{"holdco",#N/A,FALSE,"Summary Financials";"holdco",#N/A,FALSE,"Summary Financials"}</definedName>
    <definedName name="________wrn8" localSheetId="79" hidden="1">{"holdco",#N/A,FALSE,"Summary Financials";"holdco",#N/A,FALSE,"Summary Financials"}</definedName>
    <definedName name="________wrn8" localSheetId="80" hidden="1">{"holdco",#N/A,FALSE,"Summary Financials";"holdco",#N/A,FALSE,"Summary Financials"}</definedName>
    <definedName name="________wrn8" localSheetId="81" hidden="1">{"holdco",#N/A,FALSE,"Summary Financials";"holdco",#N/A,FALSE,"Summary Financials"}</definedName>
    <definedName name="________wrn8" localSheetId="82" hidden="1">{"holdco",#N/A,FALSE,"Summary Financials";"holdco",#N/A,FALSE,"Summary Financials"}</definedName>
    <definedName name="________wrn8" localSheetId="83" hidden="1">{"holdco",#N/A,FALSE,"Summary Financials";"holdco",#N/A,FALSE,"Summary Financials"}</definedName>
    <definedName name="________wrn8" localSheetId="84" hidden="1">{"holdco",#N/A,FALSE,"Summary Financials";"holdco",#N/A,FALSE,"Summary Financials"}</definedName>
    <definedName name="________wrn8" localSheetId="86" hidden="1">{"holdco",#N/A,FALSE,"Summary Financials";"holdco",#N/A,FALSE,"Summary Financials"}</definedName>
    <definedName name="________wrn8" localSheetId="87" hidden="1">{"holdco",#N/A,FALSE,"Summary Financials";"holdco",#N/A,FALSE,"Summary Financials"}</definedName>
    <definedName name="________wrn8" localSheetId="88" hidden="1">{"holdco",#N/A,FALSE,"Summary Financials";"holdco",#N/A,FALSE,"Summary Financials"}</definedName>
    <definedName name="________wrn8" localSheetId="89" hidden="1">{"holdco",#N/A,FALSE,"Summary Financials";"holdco",#N/A,FALSE,"Summary Financials"}</definedName>
    <definedName name="________wrn8" localSheetId="90" hidden="1">{"holdco",#N/A,FALSE,"Summary Financials";"holdco",#N/A,FALSE,"Summary Financials"}</definedName>
    <definedName name="________wrn8" localSheetId="91" hidden="1">{"holdco",#N/A,FALSE,"Summary Financials";"holdco",#N/A,FALSE,"Summary Financials"}</definedName>
    <definedName name="________wrn8" localSheetId="92" hidden="1">{"holdco",#N/A,FALSE,"Summary Financials";"holdco",#N/A,FALSE,"Summary Financials"}</definedName>
    <definedName name="________wrn8" localSheetId="93" hidden="1">{"holdco",#N/A,FALSE,"Summary Financials";"holdco",#N/A,FALSE,"Summary Financials"}</definedName>
    <definedName name="________wrn8" localSheetId="94" hidden="1">{"holdco",#N/A,FALSE,"Summary Financials";"holdco",#N/A,FALSE,"Summary Financials"}</definedName>
    <definedName name="________wrn8" localSheetId="95" hidden="1">{"holdco",#N/A,FALSE,"Summary Financials";"holdco",#N/A,FALSE,"Summary Financials"}</definedName>
    <definedName name="________wrn8" localSheetId="99" hidden="1">{"holdco",#N/A,FALSE,"Summary Financials";"holdco",#N/A,FALSE,"Summary Financials"}</definedName>
    <definedName name="________wrn8" localSheetId="100" hidden="1">{"holdco",#N/A,FALSE,"Summary Financials";"holdco",#N/A,FALSE,"Summary Financials"}</definedName>
    <definedName name="________wrn8" localSheetId="24" hidden="1">{"holdco",#N/A,FALSE,"Summary Financials";"holdco",#N/A,FALSE,"Summary Financials"}</definedName>
    <definedName name="________wrn8" localSheetId="33" hidden="1">{"holdco",#N/A,FALSE,"Summary Financials";"holdco",#N/A,FALSE,"Summary Financials"}</definedName>
    <definedName name="________wrn8" localSheetId="36" hidden="1">{"holdco",#N/A,FALSE,"Summary Financials";"holdco",#N/A,FALSE,"Summary Financials"}</definedName>
    <definedName name="________wrn8" localSheetId="37" hidden="1">{"holdco",#N/A,FALSE,"Summary Financials";"holdco",#N/A,FALSE,"Summary Financials"}</definedName>
    <definedName name="________wrn8" localSheetId="39" hidden="1">{"holdco",#N/A,FALSE,"Summary Financials";"holdco",#N/A,FALSE,"Summary Financials"}</definedName>
    <definedName name="________wrn8" localSheetId="43" hidden="1">{"holdco",#N/A,FALSE,"Summary Financials";"holdco",#N/A,FALSE,"Summary Financials"}</definedName>
    <definedName name="________wrn8" localSheetId="73" hidden="1">{"holdco",#N/A,FALSE,"Summary Financials";"holdco",#N/A,FALSE,"Summary Financials"}</definedName>
    <definedName name="________wrn8" localSheetId="74" hidden="1">{"holdco",#N/A,FALSE,"Summary Financials";"holdco",#N/A,FALSE,"Summary Financials"}</definedName>
    <definedName name="________wrn8" localSheetId="75" hidden="1">{"holdco",#N/A,FALSE,"Summary Financials";"holdco",#N/A,FALSE,"Summary Financials"}</definedName>
    <definedName name="________wrn8" localSheetId="76" hidden="1">{"holdco",#N/A,FALSE,"Summary Financials";"holdco",#N/A,FALSE,"Summary Financials"}</definedName>
    <definedName name="________wrn8" localSheetId="77" hidden="1">{"holdco",#N/A,FALSE,"Summary Financials";"holdco",#N/A,FALSE,"Summary Financials"}</definedName>
    <definedName name="________wrn8" localSheetId="78" hidden="1">{"holdco",#N/A,FALSE,"Summary Financials";"holdco",#N/A,FALSE,"Summary Financials"}</definedName>
    <definedName name="________wrn8" localSheetId="15" hidden="1">{"holdco",#N/A,FALSE,"Summary Financials";"holdco",#N/A,FALSE,"Summary Financials"}</definedName>
    <definedName name="________wrn8" hidden="1">{"holdco",#N/A,FALSE,"Summary Financials";"holdco",#N/A,FALSE,"Summary Financials"}</definedName>
    <definedName name="________wrn8_1" localSheetId="84" hidden="1">{"holdco",#N/A,FALSE,"Summary Financials";"holdco",#N/A,FALSE,"Summary Financials"}</definedName>
    <definedName name="________wrn8_1" localSheetId="86" hidden="1">{"holdco",#N/A,FALSE,"Summary Financials";"holdco",#N/A,FALSE,"Summary Financials"}</definedName>
    <definedName name="________wrn8_1" localSheetId="91" hidden="1">{"holdco",#N/A,FALSE,"Summary Financials";"holdco",#N/A,FALSE,"Summary Financials"}</definedName>
    <definedName name="________wrn8_1" localSheetId="24" hidden="1">{"holdco",#N/A,FALSE,"Summary Financials";"holdco",#N/A,FALSE,"Summary Financials"}</definedName>
    <definedName name="________wrn8_1" localSheetId="33" hidden="1">{"holdco",#N/A,FALSE,"Summary Financials";"holdco",#N/A,FALSE,"Summary Financials"}</definedName>
    <definedName name="________wrn8_1" localSheetId="43" hidden="1">{"holdco",#N/A,FALSE,"Summary Financials";"holdco",#N/A,FALSE,"Summary Financials"}</definedName>
    <definedName name="________wrn8_1" localSheetId="75" hidden="1">{"holdco",#N/A,FALSE,"Summary Financials";"holdco",#N/A,FALSE,"Summary Financials"}</definedName>
    <definedName name="________wrn8_1" localSheetId="78" hidden="1">{"holdco",#N/A,FALSE,"Summary Financials";"holdco",#N/A,FALSE,"Summary Financials"}</definedName>
    <definedName name="________wrn8_1" localSheetId="15" hidden="1">{"holdco",#N/A,FALSE,"Summary Financials";"holdco",#N/A,FALSE,"Summary Financials"}</definedName>
    <definedName name="________wrn8_1" hidden="1">{"holdco",#N/A,FALSE,"Summary Financials";"holdco",#N/A,FALSE,"Summary Financials"}</definedName>
    <definedName name="________wrn8_2" localSheetId="84" hidden="1">{"holdco",#N/A,FALSE,"Summary Financials";"holdco",#N/A,FALSE,"Summary Financials"}</definedName>
    <definedName name="________wrn8_2" localSheetId="86" hidden="1">{"holdco",#N/A,FALSE,"Summary Financials";"holdco",#N/A,FALSE,"Summary Financials"}</definedName>
    <definedName name="________wrn8_2" localSheetId="91" hidden="1">{"holdco",#N/A,FALSE,"Summary Financials";"holdco",#N/A,FALSE,"Summary Financials"}</definedName>
    <definedName name="________wrn8_2" localSheetId="24" hidden="1">{"holdco",#N/A,FALSE,"Summary Financials";"holdco",#N/A,FALSE,"Summary Financials"}</definedName>
    <definedName name="________wrn8_2" localSheetId="33" hidden="1">{"holdco",#N/A,FALSE,"Summary Financials";"holdco",#N/A,FALSE,"Summary Financials"}</definedName>
    <definedName name="________wrn8_2" localSheetId="43" hidden="1">{"holdco",#N/A,FALSE,"Summary Financials";"holdco",#N/A,FALSE,"Summary Financials"}</definedName>
    <definedName name="________wrn8_2" localSheetId="75" hidden="1">{"holdco",#N/A,FALSE,"Summary Financials";"holdco",#N/A,FALSE,"Summary Financials"}</definedName>
    <definedName name="________wrn8_2" localSheetId="78" hidden="1">{"holdco",#N/A,FALSE,"Summary Financials";"holdco",#N/A,FALSE,"Summary Financials"}</definedName>
    <definedName name="________wrn8_2" localSheetId="15" hidden="1">{"holdco",#N/A,FALSE,"Summary Financials";"holdco",#N/A,FALSE,"Summary Financials"}</definedName>
    <definedName name="________wrn8_2" hidden="1">{"holdco",#N/A,FALSE,"Summary Financials";"holdco",#N/A,FALSE,"Summary Financials"}</definedName>
    <definedName name="________wrn8_3" localSheetId="84" hidden="1">{"holdco",#N/A,FALSE,"Summary Financials";"holdco",#N/A,FALSE,"Summary Financials"}</definedName>
    <definedName name="________wrn8_3" localSheetId="86" hidden="1">{"holdco",#N/A,FALSE,"Summary Financials";"holdco",#N/A,FALSE,"Summary Financials"}</definedName>
    <definedName name="________wrn8_3" localSheetId="91" hidden="1">{"holdco",#N/A,FALSE,"Summary Financials";"holdco",#N/A,FALSE,"Summary Financials"}</definedName>
    <definedName name="________wrn8_3" localSheetId="24" hidden="1">{"holdco",#N/A,FALSE,"Summary Financials";"holdco",#N/A,FALSE,"Summary Financials"}</definedName>
    <definedName name="________wrn8_3" localSheetId="33" hidden="1">{"holdco",#N/A,FALSE,"Summary Financials";"holdco",#N/A,FALSE,"Summary Financials"}</definedName>
    <definedName name="________wrn8_3" localSheetId="43" hidden="1">{"holdco",#N/A,FALSE,"Summary Financials";"holdco",#N/A,FALSE,"Summary Financials"}</definedName>
    <definedName name="________wrn8_3" localSheetId="75" hidden="1">{"holdco",#N/A,FALSE,"Summary Financials";"holdco",#N/A,FALSE,"Summary Financials"}</definedName>
    <definedName name="________wrn8_3" localSheetId="78" hidden="1">{"holdco",#N/A,FALSE,"Summary Financials";"holdco",#N/A,FALSE,"Summary Financials"}</definedName>
    <definedName name="________wrn8_3" localSheetId="15" hidden="1">{"holdco",#N/A,FALSE,"Summary Financials";"holdco",#N/A,FALSE,"Summary Financials"}</definedName>
    <definedName name="________wrn8_3" hidden="1">{"holdco",#N/A,FALSE,"Summary Financials";"holdco",#N/A,FALSE,"Summary Financials"}</definedName>
    <definedName name="________wrn8_4" localSheetId="84" hidden="1">{"holdco",#N/A,FALSE,"Summary Financials";"holdco",#N/A,FALSE,"Summary Financials"}</definedName>
    <definedName name="________wrn8_4" localSheetId="86" hidden="1">{"holdco",#N/A,FALSE,"Summary Financials";"holdco",#N/A,FALSE,"Summary Financials"}</definedName>
    <definedName name="________wrn8_4" localSheetId="91" hidden="1">{"holdco",#N/A,FALSE,"Summary Financials";"holdco",#N/A,FALSE,"Summary Financials"}</definedName>
    <definedName name="________wrn8_4" localSheetId="24" hidden="1">{"holdco",#N/A,FALSE,"Summary Financials";"holdco",#N/A,FALSE,"Summary Financials"}</definedName>
    <definedName name="________wrn8_4" localSheetId="33" hidden="1">{"holdco",#N/A,FALSE,"Summary Financials";"holdco",#N/A,FALSE,"Summary Financials"}</definedName>
    <definedName name="________wrn8_4" localSheetId="43" hidden="1">{"holdco",#N/A,FALSE,"Summary Financials";"holdco",#N/A,FALSE,"Summary Financials"}</definedName>
    <definedName name="________wrn8_4" localSheetId="75" hidden="1">{"holdco",#N/A,FALSE,"Summary Financials";"holdco",#N/A,FALSE,"Summary Financials"}</definedName>
    <definedName name="________wrn8_4" localSheetId="78" hidden="1">{"holdco",#N/A,FALSE,"Summary Financials";"holdco",#N/A,FALSE,"Summary Financials"}</definedName>
    <definedName name="________wrn8_4" localSheetId="15" hidden="1">{"holdco",#N/A,FALSE,"Summary Financials";"holdco",#N/A,FALSE,"Summary Financials"}</definedName>
    <definedName name="________wrn8_4" hidden="1">{"holdco",#N/A,FALSE,"Summary Financials";"holdco",#N/A,FALSE,"Summary Financials"}</definedName>
    <definedName name="_______bb2" localSheetId="11" hidden="1">{#N/A,#N/A,FALSE,"PRJCTED MNTHLY QTY's"}</definedName>
    <definedName name="_______bb2" localSheetId="12" hidden="1">{#N/A,#N/A,FALSE,"PRJCTED MNTHLY QTY's"}</definedName>
    <definedName name="_______bb2" localSheetId="13" hidden="1">{#N/A,#N/A,FALSE,"PRJCTED MNTHLY QTY's"}</definedName>
    <definedName name="_______bb2" localSheetId="79" hidden="1">{#N/A,#N/A,FALSE,"PRJCTED MNTHLY QTY's"}</definedName>
    <definedName name="_______bb2" localSheetId="80" hidden="1">{#N/A,#N/A,FALSE,"PRJCTED MNTHLY QTY's"}</definedName>
    <definedName name="_______bb2" localSheetId="81" hidden="1">{#N/A,#N/A,FALSE,"PRJCTED MNTHLY QTY's"}</definedName>
    <definedName name="_______bb2" localSheetId="82" hidden="1">{#N/A,#N/A,FALSE,"PRJCTED MNTHLY QTY's"}</definedName>
    <definedName name="_______bb2" localSheetId="83" hidden="1">{#N/A,#N/A,FALSE,"PRJCTED MNTHLY QTY's"}</definedName>
    <definedName name="_______bb2" localSheetId="84" hidden="1">{#N/A,#N/A,FALSE,"PRJCTED MNTHLY QTY's"}</definedName>
    <definedName name="_______bb2" localSheetId="86" hidden="1">{#N/A,#N/A,FALSE,"PRJCTED MNTHLY QTY's"}</definedName>
    <definedName name="_______bb2" localSheetId="87" hidden="1">{#N/A,#N/A,FALSE,"PRJCTED MNTHLY QTY's"}</definedName>
    <definedName name="_______bb2" localSheetId="88" hidden="1">{#N/A,#N/A,FALSE,"PRJCTED MNTHLY QTY's"}</definedName>
    <definedName name="_______bb2" localSheetId="89" hidden="1">{#N/A,#N/A,FALSE,"PRJCTED MNTHLY QTY's"}</definedName>
    <definedName name="_______bb2" localSheetId="90" hidden="1">{#N/A,#N/A,FALSE,"PRJCTED MNTHLY QTY's"}</definedName>
    <definedName name="_______bb2" localSheetId="91" hidden="1">{#N/A,#N/A,FALSE,"PRJCTED MNTHLY QTY's"}</definedName>
    <definedName name="_______bb2" localSheetId="92" hidden="1">{#N/A,#N/A,FALSE,"PRJCTED MNTHLY QTY's"}</definedName>
    <definedName name="_______bb2" localSheetId="93" hidden="1">{#N/A,#N/A,FALSE,"PRJCTED MNTHLY QTY's"}</definedName>
    <definedName name="_______bb2" localSheetId="94" hidden="1">{#N/A,#N/A,FALSE,"PRJCTED MNTHLY QTY's"}</definedName>
    <definedName name="_______bb2" localSheetId="95" hidden="1">{#N/A,#N/A,FALSE,"PRJCTED MNTHLY QTY's"}</definedName>
    <definedName name="_______bb2" localSheetId="99" hidden="1">{#N/A,#N/A,FALSE,"PRJCTED MNTHLY QTY's"}</definedName>
    <definedName name="_______bb2" localSheetId="100" hidden="1">{#N/A,#N/A,FALSE,"PRJCTED MNTHLY QTY's"}</definedName>
    <definedName name="_______bb2" localSheetId="24" hidden="1">{#N/A,#N/A,FALSE,"PRJCTED MNTHLY QTY's"}</definedName>
    <definedName name="_______bb2" localSheetId="33" hidden="1">{#N/A,#N/A,FALSE,"PRJCTED MNTHLY QTY's"}</definedName>
    <definedName name="_______bb2" localSheetId="36" hidden="1">{#N/A,#N/A,FALSE,"PRJCTED MNTHLY QTY's"}</definedName>
    <definedName name="_______bb2" localSheetId="37" hidden="1">{#N/A,#N/A,FALSE,"PRJCTED MNTHLY QTY's"}</definedName>
    <definedName name="_______bb2" localSheetId="39" hidden="1">{#N/A,#N/A,FALSE,"PRJCTED MNTHLY QTY's"}</definedName>
    <definedName name="_______bb2" localSheetId="43" hidden="1">{#N/A,#N/A,FALSE,"PRJCTED MNTHLY QTY's"}</definedName>
    <definedName name="_______bb2" localSheetId="73" hidden="1">{#N/A,#N/A,FALSE,"PRJCTED MNTHLY QTY's"}</definedName>
    <definedName name="_______bb2" localSheetId="74" hidden="1">{#N/A,#N/A,FALSE,"PRJCTED MNTHLY QTY's"}</definedName>
    <definedName name="_______bb2" localSheetId="75" hidden="1">{#N/A,#N/A,FALSE,"PRJCTED MNTHLY QTY's"}</definedName>
    <definedName name="_______bb2" localSheetId="76" hidden="1">{#N/A,#N/A,FALSE,"PRJCTED MNTHLY QTY's"}</definedName>
    <definedName name="_______bb2" localSheetId="77" hidden="1">{#N/A,#N/A,FALSE,"PRJCTED MNTHLY QTY's"}</definedName>
    <definedName name="_______bb2" localSheetId="78" hidden="1">{#N/A,#N/A,FALSE,"PRJCTED MNTHLY QTY's"}</definedName>
    <definedName name="_______bb2" localSheetId="15" hidden="1">{#N/A,#N/A,FALSE,"PRJCTED MNTHLY QTY's"}</definedName>
    <definedName name="_______bb2" hidden="1">{#N/A,#N/A,FALSE,"PRJCTED MNTHLY QTY's"}</definedName>
    <definedName name="_______bb2_1" localSheetId="84" hidden="1">{#N/A,#N/A,FALSE,"PRJCTED MNTHLY QTY's"}</definedName>
    <definedName name="_______bb2_1" localSheetId="86" hidden="1">{#N/A,#N/A,FALSE,"PRJCTED MNTHLY QTY's"}</definedName>
    <definedName name="_______bb2_1" localSheetId="91" hidden="1">{#N/A,#N/A,FALSE,"PRJCTED MNTHLY QTY's"}</definedName>
    <definedName name="_______bb2_1" localSheetId="24" hidden="1">{#N/A,#N/A,FALSE,"PRJCTED MNTHLY QTY's"}</definedName>
    <definedName name="_______bb2_1" localSheetId="33" hidden="1">{#N/A,#N/A,FALSE,"PRJCTED MNTHLY QTY's"}</definedName>
    <definedName name="_______bb2_1" localSheetId="43" hidden="1">{#N/A,#N/A,FALSE,"PRJCTED MNTHLY QTY's"}</definedName>
    <definedName name="_______bb2_1" localSheetId="75" hidden="1">{#N/A,#N/A,FALSE,"PRJCTED MNTHLY QTY's"}</definedName>
    <definedName name="_______bb2_1" localSheetId="78" hidden="1">{#N/A,#N/A,FALSE,"PRJCTED MNTHLY QTY's"}</definedName>
    <definedName name="_______bb2_1" localSheetId="15" hidden="1">{#N/A,#N/A,FALSE,"PRJCTED MNTHLY QTY's"}</definedName>
    <definedName name="_______bb2_1" hidden="1">{#N/A,#N/A,FALSE,"PRJCTED MNTHLY QTY's"}</definedName>
    <definedName name="_______bb2_2" localSheetId="84" hidden="1">{#N/A,#N/A,FALSE,"PRJCTED MNTHLY QTY's"}</definedName>
    <definedName name="_______bb2_2" localSheetId="86" hidden="1">{#N/A,#N/A,FALSE,"PRJCTED MNTHLY QTY's"}</definedName>
    <definedName name="_______bb2_2" localSheetId="91" hidden="1">{#N/A,#N/A,FALSE,"PRJCTED MNTHLY QTY's"}</definedName>
    <definedName name="_______bb2_2" localSheetId="24" hidden="1">{#N/A,#N/A,FALSE,"PRJCTED MNTHLY QTY's"}</definedName>
    <definedName name="_______bb2_2" localSheetId="33" hidden="1">{#N/A,#N/A,FALSE,"PRJCTED MNTHLY QTY's"}</definedName>
    <definedName name="_______bb2_2" localSheetId="43" hidden="1">{#N/A,#N/A,FALSE,"PRJCTED MNTHLY QTY's"}</definedName>
    <definedName name="_______bb2_2" localSheetId="75" hidden="1">{#N/A,#N/A,FALSE,"PRJCTED MNTHLY QTY's"}</definedName>
    <definedName name="_______bb2_2" localSheetId="78" hidden="1">{#N/A,#N/A,FALSE,"PRJCTED MNTHLY QTY's"}</definedName>
    <definedName name="_______bb2_2" localSheetId="15" hidden="1">{#N/A,#N/A,FALSE,"PRJCTED MNTHLY QTY's"}</definedName>
    <definedName name="_______bb2_2" hidden="1">{#N/A,#N/A,FALSE,"PRJCTED MNTHLY QTY's"}</definedName>
    <definedName name="_______bb2_3" localSheetId="84" hidden="1">{#N/A,#N/A,FALSE,"PRJCTED MNTHLY QTY's"}</definedName>
    <definedName name="_______bb2_3" localSheetId="86" hidden="1">{#N/A,#N/A,FALSE,"PRJCTED MNTHLY QTY's"}</definedName>
    <definedName name="_______bb2_3" localSheetId="91" hidden="1">{#N/A,#N/A,FALSE,"PRJCTED MNTHLY QTY's"}</definedName>
    <definedName name="_______bb2_3" localSheetId="24" hidden="1">{#N/A,#N/A,FALSE,"PRJCTED MNTHLY QTY's"}</definedName>
    <definedName name="_______bb2_3" localSheetId="33" hidden="1">{#N/A,#N/A,FALSE,"PRJCTED MNTHLY QTY's"}</definedName>
    <definedName name="_______bb2_3" localSheetId="43" hidden="1">{#N/A,#N/A,FALSE,"PRJCTED MNTHLY QTY's"}</definedName>
    <definedName name="_______bb2_3" localSheetId="75" hidden="1">{#N/A,#N/A,FALSE,"PRJCTED MNTHLY QTY's"}</definedName>
    <definedName name="_______bb2_3" localSheetId="78" hidden="1">{#N/A,#N/A,FALSE,"PRJCTED MNTHLY QTY's"}</definedName>
    <definedName name="_______bb2_3" localSheetId="15" hidden="1">{#N/A,#N/A,FALSE,"PRJCTED MNTHLY QTY's"}</definedName>
    <definedName name="_______bb2_3" hidden="1">{#N/A,#N/A,FALSE,"PRJCTED MNTHLY QTY's"}</definedName>
    <definedName name="_______bb2_4" localSheetId="84" hidden="1">{#N/A,#N/A,FALSE,"PRJCTED MNTHLY QTY's"}</definedName>
    <definedName name="_______bb2_4" localSheetId="86" hidden="1">{#N/A,#N/A,FALSE,"PRJCTED MNTHLY QTY's"}</definedName>
    <definedName name="_______bb2_4" localSheetId="91" hidden="1">{#N/A,#N/A,FALSE,"PRJCTED MNTHLY QTY's"}</definedName>
    <definedName name="_______bb2_4" localSheetId="24" hidden="1">{#N/A,#N/A,FALSE,"PRJCTED MNTHLY QTY's"}</definedName>
    <definedName name="_______bb2_4" localSheetId="33" hidden="1">{#N/A,#N/A,FALSE,"PRJCTED MNTHLY QTY's"}</definedName>
    <definedName name="_______bb2_4" localSheetId="43" hidden="1">{#N/A,#N/A,FALSE,"PRJCTED MNTHLY QTY's"}</definedName>
    <definedName name="_______bb2_4" localSheetId="75" hidden="1">{#N/A,#N/A,FALSE,"PRJCTED MNTHLY QTY's"}</definedName>
    <definedName name="_______bb2_4" localSheetId="78" hidden="1">{#N/A,#N/A,FALSE,"PRJCTED MNTHLY QTY's"}</definedName>
    <definedName name="_______bb2_4" localSheetId="15" hidden="1">{#N/A,#N/A,FALSE,"PRJCTED MNTHLY QTY's"}</definedName>
    <definedName name="_______bb2_4" hidden="1">{#N/A,#N/A,FALSE,"PRJCTED MNTHLY QTY's"}</definedName>
    <definedName name="_______Lee5" localSheetId="11" hidden="1">{#VALUE!,#N/A,FALSE,0}</definedName>
    <definedName name="_______Lee5" localSheetId="12" hidden="1">{#VALUE!,#N/A,FALSE,0}</definedName>
    <definedName name="_______Lee5" localSheetId="13" hidden="1">{#VALUE!,#N/A,FALSE,0}</definedName>
    <definedName name="_______Lee5" localSheetId="79" hidden="1">{#VALUE!,#N/A,FALSE,0}</definedName>
    <definedName name="_______Lee5" localSheetId="80" hidden="1">{#VALUE!,#N/A,FALSE,0}</definedName>
    <definedName name="_______Lee5" localSheetId="81" hidden="1">{#VALUE!,#N/A,FALSE,0}</definedName>
    <definedName name="_______Lee5" localSheetId="82" hidden="1">{#VALUE!,#N/A,FALSE,0}</definedName>
    <definedName name="_______Lee5" localSheetId="83" hidden="1">{#VALUE!,#N/A,FALSE,0}</definedName>
    <definedName name="_______Lee5" localSheetId="84" hidden="1">{#VALUE!,#N/A,FALSE,0}</definedName>
    <definedName name="_______Lee5" localSheetId="86" hidden="1">{#VALUE!,#N/A,FALSE,0}</definedName>
    <definedName name="_______Lee5" localSheetId="87" hidden="1">{#VALUE!,#N/A,FALSE,0}</definedName>
    <definedName name="_______Lee5" localSheetId="88" hidden="1">{#VALUE!,#N/A,FALSE,0}</definedName>
    <definedName name="_______Lee5" localSheetId="89" hidden="1">{#VALUE!,#N/A,FALSE,0}</definedName>
    <definedName name="_______Lee5" localSheetId="90" hidden="1">{#VALUE!,#N/A,FALSE,0}</definedName>
    <definedName name="_______Lee5" localSheetId="91" hidden="1">{#VALUE!,#N/A,FALSE,0}</definedName>
    <definedName name="_______Lee5" localSheetId="92" hidden="1">{#VALUE!,#N/A,FALSE,0}</definedName>
    <definedName name="_______Lee5" localSheetId="93" hidden="1">{#VALUE!,#N/A,FALSE,0}</definedName>
    <definedName name="_______Lee5" localSheetId="94" hidden="1">{#VALUE!,#N/A,FALSE,0}</definedName>
    <definedName name="_______Lee5" localSheetId="95" hidden="1">{#VALUE!,#N/A,FALSE,0}</definedName>
    <definedName name="_______Lee5" localSheetId="99" hidden="1">{#VALUE!,#N/A,FALSE,0}</definedName>
    <definedName name="_______Lee5" localSheetId="100" hidden="1">{#VALUE!,#N/A,FALSE,0}</definedName>
    <definedName name="_______Lee5" localSheetId="24" hidden="1">{#VALUE!,#N/A,FALSE,0}</definedName>
    <definedName name="_______Lee5" localSheetId="33" hidden="1">{#VALUE!,#N/A,FALSE,0}</definedName>
    <definedName name="_______Lee5" localSheetId="36" hidden="1">{#VALUE!,#N/A,FALSE,0}</definedName>
    <definedName name="_______Lee5" localSheetId="37" hidden="1">{#VALUE!,#N/A,FALSE,0}</definedName>
    <definedName name="_______Lee5" localSheetId="39" hidden="1">{#VALUE!,#N/A,FALSE,0}</definedName>
    <definedName name="_______Lee5" localSheetId="43" hidden="1">{#VALUE!,#N/A,FALSE,0}</definedName>
    <definedName name="_______Lee5" localSheetId="73" hidden="1">{#VALUE!,#N/A,FALSE,0}</definedName>
    <definedName name="_______Lee5" localSheetId="74" hidden="1">{#VALUE!,#N/A,FALSE,0}</definedName>
    <definedName name="_______Lee5" localSheetId="75" hidden="1">{#VALUE!,#N/A,FALSE,0}</definedName>
    <definedName name="_______Lee5" localSheetId="76" hidden="1">{#VALUE!,#N/A,FALSE,0}</definedName>
    <definedName name="_______Lee5" localSheetId="77" hidden="1">{#VALUE!,#N/A,FALSE,0}</definedName>
    <definedName name="_______Lee5" localSheetId="78" hidden="1">{#VALUE!,#N/A,FALSE,0}</definedName>
    <definedName name="_______Lee5" localSheetId="15" hidden="1">{#VALUE!,#N/A,FALSE,0}</definedName>
    <definedName name="_______Lee5" hidden="1">{#VALUE!,#N/A,FALSE,0}</definedName>
    <definedName name="_______Lee5_1" localSheetId="84" hidden="1">{#VALUE!,#N/A,FALSE,0}</definedName>
    <definedName name="_______Lee5_1" localSheetId="86" hidden="1">{#VALUE!,#N/A,FALSE,0}</definedName>
    <definedName name="_______Lee5_1" localSheetId="91" hidden="1">{#VALUE!,#N/A,FALSE,0}</definedName>
    <definedName name="_______Lee5_1" localSheetId="24" hidden="1">{#VALUE!,#N/A,FALSE,0}</definedName>
    <definedName name="_______Lee5_1" localSheetId="33" hidden="1">{#VALUE!,#N/A,FALSE,0}</definedName>
    <definedName name="_______Lee5_1" localSheetId="43" hidden="1">{#VALUE!,#N/A,FALSE,0}</definedName>
    <definedName name="_______Lee5_1" localSheetId="75" hidden="1">{#VALUE!,#N/A,FALSE,0}</definedName>
    <definedName name="_______Lee5_1" localSheetId="78" hidden="1">{#VALUE!,#N/A,FALSE,0}</definedName>
    <definedName name="_______Lee5_1" localSheetId="15" hidden="1">{#VALUE!,#N/A,FALSE,0}</definedName>
    <definedName name="_______Lee5_1" hidden="1">{#VALUE!,#N/A,FALSE,0}</definedName>
    <definedName name="_______Lee5_2" localSheetId="84" hidden="1">{#VALUE!,#N/A,FALSE,0}</definedName>
    <definedName name="_______Lee5_2" localSheetId="86" hidden="1">{#VALUE!,#N/A,FALSE,0}</definedName>
    <definedName name="_______Lee5_2" localSheetId="91" hidden="1">{#VALUE!,#N/A,FALSE,0}</definedName>
    <definedName name="_______Lee5_2" localSheetId="24" hidden="1">{#VALUE!,#N/A,FALSE,0}</definedName>
    <definedName name="_______Lee5_2" localSheetId="33" hidden="1">{#VALUE!,#N/A,FALSE,0}</definedName>
    <definedName name="_______Lee5_2" localSheetId="43" hidden="1">{#VALUE!,#N/A,FALSE,0}</definedName>
    <definedName name="_______Lee5_2" localSheetId="75" hidden="1">{#VALUE!,#N/A,FALSE,0}</definedName>
    <definedName name="_______Lee5_2" localSheetId="78" hidden="1">{#VALUE!,#N/A,FALSE,0}</definedName>
    <definedName name="_______Lee5_2" localSheetId="15" hidden="1">{#VALUE!,#N/A,FALSE,0}</definedName>
    <definedName name="_______Lee5_2" hidden="1">{#VALUE!,#N/A,FALSE,0}</definedName>
    <definedName name="_______Lee5_3" localSheetId="84" hidden="1">{#VALUE!,#N/A,FALSE,0}</definedName>
    <definedName name="_______Lee5_3" localSheetId="86" hidden="1">{#VALUE!,#N/A,FALSE,0}</definedName>
    <definedName name="_______Lee5_3" localSheetId="91" hidden="1">{#VALUE!,#N/A,FALSE,0}</definedName>
    <definedName name="_______Lee5_3" localSheetId="24" hidden="1">{#VALUE!,#N/A,FALSE,0}</definedName>
    <definedName name="_______Lee5_3" localSheetId="33" hidden="1">{#VALUE!,#N/A,FALSE,0}</definedName>
    <definedName name="_______Lee5_3" localSheetId="43" hidden="1">{#VALUE!,#N/A,FALSE,0}</definedName>
    <definedName name="_______Lee5_3" localSheetId="75" hidden="1">{#VALUE!,#N/A,FALSE,0}</definedName>
    <definedName name="_______Lee5_3" localSheetId="78" hidden="1">{#VALUE!,#N/A,FALSE,0}</definedName>
    <definedName name="_______Lee5_3" localSheetId="15" hidden="1">{#VALUE!,#N/A,FALSE,0}</definedName>
    <definedName name="_______Lee5_3" hidden="1">{#VALUE!,#N/A,FALSE,0}</definedName>
    <definedName name="_______Lee5_4" localSheetId="84" hidden="1">{#VALUE!,#N/A,FALSE,0}</definedName>
    <definedName name="_______Lee5_4" localSheetId="86" hidden="1">{#VALUE!,#N/A,FALSE,0}</definedName>
    <definedName name="_______Lee5_4" localSheetId="91" hidden="1">{#VALUE!,#N/A,FALSE,0}</definedName>
    <definedName name="_______Lee5_4" localSheetId="24" hidden="1">{#VALUE!,#N/A,FALSE,0}</definedName>
    <definedName name="_______Lee5_4" localSheetId="33" hidden="1">{#VALUE!,#N/A,FALSE,0}</definedName>
    <definedName name="_______Lee5_4" localSheetId="43" hidden="1">{#VALUE!,#N/A,FALSE,0}</definedName>
    <definedName name="_______Lee5_4" localSheetId="75" hidden="1">{#VALUE!,#N/A,FALSE,0}</definedName>
    <definedName name="_______Lee5_4" localSheetId="78" hidden="1">{#VALUE!,#N/A,FALSE,0}</definedName>
    <definedName name="_______Lee5_4" localSheetId="15" hidden="1">{#VALUE!,#N/A,FALSE,0}</definedName>
    <definedName name="_______Lee5_4" hidden="1">{#VALUE!,#N/A,FALSE,0}</definedName>
    <definedName name="______hom1" localSheetId="11" hidden="1">{#N/A,#N/A,FALSE,"Assessment";#N/A,#N/A,FALSE,"Staffing";#N/A,#N/A,FALSE,"Hires";#N/A,#N/A,FALSE,"Assumptions"}</definedName>
    <definedName name="______hom1" localSheetId="12" hidden="1">{#N/A,#N/A,FALSE,"Assessment";#N/A,#N/A,FALSE,"Staffing";#N/A,#N/A,FALSE,"Hires";#N/A,#N/A,FALSE,"Assumptions"}</definedName>
    <definedName name="______hom1" localSheetId="13" hidden="1">{#N/A,#N/A,FALSE,"Assessment";#N/A,#N/A,FALSE,"Staffing";#N/A,#N/A,FALSE,"Hires";#N/A,#N/A,FALSE,"Assumptions"}</definedName>
    <definedName name="______hom1" localSheetId="79" hidden="1">{#N/A,#N/A,FALSE,"Assessment";#N/A,#N/A,FALSE,"Staffing";#N/A,#N/A,FALSE,"Hires";#N/A,#N/A,FALSE,"Assumptions"}</definedName>
    <definedName name="______hom1" localSheetId="80" hidden="1">{#N/A,#N/A,FALSE,"Assessment";#N/A,#N/A,FALSE,"Staffing";#N/A,#N/A,FALSE,"Hires";#N/A,#N/A,FALSE,"Assumptions"}</definedName>
    <definedName name="______hom1" localSheetId="81" hidden="1">{#N/A,#N/A,FALSE,"Assessment";#N/A,#N/A,FALSE,"Staffing";#N/A,#N/A,FALSE,"Hires";#N/A,#N/A,FALSE,"Assumptions"}</definedName>
    <definedName name="______hom1" localSheetId="82" hidden="1">{#N/A,#N/A,FALSE,"Assessment";#N/A,#N/A,FALSE,"Staffing";#N/A,#N/A,FALSE,"Hires";#N/A,#N/A,FALSE,"Assumptions"}</definedName>
    <definedName name="______hom1" localSheetId="83" hidden="1">{#N/A,#N/A,FALSE,"Assessment";#N/A,#N/A,FALSE,"Staffing";#N/A,#N/A,FALSE,"Hires";#N/A,#N/A,FALSE,"Assumptions"}</definedName>
    <definedName name="______hom1" localSheetId="84" hidden="1">{#N/A,#N/A,FALSE,"Assessment";#N/A,#N/A,FALSE,"Staffing";#N/A,#N/A,FALSE,"Hires";#N/A,#N/A,FALSE,"Assumptions"}</definedName>
    <definedName name="______hom1" localSheetId="86" hidden="1">{#N/A,#N/A,FALSE,"Assessment";#N/A,#N/A,FALSE,"Staffing";#N/A,#N/A,FALSE,"Hires";#N/A,#N/A,FALSE,"Assumptions"}</definedName>
    <definedName name="______hom1" localSheetId="87" hidden="1">{#N/A,#N/A,FALSE,"Assessment";#N/A,#N/A,FALSE,"Staffing";#N/A,#N/A,FALSE,"Hires";#N/A,#N/A,FALSE,"Assumptions"}</definedName>
    <definedName name="______hom1" localSheetId="88" hidden="1">{#N/A,#N/A,FALSE,"Assessment";#N/A,#N/A,FALSE,"Staffing";#N/A,#N/A,FALSE,"Hires";#N/A,#N/A,FALSE,"Assumptions"}</definedName>
    <definedName name="______hom1" localSheetId="89" hidden="1">{#N/A,#N/A,FALSE,"Assessment";#N/A,#N/A,FALSE,"Staffing";#N/A,#N/A,FALSE,"Hires";#N/A,#N/A,FALSE,"Assumptions"}</definedName>
    <definedName name="______hom1" localSheetId="90" hidden="1">{#N/A,#N/A,FALSE,"Assessment";#N/A,#N/A,FALSE,"Staffing";#N/A,#N/A,FALSE,"Hires";#N/A,#N/A,FALSE,"Assumptions"}</definedName>
    <definedName name="______hom1" localSheetId="91" hidden="1">{#N/A,#N/A,FALSE,"Assessment";#N/A,#N/A,FALSE,"Staffing";#N/A,#N/A,FALSE,"Hires";#N/A,#N/A,FALSE,"Assumptions"}</definedName>
    <definedName name="______hom1" localSheetId="92" hidden="1">{#N/A,#N/A,FALSE,"Assessment";#N/A,#N/A,FALSE,"Staffing";#N/A,#N/A,FALSE,"Hires";#N/A,#N/A,FALSE,"Assumptions"}</definedName>
    <definedName name="______hom1" localSheetId="93" hidden="1">{#N/A,#N/A,FALSE,"Assessment";#N/A,#N/A,FALSE,"Staffing";#N/A,#N/A,FALSE,"Hires";#N/A,#N/A,FALSE,"Assumptions"}</definedName>
    <definedName name="______hom1" localSheetId="94" hidden="1">{#N/A,#N/A,FALSE,"Assessment";#N/A,#N/A,FALSE,"Staffing";#N/A,#N/A,FALSE,"Hires";#N/A,#N/A,FALSE,"Assumptions"}</definedName>
    <definedName name="______hom1" localSheetId="95" hidden="1">{#N/A,#N/A,FALSE,"Assessment";#N/A,#N/A,FALSE,"Staffing";#N/A,#N/A,FALSE,"Hires";#N/A,#N/A,FALSE,"Assumptions"}</definedName>
    <definedName name="______hom1" localSheetId="99" hidden="1">{#N/A,#N/A,FALSE,"Assessment";#N/A,#N/A,FALSE,"Staffing";#N/A,#N/A,FALSE,"Hires";#N/A,#N/A,FALSE,"Assumptions"}</definedName>
    <definedName name="______hom1" localSheetId="100" hidden="1">{#N/A,#N/A,FALSE,"Assessment";#N/A,#N/A,FALSE,"Staffing";#N/A,#N/A,FALSE,"Hires";#N/A,#N/A,FALSE,"Assumptions"}</definedName>
    <definedName name="______hom1" localSheetId="24" hidden="1">{#N/A,#N/A,FALSE,"Assessment";#N/A,#N/A,FALSE,"Staffing";#N/A,#N/A,FALSE,"Hires";#N/A,#N/A,FALSE,"Assumptions"}</definedName>
    <definedName name="______hom1" localSheetId="33" hidden="1">{#N/A,#N/A,FALSE,"Assessment";#N/A,#N/A,FALSE,"Staffing";#N/A,#N/A,FALSE,"Hires";#N/A,#N/A,FALSE,"Assumptions"}</definedName>
    <definedName name="______hom1" localSheetId="36" hidden="1">{#N/A,#N/A,FALSE,"Assessment";#N/A,#N/A,FALSE,"Staffing";#N/A,#N/A,FALSE,"Hires";#N/A,#N/A,FALSE,"Assumptions"}</definedName>
    <definedName name="______hom1" localSheetId="37" hidden="1">{#N/A,#N/A,FALSE,"Assessment";#N/A,#N/A,FALSE,"Staffing";#N/A,#N/A,FALSE,"Hires";#N/A,#N/A,FALSE,"Assumptions"}</definedName>
    <definedName name="______hom1" localSheetId="39" hidden="1">{#N/A,#N/A,FALSE,"Assessment";#N/A,#N/A,FALSE,"Staffing";#N/A,#N/A,FALSE,"Hires";#N/A,#N/A,FALSE,"Assumptions"}</definedName>
    <definedName name="______hom1" localSheetId="43" hidden="1">{#N/A,#N/A,FALSE,"Assessment";#N/A,#N/A,FALSE,"Staffing";#N/A,#N/A,FALSE,"Hires";#N/A,#N/A,FALSE,"Assumptions"}</definedName>
    <definedName name="______hom1" localSheetId="73" hidden="1">{#N/A,#N/A,FALSE,"Assessment";#N/A,#N/A,FALSE,"Staffing";#N/A,#N/A,FALSE,"Hires";#N/A,#N/A,FALSE,"Assumptions"}</definedName>
    <definedName name="______hom1" localSheetId="74" hidden="1">{#N/A,#N/A,FALSE,"Assessment";#N/A,#N/A,FALSE,"Staffing";#N/A,#N/A,FALSE,"Hires";#N/A,#N/A,FALSE,"Assumptions"}</definedName>
    <definedName name="______hom1" localSheetId="75" hidden="1">{#N/A,#N/A,FALSE,"Assessment";#N/A,#N/A,FALSE,"Staffing";#N/A,#N/A,FALSE,"Hires";#N/A,#N/A,FALSE,"Assumptions"}</definedName>
    <definedName name="______hom1" localSheetId="76" hidden="1">{#N/A,#N/A,FALSE,"Assessment";#N/A,#N/A,FALSE,"Staffing";#N/A,#N/A,FALSE,"Hires";#N/A,#N/A,FALSE,"Assumptions"}</definedName>
    <definedName name="______hom1" localSheetId="77" hidden="1">{#N/A,#N/A,FALSE,"Assessment";#N/A,#N/A,FALSE,"Staffing";#N/A,#N/A,FALSE,"Hires";#N/A,#N/A,FALSE,"Assumptions"}</definedName>
    <definedName name="______hom1" localSheetId="78" hidden="1">{#N/A,#N/A,FALSE,"Assessment";#N/A,#N/A,FALSE,"Staffing";#N/A,#N/A,FALSE,"Hires";#N/A,#N/A,FALSE,"Assumptions"}</definedName>
    <definedName name="______hom1" localSheetId="15" hidden="1">{#N/A,#N/A,FALSE,"Assessment";#N/A,#N/A,FALSE,"Staffing";#N/A,#N/A,FALSE,"Hires";#N/A,#N/A,FALSE,"Assumptions"}</definedName>
    <definedName name="______hom1" hidden="1">{#N/A,#N/A,FALSE,"Assessment";#N/A,#N/A,FALSE,"Staffing";#N/A,#N/A,FALSE,"Hires";#N/A,#N/A,FALSE,"Assumptions"}</definedName>
    <definedName name="______hom1_1" localSheetId="84" hidden="1">{#N/A,#N/A,FALSE,"Assessment";#N/A,#N/A,FALSE,"Staffing";#N/A,#N/A,FALSE,"Hires";#N/A,#N/A,FALSE,"Assumptions"}</definedName>
    <definedName name="______hom1_1" localSheetId="86" hidden="1">{#N/A,#N/A,FALSE,"Assessment";#N/A,#N/A,FALSE,"Staffing";#N/A,#N/A,FALSE,"Hires";#N/A,#N/A,FALSE,"Assumptions"}</definedName>
    <definedName name="______hom1_1" localSheetId="91" hidden="1">{#N/A,#N/A,FALSE,"Assessment";#N/A,#N/A,FALSE,"Staffing";#N/A,#N/A,FALSE,"Hires";#N/A,#N/A,FALSE,"Assumptions"}</definedName>
    <definedName name="______hom1_1" localSheetId="24" hidden="1">{#N/A,#N/A,FALSE,"Assessment";#N/A,#N/A,FALSE,"Staffing";#N/A,#N/A,FALSE,"Hires";#N/A,#N/A,FALSE,"Assumptions"}</definedName>
    <definedName name="______hom1_1" localSheetId="33" hidden="1">{#N/A,#N/A,FALSE,"Assessment";#N/A,#N/A,FALSE,"Staffing";#N/A,#N/A,FALSE,"Hires";#N/A,#N/A,FALSE,"Assumptions"}</definedName>
    <definedName name="______hom1_1" localSheetId="43" hidden="1">{#N/A,#N/A,FALSE,"Assessment";#N/A,#N/A,FALSE,"Staffing";#N/A,#N/A,FALSE,"Hires";#N/A,#N/A,FALSE,"Assumptions"}</definedName>
    <definedName name="______hom1_1" localSheetId="75" hidden="1">{#N/A,#N/A,FALSE,"Assessment";#N/A,#N/A,FALSE,"Staffing";#N/A,#N/A,FALSE,"Hires";#N/A,#N/A,FALSE,"Assumptions"}</definedName>
    <definedName name="______hom1_1" localSheetId="78" hidden="1">{#N/A,#N/A,FALSE,"Assessment";#N/A,#N/A,FALSE,"Staffing";#N/A,#N/A,FALSE,"Hires";#N/A,#N/A,FALSE,"Assumptions"}</definedName>
    <definedName name="______hom1_1" localSheetId="15" hidden="1">{#N/A,#N/A,FALSE,"Assessment";#N/A,#N/A,FALSE,"Staffing";#N/A,#N/A,FALSE,"Hires";#N/A,#N/A,FALSE,"Assumptions"}</definedName>
    <definedName name="______hom1_1" hidden="1">{#N/A,#N/A,FALSE,"Assessment";#N/A,#N/A,FALSE,"Staffing";#N/A,#N/A,FALSE,"Hires";#N/A,#N/A,FALSE,"Assumptions"}</definedName>
    <definedName name="______hom1_2" localSheetId="84" hidden="1">{#N/A,#N/A,FALSE,"Assessment";#N/A,#N/A,FALSE,"Staffing";#N/A,#N/A,FALSE,"Hires";#N/A,#N/A,FALSE,"Assumptions"}</definedName>
    <definedName name="______hom1_2" localSheetId="86" hidden="1">{#N/A,#N/A,FALSE,"Assessment";#N/A,#N/A,FALSE,"Staffing";#N/A,#N/A,FALSE,"Hires";#N/A,#N/A,FALSE,"Assumptions"}</definedName>
    <definedName name="______hom1_2" localSheetId="91" hidden="1">{#N/A,#N/A,FALSE,"Assessment";#N/A,#N/A,FALSE,"Staffing";#N/A,#N/A,FALSE,"Hires";#N/A,#N/A,FALSE,"Assumptions"}</definedName>
    <definedName name="______hom1_2" localSheetId="24" hidden="1">{#N/A,#N/A,FALSE,"Assessment";#N/A,#N/A,FALSE,"Staffing";#N/A,#N/A,FALSE,"Hires";#N/A,#N/A,FALSE,"Assumptions"}</definedName>
    <definedName name="______hom1_2" localSheetId="33" hidden="1">{#N/A,#N/A,FALSE,"Assessment";#N/A,#N/A,FALSE,"Staffing";#N/A,#N/A,FALSE,"Hires";#N/A,#N/A,FALSE,"Assumptions"}</definedName>
    <definedName name="______hom1_2" localSheetId="43" hidden="1">{#N/A,#N/A,FALSE,"Assessment";#N/A,#N/A,FALSE,"Staffing";#N/A,#N/A,FALSE,"Hires";#N/A,#N/A,FALSE,"Assumptions"}</definedName>
    <definedName name="______hom1_2" localSheetId="75" hidden="1">{#N/A,#N/A,FALSE,"Assessment";#N/A,#N/A,FALSE,"Staffing";#N/A,#N/A,FALSE,"Hires";#N/A,#N/A,FALSE,"Assumptions"}</definedName>
    <definedName name="______hom1_2" localSheetId="78" hidden="1">{#N/A,#N/A,FALSE,"Assessment";#N/A,#N/A,FALSE,"Staffing";#N/A,#N/A,FALSE,"Hires";#N/A,#N/A,FALSE,"Assumptions"}</definedName>
    <definedName name="______hom1_2" localSheetId="15" hidden="1">{#N/A,#N/A,FALSE,"Assessment";#N/A,#N/A,FALSE,"Staffing";#N/A,#N/A,FALSE,"Hires";#N/A,#N/A,FALSE,"Assumptions"}</definedName>
    <definedName name="______hom1_2" hidden="1">{#N/A,#N/A,FALSE,"Assessment";#N/A,#N/A,FALSE,"Staffing";#N/A,#N/A,FALSE,"Hires";#N/A,#N/A,FALSE,"Assumptions"}</definedName>
    <definedName name="______hom1_3" localSheetId="84" hidden="1">{#N/A,#N/A,FALSE,"Assessment";#N/A,#N/A,FALSE,"Staffing";#N/A,#N/A,FALSE,"Hires";#N/A,#N/A,FALSE,"Assumptions"}</definedName>
    <definedName name="______hom1_3" localSheetId="86" hidden="1">{#N/A,#N/A,FALSE,"Assessment";#N/A,#N/A,FALSE,"Staffing";#N/A,#N/A,FALSE,"Hires";#N/A,#N/A,FALSE,"Assumptions"}</definedName>
    <definedName name="______hom1_3" localSheetId="91" hidden="1">{#N/A,#N/A,FALSE,"Assessment";#N/A,#N/A,FALSE,"Staffing";#N/A,#N/A,FALSE,"Hires";#N/A,#N/A,FALSE,"Assumptions"}</definedName>
    <definedName name="______hom1_3" localSheetId="24" hidden="1">{#N/A,#N/A,FALSE,"Assessment";#N/A,#N/A,FALSE,"Staffing";#N/A,#N/A,FALSE,"Hires";#N/A,#N/A,FALSE,"Assumptions"}</definedName>
    <definedName name="______hom1_3" localSheetId="33" hidden="1">{#N/A,#N/A,FALSE,"Assessment";#N/A,#N/A,FALSE,"Staffing";#N/A,#N/A,FALSE,"Hires";#N/A,#N/A,FALSE,"Assumptions"}</definedName>
    <definedName name="______hom1_3" localSheetId="43" hidden="1">{#N/A,#N/A,FALSE,"Assessment";#N/A,#N/A,FALSE,"Staffing";#N/A,#N/A,FALSE,"Hires";#N/A,#N/A,FALSE,"Assumptions"}</definedName>
    <definedName name="______hom1_3" localSheetId="75" hidden="1">{#N/A,#N/A,FALSE,"Assessment";#N/A,#N/A,FALSE,"Staffing";#N/A,#N/A,FALSE,"Hires";#N/A,#N/A,FALSE,"Assumptions"}</definedName>
    <definedName name="______hom1_3" localSheetId="78" hidden="1">{#N/A,#N/A,FALSE,"Assessment";#N/A,#N/A,FALSE,"Staffing";#N/A,#N/A,FALSE,"Hires";#N/A,#N/A,FALSE,"Assumptions"}</definedName>
    <definedName name="______hom1_3" localSheetId="15" hidden="1">{#N/A,#N/A,FALSE,"Assessment";#N/A,#N/A,FALSE,"Staffing";#N/A,#N/A,FALSE,"Hires";#N/A,#N/A,FALSE,"Assumptions"}</definedName>
    <definedName name="______hom1_3" hidden="1">{#N/A,#N/A,FALSE,"Assessment";#N/A,#N/A,FALSE,"Staffing";#N/A,#N/A,FALSE,"Hires";#N/A,#N/A,FALSE,"Assumptions"}</definedName>
    <definedName name="______hom1_4" localSheetId="84" hidden="1">{#N/A,#N/A,FALSE,"Assessment";#N/A,#N/A,FALSE,"Staffing";#N/A,#N/A,FALSE,"Hires";#N/A,#N/A,FALSE,"Assumptions"}</definedName>
    <definedName name="______hom1_4" localSheetId="86" hidden="1">{#N/A,#N/A,FALSE,"Assessment";#N/A,#N/A,FALSE,"Staffing";#N/A,#N/A,FALSE,"Hires";#N/A,#N/A,FALSE,"Assumptions"}</definedName>
    <definedName name="______hom1_4" localSheetId="91" hidden="1">{#N/A,#N/A,FALSE,"Assessment";#N/A,#N/A,FALSE,"Staffing";#N/A,#N/A,FALSE,"Hires";#N/A,#N/A,FALSE,"Assumptions"}</definedName>
    <definedName name="______hom1_4" localSheetId="24" hidden="1">{#N/A,#N/A,FALSE,"Assessment";#N/A,#N/A,FALSE,"Staffing";#N/A,#N/A,FALSE,"Hires";#N/A,#N/A,FALSE,"Assumptions"}</definedName>
    <definedName name="______hom1_4" localSheetId="33" hidden="1">{#N/A,#N/A,FALSE,"Assessment";#N/A,#N/A,FALSE,"Staffing";#N/A,#N/A,FALSE,"Hires";#N/A,#N/A,FALSE,"Assumptions"}</definedName>
    <definedName name="______hom1_4" localSheetId="43" hidden="1">{#N/A,#N/A,FALSE,"Assessment";#N/A,#N/A,FALSE,"Staffing";#N/A,#N/A,FALSE,"Hires";#N/A,#N/A,FALSE,"Assumptions"}</definedName>
    <definedName name="______hom1_4" localSheetId="75" hidden="1">{#N/A,#N/A,FALSE,"Assessment";#N/A,#N/A,FALSE,"Staffing";#N/A,#N/A,FALSE,"Hires";#N/A,#N/A,FALSE,"Assumptions"}</definedName>
    <definedName name="______hom1_4" localSheetId="78" hidden="1">{#N/A,#N/A,FALSE,"Assessment";#N/A,#N/A,FALSE,"Staffing";#N/A,#N/A,FALSE,"Hires";#N/A,#N/A,FALSE,"Assumptions"}</definedName>
    <definedName name="______hom1_4" localSheetId="15" hidden="1">{#N/A,#N/A,FALSE,"Assessment";#N/A,#N/A,FALSE,"Staffing";#N/A,#N/A,FALSE,"Hires";#N/A,#N/A,FALSE,"Assumptions"}</definedName>
    <definedName name="______hom1_4" hidden="1">{#N/A,#N/A,FALSE,"Assessment";#N/A,#N/A,FALSE,"Staffing";#N/A,#N/A,FALSE,"Hires";#N/A,#N/A,FALSE,"Assumptions"}</definedName>
    <definedName name="______k1" localSheetId="11" hidden="1">{#N/A,#N/A,FALSE,"Assessment";#N/A,#N/A,FALSE,"Staffing";#N/A,#N/A,FALSE,"Hires";#N/A,#N/A,FALSE,"Assumptions"}</definedName>
    <definedName name="______k1" localSheetId="12" hidden="1">{#N/A,#N/A,FALSE,"Assessment";#N/A,#N/A,FALSE,"Staffing";#N/A,#N/A,FALSE,"Hires";#N/A,#N/A,FALSE,"Assumptions"}</definedName>
    <definedName name="______k1" localSheetId="13" hidden="1">{#N/A,#N/A,FALSE,"Assessment";#N/A,#N/A,FALSE,"Staffing";#N/A,#N/A,FALSE,"Hires";#N/A,#N/A,FALSE,"Assumptions"}</definedName>
    <definedName name="______k1" localSheetId="79" hidden="1">{#N/A,#N/A,FALSE,"Assessment";#N/A,#N/A,FALSE,"Staffing";#N/A,#N/A,FALSE,"Hires";#N/A,#N/A,FALSE,"Assumptions"}</definedName>
    <definedName name="______k1" localSheetId="80" hidden="1">{#N/A,#N/A,FALSE,"Assessment";#N/A,#N/A,FALSE,"Staffing";#N/A,#N/A,FALSE,"Hires";#N/A,#N/A,FALSE,"Assumptions"}</definedName>
    <definedName name="______k1" localSheetId="81" hidden="1">{#N/A,#N/A,FALSE,"Assessment";#N/A,#N/A,FALSE,"Staffing";#N/A,#N/A,FALSE,"Hires";#N/A,#N/A,FALSE,"Assumptions"}</definedName>
    <definedName name="______k1" localSheetId="82" hidden="1">{#N/A,#N/A,FALSE,"Assessment";#N/A,#N/A,FALSE,"Staffing";#N/A,#N/A,FALSE,"Hires";#N/A,#N/A,FALSE,"Assumptions"}</definedName>
    <definedName name="______k1" localSheetId="83" hidden="1">{#N/A,#N/A,FALSE,"Assessment";#N/A,#N/A,FALSE,"Staffing";#N/A,#N/A,FALSE,"Hires";#N/A,#N/A,FALSE,"Assumptions"}</definedName>
    <definedName name="______k1" localSheetId="84" hidden="1">{#N/A,#N/A,FALSE,"Assessment";#N/A,#N/A,FALSE,"Staffing";#N/A,#N/A,FALSE,"Hires";#N/A,#N/A,FALSE,"Assumptions"}</definedName>
    <definedName name="______k1" localSheetId="86" hidden="1">{#N/A,#N/A,FALSE,"Assessment";#N/A,#N/A,FALSE,"Staffing";#N/A,#N/A,FALSE,"Hires";#N/A,#N/A,FALSE,"Assumptions"}</definedName>
    <definedName name="______k1" localSheetId="87" hidden="1">{#N/A,#N/A,FALSE,"Assessment";#N/A,#N/A,FALSE,"Staffing";#N/A,#N/A,FALSE,"Hires";#N/A,#N/A,FALSE,"Assumptions"}</definedName>
    <definedName name="______k1" localSheetId="88" hidden="1">{#N/A,#N/A,FALSE,"Assessment";#N/A,#N/A,FALSE,"Staffing";#N/A,#N/A,FALSE,"Hires";#N/A,#N/A,FALSE,"Assumptions"}</definedName>
    <definedName name="______k1" localSheetId="89" hidden="1">{#N/A,#N/A,FALSE,"Assessment";#N/A,#N/A,FALSE,"Staffing";#N/A,#N/A,FALSE,"Hires";#N/A,#N/A,FALSE,"Assumptions"}</definedName>
    <definedName name="______k1" localSheetId="90" hidden="1">{#N/A,#N/A,FALSE,"Assessment";#N/A,#N/A,FALSE,"Staffing";#N/A,#N/A,FALSE,"Hires";#N/A,#N/A,FALSE,"Assumptions"}</definedName>
    <definedName name="______k1" localSheetId="91" hidden="1">{#N/A,#N/A,FALSE,"Assessment";#N/A,#N/A,FALSE,"Staffing";#N/A,#N/A,FALSE,"Hires";#N/A,#N/A,FALSE,"Assumptions"}</definedName>
    <definedName name="______k1" localSheetId="92" hidden="1">{#N/A,#N/A,FALSE,"Assessment";#N/A,#N/A,FALSE,"Staffing";#N/A,#N/A,FALSE,"Hires";#N/A,#N/A,FALSE,"Assumptions"}</definedName>
    <definedName name="______k1" localSheetId="93" hidden="1">{#N/A,#N/A,FALSE,"Assessment";#N/A,#N/A,FALSE,"Staffing";#N/A,#N/A,FALSE,"Hires";#N/A,#N/A,FALSE,"Assumptions"}</definedName>
    <definedName name="______k1" localSheetId="94" hidden="1">{#N/A,#N/A,FALSE,"Assessment";#N/A,#N/A,FALSE,"Staffing";#N/A,#N/A,FALSE,"Hires";#N/A,#N/A,FALSE,"Assumptions"}</definedName>
    <definedName name="______k1" localSheetId="95" hidden="1">{#N/A,#N/A,FALSE,"Assessment";#N/A,#N/A,FALSE,"Staffing";#N/A,#N/A,FALSE,"Hires";#N/A,#N/A,FALSE,"Assumptions"}</definedName>
    <definedName name="______k1" localSheetId="99" hidden="1">{#N/A,#N/A,FALSE,"Assessment";#N/A,#N/A,FALSE,"Staffing";#N/A,#N/A,FALSE,"Hires";#N/A,#N/A,FALSE,"Assumptions"}</definedName>
    <definedName name="______k1" localSheetId="100" hidden="1">{#N/A,#N/A,FALSE,"Assessment";#N/A,#N/A,FALSE,"Staffing";#N/A,#N/A,FALSE,"Hires";#N/A,#N/A,FALSE,"Assumptions"}</definedName>
    <definedName name="______k1" localSheetId="24" hidden="1">{#N/A,#N/A,FALSE,"Assessment";#N/A,#N/A,FALSE,"Staffing";#N/A,#N/A,FALSE,"Hires";#N/A,#N/A,FALSE,"Assumptions"}</definedName>
    <definedName name="______k1" localSheetId="33" hidden="1">{#N/A,#N/A,FALSE,"Assessment";#N/A,#N/A,FALSE,"Staffing";#N/A,#N/A,FALSE,"Hires";#N/A,#N/A,FALSE,"Assumptions"}</definedName>
    <definedName name="______k1" localSheetId="36" hidden="1">{#N/A,#N/A,FALSE,"Assessment";#N/A,#N/A,FALSE,"Staffing";#N/A,#N/A,FALSE,"Hires";#N/A,#N/A,FALSE,"Assumptions"}</definedName>
    <definedName name="______k1" localSheetId="37" hidden="1">{#N/A,#N/A,FALSE,"Assessment";#N/A,#N/A,FALSE,"Staffing";#N/A,#N/A,FALSE,"Hires";#N/A,#N/A,FALSE,"Assumptions"}</definedName>
    <definedName name="______k1" localSheetId="39" hidden="1">{#N/A,#N/A,FALSE,"Assessment";#N/A,#N/A,FALSE,"Staffing";#N/A,#N/A,FALSE,"Hires";#N/A,#N/A,FALSE,"Assumptions"}</definedName>
    <definedName name="______k1" localSheetId="43" hidden="1">{#N/A,#N/A,FALSE,"Assessment";#N/A,#N/A,FALSE,"Staffing";#N/A,#N/A,FALSE,"Hires";#N/A,#N/A,FALSE,"Assumptions"}</definedName>
    <definedName name="______k1" localSheetId="73" hidden="1">{#N/A,#N/A,FALSE,"Assessment";#N/A,#N/A,FALSE,"Staffing";#N/A,#N/A,FALSE,"Hires";#N/A,#N/A,FALSE,"Assumptions"}</definedName>
    <definedName name="______k1" localSheetId="74" hidden="1">{#N/A,#N/A,FALSE,"Assessment";#N/A,#N/A,FALSE,"Staffing";#N/A,#N/A,FALSE,"Hires";#N/A,#N/A,FALSE,"Assumptions"}</definedName>
    <definedName name="______k1" localSheetId="75" hidden="1">{#N/A,#N/A,FALSE,"Assessment";#N/A,#N/A,FALSE,"Staffing";#N/A,#N/A,FALSE,"Hires";#N/A,#N/A,FALSE,"Assumptions"}</definedName>
    <definedName name="______k1" localSheetId="76" hidden="1">{#N/A,#N/A,FALSE,"Assessment";#N/A,#N/A,FALSE,"Staffing";#N/A,#N/A,FALSE,"Hires";#N/A,#N/A,FALSE,"Assumptions"}</definedName>
    <definedName name="______k1" localSheetId="77" hidden="1">{#N/A,#N/A,FALSE,"Assessment";#N/A,#N/A,FALSE,"Staffing";#N/A,#N/A,FALSE,"Hires";#N/A,#N/A,FALSE,"Assumptions"}</definedName>
    <definedName name="______k1" localSheetId="78" hidden="1">{#N/A,#N/A,FALSE,"Assessment";#N/A,#N/A,FALSE,"Staffing";#N/A,#N/A,FALSE,"Hires";#N/A,#N/A,FALSE,"Assumptions"}</definedName>
    <definedName name="______k1" localSheetId="15" hidden="1">{#N/A,#N/A,FALSE,"Assessment";#N/A,#N/A,FALSE,"Staffing";#N/A,#N/A,FALSE,"Hires";#N/A,#N/A,FALSE,"Assumptions"}</definedName>
    <definedName name="______k1" hidden="1">{#N/A,#N/A,FALSE,"Assessment";#N/A,#N/A,FALSE,"Staffing";#N/A,#N/A,FALSE,"Hires";#N/A,#N/A,FALSE,"Assumptions"}</definedName>
    <definedName name="______k1_1" localSheetId="84" hidden="1">{#N/A,#N/A,FALSE,"Assessment";#N/A,#N/A,FALSE,"Staffing";#N/A,#N/A,FALSE,"Hires";#N/A,#N/A,FALSE,"Assumptions"}</definedName>
    <definedName name="______k1_1" localSheetId="86" hidden="1">{#N/A,#N/A,FALSE,"Assessment";#N/A,#N/A,FALSE,"Staffing";#N/A,#N/A,FALSE,"Hires";#N/A,#N/A,FALSE,"Assumptions"}</definedName>
    <definedName name="______k1_1" localSheetId="91" hidden="1">{#N/A,#N/A,FALSE,"Assessment";#N/A,#N/A,FALSE,"Staffing";#N/A,#N/A,FALSE,"Hires";#N/A,#N/A,FALSE,"Assumptions"}</definedName>
    <definedName name="______k1_1" localSheetId="24" hidden="1">{#N/A,#N/A,FALSE,"Assessment";#N/A,#N/A,FALSE,"Staffing";#N/A,#N/A,FALSE,"Hires";#N/A,#N/A,FALSE,"Assumptions"}</definedName>
    <definedName name="______k1_1" localSheetId="33" hidden="1">{#N/A,#N/A,FALSE,"Assessment";#N/A,#N/A,FALSE,"Staffing";#N/A,#N/A,FALSE,"Hires";#N/A,#N/A,FALSE,"Assumptions"}</definedName>
    <definedName name="______k1_1" localSheetId="43" hidden="1">{#N/A,#N/A,FALSE,"Assessment";#N/A,#N/A,FALSE,"Staffing";#N/A,#N/A,FALSE,"Hires";#N/A,#N/A,FALSE,"Assumptions"}</definedName>
    <definedName name="______k1_1" localSheetId="75" hidden="1">{#N/A,#N/A,FALSE,"Assessment";#N/A,#N/A,FALSE,"Staffing";#N/A,#N/A,FALSE,"Hires";#N/A,#N/A,FALSE,"Assumptions"}</definedName>
    <definedName name="______k1_1" localSheetId="78" hidden="1">{#N/A,#N/A,FALSE,"Assessment";#N/A,#N/A,FALSE,"Staffing";#N/A,#N/A,FALSE,"Hires";#N/A,#N/A,FALSE,"Assumptions"}</definedName>
    <definedName name="______k1_1" localSheetId="15" hidden="1">{#N/A,#N/A,FALSE,"Assessment";#N/A,#N/A,FALSE,"Staffing";#N/A,#N/A,FALSE,"Hires";#N/A,#N/A,FALSE,"Assumptions"}</definedName>
    <definedName name="______k1_1" hidden="1">{#N/A,#N/A,FALSE,"Assessment";#N/A,#N/A,FALSE,"Staffing";#N/A,#N/A,FALSE,"Hires";#N/A,#N/A,FALSE,"Assumptions"}</definedName>
    <definedName name="______k1_2" localSheetId="84" hidden="1">{#N/A,#N/A,FALSE,"Assessment";#N/A,#N/A,FALSE,"Staffing";#N/A,#N/A,FALSE,"Hires";#N/A,#N/A,FALSE,"Assumptions"}</definedName>
    <definedName name="______k1_2" localSheetId="86" hidden="1">{#N/A,#N/A,FALSE,"Assessment";#N/A,#N/A,FALSE,"Staffing";#N/A,#N/A,FALSE,"Hires";#N/A,#N/A,FALSE,"Assumptions"}</definedName>
    <definedName name="______k1_2" localSheetId="91" hidden="1">{#N/A,#N/A,FALSE,"Assessment";#N/A,#N/A,FALSE,"Staffing";#N/A,#N/A,FALSE,"Hires";#N/A,#N/A,FALSE,"Assumptions"}</definedName>
    <definedName name="______k1_2" localSheetId="24" hidden="1">{#N/A,#N/A,FALSE,"Assessment";#N/A,#N/A,FALSE,"Staffing";#N/A,#N/A,FALSE,"Hires";#N/A,#N/A,FALSE,"Assumptions"}</definedName>
    <definedName name="______k1_2" localSheetId="33" hidden="1">{#N/A,#N/A,FALSE,"Assessment";#N/A,#N/A,FALSE,"Staffing";#N/A,#N/A,FALSE,"Hires";#N/A,#N/A,FALSE,"Assumptions"}</definedName>
    <definedName name="______k1_2" localSheetId="43" hidden="1">{#N/A,#N/A,FALSE,"Assessment";#N/A,#N/A,FALSE,"Staffing";#N/A,#N/A,FALSE,"Hires";#N/A,#N/A,FALSE,"Assumptions"}</definedName>
    <definedName name="______k1_2" localSheetId="75" hidden="1">{#N/A,#N/A,FALSE,"Assessment";#N/A,#N/A,FALSE,"Staffing";#N/A,#N/A,FALSE,"Hires";#N/A,#N/A,FALSE,"Assumptions"}</definedName>
    <definedName name="______k1_2" localSheetId="78" hidden="1">{#N/A,#N/A,FALSE,"Assessment";#N/A,#N/A,FALSE,"Staffing";#N/A,#N/A,FALSE,"Hires";#N/A,#N/A,FALSE,"Assumptions"}</definedName>
    <definedName name="______k1_2" localSheetId="15" hidden="1">{#N/A,#N/A,FALSE,"Assessment";#N/A,#N/A,FALSE,"Staffing";#N/A,#N/A,FALSE,"Hires";#N/A,#N/A,FALSE,"Assumptions"}</definedName>
    <definedName name="______k1_2" hidden="1">{#N/A,#N/A,FALSE,"Assessment";#N/A,#N/A,FALSE,"Staffing";#N/A,#N/A,FALSE,"Hires";#N/A,#N/A,FALSE,"Assumptions"}</definedName>
    <definedName name="______k1_3" localSheetId="84" hidden="1">{#N/A,#N/A,FALSE,"Assessment";#N/A,#N/A,FALSE,"Staffing";#N/A,#N/A,FALSE,"Hires";#N/A,#N/A,FALSE,"Assumptions"}</definedName>
    <definedName name="______k1_3" localSheetId="86" hidden="1">{#N/A,#N/A,FALSE,"Assessment";#N/A,#N/A,FALSE,"Staffing";#N/A,#N/A,FALSE,"Hires";#N/A,#N/A,FALSE,"Assumptions"}</definedName>
    <definedName name="______k1_3" localSheetId="91" hidden="1">{#N/A,#N/A,FALSE,"Assessment";#N/A,#N/A,FALSE,"Staffing";#N/A,#N/A,FALSE,"Hires";#N/A,#N/A,FALSE,"Assumptions"}</definedName>
    <definedName name="______k1_3" localSheetId="24" hidden="1">{#N/A,#N/A,FALSE,"Assessment";#N/A,#N/A,FALSE,"Staffing";#N/A,#N/A,FALSE,"Hires";#N/A,#N/A,FALSE,"Assumptions"}</definedName>
    <definedName name="______k1_3" localSheetId="33" hidden="1">{#N/A,#N/A,FALSE,"Assessment";#N/A,#N/A,FALSE,"Staffing";#N/A,#N/A,FALSE,"Hires";#N/A,#N/A,FALSE,"Assumptions"}</definedName>
    <definedName name="______k1_3" localSheetId="43" hidden="1">{#N/A,#N/A,FALSE,"Assessment";#N/A,#N/A,FALSE,"Staffing";#N/A,#N/A,FALSE,"Hires";#N/A,#N/A,FALSE,"Assumptions"}</definedName>
    <definedName name="______k1_3" localSheetId="75" hidden="1">{#N/A,#N/A,FALSE,"Assessment";#N/A,#N/A,FALSE,"Staffing";#N/A,#N/A,FALSE,"Hires";#N/A,#N/A,FALSE,"Assumptions"}</definedName>
    <definedName name="______k1_3" localSheetId="78" hidden="1">{#N/A,#N/A,FALSE,"Assessment";#N/A,#N/A,FALSE,"Staffing";#N/A,#N/A,FALSE,"Hires";#N/A,#N/A,FALSE,"Assumptions"}</definedName>
    <definedName name="______k1_3" localSheetId="15" hidden="1">{#N/A,#N/A,FALSE,"Assessment";#N/A,#N/A,FALSE,"Staffing";#N/A,#N/A,FALSE,"Hires";#N/A,#N/A,FALSE,"Assumptions"}</definedName>
    <definedName name="______k1_3" hidden="1">{#N/A,#N/A,FALSE,"Assessment";#N/A,#N/A,FALSE,"Staffing";#N/A,#N/A,FALSE,"Hires";#N/A,#N/A,FALSE,"Assumptions"}</definedName>
    <definedName name="______k1_4" localSheetId="84" hidden="1">{#N/A,#N/A,FALSE,"Assessment";#N/A,#N/A,FALSE,"Staffing";#N/A,#N/A,FALSE,"Hires";#N/A,#N/A,FALSE,"Assumptions"}</definedName>
    <definedName name="______k1_4" localSheetId="86" hidden="1">{#N/A,#N/A,FALSE,"Assessment";#N/A,#N/A,FALSE,"Staffing";#N/A,#N/A,FALSE,"Hires";#N/A,#N/A,FALSE,"Assumptions"}</definedName>
    <definedName name="______k1_4" localSheetId="91" hidden="1">{#N/A,#N/A,FALSE,"Assessment";#N/A,#N/A,FALSE,"Staffing";#N/A,#N/A,FALSE,"Hires";#N/A,#N/A,FALSE,"Assumptions"}</definedName>
    <definedName name="______k1_4" localSheetId="24" hidden="1">{#N/A,#N/A,FALSE,"Assessment";#N/A,#N/A,FALSE,"Staffing";#N/A,#N/A,FALSE,"Hires";#N/A,#N/A,FALSE,"Assumptions"}</definedName>
    <definedName name="______k1_4" localSheetId="33" hidden="1">{#N/A,#N/A,FALSE,"Assessment";#N/A,#N/A,FALSE,"Staffing";#N/A,#N/A,FALSE,"Hires";#N/A,#N/A,FALSE,"Assumptions"}</definedName>
    <definedName name="______k1_4" localSheetId="43" hidden="1">{#N/A,#N/A,FALSE,"Assessment";#N/A,#N/A,FALSE,"Staffing";#N/A,#N/A,FALSE,"Hires";#N/A,#N/A,FALSE,"Assumptions"}</definedName>
    <definedName name="______k1_4" localSheetId="75" hidden="1">{#N/A,#N/A,FALSE,"Assessment";#N/A,#N/A,FALSE,"Staffing";#N/A,#N/A,FALSE,"Hires";#N/A,#N/A,FALSE,"Assumptions"}</definedName>
    <definedName name="______k1_4" localSheetId="78" hidden="1">{#N/A,#N/A,FALSE,"Assessment";#N/A,#N/A,FALSE,"Staffing";#N/A,#N/A,FALSE,"Hires";#N/A,#N/A,FALSE,"Assumptions"}</definedName>
    <definedName name="______k1_4" localSheetId="15" hidden="1">{#N/A,#N/A,FALSE,"Assessment";#N/A,#N/A,FALSE,"Staffing";#N/A,#N/A,FALSE,"Hires";#N/A,#N/A,FALSE,"Assumptions"}</definedName>
    <definedName name="______k1_4" hidden="1">{#N/A,#N/A,FALSE,"Assessment";#N/A,#N/A,FALSE,"Staffing";#N/A,#N/A,FALSE,"Hires";#N/A,#N/A,FALSE,"Assumptions"}</definedName>
    <definedName name="______kk1" localSheetId="11" hidden="1">{#N/A,#N/A,FALSE,"Assessment";#N/A,#N/A,FALSE,"Staffing";#N/A,#N/A,FALSE,"Hires";#N/A,#N/A,FALSE,"Assumptions"}</definedName>
    <definedName name="______kk1" localSheetId="12" hidden="1">{#N/A,#N/A,FALSE,"Assessment";#N/A,#N/A,FALSE,"Staffing";#N/A,#N/A,FALSE,"Hires";#N/A,#N/A,FALSE,"Assumptions"}</definedName>
    <definedName name="______kk1" localSheetId="13" hidden="1">{#N/A,#N/A,FALSE,"Assessment";#N/A,#N/A,FALSE,"Staffing";#N/A,#N/A,FALSE,"Hires";#N/A,#N/A,FALSE,"Assumptions"}</definedName>
    <definedName name="______kk1" localSheetId="79" hidden="1">{#N/A,#N/A,FALSE,"Assessment";#N/A,#N/A,FALSE,"Staffing";#N/A,#N/A,FALSE,"Hires";#N/A,#N/A,FALSE,"Assumptions"}</definedName>
    <definedName name="______kk1" localSheetId="80" hidden="1">{#N/A,#N/A,FALSE,"Assessment";#N/A,#N/A,FALSE,"Staffing";#N/A,#N/A,FALSE,"Hires";#N/A,#N/A,FALSE,"Assumptions"}</definedName>
    <definedName name="______kk1" localSheetId="81" hidden="1">{#N/A,#N/A,FALSE,"Assessment";#N/A,#N/A,FALSE,"Staffing";#N/A,#N/A,FALSE,"Hires";#N/A,#N/A,FALSE,"Assumptions"}</definedName>
    <definedName name="______kk1" localSheetId="82" hidden="1">{#N/A,#N/A,FALSE,"Assessment";#N/A,#N/A,FALSE,"Staffing";#N/A,#N/A,FALSE,"Hires";#N/A,#N/A,FALSE,"Assumptions"}</definedName>
    <definedName name="______kk1" localSheetId="83" hidden="1">{#N/A,#N/A,FALSE,"Assessment";#N/A,#N/A,FALSE,"Staffing";#N/A,#N/A,FALSE,"Hires";#N/A,#N/A,FALSE,"Assumptions"}</definedName>
    <definedName name="______kk1" localSheetId="84" hidden="1">{#N/A,#N/A,FALSE,"Assessment";#N/A,#N/A,FALSE,"Staffing";#N/A,#N/A,FALSE,"Hires";#N/A,#N/A,FALSE,"Assumptions"}</definedName>
    <definedName name="______kk1" localSheetId="86" hidden="1">{#N/A,#N/A,FALSE,"Assessment";#N/A,#N/A,FALSE,"Staffing";#N/A,#N/A,FALSE,"Hires";#N/A,#N/A,FALSE,"Assumptions"}</definedName>
    <definedName name="______kk1" localSheetId="87" hidden="1">{#N/A,#N/A,FALSE,"Assessment";#N/A,#N/A,FALSE,"Staffing";#N/A,#N/A,FALSE,"Hires";#N/A,#N/A,FALSE,"Assumptions"}</definedName>
    <definedName name="______kk1" localSheetId="88" hidden="1">{#N/A,#N/A,FALSE,"Assessment";#N/A,#N/A,FALSE,"Staffing";#N/A,#N/A,FALSE,"Hires";#N/A,#N/A,FALSE,"Assumptions"}</definedName>
    <definedName name="______kk1" localSheetId="89" hidden="1">{#N/A,#N/A,FALSE,"Assessment";#N/A,#N/A,FALSE,"Staffing";#N/A,#N/A,FALSE,"Hires";#N/A,#N/A,FALSE,"Assumptions"}</definedName>
    <definedName name="______kk1" localSheetId="90" hidden="1">{#N/A,#N/A,FALSE,"Assessment";#N/A,#N/A,FALSE,"Staffing";#N/A,#N/A,FALSE,"Hires";#N/A,#N/A,FALSE,"Assumptions"}</definedName>
    <definedName name="______kk1" localSheetId="91" hidden="1">{#N/A,#N/A,FALSE,"Assessment";#N/A,#N/A,FALSE,"Staffing";#N/A,#N/A,FALSE,"Hires";#N/A,#N/A,FALSE,"Assumptions"}</definedName>
    <definedName name="______kk1" localSheetId="92" hidden="1">{#N/A,#N/A,FALSE,"Assessment";#N/A,#N/A,FALSE,"Staffing";#N/A,#N/A,FALSE,"Hires";#N/A,#N/A,FALSE,"Assumptions"}</definedName>
    <definedName name="______kk1" localSheetId="93" hidden="1">{#N/A,#N/A,FALSE,"Assessment";#N/A,#N/A,FALSE,"Staffing";#N/A,#N/A,FALSE,"Hires";#N/A,#N/A,FALSE,"Assumptions"}</definedName>
    <definedName name="______kk1" localSheetId="94" hidden="1">{#N/A,#N/A,FALSE,"Assessment";#N/A,#N/A,FALSE,"Staffing";#N/A,#N/A,FALSE,"Hires";#N/A,#N/A,FALSE,"Assumptions"}</definedName>
    <definedName name="______kk1" localSheetId="95" hidden="1">{#N/A,#N/A,FALSE,"Assessment";#N/A,#N/A,FALSE,"Staffing";#N/A,#N/A,FALSE,"Hires";#N/A,#N/A,FALSE,"Assumptions"}</definedName>
    <definedName name="______kk1" localSheetId="99" hidden="1">{#N/A,#N/A,FALSE,"Assessment";#N/A,#N/A,FALSE,"Staffing";#N/A,#N/A,FALSE,"Hires";#N/A,#N/A,FALSE,"Assumptions"}</definedName>
    <definedName name="______kk1" localSheetId="100" hidden="1">{#N/A,#N/A,FALSE,"Assessment";#N/A,#N/A,FALSE,"Staffing";#N/A,#N/A,FALSE,"Hires";#N/A,#N/A,FALSE,"Assumptions"}</definedName>
    <definedName name="______kk1" localSheetId="24" hidden="1">{#N/A,#N/A,FALSE,"Assessment";#N/A,#N/A,FALSE,"Staffing";#N/A,#N/A,FALSE,"Hires";#N/A,#N/A,FALSE,"Assumptions"}</definedName>
    <definedName name="______kk1" localSheetId="33" hidden="1">{#N/A,#N/A,FALSE,"Assessment";#N/A,#N/A,FALSE,"Staffing";#N/A,#N/A,FALSE,"Hires";#N/A,#N/A,FALSE,"Assumptions"}</definedName>
    <definedName name="______kk1" localSheetId="36" hidden="1">{#N/A,#N/A,FALSE,"Assessment";#N/A,#N/A,FALSE,"Staffing";#N/A,#N/A,FALSE,"Hires";#N/A,#N/A,FALSE,"Assumptions"}</definedName>
    <definedName name="______kk1" localSheetId="37" hidden="1">{#N/A,#N/A,FALSE,"Assessment";#N/A,#N/A,FALSE,"Staffing";#N/A,#N/A,FALSE,"Hires";#N/A,#N/A,FALSE,"Assumptions"}</definedName>
    <definedName name="______kk1" localSheetId="39" hidden="1">{#N/A,#N/A,FALSE,"Assessment";#N/A,#N/A,FALSE,"Staffing";#N/A,#N/A,FALSE,"Hires";#N/A,#N/A,FALSE,"Assumptions"}</definedName>
    <definedName name="______kk1" localSheetId="43" hidden="1">{#N/A,#N/A,FALSE,"Assessment";#N/A,#N/A,FALSE,"Staffing";#N/A,#N/A,FALSE,"Hires";#N/A,#N/A,FALSE,"Assumptions"}</definedName>
    <definedName name="______kk1" localSheetId="73" hidden="1">{#N/A,#N/A,FALSE,"Assessment";#N/A,#N/A,FALSE,"Staffing";#N/A,#N/A,FALSE,"Hires";#N/A,#N/A,FALSE,"Assumptions"}</definedName>
    <definedName name="______kk1" localSheetId="74" hidden="1">{#N/A,#N/A,FALSE,"Assessment";#N/A,#N/A,FALSE,"Staffing";#N/A,#N/A,FALSE,"Hires";#N/A,#N/A,FALSE,"Assumptions"}</definedName>
    <definedName name="______kk1" localSheetId="75" hidden="1">{#N/A,#N/A,FALSE,"Assessment";#N/A,#N/A,FALSE,"Staffing";#N/A,#N/A,FALSE,"Hires";#N/A,#N/A,FALSE,"Assumptions"}</definedName>
    <definedName name="______kk1" localSheetId="76" hidden="1">{#N/A,#N/A,FALSE,"Assessment";#N/A,#N/A,FALSE,"Staffing";#N/A,#N/A,FALSE,"Hires";#N/A,#N/A,FALSE,"Assumptions"}</definedName>
    <definedName name="______kk1" localSheetId="77" hidden="1">{#N/A,#N/A,FALSE,"Assessment";#N/A,#N/A,FALSE,"Staffing";#N/A,#N/A,FALSE,"Hires";#N/A,#N/A,FALSE,"Assumptions"}</definedName>
    <definedName name="______kk1" localSheetId="78" hidden="1">{#N/A,#N/A,FALSE,"Assessment";#N/A,#N/A,FALSE,"Staffing";#N/A,#N/A,FALSE,"Hires";#N/A,#N/A,FALSE,"Assumptions"}</definedName>
    <definedName name="______kk1" localSheetId="15" hidden="1">{#N/A,#N/A,FALSE,"Assessment";#N/A,#N/A,FALSE,"Staffing";#N/A,#N/A,FALSE,"Hires";#N/A,#N/A,FALSE,"Assumptions"}</definedName>
    <definedName name="______kk1" hidden="1">{#N/A,#N/A,FALSE,"Assessment";#N/A,#N/A,FALSE,"Staffing";#N/A,#N/A,FALSE,"Hires";#N/A,#N/A,FALSE,"Assumptions"}</definedName>
    <definedName name="______kk1_1" localSheetId="84" hidden="1">{#N/A,#N/A,FALSE,"Assessment";#N/A,#N/A,FALSE,"Staffing";#N/A,#N/A,FALSE,"Hires";#N/A,#N/A,FALSE,"Assumptions"}</definedName>
    <definedName name="______kk1_1" localSheetId="86" hidden="1">{#N/A,#N/A,FALSE,"Assessment";#N/A,#N/A,FALSE,"Staffing";#N/A,#N/A,FALSE,"Hires";#N/A,#N/A,FALSE,"Assumptions"}</definedName>
    <definedName name="______kk1_1" localSheetId="91" hidden="1">{#N/A,#N/A,FALSE,"Assessment";#N/A,#N/A,FALSE,"Staffing";#N/A,#N/A,FALSE,"Hires";#N/A,#N/A,FALSE,"Assumptions"}</definedName>
    <definedName name="______kk1_1" localSheetId="24" hidden="1">{#N/A,#N/A,FALSE,"Assessment";#N/A,#N/A,FALSE,"Staffing";#N/A,#N/A,FALSE,"Hires";#N/A,#N/A,FALSE,"Assumptions"}</definedName>
    <definedName name="______kk1_1" localSheetId="33" hidden="1">{#N/A,#N/A,FALSE,"Assessment";#N/A,#N/A,FALSE,"Staffing";#N/A,#N/A,FALSE,"Hires";#N/A,#N/A,FALSE,"Assumptions"}</definedName>
    <definedName name="______kk1_1" localSheetId="43" hidden="1">{#N/A,#N/A,FALSE,"Assessment";#N/A,#N/A,FALSE,"Staffing";#N/A,#N/A,FALSE,"Hires";#N/A,#N/A,FALSE,"Assumptions"}</definedName>
    <definedName name="______kk1_1" localSheetId="75" hidden="1">{#N/A,#N/A,FALSE,"Assessment";#N/A,#N/A,FALSE,"Staffing";#N/A,#N/A,FALSE,"Hires";#N/A,#N/A,FALSE,"Assumptions"}</definedName>
    <definedName name="______kk1_1" localSheetId="78" hidden="1">{#N/A,#N/A,FALSE,"Assessment";#N/A,#N/A,FALSE,"Staffing";#N/A,#N/A,FALSE,"Hires";#N/A,#N/A,FALSE,"Assumptions"}</definedName>
    <definedName name="______kk1_1" localSheetId="15" hidden="1">{#N/A,#N/A,FALSE,"Assessment";#N/A,#N/A,FALSE,"Staffing";#N/A,#N/A,FALSE,"Hires";#N/A,#N/A,FALSE,"Assumptions"}</definedName>
    <definedName name="______kk1_1" hidden="1">{#N/A,#N/A,FALSE,"Assessment";#N/A,#N/A,FALSE,"Staffing";#N/A,#N/A,FALSE,"Hires";#N/A,#N/A,FALSE,"Assumptions"}</definedName>
    <definedName name="______kk1_2" localSheetId="84" hidden="1">{#N/A,#N/A,FALSE,"Assessment";#N/A,#N/A,FALSE,"Staffing";#N/A,#N/A,FALSE,"Hires";#N/A,#N/A,FALSE,"Assumptions"}</definedName>
    <definedName name="______kk1_2" localSheetId="86" hidden="1">{#N/A,#N/A,FALSE,"Assessment";#N/A,#N/A,FALSE,"Staffing";#N/A,#N/A,FALSE,"Hires";#N/A,#N/A,FALSE,"Assumptions"}</definedName>
    <definedName name="______kk1_2" localSheetId="91" hidden="1">{#N/A,#N/A,FALSE,"Assessment";#N/A,#N/A,FALSE,"Staffing";#N/A,#N/A,FALSE,"Hires";#N/A,#N/A,FALSE,"Assumptions"}</definedName>
    <definedName name="______kk1_2" localSheetId="24" hidden="1">{#N/A,#N/A,FALSE,"Assessment";#N/A,#N/A,FALSE,"Staffing";#N/A,#N/A,FALSE,"Hires";#N/A,#N/A,FALSE,"Assumptions"}</definedName>
    <definedName name="______kk1_2" localSheetId="33" hidden="1">{#N/A,#N/A,FALSE,"Assessment";#N/A,#N/A,FALSE,"Staffing";#N/A,#N/A,FALSE,"Hires";#N/A,#N/A,FALSE,"Assumptions"}</definedName>
    <definedName name="______kk1_2" localSheetId="43" hidden="1">{#N/A,#N/A,FALSE,"Assessment";#N/A,#N/A,FALSE,"Staffing";#N/A,#N/A,FALSE,"Hires";#N/A,#N/A,FALSE,"Assumptions"}</definedName>
    <definedName name="______kk1_2" localSheetId="75" hidden="1">{#N/A,#N/A,FALSE,"Assessment";#N/A,#N/A,FALSE,"Staffing";#N/A,#N/A,FALSE,"Hires";#N/A,#N/A,FALSE,"Assumptions"}</definedName>
    <definedName name="______kk1_2" localSheetId="78" hidden="1">{#N/A,#N/A,FALSE,"Assessment";#N/A,#N/A,FALSE,"Staffing";#N/A,#N/A,FALSE,"Hires";#N/A,#N/A,FALSE,"Assumptions"}</definedName>
    <definedName name="______kk1_2" localSheetId="15" hidden="1">{#N/A,#N/A,FALSE,"Assessment";#N/A,#N/A,FALSE,"Staffing";#N/A,#N/A,FALSE,"Hires";#N/A,#N/A,FALSE,"Assumptions"}</definedName>
    <definedName name="______kk1_2" hidden="1">{#N/A,#N/A,FALSE,"Assessment";#N/A,#N/A,FALSE,"Staffing";#N/A,#N/A,FALSE,"Hires";#N/A,#N/A,FALSE,"Assumptions"}</definedName>
    <definedName name="______kk1_3" localSheetId="84" hidden="1">{#N/A,#N/A,FALSE,"Assessment";#N/A,#N/A,FALSE,"Staffing";#N/A,#N/A,FALSE,"Hires";#N/A,#N/A,FALSE,"Assumptions"}</definedName>
    <definedName name="______kk1_3" localSheetId="86" hidden="1">{#N/A,#N/A,FALSE,"Assessment";#N/A,#N/A,FALSE,"Staffing";#N/A,#N/A,FALSE,"Hires";#N/A,#N/A,FALSE,"Assumptions"}</definedName>
    <definedName name="______kk1_3" localSheetId="91" hidden="1">{#N/A,#N/A,FALSE,"Assessment";#N/A,#N/A,FALSE,"Staffing";#N/A,#N/A,FALSE,"Hires";#N/A,#N/A,FALSE,"Assumptions"}</definedName>
    <definedName name="______kk1_3" localSheetId="24" hidden="1">{#N/A,#N/A,FALSE,"Assessment";#N/A,#N/A,FALSE,"Staffing";#N/A,#N/A,FALSE,"Hires";#N/A,#N/A,FALSE,"Assumptions"}</definedName>
    <definedName name="______kk1_3" localSheetId="33" hidden="1">{#N/A,#N/A,FALSE,"Assessment";#N/A,#N/A,FALSE,"Staffing";#N/A,#N/A,FALSE,"Hires";#N/A,#N/A,FALSE,"Assumptions"}</definedName>
    <definedName name="______kk1_3" localSheetId="43" hidden="1">{#N/A,#N/A,FALSE,"Assessment";#N/A,#N/A,FALSE,"Staffing";#N/A,#N/A,FALSE,"Hires";#N/A,#N/A,FALSE,"Assumptions"}</definedName>
    <definedName name="______kk1_3" localSheetId="75" hidden="1">{#N/A,#N/A,FALSE,"Assessment";#N/A,#N/A,FALSE,"Staffing";#N/A,#N/A,FALSE,"Hires";#N/A,#N/A,FALSE,"Assumptions"}</definedName>
    <definedName name="______kk1_3" localSheetId="78" hidden="1">{#N/A,#N/A,FALSE,"Assessment";#N/A,#N/A,FALSE,"Staffing";#N/A,#N/A,FALSE,"Hires";#N/A,#N/A,FALSE,"Assumptions"}</definedName>
    <definedName name="______kk1_3" localSheetId="15" hidden="1">{#N/A,#N/A,FALSE,"Assessment";#N/A,#N/A,FALSE,"Staffing";#N/A,#N/A,FALSE,"Hires";#N/A,#N/A,FALSE,"Assumptions"}</definedName>
    <definedName name="______kk1_3" hidden="1">{#N/A,#N/A,FALSE,"Assessment";#N/A,#N/A,FALSE,"Staffing";#N/A,#N/A,FALSE,"Hires";#N/A,#N/A,FALSE,"Assumptions"}</definedName>
    <definedName name="______kk1_4" localSheetId="84" hidden="1">{#N/A,#N/A,FALSE,"Assessment";#N/A,#N/A,FALSE,"Staffing";#N/A,#N/A,FALSE,"Hires";#N/A,#N/A,FALSE,"Assumptions"}</definedName>
    <definedName name="______kk1_4" localSheetId="86" hidden="1">{#N/A,#N/A,FALSE,"Assessment";#N/A,#N/A,FALSE,"Staffing";#N/A,#N/A,FALSE,"Hires";#N/A,#N/A,FALSE,"Assumptions"}</definedName>
    <definedName name="______kk1_4" localSheetId="91" hidden="1">{#N/A,#N/A,FALSE,"Assessment";#N/A,#N/A,FALSE,"Staffing";#N/A,#N/A,FALSE,"Hires";#N/A,#N/A,FALSE,"Assumptions"}</definedName>
    <definedName name="______kk1_4" localSheetId="24" hidden="1">{#N/A,#N/A,FALSE,"Assessment";#N/A,#N/A,FALSE,"Staffing";#N/A,#N/A,FALSE,"Hires";#N/A,#N/A,FALSE,"Assumptions"}</definedName>
    <definedName name="______kk1_4" localSheetId="33" hidden="1">{#N/A,#N/A,FALSE,"Assessment";#N/A,#N/A,FALSE,"Staffing";#N/A,#N/A,FALSE,"Hires";#N/A,#N/A,FALSE,"Assumptions"}</definedName>
    <definedName name="______kk1_4" localSheetId="43" hidden="1">{#N/A,#N/A,FALSE,"Assessment";#N/A,#N/A,FALSE,"Staffing";#N/A,#N/A,FALSE,"Hires";#N/A,#N/A,FALSE,"Assumptions"}</definedName>
    <definedName name="______kk1_4" localSheetId="75" hidden="1">{#N/A,#N/A,FALSE,"Assessment";#N/A,#N/A,FALSE,"Staffing";#N/A,#N/A,FALSE,"Hires";#N/A,#N/A,FALSE,"Assumptions"}</definedName>
    <definedName name="______kk1_4" localSheetId="78" hidden="1">{#N/A,#N/A,FALSE,"Assessment";#N/A,#N/A,FALSE,"Staffing";#N/A,#N/A,FALSE,"Hires";#N/A,#N/A,FALSE,"Assumptions"}</definedName>
    <definedName name="______kk1_4" localSheetId="15" hidden="1">{#N/A,#N/A,FALSE,"Assessment";#N/A,#N/A,FALSE,"Staffing";#N/A,#N/A,FALSE,"Hires";#N/A,#N/A,FALSE,"Assumptions"}</definedName>
    <definedName name="______kk1_4" hidden="1">{#N/A,#N/A,FALSE,"Assessment";#N/A,#N/A,FALSE,"Staffing";#N/A,#N/A,FALSE,"Hires";#N/A,#N/A,FALSE,"Assumptions"}</definedName>
    <definedName name="______KKK1" localSheetId="11" hidden="1">{#N/A,#N/A,FALSE,"Assessment";#N/A,#N/A,FALSE,"Staffing";#N/A,#N/A,FALSE,"Hires";#N/A,#N/A,FALSE,"Assumptions"}</definedName>
    <definedName name="______KKK1" localSheetId="12" hidden="1">{#N/A,#N/A,FALSE,"Assessment";#N/A,#N/A,FALSE,"Staffing";#N/A,#N/A,FALSE,"Hires";#N/A,#N/A,FALSE,"Assumptions"}</definedName>
    <definedName name="______KKK1" localSheetId="13" hidden="1">{#N/A,#N/A,FALSE,"Assessment";#N/A,#N/A,FALSE,"Staffing";#N/A,#N/A,FALSE,"Hires";#N/A,#N/A,FALSE,"Assumptions"}</definedName>
    <definedName name="______KKK1" localSheetId="79" hidden="1">{#N/A,#N/A,FALSE,"Assessment";#N/A,#N/A,FALSE,"Staffing";#N/A,#N/A,FALSE,"Hires";#N/A,#N/A,FALSE,"Assumptions"}</definedName>
    <definedName name="______KKK1" localSheetId="80" hidden="1">{#N/A,#N/A,FALSE,"Assessment";#N/A,#N/A,FALSE,"Staffing";#N/A,#N/A,FALSE,"Hires";#N/A,#N/A,FALSE,"Assumptions"}</definedName>
    <definedName name="______KKK1" localSheetId="81" hidden="1">{#N/A,#N/A,FALSE,"Assessment";#N/A,#N/A,FALSE,"Staffing";#N/A,#N/A,FALSE,"Hires";#N/A,#N/A,FALSE,"Assumptions"}</definedName>
    <definedName name="______KKK1" localSheetId="82" hidden="1">{#N/A,#N/A,FALSE,"Assessment";#N/A,#N/A,FALSE,"Staffing";#N/A,#N/A,FALSE,"Hires";#N/A,#N/A,FALSE,"Assumptions"}</definedName>
    <definedName name="______KKK1" localSheetId="83" hidden="1">{#N/A,#N/A,FALSE,"Assessment";#N/A,#N/A,FALSE,"Staffing";#N/A,#N/A,FALSE,"Hires";#N/A,#N/A,FALSE,"Assumptions"}</definedName>
    <definedName name="______KKK1" localSheetId="84" hidden="1">{#N/A,#N/A,FALSE,"Assessment";#N/A,#N/A,FALSE,"Staffing";#N/A,#N/A,FALSE,"Hires";#N/A,#N/A,FALSE,"Assumptions"}</definedName>
    <definedName name="______KKK1" localSheetId="86" hidden="1">{#N/A,#N/A,FALSE,"Assessment";#N/A,#N/A,FALSE,"Staffing";#N/A,#N/A,FALSE,"Hires";#N/A,#N/A,FALSE,"Assumptions"}</definedName>
    <definedName name="______KKK1" localSheetId="87" hidden="1">{#N/A,#N/A,FALSE,"Assessment";#N/A,#N/A,FALSE,"Staffing";#N/A,#N/A,FALSE,"Hires";#N/A,#N/A,FALSE,"Assumptions"}</definedName>
    <definedName name="______KKK1" localSheetId="88" hidden="1">{#N/A,#N/A,FALSE,"Assessment";#N/A,#N/A,FALSE,"Staffing";#N/A,#N/A,FALSE,"Hires";#N/A,#N/A,FALSE,"Assumptions"}</definedName>
    <definedName name="______KKK1" localSheetId="89" hidden="1">{#N/A,#N/A,FALSE,"Assessment";#N/A,#N/A,FALSE,"Staffing";#N/A,#N/A,FALSE,"Hires";#N/A,#N/A,FALSE,"Assumptions"}</definedName>
    <definedName name="______KKK1" localSheetId="90" hidden="1">{#N/A,#N/A,FALSE,"Assessment";#N/A,#N/A,FALSE,"Staffing";#N/A,#N/A,FALSE,"Hires";#N/A,#N/A,FALSE,"Assumptions"}</definedName>
    <definedName name="______KKK1" localSheetId="91" hidden="1">{#N/A,#N/A,FALSE,"Assessment";#N/A,#N/A,FALSE,"Staffing";#N/A,#N/A,FALSE,"Hires";#N/A,#N/A,FALSE,"Assumptions"}</definedName>
    <definedName name="______KKK1" localSheetId="92" hidden="1">{#N/A,#N/A,FALSE,"Assessment";#N/A,#N/A,FALSE,"Staffing";#N/A,#N/A,FALSE,"Hires";#N/A,#N/A,FALSE,"Assumptions"}</definedName>
    <definedName name="______KKK1" localSheetId="93" hidden="1">{#N/A,#N/A,FALSE,"Assessment";#N/A,#N/A,FALSE,"Staffing";#N/A,#N/A,FALSE,"Hires";#N/A,#N/A,FALSE,"Assumptions"}</definedName>
    <definedName name="______KKK1" localSheetId="94" hidden="1">{#N/A,#N/A,FALSE,"Assessment";#N/A,#N/A,FALSE,"Staffing";#N/A,#N/A,FALSE,"Hires";#N/A,#N/A,FALSE,"Assumptions"}</definedName>
    <definedName name="______KKK1" localSheetId="95" hidden="1">{#N/A,#N/A,FALSE,"Assessment";#N/A,#N/A,FALSE,"Staffing";#N/A,#N/A,FALSE,"Hires";#N/A,#N/A,FALSE,"Assumptions"}</definedName>
    <definedName name="______KKK1" localSheetId="99" hidden="1">{#N/A,#N/A,FALSE,"Assessment";#N/A,#N/A,FALSE,"Staffing";#N/A,#N/A,FALSE,"Hires";#N/A,#N/A,FALSE,"Assumptions"}</definedName>
    <definedName name="______KKK1" localSheetId="100" hidden="1">{#N/A,#N/A,FALSE,"Assessment";#N/A,#N/A,FALSE,"Staffing";#N/A,#N/A,FALSE,"Hires";#N/A,#N/A,FALSE,"Assumptions"}</definedName>
    <definedName name="______KKK1" localSheetId="24" hidden="1">{#N/A,#N/A,FALSE,"Assessment";#N/A,#N/A,FALSE,"Staffing";#N/A,#N/A,FALSE,"Hires";#N/A,#N/A,FALSE,"Assumptions"}</definedName>
    <definedName name="______KKK1" localSheetId="33" hidden="1">{#N/A,#N/A,FALSE,"Assessment";#N/A,#N/A,FALSE,"Staffing";#N/A,#N/A,FALSE,"Hires";#N/A,#N/A,FALSE,"Assumptions"}</definedName>
    <definedName name="______KKK1" localSheetId="36" hidden="1">{#N/A,#N/A,FALSE,"Assessment";#N/A,#N/A,FALSE,"Staffing";#N/A,#N/A,FALSE,"Hires";#N/A,#N/A,FALSE,"Assumptions"}</definedName>
    <definedName name="______KKK1" localSheetId="37" hidden="1">{#N/A,#N/A,FALSE,"Assessment";#N/A,#N/A,FALSE,"Staffing";#N/A,#N/A,FALSE,"Hires";#N/A,#N/A,FALSE,"Assumptions"}</definedName>
    <definedName name="______KKK1" localSheetId="39" hidden="1">{#N/A,#N/A,FALSE,"Assessment";#N/A,#N/A,FALSE,"Staffing";#N/A,#N/A,FALSE,"Hires";#N/A,#N/A,FALSE,"Assumptions"}</definedName>
    <definedName name="______KKK1" localSheetId="43" hidden="1">{#N/A,#N/A,FALSE,"Assessment";#N/A,#N/A,FALSE,"Staffing";#N/A,#N/A,FALSE,"Hires";#N/A,#N/A,FALSE,"Assumptions"}</definedName>
    <definedName name="______KKK1" localSheetId="73" hidden="1">{#N/A,#N/A,FALSE,"Assessment";#N/A,#N/A,FALSE,"Staffing";#N/A,#N/A,FALSE,"Hires";#N/A,#N/A,FALSE,"Assumptions"}</definedName>
    <definedName name="______KKK1" localSheetId="74" hidden="1">{#N/A,#N/A,FALSE,"Assessment";#N/A,#N/A,FALSE,"Staffing";#N/A,#N/A,FALSE,"Hires";#N/A,#N/A,FALSE,"Assumptions"}</definedName>
    <definedName name="______KKK1" localSheetId="75" hidden="1">{#N/A,#N/A,FALSE,"Assessment";#N/A,#N/A,FALSE,"Staffing";#N/A,#N/A,FALSE,"Hires";#N/A,#N/A,FALSE,"Assumptions"}</definedName>
    <definedName name="______KKK1" localSheetId="76" hidden="1">{#N/A,#N/A,FALSE,"Assessment";#N/A,#N/A,FALSE,"Staffing";#N/A,#N/A,FALSE,"Hires";#N/A,#N/A,FALSE,"Assumptions"}</definedName>
    <definedName name="______KKK1" localSheetId="77" hidden="1">{#N/A,#N/A,FALSE,"Assessment";#N/A,#N/A,FALSE,"Staffing";#N/A,#N/A,FALSE,"Hires";#N/A,#N/A,FALSE,"Assumptions"}</definedName>
    <definedName name="______KKK1" localSheetId="78" hidden="1">{#N/A,#N/A,FALSE,"Assessment";#N/A,#N/A,FALSE,"Staffing";#N/A,#N/A,FALSE,"Hires";#N/A,#N/A,FALSE,"Assumptions"}</definedName>
    <definedName name="______KKK1" localSheetId="15" hidden="1">{#N/A,#N/A,FALSE,"Assessment";#N/A,#N/A,FALSE,"Staffing";#N/A,#N/A,FALSE,"Hires";#N/A,#N/A,FALSE,"Assumptions"}</definedName>
    <definedName name="______KKK1" hidden="1">{#N/A,#N/A,FALSE,"Assessment";#N/A,#N/A,FALSE,"Staffing";#N/A,#N/A,FALSE,"Hires";#N/A,#N/A,FALSE,"Assumptions"}</definedName>
    <definedName name="______KKK1_1" localSheetId="84" hidden="1">{#N/A,#N/A,FALSE,"Assessment";#N/A,#N/A,FALSE,"Staffing";#N/A,#N/A,FALSE,"Hires";#N/A,#N/A,FALSE,"Assumptions"}</definedName>
    <definedName name="______KKK1_1" localSheetId="86" hidden="1">{#N/A,#N/A,FALSE,"Assessment";#N/A,#N/A,FALSE,"Staffing";#N/A,#N/A,FALSE,"Hires";#N/A,#N/A,FALSE,"Assumptions"}</definedName>
    <definedName name="______KKK1_1" localSheetId="91" hidden="1">{#N/A,#N/A,FALSE,"Assessment";#N/A,#N/A,FALSE,"Staffing";#N/A,#N/A,FALSE,"Hires";#N/A,#N/A,FALSE,"Assumptions"}</definedName>
    <definedName name="______KKK1_1" localSheetId="24" hidden="1">{#N/A,#N/A,FALSE,"Assessment";#N/A,#N/A,FALSE,"Staffing";#N/A,#N/A,FALSE,"Hires";#N/A,#N/A,FALSE,"Assumptions"}</definedName>
    <definedName name="______KKK1_1" localSheetId="33" hidden="1">{#N/A,#N/A,FALSE,"Assessment";#N/A,#N/A,FALSE,"Staffing";#N/A,#N/A,FALSE,"Hires";#N/A,#N/A,FALSE,"Assumptions"}</definedName>
    <definedName name="______KKK1_1" localSheetId="43" hidden="1">{#N/A,#N/A,FALSE,"Assessment";#N/A,#N/A,FALSE,"Staffing";#N/A,#N/A,FALSE,"Hires";#N/A,#N/A,FALSE,"Assumptions"}</definedName>
    <definedName name="______KKK1_1" localSheetId="75" hidden="1">{#N/A,#N/A,FALSE,"Assessment";#N/A,#N/A,FALSE,"Staffing";#N/A,#N/A,FALSE,"Hires";#N/A,#N/A,FALSE,"Assumptions"}</definedName>
    <definedName name="______KKK1_1" localSheetId="78" hidden="1">{#N/A,#N/A,FALSE,"Assessment";#N/A,#N/A,FALSE,"Staffing";#N/A,#N/A,FALSE,"Hires";#N/A,#N/A,FALSE,"Assumptions"}</definedName>
    <definedName name="______KKK1_1" localSheetId="15" hidden="1">{#N/A,#N/A,FALSE,"Assessment";#N/A,#N/A,FALSE,"Staffing";#N/A,#N/A,FALSE,"Hires";#N/A,#N/A,FALSE,"Assumptions"}</definedName>
    <definedName name="______KKK1_1" hidden="1">{#N/A,#N/A,FALSE,"Assessment";#N/A,#N/A,FALSE,"Staffing";#N/A,#N/A,FALSE,"Hires";#N/A,#N/A,FALSE,"Assumptions"}</definedName>
    <definedName name="______KKK1_2" localSheetId="84" hidden="1">{#N/A,#N/A,FALSE,"Assessment";#N/A,#N/A,FALSE,"Staffing";#N/A,#N/A,FALSE,"Hires";#N/A,#N/A,FALSE,"Assumptions"}</definedName>
    <definedName name="______KKK1_2" localSheetId="86" hidden="1">{#N/A,#N/A,FALSE,"Assessment";#N/A,#N/A,FALSE,"Staffing";#N/A,#N/A,FALSE,"Hires";#N/A,#N/A,FALSE,"Assumptions"}</definedName>
    <definedName name="______KKK1_2" localSheetId="91" hidden="1">{#N/A,#N/A,FALSE,"Assessment";#N/A,#N/A,FALSE,"Staffing";#N/A,#N/A,FALSE,"Hires";#N/A,#N/A,FALSE,"Assumptions"}</definedName>
    <definedName name="______KKK1_2" localSheetId="24" hidden="1">{#N/A,#N/A,FALSE,"Assessment";#N/A,#N/A,FALSE,"Staffing";#N/A,#N/A,FALSE,"Hires";#N/A,#N/A,FALSE,"Assumptions"}</definedName>
    <definedName name="______KKK1_2" localSheetId="33" hidden="1">{#N/A,#N/A,FALSE,"Assessment";#N/A,#N/A,FALSE,"Staffing";#N/A,#N/A,FALSE,"Hires";#N/A,#N/A,FALSE,"Assumptions"}</definedName>
    <definedName name="______KKK1_2" localSheetId="43" hidden="1">{#N/A,#N/A,FALSE,"Assessment";#N/A,#N/A,FALSE,"Staffing";#N/A,#N/A,FALSE,"Hires";#N/A,#N/A,FALSE,"Assumptions"}</definedName>
    <definedName name="______KKK1_2" localSheetId="75" hidden="1">{#N/A,#N/A,FALSE,"Assessment";#N/A,#N/A,FALSE,"Staffing";#N/A,#N/A,FALSE,"Hires";#N/A,#N/A,FALSE,"Assumptions"}</definedName>
    <definedName name="______KKK1_2" localSheetId="78" hidden="1">{#N/A,#N/A,FALSE,"Assessment";#N/A,#N/A,FALSE,"Staffing";#N/A,#N/A,FALSE,"Hires";#N/A,#N/A,FALSE,"Assumptions"}</definedName>
    <definedName name="______KKK1_2" localSheetId="15" hidden="1">{#N/A,#N/A,FALSE,"Assessment";#N/A,#N/A,FALSE,"Staffing";#N/A,#N/A,FALSE,"Hires";#N/A,#N/A,FALSE,"Assumptions"}</definedName>
    <definedName name="______KKK1_2" hidden="1">{#N/A,#N/A,FALSE,"Assessment";#N/A,#N/A,FALSE,"Staffing";#N/A,#N/A,FALSE,"Hires";#N/A,#N/A,FALSE,"Assumptions"}</definedName>
    <definedName name="______KKK1_3" localSheetId="84" hidden="1">{#N/A,#N/A,FALSE,"Assessment";#N/A,#N/A,FALSE,"Staffing";#N/A,#N/A,FALSE,"Hires";#N/A,#N/A,FALSE,"Assumptions"}</definedName>
    <definedName name="______KKK1_3" localSheetId="86" hidden="1">{#N/A,#N/A,FALSE,"Assessment";#N/A,#N/A,FALSE,"Staffing";#N/A,#N/A,FALSE,"Hires";#N/A,#N/A,FALSE,"Assumptions"}</definedName>
    <definedName name="______KKK1_3" localSheetId="91" hidden="1">{#N/A,#N/A,FALSE,"Assessment";#N/A,#N/A,FALSE,"Staffing";#N/A,#N/A,FALSE,"Hires";#N/A,#N/A,FALSE,"Assumptions"}</definedName>
    <definedName name="______KKK1_3" localSheetId="24" hidden="1">{#N/A,#N/A,FALSE,"Assessment";#N/A,#N/A,FALSE,"Staffing";#N/A,#N/A,FALSE,"Hires";#N/A,#N/A,FALSE,"Assumptions"}</definedName>
    <definedName name="______KKK1_3" localSheetId="33" hidden="1">{#N/A,#N/A,FALSE,"Assessment";#N/A,#N/A,FALSE,"Staffing";#N/A,#N/A,FALSE,"Hires";#N/A,#N/A,FALSE,"Assumptions"}</definedName>
    <definedName name="______KKK1_3" localSheetId="43" hidden="1">{#N/A,#N/A,FALSE,"Assessment";#N/A,#N/A,FALSE,"Staffing";#N/A,#N/A,FALSE,"Hires";#N/A,#N/A,FALSE,"Assumptions"}</definedName>
    <definedName name="______KKK1_3" localSheetId="75" hidden="1">{#N/A,#N/A,FALSE,"Assessment";#N/A,#N/A,FALSE,"Staffing";#N/A,#N/A,FALSE,"Hires";#N/A,#N/A,FALSE,"Assumptions"}</definedName>
    <definedName name="______KKK1_3" localSheetId="78" hidden="1">{#N/A,#N/A,FALSE,"Assessment";#N/A,#N/A,FALSE,"Staffing";#N/A,#N/A,FALSE,"Hires";#N/A,#N/A,FALSE,"Assumptions"}</definedName>
    <definedName name="______KKK1_3" localSheetId="15" hidden="1">{#N/A,#N/A,FALSE,"Assessment";#N/A,#N/A,FALSE,"Staffing";#N/A,#N/A,FALSE,"Hires";#N/A,#N/A,FALSE,"Assumptions"}</definedName>
    <definedName name="______KKK1_3" hidden="1">{#N/A,#N/A,FALSE,"Assessment";#N/A,#N/A,FALSE,"Staffing";#N/A,#N/A,FALSE,"Hires";#N/A,#N/A,FALSE,"Assumptions"}</definedName>
    <definedName name="______KKK1_4" localSheetId="84" hidden="1">{#N/A,#N/A,FALSE,"Assessment";#N/A,#N/A,FALSE,"Staffing";#N/A,#N/A,FALSE,"Hires";#N/A,#N/A,FALSE,"Assumptions"}</definedName>
    <definedName name="______KKK1_4" localSheetId="86" hidden="1">{#N/A,#N/A,FALSE,"Assessment";#N/A,#N/A,FALSE,"Staffing";#N/A,#N/A,FALSE,"Hires";#N/A,#N/A,FALSE,"Assumptions"}</definedName>
    <definedName name="______KKK1_4" localSheetId="91" hidden="1">{#N/A,#N/A,FALSE,"Assessment";#N/A,#N/A,FALSE,"Staffing";#N/A,#N/A,FALSE,"Hires";#N/A,#N/A,FALSE,"Assumptions"}</definedName>
    <definedName name="______KKK1_4" localSheetId="24" hidden="1">{#N/A,#N/A,FALSE,"Assessment";#N/A,#N/A,FALSE,"Staffing";#N/A,#N/A,FALSE,"Hires";#N/A,#N/A,FALSE,"Assumptions"}</definedName>
    <definedName name="______KKK1_4" localSheetId="33" hidden="1">{#N/A,#N/A,FALSE,"Assessment";#N/A,#N/A,FALSE,"Staffing";#N/A,#N/A,FALSE,"Hires";#N/A,#N/A,FALSE,"Assumptions"}</definedName>
    <definedName name="______KKK1_4" localSheetId="43" hidden="1">{#N/A,#N/A,FALSE,"Assessment";#N/A,#N/A,FALSE,"Staffing";#N/A,#N/A,FALSE,"Hires";#N/A,#N/A,FALSE,"Assumptions"}</definedName>
    <definedName name="______KKK1_4" localSheetId="75" hidden="1">{#N/A,#N/A,FALSE,"Assessment";#N/A,#N/A,FALSE,"Staffing";#N/A,#N/A,FALSE,"Hires";#N/A,#N/A,FALSE,"Assumptions"}</definedName>
    <definedName name="______KKK1_4" localSheetId="78" hidden="1">{#N/A,#N/A,FALSE,"Assessment";#N/A,#N/A,FALSE,"Staffing";#N/A,#N/A,FALSE,"Hires";#N/A,#N/A,FALSE,"Assumptions"}</definedName>
    <definedName name="______KKK1_4" localSheetId="15" hidden="1">{#N/A,#N/A,FALSE,"Assessment";#N/A,#N/A,FALSE,"Staffing";#N/A,#N/A,FALSE,"Hires";#N/A,#N/A,FALSE,"Assumptions"}</definedName>
    <definedName name="______KKK1_4" hidden="1">{#N/A,#N/A,FALSE,"Assessment";#N/A,#N/A,FALSE,"Staffing";#N/A,#N/A,FALSE,"Hires";#N/A,#N/A,FALSE,"Assumptions"}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79" hidden="1">{"Model Summary",#N/A,FALSE,"Print Chart";"Holdco",#N/A,FALSE,"Print Chart";"Genco",#N/A,FALSE,"Print Chart";"Servco",#N/A,FALSE,"Print Chart";"Genco_Detail",#N/A,FALSE,"Summary Financials";"Servco_Detail",#N/A,FALSE,"Summary Financials"}</definedName>
    <definedName name="______w2" localSheetId="80" hidden="1">{"Model Summary",#N/A,FALSE,"Print Chart";"Holdco",#N/A,FALSE,"Print Chart";"Genco",#N/A,FALSE,"Print Chart";"Servco",#N/A,FALSE,"Print Chart";"Genco_Detail",#N/A,FALSE,"Summary Financials";"Servco_Detail",#N/A,FALSE,"Summary Financials"}</definedName>
    <definedName name="______w2" localSheetId="81" hidden="1">{"Model Summary",#N/A,FALSE,"Print Chart";"Holdco",#N/A,FALSE,"Print Chart";"Genco",#N/A,FALSE,"Print Chart";"Servco",#N/A,FALSE,"Print Chart";"Genco_Detail",#N/A,FALSE,"Summary Financials";"Servco_Detail",#N/A,FALSE,"Summary Financials"}</definedName>
    <definedName name="______w2" localSheetId="82" hidden="1">{"Model Summary",#N/A,FALSE,"Print Chart";"Holdco",#N/A,FALSE,"Print Chart";"Genco",#N/A,FALSE,"Print Chart";"Servco",#N/A,FALSE,"Print Chart";"Genco_Detail",#N/A,FALSE,"Summary Financials";"Servco_Detail",#N/A,FALSE,"Summary Financials"}</definedName>
    <definedName name="______w2" localSheetId="83" hidden="1">{"Model Summary",#N/A,FALSE,"Print Chart";"Holdco",#N/A,FALSE,"Print Chart";"Genco",#N/A,FALSE,"Print Chart";"Servco",#N/A,FALSE,"Print Chart";"Genco_Detail",#N/A,FALSE,"Summary Financials";"Servco_Detail",#N/A,FALSE,"Summary Financials"}</definedName>
    <definedName name="______w2" localSheetId="84" hidden="1">{"Model Summary",#N/A,FALSE,"Print Chart";"Holdco",#N/A,FALSE,"Print Chart";"Genco",#N/A,FALSE,"Print Chart";"Servco",#N/A,FALSE,"Print Chart";"Genco_Detail",#N/A,FALSE,"Summary Financials";"Servco_Detail",#N/A,FALSE,"Summary Financials"}</definedName>
    <definedName name="______w2" localSheetId="86" hidden="1">{"Model Summary",#N/A,FALSE,"Print Chart";"Holdco",#N/A,FALSE,"Print Chart";"Genco",#N/A,FALSE,"Print Chart";"Servco",#N/A,FALSE,"Print Chart";"Genco_Detail",#N/A,FALSE,"Summary Financials";"Servco_Detail",#N/A,FALSE,"Summary Financials"}</definedName>
    <definedName name="______w2" localSheetId="87" hidden="1">{"Model Summary",#N/A,FALSE,"Print Chart";"Holdco",#N/A,FALSE,"Print Chart";"Genco",#N/A,FALSE,"Print Chart";"Servco",#N/A,FALSE,"Print Chart";"Genco_Detail",#N/A,FALSE,"Summary Financials";"Servco_Detail",#N/A,FALSE,"Summary Financials"}</definedName>
    <definedName name="______w2" localSheetId="88" hidden="1">{"Model Summary",#N/A,FALSE,"Print Chart";"Holdco",#N/A,FALSE,"Print Chart";"Genco",#N/A,FALSE,"Print Chart";"Servco",#N/A,FALSE,"Print Chart";"Genco_Detail",#N/A,FALSE,"Summary Financials";"Servco_Detail",#N/A,FALSE,"Summary Financials"}</definedName>
    <definedName name="______w2" localSheetId="89" hidden="1">{"Model Summary",#N/A,FALSE,"Print Chart";"Holdco",#N/A,FALSE,"Print Chart";"Genco",#N/A,FALSE,"Print Chart";"Servco",#N/A,FALSE,"Print Chart";"Genco_Detail",#N/A,FALSE,"Summary Financials";"Servco_Detail",#N/A,FALSE,"Summary Financials"}</definedName>
    <definedName name="______w2" localSheetId="90" hidden="1">{"Model Summary",#N/A,FALSE,"Print Chart";"Holdco",#N/A,FALSE,"Print Chart";"Genco",#N/A,FALSE,"Print Chart";"Servco",#N/A,FALSE,"Print Chart";"Genco_Detail",#N/A,FALSE,"Summary Financials";"Servco_Detail",#N/A,FALSE,"Summary Financials"}</definedName>
    <definedName name="______w2" localSheetId="91" hidden="1">{"Model Summary",#N/A,FALSE,"Print Chart";"Holdco",#N/A,FALSE,"Print Chart";"Genco",#N/A,FALSE,"Print Chart";"Servco",#N/A,FALSE,"Print Chart";"Genco_Detail",#N/A,FALSE,"Summary Financials";"Servco_Detail",#N/A,FALSE,"Summary Financials"}</definedName>
    <definedName name="______w2" localSheetId="92" hidden="1">{"Model Summary",#N/A,FALSE,"Print Chart";"Holdco",#N/A,FALSE,"Print Chart";"Genco",#N/A,FALSE,"Print Chart";"Servco",#N/A,FALSE,"Print Chart";"Genco_Detail",#N/A,FALSE,"Summary Financials";"Servco_Detail",#N/A,FALSE,"Summary Financials"}</definedName>
    <definedName name="______w2" localSheetId="93" hidden="1">{"Model Summary",#N/A,FALSE,"Print Chart";"Holdco",#N/A,FALSE,"Print Chart";"Genco",#N/A,FALSE,"Print Chart";"Servco",#N/A,FALSE,"Print Chart";"Genco_Detail",#N/A,FALSE,"Summary Financials";"Servco_Detail",#N/A,FALSE,"Summary Financials"}</definedName>
    <definedName name="______w2" localSheetId="94" hidden="1">{"Model Summary",#N/A,FALSE,"Print Chart";"Holdco",#N/A,FALSE,"Print Chart";"Genco",#N/A,FALSE,"Print Chart";"Servco",#N/A,FALSE,"Print Chart";"Genco_Detail",#N/A,FALSE,"Summary Financials";"Servco_Detail",#N/A,FALSE,"Summary Financials"}</definedName>
    <definedName name="______w2" localSheetId="95" hidden="1">{"Model Summary",#N/A,FALSE,"Print Chart";"Holdco",#N/A,FALSE,"Print Chart";"Genco",#N/A,FALSE,"Print Chart";"Servco",#N/A,FALSE,"Print Chart";"Genco_Detail",#N/A,FALSE,"Summary Financials";"Servco_Detail",#N/A,FALSE,"Summary Financials"}</definedName>
    <definedName name="______w2" localSheetId="99" hidden="1">{"Model Summary",#N/A,FALSE,"Print Chart";"Holdco",#N/A,FALSE,"Print Chart";"Genco",#N/A,FALSE,"Print Chart";"Servco",#N/A,FALSE,"Print Chart";"Genco_Detail",#N/A,FALSE,"Summary Financials";"Servco_Detail",#N/A,FALSE,"Summary Financials"}</definedName>
    <definedName name="______w2" localSheetId="100" hidden="1">{"Model Summary",#N/A,FALSE,"Print Chart";"Holdco",#N/A,FALSE,"Print Chart";"Genco",#N/A,FALSE,"Print Chart";"Servco",#N/A,FALSE,"Print Chart";"Genco_Detail",#N/A,FALSE,"Summary Financials";"Servco_Detail",#N/A,FALSE,"Summary Financials"}</definedName>
    <definedName name="______w2" localSheetId="24" hidden="1">{"Model Summary",#N/A,FALSE,"Print Chart";"Holdco",#N/A,FALSE,"Print Chart";"Genco",#N/A,FALSE,"Print Chart";"Servco",#N/A,FALSE,"Print Chart";"Genco_Detail",#N/A,FALSE,"Summary Financials";"Servco_Detail",#N/A,FALSE,"Summary Financials"}</definedName>
    <definedName name="______w2" localSheetId="33" hidden="1">{"Model Summary",#N/A,FALSE,"Print Chart";"Holdco",#N/A,FALSE,"Print Chart";"Genco",#N/A,FALSE,"Print Chart";"Servco",#N/A,FALSE,"Print Chart";"Genco_Detail",#N/A,FALSE,"Summary Financials";"Servco_Detail",#N/A,FALSE,"Summary Financials"}</definedName>
    <definedName name="______w2" localSheetId="36" hidden="1">{"Model Summary",#N/A,FALSE,"Print Chart";"Holdco",#N/A,FALSE,"Print Chart";"Genco",#N/A,FALSE,"Print Chart";"Servco",#N/A,FALSE,"Print Chart";"Genco_Detail",#N/A,FALSE,"Summary Financials";"Servco_Detail",#N/A,FALSE,"Summary Financials"}</definedName>
    <definedName name="______w2" localSheetId="37"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73" hidden="1">{"Model Summary",#N/A,FALSE,"Print Chart";"Holdco",#N/A,FALSE,"Print Chart";"Genco",#N/A,FALSE,"Print Chart";"Servco",#N/A,FALSE,"Print Chart";"Genco_Detail",#N/A,FALSE,"Summary Financials";"Servco_Detail",#N/A,FALSE,"Summary Financials"}</definedName>
    <definedName name="______w2" localSheetId="74" hidden="1">{"Model Summary",#N/A,FALSE,"Print Chart";"Holdco",#N/A,FALSE,"Print Chart";"Genco",#N/A,FALSE,"Print Chart";"Servco",#N/A,FALSE,"Print Chart";"Genco_Detail",#N/A,FALSE,"Summary Financials";"Servco_Detail",#N/A,FALSE,"Summary Financials"}</definedName>
    <definedName name="______w2" localSheetId="75" hidden="1">{"Model Summary",#N/A,FALSE,"Print Chart";"Holdco",#N/A,FALSE,"Print Chart";"Genco",#N/A,FALSE,"Print Chart";"Servco",#N/A,FALSE,"Print Chart";"Genco_Detail",#N/A,FALSE,"Summary Financials";"Servco_Detail",#N/A,FALSE,"Summary Financials"}</definedName>
    <definedName name="______w2" localSheetId="76" hidden="1">{"Model Summary",#N/A,FALSE,"Print Chart";"Holdco",#N/A,FALSE,"Print Chart";"Genco",#N/A,FALSE,"Print Chart";"Servco",#N/A,FALSE,"Print Chart";"Genco_Detail",#N/A,FALSE,"Summary Financials";"Servco_Detail",#N/A,FALSE,"Summary Financials"}</definedName>
    <definedName name="______w2" localSheetId="77" hidden="1">{"Model Summary",#N/A,FALSE,"Print Chart";"Holdco",#N/A,FALSE,"Print Chart";"Genco",#N/A,FALSE,"Print Chart";"Servco",#N/A,FALSE,"Print Chart";"Genco_Detail",#N/A,FALSE,"Summary Financials";"Servco_Detail",#N/A,FALSE,"Summary Financials"}</definedName>
    <definedName name="______w2" localSheetId="78"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84" hidden="1">{"Model Summary",#N/A,FALSE,"Print Chart";"Holdco",#N/A,FALSE,"Print Chart";"Genco",#N/A,FALSE,"Print Chart";"Servco",#N/A,FALSE,"Print Chart";"Genco_Detail",#N/A,FALSE,"Summary Financials";"Servco_Detail",#N/A,FALSE,"Summary Financials"}</definedName>
    <definedName name="______w2_1" localSheetId="86" hidden="1">{"Model Summary",#N/A,FALSE,"Print Chart";"Holdco",#N/A,FALSE,"Print Chart";"Genco",#N/A,FALSE,"Print Chart";"Servco",#N/A,FALSE,"Print Chart";"Genco_Detail",#N/A,FALSE,"Summary Financials";"Servco_Detail",#N/A,FALSE,"Summary Financials"}</definedName>
    <definedName name="______w2_1" localSheetId="91" hidden="1">{"Model Summary",#N/A,FALSE,"Print Chart";"Holdco",#N/A,FALSE,"Print Chart";"Genco",#N/A,FALSE,"Print Chart";"Servco",#N/A,FALSE,"Print Chart";"Genco_Detail",#N/A,FALSE,"Summary Financials";"Servco_Detail",#N/A,FALSE,"Summary Financials"}</definedName>
    <definedName name="______w2_1" localSheetId="24" hidden="1">{"Model Summary",#N/A,FALSE,"Print Chart";"Holdco",#N/A,FALSE,"Print Chart";"Genco",#N/A,FALSE,"Print Chart";"Servco",#N/A,FALSE,"Print Chart";"Genco_Detail",#N/A,FALSE,"Summary Financials";"Servco_Detail",#N/A,FALSE,"Summary Financials"}</definedName>
    <definedName name="______w2_1" localSheetId="33" hidden="1">{"Model Summary",#N/A,FALSE,"Print Chart";"Holdco",#N/A,FALSE,"Print Chart";"Genco",#N/A,FALSE,"Print Chart";"Servco",#N/A,FALSE,"Print Chart";"Genco_Detail",#N/A,FALSE,"Summary Financials";"Servco_Detail",#N/A,FALSE,"Summary Financials"}</definedName>
    <definedName name="______w2_1" localSheetId="43" hidden="1">{"Model Summary",#N/A,FALSE,"Print Chart";"Holdco",#N/A,FALSE,"Print Chart";"Genco",#N/A,FALSE,"Print Chart";"Servco",#N/A,FALSE,"Print Chart";"Genco_Detail",#N/A,FALSE,"Summary Financials";"Servco_Detail",#N/A,FALSE,"Summary Financials"}</definedName>
    <definedName name="______w2_1" localSheetId="75" hidden="1">{"Model Summary",#N/A,FALSE,"Print Chart";"Holdco",#N/A,FALSE,"Print Chart";"Genco",#N/A,FALSE,"Print Chart";"Servco",#N/A,FALSE,"Print Chart";"Genco_Detail",#N/A,FALSE,"Summary Financials";"Servco_Detail",#N/A,FALSE,"Summary Financials"}</definedName>
    <definedName name="______w2_1" localSheetId="78" hidden="1">{"Model Summary",#N/A,FALSE,"Print Chart";"Holdco",#N/A,FALSE,"Print Chart";"Genco",#N/A,FALSE,"Print Chart";"Servco",#N/A,FALSE,"Print Chart";"Genco_Detail",#N/A,FALSE,"Summary Financials";"Servco_Detail",#N/A,FALSE,"Summary Financials"}</definedName>
    <definedName name="______w2_1" localSheetId="15"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84" hidden="1">{"Model Summary",#N/A,FALSE,"Print Chart";"Holdco",#N/A,FALSE,"Print Chart";"Genco",#N/A,FALSE,"Print Chart";"Servco",#N/A,FALSE,"Print Chart";"Genco_Detail",#N/A,FALSE,"Summary Financials";"Servco_Detail",#N/A,FALSE,"Summary Financials"}</definedName>
    <definedName name="______w2_2" localSheetId="86" hidden="1">{"Model Summary",#N/A,FALSE,"Print Chart";"Holdco",#N/A,FALSE,"Print Chart";"Genco",#N/A,FALSE,"Print Chart";"Servco",#N/A,FALSE,"Print Chart";"Genco_Detail",#N/A,FALSE,"Summary Financials";"Servco_Detail",#N/A,FALSE,"Summary Financials"}</definedName>
    <definedName name="______w2_2" localSheetId="91" hidden="1">{"Model Summary",#N/A,FALSE,"Print Chart";"Holdco",#N/A,FALSE,"Print Chart";"Genco",#N/A,FALSE,"Print Chart";"Servco",#N/A,FALSE,"Print Chart";"Genco_Detail",#N/A,FALSE,"Summary Financials";"Servco_Detail",#N/A,FALSE,"Summary Financials"}</definedName>
    <definedName name="______w2_2" localSheetId="24" hidden="1">{"Model Summary",#N/A,FALSE,"Print Chart";"Holdco",#N/A,FALSE,"Print Chart";"Genco",#N/A,FALSE,"Print Chart";"Servco",#N/A,FALSE,"Print Chart";"Genco_Detail",#N/A,FALSE,"Summary Financials";"Servco_Detail",#N/A,FALSE,"Summary Financials"}</definedName>
    <definedName name="______w2_2" localSheetId="33" hidden="1">{"Model Summary",#N/A,FALSE,"Print Chart";"Holdco",#N/A,FALSE,"Print Chart";"Genco",#N/A,FALSE,"Print Chart";"Servco",#N/A,FALSE,"Print Chart";"Genco_Detail",#N/A,FALSE,"Summary Financials";"Servco_Detail",#N/A,FALSE,"Summary Financials"}</definedName>
    <definedName name="______w2_2" localSheetId="43" hidden="1">{"Model Summary",#N/A,FALSE,"Print Chart";"Holdco",#N/A,FALSE,"Print Chart";"Genco",#N/A,FALSE,"Print Chart";"Servco",#N/A,FALSE,"Print Chart";"Genco_Detail",#N/A,FALSE,"Summary Financials";"Servco_Detail",#N/A,FALSE,"Summary Financials"}</definedName>
    <definedName name="______w2_2" localSheetId="75" hidden="1">{"Model Summary",#N/A,FALSE,"Print Chart";"Holdco",#N/A,FALSE,"Print Chart";"Genco",#N/A,FALSE,"Print Chart";"Servco",#N/A,FALSE,"Print Chart";"Genco_Detail",#N/A,FALSE,"Summary Financials";"Servco_Detail",#N/A,FALSE,"Summary Financials"}</definedName>
    <definedName name="______w2_2" localSheetId="78" hidden="1">{"Model Summary",#N/A,FALSE,"Print Chart";"Holdco",#N/A,FALSE,"Print Chart";"Genco",#N/A,FALSE,"Print Chart";"Servco",#N/A,FALSE,"Print Chart";"Genco_Detail",#N/A,FALSE,"Summary Financials";"Servco_Detail",#N/A,FALSE,"Summary Financials"}</definedName>
    <definedName name="______w2_2" localSheetId="15"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84" hidden="1">{"Model Summary",#N/A,FALSE,"Print Chart";"Holdco",#N/A,FALSE,"Print Chart";"Genco",#N/A,FALSE,"Print Chart";"Servco",#N/A,FALSE,"Print Chart";"Genco_Detail",#N/A,FALSE,"Summary Financials";"Servco_Detail",#N/A,FALSE,"Summary Financials"}</definedName>
    <definedName name="______w2_3" localSheetId="86" hidden="1">{"Model Summary",#N/A,FALSE,"Print Chart";"Holdco",#N/A,FALSE,"Print Chart";"Genco",#N/A,FALSE,"Print Chart";"Servco",#N/A,FALSE,"Print Chart";"Genco_Detail",#N/A,FALSE,"Summary Financials";"Servco_Detail",#N/A,FALSE,"Summary Financials"}</definedName>
    <definedName name="______w2_3" localSheetId="91" hidden="1">{"Model Summary",#N/A,FALSE,"Print Chart";"Holdco",#N/A,FALSE,"Print Chart";"Genco",#N/A,FALSE,"Print Chart";"Servco",#N/A,FALSE,"Print Chart";"Genco_Detail",#N/A,FALSE,"Summary Financials";"Servco_Detail",#N/A,FALSE,"Summary Financials"}</definedName>
    <definedName name="______w2_3" localSheetId="24" hidden="1">{"Model Summary",#N/A,FALSE,"Print Chart";"Holdco",#N/A,FALSE,"Print Chart";"Genco",#N/A,FALSE,"Print Chart";"Servco",#N/A,FALSE,"Print Chart";"Genco_Detail",#N/A,FALSE,"Summary Financials";"Servco_Detail",#N/A,FALSE,"Summary Financials"}</definedName>
    <definedName name="______w2_3" localSheetId="33" hidden="1">{"Model Summary",#N/A,FALSE,"Print Chart";"Holdco",#N/A,FALSE,"Print Chart";"Genco",#N/A,FALSE,"Print Chart";"Servco",#N/A,FALSE,"Print Chart";"Genco_Detail",#N/A,FALSE,"Summary Financials";"Servco_Detail",#N/A,FALSE,"Summary Financials"}</definedName>
    <definedName name="______w2_3" localSheetId="43" hidden="1">{"Model Summary",#N/A,FALSE,"Print Chart";"Holdco",#N/A,FALSE,"Print Chart";"Genco",#N/A,FALSE,"Print Chart";"Servco",#N/A,FALSE,"Print Chart";"Genco_Detail",#N/A,FALSE,"Summary Financials";"Servco_Detail",#N/A,FALSE,"Summary Financials"}</definedName>
    <definedName name="______w2_3" localSheetId="75" hidden="1">{"Model Summary",#N/A,FALSE,"Print Chart";"Holdco",#N/A,FALSE,"Print Chart";"Genco",#N/A,FALSE,"Print Chart";"Servco",#N/A,FALSE,"Print Chart";"Genco_Detail",#N/A,FALSE,"Summary Financials";"Servco_Detail",#N/A,FALSE,"Summary Financials"}</definedName>
    <definedName name="______w2_3" localSheetId="78" hidden="1">{"Model Summary",#N/A,FALSE,"Print Chart";"Holdco",#N/A,FALSE,"Print Chart";"Genco",#N/A,FALSE,"Print Chart";"Servco",#N/A,FALSE,"Print Chart";"Genco_Detail",#N/A,FALSE,"Summary Financials";"Servco_Detail",#N/A,FALSE,"Summary Financials"}</definedName>
    <definedName name="______w2_3" localSheetId="15"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84" hidden="1">{"Model Summary",#N/A,FALSE,"Print Chart";"Holdco",#N/A,FALSE,"Print Chart";"Genco",#N/A,FALSE,"Print Chart";"Servco",#N/A,FALSE,"Print Chart";"Genco_Detail",#N/A,FALSE,"Summary Financials";"Servco_Detail",#N/A,FALSE,"Summary Financials"}</definedName>
    <definedName name="______w2_4" localSheetId="86" hidden="1">{"Model Summary",#N/A,FALSE,"Print Chart";"Holdco",#N/A,FALSE,"Print Chart";"Genco",#N/A,FALSE,"Print Chart";"Servco",#N/A,FALSE,"Print Chart";"Genco_Detail",#N/A,FALSE,"Summary Financials";"Servco_Detail",#N/A,FALSE,"Summary Financials"}</definedName>
    <definedName name="______w2_4" localSheetId="91" hidden="1">{"Model Summary",#N/A,FALSE,"Print Chart";"Holdco",#N/A,FALSE,"Print Chart";"Genco",#N/A,FALSE,"Print Chart";"Servco",#N/A,FALSE,"Print Chart";"Genco_Detail",#N/A,FALSE,"Summary Financials";"Servco_Detail",#N/A,FALSE,"Summary Financials"}</definedName>
    <definedName name="______w2_4" localSheetId="24" hidden="1">{"Model Summary",#N/A,FALSE,"Print Chart";"Holdco",#N/A,FALSE,"Print Chart";"Genco",#N/A,FALSE,"Print Chart";"Servco",#N/A,FALSE,"Print Chart";"Genco_Detail",#N/A,FALSE,"Summary Financials";"Servco_Detail",#N/A,FALSE,"Summary Financials"}</definedName>
    <definedName name="______w2_4" localSheetId="33" hidden="1">{"Model Summary",#N/A,FALSE,"Print Chart";"Holdco",#N/A,FALSE,"Print Chart";"Genco",#N/A,FALSE,"Print Chart";"Servco",#N/A,FALSE,"Print Chart";"Genco_Detail",#N/A,FALSE,"Summary Financials";"Servco_Detail",#N/A,FALSE,"Summary Financials"}</definedName>
    <definedName name="______w2_4" localSheetId="43" hidden="1">{"Model Summary",#N/A,FALSE,"Print Chart";"Holdco",#N/A,FALSE,"Print Chart";"Genco",#N/A,FALSE,"Print Chart";"Servco",#N/A,FALSE,"Print Chart";"Genco_Detail",#N/A,FALSE,"Summary Financials";"Servco_Detail",#N/A,FALSE,"Summary Financials"}</definedName>
    <definedName name="______w2_4" localSheetId="75" hidden="1">{"Model Summary",#N/A,FALSE,"Print Chart";"Holdco",#N/A,FALSE,"Print Chart";"Genco",#N/A,FALSE,"Print Chart";"Servco",#N/A,FALSE,"Print Chart";"Genco_Detail",#N/A,FALSE,"Summary Financials";"Servco_Detail",#N/A,FALSE,"Summary Financials"}</definedName>
    <definedName name="______w2_4" localSheetId="78" hidden="1">{"Model Summary",#N/A,FALSE,"Print Chart";"Holdco",#N/A,FALSE,"Print Chart";"Genco",#N/A,FALSE,"Print Chart";"Servco",#N/A,FALSE,"Print Chart";"Genco_Detail",#N/A,FALSE,"Summary Financials";"Servco_Detail",#N/A,FALSE,"Summary Financials"}</definedName>
    <definedName name="______w2_4" localSheetId="15"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79" hidden="1">{"Model Summary",#N/A,FALSE,"Print Chart";"Holdco",#N/A,FALSE,"Print Chart";"Genco",#N/A,FALSE,"Print Chart";"Servco",#N/A,FALSE,"Print Chart";"Genco_Detail",#N/A,FALSE,"Summary Financials";"Servco_Detail",#N/A,FALSE,"Summary Financials"}</definedName>
    <definedName name="______wr6" localSheetId="80" hidden="1">{"Model Summary",#N/A,FALSE,"Print Chart";"Holdco",#N/A,FALSE,"Print Chart";"Genco",#N/A,FALSE,"Print Chart";"Servco",#N/A,FALSE,"Print Chart";"Genco_Detail",#N/A,FALSE,"Summary Financials";"Servco_Detail",#N/A,FALSE,"Summary Financials"}</definedName>
    <definedName name="______wr6" localSheetId="81" hidden="1">{"Model Summary",#N/A,FALSE,"Print Chart";"Holdco",#N/A,FALSE,"Print Chart";"Genco",#N/A,FALSE,"Print Chart";"Servco",#N/A,FALSE,"Print Chart";"Genco_Detail",#N/A,FALSE,"Summary Financials";"Servco_Detail",#N/A,FALSE,"Summary Financials"}</definedName>
    <definedName name="______wr6" localSheetId="82" hidden="1">{"Model Summary",#N/A,FALSE,"Print Chart";"Holdco",#N/A,FALSE,"Print Chart";"Genco",#N/A,FALSE,"Print Chart";"Servco",#N/A,FALSE,"Print Chart";"Genco_Detail",#N/A,FALSE,"Summary Financials";"Servco_Detail",#N/A,FALSE,"Summary Financials"}</definedName>
    <definedName name="______wr6" localSheetId="83" hidden="1">{"Model Summary",#N/A,FALSE,"Print Chart";"Holdco",#N/A,FALSE,"Print Chart";"Genco",#N/A,FALSE,"Print Chart";"Servco",#N/A,FALSE,"Print Chart";"Genco_Detail",#N/A,FALSE,"Summary Financials";"Servco_Detail",#N/A,FALSE,"Summary Financials"}</definedName>
    <definedName name="______wr6" localSheetId="84" hidden="1">{"Model Summary",#N/A,FALSE,"Print Chart";"Holdco",#N/A,FALSE,"Print Chart";"Genco",#N/A,FALSE,"Print Chart";"Servco",#N/A,FALSE,"Print Chart";"Genco_Detail",#N/A,FALSE,"Summary Financials";"Servco_Detail",#N/A,FALSE,"Summary Financials"}</definedName>
    <definedName name="______wr6" localSheetId="86" hidden="1">{"Model Summary",#N/A,FALSE,"Print Chart";"Holdco",#N/A,FALSE,"Print Chart";"Genco",#N/A,FALSE,"Print Chart";"Servco",#N/A,FALSE,"Print Chart";"Genco_Detail",#N/A,FALSE,"Summary Financials";"Servco_Detail",#N/A,FALSE,"Summary Financials"}</definedName>
    <definedName name="______wr6" localSheetId="87" hidden="1">{"Model Summary",#N/A,FALSE,"Print Chart";"Holdco",#N/A,FALSE,"Print Chart";"Genco",#N/A,FALSE,"Print Chart";"Servco",#N/A,FALSE,"Print Chart";"Genco_Detail",#N/A,FALSE,"Summary Financials";"Servco_Detail",#N/A,FALSE,"Summary Financials"}</definedName>
    <definedName name="______wr6" localSheetId="88" hidden="1">{"Model Summary",#N/A,FALSE,"Print Chart";"Holdco",#N/A,FALSE,"Print Chart";"Genco",#N/A,FALSE,"Print Chart";"Servco",#N/A,FALSE,"Print Chart";"Genco_Detail",#N/A,FALSE,"Summary Financials";"Servco_Detail",#N/A,FALSE,"Summary Financials"}</definedName>
    <definedName name="______wr6" localSheetId="89" hidden="1">{"Model Summary",#N/A,FALSE,"Print Chart";"Holdco",#N/A,FALSE,"Print Chart";"Genco",#N/A,FALSE,"Print Chart";"Servco",#N/A,FALSE,"Print Chart";"Genco_Detail",#N/A,FALSE,"Summary Financials";"Servco_Detail",#N/A,FALSE,"Summary Financials"}</definedName>
    <definedName name="______wr6" localSheetId="90" hidden="1">{"Model Summary",#N/A,FALSE,"Print Chart";"Holdco",#N/A,FALSE,"Print Chart";"Genco",#N/A,FALSE,"Print Chart";"Servco",#N/A,FALSE,"Print Chart";"Genco_Detail",#N/A,FALSE,"Summary Financials";"Servco_Detail",#N/A,FALSE,"Summary Financials"}</definedName>
    <definedName name="______wr6" localSheetId="91" hidden="1">{"Model Summary",#N/A,FALSE,"Print Chart";"Holdco",#N/A,FALSE,"Print Chart";"Genco",#N/A,FALSE,"Print Chart";"Servco",#N/A,FALSE,"Print Chart";"Genco_Detail",#N/A,FALSE,"Summary Financials";"Servco_Detail",#N/A,FALSE,"Summary Financials"}</definedName>
    <definedName name="______wr6" localSheetId="92" hidden="1">{"Model Summary",#N/A,FALSE,"Print Chart";"Holdco",#N/A,FALSE,"Print Chart";"Genco",#N/A,FALSE,"Print Chart";"Servco",#N/A,FALSE,"Print Chart";"Genco_Detail",#N/A,FALSE,"Summary Financials";"Servco_Detail",#N/A,FALSE,"Summary Financials"}</definedName>
    <definedName name="______wr6" localSheetId="93" hidden="1">{"Model Summary",#N/A,FALSE,"Print Chart";"Holdco",#N/A,FALSE,"Print Chart";"Genco",#N/A,FALSE,"Print Chart";"Servco",#N/A,FALSE,"Print Chart";"Genco_Detail",#N/A,FALSE,"Summary Financials";"Servco_Detail",#N/A,FALSE,"Summary Financials"}</definedName>
    <definedName name="______wr6" localSheetId="94" hidden="1">{"Model Summary",#N/A,FALSE,"Print Chart";"Holdco",#N/A,FALSE,"Print Chart";"Genco",#N/A,FALSE,"Print Chart";"Servco",#N/A,FALSE,"Print Chart";"Genco_Detail",#N/A,FALSE,"Summary Financials";"Servco_Detail",#N/A,FALSE,"Summary Financials"}</definedName>
    <definedName name="______wr6" localSheetId="95" hidden="1">{"Model Summary",#N/A,FALSE,"Print Chart";"Holdco",#N/A,FALSE,"Print Chart";"Genco",#N/A,FALSE,"Print Chart";"Servco",#N/A,FALSE,"Print Chart";"Genco_Detail",#N/A,FALSE,"Summary Financials";"Servco_Detail",#N/A,FALSE,"Summary Financials"}</definedName>
    <definedName name="______wr6" localSheetId="99" hidden="1">{"Model Summary",#N/A,FALSE,"Print Chart";"Holdco",#N/A,FALSE,"Print Chart";"Genco",#N/A,FALSE,"Print Chart";"Servco",#N/A,FALSE,"Print Chart";"Genco_Detail",#N/A,FALSE,"Summary Financials";"Servco_Detail",#N/A,FALSE,"Summary Financials"}</definedName>
    <definedName name="______wr6" localSheetId="100" hidden="1">{"Model Summary",#N/A,FALSE,"Print Chart";"Holdco",#N/A,FALSE,"Print Chart";"Genco",#N/A,FALSE,"Print Chart";"Servco",#N/A,FALSE,"Print Chart";"Genco_Detail",#N/A,FALSE,"Summary Financials";"Servco_Detail",#N/A,FALSE,"Summary Financials"}</definedName>
    <definedName name="______wr6" localSheetId="24" hidden="1">{"Model Summary",#N/A,FALSE,"Print Chart";"Holdco",#N/A,FALSE,"Print Chart";"Genco",#N/A,FALSE,"Print Chart";"Servco",#N/A,FALSE,"Print Chart";"Genco_Detail",#N/A,FALSE,"Summary Financials";"Servco_Detail",#N/A,FALSE,"Summary Financials"}</definedName>
    <definedName name="______wr6" localSheetId="33" hidden="1">{"Model Summary",#N/A,FALSE,"Print Chart";"Holdco",#N/A,FALSE,"Print Chart";"Genco",#N/A,FALSE,"Print Chart";"Servco",#N/A,FALSE,"Print Chart";"Genco_Detail",#N/A,FALSE,"Summary Financials";"Servco_Detail",#N/A,FALSE,"Summary Financials"}</definedName>
    <definedName name="______wr6" localSheetId="36" hidden="1">{"Model Summary",#N/A,FALSE,"Print Chart";"Holdco",#N/A,FALSE,"Print Chart";"Genco",#N/A,FALSE,"Print Chart";"Servco",#N/A,FALSE,"Print Chart";"Genco_Detail",#N/A,FALSE,"Summary Financials";"Servco_Detail",#N/A,FALSE,"Summary Financials"}</definedName>
    <definedName name="______wr6" localSheetId="37"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73" hidden="1">{"Model Summary",#N/A,FALSE,"Print Chart";"Holdco",#N/A,FALSE,"Print Chart";"Genco",#N/A,FALSE,"Print Chart";"Servco",#N/A,FALSE,"Print Chart";"Genco_Detail",#N/A,FALSE,"Summary Financials";"Servco_Detail",#N/A,FALSE,"Summary Financials"}</definedName>
    <definedName name="______wr6" localSheetId="74" hidden="1">{"Model Summary",#N/A,FALSE,"Print Chart";"Holdco",#N/A,FALSE,"Print Chart";"Genco",#N/A,FALSE,"Print Chart";"Servco",#N/A,FALSE,"Print Chart";"Genco_Detail",#N/A,FALSE,"Summary Financials";"Servco_Detail",#N/A,FALSE,"Summary Financials"}</definedName>
    <definedName name="______wr6" localSheetId="75" hidden="1">{"Model Summary",#N/A,FALSE,"Print Chart";"Holdco",#N/A,FALSE,"Print Chart";"Genco",#N/A,FALSE,"Print Chart";"Servco",#N/A,FALSE,"Print Chart";"Genco_Detail",#N/A,FALSE,"Summary Financials";"Servco_Detail",#N/A,FALSE,"Summary Financials"}</definedName>
    <definedName name="______wr6" localSheetId="76" hidden="1">{"Model Summary",#N/A,FALSE,"Print Chart";"Holdco",#N/A,FALSE,"Print Chart";"Genco",#N/A,FALSE,"Print Chart";"Servco",#N/A,FALSE,"Print Chart";"Genco_Detail",#N/A,FALSE,"Summary Financials";"Servco_Detail",#N/A,FALSE,"Summary Financials"}</definedName>
    <definedName name="______wr6" localSheetId="77" hidden="1">{"Model Summary",#N/A,FALSE,"Print Chart";"Holdco",#N/A,FALSE,"Print Chart";"Genco",#N/A,FALSE,"Print Chart";"Servco",#N/A,FALSE,"Print Chart";"Genco_Detail",#N/A,FALSE,"Summary Financials";"Servco_Detail",#N/A,FALSE,"Summary Financials"}</definedName>
    <definedName name="______wr6" localSheetId="78"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84" hidden="1">{"Model Summary",#N/A,FALSE,"Print Chart";"Holdco",#N/A,FALSE,"Print Chart";"Genco",#N/A,FALSE,"Print Chart";"Servco",#N/A,FALSE,"Print Chart";"Genco_Detail",#N/A,FALSE,"Summary Financials";"Servco_Detail",#N/A,FALSE,"Summary Financials"}</definedName>
    <definedName name="______wr6_1" localSheetId="86" hidden="1">{"Model Summary",#N/A,FALSE,"Print Chart";"Holdco",#N/A,FALSE,"Print Chart";"Genco",#N/A,FALSE,"Print Chart";"Servco",#N/A,FALSE,"Print Chart";"Genco_Detail",#N/A,FALSE,"Summary Financials";"Servco_Detail",#N/A,FALSE,"Summary Financials"}</definedName>
    <definedName name="______wr6_1" localSheetId="91" hidden="1">{"Model Summary",#N/A,FALSE,"Print Chart";"Holdco",#N/A,FALSE,"Print Chart";"Genco",#N/A,FALSE,"Print Chart";"Servco",#N/A,FALSE,"Print Chart";"Genco_Detail",#N/A,FALSE,"Summary Financials";"Servco_Detail",#N/A,FALSE,"Summary Financials"}</definedName>
    <definedName name="______wr6_1" localSheetId="24" hidden="1">{"Model Summary",#N/A,FALSE,"Print Chart";"Holdco",#N/A,FALSE,"Print Chart";"Genco",#N/A,FALSE,"Print Chart";"Servco",#N/A,FALSE,"Print Chart";"Genco_Detail",#N/A,FALSE,"Summary Financials";"Servco_Detail",#N/A,FALSE,"Summary Financials"}</definedName>
    <definedName name="______wr6_1" localSheetId="33" hidden="1">{"Model Summary",#N/A,FALSE,"Print Chart";"Holdco",#N/A,FALSE,"Print Chart";"Genco",#N/A,FALSE,"Print Chart";"Servco",#N/A,FALSE,"Print Chart";"Genco_Detail",#N/A,FALSE,"Summary Financials";"Servco_Detail",#N/A,FALSE,"Summary Financials"}</definedName>
    <definedName name="______wr6_1" localSheetId="43" hidden="1">{"Model Summary",#N/A,FALSE,"Print Chart";"Holdco",#N/A,FALSE,"Print Chart";"Genco",#N/A,FALSE,"Print Chart";"Servco",#N/A,FALSE,"Print Chart";"Genco_Detail",#N/A,FALSE,"Summary Financials";"Servco_Detail",#N/A,FALSE,"Summary Financials"}</definedName>
    <definedName name="______wr6_1" localSheetId="75" hidden="1">{"Model Summary",#N/A,FALSE,"Print Chart";"Holdco",#N/A,FALSE,"Print Chart";"Genco",#N/A,FALSE,"Print Chart";"Servco",#N/A,FALSE,"Print Chart";"Genco_Detail",#N/A,FALSE,"Summary Financials";"Servco_Detail",#N/A,FALSE,"Summary Financials"}</definedName>
    <definedName name="______wr6_1" localSheetId="78" hidden="1">{"Model Summary",#N/A,FALSE,"Print Chart";"Holdco",#N/A,FALSE,"Print Chart";"Genco",#N/A,FALSE,"Print Chart";"Servco",#N/A,FALSE,"Print Chart";"Genco_Detail",#N/A,FALSE,"Summary Financials";"Servco_Detail",#N/A,FALSE,"Summary Financials"}</definedName>
    <definedName name="______wr6_1" localSheetId="15"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84" hidden="1">{"Model Summary",#N/A,FALSE,"Print Chart";"Holdco",#N/A,FALSE,"Print Chart";"Genco",#N/A,FALSE,"Print Chart";"Servco",#N/A,FALSE,"Print Chart";"Genco_Detail",#N/A,FALSE,"Summary Financials";"Servco_Detail",#N/A,FALSE,"Summary Financials"}</definedName>
    <definedName name="______wr6_2" localSheetId="86" hidden="1">{"Model Summary",#N/A,FALSE,"Print Chart";"Holdco",#N/A,FALSE,"Print Chart";"Genco",#N/A,FALSE,"Print Chart";"Servco",#N/A,FALSE,"Print Chart";"Genco_Detail",#N/A,FALSE,"Summary Financials";"Servco_Detail",#N/A,FALSE,"Summary Financials"}</definedName>
    <definedName name="______wr6_2" localSheetId="91" hidden="1">{"Model Summary",#N/A,FALSE,"Print Chart";"Holdco",#N/A,FALSE,"Print Chart";"Genco",#N/A,FALSE,"Print Chart";"Servco",#N/A,FALSE,"Print Chart";"Genco_Detail",#N/A,FALSE,"Summary Financials";"Servco_Detail",#N/A,FALSE,"Summary Financials"}</definedName>
    <definedName name="______wr6_2" localSheetId="24" hidden="1">{"Model Summary",#N/A,FALSE,"Print Chart";"Holdco",#N/A,FALSE,"Print Chart";"Genco",#N/A,FALSE,"Print Chart";"Servco",#N/A,FALSE,"Print Chart";"Genco_Detail",#N/A,FALSE,"Summary Financials";"Servco_Detail",#N/A,FALSE,"Summary Financials"}</definedName>
    <definedName name="______wr6_2" localSheetId="33" hidden="1">{"Model Summary",#N/A,FALSE,"Print Chart";"Holdco",#N/A,FALSE,"Print Chart";"Genco",#N/A,FALSE,"Print Chart";"Servco",#N/A,FALSE,"Print Chart";"Genco_Detail",#N/A,FALSE,"Summary Financials";"Servco_Detail",#N/A,FALSE,"Summary Financials"}</definedName>
    <definedName name="______wr6_2" localSheetId="43" hidden="1">{"Model Summary",#N/A,FALSE,"Print Chart";"Holdco",#N/A,FALSE,"Print Chart";"Genco",#N/A,FALSE,"Print Chart";"Servco",#N/A,FALSE,"Print Chart";"Genco_Detail",#N/A,FALSE,"Summary Financials";"Servco_Detail",#N/A,FALSE,"Summary Financials"}</definedName>
    <definedName name="______wr6_2" localSheetId="75" hidden="1">{"Model Summary",#N/A,FALSE,"Print Chart";"Holdco",#N/A,FALSE,"Print Chart";"Genco",#N/A,FALSE,"Print Chart";"Servco",#N/A,FALSE,"Print Chart";"Genco_Detail",#N/A,FALSE,"Summary Financials";"Servco_Detail",#N/A,FALSE,"Summary Financials"}</definedName>
    <definedName name="______wr6_2" localSheetId="78" hidden="1">{"Model Summary",#N/A,FALSE,"Print Chart";"Holdco",#N/A,FALSE,"Print Chart";"Genco",#N/A,FALSE,"Print Chart";"Servco",#N/A,FALSE,"Print Chart";"Genco_Detail",#N/A,FALSE,"Summary Financials";"Servco_Detail",#N/A,FALSE,"Summary Financials"}</definedName>
    <definedName name="______wr6_2" localSheetId="15"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84" hidden="1">{"Model Summary",#N/A,FALSE,"Print Chart";"Holdco",#N/A,FALSE,"Print Chart";"Genco",#N/A,FALSE,"Print Chart";"Servco",#N/A,FALSE,"Print Chart";"Genco_Detail",#N/A,FALSE,"Summary Financials";"Servco_Detail",#N/A,FALSE,"Summary Financials"}</definedName>
    <definedName name="______wr6_3" localSheetId="86" hidden="1">{"Model Summary",#N/A,FALSE,"Print Chart";"Holdco",#N/A,FALSE,"Print Chart";"Genco",#N/A,FALSE,"Print Chart";"Servco",#N/A,FALSE,"Print Chart";"Genco_Detail",#N/A,FALSE,"Summary Financials";"Servco_Detail",#N/A,FALSE,"Summary Financials"}</definedName>
    <definedName name="______wr6_3" localSheetId="91" hidden="1">{"Model Summary",#N/A,FALSE,"Print Chart";"Holdco",#N/A,FALSE,"Print Chart";"Genco",#N/A,FALSE,"Print Chart";"Servco",#N/A,FALSE,"Print Chart";"Genco_Detail",#N/A,FALSE,"Summary Financials";"Servco_Detail",#N/A,FALSE,"Summary Financials"}</definedName>
    <definedName name="______wr6_3" localSheetId="24" hidden="1">{"Model Summary",#N/A,FALSE,"Print Chart";"Holdco",#N/A,FALSE,"Print Chart";"Genco",#N/A,FALSE,"Print Chart";"Servco",#N/A,FALSE,"Print Chart";"Genco_Detail",#N/A,FALSE,"Summary Financials";"Servco_Detail",#N/A,FALSE,"Summary Financials"}</definedName>
    <definedName name="______wr6_3" localSheetId="33" hidden="1">{"Model Summary",#N/A,FALSE,"Print Chart";"Holdco",#N/A,FALSE,"Print Chart";"Genco",#N/A,FALSE,"Print Chart";"Servco",#N/A,FALSE,"Print Chart";"Genco_Detail",#N/A,FALSE,"Summary Financials";"Servco_Detail",#N/A,FALSE,"Summary Financials"}</definedName>
    <definedName name="______wr6_3" localSheetId="43" hidden="1">{"Model Summary",#N/A,FALSE,"Print Chart";"Holdco",#N/A,FALSE,"Print Chart";"Genco",#N/A,FALSE,"Print Chart";"Servco",#N/A,FALSE,"Print Chart";"Genco_Detail",#N/A,FALSE,"Summary Financials";"Servco_Detail",#N/A,FALSE,"Summary Financials"}</definedName>
    <definedName name="______wr6_3" localSheetId="75" hidden="1">{"Model Summary",#N/A,FALSE,"Print Chart";"Holdco",#N/A,FALSE,"Print Chart";"Genco",#N/A,FALSE,"Print Chart";"Servco",#N/A,FALSE,"Print Chart";"Genco_Detail",#N/A,FALSE,"Summary Financials";"Servco_Detail",#N/A,FALSE,"Summary Financials"}</definedName>
    <definedName name="______wr6_3" localSheetId="78" hidden="1">{"Model Summary",#N/A,FALSE,"Print Chart";"Holdco",#N/A,FALSE,"Print Chart";"Genco",#N/A,FALSE,"Print Chart";"Servco",#N/A,FALSE,"Print Chart";"Genco_Detail",#N/A,FALSE,"Summary Financials";"Servco_Detail",#N/A,FALSE,"Summary Financials"}</definedName>
    <definedName name="______wr6_3" localSheetId="15"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84" hidden="1">{"Model Summary",#N/A,FALSE,"Print Chart";"Holdco",#N/A,FALSE,"Print Chart";"Genco",#N/A,FALSE,"Print Chart";"Servco",#N/A,FALSE,"Print Chart";"Genco_Detail",#N/A,FALSE,"Summary Financials";"Servco_Detail",#N/A,FALSE,"Summary Financials"}</definedName>
    <definedName name="______wr6_4" localSheetId="86" hidden="1">{"Model Summary",#N/A,FALSE,"Print Chart";"Holdco",#N/A,FALSE,"Print Chart";"Genco",#N/A,FALSE,"Print Chart";"Servco",#N/A,FALSE,"Print Chart";"Genco_Detail",#N/A,FALSE,"Summary Financials";"Servco_Detail",#N/A,FALSE,"Summary Financials"}</definedName>
    <definedName name="______wr6_4" localSheetId="91" hidden="1">{"Model Summary",#N/A,FALSE,"Print Chart";"Holdco",#N/A,FALSE,"Print Chart";"Genco",#N/A,FALSE,"Print Chart";"Servco",#N/A,FALSE,"Print Chart";"Genco_Detail",#N/A,FALSE,"Summary Financials";"Servco_Detail",#N/A,FALSE,"Summary Financials"}</definedName>
    <definedName name="______wr6_4" localSheetId="24" hidden="1">{"Model Summary",#N/A,FALSE,"Print Chart";"Holdco",#N/A,FALSE,"Print Chart";"Genco",#N/A,FALSE,"Print Chart";"Servco",#N/A,FALSE,"Print Chart";"Genco_Detail",#N/A,FALSE,"Summary Financials";"Servco_Detail",#N/A,FALSE,"Summary Financials"}</definedName>
    <definedName name="______wr6_4" localSheetId="33" hidden="1">{"Model Summary",#N/A,FALSE,"Print Chart";"Holdco",#N/A,FALSE,"Print Chart";"Genco",#N/A,FALSE,"Print Chart";"Servco",#N/A,FALSE,"Print Chart";"Genco_Detail",#N/A,FALSE,"Summary Financials";"Servco_Detail",#N/A,FALSE,"Summary Financials"}</definedName>
    <definedName name="______wr6_4" localSheetId="43" hidden="1">{"Model Summary",#N/A,FALSE,"Print Chart";"Holdco",#N/A,FALSE,"Print Chart";"Genco",#N/A,FALSE,"Print Chart";"Servco",#N/A,FALSE,"Print Chart";"Genco_Detail",#N/A,FALSE,"Summary Financials";"Servco_Detail",#N/A,FALSE,"Summary Financials"}</definedName>
    <definedName name="______wr6_4" localSheetId="75" hidden="1">{"Model Summary",#N/A,FALSE,"Print Chart";"Holdco",#N/A,FALSE,"Print Chart";"Genco",#N/A,FALSE,"Print Chart";"Servco",#N/A,FALSE,"Print Chart";"Genco_Detail",#N/A,FALSE,"Summary Financials";"Servco_Detail",#N/A,FALSE,"Summary Financials"}</definedName>
    <definedName name="______wr6_4" localSheetId="78" hidden="1">{"Model Summary",#N/A,FALSE,"Print Chart";"Holdco",#N/A,FALSE,"Print Chart";"Genco",#N/A,FALSE,"Print Chart";"Servco",#N/A,FALSE,"Print Chart";"Genco_Detail",#N/A,FALSE,"Summary Financials";"Servco_Detail",#N/A,FALSE,"Summary Financials"}</definedName>
    <definedName name="______wr6_4" localSheetId="15"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11" hidden="1">{"holdco",#N/A,FALSE,"Summary Financials";"holdco",#N/A,FALSE,"Summary Financials"}</definedName>
    <definedName name="______wr9" localSheetId="12" hidden="1">{"holdco",#N/A,FALSE,"Summary Financials";"holdco",#N/A,FALSE,"Summary Financials"}</definedName>
    <definedName name="______wr9" localSheetId="13" hidden="1">{"holdco",#N/A,FALSE,"Summary Financials";"holdco",#N/A,FALSE,"Summary Financials"}</definedName>
    <definedName name="______wr9" localSheetId="79" hidden="1">{"holdco",#N/A,FALSE,"Summary Financials";"holdco",#N/A,FALSE,"Summary Financials"}</definedName>
    <definedName name="______wr9" localSheetId="80" hidden="1">{"holdco",#N/A,FALSE,"Summary Financials";"holdco",#N/A,FALSE,"Summary Financials"}</definedName>
    <definedName name="______wr9" localSheetId="81" hidden="1">{"holdco",#N/A,FALSE,"Summary Financials";"holdco",#N/A,FALSE,"Summary Financials"}</definedName>
    <definedName name="______wr9" localSheetId="82" hidden="1">{"holdco",#N/A,FALSE,"Summary Financials";"holdco",#N/A,FALSE,"Summary Financials"}</definedName>
    <definedName name="______wr9" localSheetId="83" hidden="1">{"holdco",#N/A,FALSE,"Summary Financials";"holdco",#N/A,FALSE,"Summary Financials"}</definedName>
    <definedName name="______wr9" localSheetId="84" hidden="1">{"holdco",#N/A,FALSE,"Summary Financials";"holdco",#N/A,FALSE,"Summary Financials"}</definedName>
    <definedName name="______wr9" localSheetId="86" hidden="1">{"holdco",#N/A,FALSE,"Summary Financials";"holdco",#N/A,FALSE,"Summary Financials"}</definedName>
    <definedName name="______wr9" localSheetId="87" hidden="1">{"holdco",#N/A,FALSE,"Summary Financials";"holdco",#N/A,FALSE,"Summary Financials"}</definedName>
    <definedName name="______wr9" localSheetId="88" hidden="1">{"holdco",#N/A,FALSE,"Summary Financials";"holdco",#N/A,FALSE,"Summary Financials"}</definedName>
    <definedName name="______wr9" localSheetId="89" hidden="1">{"holdco",#N/A,FALSE,"Summary Financials";"holdco",#N/A,FALSE,"Summary Financials"}</definedName>
    <definedName name="______wr9" localSheetId="90" hidden="1">{"holdco",#N/A,FALSE,"Summary Financials";"holdco",#N/A,FALSE,"Summary Financials"}</definedName>
    <definedName name="______wr9" localSheetId="91" hidden="1">{"holdco",#N/A,FALSE,"Summary Financials";"holdco",#N/A,FALSE,"Summary Financials"}</definedName>
    <definedName name="______wr9" localSheetId="92" hidden="1">{"holdco",#N/A,FALSE,"Summary Financials";"holdco",#N/A,FALSE,"Summary Financials"}</definedName>
    <definedName name="______wr9" localSheetId="93" hidden="1">{"holdco",#N/A,FALSE,"Summary Financials";"holdco",#N/A,FALSE,"Summary Financials"}</definedName>
    <definedName name="______wr9" localSheetId="94" hidden="1">{"holdco",#N/A,FALSE,"Summary Financials";"holdco",#N/A,FALSE,"Summary Financials"}</definedName>
    <definedName name="______wr9" localSheetId="95" hidden="1">{"holdco",#N/A,FALSE,"Summary Financials";"holdco",#N/A,FALSE,"Summary Financials"}</definedName>
    <definedName name="______wr9" localSheetId="99" hidden="1">{"holdco",#N/A,FALSE,"Summary Financials";"holdco",#N/A,FALSE,"Summary Financials"}</definedName>
    <definedName name="______wr9" localSheetId="100" hidden="1">{"holdco",#N/A,FALSE,"Summary Financials";"holdco",#N/A,FALSE,"Summary Financials"}</definedName>
    <definedName name="______wr9" localSheetId="24" hidden="1">{"holdco",#N/A,FALSE,"Summary Financials";"holdco",#N/A,FALSE,"Summary Financials"}</definedName>
    <definedName name="______wr9" localSheetId="33" hidden="1">{"holdco",#N/A,FALSE,"Summary Financials";"holdco",#N/A,FALSE,"Summary Financials"}</definedName>
    <definedName name="______wr9" localSheetId="36" hidden="1">{"holdco",#N/A,FALSE,"Summary Financials";"holdco",#N/A,FALSE,"Summary Financials"}</definedName>
    <definedName name="______wr9" localSheetId="37" hidden="1">{"holdco",#N/A,FALSE,"Summary Financials";"holdco",#N/A,FALSE,"Summary Financials"}</definedName>
    <definedName name="______wr9" localSheetId="39" hidden="1">{"holdco",#N/A,FALSE,"Summary Financials";"holdco",#N/A,FALSE,"Summary Financials"}</definedName>
    <definedName name="______wr9" localSheetId="43" hidden="1">{"holdco",#N/A,FALSE,"Summary Financials";"holdco",#N/A,FALSE,"Summary Financials"}</definedName>
    <definedName name="______wr9" localSheetId="73" hidden="1">{"holdco",#N/A,FALSE,"Summary Financials";"holdco",#N/A,FALSE,"Summary Financials"}</definedName>
    <definedName name="______wr9" localSheetId="74" hidden="1">{"holdco",#N/A,FALSE,"Summary Financials";"holdco",#N/A,FALSE,"Summary Financials"}</definedName>
    <definedName name="______wr9" localSheetId="75" hidden="1">{"holdco",#N/A,FALSE,"Summary Financials";"holdco",#N/A,FALSE,"Summary Financials"}</definedName>
    <definedName name="______wr9" localSheetId="76" hidden="1">{"holdco",#N/A,FALSE,"Summary Financials";"holdco",#N/A,FALSE,"Summary Financials"}</definedName>
    <definedName name="______wr9" localSheetId="77" hidden="1">{"holdco",#N/A,FALSE,"Summary Financials";"holdco",#N/A,FALSE,"Summary Financials"}</definedName>
    <definedName name="______wr9" localSheetId="78" hidden="1">{"holdco",#N/A,FALSE,"Summary Financials";"holdco",#N/A,FALSE,"Summary Financials"}</definedName>
    <definedName name="______wr9" localSheetId="15" hidden="1">{"holdco",#N/A,FALSE,"Summary Financials";"holdco",#N/A,FALSE,"Summary Financials"}</definedName>
    <definedName name="______wr9" hidden="1">{"holdco",#N/A,FALSE,"Summary Financials";"holdco",#N/A,FALSE,"Summary Financials"}</definedName>
    <definedName name="______wr9_1" localSheetId="84" hidden="1">{"holdco",#N/A,FALSE,"Summary Financials";"holdco",#N/A,FALSE,"Summary Financials"}</definedName>
    <definedName name="______wr9_1" localSheetId="86" hidden="1">{"holdco",#N/A,FALSE,"Summary Financials";"holdco",#N/A,FALSE,"Summary Financials"}</definedName>
    <definedName name="______wr9_1" localSheetId="91" hidden="1">{"holdco",#N/A,FALSE,"Summary Financials";"holdco",#N/A,FALSE,"Summary Financials"}</definedName>
    <definedName name="______wr9_1" localSheetId="24" hidden="1">{"holdco",#N/A,FALSE,"Summary Financials";"holdco",#N/A,FALSE,"Summary Financials"}</definedName>
    <definedName name="______wr9_1" localSheetId="33" hidden="1">{"holdco",#N/A,FALSE,"Summary Financials";"holdco",#N/A,FALSE,"Summary Financials"}</definedName>
    <definedName name="______wr9_1" localSheetId="43" hidden="1">{"holdco",#N/A,FALSE,"Summary Financials";"holdco",#N/A,FALSE,"Summary Financials"}</definedName>
    <definedName name="______wr9_1" localSheetId="75" hidden="1">{"holdco",#N/A,FALSE,"Summary Financials";"holdco",#N/A,FALSE,"Summary Financials"}</definedName>
    <definedName name="______wr9_1" localSheetId="78" hidden="1">{"holdco",#N/A,FALSE,"Summary Financials";"holdco",#N/A,FALSE,"Summary Financials"}</definedName>
    <definedName name="______wr9_1" localSheetId="15" hidden="1">{"holdco",#N/A,FALSE,"Summary Financials";"holdco",#N/A,FALSE,"Summary Financials"}</definedName>
    <definedName name="______wr9_1" hidden="1">{"holdco",#N/A,FALSE,"Summary Financials";"holdco",#N/A,FALSE,"Summary Financials"}</definedName>
    <definedName name="______wr9_2" localSheetId="84" hidden="1">{"holdco",#N/A,FALSE,"Summary Financials";"holdco",#N/A,FALSE,"Summary Financials"}</definedName>
    <definedName name="______wr9_2" localSheetId="86" hidden="1">{"holdco",#N/A,FALSE,"Summary Financials";"holdco",#N/A,FALSE,"Summary Financials"}</definedName>
    <definedName name="______wr9_2" localSheetId="91" hidden="1">{"holdco",#N/A,FALSE,"Summary Financials";"holdco",#N/A,FALSE,"Summary Financials"}</definedName>
    <definedName name="______wr9_2" localSheetId="24" hidden="1">{"holdco",#N/A,FALSE,"Summary Financials";"holdco",#N/A,FALSE,"Summary Financials"}</definedName>
    <definedName name="______wr9_2" localSheetId="33" hidden="1">{"holdco",#N/A,FALSE,"Summary Financials";"holdco",#N/A,FALSE,"Summary Financials"}</definedName>
    <definedName name="______wr9_2" localSheetId="43" hidden="1">{"holdco",#N/A,FALSE,"Summary Financials";"holdco",#N/A,FALSE,"Summary Financials"}</definedName>
    <definedName name="______wr9_2" localSheetId="75" hidden="1">{"holdco",#N/A,FALSE,"Summary Financials";"holdco",#N/A,FALSE,"Summary Financials"}</definedName>
    <definedName name="______wr9_2" localSheetId="78" hidden="1">{"holdco",#N/A,FALSE,"Summary Financials";"holdco",#N/A,FALSE,"Summary Financials"}</definedName>
    <definedName name="______wr9_2" localSheetId="15" hidden="1">{"holdco",#N/A,FALSE,"Summary Financials";"holdco",#N/A,FALSE,"Summary Financials"}</definedName>
    <definedName name="______wr9_2" hidden="1">{"holdco",#N/A,FALSE,"Summary Financials";"holdco",#N/A,FALSE,"Summary Financials"}</definedName>
    <definedName name="______wr9_3" localSheetId="84" hidden="1">{"holdco",#N/A,FALSE,"Summary Financials";"holdco",#N/A,FALSE,"Summary Financials"}</definedName>
    <definedName name="______wr9_3" localSheetId="86" hidden="1">{"holdco",#N/A,FALSE,"Summary Financials";"holdco",#N/A,FALSE,"Summary Financials"}</definedName>
    <definedName name="______wr9_3" localSheetId="91" hidden="1">{"holdco",#N/A,FALSE,"Summary Financials";"holdco",#N/A,FALSE,"Summary Financials"}</definedName>
    <definedName name="______wr9_3" localSheetId="24" hidden="1">{"holdco",#N/A,FALSE,"Summary Financials";"holdco",#N/A,FALSE,"Summary Financials"}</definedName>
    <definedName name="______wr9_3" localSheetId="33" hidden="1">{"holdco",#N/A,FALSE,"Summary Financials";"holdco",#N/A,FALSE,"Summary Financials"}</definedName>
    <definedName name="______wr9_3" localSheetId="43" hidden="1">{"holdco",#N/A,FALSE,"Summary Financials";"holdco",#N/A,FALSE,"Summary Financials"}</definedName>
    <definedName name="______wr9_3" localSheetId="75" hidden="1">{"holdco",#N/A,FALSE,"Summary Financials";"holdco",#N/A,FALSE,"Summary Financials"}</definedName>
    <definedName name="______wr9_3" localSheetId="78" hidden="1">{"holdco",#N/A,FALSE,"Summary Financials";"holdco",#N/A,FALSE,"Summary Financials"}</definedName>
    <definedName name="______wr9_3" localSheetId="15" hidden="1">{"holdco",#N/A,FALSE,"Summary Financials";"holdco",#N/A,FALSE,"Summary Financials"}</definedName>
    <definedName name="______wr9_3" hidden="1">{"holdco",#N/A,FALSE,"Summary Financials";"holdco",#N/A,FALSE,"Summary Financials"}</definedName>
    <definedName name="______wr9_4" localSheetId="84" hidden="1">{"holdco",#N/A,FALSE,"Summary Financials";"holdco",#N/A,FALSE,"Summary Financials"}</definedName>
    <definedName name="______wr9_4" localSheetId="86" hidden="1">{"holdco",#N/A,FALSE,"Summary Financials";"holdco",#N/A,FALSE,"Summary Financials"}</definedName>
    <definedName name="______wr9_4" localSheetId="91" hidden="1">{"holdco",#N/A,FALSE,"Summary Financials";"holdco",#N/A,FALSE,"Summary Financials"}</definedName>
    <definedName name="______wr9_4" localSheetId="24" hidden="1">{"holdco",#N/A,FALSE,"Summary Financials";"holdco",#N/A,FALSE,"Summary Financials"}</definedName>
    <definedName name="______wr9_4" localSheetId="33" hidden="1">{"holdco",#N/A,FALSE,"Summary Financials";"holdco",#N/A,FALSE,"Summary Financials"}</definedName>
    <definedName name="______wr9_4" localSheetId="43" hidden="1">{"holdco",#N/A,FALSE,"Summary Financials";"holdco",#N/A,FALSE,"Summary Financials"}</definedName>
    <definedName name="______wr9_4" localSheetId="75" hidden="1">{"holdco",#N/A,FALSE,"Summary Financials";"holdco",#N/A,FALSE,"Summary Financials"}</definedName>
    <definedName name="______wr9_4" localSheetId="78" hidden="1">{"holdco",#N/A,FALSE,"Summary Financials";"holdco",#N/A,FALSE,"Summary Financials"}</definedName>
    <definedName name="______wr9_4" localSheetId="15" hidden="1">{"holdco",#N/A,FALSE,"Summary Financials";"holdco",#N/A,FALSE,"Summary Financials"}</definedName>
    <definedName name="______wr9_4" hidden="1">{"holdco",#N/A,FALSE,"Summary Financials";"holdco",#N/A,FALSE,"Summary Financials"}</definedName>
    <definedName name="______wrn1" localSheetId="11" hidden="1">{"holdco",#N/A,FALSE,"Summary Financials";"holdco",#N/A,FALSE,"Summary Financials"}</definedName>
    <definedName name="______wrn1" localSheetId="12" hidden="1">{"holdco",#N/A,FALSE,"Summary Financials";"holdco",#N/A,FALSE,"Summary Financials"}</definedName>
    <definedName name="______wrn1" localSheetId="13" hidden="1">{"holdco",#N/A,FALSE,"Summary Financials";"holdco",#N/A,FALSE,"Summary Financials"}</definedName>
    <definedName name="______wrn1" localSheetId="79" hidden="1">{"holdco",#N/A,FALSE,"Summary Financials";"holdco",#N/A,FALSE,"Summary Financials"}</definedName>
    <definedName name="______wrn1" localSheetId="80" hidden="1">{"holdco",#N/A,FALSE,"Summary Financials";"holdco",#N/A,FALSE,"Summary Financials"}</definedName>
    <definedName name="______wrn1" localSheetId="81" hidden="1">{"holdco",#N/A,FALSE,"Summary Financials";"holdco",#N/A,FALSE,"Summary Financials"}</definedName>
    <definedName name="______wrn1" localSheetId="82" hidden="1">{"holdco",#N/A,FALSE,"Summary Financials";"holdco",#N/A,FALSE,"Summary Financials"}</definedName>
    <definedName name="______wrn1" localSheetId="83" hidden="1">{"holdco",#N/A,FALSE,"Summary Financials";"holdco",#N/A,FALSE,"Summary Financials"}</definedName>
    <definedName name="______wrn1" localSheetId="84" hidden="1">{"holdco",#N/A,FALSE,"Summary Financials";"holdco",#N/A,FALSE,"Summary Financials"}</definedName>
    <definedName name="______wrn1" localSheetId="86" hidden="1">{"holdco",#N/A,FALSE,"Summary Financials";"holdco",#N/A,FALSE,"Summary Financials"}</definedName>
    <definedName name="______wrn1" localSheetId="87" hidden="1">{"holdco",#N/A,FALSE,"Summary Financials";"holdco",#N/A,FALSE,"Summary Financials"}</definedName>
    <definedName name="______wrn1" localSheetId="88" hidden="1">{"holdco",#N/A,FALSE,"Summary Financials";"holdco",#N/A,FALSE,"Summary Financials"}</definedName>
    <definedName name="______wrn1" localSheetId="89" hidden="1">{"holdco",#N/A,FALSE,"Summary Financials";"holdco",#N/A,FALSE,"Summary Financials"}</definedName>
    <definedName name="______wrn1" localSheetId="90" hidden="1">{"holdco",#N/A,FALSE,"Summary Financials";"holdco",#N/A,FALSE,"Summary Financials"}</definedName>
    <definedName name="______wrn1" localSheetId="91" hidden="1">{"holdco",#N/A,FALSE,"Summary Financials";"holdco",#N/A,FALSE,"Summary Financials"}</definedName>
    <definedName name="______wrn1" localSheetId="92" hidden="1">{"holdco",#N/A,FALSE,"Summary Financials";"holdco",#N/A,FALSE,"Summary Financials"}</definedName>
    <definedName name="______wrn1" localSheetId="93" hidden="1">{"holdco",#N/A,FALSE,"Summary Financials";"holdco",#N/A,FALSE,"Summary Financials"}</definedName>
    <definedName name="______wrn1" localSheetId="94" hidden="1">{"holdco",#N/A,FALSE,"Summary Financials";"holdco",#N/A,FALSE,"Summary Financials"}</definedName>
    <definedName name="______wrn1" localSheetId="95" hidden="1">{"holdco",#N/A,FALSE,"Summary Financials";"holdco",#N/A,FALSE,"Summary Financials"}</definedName>
    <definedName name="______wrn1" localSheetId="99" hidden="1">{"holdco",#N/A,FALSE,"Summary Financials";"holdco",#N/A,FALSE,"Summary Financials"}</definedName>
    <definedName name="______wrn1" localSheetId="100" hidden="1">{"holdco",#N/A,FALSE,"Summary Financials";"holdco",#N/A,FALSE,"Summary Financials"}</definedName>
    <definedName name="______wrn1" localSheetId="24" hidden="1">{"holdco",#N/A,FALSE,"Summary Financials";"holdco",#N/A,FALSE,"Summary Financials"}</definedName>
    <definedName name="______wrn1" localSheetId="33" hidden="1">{"holdco",#N/A,FALSE,"Summary Financials";"holdco",#N/A,FALSE,"Summary Financials"}</definedName>
    <definedName name="______wrn1" localSheetId="36" hidden="1">{"holdco",#N/A,FALSE,"Summary Financials";"holdco",#N/A,FALSE,"Summary Financials"}</definedName>
    <definedName name="______wrn1" localSheetId="37" hidden="1">{"holdco",#N/A,FALSE,"Summary Financials";"holdco",#N/A,FALSE,"Summary Financials"}</definedName>
    <definedName name="______wrn1" localSheetId="39" hidden="1">{"holdco",#N/A,FALSE,"Summary Financials";"holdco",#N/A,FALSE,"Summary Financials"}</definedName>
    <definedName name="______wrn1" localSheetId="43" hidden="1">{"holdco",#N/A,FALSE,"Summary Financials";"holdco",#N/A,FALSE,"Summary Financials"}</definedName>
    <definedName name="______wrn1" localSheetId="73" hidden="1">{"holdco",#N/A,FALSE,"Summary Financials";"holdco",#N/A,FALSE,"Summary Financials"}</definedName>
    <definedName name="______wrn1" localSheetId="74" hidden="1">{"holdco",#N/A,FALSE,"Summary Financials";"holdco",#N/A,FALSE,"Summary Financials"}</definedName>
    <definedName name="______wrn1" localSheetId="75" hidden="1">{"holdco",#N/A,FALSE,"Summary Financials";"holdco",#N/A,FALSE,"Summary Financials"}</definedName>
    <definedName name="______wrn1" localSheetId="76" hidden="1">{"holdco",#N/A,FALSE,"Summary Financials";"holdco",#N/A,FALSE,"Summary Financials"}</definedName>
    <definedName name="______wrn1" localSheetId="77" hidden="1">{"holdco",#N/A,FALSE,"Summary Financials";"holdco",#N/A,FALSE,"Summary Financials"}</definedName>
    <definedName name="______wrn1" localSheetId="78" hidden="1">{"holdco",#N/A,FALSE,"Summary Financials";"holdco",#N/A,FALSE,"Summary Financials"}</definedName>
    <definedName name="______wrn1" localSheetId="15" hidden="1">{"holdco",#N/A,FALSE,"Summary Financials";"holdco",#N/A,FALSE,"Summary Financials"}</definedName>
    <definedName name="______wrn1" hidden="1">{"holdco",#N/A,FALSE,"Summary Financials";"holdco",#N/A,FALSE,"Summary Financials"}</definedName>
    <definedName name="______wrn1_1" localSheetId="84" hidden="1">{"holdco",#N/A,FALSE,"Summary Financials";"holdco",#N/A,FALSE,"Summary Financials"}</definedName>
    <definedName name="______wrn1_1" localSheetId="86" hidden="1">{"holdco",#N/A,FALSE,"Summary Financials";"holdco",#N/A,FALSE,"Summary Financials"}</definedName>
    <definedName name="______wrn1_1" localSheetId="91" hidden="1">{"holdco",#N/A,FALSE,"Summary Financials";"holdco",#N/A,FALSE,"Summary Financials"}</definedName>
    <definedName name="______wrn1_1" localSheetId="24" hidden="1">{"holdco",#N/A,FALSE,"Summary Financials";"holdco",#N/A,FALSE,"Summary Financials"}</definedName>
    <definedName name="______wrn1_1" localSheetId="33" hidden="1">{"holdco",#N/A,FALSE,"Summary Financials";"holdco",#N/A,FALSE,"Summary Financials"}</definedName>
    <definedName name="______wrn1_1" localSheetId="43" hidden="1">{"holdco",#N/A,FALSE,"Summary Financials";"holdco",#N/A,FALSE,"Summary Financials"}</definedName>
    <definedName name="______wrn1_1" localSheetId="75" hidden="1">{"holdco",#N/A,FALSE,"Summary Financials";"holdco",#N/A,FALSE,"Summary Financials"}</definedName>
    <definedName name="______wrn1_1" localSheetId="78" hidden="1">{"holdco",#N/A,FALSE,"Summary Financials";"holdco",#N/A,FALSE,"Summary Financials"}</definedName>
    <definedName name="______wrn1_1" localSheetId="15" hidden="1">{"holdco",#N/A,FALSE,"Summary Financials";"holdco",#N/A,FALSE,"Summary Financials"}</definedName>
    <definedName name="______wrn1_1" hidden="1">{"holdco",#N/A,FALSE,"Summary Financials";"holdco",#N/A,FALSE,"Summary Financials"}</definedName>
    <definedName name="______wrn1_2" localSheetId="84" hidden="1">{"holdco",#N/A,FALSE,"Summary Financials";"holdco",#N/A,FALSE,"Summary Financials"}</definedName>
    <definedName name="______wrn1_2" localSheetId="86" hidden="1">{"holdco",#N/A,FALSE,"Summary Financials";"holdco",#N/A,FALSE,"Summary Financials"}</definedName>
    <definedName name="______wrn1_2" localSheetId="91" hidden="1">{"holdco",#N/A,FALSE,"Summary Financials";"holdco",#N/A,FALSE,"Summary Financials"}</definedName>
    <definedName name="______wrn1_2" localSheetId="24" hidden="1">{"holdco",#N/A,FALSE,"Summary Financials";"holdco",#N/A,FALSE,"Summary Financials"}</definedName>
    <definedName name="______wrn1_2" localSheetId="33" hidden="1">{"holdco",#N/A,FALSE,"Summary Financials";"holdco",#N/A,FALSE,"Summary Financials"}</definedName>
    <definedName name="______wrn1_2" localSheetId="43" hidden="1">{"holdco",#N/A,FALSE,"Summary Financials";"holdco",#N/A,FALSE,"Summary Financials"}</definedName>
    <definedName name="______wrn1_2" localSheetId="75" hidden="1">{"holdco",#N/A,FALSE,"Summary Financials";"holdco",#N/A,FALSE,"Summary Financials"}</definedName>
    <definedName name="______wrn1_2" localSheetId="78" hidden="1">{"holdco",#N/A,FALSE,"Summary Financials";"holdco",#N/A,FALSE,"Summary Financials"}</definedName>
    <definedName name="______wrn1_2" localSheetId="15" hidden="1">{"holdco",#N/A,FALSE,"Summary Financials";"holdco",#N/A,FALSE,"Summary Financials"}</definedName>
    <definedName name="______wrn1_2" hidden="1">{"holdco",#N/A,FALSE,"Summary Financials";"holdco",#N/A,FALSE,"Summary Financials"}</definedName>
    <definedName name="______wrn1_3" localSheetId="84" hidden="1">{"holdco",#N/A,FALSE,"Summary Financials";"holdco",#N/A,FALSE,"Summary Financials"}</definedName>
    <definedName name="______wrn1_3" localSheetId="86" hidden="1">{"holdco",#N/A,FALSE,"Summary Financials";"holdco",#N/A,FALSE,"Summary Financials"}</definedName>
    <definedName name="______wrn1_3" localSheetId="91" hidden="1">{"holdco",#N/A,FALSE,"Summary Financials";"holdco",#N/A,FALSE,"Summary Financials"}</definedName>
    <definedName name="______wrn1_3" localSheetId="24" hidden="1">{"holdco",#N/A,FALSE,"Summary Financials";"holdco",#N/A,FALSE,"Summary Financials"}</definedName>
    <definedName name="______wrn1_3" localSheetId="33" hidden="1">{"holdco",#N/A,FALSE,"Summary Financials";"holdco",#N/A,FALSE,"Summary Financials"}</definedName>
    <definedName name="______wrn1_3" localSheetId="43" hidden="1">{"holdco",#N/A,FALSE,"Summary Financials";"holdco",#N/A,FALSE,"Summary Financials"}</definedName>
    <definedName name="______wrn1_3" localSheetId="75" hidden="1">{"holdco",#N/A,FALSE,"Summary Financials";"holdco",#N/A,FALSE,"Summary Financials"}</definedName>
    <definedName name="______wrn1_3" localSheetId="78" hidden="1">{"holdco",#N/A,FALSE,"Summary Financials";"holdco",#N/A,FALSE,"Summary Financials"}</definedName>
    <definedName name="______wrn1_3" localSheetId="15" hidden="1">{"holdco",#N/A,FALSE,"Summary Financials";"holdco",#N/A,FALSE,"Summary Financials"}</definedName>
    <definedName name="______wrn1_3" hidden="1">{"holdco",#N/A,FALSE,"Summary Financials";"holdco",#N/A,FALSE,"Summary Financials"}</definedName>
    <definedName name="______wrn1_4" localSheetId="84" hidden="1">{"holdco",#N/A,FALSE,"Summary Financials";"holdco",#N/A,FALSE,"Summary Financials"}</definedName>
    <definedName name="______wrn1_4" localSheetId="86" hidden="1">{"holdco",#N/A,FALSE,"Summary Financials";"holdco",#N/A,FALSE,"Summary Financials"}</definedName>
    <definedName name="______wrn1_4" localSheetId="91" hidden="1">{"holdco",#N/A,FALSE,"Summary Financials";"holdco",#N/A,FALSE,"Summary Financials"}</definedName>
    <definedName name="______wrn1_4" localSheetId="24" hidden="1">{"holdco",#N/A,FALSE,"Summary Financials";"holdco",#N/A,FALSE,"Summary Financials"}</definedName>
    <definedName name="______wrn1_4" localSheetId="33" hidden="1">{"holdco",#N/A,FALSE,"Summary Financials";"holdco",#N/A,FALSE,"Summary Financials"}</definedName>
    <definedName name="______wrn1_4" localSheetId="43" hidden="1">{"holdco",#N/A,FALSE,"Summary Financials";"holdco",#N/A,FALSE,"Summary Financials"}</definedName>
    <definedName name="______wrn1_4" localSheetId="75" hidden="1">{"holdco",#N/A,FALSE,"Summary Financials";"holdco",#N/A,FALSE,"Summary Financials"}</definedName>
    <definedName name="______wrn1_4" localSheetId="78" hidden="1">{"holdco",#N/A,FALSE,"Summary Financials";"holdco",#N/A,FALSE,"Summary Financials"}</definedName>
    <definedName name="______wrn1_4" localSheetId="15" hidden="1">{"holdco",#N/A,FALSE,"Summary Financials";"holdco",#N/A,FALSE,"Summary Financials"}</definedName>
    <definedName name="______wrn1_4" hidden="1">{"holdco",#N/A,FALSE,"Summary Financials";"holdco",#N/A,FALSE,"Summary Financials"}</definedName>
    <definedName name="______wrn2" localSheetId="11" hidden="1">{"holdco",#N/A,FALSE,"Summary Financials";"holdco",#N/A,FALSE,"Summary Financials"}</definedName>
    <definedName name="______wrn2" localSheetId="12" hidden="1">{"holdco",#N/A,FALSE,"Summary Financials";"holdco",#N/A,FALSE,"Summary Financials"}</definedName>
    <definedName name="______wrn2" localSheetId="13" hidden="1">{"holdco",#N/A,FALSE,"Summary Financials";"holdco",#N/A,FALSE,"Summary Financials"}</definedName>
    <definedName name="______wrn2" localSheetId="79" hidden="1">{"holdco",#N/A,FALSE,"Summary Financials";"holdco",#N/A,FALSE,"Summary Financials"}</definedName>
    <definedName name="______wrn2" localSheetId="80" hidden="1">{"holdco",#N/A,FALSE,"Summary Financials";"holdco",#N/A,FALSE,"Summary Financials"}</definedName>
    <definedName name="______wrn2" localSheetId="81" hidden="1">{"holdco",#N/A,FALSE,"Summary Financials";"holdco",#N/A,FALSE,"Summary Financials"}</definedName>
    <definedName name="______wrn2" localSheetId="82" hidden="1">{"holdco",#N/A,FALSE,"Summary Financials";"holdco",#N/A,FALSE,"Summary Financials"}</definedName>
    <definedName name="______wrn2" localSheetId="83" hidden="1">{"holdco",#N/A,FALSE,"Summary Financials";"holdco",#N/A,FALSE,"Summary Financials"}</definedName>
    <definedName name="______wrn2" localSheetId="84" hidden="1">{"holdco",#N/A,FALSE,"Summary Financials";"holdco",#N/A,FALSE,"Summary Financials"}</definedName>
    <definedName name="______wrn2" localSheetId="86" hidden="1">{"holdco",#N/A,FALSE,"Summary Financials";"holdco",#N/A,FALSE,"Summary Financials"}</definedName>
    <definedName name="______wrn2" localSheetId="87" hidden="1">{"holdco",#N/A,FALSE,"Summary Financials";"holdco",#N/A,FALSE,"Summary Financials"}</definedName>
    <definedName name="______wrn2" localSheetId="88" hidden="1">{"holdco",#N/A,FALSE,"Summary Financials";"holdco",#N/A,FALSE,"Summary Financials"}</definedName>
    <definedName name="______wrn2" localSheetId="89" hidden="1">{"holdco",#N/A,FALSE,"Summary Financials";"holdco",#N/A,FALSE,"Summary Financials"}</definedName>
    <definedName name="______wrn2" localSheetId="90" hidden="1">{"holdco",#N/A,FALSE,"Summary Financials";"holdco",#N/A,FALSE,"Summary Financials"}</definedName>
    <definedName name="______wrn2" localSheetId="91" hidden="1">{"holdco",#N/A,FALSE,"Summary Financials";"holdco",#N/A,FALSE,"Summary Financials"}</definedName>
    <definedName name="______wrn2" localSheetId="92" hidden="1">{"holdco",#N/A,FALSE,"Summary Financials";"holdco",#N/A,FALSE,"Summary Financials"}</definedName>
    <definedName name="______wrn2" localSheetId="93" hidden="1">{"holdco",#N/A,FALSE,"Summary Financials";"holdco",#N/A,FALSE,"Summary Financials"}</definedName>
    <definedName name="______wrn2" localSheetId="94" hidden="1">{"holdco",#N/A,FALSE,"Summary Financials";"holdco",#N/A,FALSE,"Summary Financials"}</definedName>
    <definedName name="______wrn2" localSheetId="95" hidden="1">{"holdco",#N/A,FALSE,"Summary Financials";"holdco",#N/A,FALSE,"Summary Financials"}</definedName>
    <definedName name="______wrn2" localSheetId="99" hidden="1">{"holdco",#N/A,FALSE,"Summary Financials";"holdco",#N/A,FALSE,"Summary Financials"}</definedName>
    <definedName name="______wrn2" localSheetId="100" hidden="1">{"holdco",#N/A,FALSE,"Summary Financials";"holdco",#N/A,FALSE,"Summary Financials"}</definedName>
    <definedName name="______wrn2" localSheetId="24" hidden="1">{"holdco",#N/A,FALSE,"Summary Financials";"holdco",#N/A,FALSE,"Summary Financials"}</definedName>
    <definedName name="______wrn2" localSheetId="33" hidden="1">{"holdco",#N/A,FALSE,"Summary Financials";"holdco",#N/A,FALSE,"Summary Financials"}</definedName>
    <definedName name="______wrn2" localSheetId="36" hidden="1">{"holdco",#N/A,FALSE,"Summary Financials";"holdco",#N/A,FALSE,"Summary Financials"}</definedName>
    <definedName name="______wrn2" localSheetId="37" hidden="1">{"holdco",#N/A,FALSE,"Summary Financials";"holdco",#N/A,FALSE,"Summary Financials"}</definedName>
    <definedName name="______wrn2" localSheetId="39" hidden="1">{"holdco",#N/A,FALSE,"Summary Financials";"holdco",#N/A,FALSE,"Summary Financials"}</definedName>
    <definedName name="______wrn2" localSheetId="43" hidden="1">{"holdco",#N/A,FALSE,"Summary Financials";"holdco",#N/A,FALSE,"Summary Financials"}</definedName>
    <definedName name="______wrn2" localSheetId="73" hidden="1">{"holdco",#N/A,FALSE,"Summary Financials";"holdco",#N/A,FALSE,"Summary Financials"}</definedName>
    <definedName name="______wrn2" localSheetId="74" hidden="1">{"holdco",#N/A,FALSE,"Summary Financials";"holdco",#N/A,FALSE,"Summary Financials"}</definedName>
    <definedName name="______wrn2" localSheetId="75" hidden="1">{"holdco",#N/A,FALSE,"Summary Financials";"holdco",#N/A,FALSE,"Summary Financials"}</definedName>
    <definedName name="______wrn2" localSheetId="76" hidden="1">{"holdco",#N/A,FALSE,"Summary Financials";"holdco",#N/A,FALSE,"Summary Financials"}</definedName>
    <definedName name="______wrn2" localSheetId="77" hidden="1">{"holdco",#N/A,FALSE,"Summary Financials";"holdco",#N/A,FALSE,"Summary Financials"}</definedName>
    <definedName name="______wrn2" localSheetId="78" hidden="1">{"holdco",#N/A,FALSE,"Summary Financials";"holdco",#N/A,FALSE,"Summary Financials"}</definedName>
    <definedName name="______wrn2" localSheetId="15" hidden="1">{"holdco",#N/A,FALSE,"Summary Financials";"holdco",#N/A,FALSE,"Summary Financials"}</definedName>
    <definedName name="______wrn2" hidden="1">{"holdco",#N/A,FALSE,"Summary Financials";"holdco",#N/A,FALSE,"Summary Financials"}</definedName>
    <definedName name="______wrn2_1" localSheetId="84" hidden="1">{"holdco",#N/A,FALSE,"Summary Financials";"holdco",#N/A,FALSE,"Summary Financials"}</definedName>
    <definedName name="______wrn2_1" localSheetId="86" hidden="1">{"holdco",#N/A,FALSE,"Summary Financials";"holdco",#N/A,FALSE,"Summary Financials"}</definedName>
    <definedName name="______wrn2_1" localSheetId="91" hidden="1">{"holdco",#N/A,FALSE,"Summary Financials";"holdco",#N/A,FALSE,"Summary Financials"}</definedName>
    <definedName name="______wrn2_1" localSheetId="24" hidden="1">{"holdco",#N/A,FALSE,"Summary Financials";"holdco",#N/A,FALSE,"Summary Financials"}</definedName>
    <definedName name="______wrn2_1" localSheetId="33" hidden="1">{"holdco",#N/A,FALSE,"Summary Financials";"holdco",#N/A,FALSE,"Summary Financials"}</definedName>
    <definedName name="______wrn2_1" localSheetId="43" hidden="1">{"holdco",#N/A,FALSE,"Summary Financials";"holdco",#N/A,FALSE,"Summary Financials"}</definedName>
    <definedName name="______wrn2_1" localSheetId="75" hidden="1">{"holdco",#N/A,FALSE,"Summary Financials";"holdco",#N/A,FALSE,"Summary Financials"}</definedName>
    <definedName name="______wrn2_1" localSheetId="78" hidden="1">{"holdco",#N/A,FALSE,"Summary Financials";"holdco",#N/A,FALSE,"Summary Financials"}</definedName>
    <definedName name="______wrn2_1" localSheetId="15" hidden="1">{"holdco",#N/A,FALSE,"Summary Financials";"holdco",#N/A,FALSE,"Summary Financials"}</definedName>
    <definedName name="______wrn2_1" hidden="1">{"holdco",#N/A,FALSE,"Summary Financials";"holdco",#N/A,FALSE,"Summary Financials"}</definedName>
    <definedName name="______wrn2_2" localSheetId="84" hidden="1">{"holdco",#N/A,FALSE,"Summary Financials";"holdco",#N/A,FALSE,"Summary Financials"}</definedName>
    <definedName name="______wrn2_2" localSheetId="86" hidden="1">{"holdco",#N/A,FALSE,"Summary Financials";"holdco",#N/A,FALSE,"Summary Financials"}</definedName>
    <definedName name="______wrn2_2" localSheetId="91" hidden="1">{"holdco",#N/A,FALSE,"Summary Financials";"holdco",#N/A,FALSE,"Summary Financials"}</definedName>
    <definedName name="______wrn2_2" localSheetId="24" hidden="1">{"holdco",#N/A,FALSE,"Summary Financials";"holdco",#N/A,FALSE,"Summary Financials"}</definedName>
    <definedName name="______wrn2_2" localSheetId="33" hidden="1">{"holdco",#N/A,FALSE,"Summary Financials";"holdco",#N/A,FALSE,"Summary Financials"}</definedName>
    <definedName name="______wrn2_2" localSheetId="43" hidden="1">{"holdco",#N/A,FALSE,"Summary Financials";"holdco",#N/A,FALSE,"Summary Financials"}</definedName>
    <definedName name="______wrn2_2" localSheetId="75" hidden="1">{"holdco",#N/A,FALSE,"Summary Financials";"holdco",#N/A,FALSE,"Summary Financials"}</definedName>
    <definedName name="______wrn2_2" localSheetId="78" hidden="1">{"holdco",#N/A,FALSE,"Summary Financials";"holdco",#N/A,FALSE,"Summary Financials"}</definedName>
    <definedName name="______wrn2_2" localSheetId="15" hidden="1">{"holdco",#N/A,FALSE,"Summary Financials";"holdco",#N/A,FALSE,"Summary Financials"}</definedName>
    <definedName name="______wrn2_2" hidden="1">{"holdco",#N/A,FALSE,"Summary Financials";"holdco",#N/A,FALSE,"Summary Financials"}</definedName>
    <definedName name="______wrn2_3" localSheetId="84" hidden="1">{"holdco",#N/A,FALSE,"Summary Financials";"holdco",#N/A,FALSE,"Summary Financials"}</definedName>
    <definedName name="______wrn2_3" localSheetId="86" hidden="1">{"holdco",#N/A,FALSE,"Summary Financials";"holdco",#N/A,FALSE,"Summary Financials"}</definedName>
    <definedName name="______wrn2_3" localSheetId="91" hidden="1">{"holdco",#N/A,FALSE,"Summary Financials";"holdco",#N/A,FALSE,"Summary Financials"}</definedName>
    <definedName name="______wrn2_3" localSheetId="24" hidden="1">{"holdco",#N/A,FALSE,"Summary Financials";"holdco",#N/A,FALSE,"Summary Financials"}</definedName>
    <definedName name="______wrn2_3" localSheetId="33" hidden="1">{"holdco",#N/A,FALSE,"Summary Financials";"holdco",#N/A,FALSE,"Summary Financials"}</definedName>
    <definedName name="______wrn2_3" localSheetId="43" hidden="1">{"holdco",#N/A,FALSE,"Summary Financials";"holdco",#N/A,FALSE,"Summary Financials"}</definedName>
    <definedName name="______wrn2_3" localSheetId="75" hidden="1">{"holdco",#N/A,FALSE,"Summary Financials";"holdco",#N/A,FALSE,"Summary Financials"}</definedName>
    <definedName name="______wrn2_3" localSheetId="78" hidden="1">{"holdco",#N/A,FALSE,"Summary Financials";"holdco",#N/A,FALSE,"Summary Financials"}</definedName>
    <definedName name="______wrn2_3" localSheetId="15" hidden="1">{"holdco",#N/A,FALSE,"Summary Financials";"holdco",#N/A,FALSE,"Summary Financials"}</definedName>
    <definedName name="______wrn2_3" hidden="1">{"holdco",#N/A,FALSE,"Summary Financials";"holdco",#N/A,FALSE,"Summary Financials"}</definedName>
    <definedName name="______wrn2_4" localSheetId="84" hidden="1">{"holdco",#N/A,FALSE,"Summary Financials";"holdco",#N/A,FALSE,"Summary Financials"}</definedName>
    <definedName name="______wrn2_4" localSheetId="86" hidden="1">{"holdco",#N/A,FALSE,"Summary Financials";"holdco",#N/A,FALSE,"Summary Financials"}</definedName>
    <definedName name="______wrn2_4" localSheetId="91" hidden="1">{"holdco",#N/A,FALSE,"Summary Financials";"holdco",#N/A,FALSE,"Summary Financials"}</definedName>
    <definedName name="______wrn2_4" localSheetId="24" hidden="1">{"holdco",#N/A,FALSE,"Summary Financials";"holdco",#N/A,FALSE,"Summary Financials"}</definedName>
    <definedName name="______wrn2_4" localSheetId="33" hidden="1">{"holdco",#N/A,FALSE,"Summary Financials";"holdco",#N/A,FALSE,"Summary Financials"}</definedName>
    <definedName name="______wrn2_4" localSheetId="43" hidden="1">{"holdco",#N/A,FALSE,"Summary Financials";"holdco",#N/A,FALSE,"Summary Financials"}</definedName>
    <definedName name="______wrn2_4" localSheetId="75" hidden="1">{"holdco",#N/A,FALSE,"Summary Financials";"holdco",#N/A,FALSE,"Summary Financials"}</definedName>
    <definedName name="______wrn2_4" localSheetId="78" hidden="1">{"holdco",#N/A,FALSE,"Summary Financials";"holdco",#N/A,FALSE,"Summary Financials"}</definedName>
    <definedName name="______wrn2_4" localSheetId="15" hidden="1">{"holdco",#N/A,FALSE,"Summary Financials";"holdco",#N/A,FALSE,"Summary Financials"}</definedName>
    <definedName name="______wrn2_4" hidden="1">{"holdco",#N/A,FALSE,"Summary Financials";"holdco",#N/A,FALSE,"Summary Financials"}</definedName>
    <definedName name="______wrn3" localSheetId="11" hidden="1">{"holdco",#N/A,FALSE,"Summary Financials";"holdco",#N/A,FALSE,"Summary Financials"}</definedName>
    <definedName name="______wrn3" localSheetId="12" hidden="1">{"holdco",#N/A,FALSE,"Summary Financials";"holdco",#N/A,FALSE,"Summary Financials"}</definedName>
    <definedName name="______wrn3" localSheetId="13" hidden="1">{"holdco",#N/A,FALSE,"Summary Financials";"holdco",#N/A,FALSE,"Summary Financials"}</definedName>
    <definedName name="______wrn3" localSheetId="79" hidden="1">{"holdco",#N/A,FALSE,"Summary Financials";"holdco",#N/A,FALSE,"Summary Financials"}</definedName>
    <definedName name="______wrn3" localSheetId="80" hidden="1">{"holdco",#N/A,FALSE,"Summary Financials";"holdco",#N/A,FALSE,"Summary Financials"}</definedName>
    <definedName name="______wrn3" localSheetId="81" hidden="1">{"holdco",#N/A,FALSE,"Summary Financials";"holdco",#N/A,FALSE,"Summary Financials"}</definedName>
    <definedName name="______wrn3" localSheetId="82" hidden="1">{"holdco",#N/A,FALSE,"Summary Financials";"holdco",#N/A,FALSE,"Summary Financials"}</definedName>
    <definedName name="______wrn3" localSheetId="83" hidden="1">{"holdco",#N/A,FALSE,"Summary Financials";"holdco",#N/A,FALSE,"Summary Financials"}</definedName>
    <definedName name="______wrn3" localSheetId="84" hidden="1">{"holdco",#N/A,FALSE,"Summary Financials";"holdco",#N/A,FALSE,"Summary Financials"}</definedName>
    <definedName name="______wrn3" localSheetId="86" hidden="1">{"holdco",#N/A,FALSE,"Summary Financials";"holdco",#N/A,FALSE,"Summary Financials"}</definedName>
    <definedName name="______wrn3" localSheetId="87" hidden="1">{"holdco",#N/A,FALSE,"Summary Financials";"holdco",#N/A,FALSE,"Summary Financials"}</definedName>
    <definedName name="______wrn3" localSheetId="88" hidden="1">{"holdco",#N/A,FALSE,"Summary Financials";"holdco",#N/A,FALSE,"Summary Financials"}</definedName>
    <definedName name="______wrn3" localSheetId="89" hidden="1">{"holdco",#N/A,FALSE,"Summary Financials";"holdco",#N/A,FALSE,"Summary Financials"}</definedName>
    <definedName name="______wrn3" localSheetId="90" hidden="1">{"holdco",#N/A,FALSE,"Summary Financials";"holdco",#N/A,FALSE,"Summary Financials"}</definedName>
    <definedName name="______wrn3" localSheetId="91" hidden="1">{"holdco",#N/A,FALSE,"Summary Financials";"holdco",#N/A,FALSE,"Summary Financials"}</definedName>
    <definedName name="______wrn3" localSheetId="92" hidden="1">{"holdco",#N/A,FALSE,"Summary Financials";"holdco",#N/A,FALSE,"Summary Financials"}</definedName>
    <definedName name="______wrn3" localSheetId="93" hidden="1">{"holdco",#N/A,FALSE,"Summary Financials";"holdco",#N/A,FALSE,"Summary Financials"}</definedName>
    <definedName name="______wrn3" localSheetId="94" hidden="1">{"holdco",#N/A,FALSE,"Summary Financials";"holdco",#N/A,FALSE,"Summary Financials"}</definedName>
    <definedName name="______wrn3" localSheetId="95" hidden="1">{"holdco",#N/A,FALSE,"Summary Financials";"holdco",#N/A,FALSE,"Summary Financials"}</definedName>
    <definedName name="______wrn3" localSheetId="99" hidden="1">{"holdco",#N/A,FALSE,"Summary Financials";"holdco",#N/A,FALSE,"Summary Financials"}</definedName>
    <definedName name="______wrn3" localSheetId="100" hidden="1">{"holdco",#N/A,FALSE,"Summary Financials";"holdco",#N/A,FALSE,"Summary Financials"}</definedName>
    <definedName name="______wrn3" localSheetId="24" hidden="1">{"holdco",#N/A,FALSE,"Summary Financials";"holdco",#N/A,FALSE,"Summary Financials"}</definedName>
    <definedName name="______wrn3" localSheetId="33" hidden="1">{"holdco",#N/A,FALSE,"Summary Financials";"holdco",#N/A,FALSE,"Summary Financials"}</definedName>
    <definedName name="______wrn3" localSheetId="36" hidden="1">{"holdco",#N/A,FALSE,"Summary Financials";"holdco",#N/A,FALSE,"Summary Financials"}</definedName>
    <definedName name="______wrn3" localSheetId="37" hidden="1">{"holdco",#N/A,FALSE,"Summary Financials";"holdco",#N/A,FALSE,"Summary Financials"}</definedName>
    <definedName name="______wrn3" localSheetId="39" hidden="1">{"holdco",#N/A,FALSE,"Summary Financials";"holdco",#N/A,FALSE,"Summary Financials"}</definedName>
    <definedName name="______wrn3" localSheetId="43" hidden="1">{"holdco",#N/A,FALSE,"Summary Financials";"holdco",#N/A,FALSE,"Summary Financials"}</definedName>
    <definedName name="______wrn3" localSheetId="73" hidden="1">{"holdco",#N/A,FALSE,"Summary Financials";"holdco",#N/A,FALSE,"Summary Financials"}</definedName>
    <definedName name="______wrn3" localSheetId="74" hidden="1">{"holdco",#N/A,FALSE,"Summary Financials";"holdco",#N/A,FALSE,"Summary Financials"}</definedName>
    <definedName name="______wrn3" localSheetId="75" hidden="1">{"holdco",#N/A,FALSE,"Summary Financials";"holdco",#N/A,FALSE,"Summary Financials"}</definedName>
    <definedName name="______wrn3" localSheetId="76" hidden="1">{"holdco",#N/A,FALSE,"Summary Financials";"holdco",#N/A,FALSE,"Summary Financials"}</definedName>
    <definedName name="______wrn3" localSheetId="77" hidden="1">{"holdco",#N/A,FALSE,"Summary Financials";"holdco",#N/A,FALSE,"Summary Financials"}</definedName>
    <definedName name="______wrn3" localSheetId="78" hidden="1">{"holdco",#N/A,FALSE,"Summary Financials";"holdco",#N/A,FALSE,"Summary Financials"}</definedName>
    <definedName name="______wrn3" localSheetId="15" hidden="1">{"holdco",#N/A,FALSE,"Summary Financials";"holdco",#N/A,FALSE,"Summary Financials"}</definedName>
    <definedName name="______wrn3" hidden="1">{"holdco",#N/A,FALSE,"Summary Financials";"holdco",#N/A,FALSE,"Summary Financials"}</definedName>
    <definedName name="______wrn3_1" localSheetId="84" hidden="1">{"holdco",#N/A,FALSE,"Summary Financials";"holdco",#N/A,FALSE,"Summary Financials"}</definedName>
    <definedName name="______wrn3_1" localSheetId="86" hidden="1">{"holdco",#N/A,FALSE,"Summary Financials";"holdco",#N/A,FALSE,"Summary Financials"}</definedName>
    <definedName name="______wrn3_1" localSheetId="91" hidden="1">{"holdco",#N/A,FALSE,"Summary Financials";"holdco",#N/A,FALSE,"Summary Financials"}</definedName>
    <definedName name="______wrn3_1" localSheetId="24" hidden="1">{"holdco",#N/A,FALSE,"Summary Financials";"holdco",#N/A,FALSE,"Summary Financials"}</definedName>
    <definedName name="______wrn3_1" localSheetId="33" hidden="1">{"holdco",#N/A,FALSE,"Summary Financials";"holdco",#N/A,FALSE,"Summary Financials"}</definedName>
    <definedName name="______wrn3_1" localSheetId="43" hidden="1">{"holdco",#N/A,FALSE,"Summary Financials";"holdco",#N/A,FALSE,"Summary Financials"}</definedName>
    <definedName name="______wrn3_1" localSheetId="75" hidden="1">{"holdco",#N/A,FALSE,"Summary Financials";"holdco",#N/A,FALSE,"Summary Financials"}</definedName>
    <definedName name="______wrn3_1" localSheetId="78" hidden="1">{"holdco",#N/A,FALSE,"Summary Financials";"holdco",#N/A,FALSE,"Summary Financials"}</definedName>
    <definedName name="______wrn3_1" localSheetId="15" hidden="1">{"holdco",#N/A,FALSE,"Summary Financials";"holdco",#N/A,FALSE,"Summary Financials"}</definedName>
    <definedName name="______wrn3_1" hidden="1">{"holdco",#N/A,FALSE,"Summary Financials";"holdco",#N/A,FALSE,"Summary Financials"}</definedName>
    <definedName name="______wrn3_2" localSheetId="84" hidden="1">{"holdco",#N/A,FALSE,"Summary Financials";"holdco",#N/A,FALSE,"Summary Financials"}</definedName>
    <definedName name="______wrn3_2" localSheetId="86" hidden="1">{"holdco",#N/A,FALSE,"Summary Financials";"holdco",#N/A,FALSE,"Summary Financials"}</definedName>
    <definedName name="______wrn3_2" localSheetId="91" hidden="1">{"holdco",#N/A,FALSE,"Summary Financials";"holdco",#N/A,FALSE,"Summary Financials"}</definedName>
    <definedName name="______wrn3_2" localSheetId="24" hidden="1">{"holdco",#N/A,FALSE,"Summary Financials";"holdco",#N/A,FALSE,"Summary Financials"}</definedName>
    <definedName name="______wrn3_2" localSheetId="33" hidden="1">{"holdco",#N/A,FALSE,"Summary Financials";"holdco",#N/A,FALSE,"Summary Financials"}</definedName>
    <definedName name="______wrn3_2" localSheetId="43" hidden="1">{"holdco",#N/A,FALSE,"Summary Financials";"holdco",#N/A,FALSE,"Summary Financials"}</definedName>
    <definedName name="______wrn3_2" localSheetId="75" hidden="1">{"holdco",#N/A,FALSE,"Summary Financials";"holdco",#N/A,FALSE,"Summary Financials"}</definedName>
    <definedName name="______wrn3_2" localSheetId="78" hidden="1">{"holdco",#N/A,FALSE,"Summary Financials";"holdco",#N/A,FALSE,"Summary Financials"}</definedName>
    <definedName name="______wrn3_2" localSheetId="15" hidden="1">{"holdco",#N/A,FALSE,"Summary Financials";"holdco",#N/A,FALSE,"Summary Financials"}</definedName>
    <definedName name="______wrn3_2" hidden="1">{"holdco",#N/A,FALSE,"Summary Financials";"holdco",#N/A,FALSE,"Summary Financials"}</definedName>
    <definedName name="______wrn3_3" localSheetId="84" hidden="1">{"holdco",#N/A,FALSE,"Summary Financials";"holdco",#N/A,FALSE,"Summary Financials"}</definedName>
    <definedName name="______wrn3_3" localSheetId="86" hidden="1">{"holdco",#N/A,FALSE,"Summary Financials";"holdco",#N/A,FALSE,"Summary Financials"}</definedName>
    <definedName name="______wrn3_3" localSheetId="91" hidden="1">{"holdco",#N/A,FALSE,"Summary Financials";"holdco",#N/A,FALSE,"Summary Financials"}</definedName>
    <definedName name="______wrn3_3" localSheetId="24" hidden="1">{"holdco",#N/A,FALSE,"Summary Financials";"holdco",#N/A,FALSE,"Summary Financials"}</definedName>
    <definedName name="______wrn3_3" localSheetId="33" hidden="1">{"holdco",#N/A,FALSE,"Summary Financials";"holdco",#N/A,FALSE,"Summary Financials"}</definedName>
    <definedName name="______wrn3_3" localSheetId="43" hidden="1">{"holdco",#N/A,FALSE,"Summary Financials";"holdco",#N/A,FALSE,"Summary Financials"}</definedName>
    <definedName name="______wrn3_3" localSheetId="75" hidden="1">{"holdco",#N/A,FALSE,"Summary Financials";"holdco",#N/A,FALSE,"Summary Financials"}</definedName>
    <definedName name="______wrn3_3" localSheetId="78" hidden="1">{"holdco",#N/A,FALSE,"Summary Financials";"holdco",#N/A,FALSE,"Summary Financials"}</definedName>
    <definedName name="______wrn3_3" localSheetId="15" hidden="1">{"holdco",#N/A,FALSE,"Summary Financials";"holdco",#N/A,FALSE,"Summary Financials"}</definedName>
    <definedName name="______wrn3_3" hidden="1">{"holdco",#N/A,FALSE,"Summary Financials";"holdco",#N/A,FALSE,"Summary Financials"}</definedName>
    <definedName name="______wrn3_4" localSheetId="84" hidden="1">{"holdco",#N/A,FALSE,"Summary Financials";"holdco",#N/A,FALSE,"Summary Financials"}</definedName>
    <definedName name="______wrn3_4" localSheetId="86" hidden="1">{"holdco",#N/A,FALSE,"Summary Financials";"holdco",#N/A,FALSE,"Summary Financials"}</definedName>
    <definedName name="______wrn3_4" localSheetId="91" hidden="1">{"holdco",#N/A,FALSE,"Summary Financials";"holdco",#N/A,FALSE,"Summary Financials"}</definedName>
    <definedName name="______wrn3_4" localSheetId="24" hidden="1">{"holdco",#N/A,FALSE,"Summary Financials";"holdco",#N/A,FALSE,"Summary Financials"}</definedName>
    <definedName name="______wrn3_4" localSheetId="33" hidden="1">{"holdco",#N/A,FALSE,"Summary Financials";"holdco",#N/A,FALSE,"Summary Financials"}</definedName>
    <definedName name="______wrn3_4" localSheetId="43" hidden="1">{"holdco",#N/A,FALSE,"Summary Financials";"holdco",#N/A,FALSE,"Summary Financials"}</definedName>
    <definedName name="______wrn3_4" localSheetId="75" hidden="1">{"holdco",#N/A,FALSE,"Summary Financials";"holdco",#N/A,FALSE,"Summary Financials"}</definedName>
    <definedName name="______wrn3_4" localSheetId="78" hidden="1">{"holdco",#N/A,FALSE,"Summary Financials";"holdco",#N/A,FALSE,"Summary Financials"}</definedName>
    <definedName name="______wrn3_4" localSheetId="15" hidden="1">{"holdco",#N/A,FALSE,"Summary Financials";"holdco",#N/A,FALSE,"Summary Financials"}</definedName>
    <definedName name="______wrn3_4" hidden="1">{"holdco",#N/A,FALSE,"Summary Financials";"holdco",#N/A,FALSE,"Summary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79" hidden="1">{"Model Summary",#N/A,FALSE,"Print Chart";"Holdco",#N/A,FALSE,"Print Chart";"Genco",#N/A,FALSE,"Print Chart";"Servco",#N/A,FALSE,"Print Chart";"Genco_Detail",#N/A,FALSE,"Summary Financials";"Servco_Detail",#N/A,FALSE,"Summary Financials"}</definedName>
    <definedName name="______wrn7" localSheetId="80" hidden="1">{"Model Summary",#N/A,FALSE,"Print Chart";"Holdco",#N/A,FALSE,"Print Chart";"Genco",#N/A,FALSE,"Print Chart";"Servco",#N/A,FALSE,"Print Chart";"Genco_Detail",#N/A,FALSE,"Summary Financials";"Servco_Detail",#N/A,FALSE,"Summary Financials"}</definedName>
    <definedName name="______wrn7" localSheetId="81" hidden="1">{"Model Summary",#N/A,FALSE,"Print Chart";"Holdco",#N/A,FALSE,"Print Chart";"Genco",#N/A,FALSE,"Print Chart";"Servco",#N/A,FALSE,"Print Chart";"Genco_Detail",#N/A,FALSE,"Summary Financials";"Servco_Detail",#N/A,FALSE,"Summary Financials"}</definedName>
    <definedName name="______wrn7" localSheetId="82" hidden="1">{"Model Summary",#N/A,FALSE,"Print Chart";"Holdco",#N/A,FALSE,"Print Chart";"Genco",#N/A,FALSE,"Print Chart";"Servco",#N/A,FALSE,"Print Chart";"Genco_Detail",#N/A,FALSE,"Summary Financials";"Servco_Detail",#N/A,FALSE,"Summary Financials"}</definedName>
    <definedName name="______wrn7" localSheetId="83" hidden="1">{"Model Summary",#N/A,FALSE,"Print Chart";"Holdco",#N/A,FALSE,"Print Chart";"Genco",#N/A,FALSE,"Print Chart";"Servco",#N/A,FALSE,"Print Chart";"Genco_Detail",#N/A,FALSE,"Summary Financials";"Servco_Detail",#N/A,FALSE,"Summary Financials"}</definedName>
    <definedName name="______wrn7" localSheetId="84" hidden="1">{"Model Summary",#N/A,FALSE,"Print Chart";"Holdco",#N/A,FALSE,"Print Chart";"Genco",#N/A,FALSE,"Print Chart";"Servco",#N/A,FALSE,"Print Chart";"Genco_Detail",#N/A,FALSE,"Summary Financials";"Servco_Detail",#N/A,FALSE,"Summary Financials"}</definedName>
    <definedName name="______wrn7" localSheetId="86" hidden="1">{"Model Summary",#N/A,FALSE,"Print Chart";"Holdco",#N/A,FALSE,"Print Chart";"Genco",#N/A,FALSE,"Print Chart";"Servco",#N/A,FALSE,"Print Chart";"Genco_Detail",#N/A,FALSE,"Summary Financials";"Servco_Detail",#N/A,FALSE,"Summary Financials"}</definedName>
    <definedName name="______wrn7" localSheetId="87" hidden="1">{"Model Summary",#N/A,FALSE,"Print Chart";"Holdco",#N/A,FALSE,"Print Chart";"Genco",#N/A,FALSE,"Print Chart";"Servco",#N/A,FALSE,"Print Chart";"Genco_Detail",#N/A,FALSE,"Summary Financials";"Servco_Detail",#N/A,FALSE,"Summary Financials"}</definedName>
    <definedName name="______wrn7" localSheetId="88" hidden="1">{"Model Summary",#N/A,FALSE,"Print Chart";"Holdco",#N/A,FALSE,"Print Chart";"Genco",#N/A,FALSE,"Print Chart";"Servco",#N/A,FALSE,"Print Chart";"Genco_Detail",#N/A,FALSE,"Summary Financials";"Servco_Detail",#N/A,FALSE,"Summary Financials"}</definedName>
    <definedName name="______wrn7" localSheetId="89" hidden="1">{"Model Summary",#N/A,FALSE,"Print Chart";"Holdco",#N/A,FALSE,"Print Chart";"Genco",#N/A,FALSE,"Print Chart";"Servco",#N/A,FALSE,"Print Chart";"Genco_Detail",#N/A,FALSE,"Summary Financials";"Servco_Detail",#N/A,FALSE,"Summary Financials"}</definedName>
    <definedName name="______wrn7" localSheetId="90" hidden="1">{"Model Summary",#N/A,FALSE,"Print Chart";"Holdco",#N/A,FALSE,"Print Chart";"Genco",#N/A,FALSE,"Print Chart";"Servco",#N/A,FALSE,"Print Chart";"Genco_Detail",#N/A,FALSE,"Summary Financials";"Servco_Detail",#N/A,FALSE,"Summary Financials"}</definedName>
    <definedName name="______wrn7" localSheetId="91" hidden="1">{"Model Summary",#N/A,FALSE,"Print Chart";"Holdco",#N/A,FALSE,"Print Chart";"Genco",#N/A,FALSE,"Print Chart";"Servco",#N/A,FALSE,"Print Chart";"Genco_Detail",#N/A,FALSE,"Summary Financials";"Servco_Detail",#N/A,FALSE,"Summary Financials"}</definedName>
    <definedName name="______wrn7" localSheetId="92" hidden="1">{"Model Summary",#N/A,FALSE,"Print Chart";"Holdco",#N/A,FALSE,"Print Chart";"Genco",#N/A,FALSE,"Print Chart";"Servco",#N/A,FALSE,"Print Chart";"Genco_Detail",#N/A,FALSE,"Summary Financials";"Servco_Detail",#N/A,FALSE,"Summary Financials"}</definedName>
    <definedName name="______wrn7" localSheetId="93" hidden="1">{"Model Summary",#N/A,FALSE,"Print Chart";"Holdco",#N/A,FALSE,"Print Chart";"Genco",#N/A,FALSE,"Print Chart";"Servco",#N/A,FALSE,"Print Chart";"Genco_Detail",#N/A,FALSE,"Summary Financials";"Servco_Detail",#N/A,FALSE,"Summary Financials"}</definedName>
    <definedName name="______wrn7" localSheetId="94" hidden="1">{"Model Summary",#N/A,FALSE,"Print Chart";"Holdco",#N/A,FALSE,"Print Chart";"Genco",#N/A,FALSE,"Print Chart";"Servco",#N/A,FALSE,"Print Chart";"Genco_Detail",#N/A,FALSE,"Summary Financials";"Servco_Detail",#N/A,FALSE,"Summary Financials"}</definedName>
    <definedName name="______wrn7" localSheetId="95" hidden="1">{"Model Summary",#N/A,FALSE,"Print Chart";"Holdco",#N/A,FALSE,"Print Chart";"Genco",#N/A,FALSE,"Print Chart";"Servco",#N/A,FALSE,"Print Chart";"Genco_Detail",#N/A,FALSE,"Summary Financials";"Servco_Detail",#N/A,FALSE,"Summary Financials"}</definedName>
    <definedName name="______wrn7" localSheetId="99" hidden="1">{"Model Summary",#N/A,FALSE,"Print Chart";"Holdco",#N/A,FALSE,"Print Chart";"Genco",#N/A,FALSE,"Print Chart";"Servco",#N/A,FALSE,"Print Chart";"Genco_Detail",#N/A,FALSE,"Summary Financials";"Servco_Detail",#N/A,FALSE,"Summary Financials"}</definedName>
    <definedName name="______wrn7" localSheetId="100" hidden="1">{"Model Summary",#N/A,FALSE,"Print Chart";"Holdco",#N/A,FALSE,"Print Chart";"Genco",#N/A,FALSE,"Print Chart";"Servco",#N/A,FALSE,"Print Chart";"Genco_Detail",#N/A,FALSE,"Summary Financials";"Servco_Detail",#N/A,FALSE,"Summary Financials"}</definedName>
    <definedName name="______wrn7" localSheetId="24" hidden="1">{"Model Summary",#N/A,FALSE,"Print Chart";"Holdco",#N/A,FALSE,"Print Chart";"Genco",#N/A,FALSE,"Print Chart";"Servco",#N/A,FALSE,"Print Chart";"Genco_Detail",#N/A,FALSE,"Summary Financials";"Servco_Detail",#N/A,FALSE,"Summary Financials"}</definedName>
    <definedName name="______wrn7" localSheetId="33" hidden="1">{"Model Summary",#N/A,FALSE,"Print Chart";"Holdco",#N/A,FALSE,"Print Chart";"Genco",#N/A,FALSE,"Print Chart";"Servco",#N/A,FALSE,"Print Chart";"Genco_Detail",#N/A,FALSE,"Summary Financials";"Servco_Detail",#N/A,FALSE,"Summary Financials"}</definedName>
    <definedName name="______wrn7" localSheetId="36" hidden="1">{"Model Summary",#N/A,FALSE,"Print Chart";"Holdco",#N/A,FALSE,"Print Chart";"Genco",#N/A,FALSE,"Print Chart";"Servco",#N/A,FALSE,"Print Chart";"Genco_Detail",#N/A,FALSE,"Summary Financials";"Servco_Detail",#N/A,FALSE,"Summary Financials"}</definedName>
    <definedName name="______wrn7" localSheetId="37"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73" hidden="1">{"Model Summary",#N/A,FALSE,"Print Chart";"Holdco",#N/A,FALSE,"Print Chart";"Genco",#N/A,FALSE,"Print Chart";"Servco",#N/A,FALSE,"Print Chart";"Genco_Detail",#N/A,FALSE,"Summary Financials";"Servco_Detail",#N/A,FALSE,"Summary Financials"}</definedName>
    <definedName name="______wrn7" localSheetId="74" hidden="1">{"Model Summary",#N/A,FALSE,"Print Chart";"Holdco",#N/A,FALSE,"Print Chart";"Genco",#N/A,FALSE,"Print Chart";"Servco",#N/A,FALSE,"Print Chart";"Genco_Detail",#N/A,FALSE,"Summary Financials";"Servco_Detail",#N/A,FALSE,"Summary Financials"}</definedName>
    <definedName name="______wrn7" localSheetId="75" hidden="1">{"Model Summary",#N/A,FALSE,"Print Chart";"Holdco",#N/A,FALSE,"Print Chart";"Genco",#N/A,FALSE,"Print Chart";"Servco",#N/A,FALSE,"Print Chart";"Genco_Detail",#N/A,FALSE,"Summary Financials";"Servco_Detail",#N/A,FALSE,"Summary Financials"}</definedName>
    <definedName name="______wrn7" localSheetId="76" hidden="1">{"Model Summary",#N/A,FALSE,"Print Chart";"Holdco",#N/A,FALSE,"Print Chart";"Genco",#N/A,FALSE,"Print Chart";"Servco",#N/A,FALSE,"Print Chart";"Genco_Detail",#N/A,FALSE,"Summary Financials";"Servco_Detail",#N/A,FALSE,"Summary Financials"}</definedName>
    <definedName name="______wrn7" localSheetId="77" hidden="1">{"Model Summary",#N/A,FALSE,"Print Chart";"Holdco",#N/A,FALSE,"Print Chart";"Genco",#N/A,FALSE,"Print Chart";"Servco",#N/A,FALSE,"Print Chart";"Genco_Detail",#N/A,FALSE,"Summary Financials";"Servco_Detail",#N/A,FALSE,"Summary Financials"}</definedName>
    <definedName name="______wrn7" localSheetId="78"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84" hidden="1">{"Model Summary",#N/A,FALSE,"Print Chart";"Holdco",#N/A,FALSE,"Print Chart";"Genco",#N/A,FALSE,"Print Chart";"Servco",#N/A,FALSE,"Print Chart";"Genco_Detail",#N/A,FALSE,"Summary Financials";"Servco_Detail",#N/A,FALSE,"Summary Financials"}</definedName>
    <definedName name="______wrn7_1" localSheetId="86" hidden="1">{"Model Summary",#N/A,FALSE,"Print Chart";"Holdco",#N/A,FALSE,"Print Chart";"Genco",#N/A,FALSE,"Print Chart";"Servco",#N/A,FALSE,"Print Chart";"Genco_Detail",#N/A,FALSE,"Summary Financials";"Servco_Detail",#N/A,FALSE,"Summary Financials"}</definedName>
    <definedName name="______wrn7_1" localSheetId="91" hidden="1">{"Model Summary",#N/A,FALSE,"Print Chart";"Holdco",#N/A,FALSE,"Print Chart";"Genco",#N/A,FALSE,"Print Chart";"Servco",#N/A,FALSE,"Print Chart";"Genco_Detail",#N/A,FALSE,"Summary Financials";"Servco_Detail",#N/A,FALSE,"Summary Financials"}</definedName>
    <definedName name="______wrn7_1" localSheetId="24" hidden="1">{"Model Summary",#N/A,FALSE,"Print Chart";"Holdco",#N/A,FALSE,"Print Chart";"Genco",#N/A,FALSE,"Print Chart";"Servco",#N/A,FALSE,"Print Chart";"Genco_Detail",#N/A,FALSE,"Summary Financials";"Servco_Detail",#N/A,FALSE,"Summary Financials"}</definedName>
    <definedName name="______wrn7_1" localSheetId="33" hidden="1">{"Model Summary",#N/A,FALSE,"Print Chart";"Holdco",#N/A,FALSE,"Print Chart";"Genco",#N/A,FALSE,"Print Chart";"Servco",#N/A,FALSE,"Print Chart";"Genco_Detail",#N/A,FALSE,"Summary Financials";"Servco_Detail",#N/A,FALSE,"Summary Financials"}</definedName>
    <definedName name="______wrn7_1" localSheetId="43" hidden="1">{"Model Summary",#N/A,FALSE,"Print Chart";"Holdco",#N/A,FALSE,"Print Chart";"Genco",#N/A,FALSE,"Print Chart";"Servco",#N/A,FALSE,"Print Chart";"Genco_Detail",#N/A,FALSE,"Summary Financials";"Servco_Detail",#N/A,FALSE,"Summary Financials"}</definedName>
    <definedName name="______wrn7_1" localSheetId="75" hidden="1">{"Model Summary",#N/A,FALSE,"Print Chart";"Holdco",#N/A,FALSE,"Print Chart";"Genco",#N/A,FALSE,"Print Chart";"Servco",#N/A,FALSE,"Print Chart";"Genco_Detail",#N/A,FALSE,"Summary Financials";"Servco_Detail",#N/A,FALSE,"Summary Financials"}</definedName>
    <definedName name="______wrn7_1" localSheetId="78" hidden="1">{"Model Summary",#N/A,FALSE,"Print Chart";"Holdco",#N/A,FALSE,"Print Chart";"Genco",#N/A,FALSE,"Print Chart";"Servco",#N/A,FALSE,"Print Chart";"Genco_Detail",#N/A,FALSE,"Summary Financials";"Servco_Detail",#N/A,FALSE,"Summary Financials"}</definedName>
    <definedName name="______wrn7_1" localSheetId="15"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84" hidden="1">{"Model Summary",#N/A,FALSE,"Print Chart";"Holdco",#N/A,FALSE,"Print Chart";"Genco",#N/A,FALSE,"Print Chart";"Servco",#N/A,FALSE,"Print Chart";"Genco_Detail",#N/A,FALSE,"Summary Financials";"Servco_Detail",#N/A,FALSE,"Summary Financials"}</definedName>
    <definedName name="______wrn7_2" localSheetId="86" hidden="1">{"Model Summary",#N/A,FALSE,"Print Chart";"Holdco",#N/A,FALSE,"Print Chart";"Genco",#N/A,FALSE,"Print Chart";"Servco",#N/A,FALSE,"Print Chart";"Genco_Detail",#N/A,FALSE,"Summary Financials";"Servco_Detail",#N/A,FALSE,"Summary Financials"}</definedName>
    <definedName name="______wrn7_2" localSheetId="91" hidden="1">{"Model Summary",#N/A,FALSE,"Print Chart";"Holdco",#N/A,FALSE,"Print Chart";"Genco",#N/A,FALSE,"Print Chart";"Servco",#N/A,FALSE,"Print Chart";"Genco_Detail",#N/A,FALSE,"Summary Financials";"Servco_Detail",#N/A,FALSE,"Summary Financials"}</definedName>
    <definedName name="______wrn7_2" localSheetId="24" hidden="1">{"Model Summary",#N/A,FALSE,"Print Chart";"Holdco",#N/A,FALSE,"Print Chart";"Genco",#N/A,FALSE,"Print Chart";"Servco",#N/A,FALSE,"Print Chart";"Genco_Detail",#N/A,FALSE,"Summary Financials";"Servco_Detail",#N/A,FALSE,"Summary Financials"}</definedName>
    <definedName name="______wrn7_2" localSheetId="33" hidden="1">{"Model Summary",#N/A,FALSE,"Print Chart";"Holdco",#N/A,FALSE,"Print Chart";"Genco",#N/A,FALSE,"Print Chart";"Servco",#N/A,FALSE,"Print Chart";"Genco_Detail",#N/A,FALSE,"Summary Financials";"Servco_Detail",#N/A,FALSE,"Summary Financials"}</definedName>
    <definedName name="______wrn7_2" localSheetId="43" hidden="1">{"Model Summary",#N/A,FALSE,"Print Chart";"Holdco",#N/A,FALSE,"Print Chart";"Genco",#N/A,FALSE,"Print Chart";"Servco",#N/A,FALSE,"Print Chart";"Genco_Detail",#N/A,FALSE,"Summary Financials";"Servco_Detail",#N/A,FALSE,"Summary Financials"}</definedName>
    <definedName name="______wrn7_2" localSheetId="75" hidden="1">{"Model Summary",#N/A,FALSE,"Print Chart";"Holdco",#N/A,FALSE,"Print Chart";"Genco",#N/A,FALSE,"Print Chart";"Servco",#N/A,FALSE,"Print Chart";"Genco_Detail",#N/A,FALSE,"Summary Financials";"Servco_Detail",#N/A,FALSE,"Summary Financials"}</definedName>
    <definedName name="______wrn7_2" localSheetId="78" hidden="1">{"Model Summary",#N/A,FALSE,"Print Chart";"Holdco",#N/A,FALSE,"Print Chart";"Genco",#N/A,FALSE,"Print Chart";"Servco",#N/A,FALSE,"Print Chart";"Genco_Detail",#N/A,FALSE,"Summary Financials";"Servco_Detail",#N/A,FALSE,"Summary Financials"}</definedName>
    <definedName name="______wrn7_2" localSheetId="15"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84" hidden="1">{"Model Summary",#N/A,FALSE,"Print Chart";"Holdco",#N/A,FALSE,"Print Chart";"Genco",#N/A,FALSE,"Print Chart";"Servco",#N/A,FALSE,"Print Chart";"Genco_Detail",#N/A,FALSE,"Summary Financials";"Servco_Detail",#N/A,FALSE,"Summary Financials"}</definedName>
    <definedName name="______wrn7_3" localSheetId="86" hidden="1">{"Model Summary",#N/A,FALSE,"Print Chart";"Holdco",#N/A,FALSE,"Print Chart";"Genco",#N/A,FALSE,"Print Chart";"Servco",#N/A,FALSE,"Print Chart";"Genco_Detail",#N/A,FALSE,"Summary Financials";"Servco_Detail",#N/A,FALSE,"Summary Financials"}</definedName>
    <definedName name="______wrn7_3" localSheetId="91" hidden="1">{"Model Summary",#N/A,FALSE,"Print Chart";"Holdco",#N/A,FALSE,"Print Chart";"Genco",#N/A,FALSE,"Print Chart";"Servco",#N/A,FALSE,"Print Chart";"Genco_Detail",#N/A,FALSE,"Summary Financials";"Servco_Detail",#N/A,FALSE,"Summary Financials"}</definedName>
    <definedName name="______wrn7_3" localSheetId="24" hidden="1">{"Model Summary",#N/A,FALSE,"Print Chart";"Holdco",#N/A,FALSE,"Print Chart";"Genco",#N/A,FALSE,"Print Chart";"Servco",#N/A,FALSE,"Print Chart";"Genco_Detail",#N/A,FALSE,"Summary Financials";"Servco_Detail",#N/A,FALSE,"Summary Financials"}</definedName>
    <definedName name="______wrn7_3" localSheetId="33" hidden="1">{"Model Summary",#N/A,FALSE,"Print Chart";"Holdco",#N/A,FALSE,"Print Chart";"Genco",#N/A,FALSE,"Print Chart";"Servco",#N/A,FALSE,"Print Chart";"Genco_Detail",#N/A,FALSE,"Summary Financials";"Servco_Detail",#N/A,FALSE,"Summary Financials"}</definedName>
    <definedName name="______wrn7_3" localSheetId="43" hidden="1">{"Model Summary",#N/A,FALSE,"Print Chart";"Holdco",#N/A,FALSE,"Print Chart";"Genco",#N/A,FALSE,"Print Chart";"Servco",#N/A,FALSE,"Print Chart";"Genco_Detail",#N/A,FALSE,"Summary Financials";"Servco_Detail",#N/A,FALSE,"Summary Financials"}</definedName>
    <definedName name="______wrn7_3" localSheetId="75" hidden="1">{"Model Summary",#N/A,FALSE,"Print Chart";"Holdco",#N/A,FALSE,"Print Chart";"Genco",#N/A,FALSE,"Print Chart";"Servco",#N/A,FALSE,"Print Chart";"Genco_Detail",#N/A,FALSE,"Summary Financials";"Servco_Detail",#N/A,FALSE,"Summary Financials"}</definedName>
    <definedName name="______wrn7_3" localSheetId="78" hidden="1">{"Model Summary",#N/A,FALSE,"Print Chart";"Holdco",#N/A,FALSE,"Print Chart";"Genco",#N/A,FALSE,"Print Chart";"Servco",#N/A,FALSE,"Print Chart";"Genco_Detail",#N/A,FALSE,"Summary Financials";"Servco_Detail",#N/A,FALSE,"Summary Financials"}</definedName>
    <definedName name="______wrn7_3" localSheetId="15"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84" hidden="1">{"Model Summary",#N/A,FALSE,"Print Chart";"Holdco",#N/A,FALSE,"Print Chart";"Genco",#N/A,FALSE,"Print Chart";"Servco",#N/A,FALSE,"Print Chart";"Genco_Detail",#N/A,FALSE,"Summary Financials";"Servco_Detail",#N/A,FALSE,"Summary Financials"}</definedName>
    <definedName name="______wrn7_4" localSheetId="86" hidden="1">{"Model Summary",#N/A,FALSE,"Print Chart";"Holdco",#N/A,FALSE,"Print Chart";"Genco",#N/A,FALSE,"Print Chart";"Servco",#N/A,FALSE,"Print Chart";"Genco_Detail",#N/A,FALSE,"Summary Financials";"Servco_Detail",#N/A,FALSE,"Summary Financials"}</definedName>
    <definedName name="______wrn7_4" localSheetId="91" hidden="1">{"Model Summary",#N/A,FALSE,"Print Chart";"Holdco",#N/A,FALSE,"Print Chart";"Genco",#N/A,FALSE,"Print Chart";"Servco",#N/A,FALSE,"Print Chart";"Genco_Detail",#N/A,FALSE,"Summary Financials";"Servco_Detail",#N/A,FALSE,"Summary Financials"}</definedName>
    <definedName name="______wrn7_4" localSheetId="24" hidden="1">{"Model Summary",#N/A,FALSE,"Print Chart";"Holdco",#N/A,FALSE,"Print Chart";"Genco",#N/A,FALSE,"Print Chart";"Servco",#N/A,FALSE,"Print Chart";"Genco_Detail",#N/A,FALSE,"Summary Financials";"Servco_Detail",#N/A,FALSE,"Summary Financials"}</definedName>
    <definedName name="______wrn7_4" localSheetId="33" hidden="1">{"Model Summary",#N/A,FALSE,"Print Chart";"Holdco",#N/A,FALSE,"Print Chart";"Genco",#N/A,FALSE,"Print Chart";"Servco",#N/A,FALSE,"Print Chart";"Genco_Detail",#N/A,FALSE,"Summary Financials";"Servco_Detail",#N/A,FALSE,"Summary Financials"}</definedName>
    <definedName name="______wrn7_4" localSheetId="43" hidden="1">{"Model Summary",#N/A,FALSE,"Print Chart";"Holdco",#N/A,FALSE,"Print Chart";"Genco",#N/A,FALSE,"Print Chart";"Servco",#N/A,FALSE,"Print Chart";"Genco_Detail",#N/A,FALSE,"Summary Financials";"Servco_Detail",#N/A,FALSE,"Summary Financials"}</definedName>
    <definedName name="______wrn7_4" localSheetId="75" hidden="1">{"Model Summary",#N/A,FALSE,"Print Chart";"Holdco",#N/A,FALSE,"Print Chart";"Genco",#N/A,FALSE,"Print Chart";"Servco",#N/A,FALSE,"Print Chart";"Genco_Detail",#N/A,FALSE,"Summary Financials";"Servco_Detail",#N/A,FALSE,"Summary Financials"}</definedName>
    <definedName name="______wrn7_4" localSheetId="78" hidden="1">{"Model Summary",#N/A,FALSE,"Print Chart";"Holdco",#N/A,FALSE,"Print Chart";"Genco",#N/A,FALSE,"Print Chart";"Servco",#N/A,FALSE,"Print Chart";"Genco_Detail",#N/A,FALSE,"Summary Financials";"Servco_Detail",#N/A,FALSE,"Summary Financials"}</definedName>
    <definedName name="______wrn7_4" localSheetId="15"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11" hidden="1">{"holdco",#N/A,FALSE,"Summary Financials";"holdco",#N/A,FALSE,"Summary Financials"}</definedName>
    <definedName name="______wrn8" localSheetId="12" hidden="1">{"holdco",#N/A,FALSE,"Summary Financials";"holdco",#N/A,FALSE,"Summary Financials"}</definedName>
    <definedName name="______wrn8" localSheetId="13" hidden="1">{"holdco",#N/A,FALSE,"Summary Financials";"holdco",#N/A,FALSE,"Summary Financials"}</definedName>
    <definedName name="______wrn8" localSheetId="79" hidden="1">{"holdco",#N/A,FALSE,"Summary Financials";"holdco",#N/A,FALSE,"Summary Financials"}</definedName>
    <definedName name="______wrn8" localSheetId="80" hidden="1">{"holdco",#N/A,FALSE,"Summary Financials";"holdco",#N/A,FALSE,"Summary Financials"}</definedName>
    <definedName name="______wrn8" localSheetId="81" hidden="1">{"holdco",#N/A,FALSE,"Summary Financials";"holdco",#N/A,FALSE,"Summary Financials"}</definedName>
    <definedName name="______wrn8" localSheetId="82" hidden="1">{"holdco",#N/A,FALSE,"Summary Financials";"holdco",#N/A,FALSE,"Summary Financials"}</definedName>
    <definedName name="______wrn8" localSheetId="83" hidden="1">{"holdco",#N/A,FALSE,"Summary Financials";"holdco",#N/A,FALSE,"Summary Financials"}</definedName>
    <definedName name="______wrn8" localSheetId="84" hidden="1">{"holdco",#N/A,FALSE,"Summary Financials";"holdco",#N/A,FALSE,"Summary Financials"}</definedName>
    <definedName name="______wrn8" localSheetId="86" hidden="1">{"holdco",#N/A,FALSE,"Summary Financials";"holdco",#N/A,FALSE,"Summary Financials"}</definedName>
    <definedName name="______wrn8" localSheetId="87" hidden="1">{"holdco",#N/A,FALSE,"Summary Financials";"holdco",#N/A,FALSE,"Summary Financials"}</definedName>
    <definedName name="______wrn8" localSheetId="88" hidden="1">{"holdco",#N/A,FALSE,"Summary Financials";"holdco",#N/A,FALSE,"Summary Financials"}</definedName>
    <definedName name="______wrn8" localSheetId="89" hidden="1">{"holdco",#N/A,FALSE,"Summary Financials";"holdco",#N/A,FALSE,"Summary Financials"}</definedName>
    <definedName name="______wrn8" localSheetId="90" hidden="1">{"holdco",#N/A,FALSE,"Summary Financials";"holdco",#N/A,FALSE,"Summary Financials"}</definedName>
    <definedName name="______wrn8" localSheetId="91" hidden="1">{"holdco",#N/A,FALSE,"Summary Financials";"holdco",#N/A,FALSE,"Summary Financials"}</definedName>
    <definedName name="______wrn8" localSheetId="92" hidden="1">{"holdco",#N/A,FALSE,"Summary Financials";"holdco",#N/A,FALSE,"Summary Financials"}</definedName>
    <definedName name="______wrn8" localSheetId="93" hidden="1">{"holdco",#N/A,FALSE,"Summary Financials";"holdco",#N/A,FALSE,"Summary Financials"}</definedName>
    <definedName name="______wrn8" localSheetId="94" hidden="1">{"holdco",#N/A,FALSE,"Summary Financials";"holdco",#N/A,FALSE,"Summary Financials"}</definedName>
    <definedName name="______wrn8" localSheetId="95" hidden="1">{"holdco",#N/A,FALSE,"Summary Financials";"holdco",#N/A,FALSE,"Summary Financials"}</definedName>
    <definedName name="______wrn8" localSheetId="99" hidden="1">{"holdco",#N/A,FALSE,"Summary Financials";"holdco",#N/A,FALSE,"Summary Financials"}</definedName>
    <definedName name="______wrn8" localSheetId="100" hidden="1">{"holdco",#N/A,FALSE,"Summary Financials";"holdco",#N/A,FALSE,"Summary Financials"}</definedName>
    <definedName name="______wrn8" localSheetId="24" hidden="1">{"holdco",#N/A,FALSE,"Summary Financials";"holdco",#N/A,FALSE,"Summary Financials"}</definedName>
    <definedName name="______wrn8" localSheetId="33" hidden="1">{"holdco",#N/A,FALSE,"Summary Financials";"holdco",#N/A,FALSE,"Summary Financials"}</definedName>
    <definedName name="______wrn8" localSheetId="36" hidden="1">{"holdco",#N/A,FALSE,"Summary Financials";"holdco",#N/A,FALSE,"Summary Financials"}</definedName>
    <definedName name="______wrn8" localSheetId="37" hidden="1">{"holdco",#N/A,FALSE,"Summary Financials";"holdco",#N/A,FALSE,"Summary Financials"}</definedName>
    <definedName name="______wrn8" localSheetId="39" hidden="1">{"holdco",#N/A,FALSE,"Summary Financials";"holdco",#N/A,FALSE,"Summary Financials"}</definedName>
    <definedName name="______wrn8" localSheetId="43" hidden="1">{"holdco",#N/A,FALSE,"Summary Financials";"holdco",#N/A,FALSE,"Summary Financials"}</definedName>
    <definedName name="______wrn8" localSheetId="73" hidden="1">{"holdco",#N/A,FALSE,"Summary Financials";"holdco",#N/A,FALSE,"Summary Financials"}</definedName>
    <definedName name="______wrn8" localSheetId="74" hidden="1">{"holdco",#N/A,FALSE,"Summary Financials";"holdco",#N/A,FALSE,"Summary Financials"}</definedName>
    <definedName name="______wrn8" localSheetId="75" hidden="1">{"holdco",#N/A,FALSE,"Summary Financials";"holdco",#N/A,FALSE,"Summary Financials"}</definedName>
    <definedName name="______wrn8" localSheetId="76" hidden="1">{"holdco",#N/A,FALSE,"Summary Financials";"holdco",#N/A,FALSE,"Summary Financials"}</definedName>
    <definedName name="______wrn8" localSheetId="77" hidden="1">{"holdco",#N/A,FALSE,"Summary Financials";"holdco",#N/A,FALSE,"Summary Financials"}</definedName>
    <definedName name="______wrn8" localSheetId="78" hidden="1">{"holdco",#N/A,FALSE,"Summary Financials";"holdco",#N/A,FALSE,"Summary Financials"}</definedName>
    <definedName name="______wrn8" localSheetId="15" hidden="1">{"holdco",#N/A,FALSE,"Summary Financials";"holdco",#N/A,FALSE,"Summary Financials"}</definedName>
    <definedName name="______wrn8" hidden="1">{"holdco",#N/A,FALSE,"Summary Financials";"holdco",#N/A,FALSE,"Summary Financials"}</definedName>
    <definedName name="______wrn8_1" localSheetId="84" hidden="1">{"holdco",#N/A,FALSE,"Summary Financials";"holdco",#N/A,FALSE,"Summary Financials"}</definedName>
    <definedName name="______wrn8_1" localSheetId="86" hidden="1">{"holdco",#N/A,FALSE,"Summary Financials";"holdco",#N/A,FALSE,"Summary Financials"}</definedName>
    <definedName name="______wrn8_1" localSheetId="91" hidden="1">{"holdco",#N/A,FALSE,"Summary Financials";"holdco",#N/A,FALSE,"Summary Financials"}</definedName>
    <definedName name="______wrn8_1" localSheetId="24" hidden="1">{"holdco",#N/A,FALSE,"Summary Financials";"holdco",#N/A,FALSE,"Summary Financials"}</definedName>
    <definedName name="______wrn8_1" localSheetId="33" hidden="1">{"holdco",#N/A,FALSE,"Summary Financials";"holdco",#N/A,FALSE,"Summary Financials"}</definedName>
    <definedName name="______wrn8_1" localSheetId="43" hidden="1">{"holdco",#N/A,FALSE,"Summary Financials";"holdco",#N/A,FALSE,"Summary Financials"}</definedName>
    <definedName name="______wrn8_1" localSheetId="75" hidden="1">{"holdco",#N/A,FALSE,"Summary Financials";"holdco",#N/A,FALSE,"Summary Financials"}</definedName>
    <definedName name="______wrn8_1" localSheetId="78" hidden="1">{"holdco",#N/A,FALSE,"Summary Financials";"holdco",#N/A,FALSE,"Summary Financials"}</definedName>
    <definedName name="______wrn8_1" localSheetId="15" hidden="1">{"holdco",#N/A,FALSE,"Summary Financials";"holdco",#N/A,FALSE,"Summary Financials"}</definedName>
    <definedName name="______wrn8_1" hidden="1">{"holdco",#N/A,FALSE,"Summary Financials";"holdco",#N/A,FALSE,"Summary Financials"}</definedName>
    <definedName name="______wrn8_2" localSheetId="84" hidden="1">{"holdco",#N/A,FALSE,"Summary Financials";"holdco",#N/A,FALSE,"Summary Financials"}</definedName>
    <definedName name="______wrn8_2" localSheetId="86" hidden="1">{"holdco",#N/A,FALSE,"Summary Financials";"holdco",#N/A,FALSE,"Summary Financials"}</definedName>
    <definedName name="______wrn8_2" localSheetId="91" hidden="1">{"holdco",#N/A,FALSE,"Summary Financials";"holdco",#N/A,FALSE,"Summary Financials"}</definedName>
    <definedName name="______wrn8_2" localSheetId="24" hidden="1">{"holdco",#N/A,FALSE,"Summary Financials";"holdco",#N/A,FALSE,"Summary Financials"}</definedName>
    <definedName name="______wrn8_2" localSheetId="33" hidden="1">{"holdco",#N/A,FALSE,"Summary Financials";"holdco",#N/A,FALSE,"Summary Financials"}</definedName>
    <definedName name="______wrn8_2" localSheetId="43" hidden="1">{"holdco",#N/A,FALSE,"Summary Financials";"holdco",#N/A,FALSE,"Summary Financials"}</definedName>
    <definedName name="______wrn8_2" localSheetId="75" hidden="1">{"holdco",#N/A,FALSE,"Summary Financials";"holdco",#N/A,FALSE,"Summary Financials"}</definedName>
    <definedName name="______wrn8_2" localSheetId="78" hidden="1">{"holdco",#N/A,FALSE,"Summary Financials";"holdco",#N/A,FALSE,"Summary Financials"}</definedName>
    <definedName name="______wrn8_2" localSheetId="15" hidden="1">{"holdco",#N/A,FALSE,"Summary Financials";"holdco",#N/A,FALSE,"Summary Financials"}</definedName>
    <definedName name="______wrn8_2" hidden="1">{"holdco",#N/A,FALSE,"Summary Financials";"holdco",#N/A,FALSE,"Summary Financials"}</definedName>
    <definedName name="______wrn8_3" localSheetId="84" hidden="1">{"holdco",#N/A,FALSE,"Summary Financials";"holdco",#N/A,FALSE,"Summary Financials"}</definedName>
    <definedName name="______wrn8_3" localSheetId="86" hidden="1">{"holdco",#N/A,FALSE,"Summary Financials";"holdco",#N/A,FALSE,"Summary Financials"}</definedName>
    <definedName name="______wrn8_3" localSheetId="91" hidden="1">{"holdco",#N/A,FALSE,"Summary Financials";"holdco",#N/A,FALSE,"Summary Financials"}</definedName>
    <definedName name="______wrn8_3" localSheetId="24" hidden="1">{"holdco",#N/A,FALSE,"Summary Financials";"holdco",#N/A,FALSE,"Summary Financials"}</definedName>
    <definedName name="______wrn8_3" localSheetId="33" hidden="1">{"holdco",#N/A,FALSE,"Summary Financials";"holdco",#N/A,FALSE,"Summary Financials"}</definedName>
    <definedName name="______wrn8_3" localSheetId="43" hidden="1">{"holdco",#N/A,FALSE,"Summary Financials";"holdco",#N/A,FALSE,"Summary Financials"}</definedName>
    <definedName name="______wrn8_3" localSheetId="75" hidden="1">{"holdco",#N/A,FALSE,"Summary Financials";"holdco",#N/A,FALSE,"Summary Financials"}</definedName>
    <definedName name="______wrn8_3" localSheetId="78" hidden="1">{"holdco",#N/A,FALSE,"Summary Financials";"holdco",#N/A,FALSE,"Summary Financials"}</definedName>
    <definedName name="______wrn8_3" localSheetId="15" hidden="1">{"holdco",#N/A,FALSE,"Summary Financials";"holdco",#N/A,FALSE,"Summary Financials"}</definedName>
    <definedName name="______wrn8_3" hidden="1">{"holdco",#N/A,FALSE,"Summary Financials";"holdco",#N/A,FALSE,"Summary Financials"}</definedName>
    <definedName name="______wrn8_4" localSheetId="84" hidden="1">{"holdco",#N/A,FALSE,"Summary Financials";"holdco",#N/A,FALSE,"Summary Financials"}</definedName>
    <definedName name="______wrn8_4" localSheetId="86" hidden="1">{"holdco",#N/A,FALSE,"Summary Financials";"holdco",#N/A,FALSE,"Summary Financials"}</definedName>
    <definedName name="______wrn8_4" localSheetId="91" hidden="1">{"holdco",#N/A,FALSE,"Summary Financials";"holdco",#N/A,FALSE,"Summary Financials"}</definedName>
    <definedName name="______wrn8_4" localSheetId="24" hidden="1">{"holdco",#N/A,FALSE,"Summary Financials";"holdco",#N/A,FALSE,"Summary Financials"}</definedName>
    <definedName name="______wrn8_4" localSheetId="33" hidden="1">{"holdco",#N/A,FALSE,"Summary Financials";"holdco",#N/A,FALSE,"Summary Financials"}</definedName>
    <definedName name="______wrn8_4" localSheetId="43" hidden="1">{"holdco",#N/A,FALSE,"Summary Financials";"holdco",#N/A,FALSE,"Summary Financials"}</definedName>
    <definedName name="______wrn8_4" localSheetId="75" hidden="1">{"holdco",#N/A,FALSE,"Summary Financials";"holdco",#N/A,FALSE,"Summary Financials"}</definedName>
    <definedName name="______wrn8_4" localSheetId="78" hidden="1">{"holdco",#N/A,FALSE,"Summary Financials";"holdco",#N/A,FALSE,"Summary Financials"}</definedName>
    <definedName name="______wrn8_4" localSheetId="15" hidden="1">{"holdco",#N/A,FALSE,"Summary Financials";"holdco",#N/A,FALSE,"Summary Financials"}</definedName>
    <definedName name="______wrn8_4" hidden="1">{"holdco",#N/A,FALSE,"Summary Financials";"holdco",#N/A,FALSE,"Summary Financials"}</definedName>
    <definedName name="_____KKK1" localSheetId="11" hidden="1">{#N/A,#N/A,FALSE,"Assessment";#N/A,#N/A,FALSE,"Staffing";#N/A,#N/A,FALSE,"Hires";#N/A,#N/A,FALSE,"Assumptions"}</definedName>
    <definedName name="_____KKK1" localSheetId="12" hidden="1">{#N/A,#N/A,FALSE,"Assessment";#N/A,#N/A,FALSE,"Staffing";#N/A,#N/A,FALSE,"Hires";#N/A,#N/A,FALSE,"Assumptions"}</definedName>
    <definedName name="_____KKK1" localSheetId="13" hidden="1">{#N/A,#N/A,FALSE,"Assessment";#N/A,#N/A,FALSE,"Staffing";#N/A,#N/A,FALSE,"Hires";#N/A,#N/A,FALSE,"Assumptions"}</definedName>
    <definedName name="_____KKK1" localSheetId="79" hidden="1">{#N/A,#N/A,FALSE,"Assessment";#N/A,#N/A,FALSE,"Staffing";#N/A,#N/A,FALSE,"Hires";#N/A,#N/A,FALSE,"Assumptions"}</definedName>
    <definedName name="_____KKK1" localSheetId="80" hidden="1">{#N/A,#N/A,FALSE,"Assessment";#N/A,#N/A,FALSE,"Staffing";#N/A,#N/A,FALSE,"Hires";#N/A,#N/A,FALSE,"Assumptions"}</definedName>
    <definedName name="_____KKK1" localSheetId="81" hidden="1">{#N/A,#N/A,FALSE,"Assessment";#N/A,#N/A,FALSE,"Staffing";#N/A,#N/A,FALSE,"Hires";#N/A,#N/A,FALSE,"Assumptions"}</definedName>
    <definedName name="_____KKK1" localSheetId="82" hidden="1">{#N/A,#N/A,FALSE,"Assessment";#N/A,#N/A,FALSE,"Staffing";#N/A,#N/A,FALSE,"Hires";#N/A,#N/A,FALSE,"Assumptions"}</definedName>
    <definedName name="_____KKK1" localSheetId="83" hidden="1">{#N/A,#N/A,FALSE,"Assessment";#N/A,#N/A,FALSE,"Staffing";#N/A,#N/A,FALSE,"Hires";#N/A,#N/A,FALSE,"Assumptions"}</definedName>
    <definedName name="_____KKK1" localSheetId="84" hidden="1">{#N/A,#N/A,FALSE,"Assessment";#N/A,#N/A,FALSE,"Staffing";#N/A,#N/A,FALSE,"Hires";#N/A,#N/A,FALSE,"Assumptions"}</definedName>
    <definedName name="_____KKK1" localSheetId="86" hidden="1">{#N/A,#N/A,FALSE,"Assessment";#N/A,#N/A,FALSE,"Staffing";#N/A,#N/A,FALSE,"Hires";#N/A,#N/A,FALSE,"Assumptions"}</definedName>
    <definedName name="_____KKK1" localSheetId="87" hidden="1">{#N/A,#N/A,FALSE,"Assessment";#N/A,#N/A,FALSE,"Staffing";#N/A,#N/A,FALSE,"Hires";#N/A,#N/A,FALSE,"Assumptions"}</definedName>
    <definedName name="_____KKK1" localSheetId="88" hidden="1">{#N/A,#N/A,FALSE,"Assessment";#N/A,#N/A,FALSE,"Staffing";#N/A,#N/A,FALSE,"Hires";#N/A,#N/A,FALSE,"Assumptions"}</definedName>
    <definedName name="_____KKK1" localSheetId="89" hidden="1">{#N/A,#N/A,FALSE,"Assessment";#N/A,#N/A,FALSE,"Staffing";#N/A,#N/A,FALSE,"Hires";#N/A,#N/A,FALSE,"Assumptions"}</definedName>
    <definedName name="_____KKK1" localSheetId="90" hidden="1">{#N/A,#N/A,FALSE,"Assessment";#N/A,#N/A,FALSE,"Staffing";#N/A,#N/A,FALSE,"Hires";#N/A,#N/A,FALSE,"Assumptions"}</definedName>
    <definedName name="_____KKK1" localSheetId="91" hidden="1">{#N/A,#N/A,FALSE,"Assessment";#N/A,#N/A,FALSE,"Staffing";#N/A,#N/A,FALSE,"Hires";#N/A,#N/A,FALSE,"Assumptions"}</definedName>
    <definedName name="_____KKK1" localSheetId="92" hidden="1">{#N/A,#N/A,FALSE,"Assessment";#N/A,#N/A,FALSE,"Staffing";#N/A,#N/A,FALSE,"Hires";#N/A,#N/A,FALSE,"Assumptions"}</definedName>
    <definedName name="_____KKK1" localSheetId="93" hidden="1">{#N/A,#N/A,FALSE,"Assessment";#N/A,#N/A,FALSE,"Staffing";#N/A,#N/A,FALSE,"Hires";#N/A,#N/A,FALSE,"Assumptions"}</definedName>
    <definedName name="_____KKK1" localSheetId="94" hidden="1">{#N/A,#N/A,FALSE,"Assessment";#N/A,#N/A,FALSE,"Staffing";#N/A,#N/A,FALSE,"Hires";#N/A,#N/A,FALSE,"Assumptions"}</definedName>
    <definedName name="_____KKK1" localSheetId="95" hidden="1">{#N/A,#N/A,FALSE,"Assessment";#N/A,#N/A,FALSE,"Staffing";#N/A,#N/A,FALSE,"Hires";#N/A,#N/A,FALSE,"Assumptions"}</definedName>
    <definedName name="_____KKK1" localSheetId="99" hidden="1">{#N/A,#N/A,FALSE,"Assessment";#N/A,#N/A,FALSE,"Staffing";#N/A,#N/A,FALSE,"Hires";#N/A,#N/A,FALSE,"Assumptions"}</definedName>
    <definedName name="_____KKK1" localSheetId="100" hidden="1">{#N/A,#N/A,FALSE,"Assessment";#N/A,#N/A,FALSE,"Staffing";#N/A,#N/A,FALSE,"Hires";#N/A,#N/A,FALSE,"Assumptions"}</definedName>
    <definedName name="_____KKK1" localSheetId="24" hidden="1">{#N/A,#N/A,FALSE,"Assessment";#N/A,#N/A,FALSE,"Staffing";#N/A,#N/A,FALSE,"Hires";#N/A,#N/A,FALSE,"Assumptions"}</definedName>
    <definedName name="_____KKK1" localSheetId="33" hidden="1">{#N/A,#N/A,FALSE,"Assessment";#N/A,#N/A,FALSE,"Staffing";#N/A,#N/A,FALSE,"Hires";#N/A,#N/A,FALSE,"Assumptions"}</definedName>
    <definedName name="_____KKK1" localSheetId="36" hidden="1">{#N/A,#N/A,FALSE,"Assessment";#N/A,#N/A,FALSE,"Staffing";#N/A,#N/A,FALSE,"Hires";#N/A,#N/A,FALSE,"Assumptions"}</definedName>
    <definedName name="_____KKK1" localSheetId="37" hidden="1">{#N/A,#N/A,FALSE,"Assessment";#N/A,#N/A,FALSE,"Staffing";#N/A,#N/A,FALSE,"Hires";#N/A,#N/A,FALSE,"Assumptions"}</definedName>
    <definedName name="_____KKK1" localSheetId="39" hidden="1">{#N/A,#N/A,FALSE,"Assessment";#N/A,#N/A,FALSE,"Staffing";#N/A,#N/A,FALSE,"Hires";#N/A,#N/A,FALSE,"Assumptions"}</definedName>
    <definedName name="_____KKK1" localSheetId="43" hidden="1">{#N/A,#N/A,FALSE,"Assessment";#N/A,#N/A,FALSE,"Staffing";#N/A,#N/A,FALSE,"Hires";#N/A,#N/A,FALSE,"Assumptions"}</definedName>
    <definedName name="_____KKK1" localSheetId="73" hidden="1">{#N/A,#N/A,FALSE,"Assessment";#N/A,#N/A,FALSE,"Staffing";#N/A,#N/A,FALSE,"Hires";#N/A,#N/A,FALSE,"Assumptions"}</definedName>
    <definedName name="_____KKK1" localSheetId="74" hidden="1">{#N/A,#N/A,FALSE,"Assessment";#N/A,#N/A,FALSE,"Staffing";#N/A,#N/A,FALSE,"Hires";#N/A,#N/A,FALSE,"Assumptions"}</definedName>
    <definedName name="_____KKK1" localSheetId="75" hidden="1">{#N/A,#N/A,FALSE,"Assessment";#N/A,#N/A,FALSE,"Staffing";#N/A,#N/A,FALSE,"Hires";#N/A,#N/A,FALSE,"Assumptions"}</definedName>
    <definedName name="_____KKK1" localSheetId="76" hidden="1">{#N/A,#N/A,FALSE,"Assessment";#N/A,#N/A,FALSE,"Staffing";#N/A,#N/A,FALSE,"Hires";#N/A,#N/A,FALSE,"Assumptions"}</definedName>
    <definedName name="_____KKK1" localSheetId="77" hidden="1">{#N/A,#N/A,FALSE,"Assessment";#N/A,#N/A,FALSE,"Staffing";#N/A,#N/A,FALSE,"Hires";#N/A,#N/A,FALSE,"Assumptions"}</definedName>
    <definedName name="_____KKK1" localSheetId="78" hidden="1">{#N/A,#N/A,FALSE,"Assessment";#N/A,#N/A,FALSE,"Staffing";#N/A,#N/A,FALSE,"Hires";#N/A,#N/A,FALSE,"Assumptions"}</definedName>
    <definedName name="_____KKK1" localSheetId="15" hidden="1">{#N/A,#N/A,FALSE,"Assessment";#N/A,#N/A,FALSE,"Staffing";#N/A,#N/A,FALSE,"Hires";#N/A,#N/A,FALSE,"Assumptions"}</definedName>
    <definedName name="_____KKK1" hidden="1">{#N/A,#N/A,FALSE,"Assessment";#N/A,#N/A,FALSE,"Staffing";#N/A,#N/A,FALSE,"Hires";#N/A,#N/A,FALSE,"Assumptions"}</definedName>
    <definedName name="_____KKK1_1" localSheetId="84" hidden="1">{#N/A,#N/A,FALSE,"Assessment";#N/A,#N/A,FALSE,"Staffing";#N/A,#N/A,FALSE,"Hires";#N/A,#N/A,FALSE,"Assumptions"}</definedName>
    <definedName name="_____KKK1_1" localSheetId="86" hidden="1">{#N/A,#N/A,FALSE,"Assessment";#N/A,#N/A,FALSE,"Staffing";#N/A,#N/A,FALSE,"Hires";#N/A,#N/A,FALSE,"Assumptions"}</definedName>
    <definedName name="_____KKK1_1" localSheetId="91" hidden="1">{#N/A,#N/A,FALSE,"Assessment";#N/A,#N/A,FALSE,"Staffing";#N/A,#N/A,FALSE,"Hires";#N/A,#N/A,FALSE,"Assumptions"}</definedName>
    <definedName name="_____KKK1_1" localSheetId="24" hidden="1">{#N/A,#N/A,FALSE,"Assessment";#N/A,#N/A,FALSE,"Staffing";#N/A,#N/A,FALSE,"Hires";#N/A,#N/A,FALSE,"Assumptions"}</definedName>
    <definedName name="_____KKK1_1" localSheetId="33" hidden="1">{#N/A,#N/A,FALSE,"Assessment";#N/A,#N/A,FALSE,"Staffing";#N/A,#N/A,FALSE,"Hires";#N/A,#N/A,FALSE,"Assumptions"}</definedName>
    <definedName name="_____KKK1_1" localSheetId="43" hidden="1">{#N/A,#N/A,FALSE,"Assessment";#N/A,#N/A,FALSE,"Staffing";#N/A,#N/A,FALSE,"Hires";#N/A,#N/A,FALSE,"Assumptions"}</definedName>
    <definedName name="_____KKK1_1" localSheetId="75" hidden="1">{#N/A,#N/A,FALSE,"Assessment";#N/A,#N/A,FALSE,"Staffing";#N/A,#N/A,FALSE,"Hires";#N/A,#N/A,FALSE,"Assumptions"}</definedName>
    <definedName name="_____KKK1_1" localSheetId="78" hidden="1">{#N/A,#N/A,FALSE,"Assessment";#N/A,#N/A,FALSE,"Staffing";#N/A,#N/A,FALSE,"Hires";#N/A,#N/A,FALSE,"Assumptions"}</definedName>
    <definedName name="_____KKK1_1" localSheetId="15" hidden="1">{#N/A,#N/A,FALSE,"Assessment";#N/A,#N/A,FALSE,"Staffing";#N/A,#N/A,FALSE,"Hires";#N/A,#N/A,FALSE,"Assumptions"}</definedName>
    <definedName name="_____KKK1_1" hidden="1">{#N/A,#N/A,FALSE,"Assessment";#N/A,#N/A,FALSE,"Staffing";#N/A,#N/A,FALSE,"Hires";#N/A,#N/A,FALSE,"Assumptions"}</definedName>
    <definedName name="_____KKK1_2" localSheetId="84" hidden="1">{#N/A,#N/A,FALSE,"Assessment";#N/A,#N/A,FALSE,"Staffing";#N/A,#N/A,FALSE,"Hires";#N/A,#N/A,FALSE,"Assumptions"}</definedName>
    <definedName name="_____KKK1_2" localSheetId="86" hidden="1">{#N/A,#N/A,FALSE,"Assessment";#N/A,#N/A,FALSE,"Staffing";#N/A,#N/A,FALSE,"Hires";#N/A,#N/A,FALSE,"Assumptions"}</definedName>
    <definedName name="_____KKK1_2" localSheetId="91" hidden="1">{#N/A,#N/A,FALSE,"Assessment";#N/A,#N/A,FALSE,"Staffing";#N/A,#N/A,FALSE,"Hires";#N/A,#N/A,FALSE,"Assumptions"}</definedName>
    <definedName name="_____KKK1_2" localSheetId="24" hidden="1">{#N/A,#N/A,FALSE,"Assessment";#N/A,#N/A,FALSE,"Staffing";#N/A,#N/A,FALSE,"Hires";#N/A,#N/A,FALSE,"Assumptions"}</definedName>
    <definedName name="_____KKK1_2" localSheetId="33" hidden="1">{#N/A,#N/A,FALSE,"Assessment";#N/A,#N/A,FALSE,"Staffing";#N/A,#N/A,FALSE,"Hires";#N/A,#N/A,FALSE,"Assumptions"}</definedName>
    <definedName name="_____KKK1_2" localSheetId="43" hidden="1">{#N/A,#N/A,FALSE,"Assessment";#N/A,#N/A,FALSE,"Staffing";#N/A,#N/A,FALSE,"Hires";#N/A,#N/A,FALSE,"Assumptions"}</definedName>
    <definedName name="_____KKK1_2" localSheetId="75" hidden="1">{#N/A,#N/A,FALSE,"Assessment";#N/A,#N/A,FALSE,"Staffing";#N/A,#N/A,FALSE,"Hires";#N/A,#N/A,FALSE,"Assumptions"}</definedName>
    <definedName name="_____KKK1_2" localSheetId="78" hidden="1">{#N/A,#N/A,FALSE,"Assessment";#N/A,#N/A,FALSE,"Staffing";#N/A,#N/A,FALSE,"Hires";#N/A,#N/A,FALSE,"Assumptions"}</definedName>
    <definedName name="_____KKK1_2" localSheetId="15" hidden="1">{#N/A,#N/A,FALSE,"Assessment";#N/A,#N/A,FALSE,"Staffing";#N/A,#N/A,FALSE,"Hires";#N/A,#N/A,FALSE,"Assumptions"}</definedName>
    <definedName name="_____KKK1_2" hidden="1">{#N/A,#N/A,FALSE,"Assessment";#N/A,#N/A,FALSE,"Staffing";#N/A,#N/A,FALSE,"Hires";#N/A,#N/A,FALSE,"Assumptions"}</definedName>
    <definedName name="_____KKK1_3" localSheetId="84" hidden="1">{#N/A,#N/A,FALSE,"Assessment";#N/A,#N/A,FALSE,"Staffing";#N/A,#N/A,FALSE,"Hires";#N/A,#N/A,FALSE,"Assumptions"}</definedName>
    <definedName name="_____KKK1_3" localSheetId="86" hidden="1">{#N/A,#N/A,FALSE,"Assessment";#N/A,#N/A,FALSE,"Staffing";#N/A,#N/A,FALSE,"Hires";#N/A,#N/A,FALSE,"Assumptions"}</definedName>
    <definedName name="_____KKK1_3" localSheetId="91" hidden="1">{#N/A,#N/A,FALSE,"Assessment";#N/A,#N/A,FALSE,"Staffing";#N/A,#N/A,FALSE,"Hires";#N/A,#N/A,FALSE,"Assumptions"}</definedName>
    <definedName name="_____KKK1_3" localSheetId="24" hidden="1">{#N/A,#N/A,FALSE,"Assessment";#N/A,#N/A,FALSE,"Staffing";#N/A,#N/A,FALSE,"Hires";#N/A,#N/A,FALSE,"Assumptions"}</definedName>
    <definedName name="_____KKK1_3" localSheetId="33" hidden="1">{#N/A,#N/A,FALSE,"Assessment";#N/A,#N/A,FALSE,"Staffing";#N/A,#N/A,FALSE,"Hires";#N/A,#N/A,FALSE,"Assumptions"}</definedName>
    <definedName name="_____KKK1_3" localSheetId="43" hidden="1">{#N/A,#N/A,FALSE,"Assessment";#N/A,#N/A,FALSE,"Staffing";#N/A,#N/A,FALSE,"Hires";#N/A,#N/A,FALSE,"Assumptions"}</definedName>
    <definedName name="_____KKK1_3" localSheetId="75" hidden="1">{#N/A,#N/A,FALSE,"Assessment";#N/A,#N/A,FALSE,"Staffing";#N/A,#N/A,FALSE,"Hires";#N/A,#N/A,FALSE,"Assumptions"}</definedName>
    <definedName name="_____KKK1_3" localSheetId="78" hidden="1">{#N/A,#N/A,FALSE,"Assessment";#N/A,#N/A,FALSE,"Staffing";#N/A,#N/A,FALSE,"Hires";#N/A,#N/A,FALSE,"Assumptions"}</definedName>
    <definedName name="_____KKK1_3" localSheetId="15" hidden="1">{#N/A,#N/A,FALSE,"Assessment";#N/A,#N/A,FALSE,"Staffing";#N/A,#N/A,FALSE,"Hires";#N/A,#N/A,FALSE,"Assumptions"}</definedName>
    <definedName name="_____KKK1_3" hidden="1">{#N/A,#N/A,FALSE,"Assessment";#N/A,#N/A,FALSE,"Staffing";#N/A,#N/A,FALSE,"Hires";#N/A,#N/A,FALSE,"Assumptions"}</definedName>
    <definedName name="_____KKK1_4" localSheetId="84" hidden="1">{#N/A,#N/A,FALSE,"Assessment";#N/A,#N/A,FALSE,"Staffing";#N/A,#N/A,FALSE,"Hires";#N/A,#N/A,FALSE,"Assumptions"}</definedName>
    <definedName name="_____KKK1_4" localSheetId="86" hidden="1">{#N/A,#N/A,FALSE,"Assessment";#N/A,#N/A,FALSE,"Staffing";#N/A,#N/A,FALSE,"Hires";#N/A,#N/A,FALSE,"Assumptions"}</definedName>
    <definedName name="_____KKK1_4" localSheetId="91" hidden="1">{#N/A,#N/A,FALSE,"Assessment";#N/A,#N/A,FALSE,"Staffing";#N/A,#N/A,FALSE,"Hires";#N/A,#N/A,FALSE,"Assumptions"}</definedName>
    <definedName name="_____KKK1_4" localSheetId="24" hidden="1">{#N/A,#N/A,FALSE,"Assessment";#N/A,#N/A,FALSE,"Staffing";#N/A,#N/A,FALSE,"Hires";#N/A,#N/A,FALSE,"Assumptions"}</definedName>
    <definedName name="_____KKK1_4" localSheetId="33" hidden="1">{#N/A,#N/A,FALSE,"Assessment";#N/A,#N/A,FALSE,"Staffing";#N/A,#N/A,FALSE,"Hires";#N/A,#N/A,FALSE,"Assumptions"}</definedName>
    <definedName name="_____KKK1_4" localSheetId="43" hidden="1">{#N/A,#N/A,FALSE,"Assessment";#N/A,#N/A,FALSE,"Staffing";#N/A,#N/A,FALSE,"Hires";#N/A,#N/A,FALSE,"Assumptions"}</definedName>
    <definedName name="_____KKK1_4" localSheetId="75" hidden="1">{#N/A,#N/A,FALSE,"Assessment";#N/A,#N/A,FALSE,"Staffing";#N/A,#N/A,FALSE,"Hires";#N/A,#N/A,FALSE,"Assumptions"}</definedName>
    <definedName name="_____KKK1_4" localSheetId="78" hidden="1">{#N/A,#N/A,FALSE,"Assessment";#N/A,#N/A,FALSE,"Staffing";#N/A,#N/A,FALSE,"Hires";#N/A,#N/A,FALSE,"Assumptions"}</definedName>
    <definedName name="_____KKK1_4" localSheetId="15" hidden="1">{#N/A,#N/A,FALSE,"Assessment";#N/A,#N/A,FALSE,"Staffing";#N/A,#N/A,FALSE,"Hires";#N/A,#N/A,FALSE,"Assumptions"}</definedName>
    <definedName name="_____KKK1_4" hidden="1">{#N/A,#N/A,FALSE,"Assessment";#N/A,#N/A,FALSE,"Staffing";#N/A,#N/A,FALSE,"Hires";#N/A,#N/A,FALSE,"Assumptions"}</definedName>
    <definedName name="_____wrn1" localSheetId="11" hidden="1">{"holdco",#N/A,FALSE,"Summary Financials";"holdco",#N/A,FALSE,"Summary Financials"}</definedName>
    <definedName name="_____wrn1" localSheetId="12" hidden="1">{"holdco",#N/A,FALSE,"Summary Financials";"holdco",#N/A,FALSE,"Summary Financials"}</definedName>
    <definedName name="_____wrn1" localSheetId="13" hidden="1">{"holdco",#N/A,FALSE,"Summary Financials";"holdco",#N/A,FALSE,"Summary Financials"}</definedName>
    <definedName name="_____wrn1" localSheetId="79" hidden="1">{"holdco",#N/A,FALSE,"Summary Financials";"holdco",#N/A,FALSE,"Summary Financials"}</definedName>
    <definedName name="_____wrn1" localSheetId="80" hidden="1">{"holdco",#N/A,FALSE,"Summary Financials";"holdco",#N/A,FALSE,"Summary Financials"}</definedName>
    <definedName name="_____wrn1" localSheetId="81" hidden="1">{"holdco",#N/A,FALSE,"Summary Financials";"holdco",#N/A,FALSE,"Summary Financials"}</definedName>
    <definedName name="_____wrn1" localSheetId="82" hidden="1">{"holdco",#N/A,FALSE,"Summary Financials";"holdco",#N/A,FALSE,"Summary Financials"}</definedName>
    <definedName name="_____wrn1" localSheetId="83" hidden="1">{"holdco",#N/A,FALSE,"Summary Financials";"holdco",#N/A,FALSE,"Summary Financials"}</definedName>
    <definedName name="_____wrn1" localSheetId="84" hidden="1">{"holdco",#N/A,FALSE,"Summary Financials";"holdco",#N/A,FALSE,"Summary Financials"}</definedName>
    <definedName name="_____wrn1" localSheetId="86" hidden="1">{"holdco",#N/A,FALSE,"Summary Financials";"holdco",#N/A,FALSE,"Summary Financials"}</definedName>
    <definedName name="_____wrn1" localSheetId="87" hidden="1">{"holdco",#N/A,FALSE,"Summary Financials";"holdco",#N/A,FALSE,"Summary Financials"}</definedName>
    <definedName name="_____wrn1" localSheetId="88" hidden="1">{"holdco",#N/A,FALSE,"Summary Financials";"holdco",#N/A,FALSE,"Summary Financials"}</definedName>
    <definedName name="_____wrn1" localSheetId="89" hidden="1">{"holdco",#N/A,FALSE,"Summary Financials";"holdco",#N/A,FALSE,"Summary Financials"}</definedName>
    <definedName name="_____wrn1" localSheetId="90" hidden="1">{"holdco",#N/A,FALSE,"Summary Financials";"holdco",#N/A,FALSE,"Summary Financials"}</definedName>
    <definedName name="_____wrn1" localSheetId="91" hidden="1">{"holdco",#N/A,FALSE,"Summary Financials";"holdco",#N/A,FALSE,"Summary Financials"}</definedName>
    <definedName name="_____wrn1" localSheetId="92" hidden="1">{"holdco",#N/A,FALSE,"Summary Financials";"holdco",#N/A,FALSE,"Summary Financials"}</definedName>
    <definedName name="_____wrn1" localSheetId="93" hidden="1">{"holdco",#N/A,FALSE,"Summary Financials";"holdco",#N/A,FALSE,"Summary Financials"}</definedName>
    <definedName name="_____wrn1" localSheetId="94" hidden="1">{"holdco",#N/A,FALSE,"Summary Financials";"holdco",#N/A,FALSE,"Summary Financials"}</definedName>
    <definedName name="_____wrn1" localSheetId="95" hidden="1">{"holdco",#N/A,FALSE,"Summary Financials";"holdco",#N/A,FALSE,"Summary Financials"}</definedName>
    <definedName name="_____wrn1" localSheetId="99" hidden="1">{"holdco",#N/A,FALSE,"Summary Financials";"holdco",#N/A,FALSE,"Summary Financials"}</definedName>
    <definedName name="_____wrn1" localSheetId="100" hidden="1">{"holdco",#N/A,FALSE,"Summary Financials";"holdco",#N/A,FALSE,"Summary Financials"}</definedName>
    <definedName name="_____wrn1" localSheetId="24" hidden="1">{"holdco",#N/A,FALSE,"Summary Financials";"holdco",#N/A,FALSE,"Summary Financials"}</definedName>
    <definedName name="_____wrn1" localSheetId="33" hidden="1">{"holdco",#N/A,FALSE,"Summary Financials";"holdco",#N/A,FALSE,"Summary Financials"}</definedName>
    <definedName name="_____wrn1" localSheetId="36" hidden="1">{"holdco",#N/A,FALSE,"Summary Financials";"holdco",#N/A,FALSE,"Summary Financials"}</definedName>
    <definedName name="_____wrn1" localSheetId="37" hidden="1">{"holdco",#N/A,FALSE,"Summary Financials";"holdco",#N/A,FALSE,"Summary Financials"}</definedName>
    <definedName name="_____wrn1" localSheetId="39" hidden="1">{"holdco",#N/A,FALSE,"Summary Financials";"holdco",#N/A,FALSE,"Summary Financials"}</definedName>
    <definedName name="_____wrn1" localSheetId="43" hidden="1">{"holdco",#N/A,FALSE,"Summary Financials";"holdco",#N/A,FALSE,"Summary Financials"}</definedName>
    <definedName name="_____wrn1" localSheetId="73" hidden="1">{"holdco",#N/A,FALSE,"Summary Financials";"holdco",#N/A,FALSE,"Summary Financials"}</definedName>
    <definedName name="_____wrn1" localSheetId="74" hidden="1">{"holdco",#N/A,FALSE,"Summary Financials";"holdco",#N/A,FALSE,"Summary Financials"}</definedName>
    <definedName name="_____wrn1" localSheetId="75" hidden="1">{"holdco",#N/A,FALSE,"Summary Financials";"holdco",#N/A,FALSE,"Summary Financials"}</definedName>
    <definedName name="_____wrn1" localSheetId="76" hidden="1">{"holdco",#N/A,FALSE,"Summary Financials";"holdco",#N/A,FALSE,"Summary Financials"}</definedName>
    <definedName name="_____wrn1" localSheetId="77" hidden="1">{"holdco",#N/A,FALSE,"Summary Financials";"holdco",#N/A,FALSE,"Summary Financials"}</definedName>
    <definedName name="_____wrn1" localSheetId="78" hidden="1">{"holdco",#N/A,FALSE,"Summary Financials";"holdco",#N/A,FALSE,"Summary Financials"}</definedName>
    <definedName name="_____wrn1" localSheetId="15" hidden="1">{"holdco",#N/A,FALSE,"Summary Financials";"holdco",#N/A,FALSE,"Summary Financials"}</definedName>
    <definedName name="_____wrn1" hidden="1">{"holdco",#N/A,FALSE,"Summary Financials";"holdco",#N/A,FALSE,"Summary Financials"}</definedName>
    <definedName name="_____wrn1_1" localSheetId="84" hidden="1">{"holdco",#N/A,FALSE,"Summary Financials";"holdco",#N/A,FALSE,"Summary Financials"}</definedName>
    <definedName name="_____wrn1_1" localSheetId="86" hidden="1">{"holdco",#N/A,FALSE,"Summary Financials";"holdco",#N/A,FALSE,"Summary Financials"}</definedName>
    <definedName name="_____wrn1_1" localSheetId="91" hidden="1">{"holdco",#N/A,FALSE,"Summary Financials";"holdco",#N/A,FALSE,"Summary Financials"}</definedName>
    <definedName name="_____wrn1_1" localSheetId="24" hidden="1">{"holdco",#N/A,FALSE,"Summary Financials";"holdco",#N/A,FALSE,"Summary Financials"}</definedName>
    <definedName name="_____wrn1_1" localSheetId="33" hidden="1">{"holdco",#N/A,FALSE,"Summary Financials";"holdco",#N/A,FALSE,"Summary Financials"}</definedName>
    <definedName name="_____wrn1_1" localSheetId="43" hidden="1">{"holdco",#N/A,FALSE,"Summary Financials";"holdco",#N/A,FALSE,"Summary Financials"}</definedName>
    <definedName name="_____wrn1_1" localSheetId="75" hidden="1">{"holdco",#N/A,FALSE,"Summary Financials";"holdco",#N/A,FALSE,"Summary Financials"}</definedName>
    <definedName name="_____wrn1_1" localSheetId="78" hidden="1">{"holdco",#N/A,FALSE,"Summary Financials";"holdco",#N/A,FALSE,"Summary Financials"}</definedName>
    <definedName name="_____wrn1_1" localSheetId="15" hidden="1">{"holdco",#N/A,FALSE,"Summary Financials";"holdco",#N/A,FALSE,"Summary Financials"}</definedName>
    <definedName name="_____wrn1_1" hidden="1">{"holdco",#N/A,FALSE,"Summary Financials";"holdco",#N/A,FALSE,"Summary Financials"}</definedName>
    <definedName name="_____wrn1_2" localSheetId="84" hidden="1">{"holdco",#N/A,FALSE,"Summary Financials";"holdco",#N/A,FALSE,"Summary Financials"}</definedName>
    <definedName name="_____wrn1_2" localSheetId="86" hidden="1">{"holdco",#N/A,FALSE,"Summary Financials";"holdco",#N/A,FALSE,"Summary Financials"}</definedName>
    <definedName name="_____wrn1_2" localSheetId="91" hidden="1">{"holdco",#N/A,FALSE,"Summary Financials";"holdco",#N/A,FALSE,"Summary Financials"}</definedName>
    <definedName name="_____wrn1_2" localSheetId="24" hidden="1">{"holdco",#N/A,FALSE,"Summary Financials";"holdco",#N/A,FALSE,"Summary Financials"}</definedName>
    <definedName name="_____wrn1_2" localSheetId="33" hidden="1">{"holdco",#N/A,FALSE,"Summary Financials";"holdco",#N/A,FALSE,"Summary Financials"}</definedName>
    <definedName name="_____wrn1_2" localSheetId="43" hidden="1">{"holdco",#N/A,FALSE,"Summary Financials";"holdco",#N/A,FALSE,"Summary Financials"}</definedName>
    <definedName name="_____wrn1_2" localSheetId="75" hidden="1">{"holdco",#N/A,FALSE,"Summary Financials";"holdco",#N/A,FALSE,"Summary Financials"}</definedName>
    <definedName name="_____wrn1_2" localSheetId="78" hidden="1">{"holdco",#N/A,FALSE,"Summary Financials";"holdco",#N/A,FALSE,"Summary Financials"}</definedName>
    <definedName name="_____wrn1_2" localSheetId="15" hidden="1">{"holdco",#N/A,FALSE,"Summary Financials";"holdco",#N/A,FALSE,"Summary Financials"}</definedName>
    <definedName name="_____wrn1_2" hidden="1">{"holdco",#N/A,FALSE,"Summary Financials";"holdco",#N/A,FALSE,"Summary Financials"}</definedName>
    <definedName name="_____wrn1_3" localSheetId="84" hidden="1">{"holdco",#N/A,FALSE,"Summary Financials";"holdco",#N/A,FALSE,"Summary Financials"}</definedName>
    <definedName name="_____wrn1_3" localSheetId="86" hidden="1">{"holdco",#N/A,FALSE,"Summary Financials";"holdco",#N/A,FALSE,"Summary Financials"}</definedName>
    <definedName name="_____wrn1_3" localSheetId="91" hidden="1">{"holdco",#N/A,FALSE,"Summary Financials";"holdco",#N/A,FALSE,"Summary Financials"}</definedName>
    <definedName name="_____wrn1_3" localSheetId="24" hidden="1">{"holdco",#N/A,FALSE,"Summary Financials";"holdco",#N/A,FALSE,"Summary Financials"}</definedName>
    <definedName name="_____wrn1_3" localSheetId="33" hidden="1">{"holdco",#N/A,FALSE,"Summary Financials";"holdco",#N/A,FALSE,"Summary Financials"}</definedName>
    <definedName name="_____wrn1_3" localSheetId="43" hidden="1">{"holdco",#N/A,FALSE,"Summary Financials";"holdco",#N/A,FALSE,"Summary Financials"}</definedName>
    <definedName name="_____wrn1_3" localSheetId="75" hidden="1">{"holdco",#N/A,FALSE,"Summary Financials";"holdco",#N/A,FALSE,"Summary Financials"}</definedName>
    <definedName name="_____wrn1_3" localSheetId="78" hidden="1">{"holdco",#N/A,FALSE,"Summary Financials";"holdco",#N/A,FALSE,"Summary Financials"}</definedName>
    <definedName name="_____wrn1_3" localSheetId="15" hidden="1">{"holdco",#N/A,FALSE,"Summary Financials";"holdco",#N/A,FALSE,"Summary Financials"}</definedName>
    <definedName name="_____wrn1_3" hidden="1">{"holdco",#N/A,FALSE,"Summary Financials";"holdco",#N/A,FALSE,"Summary Financials"}</definedName>
    <definedName name="_____wrn1_4" localSheetId="84" hidden="1">{"holdco",#N/A,FALSE,"Summary Financials";"holdco",#N/A,FALSE,"Summary Financials"}</definedName>
    <definedName name="_____wrn1_4" localSheetId="86" hidden="1">{"holdco",#N/A,FALSE,"Summary Financials";"holdco",#N/A,FALSE,"Summary Financials"}</definedName>
    <definedName name="_____wrn1_4" localSheetId="91" hidden="1">{"holdco",#N/A,FALSE,"Summary Financials";"holdco",#N/A,FALSE,"Summary Financials"}</definedName>
    <definedName name="_____wrn1_4" localSheetId="24" hidden="1">{"holdco",#N/A,FALSE,"Summary Financials";"holdco",#N/A,FALSE,"Summary Financials"}</definedName>
    <definedName name="_____wrn1_4" localSheetId="33" hidden="1">{"holdco",#N/A,FALSE,"Summary Financials";"holdco",#N/A,FALSE,"Summary Financials"}</definedName>
    <definedName name="_____wrn1_4" localSheetId="43" hidden="1">{"holdco",#N/A,FALSE,"Summary Financials";"holdco",#N/A,FALSE,"Summary Financials"}</definedName>
    <definedName name="_____wrn1_4" localSheetId="75" hidden="1">{"holdco",#N/A,FALSE,"Summary Financials";"holdco",#N/A,FALSE,"Summary Financials"}</definedName>
    <definedName name="_____wrn1_4" localSheetId="78" hidden="1">{"holdco",#N/A,FALSE,"Summary Financials";"holdco",#N/A,FALSE,"Summary Financials"}</definedName>
    <definedName name="_____wrn1_4" localSheetId="15" hidden="1">{"holdco",#N/A,FALSE,"Summary Financials";"holdco",#N/A,FALSE,"Summary Financials"}</definedName>
    <definedName name="_____wrn1_4" hidden="1">{"holdco",#N/A,FALSE,"Summary Financials";"holdco",#N/A,FALSE,"Summary Financials"}</definedName>
    <definedName name="_____wrn2" localSheetId="11" hidden="1">{"holdco",#N/A,FALSE,"Summary Financials";"holdco",#N/A,FALSE,"Summary Financials"}</definedName>
    <definedName name="_____wrn2" localSheetId="12" hidden="1">{"holdco",#N/A,FALSE,"Summary Financials";"holdco",#N/A,FALSE,"Summary Financials"}</definedName>
    <definedName name="_____wrn2" localSheetId="13" hidden="1">{"holdco",#N/A,FALSE,"Summary Financials";"holdco",#N/A,FALSE,"Summary Financials"}</definedName>
    <definedName name="_____wrn2" localSheetId="79" hidden="1">{"holdco",#N/A,FALSE,"Summary Financials";"holdco",#N/A,FALSE,"Summary Financials"}</definedName>
    <definedName name="_____wrn2" localSheetId="80" hidden="1">{"holdco",#N/A,FALSE,"Summary Financials";"holdco",#N/A,FALSE,"Summary Financials"}</definedName>
    <definedName name="_____wrn2" localSheetId="81" hidden="1">{"holdco",#N/A,FALSE,"Summary Financials";"holdco",#N/A,FALSE,"Summary Financials"}</definedName>
    <definedName name="_____wrn2" localSheetId="82" hidden="1">{"holdco",#N/A,FALSE,"Summary Financials";"holdco",#N/A,FALSE,"Summary Financials"}</definedName>
    <definedName name="_____wrn2" localSheetId="83" hidden="1">{"holdco",#N/A,FALSE,"Summary Financials";"holdco",#N/A,FALSE,"Summary Financials"}</definedName>
    <definedName name="_____wrn2" localSheetId="84" hidden="1">{"holdco",#N/A,FALSE,"Summary Financials";"holdco",#N/A,FALSE,"Summary Financials"}</definedName>
    <definedName name="_____wrn2" localSheetId="86" hidden="1">{"holdco",#N/A,FALSE,"Summary Financials";"holdco",#N/A,FALSE,"Summary Financials"}</definedName>
    <definedName name="_____wrn2" localSheetId="87" hidden="1">{"holdco",#N/A,FALSE,"Summary Financials";"holdco",#N/A,FALSE,"Summary Financials"}</definedName>
    <definedName name="_____wrn2" localSheetId="88" hidden="1">{"holdco",#N/A,FALSE,"Summary Financials";"holdco",#N/A,FALSE,"Summary Financials"}</definedName>
    <definedName name="_____wrn2" localSheetId="89" hidden="1">{"holdco",#N/A,FALSE,"Summary Financials";"holdco",#N/A,FALSE,"Summary Financials"}</definedName>
    <definedName name="_____wrn2" localSheetId="90" hidden="1">{"holdco",#N/A,FALSE,"Summary Financials";"holdco",#N/A,FALSE,"Summary Financials"}</definedName>
    <definedName name="_____wrn2" localSheetId="91" hidden="1">{"holdco",#N/A,FALSE,"Summary Financials";"holdco",#N/A,FALSE,"Summary Financials"}</definedName>
    <definedName name="_____wrn2" localSheetId="92" hidden="1">{"holdco",#N/A,FALSE,"Summary Financials";"holdco",#N/A,FALSE,"Summary Financials"}</definedName>
    <definedName name="_____wrn2" localSheetId="93" hidden="1">{"holdco",#N/A,FALSE,"Summary Financials";"holdco",#N/A,FALSE,"Summary Financials"}</definedName>
    <definedName name="_____wrn2" localSheetId="94" hidden="1">{"holdco",#N/A,FALSE,"Summary Financials";"holdco",#N/A,FALSE,"Summary Financials"}</definedName>
    <definedName name="_____wrn2" localSheetId="95" hidden="1">{"holdco",#N/A,FALSE,"Summary Financials";"holdco",#N/A,FALSE,"Summary Financials"}</definedName>
    <definedName name="_____wrn2" localSheetId="99" hidden="1">{"holdco",#N/A,FALSE,"Summary Financials";"holdco",#N/A,FALSE,"Summary Financials"}</definedName>
    <definedName name="_____wrn2" localSheetId="100" hidden="1">{"holdco",#N/A,FALSE,"Summary Financials";"holdco",#N/A,FALSE,"Summary Financials"}</definedName>
    <definedName name="_____wrn2" localSheetId="24" hidden="1">{"holdco",#N/A,FALSE,"Summary Financials";"holdco",#N/A,FALSE,"Summary Financials"}</definedName>
    <definedName name="_____wrn2" localSheetId="33" hidden="1">{"holdco",#N/A,FALSE,"Summary Financials";"holdco",#N/A,FALSE,"Summary Financials"}</definedName>
    <definedName name="_____wrn2" localSheetId="36" hidden="1">{"holdco",#N/A,FALSE,"Summary Financials";"holdco",#N/A,FALSE,"Summary Financials"}</definedName>
    <definedName name="_____wrn2" localSheetId="37" hidden="1">{"holdco",#N/A,FALSE,"Summary Financials";"holdco",#N/A,FALSE,"Summary Financials"}</definedName>
    <definedName name="_____wrn2" localSheetId="39" hidden="1">{"holdco",#N/A,FALSE,"Summary Financials";"holdco",#N/A,FALSE,"Summary Financials"}</definedName>
    <definedName name="_____wrn2" localSheetId="43" hidden="1">{"holdco",#N/A,FALSE,"Summary Financials";"holdco",#N/A,FALSE,"Summary Financials"}</definedName>
    <definedName name="_____wrn2" localSheetId="73" hidden="1">{"holdco",#N/A,FALSE,"Summary Financials";"holdco",#N/A,FALSE,"Summary Financials"}</definedName>
    <definedName name="_____wrn2" localSheetId="74" hidden="1">{"holdco",#N/A,FALSE,"Summary Financials";"holdco",#N/A,FALSE,"Summary Financials"}</definedName>
    <definedName name="_____wrn2" localSheetId="75" hidden="1">{"holdco",#N/A,FALSE,"Summary Financials";"holdco",#N/A,FALSE,"Summary Financials"}</definedName>
    <definedName name="_____wrn2" localSheetId="76" hidden="1">{"holdco",#N/A,FALSE,"Summary Financials";"holdco",#N/A,FALSE,"Summary Financials"}</definedName>
    <definedName name="_____wrn2" localSheetId="77" hidden="1">{"holdco",#N/A,FALSE,"Summary Financials";"holdco",#N/A,FALSE,"Summary Financials"}</definedName>
    <definedName name="_____wrn2" localSheetId="78" hidden="1">{"holdco",#N/A,FALSE,"Summary Financials";"holdco",#N/A,FALSE,"Summary Financials"}</definedName>
    <definedName name="_____wrn2" localSheetId="15" hidden="1">{"holdco",#N/A,FALSE,"Summary Financials";"holdco",#N/A,FALSE,"Summary Financials"}</definedName>
    <definedName name="_____wrn2" hidden="1">{"holdco",#N/A,FALSE,"Summary Financials";"holdco",#N/A,FALSE,"Summary Financials"}</definedName>
    <definedName name="_____wrn2_1" localSheetId="84" hidden="1">{"holdco",#N/A,FALSE,"Summary Financials";"holdco",#N/A,FALSE,"Summary Financials"}</definedName>
    <definedName name="_____wrn2_1" localSheetId="86" hidden="1">{"holdco",#N/A,FALSE,"Summary Financials";"holdco",#N/A,FALSE,"Summary Financials"}</definedName>
    <definedName name="_____wrn2_1" localSheetId="91" hidden="1">{"holdco",#N/A,FALSE,"Summary Financials";"holdco",#N/A,FALSE,"Summary Financials"}</definedName>
    <definedName name="_____wrn2_1" localSheetId="24" hidden="1">{"holdco",#N/A,FALSE,"Summary Financials";"holdco",#N/A,FALSE,"Summary Financials"}</definedName>
    <definedName name="_____wrn2_1" localSheetId="33" hidden="1">{"holdco",#N/A,FALSE,"Summary Financials";"holdco",#N/A,FALSE,"Summary Financials"}</definedName>
    <definedName name="_____wrn2_1" localSheetId="43" hidden="1">{"holdco",#N/A,FALSE,"Summary Financials";"holdco",#N/A,FALSE,"Summary Financials"}</definedName>
    <definedName name="_____wrn2_1" localSheetId="75" hidden="1">{"holdco",#N/A,FALSE,"Summary Financials";"holdco",#N/A,FALSE,"Summary Financials"}</definedName>
    <definedName name="_____wrn2_1" localSheetId="78" hidden="1">{"holdco",#N/A,FALSE,"Summary Financials";"holdco",#N/A,FALSE,"Summary Financials"}</definedName>
    <definedName name="_____wrn2_1" localSheetId="15" hidden="1">{"holdco",#N/A,FALSE,"Summary Financials";"holdco",#N/A,FALSE,"Summary Financials"}</definedName>
    <definedName name="_____wrn2_1" hidden="1">{"holdco",#N/A,FALSE,"Summary Financials";"holdco",#N/A,FALSE,"Summary Financials"}</definedName>
    <definedName name="_____wrn2_2" localSheetId="84" hidden="1">{"holdco",#N/A,FALSE,"Summary Financials";"holdco",#N/A,FALSE,"Summary Financials"}</definedName>
    <definedName name="_____wrn2_2" localSheetId="86" hidden="1">{"holdco",#N/A,FALSE,"Summary Financials";"holdco",#N/A,FALSE,"Summary Financials"}</definedName>
    <definedName name="_____wrn2_2" localSheetId="91" hidden="1">{"holdco",#N/A,FALSE,"Summary Financials";"holdco",#N/A,FALSE,"Summary Financials"}</definedName>
    <definedName name="_____wrn2_2" localSheetId="24" hidden="1">{"holdco",#N/A,FALSE,"Summary Financials";"holdco",#N/A,FALSE,"Summary Financials"}</definedName>
    <definedName name="_____wrn2_2" localSheetId="33" hidden="1">{"holdco",#N/A,FALSE,"Summary Financials";"holdco",#N/A,FALSE,"Summary Financials"}</definedName>
    <definedName name="_____wrn2_2" localSheetId="43" hidden="1">{"holdco",#N/A,FALSE,"Summary Financials";"holdco",#N/A,FALSE,"Summary Financials"}</definedName>
    <definedName name="_____wrn2_2" localSheetId="75" hidden="1">{"holdco",#N/A,FALSE,"Summary Financials";"holdco",#N/A,FALSE,"Summary Financials"}</definedName>
    <definedName name="_____wrn2_2" localSheetId="78" hidden="1">{"holdco",#N/A,FALSE,"Summary Financials";"holdco",#N/A,FALSE,"Summary Financials"}</definedName>
    <definedName name="_____wrn2_2" localSheetId="15" hidden="1">{"holdco",#N/A,FALSE,"Summary Financials";"holdco",#N/A,FALSE,"Summary Financials"}</definedName>
    <definedName name="_____wrn2_2" hidden="1">{"holdco",#N/A,FALSE,"Summary Financials";"holdco",#N/A,FALSE,"Summary Financials"}</definedName>
    <definedName name="_____wrn2_3" localSheetId="84" hidden="1">{"holdco",#N/A,FALSE,"Summary Financials";"holdco",#N/A,FALSE,"Summary Financials"}</definedName>
    <definedName name="_____wrn2_3" localSheetId="86" hidden="1">{"holdco",#N/A,FALSE,"Summary Financials";"holdco",#N/A,FALSE,"Summary Financials"}</definedName>
    <definedName name="_____wrn2_3" localSheetId="91" hidden="1">{"holdco",#N/A,FALSE,"Summary Financials";"holdco",#N/A,FALSE,"Summary Financials"}</definedName>
    <definedName name="_____wrn2_3" localSheetId="24" hidden="1">{"holdco",#N/A,FALSE,"Summary Financials";"holdco",#N/A,FALSE,"Summary Financials"}</definedName>
    <definedName name="_____wrn2_3" localSheetId="33" hidden="1">{"holdco",#N/A,FALSE,"Summary Financials";"holdco",#N/A,FALSE,"Summary Financials"}</definedName>
    <definedName name="_____wrn2_3" localSheetId="43" hidden="1">{"holdco",#N/A,FALSE,"Summary Financials";"holdco",#N/A,FALSE,"Summary Financials"}</definedName>
    <definedName name="_____wrn2_3" localSheetId="75" hidden="1">{"holdco",#N/A,FALSE,"Summary Financials";"holdco",#N/A,FALSE,"Summary Financials"}</definedName>
    <definedName name="_____wrn2_3" localSheetId="78" hidden="1">{"holdco",#N/A,FALSE,"Summary Financials";"holdco",#N/A,FALSE,"Summary Financials"}</definedName>
    <definedName name="_____wrn2_3" localSheetId="15" hidden="1">{"holdco",#N/A,FALSE,"Summary Financials";"holdco",#N/A,FALSE,"Summary Financials"}</definedName>
    <definedName name="_____wrn2_3" hidden="1">{"holdco",#N/A,FALSE,"Summary Financials";"holdco",#N/A,FALSE,"Summary Financials"}</definedName>
    <definedName name="_____wrn2_4" localSheetId="84" hidden="1">{"holdco",#N/A,FALSE,"Summary Financials";"holdco",#N/A,FALSE,"Summary Financials"}</definedName>
    <definedName name="_____wrn2_4" localSheetId="86" hidden="1">{"holdco",#N/A,FALSE,"Summary Financials";"holdco",#N/A,FALSE,"Summary Financials"}</definedName>
    <definedName name="_____wrn2_4" localSheetId="91" hidden="1">{"holdco",#N/A,FALSE,"Summary Financials";"holdco",#N/A,FALSE,"Summary Financials"}</definedName>
    <definedName name="_____wrn2_4" localSheetId="24" hidden="1">{"holdco",#N/A,FALSE,"Summary Financials";"holdco",#N/A,FALSE,"Summary Financials"}</definedName>
    <definedName name="_____wrn2_4" localSheetId="33" hidden="1">{"holdco",#N/A,FALSE,"Summary Financials";"holdco",#N/A,FALSE,"Summary Financials"}</definedName>
    <definedName name="_____wrn2_4" localSheetId="43" hidden="1">{"holdco",#N/A,FALSE,"Summary Financials";"holdco",#N/A,FALSE,"Summary Financials"}</definedName>
    <definedName name="_____wrn2_4" localSheetId="75" hidden="1">{"holdco",#N/A,FALSE,"Summary Financials";"holdco",#N/A,FALSE,"Summary Financials"}</definedName>
    <definedName name="_____wrn2_4" localSheetId="78" hidden="1">{"holdco",#N/A,FALSE,"Summary Financials";"holdco",#N/A,FALSE,"Summary Financials"}</definedName>
    <definedName name="_____wrn2_4" localSheetId="15" hidden="1">{"holdco",#N/A,FALSE,"Summary Financials";"holdco",#N/A,FALSE,"Summary Financials"}</definedName>
    <definedName name="_____wrn2_4" hidden="1">{"holdco",#N/A,FALSE,"Summary Financials";"holdco",#N/A,FALSE,"Summary Financials"}</definedName>
    <definedName name="_____wrn3" localSheetId="11" hidden="1">{"holdco",#N/A,FALSE,"Summary Financials";"holdco",#N/A,FALSE,"Summary Financials"}</definedName>
    <definedName name="_____wrn3" localSheetId="12" hidden="1">{"holdco",#N/A,FALSE,"Summary Financials";"holdco",#N/A,FALSE,"Summary Financials"}</definedName>
    <definedName name="_____wrn3" localSheetId="13" hidden="1">{"holdco",#N/A,FALSE,"Summary Financials";"holdco",#N/A,FALSE,"Summary Financials"}</definedName>
    <definedName name="_____wrn3" localSheetId="79" hidden="1">{"holdco",#N/A,FALSE,"Summary Financials";"holdco",#N/A,FALSE,"Summary Financials"}</definedName>
    <definedName name="_____wrn3" localSheetId="80" hidden="1">{"holdco",#N/A,FALSE,"Summary Financials";"holdco",#N/A,FALSE,"Summary Financials"}</definedName>
    <definedName name="_____wrn3" localSheetId="81" hidden="1">{"holdco",#N/A,FALSE,"Summary Financials";"holdco",#N/A,FALSE,"Summary Financials"}</definedName>
    <definedName name="_____wrn3" localSheetId="82" hidden="1">{"holdco",#N/A,FALSE,"Summary Financials";"holdco",#N/A,FALSE,"Summary Financials"}</definedName>
    <definedName name="_____wrn3" localSheetId="83" hidden="1">{"holdco",#N/A,FALSE,"Summary Financials";"holdco",#N/A,FALSE,"Summary Financials"}</definedName>
    <definedName name="_____wrn3" localSheetId="84" hidden="1">{"holdco",#N/A,FALSE,"Summary Financials";"holdco",#N/A,FALSE,"Summary Financials"}</definedName>
    <definedName name="_____wrn3" localSheetId="86" hidden="1">{"holdco",#N/A,FALSE,"Summary Financials";"holdco",#N/A,FALSE,"Summary Financials"}</definedName>
    <definedName name="_____wrn3" localSheetId="87" hidden="1">{"holdco",#N/A,FALSE,"Summary Financials";"holdco",#N/A,FALSE,"Summary Financials"}</definedName>
    <definedName name="_____wrn3" localSheetId="88" hidden="1">{"holdco",#N/A,FALSE,"Summary Financials";"holdco",#N/A,FALSE,"Summary Financials"}</definedName>
    <definedName name="_____wrn3" localSheetId="89" hidden="1">{"holdco",#N/A,FALSE,"Summary Financials";"holdco",#N/A,FALSE,"Summary Financials"}</definedName>
    <definedName name="_____wrn3" localSheetId="90" hidden="1">{"holdco",#N/A,FALSE,"Summary Financials";"holdco",#N/A,FALSE,"Summary Financials"}</definedName>
    <definedName name="_____wrn3" localSheetId="91" hidden="1">{"holdco",#N/A,FALSE,"Summary Financials";"holdco",#N/A,FALSE,"Summary Financials"}</definedName>
    <definedName name="_____wrn3" localSheetId="92" hidden="1">{"holdco",#N/A,FALSE,"Summary Financials";"holdco",#N/A,FALSE,"Summary Financials"}</definedName>
    <definedName name="_____wrn3" localSheetId="93" hidden="1">{"holdco",#N/A,FALSE,"Summary Financials";"holdco",#N/A,FALSE,"Summary Financials"}</definedName>
    <definedName name="_____wrn3" localSheetId="94" hidden="1">{"holdco",#N/A,FALSE,"Summary Financials";"holdco",#N/A,FALSE,"Summary Financials"}</definedName>
    <definedName name="_____wrn3" localSheetId="95" hidden="1">{"holdco",#N/A,FALSE,"Summary Financials";"holdco",#N/A,FALSE,"Summary Financials"}</definedName>
    <definedName name="_____wrn3" localSheetId="99" hidden="1">{"holdco",#N/A,FALSE,"Summary Financials";"holdco",#N/A,FALSE,"Summary Financials"}</definedName>
    <definedName name="_____wrn3" localSheetId="100" hidden="1">{"holdco",#N/A,FALSE,"Summary Financials";"holdco",#N/A,FALSE,"Summary Financials"}</definedName>
    <definedName name="_____wrn3" localSheetId="24" hidden="1">{"holdco",#N/A,FALSE,"Summary Financials";"holdco",#N/A,FALSE,"Summary Financials"}</definedName>
    <definedName name="_____wrn3" localSheetId="33" hidden="1">{"holdco",#N/A,FALSE,"Summary Financials";"holdco",#N/A,FALSE,"Summary Financials"}</definedName>
    <definedName name="_____wrn3" localSheetId="36" hidden="1">{"holdco",#N/A,FALSE,"Summary Financials";"holdco",#N/A,FALSE,"Summary Financials"}</definedName>
    <definedName name="_____wrn3" localSheetId="37" hidden="1">{"holdco",#N/A,FALSE,"Summary Financials";"holdco",#N/A,FALSE,"Summary Financials"}</definedName>
    <definedName name="_____wrn3" localSheetId="39" hidden="1">{"holdco",#N/A,FALSE,"Summary Financials";"holdco",#N/A,FALSE,"Summary Financials"}</definedName>
    <definedName name="_____wrn3" localSheetId="43" hidden="1">{"holdco",#N/A,FALSE,"Summary Financials";"holdco",#N/A,FALSE,"Summary Financials"}</definedName>
    <definedName name="_____wrn3" localSheetId="73" hidden="1">{"holdco",#N/A,FALSE,"Summary Financials";"holdco",#N/A,FALSE,"Summary Financials"}</definedName>
    <definedName name="_____wrn3" localSheetId="74" hidden="1">{"holdco",#N/A,FALSE,"Summary Financials";"holdco",#N/A,FALSE,"Summary Financials"}</definedName>
    <definedName name="_____wrn3" localSheetId="75" hidden="1">{"holdco",#N/A,FALSE,"Summary Financials";"holdco",#N/A,FALSE,"Summary Financials"}</definedName>
    <definedName name="_____wrn3" localSheetId="76" hidden="1">{"holdco",#N/A,FALSE,"Summary Financials";"holdco",#N/A,FALSE,"Summary Financials"}</definedName>
    <definedName name="_____wrn3" localSheetId="77" hidden="1">{"holdco",#N/A,FALSE,"Summary Financials";"holdco",#N/A,FALSE,"Summary Financials"}</definedName>
    <definedName name="_____wrn3" localSheetId="78" hidden="1">{"holdco",#N/A,FALSE,"Summary Financials";"holdco",#N/A,FALSE,"Summary Financials"}</definedName>
    <definedName name="_____wrn3" localSheetId="15" hidden="1">{"holdco",#N/A,FALSE,"Summary Financials";"holdco",#N/A,FALSE,"Summary Financials"}</definedName>
    <definedName name="_____wrn3" hidden="1">{"holdco",#N/A,FALSE,"Summary Financials";"holdco",#N/A,FALSE,"Summary Financials"}</definedName>
    <definedName name="_____wrn3_1" localSheetId="84" hidden="1">{"holdco",#N/A,FALSE,"Summary Financials";"holdco",#N/A,FALSE,"Summary Financials"}</definedName>
    <definedName name="_____wrn3_1" localSheetId="86" hidden="1">{"holdco",#N/A,FALSE,"Summary Financials";"holdco",#N/A,FALSE,"Summary Financials"}</definedName>
    <definedName name="_____wrn3_1" localSheetId="91" hidden="1">{"holdco",#N/A,FALSE,"Summary Financials";"holdco",#N/A,FALSE,"Summary Financials"}</definedName>
    <definedName name="_____wrn3_1" localSheetId="24" hidden="1">{"holdco",#N/A,FALSE,"Summary Financials";"holdco",#N/A,FALSE,"Summary Financials"}</definedName>
    <definedName name="_____wrn3_1" localSheetId="33" hidden="1">{"holdco",#N/A,FALSE,"Summary Financials";"holdco",#N/A,FALSE,"Summary Financials"}</definedName>
    <definedName name="_____wrn3_1" localSheetId="43" hidden="1">{"holdco",#N/A,FALSE,"Summary Financials";"holdco",#N/A,FALSE,"Summary Financials"}</definedName>
    <definedName name="_____wrn3_1" localSheetId="75" hidden="1">{"holdco",#N/A,FALSE,"Summary Financials";"holdco",#N/A,FALSE,"Summary Financials"}</definedName>
    <definedName name="_____wrn3_1" localSheetId="78" hidden="1">{"holdco",#N/A,FALSE,"Summary Financials";"holdco",#N/A,FALSE,"Summary Financials"}</definedName>
    <definedName name="_____wrn3_1" localSheetId="15" hidden="1">{"holdco",#N/A,FALSE,"Summary Financials";"holdco",#N/A,FALSE,"Summary Financials"}</definedName>
    <definedName name="_____wrn3_1" hidden="1">{"holdco",#N/A,FALSE,"Summary Financials";"holdco",#N/A,FALSE,"Summary Financials"}</definedName>
    <definedName name="_____wrn3_2" localSheetId="84" hidden="1">{"holdco",#N/A,FALSE,"Summary Financials";"holdco",#N/A,FALSE,"Summary Financials"}</definedName>
    <definedName name="_____wrn3_2" localSheetId="86" hidden="1">{"holdco",#N/A,FALSE,"Summary Financials";"holdco",#N/A,FALSE,"Summary Financials"}</definedName>
    <definedName name="_____wrn3_2" localSheetId="91" hidden="1">{"holdco",#N/A,FALSE,"Summary Financials";"holdco",#N/A,FALSE,"Summary Financials"}</definedName>
    <definedName name="_____wrn3_2" localSheetId="24" hidden="1">{"holdco",#N/A,FALSE,"Summary Financials";"holdco",#N/A,FALSE,"Summary Financials"}</definedName>
    <definedName name="_____wrn3_2" localSheetId="33" hidden="1">{"holdco",#N/A,FALSE,"Summary Financials";"holdco",#N/A,FALSE,"Summary Financials"}</definedName>
    <definedName name="_____wrn3_2" localSheetId="43" hidden="1">{"holdco",#N/A,FALSE,"Summary Financials";"holdco",#N/A,FALSE,"Summary Financials"}</definedName>
    <definedName name="_____wrn3_2" localSheetId="75" hidden="1">{"holdco",#N/A,FALSE,"Summary Financials";"holdco",#N/A,FALSE,"Summary Financials"}</definedName>
    <definedName name="_____wrn3_2" localSheetId="78" hidden="1">{"holdco",#N/A,FALSE,"Summary Financials";"holdco",#N/A,FALSE,"Summary Financials"}</definedName>
    <definedName name="_____wrn3_2" localSheetId="15" hidden="1">{"holdco",#N/A,FALSE,"Summary Financials";"holdco",#N/A,FALSE,"Summary Financials"}</definedName>
    <definedName name="_____wrn3_2" hidden="1">{"holdco",#N/A,FALSE,"Summary Financials";"holdco",#N/A,FALSE,"Summary Financials"}</definedName>
    <definedName name="_____wrn3_3" localSheetId="84" hidden="1">{"holdco",#N/A,FALSE,"Summary Financials";"holdco",#N/A,FALSE,"Summary Financials"}</definedName>
    <definedName name="_____wrn3_3" localSheetId="86" hidden="1">{"holdco",#N/A,FALSE,"Summary Financials";"holdco",#N/A,FALSE,"Summary Financials"}</definedName>
    <definedName name="_____wrn3_3" localSheetId="91" hidden="1">{"holdco",#N/A,FALSE,"Summary Financials";"holdco",#N/A,FALSE,"Summary Financials"}</definedName>
    <definedName name="_____wrn3_3" localSheetId="24" hidden="1">{"holdco",#N/A,FALSE,"Summary Financials";"holdco",#N/A,FALSE,"Summary Financials"}</definedName>
    <definedName name="_____wrn3_3" localSheetId="33" hidden="1">{"holdco",#N/A,FALSE,"Summary Financials";"holdco",#N/A,FALSE,"Summary Financials"}</definedName>
    <definedName name="_____wrn3_3" localSheetId="43" hidden="1">{"holdco",#N/A,FALSE,"Summary Financials";"holdco",#N/A,FALSE,"Summary Financials"}</definedName>
    <definedName name="_____wrn3_3" localSheetId="75" hidden="1">{"holdco",#N/A,FALSE,"Summary Financials";"holdco",#N/A,FALSE,"Summary Financials"}</definedName>
    <definedName name="_____wrn3_3" localSheetId="78" hidden="1">{"holdco",#N/A,FALSE,"Summary Financials";"holdco",#N/A,FALSE,"Summary Financials"}</definedName>
    <definedName name="_____wrn3_3" localSheetId="15" hidden="1">{"holdco",#N/A,FALSE,"Summary Financials";"holdco",#N/A,FALSE,"Summary Financials"}</definedName>
    <definedName name="_____wrn3_3" hidden="1">{"holdco",#N/A,FALSE,"Summary Financials";"holdco",#N/A,FALSE,"Summary Financials"}</definedName>
    <definedName name="_____wrn3_4" localSheetId="84" hidden="1">{"holdco",#N/A,FALSE,"Summary Financials";"holdco",#N/A,FALSE,"Summary Financials"}</definedName>
    <definedName name="_____wrn3_4" localSheetId="86" hidden="1">{"holdco",#N/A,FALSE,"Summary Financials";"holdco",#N/A,FALSE,"Summary Financials"}</definedName>
    <definedName name="_____wrn3_4" localSheetId="91" hidden="1">{"holdco",#N/A,FALSE,"Summary Financials";"holdco",#N/A,FALSE,"Summary Financials"}</definedName>
    <definedName name="_____wrn3_4" localSheetId="24" hidden="1">{"holdco",#N/A,FALSE,"Summary Financials";"holdco",#N/A,FALSE,"Summary Financials"}</definedName>
    <definedName name="_____wrn3_4" localSheetId="33" hidden="1">{"holdco",#N/A,FALSE,"Summary Financials";"holdco",#N/A,FALSE,"Summary Financials"}</definedName>
    <definedName name="_____wrn3_4" localSheetId="43" hidden="1">{"holdco",#N/A,FALSE,"Summary Financials";"holdco",#N/A,FALSE,"Summary Financials"}</definedName>
    <definedName name="_____wrn3_4" localSheetId="75" hidden="1">{"holdco",#N/A,FALSE,"Summary Financials";"holdco",#N/A,FALSE,"Summary Financials"}</definedName>
    <definedName name="_____wrn3_4" localSheetId="78" hidden="1">{"holdco",#N/A,FALSE,"Summary Financials";"holdco",#N/A,FALSE,"Summary Financials"}</definedName>
    <definedName name="_____wrn3_4" localSheetId="15" hidden="1">{"holdco",#N/A,FALSE,"Summary Financials";"holdco",#N/A,FALSE,"Summary Financials"}</definedName>
    <definedName name="_____wrn3_4" hidden="1">{"holdco",#N/A,FALSE,"Summary Financials";"holdco",#N/A,FALSE,"Summary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79" hidden="1">{"Model Summary",#N/A,FALSE,"Print Chart";"Holdco",#N/A,FALSE,"Print Chart";"Genco",#N/A,FALSE,"Print Chart";"Servco",#N/A,FALSE,"Print Chart";"Genco_Detail",#N/A,FALSE,"Summary Financials";"Servco_Detail",#N/A,FALSE,"Summary Financials"}</definedName>
    <definedName name="_____wrn7" localSheetId="80" hidden="1">{"Model Summary",#N/A,FALSE,"Print Chart";"Holdco",#N/A,FALSE,"Print Chart";"Genco",#N/A,FALSE,"Print Chart";"Servco",#N/A,FALSE,"Print Chart";"Genco_Detail",#N/A,FALSE,"Summary Financials";"Servco_Detail",#N/A,FALSE,"Summary Financials"}</definedName>
    <definedName name="_____wrn7" localSheetId="81" hidden="1">{"Model Summary",#N/A,FALSE,"Print Chart";"Holdco",#N/A,FALSE,"Print Chart";"Genco",#N/A,FALSE,"Print Chart";"Servco",#N/A,FALSE,"Print Chart";"Genco_Detail",#N/A,FALSE,"Summary Financials";"Servco_Detail",#N/A,FALSE,"Summary Financials"}</definedName>
    <definedName name="_____wrn7" localSheetId="82" hidden="1">{"Model Summary",#N/A,FALSE,"Print Chart";"Holdco",#N/A,FALSE,"Print Chart";"Genco",#N/A,FALSE,"Print Chart";"Servco",#N/A,FALSE,"Print Chart";"Genco_Detail",#N/A,FALSE,"Summary Financials";"Servco_Detail",#N/A,FALSE,"Summary Financials"}</definedName>
    <definedName name="_____wrn7" localSheetId="83" hidden="1">{"Model Summary",#N/A,FALSE,"Print Chart";"Holdco",#N/A,FALSE,"Print Chart";"Genco",#N/A,FALSE,"Print Chart";"Servco",#N/A,FALSE,"Print Chart";"Genco_Detail",#N/A,FALSE,"Summary Financials";"Servco_Detail",#N/A,FALSE,"Summary Financials"}</definedName>
    <definedName name="_____wrn7" localSheetId="84" hidden="1">{"Model Summary",#N/A,FALSE,"Print Chart";"Holdco",#N/A,FALSE,"Print Chart";"Genco",#N/A,FALSE,"Print Chart";"Servco",#N/A,FALSE,"Print Chart";"Genco_Detail",#N/A,FALSE,"Summary Financials";"Servco_Detail",#N/A,FALSE,"Summary Financials"}</definedName>
    <definedName name="_____wrn7" localSheetId="86" hidden="1">{"Model Summary",#N/A,FALSE,"Print Chart";"Holdco",#N/A,FALSE,"Print Chart";"Genco",#N/A,FALSE,"Print Chart";"Servco",#N/A,FALSE,"Print Chart";"Genco_Detail",#N/A,FALSE,"Summary Financials";"Servco_Detail",#N/A,FALSE,"Summary Financials"}</definedName>
    <definedName name="_____wrn7" localSheetId="87" hidden="1">{"Model Summary",#N/A,FALSE,"Print Chart";"Holdco",#N/A,FALSE,"Print Chart";"Genco",#N/A,FALSE,"Print Chart";"Servco",#N/A,FALSE,"Print Chart";"Genco_Detail",#N/A,FALSE,"Summary Financials";"Servco_Detail",#N/A,FALSE,"Summary Financials"}</definedName>
    <definedName name="_____wrn7" localSheetId="88" hidden="1">{"Model Summary",#N/A,FALSE,"Print Chart";"Holdco",#N/A,FALSE,"Print Chart";"Genco",#N/A,FALSE,"Print Chart";"Servco",#N/A,FALSE,"Print Chart";"Genco_Detail",#N/A,FALSE,"Summary Financials";"Servco_Detail",#N/A,FALSE,"Summary Financials"}</definedName>
    <definedName name="_____wrn7" localSheetId="89" hidden="1">{"Model Summary",#N/A,FALSE,"Print Chart";"Holdco",#N/A,FALSE,"Print Chart";"Genco",#N/A,FALSE,"Print Chart";"Servco",#N/A,FALSE,"Print Chart";"Genco_Detail",#N/A,FALSE,"Summary Financials";"Servco_Detail",#N/A,FALSE,"Summary Financials"}</definedName>
    <definedName name="_____wrn7" localSheetId="90" hidden="1">{"Model Summary",#N/A,FALSE,"Print Chart";"Holdco",#N/A,FALSE,"Print Chart";"Genco",#N/A,FALSE,"Print Chart";"Servco",#N/A,FALSE,"Print Chart";"Genco_Detail",#N/A,FALSE,"Summary Financials";"Servco_Detail",#N/A,FALSE,"Summary Financials"}</definedName>
    <definedName name="_____wrn7" localSheetId="91" hidden="1">{"Model Summary",#N/A,FALSE,"Print Chart";"Holdco",#N/A,FALSE,"Print Chart";"Genco",#N/A,FALSE,"Print Chart";"Servco",#N/A,FALSE,"Print Chart";"Genco_Detail",#N/A,FALSE,"Summary Financials";"Servco_Detail",#N/A,FALSE,"Summary Financials"}</definedName>
    <definedName name="_____wrn7" localSheetId="92" hidden="1">{"Model Summary",#N/A,FALSE,"Print Chart";"Holdco",#N/A,FALSE,"Print Chart";"Genco",#N/A,FALSE,"Print Chart";"Servco",#N/A,FALSE,"Print Chart";"Genco_Detail",#N/A,FALSE,"Summary Financials";"Servco_Detail",#N/A,FALSE,"Summary Financials"}</definedName>
    <definedName name="_____wrn7" localSheetId="93" hidden="1">{"Model Summary",#N/A,FALSE,"Print Chart";"Holdco",#N/A,FALSE,"Print Chart";"Genco",#N/A,FALSE,"Print Chart";"Servco",#N/A,FALSE,"Print Chart";"Genco_Detail",#N/A,FALSE,"Summary Financials";"Servco_Detail",#N/A,FALSE,"Summary Financials"}</definedName>
    <definedName name="_____wrn7" localSheetId="94" hidden="1">{"Model Summary",#N/A,FALSE,"Print Chart";"Holdco",#N/A,FALSE,"Print Chart";"Genco",#N/A,FALSE,"Print Chart";"Servco",#N/A,FALSE,"Print Chart";"Genco_Detail",#N/A,FALSE,"Summary Financials";"Servco_Detail",#N/A,FALSE,"Summary Financials"}</definedName>
    <definedName name="_____wrn7" localSheetId="95" hidden="1">{"Model Summary",#N/A,FALSE,"Print Chart";"Holdco",#N/A,FALSE,"Print Chart";"Genco",#N/A,FALSE,"Print Chart";"Servco",#N/A,FALSE,"Print Chart";"Genco_Detail",#N/A,FALSE,"Summary Financials";"Servco_Detail",#N/A,FALSE,"Summary Financials"}</definedName>
    <definedName name="_____wrn7" localSheetId="99" hidden="1">{"Model Summary",#N/A,FALSE,"Print Chart";"Holdco",#N/A,FALSE,"Print Chart";"Genco",#N/A,FALSE,"Print Chart";"Servco",#N/A,FALSE,"Print Chart";"Genco_Detail",#N/A,FALSE,"Summary Financials";"Servco_Detail",#N/A,FALSE,"Summary Financials"}</definedName>
    <definedName name="_____wrn7" localSheetId="100" hidden="1">{"Model Summary",#N/A,FALSE,"Print Chart";"Holdco",#N/A,FALSE,"Print Chart";"Genco",#N/A,FALSE,"Print Chart";"Servco",#N/A,FALSE,"Print Chart";"Genco_Detail",#N/A,FALSE,"Summary Financials";"Servco_Detail",#N/A,FALSE,"Summary Financials"}</definedName>
    <definedName name="_____wrn7" localSheetId="24" hidden="1">{"Model Summary",#N/A,FALSE,"Print Chart";"Holdco",#N/A,FALSE,"Print Chart";"Genco",#N/A,FALSE,"Print Chart";"Servco",#N/A,FALSE,"Print Chart";"Genco_Detail",#N/A,FALSE,"Summary Financials";"Servco_Detail",#N/A,FALSE,"Summary Financials"}</definedName>
    <definedName name="_____wrn7" localSheetId="33" hidden="1">{"Model Summary",#N/A,FALSE,"Print Chart";"Holdco",#N/A,FALSE,"Print Chart";"Genco",#N/A,FALSE,"Print Chart";"Servco",#N/A,FALSE,"Print Chart";"Genco_Detail",#N/A,FALSE,"Summary Financials";"Servco_Detail",#N/A,FALSE,"Summary Financials"}</definedName>
    <definedName name="_____wrn7" localSheetId="36" hidden="1">{"Model Summary",#N/A,FALSE,"Print Chart";"Holdco",#N/A,FALSE,"Print Chart";"Genco",#N/A,FALSE,"Print Chart";"Servco",#N/A,FALSE,"Print Chart";"Genco_Detail",#N/A,FALSE,"Summary Financials";"Servco_Detail",#N/A,FALSE,"Summary Financials"}</definedName>
    <definedName name="_____wrn7" localSheetId="37"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73" hidden="1">{"Model Summary",#N/A,FALSE,"Print Chart";"Holdco",#N/A,FALSE,"Print Chart";"Genco",#N/A,FALSE,"Print Chart";"Servco",#N/A,FALSE,"Print Chart";"Genco_Detail",#N/A,FALSE,"Summary Financials";"Servco_Detail",#N/A,FALSE,"Summary Financials"}</definedName>
    <definedName name="_____wrn7" localSheetId="74" hidden="1">{"Model Summary",#N/A,FALSE,"Print Chart";"Holdco",#N/A,FALSE,"Print Chart";"Genco",#N/A,FALSE,"Print Chart";"Servco",#N/A,FALSE,"Print Chart";"Genco_Detail",#N/A,FALSE,"Summary Financials";"Servco_Detail",#N/A,FALSE,"Summary Financials"}</definedName>
    <definedName name="_____wrn7" localSheetId="75" hidden="1">{"Model Summary",#N/A,FALSE,"Print Chart";"Holdco",#N/A,FALSE,"Print Chart";"Genco",#N/A,FALSE,"Print Chart";"Servco",#N/A,FALSE,"Print Chart";"Genco_Detail",#N/A,FALSE,"Summary Financials";"Servco_Detail",#N/A,FALSE,"Summary Financials"}</definedName>
    <definedName name="_____wrn7" localSheetId="76" hidden="1">{"Model Summary",#N/A,FALSE,"Print Chart";"Holdco",#N/A,FALSE,"Print Chart";"Genco",#N/A,FALSE,"Print Chart";"Servco",#N/A,FALSE,"Print Chart";"Genco_Detail",#N/A,FALSE,"Summary Financials";"Servco_Detail",#N/A,FALSE,"Summary Financials"}</definedName>
    <definedName name="_____wrn7" localSheetId="77" hidden="1">{"Model Summary",#N/A,FALSE,"Print Chart";"Holdco",#N/A,FALSE,"Print Chart";"Genco",#N/A,FALSE,"Print Chart";"Servco",#N/A,FALSE,"Print Chart";"Genco_Detail",#N/A,FALSE,"Summary Financials";"Servco_Detail",#N/A,FALSE,"Summary Financials"}</definedName>
    <definedName name="_____wrn7" localSheetId="78"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84" hidden="1">{"Model Summary",#N/A,FALSE,"Print Chart";"Holdco",#N/A,FALSE,"Print Chart";"Genco",#N/A,FALSE,"Print Chart";"Servco",#N/A,FALSE,"Print Chart";"Genco_Detail",#N/A,FALSE,"Summary Financials";"Servco_Detail",#N/A,FALSE,"Summary Financials"}</definedName>
    <definedName name="_____wrn7_1" localSheetId="86" hidden="1">{"Model Summary",#N/A,FALSE,"Print Chart";"Holdco",#N/A,FALSE,"Print Chart";"Genco",#N/A,FALSE,"Print Chart";"Servco",#N/A,FALSE,"Print Chart";"Genco_Detail",#N/A,FALSE,"Summary Financials";"Servco_Detail",#N/A,FALSE,"Summary Financials"}</definedName>
    <definedName name="_____wrn7_1" localSheetId="91" hidden="1">{"Model Summary",#N/A,FALSE,"Print Chart";"Holdco",#N/A,FALSE,"Print Chart";"Genco",#N/A,FALSE,"Print Chart";"Servco",#N/A,FALSE,"Print Chart";"Genco_Detail",#N/A,FALSE,"Summary Financials";"Servco_Detail",#N/A,FALSE,"Summary Financials"}</definedName>
    <definedName name="_____wrn7_1" localSheetId="24" hidden="1">{"Model Summary",#N/A,FALSE,"Print Chart";"Holdco",#N/A,FALSE,"Print Chart";"Genco",#N/A,FALSE,"Print Chart";"Servco",#N/A,FALSE,"Print Chart";"Genco_Detail",#N/A,FALSE,"Summary Financials";"Servco_Detail",#N/A,FALSE,"Summary Financials"}</definedName>
    <definedName name="_____wrn7_1" localSheetId="33" hidden="1">{"Model Summary",#N/A,FALSE,"Print Chart";"Holdco",#N/A,FALSE,"Print Chart";"Genco",#N/A,FALSE,"Print Chart";"Servco",#N/A,FALSE,"Print Chart";"Genco_Detail",#N/A,FALSE,"Summary Financials";"Servco_Detail",#N/A,FALSE,"Summary Financials"}</definedName>
    <definedName name="_____wrn7_1" localSheetId="43" hidden="1">{"Model Summary",#N/A,FALSE,"Print Chart";"Holdco",#N/A,FALSE,"Print Chart";"Genco",#N/A,FALSE,"Print Chart";"Servco",#N/A,FALSE,"Print Chart";"Genco_Detail",#N/A,FALSE,"Summary Financials";"Servco_Detail",#N/A,FALSE,"Summary Financials"}</definedName>
    <definedName name="_____wrn7_1" localSheetId="75" hidden="1">{"Model Summary",#N/A,FALSE,"Print Chart";"Holdco",#N/A,FALSE,"Print Chart";"Genco",#N/A,FALSE,"Print Chart";"Servco",#N/A,FALSE,"Print Chart";"Genco_Detail",#N/A,FALSE,"Summary Financials";"Servco_Detail",#N/A,FALSE,"Summary Financials"}</definedName>
    <definedName name="_____wrn7_1" localSheetId="78" hidden="1">{"Model Summary",#N/A,FALSE,"Print Chart";"Holdco",#N/A,FALSE,"Print Chart";"Genco",#N/A,FALSE,"Print Chart";"Servco",#N/A,FALSE,"Print Chart";"Genco_Detail",#N/A,FALSE,"Summary Financials";"Servco_Detail",#N/A,FALSE,"Summary Financials"}</definedName>
    <definedName name="_____wrn7_1" localSheetId="15"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84" hidden="1">{"Model Summary",#N/A,FALSE,"Print Chart";"Holdco",#N/A,FALSE,"Print Chart";"Genco",#N/A,FALSE,"Print Chart";"Servco",#N/A,FALSE,"Print Chart";"Genco_Detail",#N/A,FALSE,"Summary Financials";"Servco_Detail",#N/A,FALSE,"Summary Financials"}</definedName>
    <definedName name="_____wrn7_2" localSheetId="86" hidden="1">{"Model Summary",#N/A,FALSE,"Print Chart";"Holdco",#N/A,FALSE,"Print Chart";"Genco",#N/A,FALSE,"Print Chart";"Servco",#N/A,FALSE,"Print Chart";"Genco_Detail",#N/A,FALSE,"Summary Financials";"Servco_Detail",#N/A,FALSE,"Summary Financials"}</definedName>
    <definedName name="_____wrn7_2" localSheetId="91" hidden="1">{"Model Summary",#N/A,FALSE,"Print Chart";"Holdco",#N/A,FALSE,"Print Chart";"Genco",#N/A,FALSE,"Print Chart";"Servco",#N/A,FALSE,"Print Chart";"Genco_Detail",#N/A,FALSE,"Summary Financials";"Servco_Detail",#N/A,FALSE,"Summary Financials"}</definedName>
    <definedName name="_____wrn7_2" localSheetId="24" hidden="1">{"Model Summary",#N/A,FALSE,"Print Chart";"Holdco",#N/A,FALSE,"Print Chart";"Genco",#N/A,FALSE,"Print Chart";"Servco",#N/A,FALSE,"Print Chart";"Genco_Detail",#N/A,FALSE,"Summary Financials";"Servco_Detail",#N/A,FALSE,"Summary Financials"}</definedName>
    <definedName name="_____wrn7_2" localSheetId="33" hidden="1">{"Model Summary",#N/A,FALSE,"Print Chart";"Holdco",#N/A,FALSE,"Print Chart";"Genco",#N/A,FALSE,"Print Chart";"Servco",#N/A,FALSE,"Print Chart";"Genco_Detail",#N/A,FALSE,"Summary Financials";"Servco_Detail",#N/A,FALSE,"Summary Financials"}</definedName>
    <definedName name="_____wrn7_2" localSheetId="43" hidden="1">{"Model Summary",#N/A,FALSE,"Print Chart";"Holdco",#N/A,FALSE,"Print Chart";"Genco",#N/A,FALSE,"Print Chart";"Servco",#N/A,FALSE,"Print Chart";"Genco_Detail",#N/A,FALSE,"Summary Financials";"Servco_Detail",#N/A,FALSE,"Summary Financials"}</definedName>
    <definedName name="_____wrn7_2" localSheetId="75" hidden="1">{"Model Summary",#N/A,FALSE,"Print Chart";"Holdco",#N/A,FALSE,"Print Chart";"Genco",#N/A,FALSE,"Print Chart";"Servco",#N/A,FALSE,"Print Chart";"Genco_Detail",#N/A,FALSE,"Summary Financials";"Servco_Detail",#N/A,FALSE,"Summary Financials"}</definedName>
    <definedName name="_____wrn7_2" localSheetId="78" hidden="1">{"Model Summary",#N/A,FALSE,"Print Chart";"Holdco",#N/A,FALSE,"Print Chart";"Genco",#N/A,FALSE,"Print Chart";"Servco",#N/A,FALSE,"Print Chart";"Genco_Detail",#N/A,FALSE,"Summary Financials";"Servco_Detail",#N/A,FALSE,"Summary Financials"}</definedName>
    <definedName name="_____wrn7_2" localSheetId="15"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84" hidden="1">{"Model Summary",#N/A,FALSE,"Print Chart";"Holdco",#N/A,FALSE,"Print Chart";"Genco",#N/A,FALSE,"Print Chart";"Servco",#N/A,FALSE,"Print Chart";"Genco_Detail",#N/A,FALSE,"Summary Financials";"Servco_Detail",#N/A,FALSE,"Summary Financials"}</definedName>
    <definedName name="_____wrn7_3" localSheetId="86" hidden="1">{"Model Summary",#N/A,FALSE,"Print Chart";"Holdco",#N/A,FALSE,"Print Chart";"Genco",#N/A,FALSE,"Print Chart";"Servco",#N/A,FALSE,"Print Chart";"Genco_Detail",#N/A,FALSE,"Summary Financials";"Servco_Detail",#N/A,FALSE,"Summary Financials"}</definedName>
    <definedName name="_____wrn7_3" localSheetId="91" hidden="1">{"Model Summary",#N/A,FALSE,"Print Chart";"Holdco",#N/A,FALSE,"Print Chart";"Genco",#N/A,FALSE,"Print Chart";"Servco",#N/A,FALSE,"Print Chart";"Genco_Detail",#N/A,FALSE,"Summary Financials";"Servco_Detail",#N/A,FALSE,"Summary Financials"}</definedName>
    <definedName name="_____wrn7_3" localSheetId="24" hidden="1">{"Model Summary",#N/A,FALSE,"Print Chart";"Holdco",#N/A,FALSE,"Print Chart";"Genco",#N/A,FALSE,"Print Chart";"Servco",#N/A,FALSE,"Print Chart";"Genco_Detail",#N/A,FALSE,"Summary Financials";"Servco_Detail",#N/A,FALSE,"Summary Financials"}</definedName>
    <definedName name="_____wrn7_3" localSheetId="33" hidden="1">{"Model Summary",#N/A,FALSE,"Print Chart";"Holdco",#N/A,FALSE,"Print Chart";"Genco",#N/A,FALSE,"Print Chart";"Servco",#N/A,FALSE,"Print Chart";"Genco_Detail",#N/A,FALSE,"Summary Financials";"Servco_Detail",#N/A,FALSE,"Summary Financials"}</definedName>
    <definedName name="_____wrn7_3" localSheetId="43" hidden="1">{"Model Summary",#N/A,FALSE,"Print Chart";"Holdco",#N/A,FALSE,"Print Chart";"Genco",#N/A,FALSE,"Print Chart";"Servco",#N/A,FALSE,"Print Chart";"Genco_Detail",#N/A,FALSE,"Summary Financials";"Servco_Detail",#N/A,FALSE,"Summary Financials"}</definedName>
    <definedName name="_____wrn7_3" localSheetId="75" hidden="1">{"Model Summary",#N/A,FALSE,"Print Chart";"Holdco",#N/A,FALSE,"Print Chart";"Genco",#N/A,FALSE,"Print Chart";"Servco",#N/A,FALSE,"Print Chart";"Genco_Detail",#N/A,FALSE,"Summary Financials";"Servco_Detail",#N/A,FALSE,"Summary Financials"}</definedName>
    <definedName name="_____wrn7_3" localSheetId="78" hidden="1">{"Model Summary",#N/A,FALSE,"Print Chart";"Holdco",#N/A,FALSE,"Print Chart";"Genco",#N/A,FALSE,"Print Chart";"Servco",#N/A,FALSE,"Print Chart";"Genco_Detail",#N/A,FALSE,"Summary Financials";"Servco_Detail",#N/A,FALSE,"Summary Financials"}</definedName>
    <definedName name="_____wrn7_3" localSheetId="15"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84" hidden="1">{"Model Summary",#N/A,FALSE,"Print Chart";"Holdco",#N/A,FALSE,"Print Chart";"Genco",#N/A,FALSE,"Print Chart";"Servco",#N/A,FALSE,"Print Chart";"Genco_Detail",#N/A,FALSE,"Summary Financials";"Servco_Detail",#N/A,FALSE,"Summary Financials"}</definedName>
    <definedName name="_____wrn7_4" localSheetId="86" hidden="1">{"Model Summary",#N/A,FALSE,"Print Chart";"Holdco",#N/A,FALSE,"Print Chart";"Genco",#N/A,FALSE,"Print Chart";"Servco",#N/A,FALSE,"Print Chart";"Genco_Detail",#N/A,FALSE,"Summary Financials";"Servco_Detail",#N/A,FALSE,"Summary Financials"}</definedName>
    <definedName name="_____wrn7_4" localSheetId="91" hidden="1">{"Model Summary",#N/A,FALSE,"Print Chart";"Holdco",#N/A,FALSE,"Print Chart";"Genco",#N/A,FALSE,"Print Chart";"Servco",#N/A,FALSE,"Print Chart";"Genco_Detail",#N/A,FALSE,"Summary Financials";"Servco_Detail",#N/A,FALSE,"Summary Financials"}</definedName>
    <definedName name="_____wrn7_4" localSheetId="24" hidden="1">{"Model Summary",#N/A,FALSE,"Print Chart";"Holdco",#N/A,FALSE,"Print Chart";"Genco",#N/A,FALSE,"Print Chart";"Servco",#N/A,FALSE,"Print Chart";"Genco_Detail",#N/A,FALSE,"Summary Financials";"Servco_Detail",#N/A,FALSE,"Summary Financials"}</definedName>
    <definedName name="_____wrn7_4" localSheetId="33" hidden="1">{"Model Summary",#N/A,FALSE,"Print Chart";"Holdco",#N/A,FALSE,"Print Chart";"Genco",#N/A,FALSE,"Print Chart";"Servco",#N/A,FALSE,"Print Chart";"Genco_Detail",#N/A,FALSE,"Summary Financials";"Servco_Detail",#N/A,FALSE,"Summary Financials"}</definedName>
    <definedName name="_____wrn7_4" localSheetId="43" hidden="1">{"Model Summary",#N/A,FALSE,"Print Chart";"Holdco",#N/A,FALSE,"Print Chart";"Genco",#N/A,FALSE,"Print Chart";"Servco",#N/A,FALSE,"Print Chart";"Genco_Detail",#N/A,FALSE,"Summary Financials";"Servco_Detail",#N/A,FALSE,"Summary Financials"}</definedName>
    <definedName name="_____wrn7_4" localSheetId="75" hidden="1">{"Model Summary",#N/A,FALSE,"Print Chart";"Holdco",#N/A,FALSE,"Print Chart";"Genco",#N/A,FALSE,"Print Chart";"Servco",#N/A,FALSE,"Print Chart";"Genco_Detail",#N/A,FALSE,"Summary Financials";"Servco_Detail",#N/A,FALSE,"Summary Financials"}</definedName>
    <definedName name="_____wrn7_4" localSheetId="78" hidden="1">{"Model Summary",#N/A,FALSE,"Print Chart";"Holdco",#N/A,FALSE,"Print Chart";"Genco",#N/A,FALSE,"Print Chart";"Servco",#N/A,FALSE,"Print Chart";"Genco_Detail",#N/A,FALSE,"Summary Financials";"Servco_Detail",#N/A,FALSE,"Summary Financials"}</definedName>
    <definedName name="_____wrn7_4" localSheetId="15"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11" hidden="1">{"holdco",#N/A,FALSE,"Summary Financials";"holdco",#N/A,FALSE,"Summary Financials"}</definedName>
    <definedName name="_____wrn8" localSheetId="12" hidden="1">{"holdco",#N/A,FALSE,"Summary Financials";"holdco",#N/A,FALSE,"Summary Financials"}</definedName>
    <definedName name="_____wrn8" localSheetId="13" hidden="1">{"holdco",#N/A,FALSE,"Summary Financials";"holdco",#N/A,FALSE,"Summary Financials"}</definedName>
    <definedName name="_____wrn8" localSheetId="79" hidden="1">{"holdco",#N/A,FALSE,"Summary Financials";"holdco",#N/A,FALSE,"Summary Financials"}</definedName>
    <definedName name="_____wrn8" localSheetId="80" hidden="1">{"holdco",#N/A,FALSE,"Summary Financials";"holdco",#N/A,FALSE,"Summary Financials"}</definedName>
    <definedName name="_____wrn8" localSheetId="81" hidden="1">{"holdco",#N/A,FALSE,"Summary Financials";"holdco",#N/A,FALSE,"Summary Financials"}</definedName>
    <definedName name="_____wrn8" localSheetId="82" hidden="1">{"holdco",#N/A,FALSE,"Summary Financials";"holdco",#N/A,FALSE,"Summary Financials"}</definedName>
    <definedName name="_____wrn8" localSheetId="83" hidden="1">{"holdco",#N/A,FALSE,"Summary Financials";"holdco",#N/A,FALSE,"Summary Financials"}</definedName>
    <definedName name="_____wrn8" localSheetId="84" hidden="1">{"holdco",#N/A,FALSE,"Summary Financials";"holdco",#N/A,FALSE,"Summary Financials"}</definedName>
    <definedName name="_____wrn8" localSheetId="86" hidden="1">{"holdco",#N/A,FALSE,"Summary Financials";"holdco",#N/A,FALSE,"Summary Financials"}</definedName>
    <definedName name="_____wrn8" localSheetId="87" hidden="1">{"holdco",#N/A,FALSE,"Summary Financials";"holdco",#N/A,FALSE,"Summary Financials"}</definedName>
    <definedName name="_____wrn8" localSheetId="88" hidden="1">{"holdco",#N/A,FALSE,"Summary Financials";"holdco",#N/A,FALSE,"Summary Financials"}</definedName>
    <definedName name="_____wrn8" localSheetId="89" hidden="1">{"holdco",#N/A,FALSE,"Summary Financials";"holdco",#N/A,FALSE,"Summary Financials"}</definedName>
    <definedName name="_____wrn8" localSheetId="90" hidden="1">{"holdco",#N/A,FALSE,"Summary Financials";"holdco",#N/A,FALSE,"Summary Financials"}</definedName>
    <definedName name="_____wrn8" localSheetId="91" hidden="1">{"holdco",#N/A,FALSE,"Summary Financials";"holdco",#N/A,FALSE,"Summary Financials"}</definedName>
    <definedName name="_____wrn8" localSheetId="92" hidden="1">{"holdco",#N/A,FALSE,"Summary Financials";"holdco",#N/A,FALSE,"Summary Financials"}</definedName>
    <definedName name="_____wrn8" localSheetId="93" hidden="1">{"holdco",#N/A,FALSE,"Summary Financials";"holdco",#N/A,FALSE,"Summary Financials"}</definedName>
    <definedName name="_____wrn8" localSheetId="94" hidden="1">{"holdco",#N/A,FALSE,"Summary Financials";"holdco",#N/A,FALSE,"Summary Financials"}</definedName>
    <definedName name="_____wrn8" localSheetId="95" hidden="1">{"holdco",#N/A,FALSE,"Summary Financials";"holdco",#N/A,FALSE,"Summary Financials"}</definedName>
    <definedName name="_____wrn8" localSheetId="99" hidden="1">{"holdco",#N/A,FALSE,"Summary Financials";"holdco",#N/A,FALSE,"Summary Financials"}</definedName>
    <definedName name="_____wrn8" localSheetId="100" hidden="1">{"holdco",#N/A,FALSE,"Summary Financials";"holdco",#N/A,FALSE,"Summary Financials"}</definedName>
    <definedName name="_____wrn8" localSheetId="24" hidden="1">{"holdco",#N/A,FALSE,"Summary Financials";"holdco",#N/A,FALSE,"Summary Financials"}</definedName>
    <definedName name="_____wrn8" localSheetId="33" hidden="1">{"holdco",#N/A,FALSE,"Summary Financials";"holdco",#N/A,FALSE,"Summary Financials"}</definedName>
    <definedName name="_____wrn8" localSheetId="36" hidden="1">{"holdco",#N/A,FALSE,"Summary Financials";"holdco",#N/A,FALSE,"Summary Financials"}</definedName>
    <definedName name="_____wrn8" localSheetId="37" hidden="1">{"holdco",#N/A,FALSE,"Summary Financials";"holdco",#N/A,FALSE,"Summary Financials"}</definedName>
    <definedName name="_____wrn8" localSheetId="39" hidden="1">{"holdco",#N/A,FALSE,"Summary Financials";"holdco",#N/A,FALSE,"Summary Financials"}</definedName>
    <definedName name="_____wrn8" localSheetId="43" hidden="1">{"holdco",#N/A,FALSE,"Summary Financials";"holdco",#N/A,FALSE,"Summary Financials"}</definedName>
    <definedName name="_____wrn8" localSheetId="73" hidden="1">{"holdco",#N/A,FALSE,"Summary Financials";"holdco",#N/A,FALSE,"Summary Financials"}</definedName>
    <definedName name="_____wrn8" localSheetId="74" hidden="1">{"holdco",#N/A,FALSE,"Summary Financials";"holdco",#N/A,FALSE,"Summary Financials"}</definedName>
    <definedName name="_____wrn8" localSheetId="75" hidden="1">{"holdco",#N/A,FALSE,"Summary Financials";"holdco",#N/A,FALSE,"Summary Financials"}</definedName>
    <definedName name="_____wrn8" localSheetId="76" hidden="1">{"holdco",#N/A,FALSE,"Summary Financials";"holdco",#N/A,FALSE,"Summary Financials"}</definedName>
    <definedName name="_____wrn8" localSheetId="77" hidden="1">{"holdco",#N/A,FALSE,"Summary Financials";"holdco",#N/A,FALSE,"Summary Financials"}</definedName>
    <definedName name="_____wrn8" localSheetId="78" hidden="1">{"holdco",#N/A,FALSE,"Summary Financials";"holdco",#N/A,FALSE,"Summary Financials"}</definedName>
    <definedName name="_____wrn8" localSheetId="15" hidden="1">{"holdco",#N/A,FALSE,"Summary Financials";"holdco",#N/A,FALSE,"Summary Financials"}</definedName>
    <definedName name="_____wrn8" hidden="1">{"holdco",#N/A,FALSE,"Summary Financials";"holdco",#N/A,FALSE,"Summary Financials"}</definedName>
    <definedName name="_____wrn8_1" localSheetId="84" hidden="1">{"holdco",#N/A,FALSE,"Summary Financials";"holdco",#N/A,FALSE,"Summary Financials"}</definedName>
    <definedName name="_____wrn8_1" localSheetId="86" hidden="1">{"holdco",#N/A,FALSE,"Summary Financials";"holdco",#N/A,FALSE,"Summary Financials"}</definedName>
    <definedName name="_____wrn8_1" localSheetId="91" hidden="1">{"holdco",#N/A,FALSE,"Summary Financials";"holdco",#N/A,FALSE,"Summary Financials"}</definedName>
    <definedName name="_____wrn8_1" localSheetId="24" hidden="1">{"holdco",#N/A,FALSE,"Summary Financials";"holdco",#N/A,FALSE,"Summary Financials"}</definedName>
    <definedName name="_____wrn8_1" localSheetId="33" hidden="1">{"holdco",#N/A,FALSE,"Summary Financials";"holdco",#N/A,FALSE,"Summary Financials"}</definedName>
    <definedName name="_____wrn8_1" localSheetId="43" hidden="1">{"holdco",#N/A,FALSE,"Summary Financials";"holdco",#N/A,FALSE,"Summary Financials"}</definedName>
    <definedName name="_____wrn8_1" localSheetId="75" hidden="1">{"holdco",#N/A,FALSE,"Summary Financials";"holdco",#N/A,FALSE,"Summary Financials"}</definedName>
    <definedName name="_____wrn8_1" localSheetId="78" hidden="1">{"holdco",#N/A,FALSE,"Summary Financials";"holdco",#N/A,FALSE,"Summary Financials"}</definedName>
    <definedName name="_____wrn8_1" localSheetId="15" hidden="1">{"holdco",#N/A,FALSE,"Summary Financials";"holdco",#N/A,FALSE,"Summary Financials"}</definedName>
    <definedName name="_____wrn8_1" hidden="1">{"holdco",#N/A,FALSE,"Summary Financials";"holdco",#N/A,FALSE,"Summary Financials"}</definedName>
    <definedName name="_____wrn8_2" localSheetId="84" hidden="1">{"holdco",#N/A,FALSE,"Summary Financials";"holdco",#N/A,FALSE,"Summary Financials"}</definedName>
    <definedName name="_____wrn8_2" localSheetId="86" hidden="1">{"holdco",#N/A,FALSE,"Summary Financials";"holdco",#N/A,FALSE,"Summary Financials"}</definedName>
    <definedName name="_____wrn8_2" localSheetId="91" hidden="1">{"holdco",#N/A,FALSE,"Summary Financials";"holdco",#N/A,FALSE,"Summary Financials"}</definedName>
    <definedName name="_____wrn8_2" localSheetId="24" hidden="1">{"holdco",#N/A,FALSE,"Summary Financials";"holdco",#N/A,FALSE,"Summary Financials"}</definedName>
    <definedName name="_____wrn8_2" localSheetId="33" hidden="1">{"holdco",#N/A,FALSE,"Summary Financials";"holdco",#N/A,FALSE,"Summary Financials"}</definedName>
    <definedName name="_____wrn8_2" localSheetId="43" hidden="1">{"holdco",#N/A,FALSE,"Summary Financials";"holdco",#N/A,FALSE,"Summary Financials"}</definedName>
    <definedName name="_____wrn8_2" localSheetId="75" hidden="1">{"holdco",#N/A,FALSE,"Summary Financials";"holdco",#N/A,FALSE,"Summary Financials"}</definedName>
    <definedName name="_____wrn8_2" localSheetId="78" hidden="1">{"holdco",#N/A,FALSE,"Summary Financials";"holdco",#N/A,FALSE,"Summary Financials"}</definedName>
    <definedName name="_____wrn8_2" localSheetId="15" hidden="1">{"holdco",#N/A,FALSE,"Summary Financials";"holdco",#N/A,FALSE,"Summary Financials"}</definedName>
    <definedName name="_____wrn8_2" hidden="1">{"holdco",#N/A,FALSE,"Summary Financials";"holdco",#N/A,FALSE,"Summary Financials"}</definedName>
    <definedName name="_____wrn8_3" localSheetId="84" hidden="1">{"holdco",#N/A,FALSE,"Summary Financials";"holdco",#N/A,FALSE,"Summary Financials"}</definedName>
    <definedName name="_____wrn8_3" localSheetId="86" hidden="1">{"holdco",#N/A,FALSE,"Summary Financials";"holdco",#N/A,FALSE,"Summary Financials"}</definedName>
    <definedName name="_____wrn8_3" localSheetId="91" hidden="1">{"holdco",#N/A,FALSE,"Summary Financials";"holdco",#N/A,FALSE,"Summary Financials"}</definedName>
    <definedName name="_____wrn8_3" localSheetId="24" hidden="1">{"holdco",#N/A,FALSE,"Summary Financials";"holdco",#N/A,FALSE,"Summary Financials"}</definedName>
    <definedName name="_____wrn8_3" localSheetId="33" hidden="1">{"holdco",#N/A,FALSE,"Summary Financials";"holdco",#N/A,FALSE,"Summary Financials"}</definedName>
    <definedName name="_____wrn8_3" localSheetId="43" hidden="1">{"holdco",#N/A,FALSE,"Summary Financials";"holdco",#N/A,FALSE,"Summary Financials"}</definedName>
    <definedName name="_____wrn8_3" localSheetId="75" hidden="1">{"holdco",#N/A,FALSE,"Summary Financials";"holdco",#N/A,FALSE,"Summary Financials"}</definedName>
    <definedName name="_____wrn8_3" localSheetId="78" hidden="1">{"holdco",#N/A,FALSE,"Summary Financials";"holdco",#N/A,FALSE,"Summary Financials"}</definedName>
    <definedName name="_____wrn8_3" localSheetId="15" hidden="1">{"holdco",#N/A,FALSE,"Summary Financials";"holdco",#N/A,FALSE,"Summary Financials"}</definedName>
    <definedName name="_____wrn8_3" hidden="1">{"holdco",#N/A,FALSE,"Summary Financials";"holdco",#N/A,FALSE,"Summary Financials"}</definedName>
    <definedName name="_____wrn8_4" localSheetId="84" hidden="1">{"holdco",#N/A,FALSE,"Summary Financials";"holdco",#N/A,FALSE,"Summary Financials"}</definedName>
    <definedName name="_____wrn8_4" localSheetId="86" hidden="1">{"holdco",#N/A,FALSE,"Summary Financials";"holdco",#N/A,FALSE,"Summary Financials"}</definedName>
    <definedName name="_____wrn8_4" localSheetId="91" hidden="1">{"holdco",#N/A,FALSE,"Summary Financials";"holdco",#N/A,FALSE,"Summary Financials"}</definedName>
    <definedName name="_____wrn8_4" localSheetId="24" hidden="1">{"holdco",#N/A,FALSE,"Summary Financials";"holdco",#N/A,FALSE,"Summary Financials"}</definedName>
    <definedName name="_____wrn8_4" localSheetId="33" hidden="1">{"holdco",#N/A,FALSE,"Summary Financials";"holdco",#N/A,FALSE,"Summary Financials"}</definedName>
    <definedName name="_____wrn8_4" localSheetId="43" hidden="1">{"holdco",#N/A,FALSE,"Summary Financials";"holdco",#N/A,FALSE,"Summary Financials"}</definedName>
    <definedName name="_____wrn8_4" localSheetId="75" hidden="1">{"holdco",#N/A,FALSE,"Summary Financials";"holdco",#N/A,FALSE,"Summary Financials"}</definedName>
    <definedName name="_____wrn8_4" localSheetId="78" hidden="1">{"holdco",#N/A,FALSE,"Summary Financials";"holdco",#N/A,FALSE,"Summary Financials"}</definedName>
    <definedName name="_____wrn8_4" localSheetId="15" hidden="1">{"holdco",#N/A,FALSE,"Summary Financials";"holdco",#N/A,FALSE,"Summary Financials"}</definedName>
    <definedName name="_____wrn8_4" hidden="1">{"holdco",#N/A,FALSE,"Summary Financials";"holdco",#N/A,FALSE,"Summary Financials"}</definedName>
    <definedName name="__123Graph_B" localSheetId="11" hidden="1">#REF!</definedName>
    <definedName name="__123Graph_B" localSheetId="12" hidden="1">#REF!</definedName>
    <definedName name="__123Graph_B" localSheetId="13" hidden="1">#REF!</definedName>
    <definedName name="__123Graph_B" localSheetId="36" hidden="1">#REF!</definedName>
    <definedName name="__123Graph_B" localSheetId="37" hidden="1">#REF!</definedName>
    <definedName name="__123Graph_B" localSheetId="39" hidden="1">#REF!</definedName>
    <definedName name="__123Graph_B" localSheetId="75" hidden="1">#REF!</definedName>
    <definedName name="__123Graph_B" localSheetId="76" hidden="1">#REF!</definedName>
    <definedName name="__123Graph_B" hidden="1">#REF!</definedName>
    <definedName name="__123Graph_C" localSheetId="11" hidden="1">#REF!</definedName>
    <definedName name="__123Graph_C" localSheetId="12" hidden="1">#REF!</definedName>
    <definedName name="__123Graph_C" localSheetId="13" hidden="1">#REF!</definedName>
    <definedName name="__123Graph_C" localSheetId="36" hidden="1">#REF!</definedName>
    <definedName name="__123Graph_C" localSheetId="37" hidden="1">#REF!</definedName>
    <definedName name="__123Graph_C" localSheetId="39" hidden="1">#REF!</definedName>
    <definedName name="__123Graph_C" localSheetId="75" hidden="1">#REF!</definedName>
    <definedName name="__123Graph_C" localSheetId="76" hidden="1">#REF!</definedName>
    <definedName name="__123Graph_C" hidden="1">#REF!</definedName>
    <definedName name="__123Graph_D" localSheetId="11" hidden="1">#REF!</definedName>
    <definedName name="__123Graph_D" localSheetId="12" hidden="1">#REF!</definedName>
    <definedName name="__123Graph_D" localSheetId="13" hidden="1">#REF!</definedName>
    <definedName name="__123Graph_D" localSheetId="36" hidden="1">#REF!</definedName>
    <definedName name="__123Graph_D" localSheetId="37" hidden="1">#REF!</definedName>
    <definedName name="__123Graph_D" localSheetId="39" hidden="1">#REF!</definedName>
    <definedName name="__123Graph_D" localSheetId="75" hidden="1">#REF!</definedName>
    <definedName name="__123Graph_D" localSheetId="76" hidden="1">#REF!</definedName>
    <definedName name="__123Graph_D" hidden="1">#REF!</definedName>
    <definedName name="__123Graph_X" localSheetId="11" hidden="1">#REF!</definedName>
    <definedName name="__123Graph_X" localSheetId="12" hidden="1">#REF!</definedName>
    <definedName name="__123Graph_X" localSheetId="13" hidden="1">#REF!</definedName>
    <definedName name="__123Graph_X" localSheetId="36" hidden="1">#REF!</definedName>
    <definedName name="__123Graph_X" localSheetId="37" hidden="1">#REF!</definedName>
    <definedName name="__123Graph_X" localSheetId="39" hidden="1">#REF!</definedName>
    <definedName name="__123Graph_X" localSheetId="75" hidden="1">#REF!</definedName>
    <definedName name="__123Graph_X" localSheetId="76" hidden="1">#REF!</definedName>
    <definedName name="__123Graph_X" hidden="1">#REF!</definedName>
    <definedName name="__FDS_HYPERLINK_TOGGLE_STATE__" hidden="1">"ON"</definedName>
    <definedName name="__hom1" localSheetId="11" hidden="1">{#N/A,#N/A,FALSE,"Assessment";#N/A,#N/A,FALSE,"Staffing";#N/A,#N/A,FALSE,"Hires";#N/A,#N/A,FALSE,"Assumptions"}</definedName>
    <definedName name="__hom1" localSheetId="12" hidden="1">{#N/A,#N/A,FALSE,"Assessment";#N/A,#N/A,FALSE,"Staffing";#N/A,#N/A,FALSE,"Hires";#N/A,#N/A,FALSE,"Assumptions"}</definedName>
    <definedName name="__hom1" localSheetId="13" hidden="1">{#N/A,#N/A,FALSE,"Assessment";#N/A,#N/A,FALSE,"Staffing";#N/A,#N/A,FALSE,"Hires";#N/A,#N/A,FALSE,"Assumptions"}</definedName>
    <definedName name="__hom1" localSheetId="79" hidden="1">{#N/A,#N/A,FALSE,"Assessment";#N/A,#N/A,FALSE,"Staffing";#N/A,#N/A,FALSE,"Hires";#N/A,#N/A,FALSE,"Assumptions"}</definedName>
    <definedName name="__hom1" localSheetId="80" hidden="1">{#N/A,#N/A,FALSE,"Assessment";#N/A,#N/A,FALSE,"Staffing";#N/A,#N/A,FALSE,"Hires";#N/A,#N/A,FALSE,"Assumptions"}</definedName>
    <definedName name="__hom1" localSheetId="81" hidden="1">{#N/A,#N/A,FALSE,"Assessment";#N/A,#N/A,FALSE,"Staffing";#N/A,#N/A,FALSE,"Hires";#N/A,#N/A,FALSE,"Assumptions"}</definedName>
    <definedName name="__hom1" localSheetId="82" hidden="1">{#N/A,#N/A,FALSE,"Assessment";#N/A,#N/A,FALSE,"Staffing";#N/A,#N/A,FALSE,"Hires";#N/A,#N/A,FALSE,"Assumptions"}</definedName>
    <definedName name="__hom1" localSheetId="83" hidden="1">{#N/A,#N/A,FALSE,"Assessment";#N/A,#N/A,FALSE,"Staffing";#N/A,#N/A,FALSE,"Hires";#N/A,#N/A,FALSE,"Assumptions"}</definedName>
    <definedName name="__hom1" localSheetId="84" hidden="1">{#N/A,#N/A,FALSE,"Assessment";#N/A,#N/A,FALSE,"Staffing";#N/A,#N/A,FALSE,"Hires";#N/A,#N/A,FALSE,"Assumptions"}</definedName>
    <definedName name="__hom1" localSheetId="86" hidden="1">{#N/A,#N/A,FALSE,"Assessment";#N/A,#N/A,FALSE,"Staffing";#N/A,#N/A,FALSE,"Hires";#N/A,#N/A,FALSE,"Assumptions"}</definedName>
    <definedName name="__hom1" localSheetId="87" hidden="1">{#N/A,#N/A,FALSE,"Assessment";#N/A,#N/A,FALSE,"Staffing";#N/A,#N/A,FALSE,"Hires";#N/A,#N/A,FALSE,"Assumptions"}</definedName>
    <definedName name="__hom1" localSheetId="88" hidden="1">{#N/A,#N/A,FALSE,"Assessment";#N/A,#N/A,FALSE,"Staffing";#N/A,#N/A,FALSE,"Hires";#N/A,#N/A,FALSE,"Assumptions"}</definedName>
    <definedName name="__hom1" localSheetId="89" hidden="1">{#N/A,#N/A,FALSE,"Assessment";#N/A,#N/A,FALSE,"Staffing";#N/A,#N/A,FALSE,"Hires";#N/A,#N/A,FALSE,"Assumptions"}</definedName>
    <definedName name="__hom1" localSheetId="90" hidden="1">{#N/A,#N/A,FALSE,"Assessment";#N/A,#N/A,FALSE,"Staffing";#N/A,#N/A,FALSE,"Hires";#N/A,#N/A,FALSE,"Assumptions"}</definedName>
    <definedName name="__hom1" localSheetId="91" hidden="1">{#N/A,#N/A,FALSE,"Assessment";#N/A,#N/A,FALSE,"Staffing";#N/A,#N/A,FALSE,"Hires";#N/A,#N/A,FALSE,"Assumptions"}</definedName>
    <definedName name="__hom1" localSheetId="92" hidden="1">{#N/A,#N/A,FALSE,"Assessment";#N/A,#N/A,FALSE,"Staffing";#N/A,#N/A,FALSE,"Hires";#N/A,#N/A,FALSE,"Assumptions"}</definedName>
    <definedName name="__hom1" localSheetId="93" hidden="1">{#N/A,#N/A,FALSE,"Assessment";#N/A,#N/A,FALSE,"Staffing";#N/A,#N/A,FALSE,"Hires";#N/A,#N/A,FALSE,"Assumptions"}</definedName>
    <definedName name="__hom1" localSheetId="94" hidden="1">{#N/A,#N/A,FALSE,"Assessment";#N/A,#N/A,FALSE,"Staffing";#N/A,#N/A,FALSE,"Hires";#N/A,#N/A,FALSE,"Assumptions"}</definedName>
    <definedName name="__hom1" localSheetId="95" hidden="1">{#N/A,#N/A,FALSE,"Assessment";#N/A,#N/A,FALSE,"Staffing";#N/A,#N/A,FALSE,"Hires";#N/A,#N/A,FALSE,"Assumptions"}</definedName>
    <definedName name="__hom1" localSheetId="99" hidden="1">{#N/A,#N/A,FALSE,"Assessment";#N/A,#N/A,FALSE,"Staffing";#N/A,#N/A,FALSE,"Hires";#N/A,#N/A,FALSE,"Assumptions"}</definedName>
    <definedName name="__hom1" localSheetId="100" hidden="1">{#N/A,#N/A,FALSE,"Assessment";#N/A,#N/A,FALSE,"Staffing";#N/A,#N/A,FALSE,"Hires";#N/A,#N/A,FALSE,"Assumptions"}</definedName>
    <definedName name="__hom1" localSheetId="24" hidden="1">{#N/A,#N/A,FALSE,"Assessment";#N/A,#N/A,FALSE,"Staffing";#N/A,#N/A,FALSE,"Hires";#N/A,#N/A,FALSE,"Assumptions"}</definedName>
    <definedName name="__hom1" localSheetId="33" hidden="1">{#N/A,#N/A,FALSE,"Assessment";#N/A,#N/A,FALSE,"Staffing";#N/A,#N/A,FALSE,"Hires";#N/A,#N/A,FALSE,"Assumptions"}</definedName>
    <definedName name="__hom1" localSheetId="36" hidden="1">{#N/A,#N/A,FALSE,"Assessment";#N/A,#N/A,FALSE,"Staffing";#N/A,#N/A,FALSE,"Hires";#N/A,#N/A,FALSE,"Assumptions"}</definedName>
    <definedName name="__hom1" localSheetId="37" hidden="1">{#N/A,#N/A,FALSE,"Assessment";#N/A,#N/A,FALSE,"Staffing";#N/A,#N/A,FALSE,"Hires";#N/A,#N/A,FALSE,"Assumptions"}</definedName>
    <definedName name="__hom1" localSheetId="39" hidden="1">{#N/A,#N/A,FALSE,"Assessment";#N/A,#N/A,FALSE,"Staffing";#N/A,#N/A,FALSE,"Hires";#N/A,#N/A,FALSE,"Assumptions"}</definedName>
    <definedName name="__hom1" localSheetId="43" hidden="1">{#N/A,#N/A,FALSE,"Assessment";#N/A,#N/A,FALSE,"Staffing";#N/A,#N/A,FALSE,"Hires";#N/A,#N/A,FALSE,"Assumptions"}</definedName>
    <definedName name="__hom1" localSheetId="73" hidden="1">{#N/A,#N/A,FALSE,"Assessment";#N/A,#N/A,FALSE,"Staffing";#N/A,#N/A,FALSE,"Hires";#N/A,#N/A,FALSE,"Assumptions"}</definedName>
    <definedName name="__hom1" localSheetId="74" hidden="1">{#N/A,#N/A,FALSE,"Assessment";#N/A,#N/A,FALSE,"Staffing";#N/A,#N/A,FALSE,"Hires";#N/A,#N/A,FALSE,"Assumptions"}</definedName>
    <definedName name="__hom1" localSheetId="75" hidden="1">{#N/A,#N/A,FALSE,"Assessment";#N/A,#N/A,FALSE,"Staffing";#N/A,#N/A,FALSE,"Hires";#N/A,#N/A,FALSE,"Assumptions"}</definedName>
    <definedName name="__hom1" localSheetId="76" hidden="1">{#N/A,#N/A,FALSE,"Assessment";#N/A,#N/A,FALSE,"Staffing";#N/A,#N/A,FALSE,"Hires";#N/A,#N/A,FALSE,"Assumptions"}</definedName>
    <definedName name="__hom1" localSheetId="77" hidden="1">{#N/A,#N/A,FALSE,"Assessment";#N/A,#N/A,FALSE,"Staffing";#N/A,#N/A,FALSE,"Hires";#N/A,#N/A,FALSE,"Assumptions"}</definedName>
    <definedName name="__hom1" localSheetId="78" hidden="1">{#N/A,#N/A,FALSE,"Assessment";#N/A,#N/A,FALSE,"Staffing";#N/A,#N/A,FALSE,"Hires";#N/A,#N/A,FALSE,"Assumptions"}</definedName>
    <definedName name="__hom1" localSheetId="15" hidden="1">{#N/A,#N/A,FALSE,"Assessment";#N/A,#N/A,FALSE,"Staffing";#N/A,#N/A,FALSE,"Hires";#N/A,#N/A,FALSE,"Assumptions"}</definedName>
    <definedName name="__hom1" hidden="1">{#N/A,#N/A,FALSE,"Assessment";#N/A,#N/A,FALSE,"Staffing";#N/A,#N/A,FALSE,"Hires";#N/A,#N/A,FALSE,"Assumptions"}</definedName>
    <definedName name="__hom1_1" localSheetId="84" hidden="1">{#N/A,#N/A,FALSE,"Assessment";#N/A,#N/A,FALSE,"Staffing";#N/A,#N/A,FALSE,"Hires";#N/A,#N/A,FALSE,"Assumptions"}</definedName>
    <definedName name="__hom1_1" localSheetId="86" hidden="1">{#N/A,#N/A,FALSE,"Assessment";#N/A,#N/A,FALSE,"Staffing";#N/A,#N/A,FALSE,"Hires";#N/A,#N/A,FALSE,"Assumptions"}</definedName>
    <definedName name="__hom1_1" localSheetId="91" hidden="1">{#N/A,#N/A,FALSE,"Assessment";#N/A,#N/A,FALSE,"Staffing";#N/A,#N/A,FALSE,"Hires";#N/A,#N/A,FALSE,"Assumptions"}</definedName>
    <definedName name="__hom1_1" localSheetId="24" hidden="1">{#N/A,#N/A,FALSE,"Assessment";#N/A,#N/A,FALSE,"Staffing";#N/A,#N/A,FALSE,"Hires";#N/A,#N/A,FALSE,"Assumptions"}</definedName>
    <definedName name="__hom1_1" localSheetId="33" hidden="1">{#N/A,#N/A,FALSE,"Assessment";#N/A,#N/A,FALSE,"Staffing";#N/A,#N/A,FALSE,"Hires";#N/A,#N/A,FALSE,"Assumptions"}</definedName>
    <definedName name="__hom1_1" localSheetId="43" hidden="1">{#N/A,#N/A,FALSE,"Assessment";#N/A,#N/A,FALSE,"Staffing";#N/A,#N/A,FALSE,"Hires";#N/A,#N/A,FALSE,"Assumptions"}</definedName>
    <definedName name="__hom1_1" localSheetId="75" hidden="1">{#N/A,#N/A,FALSE,"Assessment";#N/A,#N/A,FALSE,"Staffing";#N/A,#N/A,FALSE,"Hires";#N/A,#N/A,FALSE,"Assumptions"}</definedName>
    <definedName name="__hom1_1" localSheetId="78" hidden="1">{#N/A,#N/A,FALSE,"Assessment";#N/A,#N/A,FALSE,"Staffing";#N/A,#N/A,FALSE,"Hires";#N/A,#N/A,FALSE,"Assumptions"}</definedName>
    <definedName name="__hom1_1" localSheetId="15" hidden="1">{#N/A,#N/A,FALSE,"Assessment";#N/A,#N/A,FALSE,"Staffing";#N/A,#N/A,FALSE,"Hires";#N/A,#N/A,FALSE,"Assumptions"}</definedName>
    <definedName name="__hom1_1" hidden="1">{#N/A,#N/A,FALSE,"Assessment";#N/A,#N/A,FALSE,"Staffing";#N/A,#N/A,FALSE,"Hires";#N/A,#N/A,FALSE,"Assumptions"}</definedName>
    <definedName name="__hom1_2" localSheetId="84" hidden="1">{#N/A,#N/A,FALSE,"Assessment";#N/A,#N/A,FALSE,"Staffing";#N/A,#N/A,FALSE,"Hires";#N/A,#N/A,FALSE,"Assumptions"}</definedName>
    <definedName name="__hom1_2" localSheetId="86" hidden="1">{#N/A,#N/A,FALSE,"Assessment";#N/A,#N/A,FALSE,"Staffing";#N/A,#N/A,FALSE,"Hires";#N/A,#N/A,FALSE,"Assumptions"}</definedName>
    <definedName name="__hom1_2" localSheetId="91" hidden="1">{#N/A,#N/A,FALSE,"Assessment";#N/A,#N/A,FALSE,"Staffing";#N/A,#N/A,FALSE,"Hires";#N/A,#N/A,FALSE,"Assumptions"}</definedName>
    <definedName name="__hom1_2" localSheetId="24" hidden="1">{#N/A,#N/A,FALSE,"Assessment";#N/A,#N/A,FALSE,"Staffing";#N/A,#N/A,FALSE,"Hires";#N/A,#N/A,FALSE,"Assumptions"}</definedName>
    <definedName name="__hom1_2" localSheetId="33" hidden="1">{#N/A,#N/A,FALSE,"Assessment";#N/A,#N/A,FALSE,"Staffing";#N/A,#N/A,FALSE,"Hires";#N/A,#N/A,FALSE,"Assumptions"}</definedName>
    <definedName name="__hom1_2" localSheetId="43" hidden="1">{#N/A,#N/A,FALSE,"Assessment";#N/A,#N/A,FALSE,"Staffing";#N/A,#N/A,FALSE,"Hires";#N/A,#N/A,FALSE,"Assumptions"}</definedName>
    <definedName name="__hom1_2" localSheetId="75" hidden="1">{#N/A,#N/A,FALSE,"Assessment";#N/A,#N/A,FALSE,"Staffing";#N/A,#N/A,FALSE,"Hires";#N/A,#N/A,FALSE,"Assumptions"}</definedName>
    <definedName name="__hom1_2" localSheetId="78" hidden="1">{#N/A,#N/A,FALSE,"Assessment";#N/A,#N/A,FALSE,"Staffing";#N/A,#N/A,FALSE,"Hires";#N/A,#N/A,FALSE,"Assumptions"}</definedName>
    <definedName name="__hom1_2" localSheetId="15" hidden="1">{#N/A,#N/A,FALSE,"Assessment";#N/A,#N/A,FALSE,"Staffing";#N/A,#N/A,FALSE,"Hires";#N/A,#N/A,FALSE,"Assumptions"}</definedName>
    <definedName name="__hom1_2" hidden="1">{#N/A,#N/A,FALSE,"Assessment";#N/A,#N/A,FALSE,"Staffing";#N/A,#N/A,FALSE,"Hires";#N/A,#N/A,FALSE,"Assumptions"}</definedName>
    <definedName name="__hom1_3" localSheetId="84" hidden="1">{#N/A,#N/A,FALSE,"Assessment";#N/A,#N/A,FALSE,"Staffing";#N/A,#N/A,FALSE,"Hires";#N/A,#N/A,FALSE,"Assumptions"}</definedName>
    <definedName name="__hom1_3" localSheetId="86" hidden="1">{#N/A,#N/A,FALSE,"Assessment";#N/A,#N/A,FALSE,"Staffing";#N/A,#N/A,FALSE,"Hires";#N/A,#N/A,FALSE,"Assumptions"}</definedName>
    <definedName name="__hom1_3" localSheetId="91" hidden="1">{#N/A,#N/A,FALSE,"Assessment";#N/A,#N/A,FALSE,"Staffing";#N/A,#N/A,FALSE,"Hires";#N/A,#N/A,FALSE,"Assumptions"}</definedName>
    <definedName name="__hom1_3" localSheetId="24" hidden="1">{#N/A,#N/A,FALSE,"Assessment";#N/A,#N/A,FALSE,"Staffing";#N/A,#N/A,FALSE,"Hires";#N/A,#N/A,FALSE,"Assumptions"}</definedName>
    <definedName name="__hom1_3" localSheetId="33" hidden="1">{#N/A,#N/A,FALSE,"Assessment";#N/A,#N/A,FALSE,"Staffing";#N/A,#N/A,FALSE,"Hires";#N/A,#N/A,FALSE,"Assumptions"}</definedName>
    <definedName name="__hom1_3" localSheetId="43" hidden="1">{#N/A,#N/A,FALSE,"Assessment";#N/A,#N/A,FALSE,"Staffing";#N/A,#N/A,FALSE,"Hires";#N/A,#N/A,FALSE,"Assumptions"}</definedName>
    <definedName name="__hom1_3" localSheetId="75" hidden="1">{#N/A,#N/A,FALSE,"Assessment";#N/A,#N/A,FALSE,"Staffing";#N/A,#N/A,FALSE,"Hires";#N/A,#N/A,FALSE,"Assumptions"}</definedName>
    <definedName name="__hom1_3" localSheetId="78" hidden="1">{#N/A,#N/A,FALSE,"Assessment";#N/A,#N/A,FALSE,"Staffing";#N/A,#N/A,FALSE,"Hires";#N/A,#N/A,FALSE,"Assumptions"}</definedName>
    <definedName name="__hom1_3" localSheetId="15" hidden="1">{#N/A,#N/A,FALSE,"Assessment";#N/A,#N/A,FALSE,"Staffing";#N/A,#N/A,FALSE,"Hires";#N/A,#N/A,FALSE,"Assumptions"}</definedName>
    <definedName name="__hom1_3" hidden="1">{#N/A,#N/A,FALSE,"Assessment";#N/A,#N/A,FALSE,"Staffing";#N/A,#N/A,FALSE,"Hires";#N/A,#N/A,FALSE,"Assumptions"}</definedName>
    <definedName name="__hom1_4" localSheetId="84" hidden="1">{#N/A,#N/A,FALSE,"Assessment";#N/A,#N/A,FALSE,"Staffing";#N/A,#N/A,FALSE,"Hires";#N/A,#N/A,FALSE,"Assumptions"}</definedName>
    <definedName name="__hom1_4" localSheetId="86" hidden="1">{#N/A,#N/A,FALSE,"Assessment";#N/A,#N/A,FALSE,"Staffing";#N/A,#N/A,FALSE,"Hires";#N/A,#N/A,FALSE,"Assumptions"}</definedName>
    <definedName name="__hom1_4" localSheetId="91" hidden="1">{#N/A,#N/A,FALSE,"Assessment";#N/A,#N/A,FALSE,"Staffing";#N/A,#N/A,FALSE,"Hires";#N/A,#N/A,FALSE,"Assumptions"}</definedName>
    <definedName name="__hom1_4" localSheetId="24" hidden="1">{#N/A,#N/A,FALSE,"Assessment";#N/A,#N/A,FALSE,"Staffing";#N/A,#N/A,FALSE,"Hires";#N/A,#N/A,FALSE,"Assumptions"}</definedName>
    <definedName name="__hom1_4" localSheetId="33" hidden="1">{#N/A,#N/A,FALSE,"Assessment";#N/A,#N/A,FALSE,"Staffing";#N/A,#N/A,FALSE,"Hires";#N/A,#N/A,FALSE,"Assumptions"}</definedName>
    <definedName name="__hom1_4" localSheetId="43" hidden="1">{#N/A,#N/A,FALSE,"Assessment";#N/A,#N/A,FALSE,"Staffing";#N/A,#N/A,FALSE,"Hires";#N/A,#N/A,FALSE,"Assumptions"}</definedName>
    <definedName name="__hom1_4" localSheetId="75" hidden="1">{#N/A,#N/A,FALSE,"Assessment";#N/A,#N/A,FALSE,"Staffing";#N/A,#N/A,FALSE,"Hires";#N/A,#N/A,FALSE,"Assumptions"}</definedName>
    <definedName name="__hom1_4" localSheetId="78" hidden="1">{#N/A,#N/A,FALSE,"Assessment";#N/A,#N/A,FALSE,"Staffing";#N/A,#N/A,FALSE,"Hires";#N/A,#N/A,FALSE,"Assumptions"}</definedName>
    <definedName name="__hom1_4" localSheetId="15"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11" hidden="1">{#N/A,#N/A,FALSE,"Assessment";#N/A,#N/A,FALSE,"Staffing";#N/A,#N/A,FALSE,"Hires";#N/A,#N/A,FALSE,"Assumptions"}</definedName>
    <definedName name="__kk1" localSheetId="12" hidden="1">{#N/A,#N/A,FALSE,"Assessment";#N/A,#N/A,FALSE,"Staffing";#N/A,#N/A,FALSE,"Hires";#N/A,#N/A,FALSE,"Assumptions"}</definedName>
    <definedName name="__kk1" localSheetId="13" hidden="1">{#N/A,#N/A,FALSE,"Assessment";#N/A,#N/A,FALSE,"Staffing";#N/A,#N/A,FALSE,"Hires";#N/A,#N/A,FALSE,"Assumptions"}</definedName>
    <definedName name="__kk1" localSheetId="79" hidden="1">{#N/A,#N/A,FALSE,"Assessment";#N/A,#N/A,FALSE,"Staffing";#N/A,#N/A,FALSE,"Hires";#N/A,#N/A,FALSE,"Assumptions"}</definedName>
    <definedName name="__kk1" localSheetId="80" hidden="1">{#N/A,#N/A,FALSE,"Assessment";#N/A,#N/A,FALSE,"Staffing";#N/A,#N/A,FALSE,"Hires";#N/A,#N/A,FALSE,"Assumptions"}</definedName>
    <definedName name="__kk1" localSheetId="81" hidden="1">{#N/A,#N/A,FALSE,"Assessment";#N/A,#N/A,FALSE,"Staffing";#N/A,#N/A,FALSE,"Hires";#N/A,#N/A,FALSE,"Assumptions"}</definedName>
    <definedName name="__kk1" localSheetId="82" hidden="1">{#N/A,#N/A,FALSE,"Assessment";#N/A,#N/A,FALSE,"Staffing";#N/A,#N/A,FALSE,"Hires";#N/A,#N/A,FALSE,"Assumptions"}</definedName>
    <definedName name="__kk1" localSheetId="83" hidden="1">{#N/A,#N/A,FALSE,"Assessment";#N/A,#N/A,FALSE,"Staffing";#N/A,#N/A,FALSE,"Hires";#N/A,#N/A,FALSE,"Assumptions"}</definedName>
    <definedName name="__kk1" localSheetId="84" hidden="1">{#N/A,#N/A,FALSE,"Assessment";#N/A,#N/A,FALSE,"Staffing";#N/A,#N/A,FALSE,"Hires";#N/A,#N/A,FALSE,"Assumptions"}</definedName>
    <definedName name="__kk1" localSheetId="86" hidden="1">{#N/A,#N/A,FALSE,"Assessment";#N/A,#N/A,FALSE,"Staffing";#N/A,#N/A,FALSE,"Hires";#N/A,#N/A,FALSE,"Assumptions"}</definedName>
    <definedName name="__kk1" localSheetId="87" hidden="1">{#N/A,#N/A,FALSE,"Assessment";#N/A,#N/A,FALSE,"Staffing";#N/A,#N/A,FALSE,"Hires";#N/A,#N/A,FALSE,"Assumptions"}</definedName>
    <definedName name="__kk1" localSheetId="88" hidden="1">{#N/A,#N/A,FALSE,"Assessment";#N/A,#N/A,FALSE,"Staffing";#N/A,#N/A,FALSE,"Hires";#N/A,#N/A,FALSE,"Assumptions"}</definedName>
    <definedName name="__kk1" localSheetId="89" hidden="1">{#N/A,#N/A,FALSE,"Assessment";#N/A,#N/A,FALSE,"Staffing";#N/A,#N/A,FALSE,"Hires";#N/A,#N/A,FALSE,"Assumptions"}</definedName>
    <definedName name="__kk1" localSheetId="90" hidden="1">{#N/A,#N/A,FALSE,"Assessment";#N/A,#N/A,FALSE,"Staffing";#N/A,#N/A,FALSE,"Hires";#N/A,#N/A,FALSE,"Assumptions"}</definedName>
    <definedName name="__kk1" localSheetId="91" hidden="1">{#N/A,#N/A,FALSE,"Assessment";#N/A,#N/A,FALSE,"Staffing";#N/A,#N/A,FALSE,"Hires";#N/A,#N/A,FALSE,"Assumptions"}</definedName>
    <definedName name="__kk1" localSheetId="92" hidden="1">{#N/A,#N/A,FALSE,"Assessment";#N/A,#N/A,FALSE,"Staffing";#N/A,#N/A,FALSE,"Hires";#N/A,#N/A,FALSE,"Assumptions"}</definedName>
    <definedName name="__kk1" localSheetId="93" hidden="1">{#N/A,#N/A,FALSE,"Assessment";#N/A,#N/A,FALSE,"Staffing";#N/A,#N/A,FALSE,"Hires";#N/A,#N/A,FALSE,"Assumptions"}</definedName>
    <definedName name="__kk1" localSheetId="94" hidden="1">{#N/A,#N/A,FALSE,"Assessment";#N/A,#N/A,FALSE,"Staffing";#N/A,#N/A,FALSE,"Hires";#N/A,#N/A,FALSE,"Assumptions"}</definedName>
    <definedName name="__kk1" localSheetId="95" hidden="1">{#N/A,#N/A,FALSE,"Assessment";#N/A,#N/A,FALSE,"Staffing";#N/A,#N/A,FALSE,"Hires";#N/A,#N/A,FALSE,"Assumptions"}</definedName>
    <definedName name="__kk1" localSheetId="99" hidden="1">{#N/A,#N/A,FALSE,"Assessment";#N/A,#N/A,FALSE,"Staffing";#N/A,#N/A,FALSE,"Hires";#N/A,#N/A,FALSE,"Assumptions"}</definedName>
    <definedName name="__kk1" localSheetId="100" hidden="1">{#N/A,#N/A,FALSE,"Assessment";#N/A,#N/A,FALSE,"Staffing";#N/A,#N/A,FALSE,"Hires";#N/A,#N/A,FALSE,"Assumptions"}</definedName>
    <definedName name="__kk1" localSheetId="24" hidden="1">{#N/A,#N/A,FALSE,"Assessment";#N/A,#N/A,FALSE,"Staffing";#N/A,#N/A,FALSE,"Hires";#N/A,#N/A,FALSE,"Assumptions"}</definedName>
    <definedName name="__kk1" localSheetId="33" hidden="1">{#N/A,#N/A,FALSE,"Assessment";#N/A,#N/A,FALSE,"Staffing";#N/A,#N/A,FALSE,"Hires";#N/A,#N/A,FALSE,"Assumptions"}</definedName>
    <definedName name="__kk1" localSheetId="36" hidden="1">{#N/A,#N/A,FALSE,"Assessment";#N/A,#N/A,FALSE,"Staffing";#N/A,#N/A,FALSE,"Hires";#N/A,#N/A,FALSE,"Assumptions"}</definedName>
    <definedName name="__kk1" localSheetId="37" hidden="1">{#N/A,#N/A,FALSE,"Assessment";#N/A,#N/A,FALSE,"Staffing";#N/A,#N/A,FALSE,"Hires";#N/A,#N/A,FALSE,"Assumptions"}</definedName>
    <definedName name="__kk1" localSheetId="39" hidden="1">{#N/A,#N/A,FALSE,"Assessment";#N/A,#N/A,FALSE,"Staffing";#N/A,#N/A,FALSE,"Hires";#N/A,#N/A,FALSE,"Assumptions"}</definedName>
    <definedName name="__kk1" localSheetId="43" hidden="1">{#N/A,#N/A,FALSE,"Assessment";#N/A,#N/A,FALSE,"Staffing";#N/A,#N/A,FALSE,"Hires";#N/A,#N/A,FALSE,"Assumptions"}</definedName>
    <definedName name="__kk1" localSheetId="73" hidden="1">{#N/A,#N/A,FALSE,"Assessment";#N/A,#N/A,FALSE,"Staffing";#N/A,#N/A,FALSE,"Hires";#N/A,#N/A,FALSE,"Assumptions"}</definedName>
    <definedName name="__kk1" localSheetId="74" hidden="1">{#N/A,#N/A,FALSE,"Assessment";#N/A,#N/A,FALSE,"Staffing";#N/A,#N/A,FALSE,"Hires";#N/A,#N/A,FALSE,"Assumptions"}</definedName>
    <definedName name="__kk1" localSheetId="75" hidden="1">{#N/A,#N/A,FALSE,"Assessment";#N/A,#N/A,FALSE,"Staffing";#N/A,#N/A,FALSE,"Hires";#N/A,#N/A,FALSE,"Assumptions"}</definedName>
    <definedName name="__kk1" localSheetId="76" hidden="1">{#N/A,#N/A,FALSE,"Assessment";#N/A,#N/A,FALSE,"Staffing";#N/A,#N/A,FALSE,"Hires";#N/A,#N/A,FALSE,"Assumptions"}</definedName>
    <definedName name="__kk1" localSheetId="77" hidden="1">{#N/A,#N/A,FALSE,"Assessment";#N/A,#N/A,FALSE,"Staffing";#N/A,#N/A,FALSE,"Hires";#N/A,#N/A,FALSE,"Assumptions"}</definedName>
    <definedName name="__kk1" localSheetId="78" hidden="1">{#N/A,#N/A,FALSE,"Assessment";#N/A,#N/A,FALSE,"Staffing";#N/A,#N/A,FALSE,"Hires";#N/A,#N/A,FALSE,"Assumptions"}</definedName>
    <definedName name="__kk1" localSheetId="15" hidden="1">{#N/A,#N/A,FALSE,"Assessment";#N/A,#N/A,FALSE,"Staffing";#N/A,#N/A,FALSE,"Hires";#N/A,#N/A,FALSE,"Assumptions"}</definedName>
    <definedName name="__kk1" hidden="1">{#N/A,#N/A,FALSE,"Assessment";#N/A,#N/A,FALSE,"Staffing";#N/A,#N/A,FALSE,"Hires";#N/A,#N/A,FALSE,"Assumptions"}</definedName>
    <definedName name="__kk1_1" localSheetId="84" hidden="1">{#N/A,#N/A,FALSE,"Assessment";#N/A,#N/A,FALSE,"Staffing";#N/A,#N/A,FALSE,"Hires";#N/A,#N/A,FALSE,"Assumptions"}</definedName>
    <definedName name="__kk1_1" localSheetId="86" hidden="1">{#N/A,#N/A,FALSE,"Assessment";#N/A,#N/A,FALSE,"Staffing";#N/A,#N/A,FALSE,"Hires";#N/A,#N/A,FALSE,"Assumptions"}</definedName>
    <definedName name="__kk1_1" localSheetId="91" hidden="1">{#N/A,#N/A,FALSE,"Assessment";#N/A,#N/A,FALSE,"Staffing";#N/A,#N/A,FALSE,"Hires";#N/A,#N/A,FALSE,"Assumptions"}</definedName>
    <definedName name="__kk1_1" localSheetId="24" hidden="1">{#N/A,#N/A,FALSE,"Assessment";#N/A,#N/A,FALSE,"Staffing";#N/A,#N/A,FALSE,"Hires";#N/A,#N/A,FALSE,"Assumptions"}</definedName>
    <definedName name="__kk1_1" localSheetId="33" hidden="1">{#N/A,#N/A,FALSE,"Assessment";#N/A,#N/A,FALSE,"Staffing";#N/A,#N/A,FALSE,"Hires";#N/A,#N/A,FALSE,"Assumptions"}</definedName>
    <definedName name="__kk1_1" localSheetId="43" hidden="1">{#N/A,#N/A,FALSE,"Assessment";#N/A,#N/A,FALSE,"Staffing";#N/A,#N/A,FALSE,"Hires";#N/A,#N/A,FALSE,"Assumptions"}</definedName>
    <definedName name="__kk1_1" localSheetId="75" hidden="1">{#N/A,#N/A,FALSE,"Assessment";#N/A,#N/A,FALSE,"Staffing";#N/A,#N/A,FALSE,"Hires";#N/A,#N/A,FALSE,"Assumptions"}</definedName>
    <definedName name="__kk1_1" localSheetId="78" hidden="1">{#N/A,#N/A,FALSE,"Assessment";#N/A,#N/A,FALSE,"Staffing";#N/A,#N/A,FALSE,"Hires";#N/A,#N/A,FALSE,"Assumptions"}</definedName>
    <definedName name="__kk1_1" localSheetId="15" hidden="1">{#N/A,#N/A,FALSE,"Assessment";#N/A,#N/A,FALSE,"Staffing";#N/A,#N/A,FALSE,"Hires";#N/A,#N/A,FALSE,"Assumptions"}</definedName>
    <definedName name="__kk1_1" hidden="1">{#N/A,#N/A,FALSE,"Assessment";#N/A,#N/A,FALSE,"Staffing";#N/A,#N/A,FALSE,"Hires";#N/A,#N/A,FALSE,"Assumptions"}</definedName>
    <definedName name="__kk1_2" localSheetId="84" hidden="1">{#N/A,#N/A,FALSE,"Assessment";#N/A,#N/A,FALSE,"Staffing";#N/A,#N/A,FALSE,"Hires";#N/A,#N/A,FALSE,"Assumptions"}</definedName>
    <definedName name="__kk1_2" localSheetId="86" hidden="1">{#N/A,#N/A,FALSE,"Assessment";#N/A,#N/A,FALSE,"Staffing";#N/A,#N/A,FALSE,"Hires";#N/A,#N/A,FALSE,"Assumptions"}</definedName>
    <definedName name="__kk1_2" localSheetId="91" hidden="1">{#N/A,#N/A,FALSE,"Assessment";#N/A,#N/A,FALSE,"Staffing";#N/A,#N/A,FALSE,"Hires";#N/A,#N/A,FALSE,"Assumptions"}</definedName>
    <definedName name="__kk1_2" localSheetId="24" hidden="1">{#N/A,#N/A,FALSE,"Assessment";#N/A,#N/A,FALSE,"Staffing";#N/A,#N/A,FALSE,"Hires";#N/A,#N/A,FALSE,"Assumptions"}</definedName>
    <definedName name="__kk1_2" localSheetId="33" hidden="1">{#N/A,#N/A,FALSE,"Assessment";#N/A,#N/A,FALSE,"Staffing";#N/A,#N/A,FALSE,"Hires";#N/A,#N/A,FALSE,"Assumptions"}</definedName>
    <definedName name="__kk1_2" localSheetId="43" hidden="1">{#N/A,#N/A,FALSE,"Assessment";#N/A,#N/A,FALSE,"Staffing";#N/A,#N/A,FALSE,"Hires";#N/A,#N/A,FALSE,"Assumptions"}</definedName>
    <definedName name="__kk1_2" localSheetId="75" hidden="1">{#N/A,#N/A,FALSE,"Assessment";#N/A,#N/A,FALSE,"Staffing";#N/A,#N/A,FALSE,"Hires";#N/A,#N/A,FALSE,"Assumptions"}</definedName>
    <definedName name="__kk1_2" localSheetId="78" hidden="1">{#N/A,#N/A,FALSE,"Assessment";#N/A,#N/A,FALSE,"Staffing";#N/A,#N/A,FALSE,"Hires";#N/A,#N/A,FALSE,"Assumptions"}</definedName>
    <definedName name="__kk1_2" localSheetId="15" hidden="1">{#N/A,#N/A,FALSE,"Assessment";#N/A,#N/A,FALSE,"Staffing";#N/A,#N/A,FALSE,"Hires";#N/A,#N/A,FALSE,"Assumptions"}</definedName>
    <definedName name="__kk1_2" hidden="1">{#N/A,#N/A,FALSE,"Assessment";#N/A,#N/A,FALSE,"Staffing";#N/A,#N/A,FALSE,"Hires";#N/A,#N/A,FALSE,"Assumptions"}</definedName>
    <definedName name="__kk1_3" localSheetId="84" hidden="1">{#N/A,#N/A,FALSE,"Assessment";#N/A,#N/A,FALSE,"Staffing";#N/A,#N/A,FALSE,"Hires";#N/A,#N/A,FALSE,"Assumptions"}</definedName>
    <definedName name="__kk1_3" localSheetId="86" hidden="1">{#N/A,#N/A,FALSE,"Assessment";#N/A,#N/A,FALSE,"Staffing";#N/A,#N/A,FALSE,"Hires";#N/A,#N/A,FALSE,"Assumptions"}</definedName>
    <definedName name="__kk1_3" localSheetId="91" hidden="1">{#N/A,#N/A,FALSE,"Assessment";#N/A,#N/A,FALSE,"Staffing";#N/A,#N/A,FALSE,"Hires";#N/A,#N/A,FALSE,"Assumptions"}</definedName>
    <definedName name="__kk1_3" localSheetId="24" hidden="1">{#N/A,#N/A,FALSE,"Assessment";#N/A,#N/A,FALSE,"Staffing";#N/A,#N/A,FALSE,"Hires";#N/A,#N/A,FALSE,"Assumptions"}</definedName>
    <definedName name="__kk1_3" localSheetId="33" hidden="1">{#N/A,#N/A,FALSE,"Assessment";#N/A,#N/A,FALSE,"Staffing";#N/A,#N/A,FALSE,"Hires";#N/A,#N/A,FALSE,"Assumptions"}</definedName>
    <definedName name="__kk1_3" localSheetId="43" hidden="1">{#N/A,#N/A,FALSE,"Assessment";#N/A,#N/A,FALSE,"Staffing";#N/A,#N/A,FALSE,"Hires";#N/A,#N/A,FALSE,"Assumptions"}</definedName>
    <definedName name="__kk1_3" localSheetId="75" hidden="1">{#N/A,#N/A,FALSE,"Assessment";#N/A,#N/A,FALSE,"Staffing";#N/A,#N/A,FALSE,"Hires";#N/A,#N/A,FALSE,"Assumptions"}</definedName>
    <definedName name="__kk1_3" localSheetId="78" hidden="1">{#N/A,#N/A,FALSE,"Assessment";#N/A,#N/A,FALSE,"Staffing";#N/A,#N/A,FALSE,"Hires";#N/A,#N/A,FALSE,"Assumptions"}</definedName>
    <definedName name="__kk1_3" localSheetId="15" hidden="1">{#N/A,#N/A,FALSE,"Assessment";#N/A,#N/A,FALSE,"Staffing";#N/A,#N/A,FALSE,"Hires";#N/A,#N/A,FALSE,"Assumptions"}</definedName>
    <definedName name="__kk1_3" hidden="1">{#N/A,#N/A,FALSE,"Assessment";#N/A,#N/A,FALSE,"Staffing";#N/A,#N/A,FALSE,"Hires";#N/A,#N/A,FALSE,"Assumptions"}</definedName>
    <definedName name="__kk1_4" localSheetId="84" hidden="1">{#N/A,#N/A,FALSE,"Assessment";#N/A,#N/A,FALSE,"Staffing";#N/A,#N/A,FALSE,"Hires";#N/A,#N/A,FALSE,"Assumptions"}</definedName>
    <definedName name="__kk1_4" localSheetId="86" hidden="1">{#N/A,#N/A,FALSE,"Assessment";#N/A,#N/A,FALSE,"Staffing";#N/A,#N/A,FALSE,"Hires";#N/A,#N/A,FALSE,"Assumptions"}</definedName>
    <definedName name="__kk1_4" localSheetId="91" hidden="1">{#N/A,#N/A,FALSE,"Assessment";#N/A,#N/A,FALSE,"Staffing";#N/A,#N/A,FALSE,"Hires";#N/A,#N/A,FALSE,"Assumptions"}</definedName>
    <definedName name="__kk1_4" localSheetId="24" hidden="1">{#N/A,#N/A,FALSE,"Assessment";#N/A,#N/A,FALSE,"Staffing";#N/A,#N/A,FALSE,"Hires";#N/A,#N/A,FALSE,"Assumptions"}</definedName>
    <definedName name="__kk1_4" localSheetId="33" hidden="1">{#N/A,#N/A,FALSE,"Assessment";#N/A,#N/A,FALSE,"Staffing";#N/A,#N/A,FALSE,"Hires";#N/A,#N/A,FALSE,"Assumptions"}</definedName>
    <definedName name="__kk1_4" localSheetId="43" hidden="1">{#N/A,#N/A,FALSE,"Assessment";#N/A,#N/A,FALSE,"Staffing";#N/A,#N/A,FALSE,"Hires";#N/A,#N/A,FALSE,"Assumptions"}</definedName>
    <definedName name="__kk1_4" localSheetId="75" hidden="1">{#N/A,#N/A,FALSE,"Assessment";#N/A,#N/A,FALSE,"Staffing";#N/A,#N/A,FALSE,"Hires";#N/A,#N/A,FALSE,"Assumptions"}</definedName>
    <definedName name="__kk1_4" localSheetId="78" hidden="1">{#N/A,#N/A,FALSE,"Assessment";#N/A,#N/A,FALSE,"Staffing";#N/A,#N/A,FALSE,"Hires";#N/A,#N/A,FALSE,"Assumptions"}</definedName>
    <definedName name="__kk1_4" localSheetId="15" hidden="1">{#N/A,#N/A,FALSE,"Assessment";#N/A,#N/A,FALSE,"Staffing";#N/A,#N/A,FALSE,"Hires";#N/A,#N/A,FALSE,"Assumptions"}</definedName>
    <definedName name="__kk1_4" hidden="1">{#N/A,#N/A,FALSE,"Assessment";#N/A,#N/A,FALSE,"Staffing";#N/A,#N/A,FALSE,"Hires";#N/A,#N/A,FALSE,"Assumptions"}</definedName>
    <definedName name="__KKK1" localSheetId="11" hidden="1">{#N/A,#N/A,FALSE,"Assessment";#N/A,#N/A,FALSE,"Staffing";#N/A,#N/A,FALSE,"Hires";#N/A,#N/A,FALSE,"Assumptions"}</definedName>
    <definedName name="__KKK1" localSheetId="12" hidden="1">{#N/A,#N/A,FALSE,"Assessment";#N/A,#N/A,FALSE,"Staffing";#N/A,#N/A,FALSE,"Hires";#N/A,#N/A,FALSE,"Assumptions"}</definedName>
    <definedName name="__KKK1" localSheetId="13" hidden="1">{#N/A,#N/A,FALSE,"Assessment";#N/A,#N/A,FALSE,"Staffing";#N/A,#N/A,FALSE,"Hires";#N/A,#N/A,FALSE,"Assumptions"}</definedName>
    <definedName name="__KKK1" localSheetId="79" hidden="1">{#N/A,#N/A,FALSE,"Assessment";#N/A,#N/A,FALSE,"Staffing";#N/A,#N/A,FALSE,"Hires";#N/A,#N/A,FALSE,"Assumptions"}</definedName>
    <definedName name="__KKK1" localSheetId="80" hidden="1">{#N/A,#N/A,FALSE,"Assessment";#N/A,#N/A,FALSE,"Staffing";#N/A,#N/A,FALSE,"Hires";#N/A,#N/A,FALSE,"Assumptions"}</definedName>
    <definedName name="__KKK1" localSheetId="81" hidden="1">{#N/A,#N/A,FALSE,"Assessment";#N/A,#N/A,FALSE,"Staffing";#N/A,#N/A,FALSE,"Hires";#N/A,#N/A,FALSE,"Assumptions"}</definedName>
    <definedName name="__KKK1" localSheetId="82" hidden="1">{#N/A,#N/A,FALSE,"Assessment";#N/A,#N/A,FALSE,"Staffing";#N/A,#N/A,FALSE,"Hires";#N/A,#N/A,FALSE,"Assumptions"}</definedName>
    <definedName name="__KKK1" localSheetId="83" hidden="1">{#N/A,#N/A,FALSE,"Assessment";#N/A,#N/A,FALSE,"Staffing";#N/A,#N/A,FALSE,"Hires";#N/A,#N/A,FALSE,"Assumptions"}</definedName>
    <definedName name="__KKK1" localSheetId="84" hidden="1">{#N/A,#N/A,FALSE,"Assessment";#N/A,#N/A,FALSE,"Staffing";#N/A,#N/A,FALSE,"Hires";#N/A,#N/A,FALSE,"Assumptions"}</definedName>
    <definedName name="__KKK1" localSheetId="86" hidden="1">{#N/A,#N/A,FALSE,"Assessment";#N/A,#N/A,FALSE,"Staffing";#N/A,#N/A,FALSE,"Hires";#N/A,#N/A,FALSE,"Assumptions"}</definedName>
    <definedName name="__KKK1" localSheetId="87" hidden="1">{#N/A,#N/A,FALSE,"Assessment";#N/A,#N/A,FALSE,"Staffing";#N/A,#N/A,FALSE,"Hires";#N/A,#N/A,FALSE,"Assumptions"}</definedName>
    <definedName name="__KKK1" localSheetId="88" hidden="1">{#N/A,#N/A,FALSE,"Assessment";#N/A,#N/A,FALSE,"Staffing";#N/A,#N/A,FALSE,"Hires";#N/A,#N/A,FALSE,"Assumptions"}</definedName>
    <definedName name="__KKK1" localSheetId="89" hidden="1">{#N/A,#N/A,FALSE,"Assessment";#N/A,#N/A,FALSE,"Staffing";#N/A,#N/A,FALSE,"Hires";#N/A,#N/A,FALSE,"Assumptions"}</definedName>
    <definedName name="__KKK1" localSheetId="90" hidden="1">{#N/A,#N/A,FALSE,"Assessment";#N/A,#N/A,FALSE,"Staffing";#N/A,#N/A,FALSE,"Hires";#N/A,#N/A,FALSE,"Assumptions"}</definedName>
    <definedName name="__KKK1" localSheetId="91" hidden="1">{#N/A,#N/A,FALSE,"Assessment";#N/A,#N/A,FALSE,"Staffing";#N/A,#N/A,FALSE,"Hires";#N/A,#N/A,FALSE,"Assumptions"}</definedName>
    <definedName name="__KKK1" localSheetId="92" hidden="1">{#N/A,#N/A,FALSE,"Assessment";#N/A,#N/A,FALSE,"Staffing";#N/A,#N/A,FALSE,"Hires";#N/A,#N/A,FALSE,"Assumptions"}</definedName>
    <definedName name="__KKK1" localSheetId="93" hidden="1">{#N/A,#N/A,FALSE,"Assessment";#N/A,#N/A,FALSE,"Staffing";#N/A,#N/A,FALSE,"Hires";#N/A,#N/A,FALSE,"Assumptions"}</definedName>
    <definedName name="__KKK1" localSheetId="94" hidden="1">{#N/A,#N/A,FALSE,"Assessment";#N/A,#N/A,FALSE,"Staffing";#N/A,#N/A,FALSE,"Hires";#N/A,#N/A,FALSE,"Assumptions"}</definedName>
    <definedName name="__KKK1" localSheetId="95" hidden="1">{#N/A,#N/A,FALSE,"Assessment";#N/A,#N/A,FALSE,"Staffing";#N/A,#N/A,FALSE,"Hires";#N/A,#N/A,FALSE,"Assumptions"}</definedName>
    <definedName name="__KKK1" localSheetId="99" hidden="1">{#N/A,#N/A,FALSE,"Assessment";#N/A,#N/A,FALSE,"Staffing";#N/A,#N/A,FALSE,"Hires";#N/A,#N/A,FALSE,"Assumptions"}</definedName>
    <definedName name="__KKK1" localSheetId="100" hidden="1">{#N/A,#N/A,FALSE,"Assessment";#N/A,#N/A,FALSE,"Staffing";#N/A,#N/A,FALSE,"Hires";#N/A,#N/A,FALSE,"Assumptions"}</definedName>
    <definedName name="__KKK1" localSheetId="24" hidden="1">{#N/A,#N/A,FALSE,"Assessment";#N/A,#N/A,FALSE,"Staffing";#N/A,#N/A,FALSE,"Hires";#N/A,#N/A,FALSE,"Assumptions"}</definedName>
    <definedName name="__KKK1" localSheetId="33" hidden="1">{#N/A,#N/A,FALSE,"Assessment";#N/A,#N/A,FALSE,"Staffing";#N/A,#N/A,FALSE,"Hires";#N/A,#N/A,FALSE,"Assumptions"}</definedName>
    <definedName name="__KKK1" localSheetId="36" hidden="1">{#N/A,#N/A,FALSE,"Assessment";#N/A,#N/A,FALSE,"Staffing";#N/A,#N/A,FALSE,"Hires";#N/A,#N/A,FALSE,"Assumptions"}</definedName>
    <definedName name="__KKK1" localSheetId="37" hidden="1">{#N/A,#N/A,FALSE,"Assessment";#N/A,#N/A,FALSE,"Staffing";#N/A,#N/A,FALSE,"Hires";#N/A,#N/A,FALSE,"Assumptions"}</definedName>
    <definedName name="__KKK1" localSheetId="39" hidden="1">{#N/A,#N/A,FALSE,"Assessment";#N/A,#N/A,FALSE,"Staffing";#N/A,#N/A,FALSE,"Hires";#N/A,#N/A,FALSE,"Assumptions"}</definedName>
    <definedName name="__KKK1" localSheetId="43" hidden="1">{#N/A,#N/A,FALSE,"Assessment";#N/A,#N/A,FALSE,"Staffing";#N/A,#N/A,FALSE,"Hires";#N/A,#N/A,FALSE,"Assumptions"}</definedName>
    <definedName name="__KKK1" localSheetId="73" hidden="1">{#N/A,#N/A,FALSE,"Assessment";#N/A,#N/A,FALSE,"Staffing";#N/A,#N/A,FALSE,"Hires";#N/A,#N/A,FALSE,"Assumptions"}</definedName>
    <definedName name="__KKK1" localSheetId="74" hidden="1">{#N/A,#N/A,FALSE,"Assessment";#N/A,#N/A,FALSE,"Staffing";#N/A,#N/A,FALSE,"Hires";#N/A,#N/A,FALSE,"Assumptions"}</definedName>
    <definedName name="__KKK1" localSheetId="75" hidden="1">{#N/A,#N/A,FALSE,"Assessment";#N/A,#N/A,FALSE,"Staffing";#N/A,#N/A,FALSE,"Hires";#N/A,#N/A,FALSE,"Assumptions"}</definedName>
    <definedName name="__KKK1" localSheetId="76" hidden="1">{#N/A,#N/A,FALSE,"Assessment";#N/A,#N/A,FALSE,"Staffing";#N/A,#N/A,FALSE,"Hires";#N/A,#N/A,FALSE,"Assumptions"}</definedName>
    <definedName name="__KKK1" localSheetId="77" hidden="1">{#N/A,#N/A,FALSE,"Assessment";#N/A,#N/A,FALSE,"Staffing";#N/A,#N/A,FALSE,"Hires";#N/A,#N/A,FALSE,"Assumptions"}</definedName>
    <definedName name="__KKK1" localSheetId="78" hidden="1">{#N/A,#N/A,FALSE,"Assessment";#N/A,#N/A,FALSE,"Staffing";#N/A,#N/A,FALSE,"Hires";#N/A,#N/A,FALSE,"Assumptions"}</definedName>
    <definedName name="__KKK1" localSheetId="15" hidden="1">{#N/A,#N/A,FALSE,"Assessment";#N/A,#N/A,FALSE,"Staffing";#N/A,#N/A,FALSE,"Hires";#N/A,#N/A,FALSE,"Assumptions"}</definedName>
    <definedName name="__KKK1" hidden="1">{#N/A,#N/A,FALSE,"Assessment";#N/A,#N/A,FALSE,"Staffing";#N/A,#N/A,FALSE,"Hires";#N/A,#N/A,FALSE,"Assumptions"}</definedName>
    <definedName name="__KKK1_1" localSheetId="84" hidden="1">{#N/A,#N/A,FALSE,"Assessment";#N/A,#N/A,FALSE,"Staffing";#N/A,#N/A,FALSE,"Hires";#N/A,#N/A,FALSE,"Assumptions"}</definedName>
    <definedName name="__KKK1_1" localSheetId="86" hidden="1">{#N/A,#N/A,FALSE,"Assessment";#N/A,#N/A,FALSE,"Staffing";#N/A,#N/A,FALSE,"Hires";#N/A,#N/A,FALSE,"Assumptions"}</definedName>
    <definedName name="__KKK1_1" localSheetId="91" hidden="1">{#N/A,#N/A,FALSE,"Assessment";#N/A,#N/A,FALSE,"Staffing";#N/A,#N/A,FALSE,"Hires";#N/A,#N/A,FALSE,"Assumptions"}</definedName>
    <definedName name="__KKK1_1" localSheetId="24" hidden="1">{#N/A,#N/A,FALSE,"Assessment";#N/A,#N/A,FALSE,"Staffing";#N/A,#N/A,FALSE,"Hires";#N/A,#N/A,FALSE,"Assumptions"}</definedName>
    <definedName name="__KKK1_1" localSheetId="33" hidden="1">{#N/A,#N/A,FALSE,"Assessment";#N/A,#N/A,FALSE,"Staffing";#N/A,#N/A,FALSE,"Hires";#N/A,#N/A,FALSE,"Assumptions"}</definedName>
    <definedName name="__KKK1_1" localSheetId="43" hidden="1">{#N/A,#N/A,FALSE,"Assessment";#N/A,#N/A,FALSE,"Staffing";#N/A,#N/A,FALSE,"Hires";#N/A,#N/A,FALSE,"Assumptions"}</definedName>
    <definedName name="__KKK1_1" localSheetId="75" hidden="1">{#N/A,#N/A,FALSE,"Assessment";#N/A,#N/A,FALSE,"Staffing";#N/A,#N/A,FALSE,"Hires";#N/A,#N/A,FALSE,"Assumptions"}</definedName>
    <definedName name="__KKK1_1" localSheetId="78" hidden="1">{#N/A,#N/A,FALSE,"Assessment";#N/A,#N/A,FALSE,"Staffing";#N/A,#N/A,FALSE,"Hires";#N/A,#N/A,FALSE,"Assumptions"}</definedName>
    <definedName name="__KKK1_1" localSheetId="15" hidden="1">{#N/A,#N/A,FALSE,"Assessment";#N/A,#N/A,FALSE,"Staffing";#N/A,#N/A,FALSE,"Hires";#N/A,#N/A,FALSE,"Assumptions"}</definedName>
    <definedName name="__KKK1_1" hidden="1">{#N/A,#N/A,FALSE,"Assessment";#N/A,#N/A,FALSE,"Staffing";#N/A,#N/A,FALSE,"Hires";#N/A,#N/A,FALSE,"Assumptions"}</definedName>
    <definedName name="__KKK1_2" localSheetId="84" hidden="1">{#N/A,#N/A,FALSE,"Assessment";#N/A,#N/A,FALSE,"Staffing";#N/A,#N/A,FALSE,"Hires";#N/A,#N/A,FALSE,"Assumptions"}</definedName>
    <definedName name="__KKK1_2" localSheetId="86" hidden="1">{#N/A,#N/A,FALSE,"Assessment";#N/A,#N/A,FALSE,"Staffing";#N/A,#N/A,FALSE,"Hires";#N/A,#N/A,FALSE,"Assumptions"}</definedName>
    <definedName name="__KKK1_2" localSheetId="91" hidden="1">{#N/A,#N/A,FALSE,"Assessment";#N/A,#N/A,FALSE,"Staffing";#N/A,#N/A,FALSE,"Hires";#N/A,#N/A,FALSE,"Assumptions"}</definedName>
    <definedName name="__KKK1_2" localSheetId="24" hidden="1">{#N/A,#N/A,FALSE,"Assessment";#N/A,#N/A,FALSE,"Staffing";#N/A,#N/A,FALSE,"Hires";#N/A,#N/A,FALSE,"Assumptions"}</definedName>
    <definedName name="__KKK1_2" localSheetId="33" hidden="1">{#N/A,#N/A,FALSE,"Assessment";#N/A,#N/A,FALSE,"Staffing";#N/A,#N/A,FALSE,"Hires";#N/A,#N/A,FALSE,"Assumptions"}</definedName>
    <definedName name="__KKK1_2" localSheetId="43" hidden="1">{#N/A,#N/A,FALSE,"Assessment";#N/A,#N/A,FALSE,"Staffing";#N/A,#N/A,FALSE,"Hires";#N/A,#N/A,FALSE,"Assumptions"}</definedName>
    <definedName name="__KKK1_2" localSheetId="75" hidden="1">{#N/A,#N/A,FALSE,"Assessment";#N/A,#N/A,FALSE,"Staffing";#N/A,#N/A,FALSE,"Hires";#N/A,#N/A,FALSE,"Assumptions"}</definedName>
    <definedName name="__KKK1_2" localSheetId="78" hidden="1">{#N/A,#N/A,FALSE,"Assessment";#N/A,#N/A,FALSE,"Staffing";#N/A,#N/A,FALSE,"Hires";#N/A,#N/A,FALSE,"Assumptions"}</definedName>
    <definedName name="__KKK1_2" localSheetId="15" hidden="1">{#N/A,#N/A,FALSE,"Assessment";#N/A,#N/A,FALSE,"Staffing";#N/A,#N/A,FALSE,"Hires";#N/A,#N/A,FALSE,"Assumptions"}</definedName>
    <definedName name="__KKK1_2" hidden="1">{#N/A,#N/A,FALSE,"Assessment";#N/A,#N/A,FALSE,"Staffing";#N/A,#N/A,FALSE,"Hires";#N/A,#N/A,FALSE,"Assumptions"}</definedName>
    <definedName name="__KKK1_3" localSheetId="84" hidden="1">{#N/A,#N/A,FALSE,"Assessment";#N/A,#N/A,FALSE,"Staffing";#N/A,#N/A,FALSE,"Hires";#N/A,#N/A,FALSE,"Assumptions"}</definedName>
    <definedName name="__KKK1_3" localSheetId="86" hidden="1">{#N/A,#N/A,FALSE,"Assessment";#N/A,#N/A,FALSE,"Staffing";#N/A,#N/A,FALSE,"Hires";#N/A,#N/A,FALSE,"Assumptions"}</definedName>
    <definedName name="__KKK1_3" localSheetId="91" hidden="1">{#N/A,#N/A,FALSE,"Assessment";#N/A,#N/A,FALSE,"Staffing";#N/A,#N/A,FALSE,"Hires";#N/A,#N/A,FALSE,"Assumptions"}</definedName>
    <definedName name="__KKK1_3" localSheetId="24" hidden="1">{#N/A,#N/A,FALSE,"Assessment";#N/A,#N/A,FALSE,"Staffing";#N/A,#N/A,FALSE,"Hires";#N/A,#N/A,FALSE,"Assumptions"}</definedName>
    <definedName name="__KKK1_3" localSheetId="33" hidden="1">{#N/A,#N/A,FALSE,"Assessment";#N/A,#N/A,FALSE,"Staffing";#N/A,#N/A,FALSE,"Hires";#N/A,#N/A,FALSE,"Assumptions"}</definedName>
    <definedName name="__KKK1_3" localSheetId="43" hidden="1">{#N/A,#N/A,FALSE,"Assessment";#N/A,#N/A,FALSE,"Staffing";#N/A,#N/A,FALSE,"Hires";#N/A,#N/A,FALSE,"Assumptions"}</definedName>
    <definedName name="__KKK1_3" localSheetId="75" hidden="1">{#N/A,#N/A,FALSE,"Assessment";#N/A,#N/A,FALSE,"Staffing";#N/A,#N/A,FALSE,"Hires";#N/A,#N/A,FALSE,"Assumptions"}</definedName>
    <definedName name="__KKK1_3" localSheetId="78" hidden="1">{#N/A,#N/A,FALSE,"Assessment";#N/A,#N/A,FALSE,"Staffing";#N/A,#N/A,FALSE,"Hires";#N/A,#N/A,FALSE,"Assumptions"}</definedName>
    <definedName name="__KKK1_3" localSheetId="15" hidden="1">{#N/A,#N/A,FALSE,"Assessment";#N/A,#N/A,FALSE,"Staffing";#N/A,#N/A,FALSE,"Hires";#N/A,#N/A,FALSE,"Assumptions"}</definedName>
    <definedName name="__KKK1_3" hidden="1">{#N/A,#N/A,FALSE,"Assessment";#N/A,#N/A,FALSE,"Staffing";#N/A,#N/A,FALSE,"Hires";#N/A,#N/A,FALSE,"Assumptions"}</definedName>
    <definedName name="__KKK1_4" localSheetId="84" hidden="1">{#N/A,#N/A,FALSE,"Assessment";#N/A,#N/A,FALSE,"Staffing";#N/A,#N/A,FALSE,"Hires";#N/A,#N/A,FALSE,"Assumptions"}</definedName>
    <definedName name="__KKK1_4" localSheetId="86" hidden="1">{#N/A,#N/A,FALSE,"Assessment";#N/A,#N/A,FALSE,"Staffing";#N/A,#N/A,FALSE,"Hires";#N/A,#N/A,FALSE,"Assumptions"}</definedName>
    <definedName name="__KKK1_4" localSheetId="91" hidden="1">{#N/A,#N/A,FALSE,"Assessment";#N/A,#N/A,FALSE,"Staffing";#N/A,#N/A,FALSE,"Hires";#N/A,#N/A,FALSE,"Assumptions"}</definedName>
    <definedName name="__KKK1_4" localSheetId="24" hidden="1">{#N/A,#N/A,FALSE,"Assessment";#N/A,#N/A,FALSE,"Staffing";#N/A,#N/A,FALSE,"Hires";#N/A,#N/A,FALSE,"Assumptions"}</definedName>
    <definedName name="__KKK1_4" localSheetId="33" hidden="1">{#N/A,#N/A,FALSE,"Assessment";#N/A,#N/A,FALSE,"Staffing";#N/A,#N/A,FALSE,"Hires";#N/A,#N/A,FALSE,"Assumptions"}</definedName>
    <definedName name="__KKK1_4" localSheetId="43" hidden="1">{#N/A,#N/A,FALSE,"Assessment";#N/A,#N/A,FALSE,"Staffing";#N/A,#N/A,FALSE,"Hires";#N/A,#N/A,FALSE,"Assumptions"}</definedName>
    <definedName name="__KKK1_4" localSheetId="75" hidden="1">{#N/A,#N/A,FALSE,"Assessment";#N/A,#N/A,FALSE,"Staffing";#N/A,#N/A,FALSE,"Hires";#N/A,#N/A,FALSE,"Assumptions"}</definedName>
    <definedName name="__KKK1_4" localSheetId="78" hidden="1">{#N/A,#N/A,FALSE,"Assessment";#N/A,#N/A,FALSE,"Staffing";#N/A,#N/A,FALSE,"Hires";#N/A,#N/A,FALSE,"Assumptions"}</definedName>
    <definedName name="__KKK1_4" localSheetId="15" hidden="1">{#N/A,#N/A,FALSE,"Assessment";#N/A,#N/A,FALSE,"Staffing";#N/A,#N/A,FALSE,"Hires";#N/A,#N/A,FALSE,"Assumptions"}</definedName>
    <definedName name="__KKK1_4" hidden="1">{#N/A,#N/A,FALSE,"Assessment";#N/A,#N/A,FALSE,"Staffing";#N/A,#N/A,FALSE,"Hires";#N/A,#N/A,FALSE,"Assumptions"}</definedName>
    <definedName name="__wrn1" localSheetId="11" hidden="1">{"holdco",#N/A,FALSE,"Summary Financials";"holdco",#N/A,FALSE,"Summary Financials"}</definedName>
    <definedName name="__wrn1" localSheetId="12" hidden="1">{"holdco",#N/A,FALSE,"Summary Financials";"holdco",#N/A,FALSE,"Summary Financials"}</definedName>
    <definedName name="__wrn1" localSheetId="13" hidden="1">{"holdco",#N/A,FALSE,"Summary Financials";"holdco",#N/A,FALSE,"Summary Financials"}</definedName>
    <definedName name="__wrn1" localSheetId="79" hidden="1">{"holdco",#N/A,FALSE,"Summary Financials";"holdco",#N/A,FALSE,"Summary Financials"}</definedName>
    <definedName name="__wrn1" localSheetId="80" hidden="1">{"holdco",#N/A,FALSE,"Summary Financials";"holdco",#N/A,FALSE,"Summary Financials"}</definedName>
    <definedName name="__wrn1" localSheetId="81" hidden="1">{"holdco",#N/A,FALSE,"Summary Financials";"holdco",#N/A,FALSE,"Summary Financials"}</definedName>
    <definedName name="__wrn1" localSheetId="82" hidden="1">{"holdco",#N/A,FALSE,"Summary Financials";"holdco",#N/A,FALSE,"Summary Financials"}</definedName>
    <definedName name="__wrn1" localSheetId="83" hidden="1">{"holdco",#N/A,FALSE,"Summary Financials";"holdco",#N/A,FALSE,"Summary Financials"}</definedName>
    <definedName name="__wrn1" localSheetId="84" hidden="1">{"holdco",#N/A,FALSE,"Summary Financials";"holdco",#N/A,FALSE,"Summary Financials"}</definedName>
    <definedName name="__wrn1" localSheetId="86" hidden="1">{"holdco",#N/A,FALSE,"Summary Financials";"holdco",#N/A,FALSE,"Summary Financials"}</definedName>
    <definedName name="__wrn1" localSheetId="87" hidden="1">{"holdco",#N/A,FALSE,"Summary Financials";"holdco",#N/A,FALSE,"Summary Financials"}</definedName>
    <definedName name="__wrn1" localSheetId="88" hidden="1">{"holdco",#N/A,FALSE,"Summary Financials";"holdco",#N/A,FALSE,"Summary Financials"}</definedName>
    <definedName name="__wrn1" localSheetId="89" hidden="1">{"holdco",#N/A,FALSE,"Summary Financials";"holdco",#N/A,FALSE,"Summary Financials"}</definedName>
    <definedName name="__wrn1" localSheetId="90" hidden="1">{"holdco",#N/A,FALSE,"Summary Financials";"holdco",#N/A,FALSE,"Summary Financials"}</definedName>
    <definedName name="__wrn1" localSheetId="91" hidden="1">{"holdco",#N/A,FALSE,"Summary Financials";"holdco",#N/A,FALSE,"Summary Financials"}</definedName>
    <definedName name="__wrn1" localSheetId="92" hidden="1">{"holdco",#N/A,FALSE,"Summary Financials";"holdco",#N/A,FALSE,"Summary Financials"}</definedName>
    <definedName name="__wrn1" localSheetId="93" hidden="1">{"holdco",#N/A,FALSE,"Summary Financials";"holdco",#N/A,FALSE,"Summary Financials"}</definedName>
    <definedName name="__wrn1" localSheetId="94" hidden="1">{"holdco",#N/A,FALSE,"Summary Financials";"holdco",#N/A,FALSE,"Summary Financials"}</definedName>
    <definedName name="__wrn1" localSheetId="95" hidden="1">{"holdco",#N/A,FALSE,"Summary Financials";"holdco",#N/A,FALSE,"Summary Financials"}</definedName>
    <definedName name="__wrn1" localSheetId="99" hidden="1">{"holdco",#N/A,FALSE,"Summary Financials";"holdco",#N/A,FALSE,"Summary Financials"}</definedName>
    <definedName name="__wrn1" localSheetId="100" hidden="1">{"holdco",#N/A,FALSE,"Summary Financials";"holdco",#N/A,FALSE,"Summary Financials"}</definedName>
    <definedName name="__wrn1" localSheetId="24" hidden="1">{"holdco",#N/A,FALSE,"Summary Financials";"holdco",#N/A,FALSE,"Summary Financials"}</definedName>
    <definedName name="__wrn1" localSheetId="33" hidden="1">{"holdco",#N/A,FALSE,"Summary Financials";"holdco",#N/A,FALSE,"Summary Financials"}</definedName>
    <definedName name="__wrn1" localSheetId="36" hidden="1">{"holdco",#N/A,FALSE,"Summary Financials";"holdco",#N/A,FALSE,"Summary Financials"}</definedName>
    <definedName name="__wrn1" localSheetId="37" hidden="1">{"holdco",#N/A,FALSE,"Summary Financials";"holdco",#N/A,FALSE,"Summary Financials"}</definedName>
    <definedName name="__wrn1" localSheetId="39" hidden="1">{"holdco",#N/A,FALSE,"Summary Financials";"holdco",#N/A,FALSE,"Summary Financials"}</definedName>
    <definedName name="__wrn1" localSheetId="43" hidden="1">{"holdco",#N/A,FALSE,"Summary Financials";"holdco",#N/A,FALSE,"Summary Financials"}</definedName>
    <definedName name="__wrn1" localSheetId="73" hidden="1">{"holdco",#N/A,FALSE,"Summary Financials";"holdco",#N/A,FALSE,"Summary Financials"}</definedName>
    <definedName name="__wrn1" localSheetId="74" hidden="1">{"holdco",#N/A,FALSE,"Summary Financials";"holdco",#N/A,FALSE,"Summary Financials"}</definedName>
    <definedName name="__wrn1" localSheetId="75" hidden="1">{"holdco",#N/A,FALSE,"Summary Financials";"holdco",#N/A,FALSE,"Summary Financials"}</definedName>
    <definedName name="__wrn1" localSheetId="76" hidden="1">{"holdco",#N/A,FALSE,"Summary Financials";"holdco",#N/A,FALSE,"Summary Financials"}</definedName>
    <definedName name="__wrn1" localSheetId="77" hidden="1">{"holdco",#N/A,FALSE,"Summary Financials";"holdco",#N/A,FALSE,"Summary Financials"}</definedName>
    <definedName name="__wrn1" localSheetId="78" hidden="1">{"holdco",#N/A,FALSE,"Summary Financials";"holdco",#N/A,FALSE,"Summary Financials"}</definedName>
    <definedName name="__wrn1" localSheetId="15" hidden="1">{"holdco",#N/A,FALSE,"Summary Financials";"holdco",#N/A,FALSE,"Summary Financials"}</definedName>
    <definedName name="__wrn1" hidden="1">{"holdco",#N/A,FALSE,"Summary Financials";"holdco",#N/A,FALSE,"Summary Financials"}</definedName>
    <definedName name="__wrn1_1" localSheetId="84" hidden="1">{"holdco",#N/A,FALSE,"Summary Financials";"holdco",#N/A,FALSE,"Summary Financials"}</definedName>
    <definedName name="__wrn1_1" localSheetId="86" hidden="1">{"holdco",#N/A,FALSE,"Summary Financials";"holdco",#N/A,FALSE,"Summary Financials"}</definedName>
    <definedName name="__wrn1_1" localSheetId="91" hidden="1">{"holdco",#N/A,FALSE,"Summary Financials";"holdco",#N/A,FALSE,"Summary Financials"}</definedName>
    <definedName name="__wrn1_1" localSheetId="24" hidden="1">{"holdco",#N/A,FALSE,"Summary Financials";"holdco",#N/A,FALSE,"Summary Financials"}</definedName>
    <definedName name="__wrn1_1" localSheetId="33" hidden="1">{"holdco",#N/A,FALSE,"Summary Financials";"holdco",#N/A,FALSE,"Summary Financials"}</definedName>
    <definedName name="__wrn1_1" localSheetId="43" hidden="1">{"holdco",#N/A,FALSE,"Summary Financials";"holdco",#N/A,FALSE,"Summary Financials"}</definedName>
    <definedName name="__wrn1_1" localSheetId="75" hidden="1">{"holdco",#N/A,FALSE,"Summary Financials";"holdco",#N/A,FALSE,"Summary Financials"}</definedName>
    <definedName name="__wrn1_1" localSheetId="78" hidden="1">{"holdco",#N/A,FALSE,"Summary Financials";"holdco",#N/A,FALSE,"Summary Financials"}</definedName>
    <definedName name="__wrn1_1" localSheetId="15" hidden="1">{"holdco",#N/A,FALSE,"Summary Financials";"holdco",#N/A,FALSE,"Summary Financials"}</definedName>
    <definedName name="__wrn1_1" hidden="1">{"holdco",#N/A,FALSE,"Summary Financials";"holdco",#N/A,FALSE,"Summary Financials"}</definedName>
    <definedName name="__wrn1_2" localSheetId="84" hidden="1">{"holdco",#N/A,FALSE,"Summary Financials";"holdco",#N/A,FALSE,"Summary Financials"}</definedName>
    <definedName name="__wrn1_2" localSheetId="86" hidden="1">{"holdco",#N/A,FALSE,"Summary Financials";"holdco",#N/A,FALSE,"Summary Financials"}</definedName>
    <definedName name="__wrn1_2" localSheetId="91" hidden="1">{"holdco",#N/A,FALSE,"Summary Financials";"holdco",#N/A,FALSE,"Summary Financials"}</definedName>
    <definedName name="__wrn1_2" localSheetId="24" hidden="1">{"holdco",#N/A,FALSE,"Summary Financials";"holdco",#N/A,FALSE,"Summary Financials"}</definedName>
    <definedName name="__wrn1_2" localSheetId="33" hidden="1">{"holdco",#N/A,FALSE,"Summary Financials";"holdco",#N/A,FALSE,"Summary Financials"}</definedName>
    <definedName name="__wrn1_2" localSheetId="43" hidden="1">{"holdco",#N/A,FALSE,"Summary Financials";"holdco",#N/A,FALSE,"Summary Financials"}</definedName>
    <definedName name="__wrn1_2" localSheetId="75" hidden="1">{"holdco",#N/A,FALSE,"Summary Financials";"holdco",#N/A,FALSE,"Summary Financials"}</definedName>
    <definedName name="__wrn1_2" localSheetId="78" hidden="1">{"holdco",#N/A,FALSE,"Summary Financials";"holdco",#N/A,FALSE,"Summary Financials"}</definedName>
    <definedName name="__wrn1_2" localSheetId="15" hidden="1">{"holdco",#N/A,FALSE,"Summary Financials";"holdco",#N/A,FALSE,"Summary Financials"}</definedName>
    <definedName name="__wrn1_2" hidden="1">{"holdco",#N/A,FALSE,"Summary Financials";"holdco",#N/A,FALSE,"Summary Financials"}</definedName>
    <definedName name="__wrn1_3" localSheetId="84" hidden="1">{"holdco",#N/A,FALSE,"Summary Financials";"holdco",#N/A,FALSE,"Summary Financials"}</definedName>
    <definedName name="__wrn1_3" localSheetId="86" hidden="1">{"holdco",#N/A,FALSE,"Summary Financials";"holdco",#N/A,FALSE,"Summary Financials"}</definedName>
    <definedName name="__wrn1_3" localSheetId="91" hidden="1">{"holdco",#N/A,FALSE,"Summary Financials";"holdco",#N/A,FALSE,"Summary Financials"}</definedName>
    <definedName name="__wrn1_3" localSheetId="24" hidden="1">{"holdco",#N/A,FALSE,"Summary Financials";"holdco",#N/A,FALSE,"Summary Financials"}</definedName>
    <definedName name="__wrn1_3" localSheetId="33" hidden="1">{"holdco",#N/A,FALSE,"Summary Financials";"holdco",#N/A,FALSE,"Summary Financials"}</definedName>
    <definedName name="__wrn1_3" localSheetId="43" hidden="1">{"holdco",#N/A,FALSE,"Summary Financials";"holdco",#N/A,FALSE,"Summary Financials"}</definedName>
    <definedName name="__wrn1_3" localSheetId="75" hidden="1">{"holdco",#N/A,FALSE,"Summary Financials";"holdco",#N/A,FALSE,"Summary Financials"}</definedName>
    <definedName name="__wrn1_3" localSheetId="78" hidden="1">{"holdco",#N/A,FALSE,"Summary Financials";"holdco",#N/A,FALSE,"Summary Financials"}</definedName>
    <definedName name="__wrn1_3" localSheetId="15" hidden="1">{"holdco",#N/A,FALSE,"Summary Financials";"holdco",#N/A,FALSE,"Summary Financials"}</definedName>
    <definedName name="__wrn1_3" hidden="1">{"holdco",#N/A,FALSE,"Summary Financials";"holdco",#N/A,FALSE,"Summary Financials"}</definedName>
    <definedName name="__wrn1_4" localSheetId="84" hidden="1">{"holdco",#N/A,FALSE,"Summary Financials";"holdco",#N/A,FALSE,"Summary Financials"}</definedName>
    <definedName name="__wrn1_4" localSheetId="86" hidden="1">{"holdco",#N/A,FALSE,"Summary Financials";"holdco",#N/A,FALSE,"Summary Financials"}</definedName>
    <definedName name="__wrn1_4" localSheetId="91" hidden="1">{"holdco",#N/A,FALSE,"Summary Financials";"holdco",#N/A,FALSE,"Summary Financials"}</definedName>
    <definedName name="__wrn1_4" localSheetId="24" hidden="1">{"holdco",#N/A,FALSE,"Summary Financials";"holdco",#N/A,FALSE,"Summary Financials"}</definedName>
    <definedName name="__wrn1_4" localSheetId="33" hidden="1">{"holdco",#N/A,FALSE,"Summary Financials";"holdco",#N/A,FALSE,"Summary Financials"}</definedName>
    <definedName name="__wrn1_4" localSheetId="43" hidden="1">{"holdco",#N/A,FALSE,"Summary Financials";"holdco",#N/A,FALSE,"Summary Financials"}</definedName>
    <definedName name="__wrn1_4" localSheetId="75" hidden="1">{"holdco",#N/A,FALSE,"Summary Financials";"holdco",#N/A,FALSE,"Summary Financials"}</definedName>
    <definedName name="__wrn1_4" localSheetId="78" hidden="1">{"holdco",#N/A,FALSE,"Summary Financials";"holdco",#N/A,FALSE,"Summary Financials"}</definedName>
    <definedName name="__wrn1_4" localSheetId="15" hidden="1">{"holdco",#N/A,FALSE,"Summary Financials";"holdco",#N/A,FALSE,"Summary Financials"}</definedName>
    <definedName name="__wrn1_4" hidden="1">{"holdco",#N/A,FALSE,"Summary Financials";"holdco",#N/A,FALSE,"Summary Financials"}</definedName>
    <definedName name="__wrn2" localSheetId="11" hidden="1">{"holdco",#N/A,FALSE,"Summary Financials";"holdco",#N/A,FALSE,"Summary Financials"}</definedName>
    <definedName name="__wrn2" localSheetId="12" hidden="1">{"holdco",#N/A,FALSE,"Summary Financials";"holdco",#N/A,FALSE,"Summary Financials"}</definedName>
    <definedName name="__wrn2" localSheetId="13" hidden="1">{"holdco",#N/A,FALSE,"Summary Financials";"holdco",#N/A,FALSE,"Summary Financials"}</definedName>
    <definedName name="__wrn2" localSheetId="79" hidden="1">{"holdco",#N/A,FALSE,"Summary Financials";"holdco",#N/A,FALSE,"Summary Financials"}</definedName>
    <definedName name="__wrn2" localSheetId="80" hidden="1">{"holdco",#N/A,FALSE,"Summary Financials";"holdco",#N/A,FALSE,"Summary Financials"}</definedName>
    <definedName name="__wrn2" localSheetId="81" hidden="1">{"holdco",#N/A,FALSE,"Summary Financials";"holdco",#N/A,FALSE,"Summary Financials"}</definedName>
    <definedName name="__wrn2" localSheetId="82" hidden="1">{"holdco",#N/A,FALSE,"Summary Financials";"holdco",#N/A,FALSE,"Summary Financials"}</definedName>
    <definedName name="__wrn2" localSheetId="83" hidden="1">{"holdco",#N/A,FALSE,"Summary Financials";"holdco",#N/A,FALSE,"Summary Financials"}</definedName>
    <definedName name="__wrn2" localSheetId="84" hidden="1">{"holdco",#N/A,FALSE,"Summary Financials";"holdco",#N/A,FALSE,"Summary Financials"}</definedName>
    <definedName name="__wrn2" localSheetId="86" hidden="1">{"holdco",#N/A,FALSE,"Summary Financials";"holdco",#N/A,FALSE,"Summary Financials"}</definedName>
    <definedName name="__wrn2" localSheetId="87" hidden="1">{"holdco",#N/A,FALSE,"Summary Financials";"holdco",#N/A,FALSE,"Summary Financials"}</definedName>
    <definedName name="__wrn2" localSheetId="88" hidden="1">{"holdco",#N/A,FALSE,"Summary Financials";"holdco",#N/A,FALSE,"Summary Financials"}</definedName>
    <definedName name="__wrn2" localSheetId="89" hidden="1">{"holdco",#N/A,FALSE,"Summary Financials";"holdco",#N/A,FALSE,"Summary Financials"}</definedName>
    <definedName name="__wrn2" localSheetId="90" hidden="1">{"holdco",#N/A,FALSE,"Summary Financials";"holdco",#N/A,FALSE,"Summary Financials"}</definedName>
    <definedName name="__wrn2" localSheetId="91" hidden="1">{"holdco",#N/A,FALSE,"Summary Financials";"holdco",#N/A,FALSE,"Summary Financials"}</definedName>
    <definedName name="__wrn2" localSheetId="92" hidden="1">{"holdco",#N/A,FALSE,"Summary Financials";"holdco",#N/A,FALSE,"Summary Financials"}</definedName>
    <definedName name="__wrn2" localSheetId="93" hidden="1">{"holdco",#N/A,FALSE,"Summary Financials";"holdco",#N/A,FALSE,"Summary Financials"}</definedName>
    <definedName name="__wrn2" localSheetId="94" hidden="1">{"holdco",#N/A,FALSE,"Summary Financials";"holdco",#N/A,FALSE,"Summary Financials"}</definedName>
    <definedName name="__wrn2" localSheetId="95" hidden="1">{"holdco",#N/A,FALSE,"Summary Financials";"holdco",#N/A,FALSE,"Summary Financials"}</definedName>
    <definedName name="__wrn2" localSheetId="99" hidden="1">{"holdco",#N/A,FALSE,"Summary Financials";"holdco",#N/A,FALSE,"Summary Financials"}</definedName>
    <definedName name="__wrn2" localSheetId="100" hidden="1">{"holdco",#N/A,FALSE,"Summary Financials";"holdco",#N/A,FALSE,"Summary Financials"}</definedName>
    <definedName name="__wrn2" localSheetId="24" hidden="1">{"holdco",#N/A,FALSE,"Summary Financials";"holdco",#N/A,FALSE,"Summary Financials"}</definedName>
    <definedName name="__wrn2" localSheetId="33" hidden="1">{"holdco",#N/A,FALSE,"Summary Financials";"holdco",#N/A,FALSE,"Summary Financials"}</definedName>
    <definedName name="__wrn2" localSheetId="36" hidden="1">{"holdco",#N/A,FALSE,"Summary Financials";"holdco",#N/A,FALSE,"Summary Financials"}</definedName>
    <definedName name="__wrn2" localSheetId="37" hidden="1">{"holdco",#N/A,FALSE,"Summary Financials";"holdco",#N/A,FALSE,"Summary Financials"}</definedName>
    <definedName name="__wrn2" localSheetId="39" hidden="1">{"holdco",#N/A,FALSE,"Summary Financials";"holdco",#N/A,FALSE,"Summary Financials"}</definedName>
    <definedName name="__wrn2" localSheetId="43" hidden="1">{"holdco",#N/A,FALSE,"Summary Financials";"holdco",#N/A,FALSE,"Summary Financials"}</definedName>
    <definedName name="__wrn2" localSheetId="73" hidden="1">{"holdco",#N/A,FALSE,"Summary Financials";"holdco",#N/A,FALSE,"Summary Financials"}</definedName>
    <definedName name="__wrn2" localSheetId="74" hidden="1">{"holdco",#N/A,FALSE,"Summary Financials";"holdco",#N/A,FALSE,"Summary Financials"}</definedName>
    <definedName name="__wrn2" localSheetId="75" hidden="1">{"holdco",#N/A,FALSE,"Summary Financials";"holdco",#N/A,FALSE,"Summary Financials"}</definedName>
    <definedName name="__wrn2" localSheetId="76" hidden="1">{"holdco",#N/A,FALSE,"Summary Financials";"holdco",#N/A,FALSE,"Summary Financials"}</definedName>
    <definedName name="__wrn2" localSheetId="77" hidden="1">{"holdco",#N/A,FALSE,"Summary Financials";"holdco",#N/A,FALSE,"Summary Financials"}</definedName>
    <definedName name="__wrn2" localSheetId="78" hidden="1">{"holdco",#N/A,FALSE,"Summary Financials";"holdco",#N/A,FALSE,"Summary Financials"}</definedName>
    <definedName name="__wrn2" localSheetId="15" hidden="1">{"holdco",#N/A,FALSE,"Summary Financials";"holdco",#N/A,FALSE,"Summary Financials"}</definedName>
    <definedName name="__wrn2" hidden="1">{"holdco",#N/A,FALSE,"Summary Financials";"holdco",#N/A,FALSE,"Summary Financials"}</definedName>
    <definedName name="__wrn2_1" localSheetId="84" hidden="1">{"holdco",#N/A,FALSE,"Summary Financials";"holdco",#N/A,FALSE,"Summary Financials"}</definedName>
    <definedName name="__wrn2_1" localSheetId="86" hidden="1">{"holdco",#N/A,FALSE,"Summary Financials";"holdco",#N/A,FALSE,"Summary Financials"}</definedName>
    <definedName name="__wrn2_1" localSheetId="91" hidden="1">{"holdco",#N/A,FALSE,"Summary Financials";"holdco",#N/A,FALSE,"Summary Financials"}</definedName>
    <definedName name="__wrn2_1" localSheetId="24" hidden="1">{"holdco",#N/A,FALSE,"Summary Financials";"holdco",#N/A,FALSE,"Summary Financials"}</definedName>
    <definedName name="__wrn2_1" localSheetId="33" hidden="1">{"holdco",#N/A,FALSE,"Summary Financials";"holdco",#N/A,FALSE,"Summary Financials"}</definedName>
    <definedName name="__wrn2_1" localSheetId="43" hidden="1">{"holdco",#N/A,FALSE,"Summary Financials";"holdco",#N/A,FALSE,"Summary Financials"}</definedName>
    <definedName name="__wrn2_1" localSheetId="75" hidden="1">{"holdco",#N/A,FALSE,"Summary Financials";"holdco",#N/A,FALSE,"Summary Financials"}</definedName>
    <definedName name="__wrn2_1" localSheetId="78" hidden="1">{"holdco",#N/A,FALSE,"Summary Financials";"holdco",#N/A,FALSE,"Summary Financials"}</definedName>
    <definedName name="__wrn2_1" localSheetId="15" hidden="1">{"holdco",#N/A,FALSE,"Summary Financials";"holdco",#N/A,FALSE,"Summary Financials"}</definedName>
    <definedName name="__wrn2_1" hidden="1">{"holdco",#N/A,FALSE,"Summary Financials";"holdco",#N/A,FALSE,"Summary Financials"}</definedName>
    <definedName name="__wrn2_2" localSheetId="84" hidden="1">{"holdco",#N/A,FALSE,"Summary Financials";"holdco",#N/A,FALSE,"Summary Financials"}</definedName>
    <definedName name="__wrn2_2" localSheetId="86" hidden="1">{"holdco",#N/A,FALSE,"Summary Financials";"holdco",#N/A,FALSE,"Summary Financials"}</definedName>
    <definedName name="__wrn2_2" localSheetId="91" hidden="1">{"holdco",#N/A,FALSE,"Summary Financials";"holdco",#N/A,FALSE,"Summary Financials"}</definedName>
    <definedName name="__wrn2_2" localSheetId="24" hidden="1">{"holdco",#N/A,FALSE,"Summary Financials";"holdco",#N/A,FALSE,"Summary Financials"}</definedName>
    <definedName name="__wrn2_2" localSheetId="33" hidden="1">{"holdco",#N/A,FALSE,"Summary Financials";"holdco",#N/A,FALSE,"Summary Financials"}</definedName>
    <definedName name="__wrn2_2" localSheetId="43" hidden="1">{"holdco",#N/A,FALSE,"Summary Financials";"holdco",#N/A,FALSE,"Summary Financials"}</definedName>
    <definedName name="__wrn2_2" localSheetId="75" hidden="1">{"holdco",#N/A,FALSE,"Summary Financials";"holdco",#N/A,FALSE,"Summary Financials"}</definedName>
    <definedName name="__wrn2_2" localSheetId="78" hidden="1">{"holdco",#N/A,FALSE,"Summary Financials";"holdco",#N/A,FALSE,"Summary Financials"}</definedName>
    <definedName name="__wrn2_2" localSheetId="15" hidden="1">{"holdco",#N/A,FALSE,"Summary Financials";"holdco",#N/A,FALSE,"Summary Financials"}</definedName>
    <definedName name="__wrn2_2" hidden="1">{"holdco",#N/A,FALSE,"Summary Financials";"holdco",#N/A,FALSE,"Summary Financials"}</definedName>
    <definedName name="__wrn2_3" localSheetId="84" hidden="1">{"holdco",#N/A,FALSE,"Summary Financials";"holdco",#N/A,FALSE,"Summary Financials"}</definedName>
    <definedName name="__wrn2_3" localSheetId="86" hidden="1">{"holdco",#N/A,FALSE,"Summary Financials";"holdco",#N/A,FALSE,"Summary Financials"}</definedName>
    <definedName name="__wrn2_3" localSheetId="91" hidden="1">{"holdco",#N/A,FALSE,"Summary Financials";"holdco",#N/A,FALSE,"Summary Financials"}</definedName>
    <definedName name="__wrn2_3" localSheetId="24" hidden="1">{"holdco",#N/A,FALSE,"Summary Financials";"holdco",#N/A,FALSE,"Summary Financials"}</definedName>
    <definedName name="__wrn2_3" localSheetId="33" hidden="1">{"holdco",#N/A,FALSE,"Summary Financials";"holdco",#N/A,FALSE,"Summary Financials"}</definedName>
    <definedName name="__wrn2_3" localSheetId="43" hidden="1">{"holdco",#N/A,FALSE,"Summary Financials";"holdco",#N/A,FALSE,"Summary Financials"}</definedName>
    <definedName name="__wrn2_3" localSheetId="75" hidden="1">{"holdco",#N/A,FALSE,"Summary Financials";"holdco",#N/A,FALSE,"Summary Financials"}</definedName>
    <definedName name="__wrn2_3" localSheetId="78" hidden="1">{"holdco",#N/A,FALSE,"Summary Financials";"holdco",#N/A,FALSE,"Summary Financials"}</definedName>
    <definedName name="__wrn2_3" localSheetId="15" hidden="1">{"holdco",#N/A,FALSE,"Summary Financials";"holdco",#N/A,FALSE,"Summary Financials"}</definedName>
    <definedName name="__wrn2_3" hidden="1">{"holdco",#N/A,FALSE,"Summary Financials";"holdco",#N/A,FALSE,"Summary Financials"}</definedName>
    <definedName name="__wrn2_4" localSheetId="84" hidden="1">{"holdco",#N/A,FALSE,"Summary Financials";"holdco",#N/A,FALSE,"Summary Financials"}</definedName>
    <definedName name="__wrn2_4" localSheetId="86" hidden="1">{"holdco",#N/A,FALSE,"Summary Financials";"holdco",#N/A,FALSE,"Summary Financials"}</definedName>
    <definedName name="__wrn2_4" localSheetId="91" hidden="1">{"holdco",#N/A,FALSE,"Summary Financials";"holdco",#N/A,FALSE,"Summary Financials"}</definedName>
    <definedName name="__wrn2_4" localSheetId="24" hidden="1">{"holdco",#N/A,FALSE,"Summary Financials";"holdco",#N/A,FALSE,"Summary Financials"}</definedName>
    <definedName name="__wrn2_4" localSheetId="33" hidden="1">{"holdco",#N/A,FALSE,"Summary Financials";"holdco",#N/A,FALSE,"Summary Financials"}</definedName>
    <definedName name="__wrn2_4" localSheetId="43" hidden="1">{"holdco",#N/A,FALSE,"Summary Financials";"holdco",#N/A,FALSE,"Summary Financials"}</definedName>
    <definedName name="__wrn2_4" localSheetId="75" hidden="1">{"holdco",#N/A,FALSE,"Summary Financials";"holdco",#N/A,FALSE,"Summary Financials"}</definedName>
    <definedName name="__wrn2_4" localSheetId="78" hidden="1">{"holdco",#N/A,FALSE,"Summary Financials";"holdco",#N/A,FALSE,"Summary Financials"}</definedName>
    <definedName name="__wrn2_4" localSheetId="15" hidden="1">{"holdco",#N/A,FALSE,"Summary Financials";"holdco",#N/A,FALSE,"Summary Financials"}</definedName>
    <definedName name="__wrn2_4" hidden="1">{"holdco",#N/A,FALSE,"Summary Financials";"holdco",#N/A,FALSE,"Summary Financials"}</definedName>
    <definedName name="__wrn3" localSheetId="11" hidden="1">{"holdco",#N/A,FALSE,"Summary Financials";"holdco",#N/A,FALSE,"Summary Financials"}</definedName>
    <definedName name="__wrn3" localSheetId="12" hidden="1">{"holdco",#N/A,FALSE,"Summary Financials";"holdco",#N/A,FALSE,"Summary Financials"}</definedName>
    <definedName name="__wrn3" localSheetId="13" hidden="1">{"holdco",#N/A,FALSE,"Summary Financials";"holdco",#N/A,FALSE,"Summary Financials"}</definedName>
    <definedName name="__wrn3" localSheetId="79" hidden="1">{"holdco",#N/A,FALSE,"Summary Financials";"holdco",#N/A,FALSE,"Summary Financials"}</definedName>
    <definedName name="__wrn3" localSheetId="80" hidden="1">{"holdco",#N/A,FALSE,"Summary Financials";"holdco",#N/A,FALSE,"Summary Financials"}</definedName>
    <definedName name="__wrn3" localSheetId="81" hidden="1">{"holdco",#N/A,FALSE,"Summary Financials";"holdco",#N/A,FALSE,"Summary Financials"}</definedName>
    <definedName name="__wrn3" localSheetId="82" hidden="1">{"holdco",#N/A,FALSE,"Summary Financials";"holdco",#N/A,FALSE,"Summary Financials"}</definedName>
    <definedName name="__wrn3" localSheetId="83" hidden="1">{"holdco",#N/A,FALSE,"Summary Financials";"holdco",#N/A,FALSE,"Summary Financials"}</definedName>
    <definedName name="__wrn3" localSheetId="84" hidden="1">{"holdco",#N/A,FALSE,"Summary Financials";"holdco",#N/A,FALSE,"Summary Financials"}</definedName>
    <definedName name="__wrn3" localSheetId="86" hidden="1">{"holdco",#N/A,FALSE,"Summary Financials";"holdco",#N/A,FALSE,"Summary Financials"}</definedName>
    <definedName name="__wrn3" localSheetId="87" hidden="1">{"holdco",#N/A,FALSE,"Summary Financials";"holdco",#N/A,FALSE,"Summary Financials"}</definedName>
    <definedName name="__wrn3" localSheetId="88" hidden="1">{"holdco",#N/A,FALSE,"Summary Financials";"holdco",#N/A,FALSE,"Summary Financials"}</definedName>
    <definedName name="__wrn3" localSheetId="89" hidden="1">{"holdco",#N/A,FALSE,"Summary Financials";"holdco",#N/A,FALSE,"Summary Financials"}</definedName>
    <definedName name="__wrn3" localSheetId="90" hidden="1">{"holdco",#N/A,FALSE,"Summary Financials";"holdco",#N/A,FALSE,"Summary Financials"}</definedName>
    <definedName name="__wrn3" localSheetId="91" hidden="1">{"holdco",#N/A,FALSE,"Summary Financials";"holdco",#N/A,FALSE,"Summary Financials"}</definedName>
    <definedName name="__wrn3" localSheetId="92" hidden="1">{"holdco",#N/A,FALSE,"Summary Financials";"holdco",#N/A,FALSE,"Summary Financials"}</definedName>
    <definedName name="__wrn3" localSheetId="93" hidden="1">{"holdco",#N/A,FALSE,"Summary Financials";"holdco",#N/A,FALSE,"Summary Financials"}</definedName>
    <definedName name="__wrn3" localSheetId="94" hidden="1">{"holdco",#N/A,FALSE,"Summary Financials";"holdco",#N/A,FALSE,"Summary Financials"}</definedName>
    <definedName name="__wrn3" localSheetId="95" hidden="1">{"holdco",#N/A,FALSE,"Summary Financials";"holdco",#N/A,FALSE,"Summary Financials"}</definedName>
    <definedName name="__wrn3" localSheetId="99" hidden="1">{"holdco",#N/A,FALSE,"Summary Financials";"holdco",#N/A,FALSE,"Summary Financials"}</definedName>
    <definedName name="__wrn3" localSheetId="100" hidden="1">{"holdco",#N/A,FALSE,"Summary Financials";"holdco",#N/A,FALSE,"Summary Financials"}</definedName>
    <definedName name="__wrn3" localSheetId="24" hidden="1">{"holdco",#N/A,FALSE,"Summary Financials";"holdco",#N/A,FALSE,"Summary Financials"}</definedName>
    <definedName name="__wrn3" localSheetId="33" hidden="1">{"holdco",#N/A,FALSE,"Summary Financials";"holdco",#N/A,FALSE,"Summary Financials"}</definedName>
    <definedName name="__wrn3" localSheetId="36" hidden="1">{"holdco",#N/A,FALSE,"Summary Financials";"holdco",#N/A,FALSE,"Summary Financials"}</definedName>
    <definedName name="__wrn3" localSheetId="37" hidden="1">{"holdco",#N/A,FALSE,"Summary Financials";"holdco",#N/A,FALSE,"Summary Financials"}</definedName>
    <definedName name="__wrn3" localSheetId="39" hidden="1">{"holdco",#N/A,FALSE,"Summary Financials";"holdco",#N/A,FALSE,"Summary Financials"}</definedName>
    <definedName name="__wrn3" localSheetId="43" hidden="1">{"holdco",#N/A,FALSE,"Summary Financials";"holdco",#N/A,FALSE,"Summary Financials"}</definedName>
    <definedName name="__wrn3" localSheetId="73" hidden="1">{"holdco",#N/A,FALSE,"Summary Financials";"holdco",#N/A,FALSE,"Summary Financials"}</definedName>
    <definedName name="__wrn3" localSheetId="74" hidden="1">{"holdco",#N/A,FALSE,"Summary Financials";"holdco",#N/A,FALSE,"Summary Financials"}</definedName>
    <definedName name="__wrn3" localSheetId="75" hidden="1">{"holdco",#N/A,FALSE,"Summary Financials";"holdco",#N/A,FALSE,"Summary Financials"}</definedName>
    <definedName name="__wrn3" localSheetId="76" hidden="1">{"holdco",#N/A,FALSE,"Summary Financials";"holdco",#N/A,FALSE,"Summary Financials"}</definedName>
    <definedName name="__wrn3" localSheetId="77" hidden="1">{"holdco",#N/A,FALSE,"Summary Financials";"holdco",#N/A,FALSE,"Summary Financials"}</definedName>
    <definedName name="__wrn3" localSheetId="78" hidden="1">{"holdco",#N/A,FALSE,"Summary Financials";"holdco",#N/A,FALSE,"Summary Financials"}</definedName>
    <definedName name="__wrn3" localSheetId="15" hidden="1">{"holdco",#N/A,FALSE,"Summary Financials";"holdco",#N/A,FALSE,"Summary Financials"}</definedName>
    <definedName name="__wrn3" hidden="1">{"holdco",#N/A,FALSE,"Summary Financials";"holdco",#N/A,FALSE,"Summary Financials"}</definedName>
    <definedName name="__wrn3_1" localSheetId="84" hidden="1">{"holdco",#N/A,FALSE,"Summary Financials";"holdco",#N/A,FALSE,"Summary Financials"}</definedName>
    <definedName name="__wrn3_1" localSheetId="86" hidden="1">{"holdco",#N/A,FALSE,"Summary Financials";"holdco",#N/A,FALSE,"Summary Financials"}</definedName>
    <definedName name="__wrn3_1" localSheetId="91" hidden="1">{"holdco",#N/A,FALSE,"Summary Financials";"holdco",#N/A,FALSE,"Summary Financials"}</definedName>
    <definedName name="__wrn3_1" localSheetId="24" hidden="1">{"holdco",#N/A,FALSE,"Summary Financials";"holdco",#N/A,FALSE,"Summary Financials"}</definedName>
    <definedName name="__wrn3_1" localSheetId="33" hidden="1">{"holdco",#N/A,FALSE,"Summary Financials";"holdco",#N/A,FALSE,"Summary Financials"}</definedName>
    <definedName name="__wrn3_1" localSheetId="43" hidden="1">{"holdco",#N/A,FALSE,"Summary Financials";"holdco",#N/A,FALSE,"Summary Financials"}</definedName>
    <definedName name="__wrn3_1" localSheetId="75" hidden="1">{"holdco",#N/A,FALSE,"Summary Financials";"holdco",#N/A,FALSE,"Summary Financials"}</definedName>
    <definedName name="__wrn3_1" localSheetId="78" hidden="1">{"holdco",#N/A,FALSE,"Summary Financials";"holdco",#N/A,FALSE,"Summary Financials"}</definedName>
    <definedName name="__wrn3_1" localSheetId="15" hidden="1">{"holdco",#N/A,FALSE,"Summary Financials";"holdco",#N/A,FALSE,"Summary Financials"}</definedName>
    <definedName name="__wrn3_1" hidden="1">{"holdco",#N/A,FALSE,"Summary Financials";"holdco",#N/A,FALSE,"Summary Financials"}</definedName>
    <definedName name="__wrn3_2" localSheetId="84" hidden="1">{"holdco",#N/A,FALSE,"Summary Financials";"holdco",#N/A,FALSE,"Summary Financials"}</definedName>
    <definedName name="__wrn3_2" localSheetId="86" hidden="1">{"holdco",#N/A,FALSE,"Summary Financials";"holdco",#N/A,FALSE,"Summary Financials"}</definedName>
    <definedName name="__wrn3_2" localSheetId="91" hidden="1">{"holdco",#N/A,FALSE,"Summary Financials";"holdco",#N/A,FALSE,"Summary Financials"}</definedName>
    <definedName name="__wrn3_2" localSheetId="24" hidden="1">{"holdco",#N/A,FALSE,"Summary Financials";"holdco",#N/A,FALSE,"Summary Financials"}</definedName>
    <definedName name="__wrn3_2" localSheetId="33" hidden="1">{"holdco",#N/A,FALSE,"Summary Financials";"holdco",#N/A,FALSE,"Summary Financials"}</definedName>
    <definedName name="__wrn3_2" localSheetId="43" hidden="1">{"holdco",#N/A,FALSE,"Summary Financials";"holdco",#N/A,FALSE,"Summary Financials"}</definedName>
    <definedName name="__wrn3_2" localSheetId="75" hidden="1">{"holdco",#N/A,FALSE,"Summary Financials";"holdco",#N/A,FALSE,"Summary Financials"}</definedName>
    <definedName name="__wrn3_2" localSheetId="78" hidden="1">{"holdco",#N/A,FALSE,"Summary Financials";"holdco",#N/A,FALSE,"Summary Financials"}</definedName>
    <definedName name="__wrn3_2" localSheetId="15" hidden="1">{"holdco",#N/A,FALSE,"Summary Financials";"holdco",#N/A,FALSE,"Summary Financials"}</definedName>
    <definedName name="__wrn3_2" hidden="1">{"holdco",#N/A,FALSE,"Summary Financials";"holdco",#N/A,FALSE,"Summary Financials"}</definedName>
    <definedName name="__wrn3_3" localSheetId="84" hidden="1">{"holdco",#N/A,FALSE,"Summary Financials";"holdco",#N/A,FALSE,"Summary Financials"}</definedName>
    <definedName name="__wrn3_3" localSheetId="86" hidden="1">{"holdco",#N/A,FALSE,"Summary Financials";"holdco",#N/A,FALSE,"Summary Financials"}</definedName>
    <definedName name="__wrn3_3" localSheetId="91" hidden="1">{"holdco",#N/A,FALSE,"Summary Financials";"holdco",#N/A,FALSE,"Summary Financials"}</definedName>
    <definedName name="__wrn3_3" localSheetId="24" hidden="1">{"holdco",#N/A,FALSE,"Summary Financials";"holdco",#N/A,FALSE,"Summary Financials"}</definedName>
    <definedName name="__wrn3_3" localSheetId="33" hidden="1">{"holdco",#N/A,FALSE,"Summary Financials";"holdco",#N/A,FALSE,"Summary Financials"}</definedName>
    <definedName name="__wrn3_3" localSheetId="43" hidden="1">{"holdco",#N/A,FALSE,"Summary Financials";"holdco",#N/A,FALSE,"Summary Financials"}</definedName>
    <definedName name="__wrn3_3" localSheetId="75" hidden="1">{"holdco",#N/A,FALSE,"Summary Financials";"holdco",#N/A,FALSE,"Summary Financials"}</definedName>
    <definedName name="__wrn3_3" localSheetId="78" hidden="1">{"holdco",#N/A,FALSE,"Summary Financials";"holdco",#N/A,FALSE,"Summary Financials"}</definedName>
    <definedName name="__wrn3_3" localSheetId="15" hidden="1">{"holdco",#N/A,FALSE,"Summary Financials";"holdco",#N/A,FALSE,"Summary Financials"}</definedName>
    <definedName name="__wrn3_3" hidden="1">{"holdco",#N/A,FALSE,"Summary Financials";"holdco",#N/A,FALSE,"Summary Financials"}</definedName>
    <definedName name="__wrn3_4" localSheetId="84" hidden="1">{"holdco",#N/A,FALSE,"Summary Financials";"holdco",#N/A,FALSE,"Summary Financials"}</definedName>
    <definedName name="__wrn3_4" localSheetId="86" hidden="1">{"holdco",#N/A,FALSE,"Summary Financials";"holdco",#N/A,FALSE,"Summary Financials"}</definedName>
    <definedName name="__wrn3_4" localSheetId="91" hidden="1">{"holdco",#N/A,FALSE,"Summary Financials";"holdco",#N/A,FALSE,"Summary Financials"}</definedName>
    <definedName name="__wrn3_4" localSheetId="24" hidden="1">{"holdco",#N/A,FALSE,"Summary Financials";"holdco",#N/A,FALSE,"Summary Financials"}</definedName>
    <definedName name="__wrn3_4" localSheetId="33" hidden="1">{"holdco",#N/A,FALSE,"Summary Financials";"holdco",#N/A,FALSE,"Summary Financials"}</definedName>
    <definedName name="__wrn3_4" localSheetId="43" hidden="1">{"holdco",#N/A,FALSE,"Summary Financials";"holdco",#N/A,FALSE,"Summary Financials"}</definedName>
    <definedName name="__wrn3_4" localSheetId="75" hidden="1">{"holdco",#N/A,FALSE,"Summary Financials";"holdco",#N/A,FALSE,"Summary Financials"}</definedName>
    <definedName name="__wrn3_4" localSheetId="78" hidden="1">{"holdco",#N/A,FALSE,"Summary Financials";"holdco",#N/A,FALSE,"Summary Financials"}</definedName>
    <definedName name="__wrn3_4" localSheetId="15" hidden="1">{"holdco",#N/A,FALSE,"Summary Financials";"holdco",#N/A,FALSE,"Summary Financials"}</definedName>
    <definedName name="__wrn3_4" hidden="1">{"holdco",#N/A,FALSE,"Summary Financials";"holdco",#N/A,FALSE,"Summary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79" hidden="1">{"Model Summary",#N/A,FALSE,"Print Chart";"Holdco",#N/A,FALSE,"Print Chart";"Genco",#N/A,FALSE,"Print Chart";"Servco",#N/A,FALSE,"Print Chart";"Genco_Detail",#N/A,FALSE,"Summary Financials";"Servco_Detail",#N/A,FALSE,"Summary Financials"}</definedName>
    <definedName name="__wrn7" localSheetId="80" hidden="1">{"Model Summary",#N/A,FALSE,"Print Chart";"Holdco",#N/A,FALSE,"Print Chart";"Genco",#N/A,FALSE,"Print Chart";"Servco",#N/A,FALSE,"Print Chart";"Genco_Detail",#N/A,FALSE,"Summary Financials";"Servco_Detail",#N/A,FALSE,"Summary Financials"}</definedName>
    <definedName name="__wrn7" localSheetId="81" hidden="1">{"Model Summary",#N/A,FALSE,"Print Chart";"Holdco",#N/A,FALSE,"Print Chart";"Genco",#N/A,FALSE,"Print Chart";"Servco",#N/A,FALSE,"Print Chart";"Genco_Detail",#N/A,FALSE,"Summary Financials";"Servco_Detail",#N/A,FALSE,"Summary Financials"}</definedName>
    <definedName name="__wrn7" localSheetId="82" hidden="1">{"Model Summary",#N/A,FALSE,"Print Chart";"Holdco",#N/A,FALSE,"Print Chart";"Genco",#N/A,FALSE,"Print Chart";"Servco",#N/A,FALSE,"Print Chart";"Genco_Detail",#N/A,FALSE,"Summary Financials";"Servco_Detail",#N/A,FALSE,"Summary Financials"}</definedName>
    <definedName name="__wrn7" localSheetId="83" hidden="1">{"Model Summary",#N/A,FALSE,"Print Chart";"Holdco",#N/A,FALSE,"Print Chart";"Genco",#N/A,FALSE,"Print Chart";"Servco",#N/A,FALSE,"Print Chart";"Genco_Detail",#N/A,FALSE,"Summary Financials";"Servco_Detail",#N/A,FALSE,"Summary Financials"}</definedName>
    <definedName name="__wrn7" localSheetId="84" hidden="1">{"Model Summary",#N/A,FALSE,"Print Chart";"Holdco",#N/A,FALSE,"Print Chart";"Genco",#N/A,FALSE,"Print Chart";"Servco",#N/A,FALSE,"Print Chart";"Genco_Detail",#N/A,FALSE,"Summary Financials";"Servco_Detail",#N/A,FALSE,"Summary Financials"}</definedName>
    <definedName name="__wrn7" localSheetId="86" hidden="1">{"Model Summary",#N/A,FALSE,"Print Chart";"Holdco",#N/A,FALSE,"Print Chart";"Genco",#N/A,FALSE,"Print Chart";"Servco",#N/A,FALSE,"Print Chart";"Genco_Detail",#N/A,FALSE,"Summary Financials";"Servco_Detail",#N/A,FALSE,"Summary Financials"}</definedName>
    <definedName name="__wrn7" localSheetId="87" hidden="1">{"Model Summary",#N/A,FALSE,"Print Chart";"Holdco",#N/A,FALSE,"Print Chart";"Genco",#N/A,FALSE,"Print Chart";"Servco",#N/A,FALSE,"Print Chart";"Genco_Detail",#N/A,FALSE,"Summary Financials";"Servco_Detail",#N/A,FALSE,"Summary Financials"}</definedName>
    <definedName name="__wrn7" localSheetId="88" hidden="1">{"Model Summary",#N/A,FALSE,"Print Chart";"Holdco",#N/A,FALSE,"Print Chart";"Genco",#N/A,FALSE,"Print Chart";"Servco",#N/A,FALSE,"Print Chart";"Genco_Detail",#N/A,FALSE,"Summary Financials";"Servco_Detail",#N/A,FALSE,"Summary Financials"}</definedName>
    <definedName name="__wrn7" localSheetId="89" hidden="1">{"Model Summary",#N/A,FALSE,"Print Chart";"Holdco",#N/A,FALSE,"Print Chart";"Genco",#N/A,FALSE,"Print Chart";"Servco",#N/A,FALSE,"Print Chart";"Genco_Detail",#N/A,FALSE,"Summary Financials";"Servco_Detail",#N/A,FALSE,"Summary Financials"}</definedName>
    <definedName name="__wrn7" localSheetId="90" hidden="1">{"Model Summary",#N/A,FALSE,"Print Chart";"Holdco",#N/A,FALSE,"Print Chart";"Genco",#N/A,FALSE,"Print Chart";"Servco",#N/A,FALSE,"Print Chart";"Genco_Detail",#N/A,FALSE,"Summary Financials";"Servco_Detail",#N/A,FALSE,"Summary Financials"}</definedName>
    <definedName name="__wrn7" localSheetId="91" hidden="1">{"Model Summary",#N/A,FALSE,"Print Chart";"Holdco",#N/A,FALSE,"Print Chart";"Genco",#N/A,FALSE,"Print Chart";"Servco",#N/A,FALSE,"Print Chart";"Genco_Detail",#N/A,FALSE,"Summary Financials";"Servco_Detail",#N/A,FALSE,"Summary Financials"}</definedName>
    <definedName name="__wrn7" localSheetId="92" hidden="1">{"Model Summary",#N/A,FALSE,"Print Chart";"Holdco",#N/A,FALSE,"Print Chart";"Genco",#N/A,FALSE,"Print Chart";"Servco",#N/A,FALSE,"Print Chart";"Genco_Detail",#N/A,FALSE,"Summary Financials";"Servco_Detail",#N/A,FALSE,"Summary Financials"}</definedName>
    <definedName name="__wrn7" localSheetId="93" hidden="1">{"Model Summary",#N/A,FALSE,"Print Chart";"Holdco",#N/A,FALSE,"Print Chart";"Genco",#N/A,FALSE,"Print Chart";"Servco",#N/A,FALSE,"Print Chart";"Genco_Detail",#N/A,FALSE,"Summary Financials";"Servco_Detail",#N/A,FALSE,"Summary Financials"}</definedName>
    <definedName name="__wrn7" localSheetId="94" hidden="1">{"Model Summary",#N/A,FALSE,"Print Chart";"Holdco",#N/A,FALSE,"Print Chart";"Genco",#N/A,FALSE,"Print Chart";"Servco",#N/A,FALSE,"Print Chart";"Genco_Detail",#N/A,FALSE,"Summary Financials";"Servco_Detail",#N/A,FALSE,"Summary Financials"}</definedName>
    <definedName name="__wrn7" localSheetId="95" hidden="1">{"Model Summary",#N/A,FALSE,"Print Chart";"Holdco",#N/A,FALSE,"Print Chart";"Genco",#N/A,FALSE,"Print Chart";"Servco",#N/A,FALSE,"Print Chart";"Genco_Detail",#N/A,FALSE,"Summary Financials";"Servco_Detail",#N/A,FALSE,"Summary Financials"}</definedName>
    <definedName name="__wrn7" localSheetId="99" hidden="1">{"Model Summary",#N/A,FALSE,"Print Chart";"Holdco",#N/A,FALSE,"Print Chart";"Genco",#N/A,FALSE,"Print Chart";"Servco",#N/A,FALSE,"Print Chart";"Genco_Detail",#N/A,FALSE,"Summary Financials";"Servco_Detail",#N/A,FALSE,"Summary Financials"}</definedName>
    <definedName name="__wrn7" localSheetId="100" hidden="1">{"Model Summary",#N/A,FALSE,"Print Chart";"Holdco",#N/A,FALSE,"Print Chart";"Genco",#N/A,FALSE,"Print Chart";"Servco",#N/A,FALSE,"Print Chart";"Genco_Detail",#N/A,FALSE,"Summary Financials";"Servco_Detail",#N/A,FALSE,"Summary Financials"}</definedName>
    <definedName name="__wrn7" localSheetId="24" hidden="1">{"Model Summary",#N/A,FALSE,"Print Chart";"Holdco",#N/A,FALSE,"Print Chart";"Genco",#N/A,FALSE,"Print Chart";"Servco",#N/A,FALSE,"Print Chart";"Genco_Detail",#N/A,FALSE,"Summary Financials";"Servco_Detail",#N/A,FALSE,"Summary Financials"}</definedName>
    <definedName name="__wrn7" localSheetId="33" hidden="1">{"Model Summary",#N/A,FALSE,"Print Chart";"Holdco",#N/A,FALSE,"Print Chart";"Genco",#N/A,FALSE,"Print Chart";"Servco",#N/A,FALSE,"Print Chart";"Genco_Detail",#N/A,FALSE,"Summary Financials";"Servco_Detail",#N/A,FALSE,"Summary Financials"}</definedName>
    <definedName name="__wrn7" localSheetId="36" hidden="1">{"Model Summary",#N/A,FALSE,"Print Chart";"Holdco",#N/A,FALSE,"Print Chart";"Genco",#N/A,FALSE,"Print Chart";"Servco",#N/A,FALSE,"Print Chart";"Genco_Detail",#N/A,FALSE,"Summary Financials";"Servco_Detail",#N/A,FALSE,"Summary Financials"}</definedName>
    <definedName name="__wrn7" localSheetId="37"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73" hidden="1">{"Model Summary",#N/A,FALSE,"Print Chart";"Holdco",#N/A,FALSE,"Print Chart";"Genco",#N/A,FALSE,"Print Chart";"Servco",#N/A,FALSE,"Print Chart";"Genco_Detail",#N/A,FALSE,"Summary Financials";"Servco_Detail",#N/A,FALSE,"Summary Financials"}</definedName>
    <definedName name="__wrn7" localSheetId="74" hidden="1">{"Model Summary",#N/A,FALSE,"Print Chart";"Holdco",#N/A,FALSE,"Print Chart";"Genco",#N/A,FALSE,"Print Chart";"Servco",#N/A,FALSE,"Print Chart";"Genco_Detail",#N/A,FALSE,"Summary Financials";"Servco_Detail",#N/A,FALSE,"Summary Financials"}</definedName>
    <definedName name="__wrn7" localSheetId="75" hidden="1">{"Model Summary",#N/A,FALSE,"Print Chart";"Holdco",#N/A,FALSE,"Print Chart";"Genco",#N/A,FALSE,"Print Chart";"Servco",#N/A,FALSE,"Print Chart";"Genco_Detail",#N/A,FALSE,"Summary Financials";"Servco_Detail",#N/A,FALSE,"Summary Financials"}</definedName>
    <definedName name="__wrn7" localSheetId="76" hidden="1">{"Model Summary",#N/A,FALSE,"Print Chart";"Holdco",#N/A,FALSE,"Print Chart";"Genco",#N/A,FALSE,"Print Chart";"Servco",#N/A,FALSE,"Print Chart";"Genco_Detail",#N/A,FALSE,"Summary Financials";"Servco_Detail",#N/A,FALSE,"Summary Financials"}</definedName>
    <definedName name="__wrn7" localSheetId="77" hidden="1">{"Model Summary",#N/A,FALSE,"Print Chart";"Holdco",#N/A,FALSE,"Print Chart";"Genco",#N/A,FALSE,"Print Chart";"Servco",#N/A,FALSE,"Print Chart";"Genco_Detail",#N/A,FALSE,"Summary Financials";"Servco_Detail",#N/A,FALSE,"Summary Financials"}</definedName>
    <definedName name="__wrn7" localSheetId="78"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84" hidden="1">{"Model Summary",#N/A,FALSE,"Print Chart";"Holdco",#N/A,FALSE,"Print Chart";"Genco",#N/A,FALSE,"Print Chart";"Servco",#N/A,FALSE,"Print Chart";"Genco_Detail",#N/A,FALSE,"Summary Financials";"Servco_Detail",#N/A,FALSE,"Summary Financials"}</definedName>
    <definedName name="__wrn7_1" localSheetId="86" hidden="1">{"Model Summary",#N/A,FALSE,"Print Chart";"Holdco",#N/A,FALSE,"Print Chart";"Genco",#N/A,FALSE,"Print Chart";"Servco",#N/A,FALSE,"Print Chart";"Genco_Detail",#N/A,FALSE,"Summary Financials";"Servco_Detail",#N/A,FALSE,"Summary Financials"}</definedName>
    <definedName name="__wrn7_1" localSheetId="91" hidden="1">{"Model Summary",#N/A,FALSE,"Print Chart";"Holdco",#N/A,FALSE,"Print Chart";"Genco",#N/A,FALSE,"Print Chart";"Servco",#N/A,FALSE,"Print Chart";"Genco_Detail",#N/A,FALSE,"Summary Financials";"Servco_Detail",#N/A,FALSE,"Summary Financials"}</definedName>
    <definedName name="__wrn7_1" localSheetId="24" hidden="1">{"Model Summary",#N/A,FALSE,"Print Chart";"Holdco",#N/A,FALSE,"Print Chart";"Genco",#N/A,FALSE,"Print Chart";"Servco",#N/A,FALSE,"Print Chart";"Genco_Detail",#N/A,FALSE,"Summary Financials";"Servco_Detail",#N/A,FALSE,"Summary Financials"}</definedName>
    <definedName name="__wrn7_1" localSheetId="33" hidden="1">{"Model Summary",#N/A,FALSE,"Print Chart";"Holdco",#N/A,FALSE,"Print Chart";"Genco",#N/A,FALSE,"Print Chart";"Servco",#N/A,FALSE,"Print Chart";"Genco_Detail",#N/A,FALSE,"Summary Financials";"Servco_Detail",#N/A,FALSE,"Summary Financials"}</definedName>
    <definedName name="__wrn7_1" localSheetId="43" hidden="1">{"Model Summary",#N/A,FALSE,"Print Chart";"Holdco",#N/A,FALSE,"Print Chart";"Genco",#N/A,FALSE,"Print Chart";"Servco",#N/A,FALSE,"Print Chart";"Genco_Detail",#N/A,FALSE,"Summary Financials";"Servco_Detail",#N/A,FALSE,"Summary Financials"}</definedName>
    <definedName name="__wrn7_1" localSheetId="75" hidden="1">{"Model Summary",#N/A,FALSE,"Print Chart";"Holdco",#N/A,FALSE,"Print Chart";"Genco",#N/A,FALSE,"Print Chart";"Servco",#N/A,FALSE,"Print Chart";"Genco_Detail",#N/A,FALSE,"Summary Financials";"Servco_Detail",#N/A,FALSE,"Summary Financials"}</definedName>
    <definedName name="__wrn7_1" localSheetId="78" hidden="1">{"Model Summary",#N/A,FALSE,"Print Chart";"Holdco",#N/A,FALSE,"Print Chart";"Genco",#N/A,FALSE,"Print Chart";"Servco",#N/A,FALSE,"Print Chart";"Genco_Detail",#N/A,FALSE,"Summary Financials";"Servco_Detail",#N/A,FALSE,"Summary Financials"}</definedName>
    <definedName name="__wrn7_1" localSheetId="15"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84" hidden="1">{"Model Summary",#N/A,FALSE,"Print Chart";"Holdco",#N/A,FALSE,"Print Chart";"Genco",#N/A,FALSE,"Print Chart";"Servco",#N/A,FALSE,"Print Chart";"Genco_Detail",#N/A,FALSE,"Summary Financials";"Servco_Detail",#N/A,FALSE,"Summary Financials"}</definedName>
    <definedName name="__wrn7_2" localSheetId="86" hidden="1">{"Model Summary",#N/A,FALSE,"Print Chart";"Holdco",#N/A,FALSE,"Print Chart";"Genco",#N/A,FALSE,"Print Chart";"Servco",#N/A,FALSE,"Print Chart";"Genco_Detail",#N/A,FALSE,"Summary Financials";"Servco_Detail",#N/A,FALSE,"Summary Financials"}</definedName>
    <definedName name="__wrn7_2" localSheetId="91" hidden="1">{"Model Summary",#N/A,FALSE,"Print Chart";"Holdco",#N/A,FALSE,"Print Chart";"Genco",#N/A,FALSE,"Print Chart";"Servco",#N/A,FALSE,"Print Chart";"Genco_Detail",#N/A,FALSE,"Summary Financials";"Servco_Detail",#N/A,FALSE,"Summary Financials"}</definedName>
    <definedName name="__wrn7_2" localSheetId="24" hidden="1">{"Model Summary",#N/A,FALSE,"Print Chart";"Holdco",#N/A,FALSE,"Print Chart";"Genco",#N/A,FALSE,"Print Chart";"Servco",#N/A,FALSE,"Print Chart";"Genco_Detail",#N/A,FALSE,"Summary Financials";"Servco_Detail",#N/A,FALSE,"Summary Financials"}</definedName>
    <definedName name="__wrn7_2" localSheetId="33" hidden="1">{"Model Summary",#N/A,FALSE,"Print Chart";"Holdco",#N/A,FALSE,"Print Chart";"Genco",#N/A,FALSE,"Print Chart";"Servco",#N/A,FALSE,"Print Chart";"Genco_Detail",#N/A,FALSE,"Summary Financials";"Servco_Detail",#N/A,FALSE,"Summary Financials"}</definedName>
    <definedName name="__wrn7_2" localSheetId="43" hidden="1">{"Model Summary",#N/A,FALSE,"Print Chart";"Holdco",#N/A,FALSE,"Print Chart";"Genco",#N/A,FALSE,"Print Chart";"Servco",#N/A,FALSE,"Print Chart";"Genco_Detail",#N/A,FALSE,"Summary Financials";"Servco_Detail",#N/A,FALSE,"Summary Financials"}</definedName>
    <definedName name="__wrn7_2" localSheetId="75" hidden="1">{"Model Summary",#N/A,FALSE,"Print Chart";"Holdco",#N/A,FALSE,"Print Chart";"Genco",#N/A,FALSE,"Print Chart";"Servco",#N/A,FALSE,"Print Chart";"Genco_Detail",#N/A,FALSE,"Summary Financials";"Servco_Detail",#N/A,FALSE,"Summary Financials"}</definedName>
    <definedName name="__wrn7_2" localSheetId="78" hidden="1">{"Model Summary",#N/A,FALSE,"Print Chart";"Holdco",#N/A,FALSE,"Print Chart";"Genco",#N/A,FALSE,"Print Chart";"Servco",#N/A,FALSE,"Print Chart";"Genco_Detail",#N/A,FALSE,"Summary Financials";"Servco_Detail",#N/A,FALSE,"Summary Financials"}</definedName>
    <definedName name="__wrn7_2" localSheetId="15"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84" hidden="1">{"Model Summary",#N/A,FALSE,"Print Chart";"Holdco",#N/A,FALSE,"Print Chart";"Genco",#N/A,FALSE,"Print Chart";"Servco",#N/A,FALSE,"Print Chart";"Genco_Detail",#N/A,FALSE,"Summary Financials";"Servco_Detail",#N/A,FALSE,"Summary Financials"}</definedName>
    <definedName name="__wrn7_3" localSheetId="86" hidden="1">{"Model Summary",#N/A,FALSE,"Print Chart";"Holdco",#N/A,FALSE,"Print Chart";"Genco",#N/A,FALSE,"Print Chart";"Servco",#N/A,FALSE,"Print Chart";"Genco_Detail",#N/A,FALSE,"Summary Financials";"Servco_Detail",#N/A,FALSE,"Summary Financials"}</definedName>
    <definedName name="__wrn7_3" localSheetId="91" hidden="1">{"Model Summary",#N/A,FALSE,"Print Chart";"Holdco",#N/A,FALSE,"Print Chart";"Genco",#N/A,FALSE,"Print Chart";"Servco",#N/A,FALSE,"Print Chart";"Genco_Detail",#N/A,FALSE,"Summary Financials";"Servco_Detail",#N/A,FALSE,"Summary Financials"}</definedName>
    <definedName name="__wrn7_3" localSheetId="24" hidden="1">{"Model Summary",#N/A,FALSE,"Print Chart";"Holdco",#N/A,FALSE,"Print Chart";"Genco",#N/A,FALSE,"Print Chart";"Servco",#N/A,FALSE,"Print Chart";"Genco_Detail",#N/A,FALSE,"Summary Financials";"Servco_Detail",#N/A,FALSE,"Summary Financials"}</definedName>
    <definedName name="__wrn7_3" localSheetId="33" hidden="1">{"Model Summary",#N/A,FALSE,"Print Chart";"Holdco",#N/A,FALSE,"Print Chart";"Genco",#N/A,FALSE,"Print Chart";"Servco",#N/A,FALSE,"Print Chart";"Genco_Detail",#N/A,FALSE,"Summary Financials";"Servco_Detail",#N/A,FALSE,"Summary Financials"}</definedName>
    <definedName name="__wrn7_3" localSheetId="43" hidden="1">{"Model Summary",#N/A,FALSE,"Print Chart";"Holdco",#N/A,FALSE,"Print Chart";"Genco",#N/A,FALSE,"Print Chart";"Servco",#N/A,FALSE,"Print Chart";"Genco_Detail",#N/A,FALSE,"Summary Financials";"Servco_Detail",#N/A,FALSE,"Summary Financials"}</definedName>
    <definedName name="__wrn7_3" localSheetId="75" hidden="1">{"Model Summary",#N/A,FALSE,"Print Chart";"Holdco",#N/A,FALSE,"Print Chart";"Genco",#N/A,FALSE,"Print Chart";"Servco",#N/A,FALSE,"Print Chart";"Genco_Detail",#N/A,FALSE,"Summary Financials";"Servco_Detail",#N/A,FALSE,"Summary Financials"}</definedName>
    <definedName name="__wrn7_3" localSheetId="78" hidden="1">{"Model Summary",#N/A,FALSE,"Print Chart";"Holdco",#N/A,FALSE,"Print Chart";"Genco",#N/A,FALSE,"Print Chart";"Servco",#N/A,FALSE,"Print Chart";"Genco_Detail",#N/A,FALSE,"Summary Financials";"Servco_Detail",#N/A,FALSE,"Summary Financials"}</definedName>
    <definedName name="__wrn7_3" localSheetId="15"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84" hidden="1">{"Model Summary",#N/A,FALSE,"Print Chart";"Holdco",#N/A,FALSE,"Print Chart";"Genco",#N/A,FALSE,"Print Chart";"Servco",#N/A,FALSE,"Print Chart";"Genco_Detail",#N/A,FALSE,"Summary Financials";"Servco_Detail",#N/A,FALSE,"Summary Financials"}</definedName>
    <definedName name="__wrn7_4" localSheetId="86" hidden="1">{"Model Summary",#N/A,FALSE,"Print Chart";"Holdco",#N/A,FALSE,"Print Chart";"Genco",#N/A,FALSE,"Print Chart";"Servco",#N/A,FALSE,"Print Chart";"Genco_Detail",#N/A,FALSE,"Summary Financials";"Servco_Detail",#N/A,FALSE,"Summary Financials"}</definedName>
    <definedName name="__wrn7_4" localSheetId="91" hidden="1">{"Model Summary",#N/A,FALSE,"Print Chart";"Holdco",#N/A,FALSE,"Print Chart";"Genco",#N/A,FALSE,"Print Chart";"Servco",#N/A,FALSE,"Print Chart";"Genco_Detail",#N/A,FALSE,"Summary Financials";"Servco_Detail",#N/A,FALSE,"Summary Financials"}</definedName>
    <definedName name="__wrn7_4" localSheetId="24" hidden="1">{"Model Summary",#N/A,FALSE,"Print Chart";"Holdco",#N/A,FALSE,"Print Chart";"Genco",#N/A,FALSE,"Print Chart";"Servco",#N/A,FALSE,"Print Chart";"Genco_Detail",#N/A,FALSE,"Summary Financials";"Servco_Detail",#N/A,FALSE,"Summary Financials"}</definedName>
    <definedName name="__wrn7_4" localSheetId="33" hidden="1">{"Model Summary",#N/A,FALSE,"Print Chart";"Holdco",#N/A,FALSE,"Print Chart";"Genco",#N/A,FALSE,"Print Chart";"Servco",#N/A,FALSE,"Print Chart";"Genco_Detail",#N/A,FALSE,"Summary Financials";"Servco_Detail",#N/A,FALSE,"Summary Financials"}</definedName>
    <definedName name="__wrn7_4" localSheetId="43" hidden="1">{"Model Summary",#N/A,FALSE,"Print Chart";"Holdco",#N/A,FALSE,"Print Chart";"Genco",#N/A,FALSE,"Print Chart";"Servco",#N/A,FALSE,"Print Chart";"Genco_Detail",#N/A,FALSE,"Summary Financials";"Servco_Detail",#N/A,FALSE,"Summary Financials"}</definedName>
    <definedName name="__wrn7_4" localSheetId="75" hidden="1">{"Model Summary",#N/A,FALSE,"Print Chart";"Holdco",#N/A,FALSE,"Print Chart";"Genco",#N/A,FALSE,"Print Chart";"Servco",#N/A,FALSE,"Print Chart";"Genco_Detail",#N/A,FALSE,"Summary Financials";"Servco_Detail",#N/A,FALSE,"Summary Financials"}</definedName>
    <definedName name="__wrn7_4" localSheetId="78" hidden="1">{"Model Summary",#N/A,FALSE,"Print Chart";"Holdco",#N/A,FALSE,"Print Chart";"Genco",#N/A,FALSE,"Print Chart";"Servco",#N/A,FALSE,"Print Chart";"Genco_Detail",#N/A,FALSE,"Summary Financials";"Servco_Detail",#N/A,FALSE,"Summary Financials"}</definedName>
    <definedName name="__wrn7_4" localSheetId="15"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11" hidden="1">{"holdco",#N/A,FALSE,"Summary Financials";"holdco",#N/A,FALSE,"Summary Financials"}</definedName>
    <definedName name="__wrn8" localSheetId="12" hidden="1">{"holdco",#N/A,FALSE,"Summary Financials";"holdco",#N/A,FALSE,"Summary Financials"}</definedName>
    <definedName name="__wrn8" localSheetId="13" hidden="1">{"holdco",#N/A,FALSE,"Summary Financials";"holdco",#N/A,FALSE,"Summary Financials"}</definedName>
    <definedName name="__wrn8" localSheetId="79" hidden="1">{"holdco",#N/A,FALSE,"Summary Financials";"holdco",#N/A,FALSE,"Summary Financials"}</definedName>
    <definedName name="__wrn8" localSheetId="80" hidden="1">{"holdco",#N/A,FALSE,"Summary Financials";"holdco",#N/A,FALSE,"Summary Financials"}</definedName>
    <definedName name="__wrn8" localSheetId="81" hidden="1">{"holdco",#N/A,FALSE,"Summary Financials";"holdco",#N/A,FALSE,"Summary Financials"}</definedName>
    <definedName name="__wrn8" localSheetId="82" hidden="1">{"holdco",#N/A,FALSE,"Summary Financials";"holdco",#N/A,FALSE,"Summary Financials"}</definedName>
    <definedName name="__wrn8" localSheetId="83" hidden="1">{"holdco",#N/A,FALSE,"Summary Financials";"holdco",#N/A,FALSE,"Summary Financials"}</definedName>
    <definedName name="__wrn8" localSheetId="84" hidden="1">{"holdco",#N/A,FALSE,"Summary Financials";"holdco",#N/A,FALSE,"Summary Financials"}</definedName>
    <definedName name="__wrn8" localSheetId="86" hidden="1">{"holdco",#N/A,FALSE,"Summary Financials";"holdco",#N/A,FALSE,"Summary Financials"}</definedName>
    <definedName name="__wrn8" localSheetId="87" hidden="1">{"holdco",#N/A,FALSE,"Summary Financials";"holdco",#N/A,FALSE,"Summary Financials"}</definedName>
    <definedName name="__wrn8" localSheetId="88" hidden="1">{"holdco",#N/A,FALSE,"Summary Financials";"holdco",#N/A,FALSE,"Summary Financials"}</definedName>
    <definedName name="__wrn8" localSheetId="89" hidden="1">{"holdco",#N/A,FALSE,"Summary Financials";"holdco",#N/A,FALSE,"Summary Financials"}</definedName>
    <definedName name="__wrn8" localSheetId="90" hidden="1">{"holdco",#N/A,FALSE,"Summary Financials";"holdco",#N/A,FALSE,"Summary Financials"}</definedName>
    <definedName name="__wrn8" localSheetId="91" hidden="1">{"holdco",#N/A,FALSE,"Summary Financials";"holdco",#N/A,FALSE,"Summary Financials"}</definedName>
    <definedName name="__wrn8" localSheetId="92" hidden="1">{"holdco",#N/A,FALSE,"Summary Financials";"holdco",#N/A,FALSE,"Summary Financials"}</definedName>
    <definedName name="__wrn8" localSheetId="93" hidden="1">{"holdco",#N/A,FALSE,"Summary Financials";"holdco",#N/A,FALSE,"Summary Financials"}</definedName>
    <definedName name="__wrn8" localSheetId="94" hidden="1">{"holdco",#N/A,FALSE,"Summary Financials";"holdco",#N/A,FALSE,"Summary Financials"}</definedName>
    <definedName name="__wrn8" localSheetId="95" hidden="1">{"holdco",#N/A,FALSE,"Summary Financials";"holdco",#N/A,FALSE,"Summary Financials"}</definedName>
    <definedName name="__wrn8" localSheetId="99" hidden="1">{"holdco",#N/A,FALSE,"Summary Financials";"holdco",#N/A,FALSE,"Summary Financials"}</definedName>
    <definedName name="__wrn8" localSheetId="100" hidden="1">{"holdco",#N/A,FALSE,"Summary Financials";"holdco",#N/A,FALSE,"Summary Financials"}</definedName>
    <definedName name="__wrn8" localSheetId="24" hidden="1">{"holdco",#N/A,FALSE,"Summary Financials";"holdco",#N/A,FALSE,"Summary Financials"}</definedName>
    <definedName name="__wrn8" localSheetId="33" hidden="1">{"holdco",#N/A,FALSE,"Summary Financials";"holdco",#N/A,FALSE,"Summary Financials"}</definedName>
    <definedName name="__wrn8" localSheetId="36" hidden="1">{"holdco",#N/A,FALSE,"Summary Financials";"holdco",#N/A,FALSE,"Summary Financials"}</definedName>
    <definedName name="__wrn8" localSheetId="37" hidden="1">{"holdco",#N/A,FALSE,"Summary Financials";"holdco",#N/A,FALSE,"Summary Financials"}</definedName>
    <definedName name="__wrn8" localSheetId="39" hidden="1">{"holdco",#N/A,FALSE,"Summary Financials";"holdco",#N/A,FALSE,"Summary Financials"}</definedName>
    <definedName name="__wrn8" localSheetId="43" hidden="1">{"holdco",#N/A,FALSE,"Summary Financials";"holdco",#N/A,FALSE,"Summary Financials"}</definedName>
    <definedName name="__wrn8" localSheetId="73" hidden="1">{"holdco",#N/A,FALSE,"Summary Financials";"holdco",#N/A,FALSE,"Summary Financials"}</definedName>
    <definedName name="__wrn8" localSheetId="74" hidden="1">{"holdco",#N/A,FALSE,"Summary Financials";"holdco",#N/A,FALSE,"Summary Financials"}</definedName>
    <definedName name="__wrn8" localSheetId="75" hidden="1">{"holdco",#N/A,FALSE,"Summary Financials";"holdco",#N/A,FALSE,"Summary Financials"}</definedName>
    <definedName name="__wrn8" localSheetId="76" hidden="1">{"holdco",#N/A,FALSE,"Summary Financials";"holdco",#N/A,FALSE,"Summary Financials"}</definedName>
    <definedName name="__wrn8" localSheetId="77" hidden="1">{"holdco",#N/A,FALSE,"Summary Financials";"holdco",#N/A,FALSE,"Summary Financials"}</definedName>
    <definedName name="__wrn8" localSheetId="78" hidden="1">{"holdco",#N/A,FALSE,"Summary Financials";"holdco",#N/A,FALSE,"Summary Financials"}</definedName>
    <definedName name="__wrn8" localSheetId="15" hidden="1">{"holdco",#N/A,FALSE,"Summary Financials";"holdco",#N/A,FALSE,"Summary Financials"}</definedName>
    <definedName name="__wrn8" hidden="1">{"holdco",#N/A,FALSE,"Summary Financials";"holdco",#N/A,FALSE,"Summary Financials"}</definedName>
    <definedName name="__wrn8_1" localSheetId="84" hidden="1">{"holdco",#N/A,FALSE,"Summary Financials";"holdco",#N/A,FALSE,"Summary Financials"}</definedName>
    <definedName name="__wrn8_1" localSheetId="86" hidden="1">{"holdco",#N/A,FALSE,"Summary Financials";"holdco",#N/A,FALSE,"Summary Financials"}</definedName>
    <definedName name="__wrn8_1" localSheetId="91" hidden="1">{"holdco",#N/A,FALSE,"Summary Financials";"holdco",#N/A,FALSE,"Summary Financials"}</definedName>
    <definedName name="__wrn8_1" localSheetId="24" hidden="1">{"holdco",#N/A,FALSE,"Summary Financials";"holdco",#N/A,FALSE,"Summary Financials"}</definedName>
    <definedName name="__wrn8_1" localSheetId="33" hidden="1">{"holdco",#N/A,FALSE,"Summary Financials";"holdco",#N/A,FALSE,"Summary Financials"}</definedName>
    <definedName name="__wrn8_1" localSheetId="43" hidden="1">{"holdco",#N/A,FALSE,"Summary Financials";"holdco",#N/A,FALSE,"Summary Financials"}</definedName>
    <definedName name="__wrn8_1" localSheetId="75" hidden="1">{"holdco",#N/A,FALSE,"Summary Financials";"holdco",#N/A,FALSE,"Summary Financials"}</definedName>
    <definedName name="__wrn8_1" localSheetId="78" hidden="1">{"holdco",#N/A,FALSE,"Summary Financials";"holdco",#N/A,FALSE,"Summary Financials"}</definedName>
    <definedName name="__wrn8_1" localSheetId="15" hidden="1">{"holdco",#N/A,FALSE,"Summary Financials";"holdco",#N/A,FALSE,"Summary Financials"}</definedName>
    <definedName name="__wrn8_1" hidden="1">{"holdco",#N/A,FALSE,"Summary Financials";"holdco",#N/A,FALSE,"Summary Financials"}</definedName>
    <definedName name="__wrn8_2" localSheetId="84" hidden="1">{"holdco",#N/A,FALSE,"Summary Financials";"holdco",#N/A,FALSE,"Summary Financials"}</definedName>
    <definedName name="__wrn8_2" localSheetId="86" hidden="1">{"holdco",#N/A,FALSE,"Summary Financials";"holdco",#N/A,FALSE,"Summary Financials"}</definedName>
    <definedName name="__wrn8_2" localSheetId="91" hidden="1">{"holdco",#N/A,FALSE,"Summary Financials";"holdco",#N/A,FALSE,"Summary Financials"}</definedName>
    <definedName name="__wrn8_2" localSheetId="24" hidden="1">{"holdco",#N/A,FALSE,"Summary Financials";"holdco",#N/A,FALSE,"Summary Financials"}</definedName>
    <definedName name="__wrn8_2" localSheetId="33" hidden="1">{"holdco",#N/A,FALSE,"Summary Financials";"holdco",#N/A,FALSE,"Summary Financials"}</definedName>
    <definedName name="__wrn8_2" localSheetId="43" hidden="1">{"holdco",#N/A,FALSE,"Summary Financials";"holdco",#N/A,FALSE,"Summary Financials"}</definedName>
    <definedName name="__wrn8_2" localSheetId="75" hidden="1">{"holdco",#N/A,FALSE,"Summary Financials";"holdco",#N/A,FALSE,"Summary Financials"}</definedName>
    <definedName name="__wrn8_2" localSheetId="78" hidden="1">{"holdco",#N/A,FALSE,"Summary Financials";"holdco",#N/A,FALSE,"Summary Financials"}</definedName>
    <definedName name="__wrn8_2" localSheetId="15" hidden="1">{"holdco",#N/A,FALSE,"Summary Financials";"holdco",#N/A,FALSE,"Summary Financials"}</definedName>
    <definedName name="__wrn8_2" hidden="1">{"holdco",#N/A,FALSE,"Summary Financials";"holdco",#N/A,FALSE,"Summary Financials"}</definedName>
    <definedName name="__wrn8_3" localSheetId="84" hidden="1">{"holdco",#N/A,FALSE,"Summary Financials";"holdco",#N/A,FALSE,"Summary Financials"}</definedName>
    <definedName name="__wrn8_3" localSheetId="86" hidden="1">{"holdco",#N/A,FALSE,"Summary Financials";"holdco",#N/A,FALSE,"Summary Financials"}</definedName>
    <definedName name="__wrn8_3" localSheetId="91" hidden="1">{"holdco",#N/A,FALSE,"Summary Financials";"holdco",#N/A,FALSE,"Summary Financials"}</definedName>
    <definedName name="__wrn8_3" localSheetId="24" hidden="1">{"holdco",#N/A,FALSE,"Summary Financials";"holdco",#N/A,FALSE,"Summary Financials"}</definedName>
    <definedName name="__wrn8_3" localSheetId="33" hidden="1">{"holdco",#N/A,FALSE,"Summary Financials";"holdco",#N/A,FALSE,"Summary Financials"}</definedName>
    <definedName name="__wrn8_3" localSheetId="43" hidden="1">{"holdco",#N/A,FALSE,"Summary Financials";"holdco",#N/A,FALSE,"Summary Financials"}</definedName>
    <definedName name="__wrn8_3" localSheetId="75" hidden="1">{"holdco",#N/A,FALSE,"Summary Financials";"holdco",#N/A,FALSE,"Summary Financials"}</definedName>
    <definedName name="__wrn8_3" localSheetId="78" hidden="1">{"holdco",#N/A,FALSE,"Summary Financials";"holdco",#N/A,FALSE,"Summary Financials"}</definedName>
    <definedName name="__wrn8_3" localSheetId="15" hidden="1">{"holdco",#N/A,FALSE,"Summary Financials";"holdco",#N/A,FALSE,"Summary Financials"}</definedName>
    <definedName name="__wrn8_3" hidden="1">{"holdco",#N/A,FALSE,"Summary Financials";"holdco",#N/A,FALSE,"Summary Financials"}</definedName>
    <definedName name="__wrn8_4" localSheetId="84" hidden="1">{"holdco",#N/A,FALSE,"Summary Financials";"holdco",#N/A,FALSE,"Summary Financials"}</definedName>
    <definedName name="__wrn8_4" localSheetId="86" hidden="1">{"holdco",#N/A,FALSE,"Summary Financials";"holdco",#N/A,FALSE,"Summary Financials"}</definedName>
    <definedName name="__wrn8_4" localSheetId="91" hidden="1">{"holdco",#N/A,FALSE,"Summary Financials";"holdco",#N/A,FALSE,"Summary Financials"}</definedName>
    <definedName name="__wrn8_4" localSheetId="24" hidden="1">{"holdco",#N/A,FALSE,"Summary Financials";"holdco",#N/A,FALSE,"Summary Financials"}</definedName>
    <definedName name="__wrn8_4" localSheetId="33" hidden="1">{"holdco",#N/A,FALSE,"Summary Financials";"holdco",#N/A,FALSE,"Summary Financials"}</definedName>
    <definedName name="__wrn8_4" localSheetId="43" hidden="1">{"holdco",#N/A,FALSE,"Summary Financials";"holdco",#N/A,FALSE,"Summary Financials"}</definedName>
    <definedName name="__wrn8_4" localSheetId="75" hidden="1">{"holdco",#N/A,FALSE,"Summary Financials";"holdco",#N/A,FALSE,"Summary Financials"}</definedName>
    <definedName name="__wrn8_4" localSheetId="78" hidden="1">{"holdco",#N/A,FALSE,"Summary Financials";"holdco",#N/A,FALSE,"Summary Financials"}</definedName>
    <definedName name="__wrn8_4" localSheetId="15" hidden="1">{"holdco",#N/A,FALSE,"Summary Financials";"holdco",#N/A,FALSE,"Summary Financials"}</definedName>
    <definedName name="__wrn8_4"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4" hidden="1">0</definedName>
    <definedName name="_AtRisk_SimSetting_AutomaticResultsDisplayMode" localSheetId="43" hidden="1">0</definedName>
    <definedName name="_AtRisk_SimSetting_AutomaticResultsDisplayMode" localSheetId="15"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4" hidden="1">0</definedName>
    <definedName name="_AtRisk_SimSetting_RandomNumberGenerator" localSheetId="43" hidden="1">0</definedName>
    <definedName name="_AtRisk_SimSetting_RandomNumberGenerator" localSheetId="15"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4" hidden="1">#REF!</definedName>
    <definedName name="_example" localSheetId="43" hidden="1">#REF!</definedName>
    <definedName name="_example" localSheetId="15" hidden="1">#REF!</definedName>
    <definedName name="_example" hidden="1">#REF!</definedName>
    <definedName name="_Fill" localSheetId="11" hidden="1">#REF!</definedName>
    <definedName name="_Fill" localSheetId="12" hidden="1">#REF!</definedName>
    <definedName name="_Fill" localSheetId="13" hidden="1">#REF!</definedName>
    <definedName name="_Fill" localSheetId="84" hidden="1">#REF!</definedName>
    <definedName name="_Fill" localSheetId="87" hidden="1">#REF!</definedName>
    <definedName name="_Fill" localSheetId="88" hidden="1">#REF!</definedName>
    <definedName name="_Fill" localSheetId="91" hidden="1">#REF!</definedName>
    <definedName name="_Fill" localSheetId="100" hidden="1">#REF!</definedName>
    <definedName name="_Fill" localSheetId="33" hidden="1">#REF!</definedName>
    <definedName name="_Fill" localSheetId="75" hidden="1">#REF!</definedName>
    <definedName name="_Fill" localSheetId="78" hidden="1">#REF!</definedName>
    <definedName name="_Fill" hidden="1">#REF!</definedName>
    <definedName name="_xlnm._FilterDatabase" localSheetId="90" hidden="1">'11.05a Other_Re-opener Appendix'!$A$5:$K$5</definedName>
    <definedName name="_xlnm._FilterDatabase" localSheetId="3" hidden="1">ChangesLog!$A$6:$AC$432</definedName>
    <definedName name="_Key1" localSheetId="11" hidden="1">#REF!</definedName>
    <definedName name="_Key1" localSheetId="12" hidden="1">#REF!</definedName>
    <definedName name="_Key1" localSheetId="13" hidden="1">#REF!</definedName>
    <definedName name="_Key1" localSheetId="79" hidden="1">#REF!</definedName>
    <definedName name="_Key1" localSheetId="80" hidden="1">#REF!</definedName>
    <definedName name="_Key1" localSheetId="81" hidden="1">#REF!</definedName>
    <definedName name="_Key1" localSheetId="82" hidden="1">#REF!</definedName>
    <definedName name="_Key1" localSheetId="83" hidden="1">#REF!</definedName>
    <definedName name="_Key1" localSheetId="84" hidden="1">#REF!</definedName>
    <definedName name="_Key1" localSheetId="87" hidden="1">#REF!</definedName>
    <definedName name="_Key1" localSheetId="88" hidden="1">#REF!</definedName>
    <definedName name="_Key1" localSheetId="89" hidden="1">#REF!</definedName>
    <definedName name="_Key1" localSheetId="90" hidden="1">'11.05a Other_Re-opener Appendix'!#REF!</definedName>
    <definedName name="_Key1" localSheetId="91" hidden="1">#REF!</definedName>
    <definedName name="_Key1" localSheetId="92" hidden="1">#REF!</definedName>
    <definedName name="_Key1" localSheetId="93" hidden="1">#REF!</definedName>
    <definedName name="_Key1" localSheetId="94" hidden="1">#REF!</definedName>
    <definedName name="_Key1" localSheetId="95" hidden="1">#REF!</definedName>
    <definedName name="_Key1" localSheetId="99" hidden="1">#REF!</definedName>
    <definedName name="_Key1" localSheetId="100" hidden="1">#REF!</definedName>
    <definedName name="_Key1" localSheetId="36" hidden="1">#REF!</definedName>
    <definedName name="_Key1" localSheetId="37" hidden="1">#REF!</definedName>
    <definedName name="_Key1" localSheetId="39" hidden="1">#REF!</definedName>
    <definedName name="_Key1" localSheetId="73" hidden="1">#REF!</definedName>
    <definedName name="_Key1" localSheetId="74" hidden="1">#REF!</definedName>
    <definedName name="_Key1" localSheetId="75" hidden="1">#REF!</definedName>
    <definedName name="_Key1" localSheetId="76" hidden="1">#REF!</definedName>
    <definedName name="_Key1" localSheetId="77" hidden="1">#REF!</definedName>
    <definedName name="_Key1" localSheetId="78" hidden="1">#REF!</definedName>
    <definedName name="_Key1" hidden="1">#REF!</definedName>
    <definedName name="_Key2" localSheetId="11" hidden="1">#REF!</definedName>
    <definedName name="_Key2" localSheetId="12" hidden="1">#REF!</definedName>
    <definedName name="_Key2" localSheetId="13" hidden="1">#REF!</definedName>
    <definedName name="_Key2" localSheetId="89" hidden="1">#REF!</definedName>
    <definedName name="_Key2" localSheetId="90" hidden="1">'11.05a Other_Re-opener Appendix'!#REF!</definedName>
    <definedName name="_Key2" localSheetId="36" hidden="1">#REF!</definedName>
    <definedName name="_Key2" localSheetId="37" hidden="1">#REF!</definedName>
    <definedName name="_Key2" localSheetId="39" hidden="1">#REF!</definedName>
    <definedName name="_Key2" localSheetId="75" hidden="1">#REF!</definedName>
    <definedName name="_Key2" localSheetId="76" hidden="1">#REF!</definedName>
    <definedName name="_Key2" localSheetId="77" hidden="1">#REF!</definedName>
    <definedName name="_Key2" hidden="1">#REF!</definedName>
    <definedName name="_Order1" hidden="1">255</definedName>
    <definedName name="_Order2" hidden="1">0</definedName>
    <definedName name="_Sort" localSheetId="11" hidden="1">#REF!</definedName>
    <definedName name="_Sort" localSheetId="12" hidden="1">#REF!</definedName>
    <definedName name="_Sort" localSheetId="13" hidden="1">#REF!</definedName>
    <definedName name="_Sort" localSheetId="79" hidden="1">#REF!</definedName>
    <definedName name="_Sort" localSheetId="80" hidden="1">#REF!</definedName>
    <definedName name="_Sort" localSheetId="81" hidden="1">#REF!</definedName>
    <definedName name="_Sort" localSheetId="82" hidden="1">#REF!</definedName>
    <definedName name="_Sort" localSheetId="83" hidden="1">#REF!</definedName>
    <definedName name="_Sort" localSheetId="84" hidden="1">#REF!</definedName>
    <definedName name="_Sort" localSheetId="87" hidden="1">#REF!</definedName>
    <definedName name="_Sort" localSheetId="88" hidden="1">#REF!</definedName>
    <definedName name="_Sort" localSheetId="89" hidden="1">#REF!</definedName>
    <definedName name="_Sort" localSheetId="90" hidden="1">'11.05a Other_Re-opener Appendix'!#REF!</definedName>
    <definedName name="_Sort" localSheetId="91" hidden="1">#REF!</definedName>
    <definedName name="_Sort" localSheetId="92" hidden="1">#REF!</definedName>
    <definedName name="_Sort" localSheetId="93" hidden="1">#REF!</definedName>
    <definedName name="_Sort" localSheetId="94" hidden="1">#REF!</definedName>
    <definedName name="_Sort" localSheetId="95" hidden="1">#REF!</definedName>
    <definedName name="_Sort" localSheetId="99" hidden="1">#REF!</definedName>
    <definedName name="_Sort" localSheetId="100" hidden="1">#REF!</definedName>
    <definedName name="_Sort" localSheetId="33" hidden="1">#REF!</definedName>
    <definedName name="_Sort" localSheetId="36" hidden="1">#REF!</definedName>
    <definedName name="_Sort" localSheetId="37" hidden="1">#REF!</definedName>
    <definedName name="_Sort" localSheetId="39" hidden="1">#REF!</definedName>
    <definedName name="_Sort" localSheetId="73" hidden="1">#REF!</definedName>
    <definedName name="_Sort" localSheetId="74" hidden="1">#REF!</definedName>
    <definedName name="_Sort" localSheetId="75" hidden="1">#REF!</definedName>
    <definedName name="_Sort" localSheetId="76" hidden="1">#REF!</definedName>
    <definedName name="_Sort" localSheetId="77" hidden="1">#REF!</definedName>
    <definedName name="_Sort" localSheetId="78" hidden="1">#REF!</definedName>
    <definedName name="_Sort" localSheetId="15" hidden="1">#REF!</definedName>
    <definedName name="_Sort" hidden="1">#REF!</definedName>
    <definedName name="a" localSheetId="11" hidden="1">#REF!</definedName>
    <definedName name="a" localSheetId="12" hidden="1">#REF!</definedName>
    <definedName name="a" localSheetId="13" hidden="1">#REF!</definedName>
    <definedName name="a" localSheetId="79" hidden="1">#REF!</definedName>
    <definedName name="a" localSheetId="80" hidden="1">#REF!</definedName>
    <definedName name="a" localSheetId="81" hidden="1">#REF!</definedName>
    <definedName name="a" localSheetId="82" hidden="1">#REF!</definedName>
    <definedName name="a" localSheetId="83" hidden="1">#REF!</definedName>
    <definedName name="a" localSheetId="84" hidden="1">#REF!</definedName>
    <definedName name="a" localSheetId="87" hidden="1">#REF!</definedName>
    <definedName name="a" localSheetId="88" hidden="1">#REF!</definedName>
    <definedName name="a" localSheetId="91" hidden="1">#REF!</definedName>
    <definedName name="a" localSheetId="92" hidden="1">#REF!</definedName>
    <definedName name="a" localSheetId="93" hidden="1">#REF!</definedName>
    <definedName name="a" localSheetId="94" hidden="1">#REF!</definedName>
    <definedName name="a" localSheetId="95" hidden="1">#REF!</definedName>
    <definedName name="a" localSheetId="99" hidden="1">#REF!</definedName>
    <definedName name="a" localSheetId="100" hidden="1">#REF!</definedName>
    <definedName name="a" localSheetId="36" hidden="1">#REF!</definedName>
    <definedName name="a" localSheetId="37" hidden="1">#REF!</definedName>
    <definedName name="a" localSheetId="39" hidden="1">#REF!</definedName>
    <definedName name="a" localSheetId="73" hidden="1">#REF!</definedName>
    <definedName name="a" localSheetId="74" hidden="1">#REF!</definedName>
    <definedName name="a" localSheetId="75" hidden="1">#REF!</definedName>
    <definedName name="a" localSheetId="76" hidden="1">#REF!</definedName>
    <definedName name="a" localSheetId="78"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11" hidden="1">#REF!</definedName>
    <definedName name="ACwvu.CapersView." localSheetId="12" hidden="1">#REF!</definedName>
    <definedName name="ACwvu.CapersView." localSheetId="13" hidden="1">#REF!</definedName>
    <definedName name="ACwvu.CapersView." localSheetId="84" hidden="1">#REF!</definedName>
    <definedName name="ACwvu.CapersView." localSheetId="87" hidden="1">#REF!</definedName>
    <definedName name="ACwvu.CapersView." localSheetId="88" hidden="1">#REF!</definedName>
    <definedName name="ACwvu.CapersView." localSheetId="91" hidden="1">#REF!</definedName>
    <definedName name="ACwvu.CapersView." localSheetId="100" hidden="1">#REF!</definedName>
    <definedName name="ACwvu.CapersView." localSheetId="33" hidden="1">#REF!</definedName>
    <definedName name="ACwvu.CapersView." localSheetId="36" hidden="1">#REF!</definedName>
    <definedName name="ACwvu.CapersView." localSheetId="37" hidden="1">#REF!</definedName>
    <definedName name="ACwvu.CapersView." localSheetId="39" hidden="1">#REF!</definedName>
    <definedName name="ACwvu.CapersView." localSheetId="75" hidden="1">#REF!</definedName>
    <definedName name="ACwvu.CapersView." localSheetId="76" hidden="1">#REF!</definedName>
    <definedName name="ACwvu.CapersView." localSheetId="78" hidden="1">#REF!</definedName>
    <definedName name="ACwvu.CapersView." localSheetId="15" hidden="1">#REF!</definedName>
    <definedName name="ACwvu.CapersView." hidden="1">#REF!</definedName>
    <definedName name="ACwvu.Japan_Capers_Ed_Pub." localSheetId="11" hidden="1">#REF!</definedName>
    <definedName name="ACwvu.Japan_Capers_Ed_Pub." localSheetId="12" hidden="1">#REF!</definedName>
    <definedName name="ACwvu.Japan_Capers_Ed_Pub." localSheetId="13" hidden="1">#REF!</definedName>
    <definedName name="ACwvu.Japan_Capers_Ed_Pub." localSheetId="79" hidden="1">#REF!</definedName>
    <definedName name="ACwvu.Japan_Capers_Ed_Pub." localSheetId="80" hidden="1">#REF!</definedName>
    <definedName name="ACwvu.Japan_Capers_Ed_Pub." localSheetId="81" hidden="1">#REF!</definedName>
    <definedName name="ACwvu.Japan_Capers_Ed_Pub." localSheetId="82" hidden="1">#REF!</definedName>
    <definedName name="ACwvu.Japan_Capers_Ed_Pub." localSheetId="83" hidden="1">#REF!</definedName>
    <definedName name="ACwvu.Japan_Capers_Ed_Pub." localSheetId="84" hidden="1">#REF!</definedName>
    <definedName name="ACwvu.Japan_Capers_Ed_Pub." localSheetId="87" hidden="1">#REF!</definedName>
    <definedName name="ACwvu.Japan_Capers_Ed_Pub." localSheetId="88" hidden="1">#REF!</definedName>
    <definedName name="ACwvu.Japan_Capers_Ed_Pub." localSheetId="89" hidden="1">#REF!</definedName>
    <definedName name="ACwvu.Japan_Capers_Ed_Pub." localSheetId="90" hidden="1">'11.05a Other_Re-opener Appendix'!#REF!</definedName>
    <definedName name="ACwvu.Japan_Capers_Ed_Pub." localSheetId="91" hidden="1">#REF!</definedName>
    <definedName name="ACwvu.Japan_Capers_Ed_Pub." localSheetId="92" hidden="1">#REF!</definedName>
    <definedName name="ACwvu.Japan_Capers_Ed_Pub." localSheetId="93" hidden="1">#REF!</definedName>
    <definedName name="ACwvu.Japan_Capers_Ed_Pub." localSheetId="94" hidden="1">#REF!</definedName>
    <definedName name="ACwvu.Japan_Capers_Ed_Pub." localSheetId="95" hidden="1">#REF!</definedName>
    <definedName name="ACwvu.Japan_Capers_Ed_Pub." localSheetId="99" hidden="1">#REF!</definedName>
    <definedName name="ACwvu.Japan_Capers_Ed_Pub." localSheetId="100" hidden="1">#REF!</definedName>
    <definedName name="ACwvu.Japan_Capers_Ed_Pub." localSheetId="33" hidden="1">#REF!</definedName>
    <definedName name="ACwvu.Japan_Capers_Ed_Pub." localSheetId="36" hidden="1">#REF!</definedName>
    <definedName name="ACwvu.Japan_Capers_Ed_Pub." localSheetId="37" hidden="1">#REF!</definedName>
    <definedName name="ACwvu.Japan_Capers_Ed_Pub." localSheetId="39" hidden="1">#REF!</definedName>
    <definedName name="ACwvu.Japan_Capers_Ed_Pub." localSheetId="73" hidden="1">#REF!</definedName>
    <definedName name="ACwvu.Japan_Capers_Ed_Pub." localSheetId="74" hidden="1">#REF!</definedName>
    <definedName name="ACwvu.Japan_Capers_Ed_Pub." localSheetId="75" hidden="1">#REF!</definedName>
    <definedName name="ACwvu.Japan_Capers_Ed_Pub." localSheetId="76" hidden="1">#REF!</definedName>
    <definedName name="ACwvu.Japan_Capers_Ed_Pub." localSheetId="77" hidden="1">#REF!</definedName>
    <definedName name="ACwvu.Japan_Capers_Ed_Pub." localSheetId="78" hidden="1">#REF!</definedName>
    <definedName name="ACwvu.Japan_Capers_Ed_Pub." localSheetId="15" hidden="1">#REF!</definedName>
    <definedName name="ACwvu.Japan_Capers_Ed_Pub." hidden="1">#REF!</definedName>
    <definedName name="ACwvu.KJP_CC." localSheetId="11" hidden="1">#REF!</definedName>
    <definedName name="ACwvu.KJP_CC." localSheetId="12" hidden="1">#REF!</definedName>
    <definedName name="ACwvu.KJP_CC." localSheetId="13" hidden="1">#REF!</definedName>
    <definedName name="ACwvu.KJP_CC." localSheetId="79" hidden="1">#REF!</definedName>
    <definedName name="ACwvu.KJP_CC." localSheetId="80" hidden="1">#REF!</definedName>
    <definedName name="ACwvu.KJP_CC." localSheetId="81" hidden="1">#REF!</definedName>
    <definedName name="ACwvu.KJP_CC." localSheetId="82" hidden="1">#REF!</definedName>
    <definedName name="ACwvu.KJP_CC." localSheetId="83" hidden="1">#REF!</definedName>
    <definedName name="ACwvu.KJP_CC." localSheetId="84" hidden="1">#REF!</definedName>
    <definedName name="ACwvu.KJP_CC." localSheetId="87" hidden="1">#REF!</definedName>
    <definedName name="ACwvu.KJP_CC." localSheetId="88" hidden="1">#REF!</definedName>
    <definedName name="ACwvu.KJP_CC." localSheetId="89" hidden="1">#REF!</definedName>
    <definedName name="ACwvu.KJP_CC." localSheetId="90" hidden="1">'11.05a Other_Re-opener Appendix'!#REF!</definedName>
    <definedName name="ACwvu.KJP_CC." localSheetId="91" hidden="1">#REF!</definedName>
    <definedName name="ACwvu.KJP_CC." localSheetId="92" hidden="1">#REF!</definedName>
    <definedName name="ACwvu.KJP_CC." localSheetId="93" hidden="1">#REF!</definedName>
    <definedName name="ACwvu.KJP_CC." localSheetId="94" hidden="1">#REF!</definedName>
    <definedName name="ACwvu.KJP_CC." localSheetId="95" hidden="1">#REF!</definedName>
    <definedName name="ACwvu.KJP_CC." localSheetId="99" hidden="1">#REF!</definedName>
    <definedName name="ACwvu.KJP_CC." localSheetId="100" hidden="1">#REF!</definedName>
    <definedName name="ACwvu.KJP_CC." localSheetId="36" hidden="1">#REF!</definedName>
    <definedName name="ACwvu.KJP_CC." localSheetId="37" hidden="1">#REF!</definedName>
    <definedName name="ACwvu.KJP_CC." localSheetId="39" hidden="1">#REF!</definedName>
    <definedName name="ACwvu.KJP_CC." localSheetId="73" hidden="1">#REF!</definedName>
    <definedName name="ACwvu.KJP_CC." localSheetId="74" hidden="1">#REF!</definedName>
    <definedName name="ACwvu.KJP_CC." localSheetId="75" hidden="1">#REF!</definedName>
    <definedName name="ACwvu.KJP_CC." localSheetId="76" hidden="1">#REF!</definedName>
    <definedName name="ACwvu.KJP_CC." localSheetId="77" hidden="1">#REF!</definedName>
    <definedName name="ACwvu.KJP_CC." localSheetId="78" hidden="1">#REF!</definedName>
    <definedName name="ACwvu.KJP_CC." hidden="1">#REF!</definedName>
    <definedName name="AssetClass" hidden="1">#REF!</definedName>
    <definedName name="AssetDesc" hidden="1">#REF!</definedName>
    <definedName name="b" localSheetId="11" hidden="1">{#N/A,#N/A,FALSE,"DI 2 YEAR MASTER SCHEDULE"}</definedName>
    <definedName name="b" localSheetId="12" hidden="1">{#N/A,#N/A,FALSE,"DI 2 YEAR MASTER SCHEDULE"}</definedName>
    <definedName name="b" localSheetId="13" hidden="1">{#N/A,#N/A,FALSE,"DI 2 YEAR MASTER SCHEDULE"}</definedName>
    <definedName name="b" localSheetId="79" hidden="1">{#N/A,#N/A,FALSE,"DI 2 YEAR MASTER SCHEDULE"}</definedName>
    <definedName name="b" localSheetId="80" hidden="1">{#N/A,#N/A,FALSE,"DI 2 YEAR MASTER SCHEDULE"}</definedName>
    <definedName name="b" localSheetId="81" hidden="1">{#N/A,#N/A,FALSE,"DI 2 YEAR MASTER SCHEDULE"}</definedName>
    <definedName name="b" localSheetId="82" hidden="1">{#N/A,#N/A,FALSE,"DI 2 YEAR MASTER SCHEDULE"}</definedName>
    <definedName name="b" localSheetId="83" hidden="1">{#N/A,#N/A,FALSE,"DI 2 YEAR MASTER SCHEDULE"}</definedName>
    <definedName name="b" localSheetId="84" hidden="1">{#N/A,#N/A,FALSE,"DI 2 YEAR MASTER SCHEDULE"}</definedName>
    <definedName name="b" localSheetId="86" hidden="1">{#N/A,#N/A,FALSE,"DI 2 YEAR MASTER SCHEDULE"}</definedName>
    <definedName name="b" localSheetId="87" hidden="1">{#N/A,#N/A,FALSE,"DI 2 YEAR MASTER SCHEDULE"}</definedName>
    <definedName name="b" localSheetId="88" hidden="1">{#N/A,#N/A,FALSE,"DI 2 YEAR MASTER SCHEDULE"}</definedName>
    <definedName name="b" localSheetId="89" hidden="1">{#N/A,#N/A,FALSE,"DI 2 YEAR MASTER SCHEDULE"}</definedName>
    <definedName name="b" localSheetId="90" hidden="1">{#N/A,#N/A,FALSE,"DI 2 YEAR MASTER SCHEDULE"}</definedName>
    <definedName name="b" localSheetId="91" hidden="1">{#N/A,#N/A,FALSE,"DI 2 YEAR MASTER SCHEDULE"}</definedName>
    <definedName name="b" localSheetId="92" hidden="1">{#N/A,#N/A,FALSE,"DI 2 YEAR MASTER SCHEDULE"}</definedName>
    <definedName name="b" localSheetId="93" hidden="1">{#N/A,#N/A,FALSE,"DI 2 YEAR MASTER SCHEDULE"}</definedName>
    <definedName name="b" localSheetId="94" hidden="1">{#N/A,#N/A,FALSE,"DI 2 YEAR MASTER SCHEDULE"}</definedName>
    <definedName name="b" localSheetId="95" hidden="1">{#N/A,#N/A,FALSE,"DI 2 YEAR MASTER SCHEDULE"}</definedName>
    <definedName name="b" localSheetId="99" hidden="1">{#N/A,#N/A,FALSE,"DI 2 YEAR MASTER SCHEDULE"}</definedName>
    <definedName name="b" localSheetId="100" hidden="1">{#N/A,#N/A,FALSE,"DI 2 YEAR MASTER SCHEDULE"}</definedName>
    <definedName name="b" localSheetId="24" hidden="1">{#N/A,#N/A,FALSE,"DI 2 YEAR MASTER SCHEDULE"}</definedName>
    <definedName name="b" localSheetId="33" hidden="1">{#N/A,#N/A,FALSE,"DI 2 YEAR MASTER SCHEDULE"}</definedName>
    <definedName name="b" localSheetId="43" hidden="1">{#N/A,#N/A,FALSE,"DI 2 YEAR MASTER SCHEDULE"}</definedName>
    <definedName name="b" localSheetId="73" hidden="1">{#N/A,#N/A,FALSE,"DI 2 YEAR MASTER SCHEDULE"}</definedName>
    <definedName name="b" localSheetId="74" hidden="1">{#N/A,#N/A,FALSE,"DI 2 YEAR MASTER SCHEDULE"}</definedName>
    <definedName name="b" localSheetId="75" hidden="1">{#N/A,#N/A,FALSE,"DI 2 YEAR MASTER SCHEDULE"}</definedName>
    <definedName name="b" localSheetId="77" hidden="1">{#N/A,#N/A,FALSE,"DI 2 YEAR MASTER SCHEDULE"}</definedName>
    <definedName name="b" localSheetId="78" hidden="1">{#N/A,#N/A,FALSE,"DI 2 YEAR MASTER SCHEDULE"}</definedName>
    <definedName name="b" localSheetId="15" hidden="1">{#N/A,#N/A,FALSE,"DI 2 YEAR MASTER SCHEDULE"}</definedName>
    <definedName name="b" hidden="1">{#N/A,#N/A,FALSE,"DI 2 YEAR MASTER SCHEDULE"}</definedName>
    <definedName name="bb" localSheetId="11" hidden="1">{#N/A,#N/A,FALSE,"PRJCTED MNTHLY QTY's"}</definedName>
    <definedName name="bb" localSheetId="12" hidden="1">{#N/A,#N/A,FALSE,"PRJCTED MNTHLY QTY's"}</definedName>
    <definedName name="bb" localSheetId="13" hidden="1">{#N/A,#N/A,FALSE,"PRJCTED MNTHLY QTY's"}</definedName>
    <definedName name="bb" localSheetId="79" hidden="1">{#N/A,#N/A,FALSE,"PRJCTED MNTHLY QTY's"}</definedName>
    <definedName name="bb" localSheetId="80" hidden="1">{#N/A,#N/A,FALSE,"PRJCTED MNTHLY QTY's"}</definedName>
    <definedName name="bb" localSheetId="81" hidden="1">{#N/A,#N/A,FALSE,"PRJCTED MNTHLY QTY's"}</definedName>
    <definedName name="bb" localSheetId="82" hidden="1">{#N/A,#N/A,FALSE,"PRJCTED MNTHLY QTY's"}</definedName>
    <definedName name="bb" localSheetId="83" hidden="1">{#N/A,#N/A,FALSE,"PRJCTED MNTHLY QTY's"}</definedName>
    <definedName name="bb" localSheetId="84" hidden="1">{#N/A,#N/A,FALSE,"PRJCTED MNTHLY QTY's"}</definedName>
    <definedName name="bb" localSheetId="86" hidden="1">{#N/A,#N/A,FALSE,"PRJCTED MNTHLY QTY's"}</definedName>
    <definedName name="bb" localSheetId="87" hidden="1">{#N/A,#N/A,FALSE,"PRJCTED MNTHLY QTY's"}</definedName>
    <definedName name="bb" localSheetId="88" hidden="1">{#N/A,#N/A,FALSE,"PRJCTED MNTHLY QTY's"}</definedName>
    <definedName name="bb" localSheetId="89" hidden="1">{#N/A,#N/A,FALSE,"PRJCTED MNTHLY QTY's"}</definedName>
    <definedName name="bb" localSheetId="90" hidden="1">{#N/A,#N/A,FALSE,"PRJCTED MNTHLY QTY's"}</definedName>
    <definedName name="bb" localSheetId="91" hidden="1">{#N/A,#N/A,FALSE,"PRJCTED MNTHLY QTY's"}</definedName>
    <definedName name="bb" localSheetId="92" hidden="1">{#N/A,#N/A,FALSE,"PRJCTED MNTHLY QTY's"}</definedName>
    <definedName name="bb" localSheetId="93" hidden="1">{#N/A,#N/A,FALSE,"PRJCTED MNTHLY QTY's"}</definedName>
    <definedName name="bb" localSheetId="94" hidden="1">{#N/A,#N/A,FALSE,"PRJCTED MNTHLY QTY's"}</definedName>
    <definedName name="bb" localSheetId="95" hidden="1">{#N/A,#N/A,FALSE,"PRJCTED MNTHLY QTY's"}</definedName>
    <definedName name="bb" localSheetId="99" hidden="1">{#N/A,#N/A,FALSE,"PRJCTED MNTHLY QTY's"}</definedName>
    <definedName name="bb" localSheetId="100" hidden="1">{#N/A,#N/A,FALSE,"PRJCTED MNTHLY QTY's"}</definedName>
    <definedName name="bb" localSheetId="24" hidden="1">{#N/A,#N/A,FALSE,"PRJCTED MNTHLY QTY's"}</definedName>
    <definedName name="bb" localSheetId="33" hidden="1">{#N/A,#N/A,FALSE,"PRJCTED MNTHLY QTY's"}</definedName>
    <definedName name="bb" localSheetId="43" hidden="1">{#N/A,#N/A,FALSE,"PRJCTED MNTHLY QTY's"}</definedName>
    <definedName name="bb" localSheetId="73" hidden="1">{#N/A,#N/A,FALSE,"PRJCTED MNTHLY QTY's"}</definedName>
    <definedName name="bb" localSheetId="74" hidden="1">{#N/A,#N/A,FALSE,"PRJCTED MNTHLY QTY's"}</definedName>
    <definedName name="bb" localSheetId="75" hidden="1">{#N/A,#N/A,FALSE,"PRJCTED MNTHLY QTY's"}</definedName>
    <definedName name="bb" localSheetId="77" hidden="1">{#N/A,#N/A,FALSE,"PRJCTED MNTHLY QTY's"}</definedName>
    <definedName name="bb" localSheetId="78" hidden="1">{#N/A,#N/A,FALSE,"PRJCTED MNTHLY QTY's"}</definedName>
    <definedName name="bb" localSheetId="15" hidden="1">{#N/A,#N/A,FALSE,"PRJCTED MNTHLY QTY's"}</definedName>
    <definedName name="bb" hidden="1">{#N/A,#N/A,FALSE,"PRJCTED MNTHLY QTY's"}</definedName>
    <definedName name="bbbb" localSheetId="11" hidden="1">{#N/A,#N/A,FALSE,"PRJCTED QTRLY QTY's"}</definedName>
    <definedName name="bbbb" localSheetId="12" hidden="1">{#N/A,#N/A,FALSE,"PRJCTED QTRLY QTY's"}</definedName>
    <definedName name="bbbb" localSheetId="13" hidden="1">{#N/A,#N/A,FALSE,"PRJCTED QTRLY QTY's"}</definedName>
    <definedName name="bbbb" localSheetId="79" hidden="1">{#N/A,#N/A,FALSE,"PRJCTED QTRLY QTY's"}</definedName>
    <definedName name="bbbb" localSheetId="80" hidden="1">{#N/A,#N/A,FALSE,"PRJCTED QTRLY QTY's"}</definedName>
    <definedName name="bbbb" localSheetId="81" hidden="1">{#N/A,#N/A,FALSE,"PRJCTED QTRLY QTY's"}</definedName>
    <definedName name="bbbb" localSheetId="82" hidden="1">{#N/A,#N/A,FALSE,"PRJCTED QTRLY QTY's"}</definedName>
    <definedName name="bbbb" localSheetId="83" hidden="1">{#N/A,#N/A,FALSE,"PRJCTED QTRLY QTY's"}</definedName>
    <definedName name="bbbb" localSheetId="84" hidden="1">{#N/A,#N/A,FALSE,"PRJCTED QTRLY QTY's"}</definedName>
    <definedName name="bbbb" localSheetId="86" hidden="1">{#N/A,#N/A,FALSE,"PRJCTED QTRLY QTY's"}</definedName>
    <definedName name="bbbb" localSheetId="87" hidden="1">{#N/A,#N/A,FALSE,"PRJCTED QTRLY QTY's"}</definedName>
    <definedName name="bbbb" localSheetId="88" hidden="1">{#N/A,#N/A,FALSE,"PRJCTED QTRLY QTY's"}</definedName>
    <definedName name="bbbb" localSheetId="89" hidden="1">{#N/A,#N/A,FALSE,"PRJCTED QTRLY QTY's"}</definedName>
    <definedName name="bbbb" localSheetId="90" hidden="1">{#N/A,#N/A,FALSE,"PRJCTED QTRLY QTY's"}</definedName>
    <definedName name="bbbb" localSheetId="91" hidden="1">{#N/A,#N/A,FALSE,"PRJCTED QTRLY QTY's"}</definedName>
    <definedName name="bbbb" localSheetId="92" hidden="1">{#N/A,#N/A,FALSE,"PRJCTED QTRLY QTY's"}</definedName>
    <definedName name="bbbb" localSheetId="93" hidden="1">{#N/A,#N/A,FALSE,"PRJCTED QTRLY QTY's"}</definedName>
    <definedName name="bbbb" localSheetId="94" hidden="1">{#N/A,#N/A,FALSE,"PRJCTED QTRLY QTY's"}</definedName>
    <definedName name="bbbb" localSheetId="95" hidden="1">{#N/A,#N/A,FALSE,"PRJCTED QTRLY QTY's"}</definedName>
    <definedName name="bbbb" localSheetId="99" hidden="1">{#N/A,#N/A,FALSE,"PRJCTED QTRLY QTY's"}</definedName>
    <definedName name="bbbb" localSheetId="100" hidden="1">{#N/A,#N/A,FALSE,"PRJCTED QTRLY QTY's"}</definedName>
    <definedName name="bbbb" localSheetId="24" hidden="1">{#N/A,#N/A,FALSE,"PRJCTED QTRLY QTY's"}</definedName>
    <definedName name="bbbb" localSheetId="33" hidden="1">{#N/A,#N/A,FALSE,"PRJCTED QTRLY QTY's"}</definedName>
    <definedName name="bbbb" localSheetId="43" hidden="1">{#N/A,#N/A,FALSE,"PRJCTED QTRLY QTY's"}</definedName>
    <definedName name="bbbb" localSheetId="73" hidden="1">{#N/A,#N/A,FALSE,"PRJCTED QTRLY QTY's"}</definedName>
    <definedName name="bbbb" localSheetId="74" hidden="1">{#N/A,#N/A,FALSE,"PRJCTED QTRLY QTY's"}</definedName>
    <definedName name="bbbb" localSheetId="75" hidden="1">{#N/A,#N/A,FALSE,"PRJCTED QTRLY QTY's"}</definedName>
    <definedName name="bbbb" localSheetId="77" hidden="1">{#N/A,#N/A,FALSE,"PRJCTED QTRLY QTY's"}</definedName>
    <definedName name="bbbb" localSheetId="78" hidden="1">{#N/A,#N/A,FALSE,"PRJCTED QTRLY QTY's"}</definedName>
    <definedName name="bbbb" localSheetId="15" hidden="1">{#N/A,#N/A,FALSE,"PRJCTED QTRLY QTY's"}</definedName>
    <definedName name="bbbb" hidden="1">{#N/A,#N/A,FALSE,"PRJCTED QTRLY QTY's"}</definedName>
    <definedName name="bbbbbb" localSheetId="11" hidden="1">{#N/A,#N/A,FALSE,"PRJCTED QTRLY QTY's"}</definedName>
    <definedName name="bbbbbb" localSheetId="12" hidden="1">{#N/A,#N/A,FALSE,"PRJCTED QTRLY QTY's"}</definedName>
    <definedName name="bbbbbb" localSheetId="13" hidden="1">{#N/A,#N/A,FALSE,"PRJCTED QTRLY QTY's"}</definedName>
    <definedName name="bbbbbb" localSheetId="79" hidden="1">{#N/A,#N/A,FALSE,"PRJCTED QTRLY QTY's"}</definedName>
    <definedName name="bbbbbb" localSheetId="80" hidden="1">{#N/A,#N/A,FALSE,"PRJCTED QTRLY QTY's"}</definedName>
    <definedName name="bbbbbb" localSheetId="81" hidden="1">{#N/A,#N/A,FALSE,"PRJCTED QTRLY QTY's"}</definedName>
    <definedName name="bbbbbb" localSheetId="82" hidden="1">{#N/A,#N/A,FALSE,"PRJCTED QTRLY QTY's"}</definedName>
    <definedName name="bbbbbb" localSheetId="83" hidden="1">{#N/A,#N/A,FALSE,"PRJCTED QTRLY QTY's"}</definedName>
    <definedName name="bbbbbb" localSheetId="84" hidden="1">{#N/A,#N/A,FALSE,"PRJCTED QTRLY QTY's"}</definedName>
    <definedName name="bbbbbb" localSheetId="86" hidden="1">{#N/A,#N/A,FALSE,"PRJCTED QTRLY QTY's"}</definedName>
    <definedName name="bbbbbb" localSheetId="87" hidden="1">{#N/A,#N/A,FALSE,"PRJCTED QTRLY QTY's"}</definedName>
    <definedName name="bbbbbb" localSheetId="88" hidden="1">{#N/A,#N/A,FALSE,"PRJCTED QTRLY QTY's"}</definedName>
    <definedName name="bbbbbb" localSheetId="89" hidden="1">{#N/A,#N/A,FALSE,"PRJCTED QTRLY QTY's"}</definedName>
    <definedName name="bbbbbb" localSheetId="90" hidden="1">{#N/A,#N/A,FALSE,"PRJCTED QTRLY QTY's"}</definedName>
    <definedName name="bbbbbb" localSheetId="91" hidden="1">{#N/A,#N/A,FALSE,"PRJCTED QTRLY QTY's"}</definedName>
    <definedName name="bbbbbb" localSheetId="92" hidden="1">{#N/A,#N/A,FALSE,"PRJCTED QTRLY QTY's"}</definedName>
    <definedName name="bbbbbb" localSheetId="93" hidden="1">{#N/A,#N/A,FALSE,"PRJCTED QTRLY QTY's"}</definedName>
    <definedName name="bbbbbb" localSheetId="94" hidden="1">{#N/A,#N/A,FALSE,"PRJCTED QTRLY QTY's"}</definedName>
    <definedName name="bbbbbb" localSheetId="95" hidden="1">{#N/A,#N/A,FALSE,"PRJCTED QTRLY QTY's"}</definedName>
    <definedName name="bbbbbb" localSheetId="99" hidden="1">{#N/A,#N/A,FALSE,"PRJCTED QTRLY QTY's"}</definedName>
    <definedName name="bbbbbb" localSheetId="100" hidden="1">{#N/A,#N/A,FALSE,"PRJCTED QTRLY QTY's"}</definedName>
    <definedName name="bbbbbb" localSheetId="24" hidden="1">{#N/A,#N/A,FALSE,"PRJCTED QTRLY QTY's"}</definedName>
    <definedName name="bbbbbb" localSheetId="33" hidden="1">{#N/A,#N/A,FALSE,"PRJCTED QTRLY QTY's"}</definedName>
    <definedName name="bbbbbb" localSheetId="43" hidden="1">{#N/A,#N/A,FALSE,"PRJCTED QTRLY QTY's"}</definedName>
    <definedName name="bbbbbb" localSheetId="73" hidden="1">{#N/A,#N/A,FALSE,"PRJCTED QTRLY QTY's"}</definedName>
    <definedName name="bbbbbb" localSheetId="74" hidden="1">{#N/A,#N/A,FALSE,"PRJCTED QTRLY QTY's"}</definedName>
    <definedName name="bbbbbb" localSheetId="75" hidden="1">{#N/A,#N/A,FALSE,"PRJCTED QTRLY QTY's"}</definedName>
    <definedName name="bbbbbb" localSheetId="77" hidden="1">{#N/A,#N/A,FALSE,"PRJCTED QTRLY QTY's"}</definedName>
    <definedName name="bbbbbb" localSheetId="78" hidden="1">{#N/A,#N/A,FALSE,"PRJCTED QTRLY QTY's"}</definedName>
    <definedName name="bbbbbb" localSheetId="15" hidden="1">{#N/A,#N/A,FALSE,"PRJCTED QTRLY QTY's"}</definedName>
    <definedName name="bbbbbb" hidden="1">{#N/A,#N/A,FALSE,"PRJCTED QTRLY QTY's"}</definedName>
    <definedName name="BExEZ4HBCC06708765M8A06KCR7P" hidden="1">#N/A</definedName>
    <definedName name="BLPH1" localSheetId="84" hidden="1">#REF!</definedName>
    <definedName name="BLPH1" localSheetId="87" hidden="1">#REF!</definedName>
    <definedName name="BLPH1" localSheetId="91" hidden="1">#REF!</definedName>
    <definedName name="BLPH1" localSheetId="33" hidden="1">#REF!</definedName>
    <definedName name="BLPH1" localSheetId="36" hidden="1">#REF!</definedName>
    <definedName name="BLPH1" localSheetId="37" hidden="1">#REF!</definedName>
    <definedName name="BLPH1" localSheetId="39" hidden="1">#REF!</definedName>
    <definedName name="BLPH1" localSheetId="75" hidden="1">#REF!</definedName>
    <definedName name="BLPH1" localSheetId="76" hidden="1">#REF!</definedName>
    <definedName name="BLPH1" localSheetId="78" hidden="1">#REF!</definedName>
    <definedName name="BLPH1" hidden="1">#REF!</definedName>
    <definedName name="BLPH10" localSheetId="11" hidden="1">#REF!</definedName>
    <definedName name="BLPH10" localSheetId="12" hidden="1">#REF!</definedName>
    <definedName name="BLPH10" localSheetId="13" hidden="1">#REF!</definedName>
    <definedName name="BLPH10" localSheetId="79" hidden="1">#REF!</definedName>
    <definedName name="BLPH10" localSheetId="80" hidden="1">#REF!</definedName>
    <definedName name="BLPH10" localSheetId="81" hidden="1">#REF!</definedName>
    <definedName name="BLPH10" localSheetId="82" hidden="1">#REF!</definedName>
    <definedName name="BLPH10" localSheetId="83" hidden="1">#REF!</definedName>
    <definedName name="BLPH10" localSheetId="84" hidden="1">#REF!</definedName>
    <definedName name="BLPH10" localSheetId="87" hidden="1">#REF!</definedName>
    <definedName name="BLPH10" localSheetId="88" hidden="1">#REF!</definedName>
    <definedName name="BLPH10" localSheetId="89" hidden="1">#REF!</definedName>
    <definedName name="BLPH10" localSheetId="90" hidden="1">'11.05a Other_Re-opener Appendix'!#REF!</definedName>
    <definedName name="BLPH10" localSheetId="91" hidden="1">#REF!</definedName>
    <definedName name="BLPH10" localSheetId="92" hidden="1">#REF!</definedName>
    <definedName name="BLPH10" localSheetId="93" hidden="1">#REF!</definedName>
    <definedName name="BLPH10" localSheetId="94" hidden="1">#REF!</definedName>
    <definedName name="BLPH10" localSheetId="95" hidden="1">#REF!</definedName>
    <definedName name="BLPH10" localSheetId="99" hidden="1">#REF!</definedName>
    <definedName name="BLPH10" localSheetId="100" hidden="1">#REF!</definedName>
    <definedName name="BLPH10" localSheetId="33" hidden="1">#REF!</definedName>
    <definedName name="BLPH10" localSheetId="36" hidden="1">#REF!</definedName>
    <definedName name="BLPH10" localSheetId="37" hidden="1">#REF!</definedName>
    <definedName name="BLPH10" localSheetId="39" hidden="1">#REF!</definedName>
    <definedName name="BLPH10" localSheetId="73" hidden="1">#REF!</definedName>
    <definedName name="BLPH10" localSheetId="74" hidden="1">#REF!</definedName>
    <definedName name="BLPH10" localSheetId="75" hidden="1">#REF!</definedName>
    <definedName name="BLPH10" localSheetId="76" hidden="1">#REF!</definedName>
    <definedName name="BLPH10" localSheetId="77" hidden="1">#REF!</definedName>
    <definedName name="BLPH10" localSheetId="78" hidden="1">#REF!</definedName>
    <definedName name="BLPH10" localSheetId="15" hidden="1">#REF!</definedName>
    <definedName name="BLPH10" hidden="1">#REF!</definedName>
    <definedName name="BLPH100" localSheetId="11" hidden="1">#REF!</definedName>
    <definedName name="BLPH100" localSheetId="12" hidden="1">#REF!</definedName>
    <definedName name="BLPH100" localSheetId="13" hidden="1">#REF!</definedName>
    <definedName name="BLPH100" localSheetId="79" hidden="1">#REF!</definedName>
    <definedName name="BLPH100" localSheetId="80" hidden="1">#REF!</definedName>
    <definedName name="BLPH100" localSheetId="81" hidden="1">#REF!</definedName>
    <definedName name="BLPH100" localSheetId="82" hidden="1">#REF!</definedName>
    <definedName name="BLPH100" localSheetId="83" hidden="1">#REF!</definedName>
    <definedName name="BLPH100" localSheetId="84" hidden="1">#REF!</definedName>
    <definedName name="BLPH100" localSheetId="87" hidden="1">#REF!</definedName>
    <definedName name="BLPH100" localSheetId="88" hidden="1">#REF!</definedName>
    <definedName name="BLPH100" localSheetId="89" hidden="1">#REF!</definedName>
    <definedName name="BLPH100" localSheetId="90" hidden="1">'11.05a Other_Re-opener Appendix'!#REF!</definedName>
    <definedName name="BLPH100" localSheetId="91" hidden="1">#REF!</definedName>
    <definedName name="BLPH100" localSheetId="92" hidden="1">#REF!</definedName>
    <definedName name="BLPH100" localSheetId="93" hidden="1">#REF!</definedName>
    <definedName name="BLPH100" localSheetId="94" hidden="1">#REF!</definedName>
    <definedName name="BLPH100" localSheetId="95" hidden="1">#REF!</definedName>
    <definedName name="BLPH100" localSheetId="99" hidden="1">#REF!</definedName>
    <definedName name="BLPH100" localSheetId="100" hidden="1">#REF!</definedName>
    <definedName name="BLPH100" localSheetId="36" hidden="1">#REF!</definedName>
    <definedName name="BLPH100" localSheetId="37" hidden="1">#REF!</definedName>
    <definedName name="BLPH100" localSheetId="39" hidden="1">#REF!</definedName>
    <definedName name="BLPH100" localSheetId="73" hidden="1">#REF!</definedName>
    <definedName name="BLPH100" localSheetId="74" hidden="1">#REF!</definedName>
    <definedName name="BLPH100" localSheetId="75" hidden="1">#REF!</definedName>
    <definedName name="BLPH100" localSheetId="76" hidden="1">#REF!</definedName>
    <definedName name="BLPH100" localSheetId="77" hidden="1">#REF!</definedName>
    <definedName name="BLPH100" localSheetId="78" hidden="1">#REF!</definedName>
    <definedName name="BLPH100" hidden="1">#REF!</definedName>
    <definedName name="BLPH101" localSheetId="11" hidden="1">#REF!</definedName>
    <definedName name="BLPH101" localSheetId="12" hidden="1">#REF!</definedName>
    <definedName name="BLPH101" localSheetId="13" hidden="1">#REF!</definedName>
    <definedName name="BLPH101" localSheetId="79" hidden="1">#REF!</definedName>
    <definedName name="BLPH101" localSheetId="80" hidden="1">#REF!</definedName>
    <definedName name="BLPH101" localSheetId="81" hidden="1">#REF!</definedName>
    <definedName name="BLPH101" localSheetId="82" hidden="1">#REF!</definedName>
    <definedName name="BLPH101" localSheetId="83" hidden="1">#REF!</definedName>
    <definedName name="BLPH101" localSheetId="84" hidden="1">#REF!</definedName>
    <definedName name="BLPH101" localSheetId="87" hidden="1">#REF!</definedName>
    <definedName name="BLPH101" localSheetId="88" hidden="1">#REF!</definedName>
    <definedName name="BLPH101" localSheetId="89" hidden="1">#REF!</definedName>
    <definedName name="BLPH101" localSheetId="90" hidden="1">'11.05a Other_Re-opener Appendix'!#REF!</definedName>
    <definedName name="BLPH101" localSheetId="91" hidden="1">#REF!</definedName>
    <definedName name="BLPH101" localSheetId="92" hidden="1">#REF!</definedName>
    <definedName name="BLPH101" localSheetId="93" hidden="1">#REF!</definedName>
    <definedName name="BLPH101" localSheetId="94" hidden="1">#REF!</definedName>
    <definedName name="BLPH101" localSheetId="95" hidden="1">#REF!</definedName>
    <definedName name="BLPH101" localSheetId="99" hidden="1">#REF!</definedName>
    <definedName name="BLPH101" localSheetId="100" hidden="1">#REF!</definedName>
    <definedName name="BLPH101" localSheetId="36" hidden="1">#REF!</definedName>
    <definedName name="BLPH101" localSheetId="37" hidden="1">#REF!</definedName>
    <definedName name="BLPH101" localSheetId="39" hidden="1">#REF!</definedName>
    <definedName name="BLPH101" localSheetId="73" hidden="1">#REF!</definedName>
    <definedName name="BLPH101" localSheetId="74" hidden="1">#REF!</definedName>
    <definedName name="BLPH101" localSheetId="75" hidden="1">#REF!</definedName>
    <definedName name="BLPH101" localSheetId="76" hidden="1">#REF!</definedName>
    <definedName name="BLPH101" localSheetId="77" hidden="1">#REF!</definedName>
    <definedName name="BLPH101" localSheetId="78" hidden="1">#REF!</definedName>
    <definedName name="BLPH101" hidden="1">#REF!</definedName>
    <definedName name="BLPH102" localSheetId="11" hidden="1">#REF!</definedName>
    <definedName name="BLPH102" localSheetId="12" hidden="1">#REF!</definedName>
    <definedName name="BLPH102" localSheetId="13" hidden="1">#REF!</definedName>
    <definedName name="BLPH102" hidden="1">#REF!</definedName>
    <definedName name="BLPH103" localSheetId="11" hidden="1">#REF!</definedName>
    <definedName name="BLPH103" localSheetId="12" hidden="1">#REF!</definedName>
    <definedName name="BLPH103" localSheetId="13" hidden="1">#REF!</definedName>
    <definedName name="BLPH103" hidden="1">#REF!</definedName>
    <definedName name="BLPH104" localSheetId="11" hidden="1">#REF!</definedName>
    <definedName name="BLPH104" localSheetId="12" hidden="1">#REF!</definedName>
    <definedName name="BLPH104" localSheetId="13" hidden="1">#REF!</definedName>
    <definedName name="BLPH104" hidden="1">#REF!</definedName>
    <definedName name="BLPH105" localSheetId="11" hidden="1">#REF!</definedName>
    <definedName name="BLPH105" localSheetId="12" hidden="1">#REF!</definedName>
    <definedName name="BLPH105" localSheetId="13" hidden="1">#REF!</definedName>
    <definedName name="BLPH105" hidden="1">#REF!</definedName>
    <definedName name="BLPH106" localSheetId="11" hidden="1">#REF!</definedName>
    <definedName name="BLPH106" localSheetId="12" hidden="1">#REF!</definedName>
    <definedName name="BLPH106" localSheetId="13" hidden="1">#REF!</definedName>
    <definedName name="BLPH106" hidden="1">#REF!</definedName>
    <definedName name="BLPH107" localSheetId="11" hidden="1">#REF!</definedName>
    <definedName name="BLPH107" localSheetId="12" hidden="1">#REF!</definedName>
    <definedName name="BLPH107" localSheetId="13" hidden="1">#REF!</definedName>
    <definedName name="BLPH107" hidden="1">#REF!</definedName>
    <definedName name="BLPH108" localSheetId="11" hidden="1">#REF!</definedName>
    <definedName name="BLPH108" localSheetId="12" hidden="1">#REF!</definedName>
    <definedName name="BLPH108" localSheetId="13" hidden="1">#REF!</definedName>
    <definedName name="BLPH108" hidden="1">#REF!</definedName>
    <definedName name="BLPH109" localSheetId="11" hidden="1">#REF!</definedName>
    <definedName name="BLPH109" localSheetId="12" hidden="1">#REF!</definedName>
    <definedName name="BLPH109" localSheetId="13" hidden="1">#REF!</definedName>
    <definedName name="BLPH109" hidden="1">#REF!</definedName>
    <definedName name="BLPH11" localSheetId="11" hidden="1">#REF!</definedName>
    <definedName name="BLPH11" localSheetId="12" hidden="1">#REF!</definedName>
    <definedName name="BLPH11" localSheetId="13" hidden="1">#REF!</definedName>
    <definedName name="BLPH11" hidden="1">#REF!</definedName>
    <definedName name="BLPH110" localSheetId="11" hidden="1">#REF!</definedName>
    <definedName name="BLPH110" localSheetId="12" hidden="1">#REF!</definedName>
    <definedName name="BLPH110" localSheetId="13" hidden="1">#REF!</definedName>
    <definedName name="BLPH110" hidden="1">#REF!</definedName>
    <definedName name="BLPH111" localSheetId="11" hidden="1">#REF!</definedName>
    <definedName name="BLPH111" localSheetId="12" hidden="1">#REF!</definedName>
    <definedName name="BLPH111" localSheetId="13" hidden="1">#REF!</definedName>
    <definedName name="BLPH111" hidden="1">#REF!</definedName>
    <definedName name="BLPH112" localSheetId="11" hidden="1">#REF!</definedName>
    <definedName name="BLPH112" localSheetId="12" hidden="1">#REF!</definedName>
    <definedName name="BLPH112" localSheetId="13" hidden="1">#REF!</definedName>
    <definedName name="BLPH112" hidden="1">#REF!</definedName>
    <definedName name="BLPH113" localSheetId="11" hidden="1">#REF!</definedName>
    <definedName name="BLPH113" localSheetId="12" hidden="1">#REF!</definedName>
    <definedName name="BLPH113" localSheetId="13" hidden="1">#REF!</definedName>
    <definedName name="BLPH113" hidden="1">#REF!</definedName>
    <definedName name="BLPH114" localSheetId="11" hidden="1">#REF!</definedName>
    <definedName name="BLPH114" localSheetId="12" hidden="1">#REF!</definedName>
    <definedName name="BLPH114" localSheetId="13" hidden="1">#REF!</definedName>
    <definedName name="BLPH114" hidden="1">#REF!</definedName>
    <definedName name="BLPH115" localSheetId="11" hidden="1">#REF!</definedName>
    <definedName name="BLPH115" localSheetId="12" hidden="1">#REF!</definedName>
    <definedName name="BLPH115" localSheetId="13" hidden="1">#REF!</definedName>
    <definedName name="BLPH115" hidden="1">#REF!</definedName>
    <definedName name="BLPH116" localSheetId="11" hidden="1">#REF!</definedName>
    <definedName name="BLPH116" localSheetId="12" hidden="1">#REF!</definedName>
    <definedName name="BLPH116" localSheetId="13" hidden="1">#REF!</definedName>
    <definedName name="BLPH116" hidden="1">#REF!</definedName>
    <definedName name="BLPH117" localSheetId="11" hidden="1">#REF!</definedName>
    <definedName name="BLPH117" localSheetId="12" hidden="1">#REF!</definedName>
    <definedName name="BLPH117" localSheetId="13" hidden="1">#REF!</definedName>
    <definedName name="BLPH117" hidden="1">#REF!</definedName>
    <definedName name="BLPH118" localSheetId="11" hidden="1">#REF!</definedName>
    <definedName name="BLPH118" localSheetId="12" hidden="1">#REF!</definedName>
    <definedName name="BLPH118" localSheetId="13" hidden="1">#REF!</definedName>
    <definedName name="BLPH118" hidden="1">#REF!</definedName>
    <definedName name="BLPH119" localSheetId="11" hidden="1">#REF!</definedName>
    <definedName name="BLPH119" localSheetId="12" hidden="1">#REF!</definedName>
    <definedName name="BLPH119" localSheetId="13" hidden="1">#REF!</definedName>
    <definedName name="BLPH119" hidden="1">#REF!</definedName>
    <definedName name="BLPH12" localSheetId="11" hidden="1">#REF!</definedName>
    <definedName name="BLPH12" localSheetId="12" hidden="1">#REF!</definedName>
    <definedName name="BLPH12" localSheetId="13" hidden="1">#REF!</definedName>
    <definedName name="BLPH12" hidden="1">#REF!</definedName>
    <definedName name="BLPH120" localSheetId="11" hidden="1">#REF!</definedName>
    <definedName name="BLPH120" localSheetId="12" hidden="1">#REF!</definedName>
    <definedName name="BLPH120" localSheetId="13" hidden="1">#REF!</definedName>
    <definedName name="BLPH120" hidden="1">#REF!</definedName>
    <definedName name="BLPH121" localSheetId="11" hidden="1">#REF!</definedName>
    <definedName name="BLPH121" localSheetId="12" hidden="1">#REF!</definedName>
    <definedName name="BLPH121" localSheetId="13" hidden="1">#REF!</definedName>
    <definedName name="BLPH121" hidden="1">#REF!</definedName>
    <definedName name="BLPH122" localSheetId="11" hidden="1">#REF!</definedName>
    <definedName name="BLPH122" localSheetId="12" hidden="1">#REF!</definedName>
    <definedName name="BLPH122" localSheetId="13" hidden="1">#REF!</definedName>
    <definedName name="BLPH122" hidden="1">#REF!</definedName>
    <definedName name="BLPH123" localSheetId="11" hidden="1">#REF!</definedName>
    <definedName name="BLPH123" localSheetId="12" hidden="1">#REF!</definedName>
    <definedName name="BLPH123" localSheetId="13" hidden="1">#REF!</definedName>
    <definedName name="BLPH123" hidden="1">#REF!</definedName>
    <definedName name="BLPH124" localSheetId="11" hidden="1">#REF!</definedName>
    <definedName name="BLPH124" localSheetId="12" hidden="1">#REF!</definedName>
    <definedName name="BLPH124" localSheetId="13" hidden="1">#REF!</definedName>
    <definedName name="BLPH124" hidden="1">#REF!</definedName>
    <definedName name="BLPH125" localSheetId="11" hidden="1">#REF!</definedName>
    <definedName name="BLPH125" localSheetId="12" hidden="1">#REF!</definedName>
    <definedName name="BLPH125" localSheetId="13" hidden="1">#REF!</definedName>
    <definedName name="BLPH125" hidden="1">#REF!</definedName>
    <definedName name="BLPH126" localSheetId="11" hidden="1">#REF!</definedName>
    <definedName name="BLPH126" localSheetId="12" hidden="1">#REF!</definedName>
    <definedName name="BLPH126" localSheetId="13" hidden="1">#REF!</definedName>
    <definedName name="BLPH126" hidden="1">#REF!</definedName>
    <definedName name="BLPH127" localSheetId="11" hidden="1">#REF!</definedName>
    <definedName name="BLPH127" localSheetId="12" hidden="1">#REF!</definedName>
    <definedName name="BLPH127" localSheetId="13" hidden="1">#REF!</definedName>
    <definedName name="BLPH127" hidden="1">#REF!</definedName>
    <definedName name="BLPH128" localSheetId="11" hidden="1">#REF!</definedName>
    <definedName name="BLPH128" localSheetId="12" hidden="1">#REF!</definedName>
    <definedName name="BLPH128" localSheetId="13" hidden="1">#REF!</definedName>
    <definedName name="BLPH128" hidden="1">#REF!</definedName>
    <definedName name="BLPH129" localSheetId="11" hidden="1">#REF!</definedName>
    <definedName name="BLPH129" localSheetId="12" hidden="1">#REF!</definedName>
    <definedName name="BLPH129" localSheetId="13" hidden="1">#REF!</definedName>
    <definedName name="BLPH129" hidden="1">#REF!</definedName>
    <definedName name="BLPH13" localSheetId="11" hidden="1">#REF!</definedName>
    <definedName name="BLPH13" localSheetId="12" hidden="1">#REF!</definedName>
    <definedName name="BLPH13" localSheetId="13" hidden="1">#REF!</definedName>
    <definedName name="BLPH13" hidden="1">#REF!</definedName>
    <definedName name="BLPH130" localSheetId="11" hidden="1">#REF!</definedName>
    <definedName name="BLPH130" localSheetId="12" hidden="1">#REF!</definedName>
    <definedName name="BLPH130" localSheetId="13" hidden="1">#REF!</definedName>
    <definedName name="BLPH130" hidden="1">#REF!</definedName>
    <definedName name="BLPH131" localSheetId="11" hidden="1">#REF!</definedName>
    <definedName name="BLPH131" localSheetId="12" hidden="1">#REF!</definedName>
    <definedName name="BLPH131" localSheetId="13" hidden="1">#REF!</definedName>
    <definedName name="BLPH131" hidden="1">#REF!</definedName>
    <definedName name="BLPH132" localSheetId="11" hidden="1">#REF!</definedName>
    <definedName name="BLPH132" localSheetId="12" hidden="1">#REF!</definedName>
    <definedName name="BLPH132" localSheetId="13" hidden="1">#REF!</definedName>
    <definedName name="BLPH132" hidden="1">#REF!</definedName>
    <definedName name="BLPH133" localSheetId="11" hidden="1">#REF!</definedName>
    <definedName name="BLPH133" localSheetId="12" hidden="1">#REF!</definedName>
    <definedName name="BLPH133" localSheetId="13" hidden="1">#REF!</definedName>
    <definedName name="BLPH133" hidden="1">#REF!</definedName>
    <definedName name="BLPH134" localSheetId="11" hidden="1">#REF!</definedName>
    <definedName name="BLPH134" localSheetId="12" hidden="1">#REF!</definedName>
    <definedName name="BLPH134" localSheetId="13" hidden="1">#REF!</definedName>
    <definedName name="BLPH134" hidden="1">#REF!</definedName>
    <definedName name="BLPH135" localSheetId="11" hidden="1">#REF!</definedName>
    <definedName name="BLPH135" localSheetId="12" hidden="1">#REF!</definedName>
    <definedName name="BLPH135" localSheetId="13" hidden="1">#REF!</definedName>
    <definedName name="BLPH135" hidden="1">#REF!</definedName>
    <definedName name="BLPH136" localSheetId="11" hidden="1">#REF!</definedName>
    <definedName name="BLPH136" localSheetId="12" hidden="1">#REF!</definedName>
    <definedName name="BLPH136" localSheetId="13" hidden="1">#REF!</definedName>
    <definedName name="BLPH136" hidden="1">#REF!</definedName>
    <definedName name="BLPH137" localSheetId="11" hidden="1">#REF!</definedName>
    <definedName name="BLPH137" localSheetId="12" hidden="1">#REF!</definedName>
    <definedName name="BLPH137" localSheetId="13" hidden="1">#REF!</definedName>
    <definedName name="BLPH137" hidden="1">#REF!</definedName>
    <definedName name="BLPH138" localSheetId="11" hidden="1">#REF!</definedName>
    <definedName name="BLPH138" localSheetId="12" hidden="1">#REF!</definedName>
    <definedName name="BLPH138" localSheetId="13" hidden="1">#REF!</definedName>
    <definedName name="BLPH138" hidden="1">#REF!</definedName>
    <definedName name="BLPH139" localSheetId="11" hidden="1">#REF!</definedName>
    <definedName name="BLPH139" localSheetId="12" hidden="1">#REF!</definedName>
    <definedName name="BLPH139" localSheetId="13" hidden="1">#REF!</definedName>
    <definedName name="BLPH139" hidden="1">#REF!</definedName>
    <definedName name="BLPH14" localSheetId="11" hidden="1">#REF!</definedName>
    <definedName name="BLPH14" localSheetId="12" hidden="1">#REF!</definedName>
    <definedName name="BLPH14" localSheetId="13" hidden="1">#REF!</definedName>
    <definedName name="BLPH14" hidden="1">#REF!</definedName>
    <definedName name="BLPH140" localSheetId="11" hidden="1">#REF!</definedName>
    <definedName name="BLPH140" localSheetId="12" hidden="1">#REF!</definedName>
    <definedName name="BLPH140" localSheetId="13" hidden="1">#REF!</definedName>
    <definedName name="BLPH140" hidden="1">#REF!</definedName>
    <definedName name="BLPH141" localSheetId="11" hidden="1">#REF!</definedName>
    <definedName name="BLPH141" localSheetId="12" hidden="1">#REF!</definedName>
    <definedName name="BLPH141" localSheetId="13" hidden="1">#REF!</definedName>
    <definedName name="BLPH141" hidden="1">#REF!</definedName>
    <definedName name="BLPH142" localSheetId="11" hidden="1">#REF!</definedName>
    <definedName name="BLPH142" localSheetId="12" hidden="1">#REF!</definedName>
    <definedName name="BLPH142" localSheetId="13" hidden="1">#REF!</definedName>
    <definedName name="BLPH142" hidden="1">#REF!</definedName>
    <definedName name="BLPH143" localSheetId="11" hidden="1">#REF!</definedName>
    <definedName name="BLPH143" localSheetId="12" hidden="1">#REF!</definedName>
    <definedName name="BLPH143" localSheetId="13" hidden="1">#REF!</definedName>
    <definedName name="BLPH143" hidden="1">#REF!</definedName>
    <definedName name="BLPH144" localSheetId="11" hidden="1">#REF!</definedName>
    <definedName name="BLPH144" localSheetId="12" hidden="1">#REF!</definedName>
    <definedName name="BLPH144" localSheetId="13" hidden="1">#REF!</definedName>
    <definedName name="BLPH144" hidden="1">#REF!</definedName>
    <definedName name="BLPH145" localSheetId="11" hidden="1">#REF!</definedName>
    <definedName name="BLPH145" localSheetId="12" hidden="1">#REF!</definedName>
    <definedName name="BLPH145" localSheetId="13" hidden="1">#REF!</definedName>
    <definedName name="BLPH145" hidden="1">#REF!</definedName>
    <definedName name="BLPH146" localSheetId="11" hidden="1">#REF!</definedName>
    <definedName name="BLPH146" localSheetId="12" hidden="1">#REF!</definedName>
    <definedName name="BLPH146" localSheetId="13" hidden="1">#REF!</definedName>
    <definedName name="BLPH146" hidden="1">#REF!</definedName>
    <definedName name="BLPH147" localSheetId="11" hidden="1">#REF!</definedName>
    <definedName name="BLPH147" localSheetId="12" hidden="1">#REF!</definedName>
    <definedName name="BLPH147" localSheetId="13" hidden="1">#REF!</definedName>
    <definedName name="BLPH147" hidden="1">#REF!</definedName>
    <definedName name="BLPH148" localSheetId="11" hidden="1">#REF!</definedName>
    <definedName name="BLPH148" localSheetId="12" hidden="1">#REF!</definedName>
    <definedName name="BLPH148" localSheetId="13" hidden="1">#REF!</definedName>
    <definedName name="BLPH148" hidden="1">#REF!</definedName>
    <definedName name="BLPH149" localSheetId="11" hidden="1">#REF!</definedName>
    <definedName name="BLPH149" localSheetId="12" hidden="1">#REF!</definedName>
    <definedName name="BLPH149" localSheetId="13" hidden="1">#REF!</definedName>
    <definedName name="BLPH149" hidden="1">#REF!</definedName>
    <definedName name="BLPH15" localSheetId="11" hidden="1">#REF!</definedName>
    <definedName name="BLPH15" localSheetId="12" hidden="1">#REF!</definedName>
    <definedName name="BLPH15" localSheetId="13" hidden="1">#REF!</definedName>
    <definedName name="BLPH15" hidden="1">#REF!</definedName>
    <definedName name="BLPH150" localSheetId="11" hidden="1">#REF!</definedName>
    <definedName name="BLPH150" localSheetId="12" hidden="1">#REF!</definedName>
    <definedName name="BLPH150" localSheetId="13" hidden="1">#REF!</definedName>
    <definedName name="BLPH150" hidden="1">#REF!</definedName>
    <definedName name="BLPH151" localSheetId="11" hidden="1">#REF!</definedName>
    <definedName name="BLPH151" localSheetId="12" hidden="1">#REF!</definedName>
    <definedName name="BLPH151" localSheetId="13" hidden="1">#REF!</definedName>
    <definedName name="BLPH151" hidden="1">#REF!</definedName>
    <definedName name="BLPH152" localSheetId="11" hidden="1">#REF!</definedName>
    <definedName name="BLPH152" localSheetId="12" hidden="1">#REF!</definedName>
    <definedName name="BLPH152" localSheetId="13" hidden="1">#REF!</definedName>
    <definedName name="BLPH152" hidden="1">#REF!</definedName>
    <definedName name="BLPH153" localSheetId="11" hidden="1">#REF!</definedName>
    <definedName name="BLPH153" localSheetId="12" hidden="1">#REF!</definedName>
    <definedName name="BLPH153" localSheetId="13" hidden="1">#REF!</definedName>
    <definedName name="BLPH153" hidden="1">#REF!</definedName>
    <definedName name="BLPH154" localSheetId="11" hidden="1">#REF!</definedName>
    <definedName name="BLPH154" localSheetId="12" hidden="1">#REF!</definedName>
    <definedName name="BLPH154" localSheetId="13" hidden="1">#REF!</definedName>
    <definedName name="BLPH154" hidden="1">#REF!</definedName>
    <definedName name="BLPH155" localSheetId="11" hidden="1">#REF!</definedName>
    <definedName name="BLPH155" localSheetId="12" hidden="1">#REF!</definedName>
    <definedName name="BLPH155" localSheetId="13" hidden="1">#REF!</definedName>
    <definedName name="BLPH155" hidden="1">#REF!</definedName>
    <definedName name="BLPH156" localSheetId="11" hidden="1">#REF!</definedName>
    <definedName name="BLPH156" localSheetId="12" hidden="1">#REF!</definedName>
    <definedName name="BLPH156" localSheetId="13" hidden="1">#REF!</definedName>
    <definedName name="BLPH156" hidden="1">#REF!</definedName>
    <definedName name="BLPH157" localSheetId="11" hidden="1">#REF!</definedName>
    <definedName name="BLPH157" localSheetId="12" hidden="1">#REF!</definedName>
    <definedName name="BLPH157" localSheetId="13" hidden="1">#REF!</definedName>
    <definedName name="BLPH157" hidden="1">#REF!</definedName>
    <definedName name="BLPH158" localSheetId="11" hidden="1">#REF!</definedName>
    <definedName name="BLPH158" localSheetId="12" hidden="1">#REF!</definedName>
    <definedName name="BLPH158" localSheetId="13" hidden="1">#REF!</definedName>
    <definedName name="BLPH158" hidden="1">#REF!</definedName>
    <definedName name="BLPH159" localSheetId="11" hidden="1">#REF!</definedName>
    <definedName name="BLPH159" localSheetId="12" hidden="1">#REF!</definedName>
    <definedName name="BLPH159" localSheetId="13" hidden="1">#REF!</definedName>
    <definedName name="BLPH159" hidden="1">#REF!</definedName>
    <definedName name="BLPH16" localSheetId="11" hidden="1">#REF!</definedName>
    <definedName name="BLPH16" localSheetId="12" hidden="1">#REF!</definedName>
    <definedName name="BLPH16" localSheetId="13" hidden="1">#REF!</definedName>
    <definedName name="BLPH16" hidden="1">#REF!</definedName>
    <definedName name="BLPH160" localSheetId="11" hidden="1">#REF!</definedName>
    <definedName name="BLPH160" localSheetId="12" hidden="1">#REF!</definedName>
    <definedName name="BLPH160" localSheetId="13" hidden="1">#REF!</definedName>
    <definedName name="BLPH160" hidden="1">#REF!</definedName>
    <definedName name="BLPH161" localSheetId="11" hidden="1">#REF!</definedName>
    <definedName name="BLPH161" localSheetId="12" hidden="1">#REF!</definedName>
    <definedName name="BLPH161" localSheetId="13" hidden="1">#REF!</definedName>
    <definedName name="BLPH161" hidden="1">#REF!</definedName>
    <definedName name="BLPH162" localSheetId="11" hidden="1">#REF!</definedName>
    <definedName name="BLPH162" localSheetId="12" hidden="1">#REF!</definedName>
    <definedName name="BLPH162" localSheetId="13" hidden="1">#REF!</definedName>
    <definedName name="BLPH162" hidden="1">#REF!</definedName>
    <definedName name="BLPH163" localSheetId="11" hidden="1">#REF!</definedName>
    <definedName name="BLPH163" localSheetId="12" hidden="1">#REF!</definedName>
    <definedName name="BLPH163" localSheetId="13" hidden="1">#REF!</definedName>
    <definedName name="BLPH163" hidden="1">#REF!</definedName>
    <definedName name="BLPH164" localSheetId="11" hidden="1">#REF!</definedName>
    <definedName name="BLPH164" localSheetId="12" hidden="1">#REF!</definedName>
    <definedName name="BLPH164" localSheetId="13" hidden="1">#REF!</definedName>
    <definedName name="BLPH164" hidden="1">#REF!</definedName>
    <definedName name="BLPH165" localSheetId="11" hidden="1">#REF!</definedName>
    <definedName name="BLPH165" localSheetId="12" hidden="1">#REF!</definedName>
    <definedName name="BLPH165" localSheetId="13" hidden="1">#REF!</definedName>
    <definedName name="BLPH165" hidden="1">#REF!</definedName>
    <definedName name="BLPH166" localSheetId="11" hidden="1">#REF!</definedName>
    <definedName name="BLPH166" localSheetId="12" hidden="1">#REF!</definedName>
    <definedName name="BLPH166" localSheetId="13" hidden="1">#REF!</definedName>
    <definedName name="BLPH166" hidden="1">#REF!</definedName>
    <definedName name="BLPH167" localSheetId="11" hidden="1">#REF!</definedName>
    <definedName name="BLPH167" localSheetId="12" hidden="1">#REF!</definedName>
    <definedName name="BLPH167" localSheetId="13" hidden="1">#REF!</definedName>
    <definedName name="BLPH167" hidden="1">#REF!</definedName>
    <definedName name="BLPH168" localSheetId="11" hidden="1">#REF!</definedName>
    <definedName name="BLPH168" localSheetId="12" hidden="1">#REF!</definedName>
    <definedName name="BLPH168" localSheetId="13" hidden="1">#REF!</definedName>
    <definedName name="BLPH168" hidden="1">#REF!</definedName>
    <definedName name="BLPH169" localSheetId="11" hidden="1">#REF!</definedName>
    <definedName name="BLPH169" localSheetId="12" hidden="1">#REF!</definedName>
    <definedName name="BLPH169" localSheetId="13" hidden="1">#REF!</definedName>
    <definedName name="BLPH169" hidden="1">#REF!</definedName>
    <definedName name="BLPH17" localSheetId="11" hidden="1">#REF!</definedName>
    <definedName name="BLPH17" localSheetId="12" hidden="1">#REF!</definedName>
    <definedName name="BLPH17" localSheetId="13" hidden="1">#REF!</definedName>
    <definedName name="BLPH17" hidden="1">#REF!</definedName>
    <definedName name="BLPH170" localSheetId="11" hidden="1">#REF!</definedName>
    <definedName name="BLPH170" localSheetId="12" hidden="1">#REF!</definedName>
    <definedName name="BLPH170" localSheetId="13" hidden="1">#REF!</definedName>
    <definedName name="BLPH170" hidden="1">#REF!</definedName>
    <definedName name="BLPH171" localSheetId="11" hidden="1">#REF!</definedName>
    <definedName name="BLPH171" localSheetId="12" hidden="1">#REF!</definedName>
    <definedName name="BLPH171" localSheetId="13" hidden="1">#REF!</definedName>
    <definedName name="BLPH171" hidden="1">#REF!</definedName>
    <definedName name="BLPH172" localSheetId="11" hidden="1">#REF!</definedName>
    <definedName name="BLPH172" localSheetId="12" hidden="1">#REF!</definedName>
    <definedName name="BLPH172" localSheetId="13" hidden="1">#REF!</definedName>
    <definedName name="BLPH172" hidden="1">#REF!</definedName>
    <definedName name="BLPH173" localSheetId="11" hidden="1">#REF!</definedName>
    <definedName name="BLPH173" localSheetId="12" hidden="1">#REF!</definedName>
    <definedName name="BLPH173" localSheetId="13" hidden="1">#REF!</definedName>
    <definedName name="BLPH173" hidden="1">#REF!</definedName>
    <definedName name="BLPH174" localSheetId="11" hidden="1">#REF!</definedName>
    <definedName name="BLPH174" localSheetId="12" hidden="1">#REF!</definedName>
    <definedName name="BLPH174" localSheetId="13" hidden="1">#REF!</definedName>
    <definedName name="BLPH174" hidden="1">#REF!</definedName>
    <definedName name="BLPH175" localSheetId="11" hidden="1">#REF!</definedName>
    <definedName name="BLPH175" localSheetId="12" hidden="1">#REF!</definedName>
    <definedName name="BLPH175" localSheetId="13" hidden="1">#REF!</definedName>
    <definedName name="BLPH175" hidden="1">#REF!</definedName>
    <definedName name="BLPH176" localSheetId="11" hidden="1">#REF!</definedName>
    <definedName name="BLPH176" localSheetId="12" hidden="1">#REF!</definedName>
    <definedName name="BLPH176" localSheetId="13" hidden="1">#REF!</definedName>
    <definedName name="BLPH176" hidden="1">#REF!</definedName>
    <definedName name="BLPH177" localSheetId="11" hidden="1">#REF!</definedName>
    <definedName name="BLPH177" localSheetId="12" hidden="1">#REF!</definedName>
    <definedName name="BLPH177" localSheetId="13" hidden="1">#REF!</definedName>
    <definedName name="BLPH177" hidden="1">#REF!</definedName>
    <definedName name="BLPH178" localSheetId="11" hidden="1">#REF!</definedName>
    <definedName name="BLPH178" localSheetId="12" hidden="1">#REF!</definedName>
    <definedName name="BLPH178" localSheetId="13" hidden="1">#REF!</definedName>
    <definedName name="BLPH178" hidden="1">#REF!</definedName>
    <definedName name="BLPH179" localSheetId="11" hidden="1">#REF!</definedName>
    <definedName name="BLPH179" localSheetId="12" hidden="1">#REF!</definedName>
    <definedName name="BLPH179" localSheetId="13" hidden="1">#REF!</definedName>
    <definedName name="BLPH179" hidden="1">#REF!</definedName>
    <definedName name="BLPH18" localSheetId="11" hidden="1">#REF!</definedName>
    <definedName name="BLPH18" localSheetId="12" hidden="1">#REF!</definedName>
    <definedName name="BLPH18" localSheetId="13" hidden="1">#REF!</definedName>
    <definedName name="BLPH18" hidden="1">#REF!</definedName>
    <definedName name="BLPH180" localSheetId="11" hidden="1">#REF!</definedName>
    <definedName name="BLPH180" localSheetId="12" hidden="1">#REF!</definedName>
    <definedName name="BLPH180" localSheetId="13" hidden="1">#REF!</definedName>
    <definedName name="BLPH180" hidden="1">#REF!</definedName>
    <definedName name="BLPH181" localSheetId="11" hidden="1">#REF!</definedName>
    <definedName name="BLPH181" localSheetId="12" hidden="1">#REF!</definedName>
    <definedName name="BLPH181" localSheetId="13" hidden="1">#REF!</definedName>
    <definedName name="BLPH181" hidden="1">#REF!</definedName>
    <definedName name="BLPH182" localSheetId="11" hidden="1">#REF!</definedName>
    <definedName name="BLPH182" localSheetId="12" hidden="1">#REF!</definedName>
    <definedName name="BLPH182" localSheetId="13" hidden="1">#REF!</definedName>
    <definedName name="BLPH182" hidden="1">#REF!</definedName>
    <definedName name="BLPH183" localSheetId="11" hidden="1">#REF!</definedName>
    <definedName name="BLPH183" localSheetId="12" hidden="1">#REF!</definedName>
    <definedName name="BLPH183" localSheetId="13" hidden="1">#REF!</definedName>
    <definedName name="BLPH183" hidden="1">#REF!</definedName>
    <definedName name="BLPH184" localSheetId="11" hidden="1">#REF!</definedName>
    <definedName name="BLPH184" localSheetId="12" hidden="1">#REF!</definedName>
    <definedName name="BLPH184" localSheetId="13" hidden="1">#REF!</definedName>
    <definedName name="BLPH184" hidden="1">#REF!</definedName>
    <definedName name="BLPH185" localSheetId="11" hidden="1">#REF!</definedName>
    <definedName name="BLPH185" localSheetId="12" hidden="1">#REF!</definedName>
    <definedName name="BLPH185" localSheetId="13" hidden="1">#REF!</definedName>
    <definedName name="BLPH185" hidden="1">#REF!</definedName>
    <definedName name="BLPH186" localSheetId="11" hidden="1">#REF!</definedName>
    <definedName name="BLPH186" localSheetId="12" hidden="1">#REF!</definedName>
    <definedName name="BLPH186" localSheetId="13" hidden="1">#REF!</definedName>
    <definedName name="BLPH186" hidden="1">#REF!</definedName>
    <definedName name="BLPH187" localSheetId="11" hidden="1">#REF!</definedName>
    <definedName name="BLPH187" localSheetId="12" hidden="1">#REF!</definedName>
    <definedName name="BLPH187" localSheetId="13" hidden="1">#REF!</definedName>
    <definedName name="BLPH187" hidden="1">#REF!</definedName>
    <definedName name="BLPH188" localSheetId="11" hidden="1">#REF!</definedName>
    <definedName name="BLPH188" localSheetId="12" hidden="1">#REF!</definedName>
    <definedName name="BLPH188" localSheetId="13" hidden="1">#REF!</definedName>
    <definedName name="BLPH188" hidden="1">#REF!</definedName>
    <definedName name="BLPH189" localSheetId="11" hidden="1">#REF!</definedName>
    <definedName name="BLPH189" localSheetId="12" hidden="1">#REF!</definedName>
    <definedName name="BLPH189" localSheetId="13" hidden="1">#REF!</definedName>
    <definedName name="BLPH189" hidden="1">#REF!</definedName>
    <definedName name="BLPH19" localSheetId="11" hidden="1">#REF!</definedName>
    <definedName name="BLPH19" localSheetId="12" hidden="1">#REF!</definedName>
    <definedName name="BLPH19" localSheetId="13" hidden="1">#REF!</definedName>
    <definedName name="BLPH19" hidden="1">#REF!</definedName>
    <definedName name="BLPH190" localSheetId="11" hidden="1">#REF!</definedName>
    <definedName name="BLPH190" localSheetId="12" hidden="1">#REF!</definedName>
    <definedName name="BLPH190" localSheetId="13" hidden="1">#REF!</definedName>
    <definedName name="BLPH190" hidden="1">#REF!</definedName>
    <definedName name="BLPH191" localSheetId="11" hidden="1">#REF!</definedName>
    <definedName name="BLPH191" localSheetId="12" hidden="1">#REF!</definedName>
    <definedName name="BLPH191" localSheetId="13" hidden="1">#REF!</definedName>
    <definedName name="BLPH191" hidden="1">#REF!</definedName>
    <definedName name="BLPH192" localSheetId="11" hidden="1">#REF!</definedName>
    <definedName name="BLPH192" localSheetId="12" hidden="1">#REF!</definedName>
    <definedName name="BLPH192" localSheetId="13" hidden="1">#REF!</definedName>
    <definedName name="BLPH192" hidden="1">#REF!</definedName>
    <definedName name="BLPH193" localSheetId="11" hidden="1">#REF!</definedName>
    <definedName name="BLPH193" localSheetId="12" hidden="1">#REF!</definedName>
    <definedName name="BLPH193" localSheetId="13" hidden="1">#REF!</definedName>
    <definedName name="BLPH193" hidden="1">#REF!</definedName>
    <definedName name="BLPH194" localSheetId="11" hidden="1">#REF!</definedName>
    <definedName name="BLPH194" localSheetId="12" hidden="1">#REF!</definedName>
    <definedName name="BLPH194" localSheetId="13" hidden="1">#REF!</definedName>
    <definedName name="BLPH194" hidden="1">#REF!</definedName>
    <definedName name="BLPH195" localSheetId="11" hidden="1">#REF!</definedName>
    <definedName name="BLPH195" localSheetId="12" hidden="1">#REF!</definedName>
    <definedName name="BLPH195" localSheetId="13" hidden="1">#REF!</definedName>
    <definedName name="BLPH195" hidden="1">#REF!</definedName>
    <definedName name="BLPH196" localSheetId="11" hidden="1">#REF!</definedName>
    <definedName name="BLPH196" localSheetId="12" hidden="1">#REF!</definedName>
    <definedName name="BLPH196" localSheetId="13" hidden="1">#REF!</definedName>
    <definedName name="BLPH196" hidden="1">#REF!</definedName>
    <definedName name="BLPH197" localSheetId="11" hidden="1">#REF!</definedName>
    <definedName name="BLPH197" localSheetId="12" hidden="1">#REF!</definedName>
    <definedName name="BLPH197" localSheetId="13" hidden="1">#REF!</definedName>
    <definedName name="BLPH197" hidden="1">#REF!</definedName>
    <definedName name="BLPH198" localSheetId="11" hidden="1">#REF!</definedName>
    <definedName name="BLPH198" localSheetId="12" hidden="1">#REF!</definedName>
    <definedName name="BLPH198" localSheetId="13" hidden="1">#REF!</definedName>
    <definedName name="BLPH198" hidden="1">#REF!</definedName>
    <definedName name="BLPH199" localSheetId="11" hidden="1">#REF!</definedName>
    <definedName name="BLPH199" localSheetId="12" hidden="1">#REF!</definedName>
    <definedName name="BLPH199" localSheetId="13" hidden="1">#REF!</definedName>
    <definedName name="BLPH199" hidden="1">#REF!</definedName>
    <definedName name="BLPH2" localSheetId="11" hidden="1">#REF!</definedName>
    <definedName name="BLPH2" localSheetId="12" hidden="1">#REF!</definedName>
    <definedName name="BLPH2" localSheetId="13" hidden="1">#REF!</definedName>
    <definedName name="BLPH2" localSheetId="84" hidden="1">#REF!</definedName>
    <definedName name="BLPH2" localSheetId="87" hidden="1">#REF!</definedName>
    <definedName name="BLPH2" localSheetId="88" hidden="1">#REF!</definedName>
    <definedName name="BLPH2" localSheetId="91" hidden="1">#REF!</definedName>
    <definedName name="BLPH2" localSheetId="100" hidden="1">#REF!</definedName>
    <definedName name="BLPH2" localSheetId="33" hidden="1">#REF!</definedName>
    <definedName name="BLPH2" localSheetId="36" hidden="1">#REF!</definedName>
    <definedName name="BLPH2" localSheetId="37" hidden="1">#REF!</definedName>
    <definedName name="BLPH2" localSheetId="39" hidden="1">#REF!</definedName>
    <definedName name="BLPH2" localSheetId="75" hidden="1">#REF!</definedName>
    <definedName name="BLPH2" localSheetId="76" hidden="1">#REF!</definedName>
    <definedName name="BLPH2" localSheetId="78" hidden="1">#REF!</definedName>
    <definedName name="BLPH2" localSheetId="15" hidden="1">#REF!</definedName>
    <definedName name="BLPH2" hidden="1">#REF!</definedName>
    <definedName name="BLPH20" localSheetId="11" hidden="1">#REF!</definedName>
    <definedName name="BLPH20" localSheetId="12" hidden="1">#REF!</definedName>
    <definedName name="BLPH20" localSheetId="13" hidden="1">#REF!</definedName>
    <definedName name="BLPH20" localSheetId="79" hidden="1">#REF!</definedName>
    <definedName name="BLPH20" localSheetId="80" hidden="1">#REF!</definedName>
    <definedName name="BLPH20" localSheetId="81" hidden="1">#REF!</definedName>
    <definedName name="BLPH20" localSheetId="82" hidden="1">#REF!</definedName>
    <definedName name="BLPH20" localSheetId="83" hidden="1">#REF!</definedName>
    <definedName name="BLPH20" localSheetId="84" hidden="1">#REF!</definedName>
    <definedName name="BLPH20" localSheetId="87" hidden="1">#REF!</definedName>
    <definedName name="BLPH20" localSheetId="88" hidden="1">#REF!</definedName>
    <definedName name="BLPH20" localSheetId="89" hidden="1">#REF!</definedName>
    <definedName name="BLPH20" localSheetId="90" hidden="1">'11.05a Other_Re-opener Appendix'!#REF!</definedName>
    <definedName name="BLPH20" localSheetId="91" hidden="1">#REF!</definedName>
    <definedName name="BLPH20" localSheetId="92" hidden="1">#REF!</definedName>
    <definedName name="BLPH20" localSheetId="93" hidden="1">#REF!</definedName>
    <definedName name="BLPH20" localSheetId="94" hidden="1">#REF!</definedName>
    <definedName name="BLPH20" localSheetId="95" hidden="1">#REF!</definedName>
    <definedName name="BLPH20" localSheetId="99" hidden="1">#REF!</definedName>
    <definedName name="BLPH20" localSheetId="100" hidden="1">#REF!</definedName>
    <definedName name="BLPH20" localSheetId="33" hidden="1">#REF!</definedName>
    <definedName name="BLPH20" localSheetId="36" hidden="1">#REF!</definedName>
    <definedName name="BLPH20" localSheetId="37" hidden="1">#REF!</definedName>
    <definedName name="BLPH20" localSheetId="39" hidden="1">#REF!</definedName>
    <definedName name="BLPH20" localSheetId="73" hidden="1">#REF!</definedName>
    <definedName name="BLPH20" localSheetId="74" hidden="1">#REF!</definedName>
    <definedName name="BLPH20" localSheetId="75" hidden="1">#REF!</definedName>
    <definedName name="BLPH20" localSheetId="76" hidden="1">#REF!</definedName>
    <definedName name="BLPH20" localSheetId="77" hidden="1">#REF!</definedName>
    <definedName name="BLPH20" localSheetId="78" hidden="1">#REF!</definedName>
    <definedName name="BLPH20" localSheetId="15" hidden="1">#REF!</definedName>
    <definedName name="BLPH20" hidden="1">#REF!</definedName>
    <definedName name="BLPH200" localSheetId="11" hidden="1">#REF!</definedName>
    <definedName name="BLPH200" localSheetId="12" hidden="1">#REF!</definedName>
    <definedName name="BLPH200" localSheetId="13" hidden="1">#REF!</definedName>
    <definedName name="BLPH200" localSheetId="79" hidden="1">#REF!</definedName>
    <definedName name="BLPH200" localSheetId="80" hidden="1">#REF!</definedName>
    <definedName name="BLPH200" localSheetId="81" hidden="1">#REF!</definedName>
    <definedName name="BLPH200" localSheetId="82" hidden="1">#REF!</definedName>
    <definedName name="BLPH200" localSheetId="83" hidden="1">#REF!</definedName>
    <definedName name="BLPH200" localSheetId="84" hidden="1">#REF!</definedName>
    <definedName name="BLPH200" localSheetId="87" hidden="1">#REF!</definedName>
    <definedName name="BLPH200" localSheetId="88" hidden="1">#REF!</definedName>
    <definedName name="BLPH200" localSheetId="89" hidden="1">#REF!</definedName>
    <definedName name="BLPH200" localSheetId="90" hidden="1">'11.05a Other_Re-opener Appendix'!#REF!</definedName>
    <definedName name="BLPH200" localSheetId="91" hidden="1">#REF!</definedName>
    <definedName name="BLPH200" localSheetId="92" hidden="1">#REF!</definedName>
    <definedName name="BLPH200" localSheetId="93" hidden="1">#REF!</definedName>
    <definedName name="BLPH200" localSheetId="94" hidden="1">#REF!</definedName>
    <definedName name="BLPH200" localSheetId="95" hidden="1">#REF!</definedName>
    <definedName name="BLPH200" localSheetId="99" hidden="1">#REF!</definedName>
    <definedName name="BLPH200" localSheetId="100" hidden="1">#REF!</definedName>
    <definedName name="BLPH200" localSheetId="36" hidden="1">#REF!</definedName>
    <definedName name="BLPH200" localSheetId="37" hidden="1">#REF!</definedName>
    <definedName name="BLPH200" localSheetId="39" hidden="1">#REF!</definedName>
    <definedName name="BLPH200" localSheetId="73" hidden="1">#REF!</definedName>
    <definedName name="BLPH200" localSheetId="74" hidden="1">#REF!</definedName>
    <definedName name="BLPH200" localSheetId="75" hidden="1">#REF!</definedName>
    <definedName name="BLPH200" localSheetId="76" hidden="1">#REF!</definedName>
    <definedName name="BLPH200" localSheetId="77" hidden="1">#REF!</definedName>
    <definedName name="BLPH200" localSheetId="78" hidden="1">#REF!</definedName>
    <definedName name="BLPH200" hidden="1">#REF!</definedName>
    <definedName name="BLPH201" localSheetId="11" hidden="1">#REF!</definedName>
    <definedName name="BLPH201" localSheetId="12" hidden="1">#REF!</definedName>
    <definedName name="BLPH201" localSheetId="13" hidden="1">#REF!</definedName>
    <definedName name="BLPH201" localSheetId="79" hidden="1">#REF!</definedName>
    <definedName name="BLPH201" localSheetId="80" hidden="1">#REF!</definedName>
    <definedName name="BLPH201" localSheetId="81" hidden="1">#REF!</definedName>
    <definedName name="BLPH201" localSheetId="82" hidden="1">#REF!</definedName>
    <definedName name="BLPH201" localSheetId="83" hidden="1">#REF!</definedName>
    <definedName name="BLPH201" localSheetId="84" hidden="1">#REF!</definedName>
    <definedName name="BLPH201" localSheetId="87" hidden="1">#REF!</definedName>
    <definedName name="BLPH201" localSheetId="88" hidden="1">#REF!</definedName>
    <definedName name="BLPH201" localSheetId="89" hidden="1">#REF!</definedName>
    <definedName name="BLPH201" localSheetId="90" hidden="1">'11.05a Other_Re-opener Appendix'!#REF!</definedName>
    <definedName name="BLPH201" localSheetId="91" hidden="1">#REF!</definedName>
    <definedName name="BLPH201" localSheetId="92" hidden="1">#REF!</definedName>
    <definedName name="BLPH201" localSheetId="93" hidden="1">#REF!</definedName>
    <definedName name="BLPH201" localSheetId="94" hidden="1">#REF!</definedName>
    <definedName name="BLPH201" localSheetId="95" hidden="1">#REF!</definedName>
    <definedName name="BLPH201" localSheetId="99" hidden="1">#REF!</definedName>
    <definedName name="BLPH201" localSheetId="100" hidden="1">#REF!</definedName>
    <definedName name="BLPH201" localSheetId="36" hidden="1">#REF!</definedName>
    <definedName name="BLPH201" localSheetId="37" hidden="1">#REF!</definedName>
    <definedName name="BLPH201" localSheetId="39" hidden="1">#REF!</definedName>
    <definedName name="BLPH201" localSheetId="73" hidden="1">#REF!</definedName>
    <definedName name="BLPH201" localSheetId="74" hidden="1">#REF!</definedName>
    <definedName name="BLPH201" localSheetId="75" hidden="1">#REF!</definedName>
    <definedName name="BLPH201" localSheetId="76" hidden="1">#REF!</definedName>
    <definedName name="BLPH201" localSheetId="77" hidden="1">#REF!</definedName>
    <definedName name="BLPH201" localSheetId="78" hidden="1">#REF!</definedName>
    <definedName name="BLPH201" hidden="1">#REF!</definedName>
    <definedName name="BLPH202" localSheetId="11" hidden="1">#REF!</definedName>
    <definedName name="BLPH202" localSheetId="12" hidden="1">#REF!</definedName>
    <definedName name="BLPH202" localSheetId="13" hidden="1">#REF!</definedName>
    <definedName name="BLPH202" hidden="1">#REF!</definedName>
    <definedName name="BLPH203" localSheetId="11" hidden="1">#REF!</definedName>
    <definedName name="BLPH203" localSheetId="12" hidden="1">#REF!</definedName>
    <definedName name="BLPH203" localSheetId="13" hidden="1">#REF!</definedName>
    <definedName name="BLPH203" hidden="1">#REF!</definedName>
    <definedName name="BLPH204" localSheetId="11" hidden="1">#REF!</definedName>
    <definedName name="BLPH204" localSheetId="12" hidden="1">#REF!</definedName>
    <definedName name="BLPH204" localSheetId="13" hidden="1">#REF!</definedName>
    <definedName name="BLPH204" hidden="1">#REF!</definedName>
    <definedName name="BLPH205" localSheetId="11" hidden="1">#REF!</definedName>
    <definedName name="BLPH205" localSheetId="12" hidden="1">#REF!</definedName>
    <definedName name="BLPH205" localSheetId="13" hidden="1">#REF!</definedName>
    <definedName name="BLPH205" hidden="1">#REF!</definedName>
    <definedName name="BLPH206" localSheetId="11" hidden="1">#REF!</definedName>
    <definedName name="BLPH206" localSheetId="12" hidden="1">#REF!</definedName>
    <definedName name="BLPH206" localSheetId="13" hidden="1">#REF!</definedName>
    <definedName name="BLPH206" hidden="1">#REF!</definedName>
    <definedName name="BLPH207" localSheetId="11" hidden="1">#REF!</definedName>
    <definedName name="BLPH207" localSheetId="12" hidden="1">#REF!</definedName>
    <definedName name="BLPH207" localSheetId="13" hidden="1">#REF!</definedName>
    <definedName name="BLPH207" hidden="1">#REF!</definedName>
    <definedName name="BLPH208" localSheetId="11" hidden="1">#REF!</definedName>
    <definedName name="BLPH208" localSheetId="12" hidden="1">#REF!</definedName>
    <definedName name="BLPH208" localSheetId="13" hidden="1">#REF!</definedName>
    <definedName name="BLPH208" hidden="1">#REF!</definedName>
    <definedName name="BLPH209" localSheetId="11" hidden="1">#REF!</definedName>
    <definedName name="BLPH209" localSheetId="12" hidden="1">#REF!</definedName>
    <definedName name="BLPH209" localSheetId="13" hidden="1">#REF!</definedName>
    <definedName name="BLPH209" hidden="1">#REF!</definedName>
    <definedName name="BLPH21" hidden="1">#REF!</definedName>
    <definedName name="BLPH210" localSheetId="11" hidden="1">#REF!</definedName>
    <definedName name="BLPH210" localSheetId="12" hidden="1">#REF!</definedName>
    <definedName name="BLPH210" localSheetId="13" hidden="1">#REF!</definedName>
    <definedName name="BLPH210" localSheetId="79" hidden="1">#REF!</definedName>
    <definedName name="BLPH210" localSheetId="80" hidden="1">#REF!</definedName>
    <definedName name="BLPH210" localSheetId="81" hidden="1">#REF!</definedName>
    <definedName name="BLPH210" localSheetId="82" hidden="1">#REF!</definedName>
    <definedName name="BLPH210" localSheetId="83" hidden="1">#REF!</definedName>
    <definedName name="BLPH210" localSheetId="84" hidden="1">#REF!</definedName>
    <definedName name="BLPH210" localSheetId="87" hidden="1">#REF!</definedName>
    <definedName name="BLPH210" localSheetId="88" hidden="1">#REF!</definedName>
    <definedName name="BLPH210" localSheetId="89" hidden="1">#REF!</definedName>
    <definedName name="BLPH210" localSheetId="90" hidden="1">'11.05a Other_Re-opener Appendix'!#REF!</definedName>
    <definedName name="BLPH210" localSheetId="91" hidden="1">#REF!</definedName>
    <definedName name="BLPH210" localSheetId="92" hidden="1">#REF!</definedName>
    <definedName name="BLPH210" localSheetId="93" hidden="1">#REF!</definedName>
    <definedName name="BLPH210" localSheetId="94" hidden="1">#REF!</definedName>
    <definedName name="BLPH210" localSheetId="95" hidden="1">#REF!</definedName>
    <definedName name="BLPH210" localSheetId="99" hidden="1">#REF!</definedName>
    <definedName name="BLPH210" localSheetId="100" hidden="1">#REF!</definedName>
    <definedName name="BLPH210" localSheetId="33" hidden="1">#REF!</definedName>
    <definedName name="BLPH210" localSheetId="36" hidden="1">#REF!</definedName>
    <definedName name="BLPH210" localSheetId="37" hidden="1">#REF!</definedName>
    <definedName name="BLPH210" localSheetId="39" hidden="1">#REF!</definedName>
    <definedName name="BLPH210" localSheetId="73" hidden="1">#REF!</definedName>
    <definedName name="BLPH210" localSheetId="74" hidden="1">#REF!</definedName>
    <definedName name="BLPH210" localSheetId="75" hidden="1">#REF!</definedName>
    <definedName name="BLPH210" localSheetId="76" hidden="1">#REF!</definedName>
    <definedName name="BLPH210" localSheetId="77" hidden="1">#REF!</definedName>
    <definedName name="BLPH210" localSheetId="78" hidden="1">#REF!</definedName>
    <definedName name="BLPH210" localSheetId="15" hidden="1">#REF!</definedName>
    <definedName name="BLPH210" hidden="1">#REF!</definedName>
    <definedName name="BLPH211" localSheetId="11" hidden="1">#REF!</definedName>
    <definedName name="BLPH211" localSheetId="12" hidden="1">#REF!</definedName>
    <definedName name="BLPH211" localSheetId="13" hidden="1">#REF!</definedName>
    <definedName name="BLPH211" localSheetId="79" hidden="1">#REF!</definedName>
    <definedName name="BLPH211" localSheetId="80" hidden="1">#REF!</definedName>
    <definedName name="BLPH211" localSheetId="81" hidden="1">#REF!</definedName>
    <definedName name="BLPH211" localSheetId="82" hidden="1">#REF!</definedName>
    <definedName name="BLPH211" localSheetId="83" hidden="1">#REF!</definedName>
    <definedName name="BLPH211" localSheetId="84" hidden="1">#REF!</definedName>
    <definedName name="BLPH211" localSheetId="87" hidden="1">#REF!</definedName>
    <definedName name="BLPH211" localSheetId="88" hidden="1">#REF!</definedName>
    <definedName name="BLPH211" localSheetId="89" hidden="1">#REF!</definedName>
    <definedName name="BLPH211" localSheetId="90" hidden="1">'11.05a Other_Re-opener Appendix'!#REF!</definedName>
    <definedName name="BLPH211" localSheetId="91" hidden="1">#REF!</definedName>
    <definedName name="BLPH211" localSheetId="92" hidden="1">#REF!</definedName>
    <definedName name="BLPH211" localSheetId="93" hidden="1">#REF!</definedName>
    <definedName name="BLPH211" localSheetId="94" hidden="1">#REF!</definedName>
    <definedName name="BLPH211" localSheetId="95" hidden="1">#REF!</definedName>
    <definedName name="BLPH211" localSheetId="99" hidden="1">#REF!</definedName>
    <definedName name="BLPH211" localSheetId="100" hidden="1">#REF!</definedName>
    <definedName name="BLPH211" localSheetId="36" hidden="1">#REF!</definedName>
    <definedName name="BLPH211" localSheetId="37" hidden="1">#REF!</definedName>
    <definedName name="BLPH211" localSheetId="39" hidden="1">#REF!</definedName>
    <definedName name="BLPH211" localSheetId="73" hidden="1">#REF!</definedName>
    <definedName name="BLPH211" localSheetId="74" hidden="1">#REF!</definedName>
    <definedName name="BLPH211" localSheetId="75" hidden="1">#REF!</definedName>
    <definedName name="BLPH211" localSheetId="76" hidden="1">#REF!</definedName>
    <definedName name="BLPH211" localSheetId="77" hidden="1">#REF!</definedName>
    <definedName name="BLPH211" localSheetId="78" hidden="1">#REF!</definedName>
    <definedName name="BLPH211" hidden="1">#REF!</definedName>
    <definedName name="BLPH212" localSheetId="11" hidden="1">#REF!</definedName>
    <definedName name="BLPH212" localSheetId="12" hidden="1">#REF!</definedName>
    <definedName name="BLPH212" localSheetId="13" hidden="1">#REF!</definedName>
    <definedName name="BLPH212" localSheetId="79" hidden="1">#REF!</definedName>
    <definedName name="BLPH212" localSheetId="80" hidden="1">#REF!</definedName>
    <definedName name="BLPH212" localSheetId="81" hidden="1">#REF!</definedName>
    <definedName name="BLPH212" localSheetId="82" hidden="1">#REF!</definedName>
    <definedName name="BLPH212" localSheetId="83" hidden="1">#REF!</definedName>
    <definedName name="BLPH212" localSheetId="84" hidden="1">#REF!</definedName>
    <definedName name="BLPH212" localSheetId="87" hidden="1">#REF!</definedName>
    <definedName name="BLPH212" localSheetId="88" hidden="1">#REF!</definedName>
    <definedName name="BLPH212" localSheetId="89" hidden="1">#REF!</definedName>
    <definedName name="BLPH212" localSheetId="90" hidden="1">'11.05a Other_Re-opener Appendix'!#REF!</definedName>
    <definedName name="BLPH212" localSheetId="91" hidden="1">#REF!</definedName>
    <definedName name="BLPH212" localSheetId="92" hidden="1">#REF!</definedName>
    <definedName name="BLPH212" localSheetId="93" hidden="1">#REF!</definedName>
    <definedName name="BLPH212" localSheetId="94" hidden="1">#REF!</definedName>
    <definedName name="BLPH212" localSheetId="95" hidden="1">#REF!</definedName>
    <definedName name="BLPH212" localSheetId="99" hidden="1">#REF!</definedName>
    <definedName name="BLPH212" localSheetId="100" hidden="1">#REF!</definedName>
    <definedName name="BLPH212" localSheetId="36" hidden="1">#REF!</definedName>
    <definedName name="BLPH212" localSheetId="37" hidden="1">#REF!</definedName>
    <definedName name="BLPH212" localSheetId="39" hidden="1">#REF!</definedName>
    <definedName name="BLPH212" localSheetId="73" hidden="1">#REF!</definedName>
    <definedName name="BLPH212" localSheetId="74" hidden="1">#REF!</definedName>
    <definedName name="BLPH212" localSheetId="75" hidden="1">#REF!</definedName>
    <definedName name="BLPH212" localSheetId="76" hidden="1">#REF!</definedName>
    <definedName name="BLPH212" localSheetId="77" hidden="1">#REF!</definedName>
    <definedName name="BLPH212" localSheetId="78" hidden="1">#REF!</definedName>
    <definedName name="BLPH212" hidden="1">#REF!</definedName>
    <definedName name="BLPH213" localSheetId="11" hidden="1">#REF!</definedName>
    <definedName name="BLPH213" localSheetId="12" hidden="1">#REF!</definedName>
    <definedName name="BLPH213" localSheetId="13" hidden="1">#REF!</definedName>
    <definedName name="BLPH213" hidden="1">#REF!</definedName>
    <definedName name="BLPH214" localSheetId="11" hidden="1">#REF!</definedName>
    <definedName name="BLPH214" localSheetId="12" hidden="1">#REF!</definedName>
    <definedName name="BLPH214" localSheetId="13" hidden="1">#REF!</definedName>
    <definedName name="BLPH214" hidden="1">#REF!</definedName>
    <definedName name="BLPH215" localSheetId="11" hidden="1">#REF!</definedName>
    <definedName name="BLPH215" localSheetId="12" hidden="1">#REF!</definedName>
    <definedName name="BLPH215" localSheetId="13" hidden="1">#REF!</definedName>
    <definedName name="BLPH215" hidden="1">#REF!</definedName>
    <definedName name="BLPH216" localSheetId="11" hidden="1">#REF!</definedName>
    <definedName name="BLPH216" localSheetId="12" hidden="1">#REF!</definedName>
    <definedName name="BLPH216" localSheetId="13" hidden="1">#REF!</definedName>
    <definedName name="BLPH216" hidden="1">#REF!</definedName>
    <definedName name="BLPH217" localSheetId="11" hidden="1">#REF!</definedName>
    <definedName name="BLPH217" localSheetId="12" hidden="1">#REF!</definedName>
    <definedName name="BLPH217" localSheetId="13" hidden="1">#REF!</definedName>
    <definedName name="BLPH217" hidden="1">#REF!</definedName>
    <definedName name="BLPH218" localSheetId="11" hidden="1">#REF!</definedName>
    <definedName name="BLPH218" localSheetId="12" hidden="1">#REF!</definedName>
    <definedName name="BLPH218" localSheetId="13" hidden="1">#REF!</definedName>
    <definedName name="BLPH218" hidden="1">#REF!</definedName>
    <definedName name="BLPH219" localSheetId="11" hidden="1">#REF!</definedName>
    <definedName name="BLPH219" localSheetId="12" hidden="1">#REF!</definedName>
    <definedName name="BLPH219" localSheetId="13" hidden="1">#REF!</definedName>
    <definedName name="BLPH219" hidden="1">#REF!</definedName>
    <definedName name="BLPH22" hidden="1">#REF!</definedName>
    <definedName name="BLPH220" localSheetId="11" hidden="1">#REF!</definedName>
    <definedName name="BLPH220" localSheetId="12" hidden="1">#REF!</definedName>
    <definedName name="BLPH220" localSheetId="13" hidden="1">#REF!</definedName>
    <definedName name="BLPH220" localSheetId="79" hidden="1">#REF!</definedName>
    <definedName name="BLPH220" localSheetId="80" hidden="1">#REF!</definedName>
    <definedName name="BLPH220" localSheetId="81" hidden="1">#REF!</definedName>
    <definedName name="BLPH220" localSheetId="82" hidden="1">#REF!</definedName>
    <definedName name="BLPH220" localSheetId="83" hidden="1">#REF!</definedName>
    <definedName name="BLPH220" localSheetId="84" hidden="1">#REF!</definedName>
    <definedName name="BLPH220" localSheetId="87" hidden="1">#REF!</definedName>
    <definedName name="BLPH220" localSheetId="88" hidden="1">#REF!</definedName>
    <definedName name="BLPH220" localSheetId="89" hidden="1">#REF!</definedName>
    <definedName name="BLPH220" localSheetId="90" hidden="1">'11.05a Other_Re-opener Appendix'!#REF!</definedName>
    <definedName name="BLPH220" localSheetId="91" hidden="1">#REF!</definedName>
    <definedName name="BLPH220" localSheetId="92" hidden="1">#REF!</definedName>
    <definedName name="BLPH220" localSheetId="93" hidden="1">#REF!</definedName>
    <definedName name="BLPH220" localSheetId="94" hidden="1">#REF!</definedName>
    <definedName name="BLPH220" localSheetId="95" hidden="1">#REF!</definedName>
    <definedName name="BLPH220" localSheetId="99" hidden="1">#REF!</definedName>
    <definedName name="BLPH220" localSheetId="100" hidden="1">#REF!</definedName>
    <definedName name="BLPH220" localSheetId="33" hidden="1">#REF!</definedName>
    <definedName name="BLPH220" localSheetId="36" hidden="1">#REF!</definedName>
    <definedName name="BLPH220" localSheetId="37" hidden="1">#REF!</definedName>
    <definedName name="BLPH220" localSheetId="39" hidden="1">#REF!</definedName>
    <definedName name="BLPH220" localSheetId="73" hidden="1">#REF!</definedName>
    <definedName name="BLPH220" localSheetId="74" hidden="1">#REF!</definedName>
    <definedName name="BLPH220" localSheetId="75" hidden="1">#REF!</definedName>
    <definedName name="BLPH220" localSheetId="76" hidden="1">#REF!</definedName>
    <definedName name="BLPH220" localSheetId="77" hidden="1">#REF!</definedName>
    <definedName name="BLPH220" localSheetId="78" hidden="1">#REF!</definedName>
    <definedName name="BLPH220" localSheetId="15" hidden="1">#REF!</definedName>
    <definedName name="BLPH220" hidden="1">#REF!</definedName>
    <definedName name="BLPH221" localSheetId="11" hidden="1">#REF!</definedName>
    <definedName name="BLPH221" localSheetId="12" hidden="1">#REF!</definedName>
    <definedName name="BLPH221" localSheetId="13" hidden="1">#REF!</definedName>
    <definedName name="BLPH221" localSheetId="79" hidden="1">#REF!</definedName>
    <definedName name="BLPH221" localSheetId="80" hidden="1">#REF!</definedName>
    <definedName name="BLPH221" localSheetId="81" hidden="1">#REF!</definedName>
    <definedName name="BLPH221" localSheetId="82" hidden="1">#REF!</definedName>
    <definedName name="BLPH221" localSheetId="83" hidden="1">#REF!</definedName>
    <definedName name="BLPH221" localSheetId="84" hidden="1">#REF!</definedName>
    <definedName name="BLPH221" localSheetId="87" hidden="1">#REF!</definedName>
    <definedName name="BLPH221" localSheetId="88" hidden="1">#REF!</definedName>
    <definedName name="BLPH221" localSheetId="89" hidden="1">#REF!</definedName>
    <definedName name="BLPH221" localSheetId="90" hidden="1">'11.05a Other_Re-opener Appendix'!#REF!</definedName>
    <definedName name="BLPH221" localSheetId="91" hidden="1">#REF!</definedName>
    <definedName name="BLPH221" localSheetId="92" hidden="1">#REF!</definedName>
    <definedName name="BLPH221" localSheetId="93" hidden="1">#REF!</definedName>
    <definedName name="BLPH221" localSheetId="94" hidden="1">#REF!</definedName>
    <definedName name="BLPH221" localSheetId="95" hidden="1">#REF!</definedName>
    <definedName name="BLPH221" localSheetId="99" hidden="1">#REF!</definedName>
    <definedName name="BLPH221" localSheetId="100" hidden="1">#REF!</definedName>
    <definedName name="BLPH221" localSheetId="36" hidden="1">#REF!</definedName>
    <definedName name="BLPH221" localSheetId="37" hidden="1">#REF!</definedName>
    <definedName name="BLPH221" localSheetId="39" hidden="1">#REF!</definedName>
    <definedName name="BLPH221" localSheetId="73" hidden="1">#REF!</definedName>
    <definedName name="BLPH221" localSheetId="74" hidden="1">#REF!</definedName>
    <definedName name="BLPH221" localSheetId="75" hidden="1">#REF!</definedName>
    <definedName name="BLPH221" localSheetId="76" hidden="1">#REF!</definedName>
    <definedName name="BLPH221" localSheetId="77" hidden="1">#REF!</definedName>
    <definedName name="BLPH221" localSheetId="78" hidden="1">#REF!</definedName>
    <definedName name="BLPH221" hidden="1">#REF!</definedName>
    <definedName name="BLPH222" localSheetId="11" hidden="1">#REF!</definedName>
    <definedName name="BLPH222" localSheetId="12" hidden="1">#REF!</definedName>
    <definedName name="BLPH222" localSheetId="13" hidden="1">#REF!</definedName>
    <definedName name="BLPH222" localSheetId="79" hidden="1">#REF!</definedName>
    <definedName name="BLPH222" localSheetId="80" hidden="1">#REF!</definedName>
    <definedName name="BLPH222" localSheetId="81" hidden="1">#REF!</definedName>
    <definedName name="BLPH222" localSheetId="82" hidden="1">#REF!</definedName>
    <definedName name="BLPH222" localSheetId="83" hidden="1">#REF!</definedName>
    <definedName name="BLPH222" localSheetId="84" hidden="1">#REF!</definedName>
    <definedName name="BLPH222" localSheetId="87" hidden="1">#REF!</definedName>
    <definedName name="BLPH222" localSheetId="88" hidden="1">#REF!</definedName>
    <definedName name="BLPH222" localSheetId="89" hidden="1">#REF!</definedName>
    <definedName name="BLPH222" localSheetId="90" hidden="1">'11.05a Other_Re-opener Appendix'!#REF!</definedName>
    <definedName name="BLPH222" localSheetId="91" hidden="1">#REF!</definedName>
    <definedName name="BLPH222" localSheetId="92" hidden="1">#REF!</definedName>
    <definedName name="BLPH222" localSheetId="93" hidden="1">#REF!</definedName>
    <definedName name="BLPH222" localSheetId="94" hidden="1">#REF!</definedName>
    <definedName name="BLPH222" localSheetId="95" hidden="1">#REF!</definedName>
    <definedName name="BLPH222" localSheetId="99" hidden="1">#REF!</definedName>
    <definedName name="BLPH222" localSheetId="100" hidden="1">#REF!</definedName>
    <definedName name="BLPH222" localSheetId="36" hidden="1">#REF!</definedName>
    <definedName name="BLPH222" localSheetId="37" hidden="1">#REF!</definedName>
    <definedName name="BLPH222" localSheetId="39" hidden="1">#REF!</definedName>
    <definedName name="BLPH222" localSheetId="73" hidden="1">#REF!</definedName>
    <definedName name="BLPH222" localSheetId="74" hidden="1">#REF!</definedName>
    <definedName name="BLPH222" localSheetId="75" hidden="1">#REF!</definedName>
    <definedName name="BLPH222" localSheetId="76" hidden="1">#REF!</definedName>
    <definedName name="BLPH222" localSheetId="77" hidden="1">#REF!</definedName>
    <definedName name="BLPH222" localSheetId="78" hidden="1">#REF!</definedName>
    <definedName name="BLPH222" hidden="1">#REF!</definedName>
    <definedName name="BLPH223" localSheetId="11" hidden="1">#REF!</definedName>
    <definedName name="BLPH223" localSheetId="12" hidden="1">#REF!</definedName>
    <definedName name="BLPH223" localSheetId="13" hidden="1">#REF!</definedName>
    <definedName name="BLPH223" hidden="1">#REF!</definedName>
    <definedName name="BLPH224" localSheetId="11" hidden="1">#REF!</definedName>
    <definedName name="BLPH224" localSheetId="12" hidden="1">#REF!</definedName>
    <definedName name="BLPH224" localSheetId="13" hidden="1">#REF!</definedName>
    <definedName name="BLPH224" hidden="1">#REF!</definedName>
    <definedName name="BLPH225" localSheetId="11" hidden="1">#REF!</definedName>
    <definedName name="BLPH225" localSheetId="12" hidden="1">#REF!</definedName>
    <definedName name="BLPH225" localSheetId="13" hidden="1">#REF!</definedName>
    <definedName name="BLPH225" hidden="1">#REF!</definedName>
    <definedName name="BLPH226" localSheetId="11" hidden="1">#REF!</definedName>
    <definedName name="BLPH226" localSheetId="12" hidden="1">#REF!</definedName>
    <definedName name="BLPH226" localSheetId="13" hidden="1">#REF!</definedName>
    <definedName name="BLPH226" hidden="1">#REF!</definedName>
    <definedName name="BLPH227" localSheetId="11" hidden="1">#REF!</definedName>
    <definedName name="BLPH227" localSheetId="12" hidden="1">#REF!</definedName>
    <definedName name="BLPH227" localSheetId="13" hidden="1">#REF!</definedName>
    <definedName name="BLPH227" hidden="1">#REF!</definedName>
    <definedName name="BLPH228" localSheetId="11" hidden="1">#REF!</definedName>
    <definedName name="BLPH228" localSheetId="12" hidden="1">#REF!</definedName>
    <definedName name="BLPH228" localSheetId="13" hidden="1">#REF!</definedName>
    <definedName name="BLPH228" hidden="1">#REF!</definedName>
    <definedName name="BLPH229" localSheetId="11" hidden="1">#REF!</definedName>
    <definedName name="BLPH229" localSheetId="12" hidden="1">#REF!</definedName>
    <definedName name="BLPH229" localSheetId="13" hidden="1">#REF!</definedName>
    <definedName name="BLPH229" hidden="1">#REF!</definedName>
    <definedName name="BLPH23" hidden="1">#REF!</definedName>
    <definedName name="BLPH230" localSheetId="11" hidden="1">#REF!</definedName>
    <definedName name="BLPH230" localSheetId="12" hidden="1">#REF!</definedName>
    <definedName name="BLPH230" localSheetId="13" hidden="1">#REF!</definedName>
    <definedName name="BLPH230" localSheetId="79" hidden="1">#REF!</definedName>
    <definedName name="BLPH230" localSheetId="80" hidden="1">#REF!</definedName>
    <definedName name="BLPH230" localSheetId="81" hidden="1">#REF!</definedName>
    <definedName name="BLPH230" localSheetId="82" hidden="1">#REF!</definedName>
    <definedName name="BLPH230" localSheetId="83" hidden="1">#REF!</definedName>
    <definedName name="BLPH230" localSheetId="84" hidden="1">#REF!</definedName>
    <definedName name="BLPH230" localSheetId="87" hidden="1">#REF!</definedName>
    <definedName name="BLPH230" localSheetId="88" hidden="1">#REF!</definedName>
    <definedName name="BLPH230" localSheetId="89" hidden="1">#REF!</definedName>
    <definedName name="BLPH230" localSheetId="90" hidden="1">'11.05a Other_Re-opener Appendix'!#REF!</definedName>
    <definedName name="BLPH230" localSheetId="91" hidden="1">#REF!</definedName>
    <definedName name="BLPH230" localSheetId="92" hidden="1">#REF!</definedName>
    <definedName name="BLPH230" localSheetId="93" hidden="1">#REF!</definedName>
    <definedName name="BLPH230" localSheetId="94" hidden="1">#REF!</definedName>
    <definedName name="BLPH230" localSheetId="95" hidden="1">#REF!</definedName>
    <definedName name="BLPH230" localSheetId="99" hidden="1">#REF!</definedName>
    <definedName name="BLPH230" localSheetId="100" hidden="1">#REF!</definedName>
    <definedName name="BLPH230" localSheetId="33" hidden="1">#REF!</definedName>
    <definedName name="BLPH230" localSheetId="36" hidden="1">#REF!</definedName>
    <definedName name="BLPH230" localSheetId="37" hidden="1">#REF!</definedName>
    <definedName name="BLPH230" localSheetId="39" hidden="1">#REF!</definedName>
    <definedName name="BLPH230" localSheetId="73" hidden="1">#REF!</definedName>
    <definedName name="BLPH230" localSheetId="74" hidden="1">#REF!</definedName>
    <definedName name="BLPH230" localSheetId="75" hidden="1">#REF!</definedName>
    <definedName name="BLPH230" localSheetId="76" hidden="1">#REF!</definedName>
    <definedName name="BLPH230" localSheetId="77" hidden="1">#REF!</definedName>
    <definedName name="BLPH230" localSheetId="78" hidden="1">#REF!</definedName>
    <definedName name="BLPH230" localSheetId="15" hidden="1">#REF!</definedName>
    <definedName name="BLPH230" hidden="1">#REF!</definedName>
    <definedName name="BLPH231" localSheetId="11" hidden="1">#REF!</definedName>
    <definedName name="BLPH231" localSheetId="12" hidden="1">#REF!</definedName>
    <definedName name="BLPH231" localSheetId="13" hidden="1">#REF!</definedName>
    <definedName name="BLPH231" localSheetId="79" hidden="1">#REF!</definedName>
    <definedName name="BLPH231" localSheetId="80" hidden="1">#REF!</definedName>
    <definedName name="BLPH231" localSheetId="81" hidden="1">#REF!</definedName>
    <definedName name="BLPH231" localSheetId="82" hidden="1">#REF!</definedName>
    <definedName name="BLPH231" localSheetId="83" hidden="1">#REF!</definedName>
    <definedName name="BLPH231" localSheetId="84" hidden="1">#REF!</definedName>
    <definedName name="BLPH231" localSheetId="87" hidden="1">#REF!</definedName>
    <definedName name="BLPH231" localSheetId="88" hidden="1">#REF!</definedName>
    <definedName name="BLPH231" localSheetId="89" hidden="1">#REF!</definedName>
    <definedName name="BLPH231" localSheetId="90" hidden="1">'11.05a Other_Re-opener Appendix'!#REF!</definedName>
    <definedName name="BLPH231" localSheetId="91" hidden="1">#REF!</definedName>
    <definedName name="BLPH231" localSheetId="92" hidden="1">#REF!</definedName>
    <definedName name="BLPH231" localSheetId="93" hidden="1">#REF!</definedName>
    <definedName name="BLPH231" localSheetId="94" hidden="1">#REF!</definedName>
    <definedName name="BLPH231" localSheetId="95" hidden="1">#REF!</definedName>
    <definedName name="BLPH231" localSheetId="99" hidden="1">#REF!</definedName>
    <definedName name="BLPH231" localSheetId="100" hidden="1">#REF!</definedName>
    <definedName name="BLPH231" localSheetId="36" hidden="1">#REF!</definedName>
    <definedName name="BLPH231" localSheetId="37" hidden="1">#REF!</definedName>
    <definedName name="BLPH231" localSheetId="39" hidden="1">#REF!</definedName>
    <definedName name="BLPH231" localSheetId="73" hidden="1">#REF!</definedName>
    <definedName name="BLPH231" localSheetId="74" hidden="1">#REF!</definedName>
    <definedName name="BLPH231" localSheetId="75" hidden="1">#REF!</definedName>
    <definedName name="BLPH231" localSheetId="76" hidden="1">#REF!</definedName>
    <definedName name="BLPH231" localSheetId="77" hidden="1">#REF!</definedName>
    <definedName name="BLPH231" localSheetId="78" hidden="1">#REF!</definedName>
    <definedName name="BLPH231" hidden="1">#REF!</definedName>
    <definedName name="BLPH232" localSheetId="11" hidden="1">#REF!</definedName>
    <definedName name="BLPH232" localSheetId="12" hidden="1">#REF!</definedName>
    <definedName name="BLPH232" localSheetId="13" hidden="1">#REF!</definedName>
    <definedName name="BLPH232" localSheetId="79" hidden="1">#REF!</definedName>
    <definedName name="BLPH232" localSheetId="80" hidden="1">#REF!</definedName>
    <definedName name="BLPH232" localSheetId="81" hidden="1">#REF!</definedName>
    <definedName name="BLPH232" localSheetId="82" hidden="1">#REF!</definedName>
    <definedName name="BLPH232" localSheetId="83" hidden="1">#REF!</definedName>
    <definedName name="BLPH232" localSheetId="84" hidden="1">#REF!</definedName>
    <definedName name="BLPH232" localSheetId="87" hidden="1">#REF!</definedName>
    <definedName name="BLPH232" localSheetId="88" hidden="1">#REF!</definedName>
    <definedName name="BLPH232" localSheetId="89" hidden="1">#REF!</definedName>
    <definedName name="BLPH232" localSheetId="90" hidden="1">'11.05a Other_Re-opener Appendix'!#REF!</definedName>
    <definedName name="BLPH232" localSheetId="91" hidden="1">#REF!</definedName>
    <definedName name="BLPH232" localSheetId="92" hidden="1">#REF!</definedName>
    <definedName name="BLPH232" localSheetId="93" hidden="1">#REF!</definedName>
    <definedName name="BLPH232" localSheetId="94" hidden="1">#REF!</definedName>
    <definedName name="BLPH232" localSheetId="95" hidden="1">#REF!</definedName>
    <definedName name="BLPH232" localSheetId="99" hidden="1">#REF!</definedName>
    <definedName name="BLPH232" localSheetId="100" hidden="1">#REF!</definedName>
    <definedName name="BLPH232" localSheetId="36" hidden="1">#REF!</definedName>
    <definedName name="BLPH232" localSheetId="37" hidden="1">#REF!</definedName>
    <definedName name="BLPH232" localSheetId="39" hidden="1">#REF!</definedName>
    <definedName name="BLPH232" localSheetId="73" hidden="1">#REF!</definedName>
    <definedName name="BLPH232" localSheetId="74" hidden="1">#REF!</definedName>
    <definedName name="BLPH232" localSheetId="75" hidden="1">#REF!</definedName>
    <definedName name="BLPH232" localSheetId="76" hidden="1">#REF!</definedName>
    <definedName name="BLPH232" localSheetId="77" hidden="1">#REF!</definedName>
    <definedName name="BLPH232" localSheetId="78" hidden="1">#REF!</definedName>
    <definedName name="BLPH232" hidden="1">#REF!</definedName>
    <definedName name="BLPH233" localSheetId="11" hidden="1">#REF!</definedName>
    <definedName name="BLPH233" localSheetId="12" hidden="1">#REF!</definedName>
    <definedName name="BLPH233" localSheetId="13" hidden="1">#REF!</definedName>
    <definedName name="BLPH233" hidden="1">#REF!</definedName>
    <definedName name="BLPH234" localSheetId="11" hidden="1">#REF!</definedName>
    <definedName name="BLPH234" localSheetId="12" hidden="1">#REF!</definedName>
    <definedName name="BLPH234" localSheetId="13" hidden="1">#REF!</definedName>
    <definedName name="BLPH234" hidden="1">#REF!</definedName>
    <definedName name="BLPH235" localSheetId="11" hidden="1">#REF!</definedName>
    <definedName name="BLPH235" localSheetId="12" hidden="1">#REF!</definedName>
    <definedName name="BLPH235" localSheetId="13" hidden="1">#REF!</definedName>
    <definedName name="BLPH235" hidden="1">#REF!</definedName>
    <definedName name="BLPH236" localSheetId="11" hidden="1">#REF!</definedName>
    <definedName name="BLPH236" localSheetId="12" hidden="1">#REF!</definedName>
    <definedName name="BLPH236" localSheetId="13" hidden="1">#REF!</definedName>
    <definedName name="BLPH236" hidden="1">#REF!</definedName>
    <definedName name="BLPH237" localSheetId="11" hidden="1">#REF!</definedName>
    <definedName name="BLPH237" localSheetId="12" hidden="1">#REF!</definedName>
    <definedName name="BLPH237" localSheetId="13" hidden="1">#REF!</definedName>
    <definedName name="BLPH237" hidden="1">#REF!</definedName>
    <definedName name="BLPH238" localSheetId="11" hidden="1">#REF!</definedName>
    <definedName name="BLPH238" localSheetId="12" hidden="1">#REF!</definedName>
    <definedName name="BLPH238" localSheetId="13" hidden="1">#REF!</definedName>
    <definedName name="BLPH238" hidden="1">#REF!</definedName>
    <definedName name="BLPH239" localSheetId="11" hidden="1">#REF!</definedName>
    <definedName name="BLPH239" localSheetId="12" hidden="1">#REF!</definedName>
    <definedName name="BLPH239" localSheetId="13" hidden="1">#REF!</definedName>
    <definedName name="BLPH239" hidden="1">#REF!</definedName>
    <definedName name="BLPH24" hidden="1">#REF!</definedName>
    <definedName name="BLPH240" localSheetId="11" hidden="1">#REF!</definedName>
    <definedName name="BLPH240" localSheetId="12" hidden="1">#REF!</definedName>
    <definedName name="BLPH240" localSheetId="13" hidden="1">#REF!</definedName>
    <definedName name="BLPH240" localSheetId="79" hidden="1">#REF!</definedName>
    <definedName name="BLPH240" localSheetId="80" hidden="1">#REF!</definedName>
    <definedName name="BLPH240" localSheetId="81" hidden="1">#REF!</definedName>
    <definedName name="BLPH240" localSheetId="82" hidden="1">#REF!</definedName>
    <definedName name="BLPH240" localSheetId="83" hidden="1">#REF!</definedName>
    <definedName name="BLPH240" localSheetId="84" hidden="1">#REF!</definedName>
    <definedName name="BLPH240" localSheetId="87" hidden="1">#REF!</definedName>
    <definedName name="BLPH240" localSheetId="88" hidden="1">#REF!</definedName>
    <definedName name="BLPH240" localSheetId="89" hidden="1">#REF!</definedName>
    <definedName name="BLPH240" localSheetId="90" hidden="1">'11.05a Other_Re-opener Appendix'!#REF!</definedName>
    <definedName name="BLPH240" localSheetId="91" hidden="1">#REF!</definedName>
    <definedName name="BLPH240" localSheetId="92" hidden="1">#REF!</definedName>
    <definedName name="BLPH240" localSheetId="93" hidden="1">#REF!</definedName>
    <definedName name="BLPH240" localSheetId="94" hidden="1">#REF!</definedName>
    <definedName name="BLPH240" localSheetId="95" hidden="1">#REF!</definedName>
    <definedName name="BLPH240" localSheetId="99" hidden="1">#REF!</definedName>
    <definedName name="BLPH240" localSheetId="100" hidden="1">#REF!</definedName>
    <definedName name="BLPH240" localSheetId="33" hidden="1">#REF!</definedName>
    <definedName name="BLPH240" localSheetId="36" hidden="1">#REF!</definedName>
    <definedName name="BLPH240" localSheetId="37" hidden="1">#REF!</definedName>
    <definedName name="BLPH240" localSheetId="39" hidden="1">#REF!</definedName>
    <definedName name="BLPH240" localSheetId="73" hidden="1">#REF!</definedName>
    <definedName name="BLPH240" localSheetId="74" hidden="1">#REF!</definedName>
    <definedName name="BLPH240" localSheetId="75" hidden="1">#REF!</definedName>
    <definedName name="BLPH240" localSheetId="76" hidden="1">#REF!</definedName>
    <definedName name="BLPH240" localSheetId="77" hidden="1">#REF!</definedName>
    <definedName name="BLPH240" localSheetId="78" hidden="1">#REF!</definedName>
    <definedName name="BLPH240" localSheetId="15" hidden="1">#REF!</definedName>
    <definedName name="BLPH240" hidden="1">#REF!</definedName>
    <definedName name="BLPH241" localSheetId="11" hidden="1">#REF!</definedName>
    <definedName name="BLPH241" localSheetId="12" hidden="1">#REF!</definedName>
    <definedName name="BLPH241" localSheetId="13" hidden="1">#REF!</definedName>
    <definedName name="BLPH241" localSheetId="79" hidden="1">#REF!</definedName>
    <definedName name="BLPH241" localSheetId="80" hidden="1">#REF!</definedName>
    <definedName name="BLPH241" localSheetId="81" hidden="1">#REF!</definedName>
    <definedName name="BLPH241" localSheetId="82" hidden="1">#REF!</definedName>
    <definedName name="BLPH241" localSheetId="83" hidden="1">#REF!</definedName>
    <definedName name="BLPH241" localSheetId="84" hidden="1">#REF!</definedName>
    <definedName name="BLPH241" localSheetId="87" hidden="1">#REF!</definedName>
    <definedName name="BLPH241" localSheetId="88" hidden="1">#REF!</definedName>
    <definedName name="BLPH241" localSheetId="89" hidden="1">#REF!</definedName>
    <definedName name="BLPH241" localSheetId="90" hidden="1">'11.05a Other_Re-opener Appendix'!#REF!</definedName>
    <definedName name="BLPH241" localSheetId="91" hidden="1">#REF!</definedName>
    <definedName name="BLPH241" localSheetId="92" hidden="1">#REF!</definedName>
    <definedName name="BLPH241" localSheetId="93" hidden="1">#REF!</definedName>
    <definedName name="BLPH241" localSheetId="94" hidden="1">#REF!</definedName>
    <definedName name="BLPH241" localSheetId="95" hidden="1">#REF!</definedName>
    <definedName name="BLPH241" localSheetId="99" hidden="1">#REF!</definedName>
    <definedName name="BLPH241" localSheetId="100" hidden="1">#REF!</definedName>
    <definedName name="BLPH241" localSheetId="36" hidden="1">#REF!</definedName>
    <definedName name="BLPH241" localSheetId="37" hidden="1">#REF!</definedName>
    <definedName name="BLPH241" localSheetId="39" hidden="1">#REF!</definedName>
    <definedName name="BLPH241" localSheetId="73" hidden="1">#REF!</definedName>
    <definedName name="BLPH241" localSheetId="74" hidden="1">#REF!</definedName>
    <definedName name="BLPH241" localSheetId="75" hidden="1">#REF!</definedName>
    <definedName name="BLPH241" localSheetId="76" hidden="1">#REF!</definedName>
    <definedName name="BLPH241" localSheetId="77" hidden="1">#REF!</definedName>
    <definedName name="BLPH241" localSheetId="78" hidden="1">#REF!</definedName>
    <definedName name="BLPH241" hidden="1">#REF!</definedName>
    <definedName name="BLPH242" localSheetId="11" hidden="1">#REF!</definedName>
    <definedName name="BLPH242" localSheetId="12" hidden="1">#REF!</definedName>
    <definedName name="BLPH242" localSheetId="13" hidden="1">#REF!</definedName>
    <definedName name="BLPH242" localSheetId="79" hidden="1">#REF!</definedName>
    <definedName name="BLPH242" localSheetId="80" hidden="1">#REF!</definedName>
    <definedName name="BLPH242" localSheetId="81" hidden="1">#REF!</definedName>
    <definedName name="BLPH242" localSheetId="82" hidden="1">#REF!</definedName>
    <definedName name="BLPH242" localSheetId="83" hidden="1">#REF!</definedName>
    <definedName name="BLPH242" localSheetId="84" hidden="1">#REF!</definedName>
    <definedName name="BLPH242" localSheetId="87" hidden="1">#REF!</definedName>
    <definedName name="BLPH242" localSheetId="88" hidden="1">#REF!</definedName>
    <definedName name="BLPH242" localSheetId="89" hidden="1">#REF!</definedName>
    <definedName name="BLPH242" localSheetId="90" hidden="1">'11.05a Other_Re-opener Appendix'!#REF!</definedName>
    <definedName name="BLPH242" localSheetId="91" hidden="1">#REF!</definedName>
    <definedName name="BLPH242" localSheetId="92" hidden="1">#REF!</definedName>
    <definedName name="BLPH242" localSheetId="93" hidden="1">#REF!</definedName>
    <definedName name="BLPH242" localSheetId="94" hidden="1">#REF!</definedName>
    <definedName name="BLPH242" localSheetId="95" hidden="1">#REF!</definedName>
    <definedName name="BLPH242" localSheetId="99" hidden="1">#REF!</definedName>
    <definedName name="BLPH242" localSheetId="100" hidden="1">#REF!</definedName>
    <definedName name="BLPH242" localSheetId="36" hidden="1">#REF!</definedName>
    <definedName name="BLPH242" localSheetId="37" hidden="1">#REF!</definedName>
    <definedName name="BLPH242" localSheetId="39" hidden="1">#REF!</definedName>
    <definedName name="BLPH242" localSheetId="73" hidden="1">#REF!</definedName>
    <definedName name="BLPH242" localSheetId="74" hidden="1">#REF!</definedName>
    <definedName name="BLPH242" localSheetId="75" hidden="1">#REF!</definedName>
    <definedName name="BLPH242" localSheetId="76" hidden="1">#REF!</definedName>
    <definedName name="BLPH242" localSheetId="77" hidden="1">#REF!</definedName>
    <definedName name="BLPH242" localSheetId="78" hidden="1">#REF!</definedName>
    <definedName name="BLPH242" hidden="1">#REF!</definedName>
    <definedName name="BLPH243" localSheetId="11" hidden="1">#REF!</definedName>
    <definedName name="BLPH243" localSheetId="12" hidden="1">#REF!</definedName>
    <definedName name="BLPH243" localSheetId="13" hidden="1">#REF!</definedName>
    <definedName name="BLPH243" hidden="1">#REF!</definedName>
    <definedName name="BLPH244" localSheetId="11" hidden="1">#REF!</definedName>
    <definedName name="BLPH244" localSheetId="12" hidden="1">#REF!</definedName>
    <definedName name="BLPH244" localSheetId="13" hidden="1">#REF!</definedName>
    <definedName name="BLPH244" hidden="1">#REF!</definedName>
    <definedName name="BLPH245" localSheetId="11" hidden="1">#REF!</definedName>
    <definedName name="BLPH245" localSheetId="12" hidden="1">#REF!</definedName>
    <definedName name="BLPH245" localSheetId="13" hidden="1">#REF!</definedName>
    <definedName name="BLPH245" hidden="1">#REF!</definedName>
    <definedName name="BLPH246" localSheetId="11" hidden="1">#REF!</definedName>
    <definedName name="BLPH246" localSheetId="12" hidden="1">#REF!</definedName>
    <definedName name="BLPH246" localSheetId="13" hidden="1">#REF!</definedName>
    <definedName name="BLPH246" hidden="1">#REF!</definedName>
    <definedName name="BLPH247" localSheetId="11" hidden="1">#REF!</definedName>
    <definedName name="BLPH247" localSheetId="12" hidden="1">#REF!</definedName>
    <definedName name="BLPH247" localSheetId="13" hidden="1">#REF!</definedName>
    <definedName name="BLPH247" hidden="1">#REF!</definedName>
    <definedName name="BLPH248" localSheetId="11" hidden="1">#REF!</definedName>
    <definedName name="BLPH248" localSheetId="12" hidden="1">#REF!</definedName>
    <definedName name="BLPH248" localSheetId="13" hidden="1">#REF!</definedName>
    <definedName name="BLPH248" hidden="1">#REF!</definedName>
    <definedName name="BLPH249" localSheetId="11" hidden="1">#REF!</definedName>
    <definedName name="BLPH249" localSheetId="12" hidden="1">#REF!</definedName>
    <definedName name="BLPH249" localSheetId="13" hidden="1">#REF!</definedName>
    <definedName name="BLPH249" hidden="1">#REF!</definedName>
    <definedName name="BLPH25" hidden="1">#REF!</definedName>
    <definedName name="BLPH250" localSheetId="11" hidden="1">#REF!</definedName>
    <definedName name="BLPH250" localSheetId="12" hidden="1">#REF!</definedName>
    <definedName name="BLPH250" localSheetId="13" hidden="1">#REF!</definedName>
    <definedName name="BLPH250" localSheetId="79" hidden="1">#REF!</definedName>
    <definedName name="BLPH250" localSheetId="80" hidden="1">#REF!</definedName>
    <definedName name="BLPH250" localSheetId="81" hidden="1">#REF!</definedName>
    <definedName name="BLPH250" localSheetId="82" hidden="1">#REF!</definedName>
    <definedName name="BLPH250" localSheetId="83" hidden="1">#REF!</definedName>
    <definedName name="BLPH250" localSheetId="84" hidden="1">#REF!</definedName>
    <definedName name="BLPH250" localSheetId="87" hidden="1">#REF!</definedName>
    <definedName name="BLPH250" localSheetId="88" hidden="1">#REF!</definedName>
    <definedName name="BLPH250" localSheetId="89" hidden="1">#REF!</definedName>
    <definedName name="BLPH250" localSheetId="90" hidden="1">'11.05a Other_Re-opener Appendix'!#REF!</definedName>
    <definedName name="BLPH250" localSheetId="91" hidden="1">#REF!</definedName>
    <definedName name="BLPH250" localSheetId="92" hidden="1">#REF!</definedName>
    <definedName name="BLPH250" localSheetId="93" hidden="1">#REF!</definedName>
    <definedName name="BLPH250" localSheetId="94" hidden="1">#REF!</definedName>
    <definedName name="BLPH250" localSheetId="95" hidden="1">#REF!</definedName>
    <definedName name="BLPH250" localSheetId="99" hidden="1">#REF!</definedName>
    <definedName name="BLPH250" localSheetId="100" hidden="1">#REF!</definedName>
    <definedName name="BLPH250" localSheetId="33" hidden="1">#REF!</definedName>
    <definedName name="BLPH250" localSheetId="36" hidden="1">#REF!</definedName>
    <definedName name="BLPH250" localSheetId="37" hidden="1">#REF!</definedName>
    <definedName name="BLPH250" localSheetId="39" hidden="1">#REF!</definedName>
    <definedName name="BLPH250" localSheetId="73" hidden="1">#REF!</definedName>
    <definedName name="BLPH250" localSheetId="74" hidden="1">#REF!</definedName>
    <definedName name="BLPH250" localSheetId="75" hidden="1">#REF!</definedName>
    <definedName name="BLPH250" localSheetId="76" hidden="1">#REF!</definedName>
    <definedName name="BLPH250" localSheetId="77" hidden="1">#REF!</definedName>
    <definedName name="BLPH250" localSheetId="78" hidden="1">#REF!</definedName>
    <definedName name="BLPH250" localSheetId="15" hidden="1">#REF!</definedName>
    <definedName name="BLPH250" hidden="1">#REF!</definedName>
    <definedName name="BLPH251" localSheetId="11" hidden="1">#REF!</definedName>
    <definedName name="BLPH251" localSheetId="12" hidden="1">#REF!</definedName>
    <definedName name="BLPH251" localSheetId="13" hidden="1">#REF!</definedName>
    <definedName name="BLPH251" localSheetId="79" hidden="1">#REF!</definedName>
    <definedName name="BLPH251" localSheetId="80" hidden="1">#REF!</definedName>
    <definedName name="BLPH251" localSheetId="81" hidden="1">#REF!</definedName>
    <definedName name="BLPH251" localSheetId="82" hidden="1">#REF!</definedName>
    <definedName name="BLPH251" localSheetId="83" hidden="1">#REF!</definedName>
    <definedName name="BLPH251" localSheetId="84" hidden="1">#REF!</definedName>
    <definedName name="BLPH251" localSheetId="87" hidden="1">#REF!</definedName>
    <definedName name="BLPH251" localSheetId="88" hidden="1">#REF!</definedName>
    <definedName name="BLPH251" localSheetId="89" hidden="1">#REF!</definedName>
    <definedName name="BLPH251" localSheetId="90" hidden="1">'11.05a Other_Re-opener Appendix'!#REF!</definedName>
    <definedName name="BLPH251" localSheetId="91" hidden="1">#REF!</definedName>
    <definedName name="BLPH251" localSheetId="92" hidden="1">#REF!</definedName>
    <definedName name="BLPH251" localSheetId="93" hidden="1">#REF!</definedName>
    <definedName name="BLPH251" localSheetId="94" hidden="1">#REF!</definedName>
    <definedName name="BLPH251" localSheetId="95" hidden="1">#REF!</definedName>
    <definedName name="BLPH251" localSheetId="99" hidden="1">#REF!</definedName>
    <definedName name="BLPH251" localSheetId="100" hidden="1">#REF!</definedName>
    <definedName name="BLPH251" localSheetId="36" hidden="1">#REF!</definedName>
    <definedName name="BLPH251" localSheetId="37" hidden="1">#REF!</definedName>
    <definedName name="BLPH251" localSheetId="39" hidden="1">#REF!</definedName>
    <definedName name="BLPH251" localSheetId="73" hidden="1">#REF!</definedName>
    <definedName name="BLPH251" localSheetId="74" hidden="1">#REF!</definedName>
    <definedName name="BLPH251" localSheetId="75" hidden="1">#REF!</definedName>
    <definedName name="BLPH251" localSheetId="76" hidden="1">#REF!</definedName>
    <definedName name="BLPH251" localSheetId="77" hidden="1">#REF!</definedName>
    <definedName name="BLPH251" localSheetId="78" hidden="1">#REF!</definedName>
    <definedName name="BLPH251" hidden="1">#REF!</definedName>
    <definedName name="BLPH252" localSheetId="11" hidden="1">#REF!</definedName>
    <definedName name="BLPH252" localSheetId="12" hidden="1">#REF!</definedName>
    <definedName name="BLPH252" localSheetId="13" hidden="1">#REF!</definedName>
    <definedName name="BLPH252" localSheetId="79" hidden="1">#REF!</definedName>
    <definedName name="BLPH252" localSheetId="80" hidden="1">#REF!</definedName>
    <definedName name="BLPH252" localSheetId="81" hidden="1">#REF!</definedName>
    <definedName name="BLPH252" localSheetId="82" hidden="1">#REF!</definedName>
    <definedName name="BLPH252" localSheetId="83" hidden="1">#REF!</definedName>
    <definedName name="BLPH252" localSheetId="84" hidden="1">#REF!</definedName>
    <definedName name="BLPH252" localSheetId="87" hidden="1">#REF!</definedName>
    <definedName name="BLPH252" localSheetId="88" hidden="1">#REF!</definedName>
    <definedName name="BLPH252" localSheetId="89" hidden="1">#REF!</definedName>
    <definedName name="BLPH252" localSheetId="90" hidden="1">'11.05a Other_Re-opener Appendix'!#REF!</definedName>
    <definedName name="BLPH252" localSheetId="91" hidden="1">#REF!</definedName>
    <definedName name="BLPH252" localSheetId="92" hidden="1">#REF!</definedName>
    <definedName name="BLPH252" localSheetId="93" hidden="1">#REF!</definedName>
    <definedName name="BLPH252" localSheetId="94" hidden="1">#REF!</definedName>
    <definedName name="BLPH252" localSheetId="95" hidden="1">#REF!</definedName>
    <definedName name="BLPH252" localSheetId="99" hidden="1">#REF!</definedName>
    <definedName name="BLPH252" localSheetId="100" hidden="1">#REF!</definedName>
    <definedName name="BLPH252" localSheetId="36" hidden="1">#REF!</definedName>
    <definedName name="BLPH252" localSheetId="37" hidden="1">#REF!</definedName>
    <definedName name="BLPH252" localSheetId="39" hidden="1">#REF!</definedName>
    <definedName name="BLPH252" localSheetId="73" hidden="1">#REF!</definedName>
    <definedName name="BLPH252" localSheetId="74" hidden="1">#REF!</definedName>
    <definedName name="BLPH252" localSheetId="75" hidden="1">#REF!</definedName>
    <definedName name="BLPH252" localSheetId="76" hidden="1">#REF!</definedName>
    <definedName name="BLPH252" localSheetId="77" hidden="1">#REF!</definedName>
    <definedName name="BLPH252" localSheetId="78" hidden="1">#REF!</definedName>
    <definedName name="BLPH252" hidden="1">#REF!</definedName>
    <definedName name="BLPH253" localSheetId="11" hidden="1">#REF!</definedName>
    <definedName name="BLPH253" localSheetId="12" hidden="1">#REF!</definedName>
    <definedName name="BLPH253" localSheetId="13" hidden="1">#REF!</definedName>
    <definedName name="BLPH253" hidden="1">#REF!</definedName>
    <definedName name="BLPH254" localSheetId="11" hidden="1">#REF!</definedName>
    <definedName name="BLPH254" localSheetId="12" hidden="1">#REF!</definedName>
    <definedName name="BLPH254" localSheetId="13" hidden="1">#REF!</definedName>
    <definedName name="BLPH254" hidden="1">#REF!</definedName>
    <definedName name="BLPH255" localSheetId="11" hidden="1">#REF!</definedName>
    <definedName name="BLPH255" localSheetId="12" hidden="1">#REF!</definedName>
    <definedName name="BLPH255" localSheetId="13" hidden="1">#REF!</definedName>
    <definedName name="BLPH255" hidden="1">#REF!</definedName>
    <definedName name="BLPH256" localSheetId="11" hidden="1">#REF!</definedName>
    <definedName name="BLPH256" localSheetId="12" hidden="1">#REF!</definedName>
    <definedName name="BLPH256" localSheetId="13" hidden="1">#REF!</definedName>
    <definedName name="BLPH256" hidden="1">#REF!</definedName>
    <definedName name="BLPH257" localSheetId="11" hidden="1">#REF!</definedName>
    <definedName name="BLPH257" localSheetId="12" hidden="1">#REF!</definedName>
    <definedName name="BLPH257" localSheetId="13" hidden="1">#REF!</definedName>
    <definedName name="BLPH257" hidden="1">#REF!</definedName>
    <definedName name="BLPH258" localSheetId="11" hidden="1">#REF!</definedName>
    <definedName name="BLPH258" localSheetId="12" hidden="1">#REF!</definedName>
    <definedName name="BLPH258" localSheetId="13" hidden="1">#REF!</definedName>
    <definedName name="BLPH258" hidden="1">#REF!</definedName>
    <definedName name="BLPH259" localSheetId="11" hidden="1">#REF!</definedName>
    <definedName name="BLPH259" localSheetId="12" hidden="1">#REF!</definedName>
    <definedName name="BLPH259" localSheetId="13" hidden="1">#REF!</definedName>
    <definedName name="BLPH259" hidden="1">#REF!</definedName>
    <definedName name="BLPH26" hidden="1">#REF!</definedName>
    <definedName name="BLPH260" localSheetId="11" hidden="1">#REF!</definedName>
    <definedName name="BLPH260" localSheetId="12" hidden="1">#REF!</definedName>
    <definedName name="BLPH260" localSheetId="13" hidden="1">#REF!</definedName>
    <definedName name="BLPH260" localSheetId="79" hidden="1">#REF!</definedName>
    <definedName name="BLPH260" localSheetId="80" hidden="1">#REF!</definedName>
    <definedName name="BLPH260" localSheetId="81" hidden="1">#REF!</definedName>
    <definedName name="BLPH260" localSheetId="82" hidden="1">#REF!</definedName>
    <definedName name="BLPH260" localSheetId="83" hidden="1">#REF!</definedName>
    <definedName name="BLPH260" localSheetId="84" hidden="1">#REF!</definedName>
    <definedName name="BLPH260" localSheetId="87" hidden="1">#REF!</definedName>
    <definedName name="BLPH260" localSheetId="88" hidden="1">#REF!</definedName>
    <definedName name="BLPH260" localSheetId="89" hidden="1">#REF!</definedName>
    <definedName name="BLPH260" localSheetId="90" hidden="1">'11.05a Other_Re-opener Appendix'!#REF!</definedName>
    <definedName name="BLPH260" localSheetId="91" hidden="1">#REF!</definedName>
    <definedName name="BLPH260" localSheetId="92" hidden="1">#REF!</definedName>
    <definedName name="BLPH260" localSheetId="93" hidden="1">#REF!</definedName>
    <definedName name="BLPH260" localSheetId="94" hidden="1">#REF!</definedName>
    <definedName name="BLPH260" localSheetId="95" hidden="1">#REF!</definedName>
    <definedName name="BLPH260" localSheetId="99" hidden="1">#REF!</definedName>
    <definedName name="BLPH260" localSheetId="100" hidden="1">#REF!</definedName>
    <definedName name="BLPH260" localSheetId="33" hidden="1">#REF!</definedName>
    <definedName name="BLPH260" localSheetId="36" hidden="1">#REF!</definedName>
    <definedName name="BLPH260" localSheetId="37" hidden="1">#REF!</definedName>
    <definedName name="BLPH260" localSheetId="39" hidden="1">#REF!</definedName>
    <definedName name="BLPH260" localSheetId="73" hidden="1">#REF!</definedName>
    <definedName name="BLPH260" localSheetId="74" hidden="1">#REF!</definedName>
    <definedName name="BLPH260" localSheetId="75" hidden="1">#REF!</definedName>
    <definedName name="BLPH260" localSheetId="76" hidden="1">#REF!</definedName>
    <definedName name="BLPH260" localSheetId="77" hidden="1">#REF!</definedName>
    <definedName name="BLPH260" localSheetId="78" hidden="1">#REF!</definedName>
    <definedName name="BLPH260" localSheetId="15" hidden="1">#REF!</definedName>
    <definedName name="BLPH260" hidden="1">#REF!</definedName>
    <definedName name="BLPH261" localSheetId="11" hidden="1">#REF!</definedName>
    <definedName name="BLPH261" localSheetId="12" hidden="1">#REF!</definedName>
    <definedName name="BLPH261" localSheetId="13" hidden="1">#REF!</definedName>
    <definedName name="BLPH261" localSheetId="79" hidden="1">#REF!</definedName>
    <definedName name="BLPH261" localSheetId="80" hidden="1">#REF!</definedName>
    <definedName name="BLPH261" localSheetId="81" hidden="1">#REF!</definedName>
    <definedName name="BLPH261" localSheetId="82" hidden="1">#REF!</definedName>
    <definedName name="BLPH261" localSheetId="83" hidden="1">#REF!</definedName>
    <definedName name="BLPH261" localSheetId="84" hidden="1">#REF!</definedName>
    <definedName name="BLPH261" localSheetId="87" hidden="1">#REF!</definedName>
    <definedName name="BLPH261" localSheetId="88" hidden="1">#REF!</definedName>
    <definedName name="BLPH261" localSheetId="89" hidden="1">#REF!</definedName>
    <definedName name="BLPH261" localSheetId="90" hidden="1">'11.05a Other_Re-opener Appendix'!#REF!</definedName>
    <definedName name="BLPH261" localSheetId="91" hidden="1">#REF!</definedName>
    <definedName name="BLPH261" localSheetId="92" hidden="1">#REF!</definedName>
    <definedName name="BLPH261" localSheetId="93" hidden="1">#REF!</definedName>
    <definedName name="BLPH261" localSheetId="94" hidden="1">#REF!</definedName>
    <definedName name="BLPH261" localSheetId="95" hidden="1">#REF!</definedName>
    <definedName name="BLPH261" localSheetId="99" hidden="1">#REF!</definedName>
    <definedName name="BLPH261" localSheetId="100" hidden="1">#REF!</definedName>
    <definedName name="BLPH261" localSheetId="36" hidden="1">#REF!</definedName>
    <definedName name="BLPH261" localSheetId="37" hidden="1">#REF!</definedName>
    <definedName name="BLPH261" localSheetId="39" hidden="1">#REF!</definedName>
    <definedName name="BLPH261" localSheetId="73" hidden="1">#REF!</definedName>
    <definedName name="BLPH261" localSheetId="74" hidden="1">#REF!</definedName>
    <definedName name="BLPH261" localSheetId="75" hidden="1">#REF!</definedName>
    <definedName name="BLPH261" localSheetId="76" hidden="1">#REF!</definedName>
    <definedName name="BLPH261" localSheetId="77" hidden="1">#REF!</definedName>
    <definedName name="BLPH261" localSheetId="78" hidden="1">#REF!</definedName>
    <definedName name="BLPH261" hidden="1">#REF!</definedName>
    <definedName name="BLPH262" localSheetId="11" hidden="1">#REF!</definedName>
    <definedName name="BLPH262" localSheetId="12" hidden="1">#REF!</definedName>
    <definedName name="BLPH262" localSheetId="13" hidden="1">#REF!</definedName>
    <definedName name="BLPH262" localSheetId="79" hidden="1">#REF!</definedName>
    <definedName name="BLPH262" localSheetId="80" hidden="1">#REF!</definedName>
    <definedName name="BLPH262" localSheetId="81" hidden="1">#REF!</definedName>
    <definedName name="BLPH262" localSheetId="82" hidden="1">#REF!</definedName>
    <definedName name="BLPH262" localSheetId="83" hidden="1">#REF!</definedName>
    <definedName name="BLPH262" localSheetId="84" hidden="1">#REF!</definedName>
    <definedName name="BLPH262" localSheetId="87" hidden="1">#REF!</definedName>
    <definedName name="BLPH262" localSheetId="88" hidden="1">#REF!</definedName>
    <definedName name="BLPH262" localSheetId="89" hidden="1">#REF!</definedName>
    <definedName name="BLPH262" localSheetId="90" hidden="1">'11.05a Other_Re-opener Appendix'!#REF!</definedName>
    <definedName name="BLPH262" localSheetId="91" hidden="1">#REF!</definedName>
    <definedName name="BLPH262" localSheetId="92" hidden="1">#REF!</definedName>
    <definedName name="BLPH262" localSheetId="93" hidden="1">#REF!</definedName>
    <definedName name="BLPH262" localSheetId="94" hidden="1">#REF!</definedName>
    <definedName name="BLPH262" localSheetId="95" hidden="1">#REF!</definedName>
    <definedName name="BLPH262" localSheetId="99" hidden="1">#REF!</definedName>
    <definedName name="BLPH262" localSheetId="100" hidden="1">#REF!</definedName>
    <definedName name="BLPH262" localSheetId="36" hidden="1">#REF!</definedName>
    <definedName name="BLPH262" localSheetId="37" hidden="1">#REF!</definedName>
    <definedName name="BLPH262" localSheetId="39" hidden="1">#REF!</definedName>
    <definedName name="BLPH262" localSheetId="73" hidden="1">#REF!</definedName>
    <definedName name="BLPH262" localSheetId="74" hidden="1">#REF!</definedName>
    <definedName name="BLPH262" localSheetId="75" hidden="1">#REF!</definedName>
    <definedName name="BLPH262" localSheetId="76" hidden="1">#REF!</definedName>
    <definedName name="BLPH262" localSheetId="77" hidden="1">#REF!</definedName>
    <definedName name="BLPH262" localSheetId="78" hidden="1">#REF!</definedName>
    <definedName name="BLPH262" hidden="1">#REF!</definedName>
    <definedName name="BLPH263" localSheetId="11" hidden="1">#REF!</definedName>
    <definedName name="BLPH263" localSheetId="12" hidden="1">#REF!</definedName>
    <definedName name="BLPH263" localSheetId="13" hidden="1">#REF!</definedName>
    <definedName name="BLPH263" hidden="1">#REF!</definedName>
    <definedName name="BLPH264" localSheetId="11" hidden="1">#REF!</definedName>
    <definedName name="BLPH264" localSheetId="12" hidden="1">#REF!</definedName>
    <definedName name="BLPH264" localSheetId="13" hidden="1">#REF!</definedName>
    <definedName name="BLPH264" hidden="1">#REF!</definedName>
    <definedName name="BLPH265" localSheetId="11" hidden="1">#REF!</definedName>
    <definedName name="BLPH265" localSheetId="12" hidden="1">#REF!</definedName>
    <definedName name="BLPH265" localSheetId="13" hidden="1">#REF!</definedName>
    <definedName name="BLPH265" hidden="1">#REF!</definedName>
    <definedName name="BLPH266" localSheetId="11" hidden="1">#REF!</definedName>
    <definedName name="BLPH266" localSheetId="12" hidden="1">#REF!</definedName>
    <definedName name="BLPH266" localSheetId="13" hidden="1">#REF!</definedName>
    <definedName name="BLPH266" hidden="1">#REF!</definedName>
    <definedName name="BLPH267" localSheetId="11" hidden="1">#REF!</definedName>
    <definedName name="BLPH267" localSheetId="12" hidden="1">#REF!</definedName>
    <definedName name="BLPH267" localSheetId="13" hidden="1">#REF!</definedName>
    <definedName name="BLPH267" hidden="1">#REF!</definedName>
    <definedName name="BLPH268" localSheetId="11" hidden="1">#REF!</definedName>
    <definedName name="BLPH268" localSheetId="12" hidden="1">#REF!</definedName>
    <definedName name="BLPH268" localSheetId="13" hidden="1">#REF!</definedName>
    <definedName name="BLPH268" hidden="1">#REF!</definedName>
    <definedName name="BLPH269" localSheetId="11" hidden="1">#REF!</definedName>
    <definedName name="BLPH269" localSheetId="12" hidden="1">#REF!</definedName>
    <definedName name="BLPH269" localSheetId="13" hidden="1">#REF!</definedName>
    <definedName name="BLPH269" hidden="1">#REF!</definedName>
    <definedName name="BLPH27" hidden="1">#REF!</definedName>
    <definedName name="BLPH270" localSheetId="11" hidden="1">#REF!</definedName>
    <definedName name="BLPH270" localSheetId="12" hidden="1">#REF!</definedName>
    <definedName name="BLPH270" localSheetId="13" hidden="1">#REF!</definedName>
    <definedName name="BLPH270" localSheetId="79" hidden="1">#REF!</definedName>
    <definedName name="BLPH270" localSheetId="80" hidden="1">#REF!</definedName>
    <definedName name="BLPH270" localSheetId="81" hidden="1">#REF!</definedName>
    <definedName name="BLPH270" localSheetId="82" hidden="1">#REF!</definedName>
    <definedName name="BLPH270" localSheetId="83" hidden="1">#REF!</definedName>
    <definedName name="BLPH270" localSheetId="84" hidden="1">#REF!</definedName>
    <definedName name="BLPH270" localSheetId="87" hidden="1">#REF!</definedName>
    <definedName name="BLPH270" localSheetId="88" hidden="1">#REF!</definedName>
    <definedName name="BLPH270" localSheetId="89" hidden="1">#REF!</definedName>
    <definedName name="BLPH270" localSheetId="90" hidden="1">'11.05a Other_Re-opener Appendix'!#REF!</definedName>
    <definedName name="BLPH270" localSheetId="91" hidden="1">#REF!</definedName>
    <definedName name="BLPH270" localSheetId="92" hidden="1">#REF!</definedName>
    <definedName name="BLPH270" localSheetId="93" hidden="1">#REF!</definedName>
    <definedName name="BLPH270" localSheetId="94" hidden="1">#REF!</definedName>
    <definedName name="BLPH270" localSheetId="95" hidden="1">#REF!</definedName>
    <definedName name="BLPH270" localSheetId="99" hidden="1">#REF!</definedName>
    <definedName name="BLPH270" localSheetId="100" hidden="1">#REF!</definedName>
    <definedName name="BLPH270" localSheetId="33" hidden="1">#REF!</definedName>
    <definedName name="BLPH270" localSheetId="36" hidden="1">#REF!</definedName>
    <definedName name="BLPH270" localSheetId="37" hidden="1">#REF!</definedName>
    <definedName name="BLPH270" localSheetId="39" hidden="1">#REF!</definedName>
    <definedName name="BLPH270" localSheetId="73" hidden="1">#REF!</definedName>
    <definedName name="BLPH270" localSheetId="74" hidden="1">#REF!</definedName>
    <definedName name="BLPH270" localSheetId="75" hidden="1">#REF!</definedName>
    <definedName name="BLPH270" localSheetId="76" hidden="1">#REF!</definedName>
    <definedName name="BLPH270" localSheetId="77" hidden="1">#REF!</definedName>
    <definedName name="BLPH270" localSheetId="78" hidden="1">#REF!</definedName>
    <definedName name="BLPH270" localSheetId="15" hidden="1">#REF!</definedName>
    <definedName name="BLPH270" hidden="1">#REF!</definedName>
    <definedName name="BLPH271" localSheetId="11" hidden="1">#REF!</definedName>
    <definedName name="BLPH271" localSheetId="12" hidden="1">#REF!</definedName>
    <definedName name="BLPH271" localSheetId="13" hidden="1">#REF!</definedName>
    <definedName name="BLPH271" localSheetId="79" hidden="1">#REF!</definedName>
    <definedName name="BLPH271" localSheetId="80" hidden="1">#REF!</definedName>
    <definedName name="BLPH271" localSheetId="81" hidden="1">#REF!</definedName>
    <definedName name="BLPH271" localSheetId="82" hidden="1">#REF!</definedName>
    <definedName name="BLPH271" localSheetId="83" hidden="1">#REF!</definedName>
    <definedName name="BLPH271" localSheetId="84" hidden="1">#REF!</definedName>
    <definedName name="BLPH271" localSheetId="87" hidden="1">#REF!</definedName>
    <definedName name="BLPH271" localSheetId="88" hidden="1">#REF!</definedName>
    <definedName name="BLPH271" localSheetId="89" hidden="1">#REF!</definedName>
    <definedName name="BLPH271" localSheetId="90" hidden="1">'11.05a Other_Re-opener Appendix'!#REF!</definedName>
    <definedName name="BLPH271" localSheetId="91" hidden="1">#REF!</definedName>
    <definedName name="BLPH271" localSheetId="92" hidden="1">#REF!</definedName>
    <definedName name="BLPH271" localSheetId="93" hidden="1">#REF!</definedName>
    <definedName name="BLPH271" localSheetId="94" hidden="1">#REF!</definedName>
    <definedName name="BLPH271" localSheetId="95" hidden="1">#REF!</definedName>
    <definedName name="BLPH271" localSheetId="99" hidden="1">#REF!</definedName>
    <definedName name="BLPH271" localSheetId="100" hidden="1">#REF!</definedName>
    <definedName name="BLPH271" localSheetId="36" hidden="1">#REF!</definedName>
    <definedName name="BLPH271" localSheetId="37" hidden="1">#REF!</definedName>
    <definedName name="BLPH271" localSheetId="39" hidden="1">#REF!</definedName>
    <definedName name="BLPH271" localSheetId="73" hidden="1">#REF!</definedName>
    <definedName name="BLPH271" localSheetId="74" hidden="1">#REF!</definedName>
    <definedName name="BLPH271" localSheetId="75" hidden="1">#REF!</definedName>
    <definedName name="BLPH271" localSheetId="76" hidden="1">#REF!</definedName>
    <definedName name="BLPH271" localSheetId="77" hidden="1">#REF!</definedName>
    <definedName name="BLPH271" localSheetId="78" hidden="1">#REF!</definedName>
    <definedName name="BLPH271" hidden="1">#REF!</definedName>
    <definedName name="BLPH272" localSheetId="11" hidden="1">#REF!</definedName>
    <definedName name="BLPH272" localSheetId="12" hidden="1">#REF!</definedName>
    <definedName name="BLPH272" localSheetId="13" hidden="1">#REF!</definedName>
    <definedName name="BLPH272" localSheetId="79" hidden="1">#REF!</definedName>
    <definedName name="BLPH272" localSheetId="80" hidden="1">#REF!</definedName>
    <definedName name="BLPH272" localSheetId="81" hidden="1">#REF!</definedName>
    <definedName name="BLPH272" localSheetId="82" hidden="1">#REF!</definedName>
    <definedName name="BLPH272" localSheetId="83" hidden="1">#REF!</definedName>
    <definedName name="BLPH272" localSheetId="84" hidden="1">#REF!</definedName>
    <definedName name="BLPH272" localSheetId="87" hidden="1">#REF!</definedName>
    <definedName name="BLPH272" localSheetId="88" hidden="1">#REF!</definedName>
    <definedName name="BLPH272" localSheetId="89" hidden="1">#REF!</definedName>
    <definedName name="BLPH272" localSheetId="90" hidden="1">'11.05a Other_Re-opener Appendix'!#REF!</definedName>
    <definedName name="BLPH272" localSheetId="91" hidden="1">#REF!</definedName>
    <definedName name="BLPH272" localSheetId="92" hidden="1">#REF!</definedName>
    <definedName name="BLPH272" localSheetId="93" hidden="1">#REF!</definedName>
    <definedName name="BLPH272" localSheetId="94" hidden="1">#REF!</definedName>
    <definedName name="BLPH272" localSheetId="95" hidden="1">#REF!</definedName>
    <definedName name="BLPH272" localSheetId="99" hidden="1">#REF!</definedName>
    <definedName name="BLPH272" localSheetId="100" hidden="1">#REF!</definedName>
    <definedName name="BLPH272" localSheetId="36" hidden="1">#REF!</definedName>
    <definedName name="BLPH272" localSheetId="37" hidden="1">#REF!</definedName>
    <definedName name="BLPH272" localSheetId="39" hidden="1">#REF!</definedName>
    <definedName name="BLPH272" localSheetId="73" hidden="1">#REF!</definedName>
    <definedName name="BLPH272" localSheetId="74" hidden="1">#REF!</definedName>
    <definedName name="BLPH272" localSheetId="75" hidden="1">#REF!</definedName>
    <definedName name="BLPH272" localSheetId="76" hidden="1">#REF!</definedName>
    <definedName name="BLPH272" localSheetId="77" hidden="1">#REF!</definedName>
    <definedName name="BLPH272" localSheetId="78" hidden="1">#REF!</definedName>
    <definedName name="BLPH272" hidden="1">#REF!</definedName>
    <definedName name="BLPH273" localSheetId="11" hidden="1">#REF!</definedName>
    <definedName name="BLPH273" localSheetId="12" hidden="1">#REF!</definedName>
    <definedName name="BLPH273" localSheetId="13" hidden="1">#REF!</definedName>
    <definedName name="BLPH273" hidden="1">#REF!</definedName>
    <definedName name="BLPH274" localSheetId="11" hidden="1">#REF!</definedName>
    <definedName name="BLPH274" localSheetId="12" hidden="1">#REF!</definedName>
    <definedName name="BLPH274" localSheetId="13" hidden="1">#REF!</definedName>
    <definedName name="BLPH274" hidden="1">#REF!</definedName>
    <definedName name="BLPH275" localSheetId="11" hidden="1">#REF!</definedName>
    <definedName name="BLPH275" localSheetId="12" hidden="1">#REF!</definedName>
    <definedName name="BLPH275" localSheetId="13" hidden="1">#REF!</definedName>
    <definedName name="BLPH275" hidden="1">#REF!</definedName>
    <definedName name="BLPH276" localSheetId="11" hidden="1">#REF!</definedName>
    <definedName name="BLPH276" localSheetId="12" hidden="1">#REF!</definedName>
    <definedName name="BLPH276" localSheetId="13" hidden="1">#REF!</definedName>
    <definedName name="BLPH276" hidden="1">#REF!</definedName>
    <definedName name="BLPH277" localSheetId="11" hidden="1">#REF!</definedName>
    <definedName name="BLPH277" localSheetId="12" hidden="1">#REF!</definedName>
    <definedName name="BLPH277" localSheetId="13" hidden="1">#REF!</definedName>
    <definedName name="BLPH277" hidden="1">#REF!</definedName>
    <definedName name="BLPH278" localSheetId="11" hidden="1">#REF!</definedName>
    <definedName name="BLPH278" localSheetId="12" hidden="1">#REF!</definedName>
    <definedName name="BLPH278" localSheetId="13" hidden="1">#REF!</definedName>
    <definedName name="BLPH278" hidden="1">#REF!</definedName>
    <definedName name="BLPH279" localSheetId="11" hidden="1">#REF!</definedName>
    <definedName name="BLPH279" localSheetId="12" hidden="1">#REF!</definedName>
    <definedName name="BLPH279" localSheetId="13" hidden="1">#REF!</definedName>
    <definedName name="BLPH279" hidden="1">#REF!</definedName>
    <definedName name="BLPH28" hidden="1">#REF!</definedName>
    <definedName name="BLPH280" localSheetId="11" hidden="1">#REF!</definedName>
    <definedName name="BLPH280" localSheetId="12" hidden="1">#REF!</definedName>
    <definedName name="BLPH280" localSheetId="13" hidden="1">#REF!</definedName>
    <definedName name="BLPH280" localSheetId="79" hidden="1">#REF!</definedName>
    <definedName name="BLPH280" localSheetId="80" hidden="1">#REF!</definedName>
    <definedName name="BLPH280" localSheetId="81" hidden="1">#REF!</definedName>
    <definedName name="BLPH280" localSheetId="82" hidden="1">#REF!</definedName>
    <definedName name="BLPH280" localSheetId="83" hidden="1">#REF!</definedName>
    <definedName name="BLPH280" localSheetId="84" hidden="1">#REF!</definedName>
    <definedName name="BLPH280" localSheetId="87" hidden="1">#REF!</definedName>
    <definedName name="BLPH280" localSheetId="88" hidden="1">#REF!</definedName>
    <definedName name="BLPH280" localSheetId="89" hidden="1">#REF!</definedName>
    <definedName name="BLPH280" localSheetId="90" hidden="1">'11.05a Other_Re-opener Appendix'!#REF!</definedName>
    <definedName name="BLPH280" localSheetId="91" hidden="1">#REF!</definedName>
    <definedName name="BLPH280" localSheetId="92" hidden="1">#REF!</definedName>
    <definedName name="BLPH280" localSheetId="93" hidden="1">#REF!</definedName>
    <definedName name="BLPH280" localSheetId="94" hidden="1">#REF!</definedName>
    <definedName name="BLPH280" localSheetId="95" hidden="1">#REF!</definedName>
    <definedName name="BLPH280" localSheetId="99" hidden="1">#REF!</definedName>
    <definedName name="BLPH280" localSheetId="100" hidden="1">#REF!</definedName>
    <definedName name="BLPH280" localSheetId="33" hidden="1">#REF!</definedName>
    <definedName name="BLPH280" localSheetId="36" hidden="1">#REF!</definedName>
    <definedName name="BLPH280" localSheetId="37" hidden="1">#REF!</definedName>
    <definedName name="BLPH280" localSheetId="39" hidden="1">#REF!</definedName>
    <definedName name="BLPH280" localSheetId="73" hidden="1">#REF!</definedName>
    <definedName name="BLPH280" localSheetId="74" hidden="1">#REF!</definedName>
    <definedName name="BLPH280" localSheetId="75" hidden="1">#REF!</definedName>
    <definedName name="BLPH280" localSheetId="76" hidden="1">#REF!</definedName>
    <definedName name="BLPH280" localSheetId="77" hidden="1">#REF!</definedName>
    <definedName name="BLPH280" localSheetId="78" hidden="1">#REF!</definedName>
    <definedName name="BLPH280" localSheetId="15" hidden="1">#REF!</definedName>
    <definedName name="BLPH280" hidden="1">#REF!</definedName>
    <definedName name="BLPH281" localSheetId="11" hidden="1">#REF!</definedName>
    <definedName name="BLPH281" localSheetId="12" hidden="1">#REF!</definedName>
    <definedName name="BLPH281" localSheetId="13" hidden="1">#REF!</definedName>
    <definedName name="BLPH281" localSheetId="79" hidden="1">#REF!</definedName>
    <definedName name="BLPH281" localSheetId="80" hidden="1">#REF!</definedName>
    <definedName name="BLPH281" localSheetId="81" hidden="1">#REF!</definedName>
    <definedName name="BLPH281" localSheetId="82" hidden="1">#REF!</definedName>
    <definedName name="BLPH281" localSheetId="83" hidden="1">#REF!</definedName>
    <definedName name="BLPH281" localSheetId="84" hidden="1">#REF!</definedName>
    <definedName name="BLPH281" localSheetId="87" hidden="1">#REF!</definedName>
    <definedName name="BLPH281" localSheetId="88" hidden="1">#REF!</definedName>
    <definedName name="BLPH281" localSheetId="89" hidden="1">#REF!</definedName>
    <definedName name="BLPH281" localSheetId="90" hidden="1">'11.05a Other_Re-opener Appendix'!#REF!</definedName>
    <definedName name="BLPH281" localSheetId="91" hidden="1">#REF!</definedName>
    <definedName name="BLPH281" localSheetId="92" hidden="1">#REF!</definedName>
    <definedName name="BLPH281" localSheetId="93" hidden="1">#REF!</definedName>
    <definedName name="BLPH281" localSheetId="94" hidden="1">#REF!</definedName>
    <definedName name="BLPH281" localSheetId="95" hidden="1">#REF!</definedName>
    <definedName name="BLPH281" localSheetId="99" hidden="1">#REF!</definedName>
    <definedName name="BLPH281" localSheetId="100" hidden="1">#REF!</definedName>
    <definedName name="BLPH281" localSheetId="36" hidden="1">#REF!</definedName>
    <definedName name="BLPH281" localSheetId="37" hidden="1">#REF!</definedName>
    <definedName name="BLPH281" localSheetId="39" hidden="1">#REF!</definedName>
    <definedName name="BLPH281" localSheetId="73" hidden="1">#REF!</definedName>
    <definedName name="BLPH281" localSheetId="74" hidden="1">#REF!</definedName>
    <definedName name="BLPH281" localSheetId="75" hidden="1">#REF!</definedName>
    <definedName name="BLPH281" localSheetId="76" hidden="1">#REF!</definedName>
    <definedName name="BLPH281" localSheetId="77" hidden="1">#REF!</definedName>
    <definedName name="BLPH281" localSheetId="78" hidden="1">#REF!</definedName>
    <definedName name="BLPH281" hidden="1">#REF!</definedName>
    <definedName name="BLPH282" localSheetId="11" hidden="1">#REF!</definedName>
    <definedName name="BLPH282" localSheetId="12" hidden="1">#REF!</definedName>
    <definedName name="BLPH282" localSheetId="13" hidden="1">#REF!</definedName>
    <definedName name="BLPH282" localSheetId="79" hidden="1">#REF!</definedName>
    <definedName name="BLPH282" localSheetId="80" hidden="1">#REF!</definedName>
    <definedName name="BLPH282" localSheetId="81" hidden="1">#REF!</definedName>
    <definedName name="BLPH282" localSheetId="82" hidden="1">#REF!</definedName>
    <definedName name="BLPH282" localSheetId="83" hidden="1">#REF!</definedName>
    <definedName name="BLPH282" localSheetId="84" hidden="1">#REF!</definedName>
    <definedName name="BLPH282" localSheetId="87" hidden="1">#REF!</definedName>
    <definedName name="BLPH282" localSheetId="88" hidden="1">#REF!</definedName>
    <definedName name="BLPH282" localSheetId="89" hidden="1">#REF!</definedName>
    <definedName name="BLPH282" localSheetId="90" hidden="1">'11.05a Other_Re-opener Appendix'!#REF!</definedName>
    <definedName name="BLPH282" localSheetId="91" hidden="1">#REF!</definedName>
    <definedName name="BLPH282" localSheetId="92" hidden="1">#REF!</definedName>
    <definedName name="BLPH282" localSheetId="93" hidden="1">#REF!</definedName>
    <definedName name="BLPH282" localSheetId="94" hidden="1">#REF!</definedName>
    <definedName name="BLPH282" localSheetId="95" hidden="1">#REF!</definedName>
    <definedName name="BLPH282" localSheetId="99" hidden="1">#REF!</definedName>
    <definedName name="BLPH282" localSheetId="100" hidden="1">#REF!</definedName>
    <definedName name="BLPH282" localSheetId="36" hidden="1">#REF!</definedName>
    <definedName name="BLPH282" localSheetId="37" hidden="1">#REF!</definedName>
    <definedName name="BLPH282" localSheetId="39" hidden="1">#REF!</definedName>
    <definedName name="BLPH282" localSheetId="73" hidden="1">#REF!</definedName>
    <definedName name="BLPH282" localSheetId="74" hidden="1">#REF!</definedName>
    <definedName name="BLPH282" localSheetId="75" hidden="1">#REF!</definedName>
    <definedName name="BLPH282" localSheetId="76" hidden="1">#REF!</definedName>
    <definedName name="BLPH282" localSheetId="77" hidden="1">#REF!</definedName>
    <definedName name="BLPH282" localSheetId="78" hidden="1">#REF!</definedName>
    <definedName name="BLPH282" hidden="1">#REF!</definedName>
    <definedName name="BLPH283" localSheetId="11" hidden="1">#REF!</definedName>
    <definedName name="BLPH283" localSheetId="12" hidden="1">#REF!</definedName>
    <definedName name="BLPH283" localSheetId="13" hidden="1">#REF!</definedName>
    <definedName name="BLPH283" hidden="1">#REF!</definedName>
    <definedName name="BLPH284" localSheetId="11" hidden="1">#REF!</definedName>
    <definedName name="BLPH284" localSheetId="12" hidden="1">#REF!</definedName>
    <definedName name="BLPH284" localSheetId="13" hidden="1">#REF!</definedName>
    <definedName name="BLPH284" hidden="1">#REF!</definedName>
    <definedName name="BLPH285" localSheetId="11" hidden="1">#REF!</definedName>
    <definedName name="BLPH285" localSheetId="12" hidden="1">#REF!</definedName>
    <definedName name="BLPH285" localSheetId="13" hidden="1">#REF!</definedName>
    <definedName name="BLPH285" hidden="1">#REF!</definedName>
    <definedName name="BLPH286" localSheetId="11" hidden="1">#REF!</definedName>
    <definedName name="BLPH286" localSheetId="12" hidden="1">#REF!</definedName>
    <definedName name="BLPH286" localSheetId="13" hidden="1">#REF!</definedName>
    <definedName name="BLPH286" hidden="1">#REF!</definedName>
    <definedName name="BLPH287" localSheetId="11" hidden="1">#REF!</definedName>
    <definedName name="BLPH287" localSheetId="12" hidden="1">#REF!</definedName>
    <definedName name="BLPH287" localSheetId="13" hidden="1">#REF!</definedName>
    <definedName name="BLPH287" hidden="1">#REF!</definedName>
    <definedName name="BLPH288" localSheetId="11" hidden="1">#REF!</definedName>
    <definedName name="BLPH288" localSheetId="12" hidden="1">#REF!</definedName>
    <definedName name="BLPH288" localSheetId="13" hidden="1">#REF!</definedName>
    <definedName name="BLPH288" hidden="1">#REF!</definedName>
    <definedName name="BLPH289" localSheetId="11" hidden="1">#REF!</definedName>
    <definedName name="BLPH289" localSheetId="12" hidden="1">#REF!</definedName>
    <definedName name="BLPH289" localSheetId="13" hidden="1">#REF!</definedName>
    <definedName name="BLPH289" hidden="1">#REF!</definedName>
    <definedName name="BLPH29" hidden="1">#REF!</definedName>
    <definedName name="BLPH290" localSheetId="11" hidden="1">#REF!</definedName>
    <definedName name="BLPH290" localSheetId="12" hidden="1">#REF!</definedName>
    <definedName name="BLPH290" localSheetId="13" hidden="1">#REF!</definedName>
    <definedName name="BLPH290" localSheetId="79" hidden="1">#REF!</definedName>
    <definedName name="BLPH290" localSheetId="80" hidden="1">#REF!</definedName>
    <definedName name="BLPH290" localSheetId="81" hidden="1">#REF!</definedName>
    <definedName name="BLPH290" localSheetId="82" hidden="1">#REF!</definedName>
    <definedName name="BLPH290" localSheetId="83" hidden="1">#REF!</definedName>
    <definedName name="BLPH290" localSheetId="84" hidden="1">#REF!</definedName>
    <definedName name="BLPH290" localSheetId="87" hidden="1">#REF!</definedName>
    <definedName name="BLPH290" localSheetId="88" hidden="1">#REF!</definedName>
    <definedName name="BLPH290" localSheetId="89" hidden="1">#REF!</definedName>
    <definedName name="BLPH290" localSheetId="90" hidden="1">'11.05a Other_Re-opener Appendix'!#REF!</definedName>
    <definedName name="BLPH290" localSheetId="91" hidden="1">#REF!</definedName>
    <definedName name="BLPH290" localSheetId="92" hidden="1">#REF!</definedName>
    <definedName name="BLPH290" localSheetId="93" hidden="1">#REF!</definedName>
    <definedName name="BLPH290" localSheetId="94" hidden="1">#REF!</definedName>
    <definedName name="BLPH290" localSheetId="95" hidden="1">#REF!</definedName>
    <definedName name="BLPH290" localSheetId="99" hidden="1">#REF!</definedName>
    <definedName name="BLPH290" localSheetId="100" hidden="1">#REF!</definedName>
    <definedName name="BLPH290" localSheetId="33" hidden="1">#REF!</definedName>
    <definedName name="BLPH290" localSheetId="36" hidden="1">#REF!</definedName>
    <definedName name="BLPH290" localSheetId="37" hidden="1">#REF!</definedName>
    <definedName name="BLPH290" localSheetId="39" hidden="1">#REF!</definedName>
    <definedName name="BLPH290" localSheetId="73" hidden="1">#REF!</definedName>
    <definedName name="BLPH290" localSheetId="74" hidden="1">#REF!</definedName>
    <definedName name="BLPH290" localSheetId="75" hidden="1">#REF!</definedName>
    <definedName name="BLPH290" localSheetId="76" hidden="1">#REF!</definedName>
    <definedName name="BLPH290" localSheetId="77" hidden="1">#REF!</definedName>
    <definedName name="BLPH290" localSheetId="78" hidden="1">#REF!</definedName>
    <definedName name="BLPH290" localSheetId="15" hidden="1">#REF!</definedName>
    <definedName name="BLPH290" hidden="1">#REF!</definedName>
    <definedName name="BLPH291" localSheetId="11" hidden="1">#REF!</definedName>
    <definedName name="BLPH291" localSheetId="12" hidden="1">#REF!</definedName>
    <definedName name="BLPH291" localSheetId="13" hidden="1">#REF!</definedName>
    <definedName name="BLPH291" localSheetId="79" hidden="1">#REF!</definedName>
    <definedName name="BLPH291" localSheetId="80" hidden="1">#REF!</definedName>
    <definedName name="BLPH291" localSheetId="81" hidden="1">#REF!</definedName>
    <definedName name="BLPH291" localSheetId="82" hidden="1">#REF!</definedName>
    <definedName name="BLPH291" localSheetId="83" hidden="1">#REF!</definedName>
    <definedName name="BLPH291" localSheetId="84" hidden="1">#REF!</definedName>
    <definedName name="BLPH291" localSheetId="87" hidden="1">#REF!</definedName>
    <definedName name="BLPH291" localSheetId="88" hidden="1">#REF!</definedName>
    <definedName name="BLPH291" localSheetId="89" hidden="1">#REF!</definedName>
    <definedName name="BLPH291" localSheetId="90" hidden="1">'11.05a Other_Re-opener Appendix'!#REF!</definedName>
    <definedName name="BLPH291" localSheetId="91" hidden="1">#REF!</definedName>
    <definedName name="BLPH291" localSheetId="92" hidden="1">#REF!</definedName>
    <definedName name="BLPH291" localSheetId="93" hidden="1">#REF!</definedName>
    <definedName name="BLPH291" localSheetId="94" hidden="1">#REF!</definedName>
    <definedName name="BLPH291" localSheetId="95" hidden="1">#REF!</definedName>
    <definedName name="BLPH291" localSheetId="99" hidden="1">#REF!</definedName>
    <definedName name="BLPH291" localSheetId="100" hidden="1">#REF!</definedName>
    <definedName name="BLPH291" localSheetId="36" hidden="1">#REF!</definedName>
    <definedName name="BLPH291" localSheetId="37" hidden="1">#REF!</definedName>
    <definedName name="BLPH291" localSheetId="39" hidden="1">#REF!</definedName>
    <definedName name="BLPH291" localSheetId="73" hidden="1">#REF!</definedName>
    <definedName name="BLPH291" localSheetId="74" hidden="1">#REF!</definedName>
    <definedName name="BLPH291" localSheetId="75" hidden="1">#REF!</definedName>
    <definedName name="BLPH291" localSheetId="76" hidden="1">#REF!</definedName>
    <definedName name="BLPH291" localSheetId="77" hidden="1">#REF!</definedName>
    <definedName name="BLPH291" localSheetId="78" hidden="1">#REF!</definedName>
    <definedName name="BLPH291" hidden="1">#REF!</definedName>
    <definedName name="BLPH292" localSheetId="11" hidden="1">#REF!</definedName>
    <definedName name="BLPH292" localSheetId="12" hidden="1">#REF!</definedName>
    <definedName name="BLPH292" localSheetId="13" hidden="1">#REF!</definedName>
    <definedName name="BLPH292" localSheetId="79" hidden="1">#REF!</definedName>
    <definedName name="BLPH292" localSheetId="80" hidden="1">#REF!</definedName>
    <definedName name="BLPH292" localSheetId="81" hidden="1">#REF!</definedName>
    <definedName name="BLPH292" localSheetId="82" hidden="1">#REF!</definedName>
    <definedName name="BLPH292" localSheetId="83" hidden="1">#REF!</definedName>
    <definedName name="BLPH292" localSheetId="84" hidden="1">#REF!</definedName>
    <definedName name="BLPH292" localSheetId="87" hidden="1">#REF!</definedName>
    <definedName name="BLPH292" localSheetId="88" hidden="1">#REF!</definedName>
    <definedName name="BLPH292" localSheetId="89" hidden="1">#REF!</definedName>
    <definedName name="BLPH292" localSheetId="90" hidden="1">'11.05a Other_Re-opener Appendix'!#REF!</definedName>
    <definedName name="BLPH292" localSheetId="91" hidden="1">#REF!</definedName>
    <definedName name="BLPH292" localSheetId="92" hidden="1">#REF!</definedName>
    <definedName name="BLPH292" localSheetId="93" hidden="1">#REF!</definedName>
    <definedName name="BLPH292" localSheetId="94" hidden="1">#REF!</definedName>
    <definedName name="BLPH292" localSheetId="95" hidden="1">#REF!</definedName>
    <definedName name="BLPH292" localSheetId="99" hidden="1">#REF!</definedName>
    <definedName name="BLPH292" localSheetId="100" hidden="1">#REF!</definedName>
    <definedName name="BLPH292" localSheetId="36" hidden="1">#REF!</definedName>
    <definedName name="BLPH292" localSheetId="37" hidden="1">#REF!</definedName>
    <definedName name="BLPH292" localSheetId="39" hidden="1">#REF!</definedName>
    <definedName name="BLPH292" localSheetId="73" hidden="1">#REF!</definedName>
    <definedName name="BLPH292" localSheetId="74" hidden="1">#REF!</definedName>
    <definedName name="BLPH292" localSheetId="75" hidden="1">#REF!</definedName>
    <definedName name="BLPH292" localSheetId="76" hidden="1">#REF!</definedName>
    <definedName name="BLPH292" localSheetId="77" hidden="1">#REF!</definedName>
    <definedName name="BLPH292" localSheetId="78" hidden="1">#REF!</definedName>
    <definedName name="BLPH292" hidden="1">#REF!</definedName>
    <definedName name="BLPH293" localSheetId="11" hidden="1">#REF!</definedName>
    <definedName name="BLPH293" localSheetId="12" hidden="1">#REF!</definedName>
    <definedName name="BLPH293" localSheetId="13" hidden="1">#REF!</definedName>
    <definedName name="BLPH293" hidden="1">#REF!</definedName>
    <definedName name="BLPH294" localSheetId="11" hidden="1">#REF!</definedName>
    <definedName name="BLPH294" localSheetId="12" hidden="1">#REF!</definedName>
    <definedName name="BLPH294" localSheetId="13" hidden="1">#REF!</definedName>
    <definedName name="BLPH294" hidden="1">#REF!</definedName>
    <definedName name="BLPH295" localSheetId="11" hidden="1">#REF!</definedName>
    <definedName name="BLPH295" localSheetId="12" hidden="1">#REF!</definedName>
    <definedName name="BLPH295" localSheetId="13" hidden="1">#REF!</definedName>
    <definedName name="BLPH295" hidden="1">#REF!</definedName>
    <definedName name="BLPH296" localSheetId="11" hidden="1">#REF!</definedName>
    <definedName name="BLPH296" localSheetId="12" hidden="1">#REF!</definedName>
    <definedName name="BLPH296" localSheetId="13" hidden="1">#REF!</definedName>
    <definedName name="BLPH296" hidden="1">#REF!</definedName>
    <definedName name="BLPH297" localSheetId="11" hidden="1">#REF!</definedName>
    <definedName name="BLPH297" localSheetId="12" hidden="1">#REF!</definedName>
    <definedName name="BLPH297" localSheetId="13" hidden="1">#REF!</definedName>
    <definedName name="BLPH297" hidden="1">#REF!</definedName>
    <definedName name="BLPH298" localSheetId="11" hidden="1">#REF!</definedName>
    <definedName name="BLPH298" localSheetId="12" hidden="1">#REF!</definedName>
    <definedName name="BLPH298" localSheetId="13" hidden="1">#REF!</definedName>
    <definedName name="BLPH298" hidden="1">#REF!</definedName>
    <definedName name="BLPH299" localSheetId="11" hidden="1">#REF!</definedName>
    <definedName name="BLPH299" localSheetId="12" hidden="1">#REF!</definedName>
    <definedName name="BLPH299" localSheetId="13" hidden="1">#REF!</definedName>
    <definedName name="BLPH299" hidden="1">#REF!</definedName>
    <definedName name="BLPH3" localSheetId="11" hidden="1">#REF!</definedName>
    <definedName name="BLPH3" localSheetId="12" hidden="1">#REF!</definedName>
    <definedName name="BLPH3" localSheetId="13" hidden="1">#REF!</definedName>
    <definedName name="BLPH3" hidden="1">#REF!</definedName>
    <definedName name="BLPH30" hidden="1">#REF!</definedName>
    <definedName name="BLPH300" localSheetId="11" hidden="1">#REF!</definedName>
    <definedName name="BLPH300" localSheetId="12" hidden="1">#REF!</definedName>
    <definedName name="BLPH300" localSheetId="13" hidden="1">#REF!</definedName>
    <definedName name="BLPH300" localSheetId="79" hidden="1">#REF!</definedName>
    <definedName name="BLPH300" localSheetId="80" hidden="1">#REF!</definedName>
    <definedName name="BLPH300" localSheetId="81" hidden="1">#REF!</definedName>
    <definedName name="BLPH300" localSheetId="82" hidden="1">#REF!</definedName>
    <definedName name="BLPH300" localSheetId="83" hidden="1">#REF!</definedName>
    <definedName name="BLPH300" localSheetId="84" hidden="1">#REF!</definedName>
    <definedName name="BLPH300" localSheetId="87" hidden="1">#REF!</definedName>
    <definedName name="BLPH300" localSheetId="88" hidden="1">#REF!</definedName>
    <definedName name="BLPH300" localSheetId="89" hidden="1">#REF!</definedName>
    <definedName name="BLPH300" localSheetId="90" hidden="1">'11.05a Other_Re-opener Appendix'!#REF!</definedName>
    <definedName name="BLPH300" localSheetId="91" hidden="1">#REF!</definedName>
    <definedName name="BLPH300" localSheetId="92" hidden="1">#REF!</definedName>
    <definedName name="BLPH300" localSheetId="93" hidden="1">#REF!</definedName>
    <definedName name="BLPH300" localSheetId="94" hidden="1">#REF!</definedName>
    <definedName name="BLPH300" localSheetId="95" hidden="1">#REF!</definedName>
    <definedName name="BLPH300" localSheetId="99" hidden="1">#REF!</definedName>
    <definedName name="BLPH300" localSheetId="100" hidden="1">#REF!</definedName>
    <definedName name="BLPH300" localSheetId="33" hidden="1">#REF!</definedName>
    <definedName name="BLPH300" localSheetId="36" hidden="1">#REF!</definedName>
    <definedName name="BLPH300" localSheetId="37" hidden="1">#REF!</definedName>
    <definedName name="BLPH300" localSheetId="39" hidden="1">#REF!</definedName>
    <definedName name="BLPH300" localSheetId="73" hidden="1">#REF!</definedName>
    <definedName name="BLPH300" localSheetId="74" hidden="1">#REF!</definedName>
    <definedName name="BLPH300" localSheetId="75" hidden="1">#REF!</definedName>
    <definedName name="BLPH300" localSheetId="76" hidden="1">#REF!</definedName>
    <definedName name="BLPH300" localSheetId="77" hidden="1">#REF!</definedName>
    <definedName name="BLPH300" localSheetId="78" hidden="1">#REF!</definedName>
    <definedName name="BLPH300" localSheetId="15" hidden="1">#REF!</definedName>
    <definedName name="BLPH300" hidden="1">#REF!</definedName>
    <definedName name="BLPH301" localSheetId="11" hidden="1">#REF!</definedName>
    <definedName name="BLPH301" localSheetId="12" hidden="1">#REF!</definedName>
    <definedName name="BLPH301" localSheetId="13" hidden="1">#REF!</definedName>
    <definedName name="BLPH301" localSheetId="79" hidden="1">#REF!</definedName>
    <definedName name="BLPH301" localSheetId="80" hidden="1">#REF!</definedName>
    <definedName name="BLPH301" localSheetId="81" hidden="1">#REF!</definedName>
    <definedName name="BLPH301" localSheetId="82" hidden="1">#REF!</definedName>
    <definedName name="BLPH301" localSheetId="83" hidden="1">#REF!</definedName>
    <definedName name="BLPH301" localSheetId="84" hidden="1">#REF!</definedName>
    <definedName name="BLPH301" localSheetId="87" hidden="1">#REF!</definedName>
    <definedName name="BLPH301" localSheetId="88" hidden="1">#REF!</definedName>
    <definedName name="BLPH301" localSheetId="89" hidden="1">#REF!</definedName>
    <definedName name="BLPH301" localSheetId="90" hidden="1">'11.05a Other_Re-opener Appendix'!#REF!</definedName>
    <definedName name="BLPH301" localSheetId="91" hidden="1">#REF!</definedName>
    <definedName name="BLPH301" localSheetId="92" hidden="1">#REF!</definedName>
    <definedName name="BLPH301" localSheetId="93" hidden="1">#REF!</definedName>
    <definedName name="BLPH301" localSheetId="94" hidden="1">#REF!</definedName>
    <definedName name="BLPH301" localSheetId="95" hidden="1">#REF!</definedName>
    <definedName name="BLPH301" localSheetId="99" hidden="1">#REF!</definedName>
    <definedName name="BLPH301" localSheetId="100" hidden="1">#REF!</definedName>
    <definedName name="BLPH301" localSheetId="36" hidden="1">#REF!</definedName>
    <definedName name="BLPH301" localSheetId="37" hidden="1">#REF!</definedName>
    <definedName name="BLPH301" localSheetId="39" hidden="1">#REF!</definedName>
    <definedName name="BLPH301" localSheetId="73" hidden="1">#REF!</definedName>
    <definedName name="BLPH301" localSheetId="74" hidden="1">#REF!</definedName>
    <definedName name="BLPH301" localSheetId="75" hidden="1">#REF!</definedName>
    <definedName name="BLPH301" localSheetId="76" hidden="1">#REF!</definedName>
    <definedName name="BLPH301" localSheetId="77" hidden="1">#REF!</definedName>
    <definedName name="BLPH301" localSheetId="78" hidden="1">#REF!</definedName>
    <definedName name="BLPH301" hidden="1">#REF!</definedName>
    <definedName name="BLPH302" localSheetId="11" hidden="1">#REF!</definedName>
    <definedName name="BLPH302" localSheetId="12" hidden="1">#REF!</definedName>
    <definedName name="BLPH302" localSheetId="13" hidden="1">#REF!</definedName>
    <definedName name="BLPH302" localSheetId="79" hidden="1">#REF!</definedName>
    <definedName name="BLPH302" localSheetId="80" hidden="1">#REF!</definedName>
    <definedName name="BLPH302" localSheetId="81" hidden="1">#REF!</definedName>
    <definedName name="BLPH302" localSheetId="82" hidden="1">#REF!</definedName>
    <definedName name="BLPH302" localSheetId="83" hidden="1">#REF!</definedName>
    <definedName name="BLPH302" localSheetId="84" hidden="1">#REF!</definedName>
    <definedName name="BLPH302" localSheetId="87" hidden="1">#REF!</definedName>
    <definedName name="BLPH302" localSheetId="88" hidden="1">#REF!</definedName>
    <definedName name="BLPH302" localSheetId="89" hidden="1">#REF!</definedName>
    <definedName name="BLPH302" localSheetId="90" hidden="1">'11.05a Other_Re-opener Appendix'!#REF!</definedName>
    <definedName name="BLPH302" localSheetId="91" hidden="1">#REF!</definedName>
    <definedName name="BLPH302" localSheetId="92" hidden="1">#REF!</definedName>
    <definedName name="BLPH302" localSheetId="93" hidden="1">#REF!</definedName>
    <definedName name="BLPH302" localSheetId="94" hidden="1">#REF!</definedName>
    <definedName name="BLPH302" localSheetId="95" hidden="1">#REF!</definedName>
    <definedName name="BLPH302" localSheetId="99" hidden="1">#REF!</definedName>
    <definedName name="BLPH302" localSheetId="100" hidden="1">#REF!</definedName>
    <definedName name="BLPH302" localSheetId="36" hidden="1">#REF!</definedName>
    <definedName name="BLPH302" localSheetId="37" hidden="1">#REF!</definedName>
    <definedName name="BLPH302" localSheetId="39" hidden="1">#REF!</definedName>
    <definedName name="BLPH302" localSheetId="73" hidden="1">#REF!</definedName>
    <definedName name="BLPH302" localSheetId="74" hidden="1">#REF!</definedName>
    <definedName name="BLPH302" localSheetId="75" hidden="1">#REF!</definedName>
    <definedName name="BLPH302" localSheetId="76" hidden="1">#REF!</definedName>
    <definedName name="BLPH302" localSheetId="77" hidden="1">#REF!</definedName>
    <definedName name="BLPH302" localSheetId="78" hidden="1">#REF!</definedName>
    <definedName name="BLPH302" hidden="1">#REF!</definedName>
    <definedName name="BLPH303" localSheetId="11" hidden="1">#REF!</definedName>
    <definedName name="BLPH303" localSheetId="12" hidden="1">#REF!</definedName>
    <definedName name="BLPH303" localSheetId="13" hidden="1">#REF!</definedName>
    <definedName name="BLPH303" hidden="1">#REF!</definedName>
    <definedName name="BLPH304" localSheetId="11" hidden="1">#REF!</definedName>
    <definedName name="BLPH304" localSheetId="12" hidden="1">#REF!</definedName>
    <definedName name="BLPH304" localSheetId="13" hidden="1">#REF!</definedName>
    <definedName name="BLPH304" hidden="1">#REF!</definedName>
    <definedName name="BLPH305" localSheetId="11" hidden="1">#REF!</definedName>
    <definedName name="BLPH305" localSheetId="12" hidden="1">#REF!</definedName>
    <definedName name="BLPH305" localSheetId="13" hidden="1">#REF!</definedName>
    <definedName name="BLPH305" hidden="1">#REF!</definedName>
    <definedName name="BLPH306" localSheetId="11" hidden="1">#REF!</definedName>
    <definedName name="BLPH306" localSheetId="12" hidden="1">#REF!</definedName>
    <definedName name="BLPH306" localSheetId="13" hidden="1">#REF!</definedName>
    <definedName name="BLPH306" hidden="1">#REF!</definedName>
    <definedName name="BLPH307" localSheetId="11" hidden="1">#REF!</definedName>
    <definedName name="BLPH307" localSheetId="12" hidden="1">#REF!</definedName>
    <definedName name="BLPH307" localSheetId="13" hidden="1">#REF!</definedName>
    <definedName name="BLPH307" hidden="1">#REF!</definedName>
    <definedName name="BLPH308" localSheetId="11" hidden="1">#REF!</definedName>
    <definedName name="BLPH308" localSheetId="12" hidden="1">#REF!</definedName>
    <definedName name="BLPH308" localSheetId="13" hidden="1">#REF!</definedName>
    <definedName name="BLPH308" hidden="1">#REF!</definedName>
    <definedName name="BLPH309" localSheetId="11" hidden="1">#REF!</definedName>
    <definedName name="BLPH309" localSheetId="12" hidden="1">#REF!</definedName>
    <definedName name="BLPH309" localSheetId="13" hidden="1">#REF!</definedName>
    <definedName name="BLPH309" hidden="1">#REF!</definedName>
    <definedName name="BLPH31" hidden="1">#REF!</definedName>
    <definedName name="BLPH310" localSheetId="11" hidden="1">#REF!</definedName>
    <definedName name="BLPH310" localSheetId="12" hidden="1">#REF!</definedName>
    <definedName name="BLPH310" localSheetId="13" hidden="1">#REF!</definedName>
    <definedName name="BLPH310" localSheetId="79" hidden="1">#REF!</definedName>
    <definedName name="BLPH310" localSheetId="80" hidden="1">#REF!</definedName>
    <definedName name="BLPH310" localSheetId="81" hidden="1">#REF!</definedName>
    <definedName name="BLPH310" localSheetId="82" hidden="1">#REF!</definedName>
    <definedName name="BLPH310" localSheetId="83" hidden="1">#REF!</definedName>
    <definedName name="BLPH310" localSheetId="84" hidden="1">#REF!</definedName>
    <definedName name="BLPH310" localSheetId="87" hidden="1">#REF!</definedName>
    <definedName name="BLPH310" localSheetId="88" hidden="1">#REF!</definedName>
    <definedName name="BLPH310" localSheetId="89" hidden="1">#REF!</definedName>
    <definedName name="BLPH310" localSheetId="90" hidden="1">'11.05a Other_Re-opener Appendix'!#REF!</definedName>
    <definedName name="BLPH310" localSheetId="91" hidden="1">#REF!</definedName>
    <definedName name="BLPH310" localSheetId="92" hidden="1">#REF!</definedName>
    <definedName name="BLPH310" localSheetId="93" hidden="1">#REF!</definedName>
    <definedName name="BLPH310" localSheetId="94" hidden="1">#REF!</definedName>
    <definedName name="BLPH310" localSheetId="95" hidden="1">#REF!</definedName>
    <definedName name="BLPH310" localSheetId="99" hidden="1">#REF!</definedName>
    <definedName name="BLPH310" localSheetId="100" hidden="1">#REF!</definedName>
    <definedName name="BLPH310" localSheetId="33" hidden="1">#REF!</definedName>
    <definedName name="BLPH310" localSheetId="36" hidden="1">#REF!</definedName>
    <definedName name="BLPH310" localSheetId="37" hidden="1">#REF!</definedName>
    <definedName name="BLPH310" localSheetId="39" hidden="1">#REF!</definedName>
    <definedName name="BLPH310" localSheetId="73" hidden="1">#REF!</definedName>
    <definedName name="BLPH310" localSheetId="74" hidden="1">#REF!</definedName>
    <definedName name="BLPH310" localSheetId="75" hidden="1">#REF!</definedName>
    <definedName name="BLPH310" localSheetId="76" hidden="1">#REF!</definedName>
    <definedName name="BLPH310" localSheetId="77" hidden="1">#REF!</definedName>
    <definedName name="BLPH310" localSheetId="78" hidden="1">#REF!</definedName>
    <definedName name="BLPH310" localSheetId="15" hidden="1">#REF!</definedName>
    <definedName name="BLPH310" hidden="1">#REF!</definedName>
    <definedName name="BLPH311" localSheetId="11" hidden="1">#REF!</definedName>
    <definedName name="BLPH311" localSheetId="12" hidden="1">#REF!</definedName>
    <definedName name="BLPH311" localSheetId="13" hidden="1">#REF!</definedName>
    <definedName name="BLPH311" localSheetId="79" hidden="1">#REF!</definedName>
    <definedName name="BLPH311" localSheetId="80" hidden="1">#REF!</definedName>
    <definedName name="BLPH311" localSheetId="81" hidden="1">#REF!</definedName>
    <definedName name="BLPH311" localSheetId="82" hidden="1">#REF!</definedName>
    <definedName name="BLPH311" localSheetId="83" hidden="1">#REF!</definedName>
    <definedName name="BLPH311" localSheetId="84" hidden="1">#REF!</definedName>
    <definedName name="BLPH311" localSheetId="87" hidden="1">#REF!</definedName>
    <definedName name="BLPH311" localSheetId="88" hidden="1">#REF!</definedName>
    <definedName name="BLPH311" localSheetId="89" hidden="1">#REF!</definedName>
    <definedName name="BLPH311" localSheetId="90" hidden="1">'11.05a Other_Re-opener Appendix'!#REF!</definedName>
    <definedName name="BLPH311" localSheetId="91" hidden="1">#REF!</definedName>
    <definedName name="BLPH311" localSheetId="92" hidden="1">#REF!</definedName>
    <definedName name="BLPH311" localSheetId="93" hidden="1">#REF!</definedName>
    <definedName name="BLPH311" localSheetId="94" hidden="1">#REF!</definedName>
    <definedName name="BLPH311" localSheetId="95" hidden="1">#REF!</definedName>
    <definedName name="BLPH311" localSheetId="99" hidden="1">#REF!</definedName>
    <definedName name="BLPH311" localSheetId="100" hidden="1">#REF!</definedName>
    <definedName name="BLPH311" localSheetId="36" hidden="1">#REF!</definedName>
    <definedName name="BLPH311" localSheetId="37" hidden="1">#REF!</definedName>
    <definedName name="BLPH311" localSheetId="39" hidden="1">#REF!</definedName>
    <definedName name="BLPH311" localSheetId="73" hidden="1">#REF!</definedName>
    <definedName name="BLPH311" localSheetId="74" hidden="1">#REF!</definedName>
    <definedName name="BLPH311" localSheetId="75" hidden="1">#REF!</definedName>
    <definedName name="BLPH311" localSheetId="76" hidden="1">#REF!</definedName>
    <definedName name="BLPH311" localSheetId="77" hidden="1">#REF!</definedName>
    <definedName name="BLPH311" localSheetId="78" hidden="1">#REF!</definedName>
    <definedName name="BLPH311" hidden="1">#REF!</definedName>
    <definedName name="BLPH312" localSheetId="11" hidden="1">#REF!</definedName>
    <definedName name="BLPH312" localSheetId="12" hidden="1">#REF!</definedName>
    <definedName name="BLPH312" localSheetId="13" hidden="1">#REF!</definedName>
    <definedName name="BLPH312" localSheetId="79" hidden="1">#REF!</definedName>
    <definedName name="BLPH312" localSheetId="80" hidden="1">#REF!</definedName>
    <definedName name="BLPH312" localSheetId="81" hidden="1">#REF!</definedName>
    <definedName name="BLPH312" localSheetId="82" hidden="1">#REF!</definedName>
    <definedName name="BLPH312" localSheetId="83" hidden="1">#REF!</definedName>
    <definedName name="BLPH312" localSheetId="84" hidden="1">#REF!</definedName>
    <definedName name="BLPH312" localSheetId="87" hidden="1">#REF!</definedName>
    <definedName name="BLPH312" localSheetId="88" hidden="1">#REF!</definedName>
    <definedName name="BLPH312" localSheetId="89" hidden="1">#REF!</definedName>
    <definedName name="BLPH312" localSheetId="90" hidden="1">'11.05a Other_Re-opener Appendix'!#REF!</definedName>
    <definedName name="BLPH312" localSheetId="91" hidden="1">#REF!</definedName>
    <definedName name="BLPH312" localSheetId="92" hidden="1">#REF!</definedName>
    <definedName name="BLPH312" localSheetId="93" hidden="1">#REF!</definedName>
    <definedName name="BLPH312" localSheetId="94" hidden="1">#REF!</definedName>
    <definedName name="BLPH312" localSheetId="95" hidden="1">#REF!</definedName>
    <definedName name="BLPH312" localSheetId="99" hidden="1">#REF!</definedName>
    <definedName name="BLPH312" localSheetId="100" hidden="1">#REF!</definedName>
    <definedName name="BLPH312" localSheetId="36" hidden="1">#REF!</definedName>
    <definedName name="BLPH312" localSheetId="37" hidden="1">#REF!</definedName>
    <definedName name="BLPH312" localSheetId="39" hidden="1">#REF!</definedName>
    <definedName name="BLPH312" localSheetId="73" hidden="1">#REF!</definedName>
    <definedName name="BLPH312" localSheetId="74" hidden="1">#REF!</definedName>
    <definedName name="BLPH312" localSheetId="75" hidden="1">#REF!</definedName>
    <definedName name="BLPH312" localSheetId="76" hidden="1">#REF!</definedName>
    <definedName name="BLPH312" localSheetId="77" hidden="1">#REF!</definedName>
    <definedName name="BLPH312" localSheetId="78" hidden="1">#REF!</definedName>
    <definedName name="BLPH312" hidden="1">#REF!</definedName>
    <definedName name="BLPH313" localSheetId="11" hidden="1">#REF!</definedName>
    <definedName name="BLPH313" localSheetId="12" hidden="1">#REF!</definedName>
    <definedName name="BLPH313" localSheetId="13" hidden="1">#REF!</definedName>
    <definedName name="BLPH313" hidden="1">#REF!</definedName>
    <definedName name="BLPH314" localSheetId="11" hidden="1">#REF!</definedName>
    <definedName name="BLPH314" localSheetId="12" hidden="1">#REF!</definedName>
    <definedName name="BLPH314" localSheetId="13" hidden="1">#REF!</definedName>
    <definedName name="BLPH314" hidden="1">#REF!</definedName>
    <definedName name="BLPH315" localSheetId="11" hidden="1">#REF!</definedName>
    <definedName name="BLPH315" localSheetId="12" hidden="1">#REF!</definedName>
    <definedName name="BLPH315" localSheetId="13" hidden="1">#REF!</definedName>
    <definedName name="BLPH315" hidden="1">#REF!</definedName>
    <definedName name="BLPH316" localSheetId="11" hidden="1">#REF!</definedName>
    <definedName name="BLPH316" localSheetId="12" hidden="1">#REF!</definedName>
    <definedName name="BLPH316" localSheetId="13" hidden="1">#REF!</definedName>
    <definedName name="BLPH316" hidden="1">#REF!</definedName>
    <definedName name="BLPH317" localSheetId="11" hidden="1">#REF!</definedName>
    <definedName name="BLPH317" localSheetId="12" hidden="1">#REF!</definedName>
    <definedName name="BLPH317" localSheetId="13" hidden="1">#REF!</definedName>
    <definedName name="BLPH317" hidden="1">#REF!</definedName>
    <definedName name="BLPH318" localSheetId="11" hidden="1">#REF!</definedName>
    <definedName name="BLPH318" localSheetId="12" hidden="1">#REF!</definedName>
    <definedName name="BLPH318" localSheetId="13" hidden="1">#REF!</definedName>
    <definedName name="BLPH318" hidden="1">#REF!</definedName>
    <definedName name="BLPH319" localSheetId="11" hidden="1">#REF!</definedName>
    <definedName name="BLPH319" localSheetId="12" hidden="1">#REF!</definedName>
    <definedName name="BLPH319" localSheetId="13" hidden="1">#REF!</definedName>
    <definedName name="BLPH319" hidden="1">#REF!</definedName>
    <definedName name="BLPH32" hidden="1">#REF!</definedName>
    <definedName name="BLPH320" localSheetId="11" hidden="1">#REF!</definedName>
    <definedName name="BLPH320" localSheetId="12" hidden="1">#REF!</definedName>
    <definedName name="BLPH320" localSheetId="13" hidden="1">#REF!</definedName>
    <definedName name="BLPH320" localSheetId="79" hidden="1">#REF!</definedName>
    <definedName name="BLPH320" localSheetId="80" hidden="1">#REF!</definedName>
    <definedName name="BLPH320" localSheetId="81" hidden="1">#REF!</definedName>
    <definedName name="BLPH320" localSheetId="82" hidden="1">#REF!</definedName>
    <definedName name="BLPH320" localSheetId="83" hidden="1">#REF!</definedName>
    <definedName name="BLPH320" localSheetId="84" hidden="1">#REF!</definedName>
    <definedName name="BLPH320" localSheetId="87" hidden="1">#REF!</definedName>
    <definedName name="BLPH320" localSheetId="88" hidden="1">#REF!</definedName>
    <definedName name="BLPH320" localSheetId="89" hidden="1">#REF!</definedName>
    <definedName name="BLPH320" localSheetId="90" hidden="1">'11.05a Other_Re-opener Appendix'!#REF!</definedName>
    <definedName name="BLPH320" localSheetId="91" hidden="1">#REF!</definedName>
    <definedName name="BLPH320" localSheetId="92" hidden="1">#REF!</definedName>
    <definedName name="BLPH320" localSheetId="93" hidden="1">#REF!</definedName>
    <definedName name="BLPH320" localSheetId="94" hidden="1">#REF!</definedName>
    <definedName name="BLPH320" localSheetId="95" hidden="1">#REF!</definedName>
    <definedName name="BLPH320" localSheetId="99" hidden="1">#REF!</definedName>
    <definedName name="BLPH320" localSheetId="100" hidden="1">#REF!</definedName>
    <definedName name="BLPH320" localSheetId="33" hidden="1">#REF!</definedName>
    <definedName name="BLPH320" localSheetId="36" hidden="1">#REF!</definedName>
    <definedName name="BLPH320" localSheetId="37" hidden="1">#REF!</definedName>
    <definedName name="BLPH320" localSheetId="39" hidden="1">#REF!</definedName>
    <definedName name="BLPH320" localSheetId="73" hidden="1">#REF!</definedName>
    <definedName name="BLPH320" localSheetId="74" hidden="1">#REF!</definedName>
    <definedName name="BLPH320" localSheetId="75" hidden="1">#REF!</definedName>
    <definedName name="BLPH320" localSheetId="76" hidden="1">#REF!</definedName>
    <definedName name="BLPH320" localSheetId="77" hidden="1">#REF!</definedName>
    <definedName name="BLPH320" localSheetId="78" hidden="1">#REF!</definedName>
    <definedName name="BLPH320" localSheetId="15" hidden="1">#REF!</definedName>
    <definedName name="BLPH320" hidden="1">#REF!</definedName>
    <definedName name="BLPH321" localSheetId="11" hidden="1">#REF!</definedName>
    <definedName name="BLPH321" localSheetId="12" hidden="1">#REF!</definedName>
    <definedName name="BLPH321" localSheetId="13" hidden="1">#REF!</definedName>
    <definedName name="BLPH321" localSheetId="79" hidden="1">#REF!</definedName>
    <definedName name="BLPH321" localSheetId="80" hidden="1">#REF!</definedName>
    <definedName name="BLPH321" localSheetId="81" hidden="1">#REF!</definedName>
    <definedName name="BLPH321" localSheetId="82" hidden="1">#REF!</definedName>
    <definedName name="BLPH321" localSheetId="83" hidden="1">#REF!</definedName>
    <definedName name="BLPH321" localSheetId="84" hidden="1">#REF!</definedName>
    <definedName name="BLPH321" localSheetId="87" hidden="1">#REF!</definedName>
    <definedName name="BLPH321" localSheetId="88" hidden="1">#REF!</definedName>
    <definedName name="BLPH321" localSheetId="89" hidden="1">#REF!</definedName>
    <definedName name="BLPH321" localSheetId="90" hidden="1">'11.05a Other_Re-opener Appendix'!#REF!</definedName>
    <definedName name="BLPH321" localSheetId="91" hidden="1">#REF!</definedName>
    <definedName name="BLPH321" localSheetId="92" hidden="1">#REF!</definedName>
    <definedName name="BLPH321" localSheetId="93" hidden="1">#REF!</definedName>
    <definedName name="BLPH321" localSheetId="94" hidden="1">#REF!</definedName>
    <definedName name="BLPH321" localSheetId="95" hidden="1">#REF!</definedName>
    <definedName name="BLPH321" localSheetId="99" hidden="1">#REF!</definedName>
    <definedName name="BLPH321" localSheetId="100" hidden="1">#REF!</definedName>
    <definedName name="BLPH321" localSheetId="36" hidden="1">#REF!</definedName>
    <definedName name="BLPH321" localSheetId="37" hidden="1">#REF!</definedName>
    <definedName name="BLPH321" localSheetId="39" hidden="1">#REF!</definedName>
    <definedName name="BLPH321" localSheetId="73" hidden="1">#REF!</definedName>
    <definedName name="BLPH321" localSheetId="74" hidden="1">#REF!</definedName>
    <definedName name="BLPH321" localSheetId="75" hidden="1">#REF!</definedName>
    <definedName name="BLPH321" localSheetId="76" hidden="1">#REF!</definedName>
    <definedName name="BLPH321" localSheetId="77" hidden="1">#REF!</definedName>
    <definedName name="BLPH321" localSheetId="78" hidden="1">#REF!</definedName>
    <definedName name="BLPH321" hidden="1">#REF!</definedName>
    <definedName name="BLPH322" localSheetId="11" hidden="1">#REF!</definedName>
    <definedName name="BLPH322" localSheetId="12" hidden="1">#REF!</definedName>
    <definedName name="BLPH322" localSheetId="13" hidden="1">#REF!</definedName>
    <definedName name="BLPH322" localSheetId="79" hidden="1">#REF!</definedName>
    <definedName name="BLPH322" localSheetId="80" hidden="1">#REF!</definedName>
    <definedName name="BLPH322" localSheetId="81" hidden="1">#REF!</definedName>
    <definedName name="BLPH322" localSheetId="82" hidden="1">#REF!</definedName>
    <definedName name="BLPH322" localSheetId="83" hidden="1">#REF!</definedName>
    <definedName name="BLPH322" localSheetId="84" hidden="1">#REF!</definedName>
    <definedName name="BLPH322" localSheetId="87" hidden="1">#REF!</definedName>
    <definedName name="BLPH322" localSheetId="88" hidden="1">#REF!</definedName>
    <definedName name="BLPH322" localSheetId="89" hidden="1">#REF!</definedName>
    <definedName name="BLPH322" localSheetId="90" hidden="1">'11.05a Other_Re-opener Appendix'!#REF!</definedName>
    <definedName name="BLPH322" localSheetId="91" hidden="1">#REF!</definedName>
    <definedName name="BLPH322" localSheetId="92" hidden="1">#REF!</definedName>
    <definedName name="BLPH322" localSheetId="93" hidden="1">#REF!</definedName>
    <definedName name="BLPH322" localSheetId="94" hidden="1">#REF!</definedName>
    <definedName name="BLPH322" localSheetId="95" hidden="1">#REF!</definedName>
    <definedName name="BLPH322" localSheetId="99" hidden="1">#REF!</definedName>
    <definedName name="BLPH322" localSheetId="100" hidden="1">#REF!</definedName>
    <definedName name="BLPH322" localSheetId="36" hidden="1">#REF!</definedName>
    <definedName name="BLPH322" localSheetId="37" hidden="1">#REF!</definedName>
    <definedName name="BLPH322" localSheetId="39" hidden="1">#REF!</definedName>
    <definedName name="BLPH322" localSheetId="73" hidden="1">#REF!</definedName>
    <definedName name="BLPH322" localSheetId="74" hidden="1">#REF!</definedName>
    <definedName name="BLPH322" localSheetId="75" hidden="1">#REF!</definedName>
    <definedName name="BLPH322" localSheetId="76" hidden="1">#REF!</definedName>
    <definedName name="BLPH322" localSheetId="77" hidden="1">#REF!</definedName>
    <definedName name="BLPH322" localSheetId="78" hidden="1">#REF!</definedName>
    <definedName name="BLPH322" hidden="1">#REF!</definedName>
    <definedName name="BLPH323" localSheetId="11" hidden="1">#REF!</definedName>
    <definedName name="BLPH323" localSheetId="12" hidden="1">#REF!</definedName>
    <definedName name="BLPH323" localSheetId="13" hidden="1">#REF!</definedName>
    <definedName name="BLPH323" hidden="1">#REF!</definedName>
    <definedName name="BLPH324" localSheetId="11" hidden="1">#REF!</definedName>
    <definedName name="BLPH324" localSheetId="12" hidden="1">#REF!</definedName>
    <definedName name="BLPH324" localSheetId="13" hidden="1">#REF!</definedName>
    <definedName name="BLPH324" hidden="1">#REF!</definedName>
    <definedName name="BLPH325" localSheetId="11" hidden="1">#REF!</definedName>
    <definedName name="BLPH325" localSheetId="12" hidden="1">#REF!</definedName>
    <definedName name="BLPH325" localSheetId="13" hidden="1">#REF!</definedName>
    <definedName name="BLPH325" hidden="1">#REF!</definedName>
    <definedName name="BLPH326" localSheetId="11" hidden="1">#REF!</definedName>
    <definedName name="BLPH326" localSheetId="12" hidden="1">#REF!</definedName>
    <definedName name="BLPH326" localSheetId="13" hidden="1">#REF!</definedName>
    <definedName name="BLPH326" hidden="1">#REF!</definedName>
    <definedName name="BLPH327" localSheetId="11" hidden="1">#REF!</definedName>
    <definedName name="BLPH327" localSheetId="12" hidden="1">#REF!</definedName>
    <definedName name="BLPH327" localSheetId="13" hidden="1">#REF!</definedName>
    <definedName name="BLPH327" hidden="1">#REF!</definedName>
    <definedName name="BLPH328" localSheetId="11" hidden="1">#REF!</definedName>
    <definedName name="BLPH328" localSheetId="12" hidden="1">#REF!</definedName>
    <definedName name="BLPH328" localSheetId="13" hidden="1">#REF!</definedName>
    <definedName name="BLPH328" hidden="1">#REF!</definedName>
    <definedName name="BLPH329" localSheetId="11" hidden="1">#REF!</definedName>
    <definedName name="BLPH329" localSheetId="12" hidden="1">#REF!</definedName>
    <definedName name="BLPH329" localSheetId="13" hidden="1">#REF!</definedName>
    <definedName name="BLPH329" hidden="1">#REF!</definedName>
    <definedName name="BLPH33" hidden="1">#REF!</definedName>
    <definedName name="BLPH330" localSheetId="11" hidden="1">#REF!</definedName>
    <definedName name="BLPH330" localSheetId="12" hidden="1">#REF!</definedName>
    <definedName name="BLPH330" localSheetId="13" hidden="1">#REF!</definedName>
    <definedName name="BLPH330" localSheetId="79" hidden="1">#REF!</definedName>
    <definedName name="BLPH330" localSheetId="80" hidden="1">#REF!</definedName>
    <definedName name="BLPH330" localSheetId="81" hidden="1">#REF!</definedName>
    <definedName name="BLPH330" localSheetId="82" hidden="1">#REF!</definedName>
    <definedName name="BLPH330" localSheetId="83" hidden="1">#REF!</definedName>
    <definedName name="BLPH330" localSheetId="84" hidden="1">#REF!</definedName>
    <definedName name="BLPH330" localSheetId="87" hidden="1">#REF!</definedName>
    <definedName name="BLPH330" localSheetId="88" hidden="1">#REF!</definedName>
    <definedName name="BLPH330" localSheetId="89" hidden="1">#REF!</definedName>
    <definedName name="BLPH330" localSheetId="90" hidden="1">'11.05a Other_Re-opener Appendix'!#REF!</definedName>
    <definedName name="BLPH330" localSheetId="91" hidden="1">#REF!</definedName>
    <definedName name="BLPH330" localSheetId="92" hidden="1">#REF!</definedName>
    <definedName name="BLPH330" localSheetId="93" hidden="1">#REF!</definedName>
    <definedName name="BLPH330" localSheetId="94" hidden="1">#REF!</definedName>
    <definedName name="BLPH330" localSheetId="95" hidden="1">#REF!</definedName>
    <definedName name="BLPH330" localSheetId="99" hidden="1">#REF!</definedName>
    <definedName name="BLPH330" localSheetId="100" hidden="1">#REF!</definedName>
    <definedName name="BLPH330" localSheetId="33" hidden="1">#REF!</definedName>
    <definedName name="BLPH330" localSheetId="36" hidden="1">#REF!</definedName>
    <definedName name="BLPH330" localSheetId="37" hidden="1">#REF!</definedName>
    <definedName name="BLPH330" localSheetId="39" hidden="1">#REF!</definedName>
    <definedName name="BLPH330" localSheetId="73" hidden="1">#REF!</definedName>
    <definedName name="BLPH330" localSheetId="74" hidden="1">#REF!</definedName>
    <definedName name="BLPH330" localSheetId="75" hidden="1">#REF!</definedName>
    <definedName name="BLPH330" localSheetId="76" hidden="1">#REF!</definedName>
    <definedName name="BLPH330" localSheetId="77" hidden="1">#REF!</definedName>
    <definedName name="BLPH330" localSheetId="78" hidden="1">#REF!</definedName>
    <definedName name="BLPH330" localSheetId="15" hidden="1">#REF!</definedName>
    <definedName name="BLPH330" hidden="1">#REF!</definedName>
    <definedName name="BLPH331" localSheetId="11" hidden="1">#REF!</definedName>
    <definedName name="BLPH331" localSheetId="12" hidden="1">#REF!</definedName>
    <definedName name="BLPH331" localSheetId="13" hidden="1">#REF!</definedName>
    <definedName name="BLPH331" localSheetId="79" hidden="1">#REF!</definedName>
    <definedName name="BLPH331" localSheetId="80" hidden="1">#REF!</definedName>
    <definedName name="BLPH331" localSheetId="81" hidden="1">#REF!</definedName>
    <definedName name="BLPH331" localSheetId="82" hidden="1">#REF!</definedName>
    <definedName name="BLPH331" localSheetId="83" hidden="1">#REF!</definedName>
    <definedName name="BLPH331" localSheetId="84" hidden="1">#REF!</definedName>
    <definedName name="BLPH331" localSheetId="87" hidden="1">#REF!</definedName>
    <definedName name="BLPH331" localSheetId="88" hidden="1">#REF!</definedName>
    <definedName name="BLPH331" localSheetId="89" hidden="1">#REF!</definedName>
    <definedName name="BLPH331" localSheetId="90" hidden="1">'11.05a Other_Re-opener Appendix'!#REF!</definedName>
    <definedName name="BLPH331" localSheetId="91" hidden="1">#REF!</definedName>
    <definedName name="BLPH331" localSheetId="92" hidden="1">#REF!</definedName>
    <definedName name="BLPH331" localSheetId="93" hidden="1">#REF!</definedName>
    <definedName name="BLPH331" localSheetId="94" hidden="1">#REF!</definedName>
    <definedName name="BLPH331" localSheetId="95" hidden="1">#REF!</definedName>
    <definedName name="BLPH331" localSheetId="99" hidden="1">#REF!</definedName>
    <definedName name="BLPH331" localSheetId="100" hidden="1">#REF!</definedName>
    <definedName name="BLPH331" localSheetId="36" hidden="1">#REF!</definedName>
    <definedName name="BLPH331" localSheetId="37" hidden="1">#REF!</definedName>
    <definedName name="BLPH331" localSheetId="39" hidden="1">#REF!</definedName>
    <definedName name="BLPH331" localSheetId="73" hidden="1">#REF!</definedName>
    <definedName name="BLPH331" localSheetId="74" hidden="1">#REF!</definedName>
    <definedName name="BLPH331" localSheetId="75" hidden="1">#REF!</definedName>
    <definedName name="BLPH331" localSheetId="76" hidden="1">#REF!</definedName>
    <definedName name="BLPH331" localSheetId="77" hidden="1">#REF!</definedName>
    <definedName name="BLPH331" localSheetId="78" hidden="1">#REF!</definedName>
    <definedName name="BLPH331" hidden="1">#REF!</definedName>
    <definedName name="BLPH332" localSheetId="11" hidden="1">#REF!</definedName>
    <definedName name="BLPH332" localSheetId="12" hidden="1">#REF!</definedName>
    <definedName name="BLPH332" localSheetId="13" hidden="1">#REF!</definedName>
    <definedName name="BLPH332" localSheetId="79" hidden="1">#REF!</definedName>
    <definedName name="BLPH332" localSheetId="80" hidden="1">#REF!</definedName>
    <definedName name="BLPH332" localSheetId="81" hidden="1">#REF!</definedName>
    <definedName name="BLPH332" localSheetId="82" hidden="1">#REF!</definedName>
    <definedName name="BLPH332" localSheetId="83" hidden="1">#REF!</definedName>
    <definedName name="BLPH332" localSheetId="84" hidden="1">#REF!</definedName>
    <definedName name="BLPH332" localSheetId="87" hidden="1">#REF!</definedName>
    <definedName name="BLPH332" localSheetId="88" hidden="1">#REF!</definedName>
    <definedName name="BLPH332" localSheetId="89" hidden="1">#REF!</definedName>
    <definedName name="BLPH332" localSheetId="90" hidden="1">'11.05a Other_Re-opener Appendix'!#REF!</definedName>
    <definedName name="BLPH332" localSheetId="91" hidden="1">#REF!</definedName>
    <definedName name="BLPH332" localSheetId="92" hidden="1">#REF!</definedName>
    <definedName name="BLPH332" localSheetId="93" hidden="1">#REF!</definedName>
    <definedName name="BLPH332" localSheetId="94" hidden="1">#REF!</definedName>
    <definedName name="BLPH332" localSheetId="95" hidden="1">#REF!</definedName>
    <definedName name="BLPH332" localSheetId="99" hidden="1">#REF!</definedName>
    <definedName name="BLPH332" localSheetId="100" hidden="1">#REF!</definedName>
    <definedName name="BLPH332" localSheetId="36" hidden="1">#REF!</definedName>
    <definedName name="BLPH332" localSheetId="37" hidden="1">#REF!</definedName>
    <definedName name="BLPH332" localSheetId="39" hidden="1">#REF!</definedName>
    <definedName name="BLPH332" localSheetId="73" hidden="1">#REF!</definedName>
    <definedName name="BLPH332" localSheetId="74" hidden="1">#REF!</definedName>
    <definedName name="BLPH332" localSheetId="75" hidden="1">#REF!</definedName>
    <definedName name="BLPH332" localSheetId="76" hidden="1">#REF!</definedName>
    <definedName name="BLPH332" localSheetId="77" hidden="1">#REF!</definedName>
    <definedName name="BLPH332" localSheetId="78" hidden="1">#REF!</definedName>
    <definedName name="BLPH332" hidden="1">#REF!</definedName>
    <definedName name="BLPH333" localSheetId="11" hidden="1">#REF!</definedName>
    <definedName name="BLPH333" localSheetId="12" hidden="1">#REF!</definedName>
    <definedName name="BLPH333" localSheetId="13" hidden="1">#REF!</definedName>
    <definedName name="BLPH333" hidden="1">#REF!</definedName>
    <definedName name="BLPH334" localSheetId="11" hidden="1">#REF!</definedName>
    <definedName name="BLPH334" localSheetId="12" hidden="1">#REF!</definedName>
    <definedName name="BLPH334" localSheetId="13" hidden="1">#REF!</definedName>
    <definedName name="BLPH334" hidden="1">#REF!</definedName>
    <definedName name="BLPH335" localSheetId="11" hidden="1">#REF!</definedName>
    <definedName name="BLPH335" localSheetId="12" hidden="1">#REF!</definedName>
    <definedName name="BLPH335" localSheetId="13" hidden="1">#REF!</definedName>
    <definedName name="BLPH335" hidden="1">#REF!</definedName>
    <definedName name="BLPH336" localSheetId="11" hidden="1">#REF!</definedName>
    <definedName name="BLPH336" localSheetId="12" hidden="1">#REF!</definedName>
    <definedName name="BLPH336" localSheetId="13" hidden="1">#REF!</definedName>
    <definedName name="BLPH336" hidden="1">#REF!</definedName>
    <definedName name="BLPH337" localSheetId="11" hidden="1">#REF!</definedName>
    <definedName name="BLPH337" localSheetId="12" hidden="1">#REF!</definedName>
    <definedName name="BLPH337" localSheetId="13" hidden="1">#REF!</definedName>
    <definedName name="BLPH337" hidden="1">#REF!</definedName>
    <definedName name="BLPH338" localSheetId="11" hidden="1">#REF!</definedName>
    <definedName name="BLPH338" localSheetId="12" hidden="1">#REF!</definedName>
    <definedName name="BLPH338" localSheetId="13" hidden="1">#REF!</definedName>
    <definedName name="BLPH338" hidden="1">#REF!</definedName>
    <definedName name="BLPH339" localSheetId="11" hidden="1">#REF!</definedName>
    <definedName name="BLPH339" localSheetId="12" hidden="1">#REF!</definedName>
    <definedName name="BLPH339" localSheetId="13" hidden="1">#REF!</definedName>
    <definedName name="BLPH339" hidden="1">#REF!</definedName>
    <definedName name="BLPH34" hidden="1">#REF!</definedName>
    <definedName name="BLPH340" localSheetId="11" hidden="1">#REF!</definedName>
    <definedName name="BLPH340" localSheetId="12" hidden="1">#REF!</definedName>
    <definedName name="BLPH340" localSheetId="13" hidden="1">#REF!</definedName>
    <definedName name="BLPH340" localSheetId="79" hidden="1">#REF!</definedName>
    <definedName name="BLPH340" localSheetId="80" hidden="1">#REF!</definedName>
    <definedName name="BLPH340" localSheetId="81" hidden="1">#REF!</definedName>
    <definedName name="BLPH340" localSheetId="82" hidden="1">#REF!</definedName>
    <definedName name="BLPH340" localSheetId="83" hidden="1">#REF!</definedName>
    <definedName name="BLPH340" localSheetId="84" hidden="1">#REF!</definedName>
    <definedName name="BLPH340" localSheetId="87" hidden="1">#REF!</definedName>
    <definedName name="BLPH340" localSheetId="88" hidden="1">#REF!</definedName>
    <definedName name="BLPH340" localSheetId="89" hidden="1">#REF!</definedName>
    <definedName name="BLPH340" localSheetId="90" hidden="1">'11.05a Other_Re-opener Appendix'!#REF!</definedName>
    <definedName name="BLPH340" localSheetId="91" hidden="1">#REF!</definedName>
    <definedName name="BLPH340" localSheetId="92" hidden="1">#REF!</definedName>
    <definedName name="BLPH340" localSheetId="93" hidden="1">#REF!</definedName>
    <definedName name="BLPH340" localSheetId="94" hidden="1">#REF!</definedName>
    <definedName name="BLPH340" localSheetId="95" hidden="1">#REF!</definedName>
    <definedName name="BLPH340" localSheetId="99" hidden="1">#REF!</definedName>
    <definedName name="BLPH340" localSheetId="100" hidden="1">#REF!</definedName>
    <definedName name="BLPH340" localSheetId="33" hidden="1">#REF!</definedName>
    <definedName name="BLPH340" localSheetId="36" hidden="1">#REF!</definedName>
    <definedName name="BLPH340" localSheetId="37" hidden="1">#REF!</definedName>
    <definedName name="BLPH340" localSheetId="39" hidden="1">#REF!</definedName>
    <definedName name="BLPH340" localSheetId="73" hidden="1">#REF!</definedName>
    <definedName name="BLPH340" localSheetId="74" hidden="1">#REF!</definedName>
    <definedName name="BLPH340" localSheetId="75" hidden="1">#REF!</definedName>
    <definedName name="BLPH340" localSheetId="76" hidden="1">#REF!</definedName>
    <definedName name="BLPH340" localSheetId="77" hidden="1">#REF!</definedName>
    <definedName name="BLPH340" localSheetId="78" hidden="1">#REF!</definedName>
    <definedName name="BLPH340" localSheetId="15" hidden="1">#REF!</definedName>
    <definedName name="BLPH340" hidden="1">#REF!</definedName>
    <definedName name="BLPH341" localSheetId="11" hidden="1">#REF!</definedName>
    <definedName name="BLPH341" localSheetId="12" hidden="1">#REF!</definedName>
    <definedName name="BLPH341" localSheetId="13" hidden="1">#REF!</definedName>
    <definedName name="BLPH341" localSheetId="79" hidden="1">#REF!</definedName>
    <definedName name="BLPH341" localSheetId="80" hidden="1">#REF!</definedName>
    <definedName name="BLPH341" localSheetId="81" hidden="1">#REF!</definedName>
    <definedName name="BLPH341" localSheetId="82" hidden="1">#REF!</definedName>
    <definedName name="BLPH341" localSheetId="83" hidden="1">#REF!</definedName>
    <definedName name="BLPH341" localSheetId="84" hidden="1">#REF!</definedName>
    <definedName name="BLPH341" localSheetId="87" hidden="1">#REF!</definedName>
    <definedName name="BLPH341" localSheetId="88" hidden="1">#REF!</definedName>
    <definedName name="BLPH341" localSheetId="89" hidden="1">#REF!</definedName>
    <definedName name="BLPH341" localSheetId="90" hidden="1">'11.05a Other_Re-opener Appendix'!#REF!</definedName>
    <definedName name="BLPH341" localSheetId="91" hidden="1">#REF!</definedName>
    <definedName name="BLPH341" localSheetId="92" hidden="1">#REF!</definedName>
    <definedName name="BLPH341" localSheetId="93" hidden="1">#REF!</definedName>
    <definedName name="BLPH341" localSheetId="94" hidden="1">#REF!</definedName>
    <definedName name="BLPH341" localSheetId="95" hidden="1">#REF!</definedName>
    <definedName name="BLPH341" localSheetId="99" hidden="1">#REF!</definedName>
    <definedName name="BLPH341" localSheetId="100" hidden="1">#REF!</definedName>
    <definedName name="BLPH341" localSheetId="36" hidden="1">#REF!</definedName>
    <definedName name="BLPH341" localSheetId="37" hidden="1">#REF!</definedName>
    <definedName name="BLPH341" localSheetId="39" hidden="1">#REF!</definedName>
    <definedName name="BLPH341" localSheetId="73" hidden="1">#REF!</definedName>
    <definedName name="BLPH341" localSheetId="74" hidden="1">#REF!</definedName>
    <definedName name="BLPH341" localSheetId="75" hidden="1">#REF!</definedName>
    <definedName name="BLPH341" localSheetId="76" hidden="1">#REF!</definedName>
    <definedName name="BLPH341" localSheetId="77" hidden="1">#REF!</definedName>
    <definedName name="BLPH341" localSheetId="78" hidden="1">#REF!</definedName>
    <definedName name="BLPH341" hidden="1">#REF!</definedName>
    <definedName name="BLPH342" localSheetId="11" hidden="1">#REF!</definedName>
    <definedName name="BLPH342" localSheetId="12" hidden="1">#REF!</definedName>
    <definedName name="BLPH342" localSheetId="13" hidden="1">#REF!</definedName>
    <definedName name="BLPH342" localSheetId="79" hidden="1">#REF!</definedName>
    <definedName name="BLPH342" localSheetId="80" hidden="1">#REF!</definedName>
    <definedName name="BLPH342" localSheetId="81" hidden="1">#REF!</definedName>
    <definedName name="BLPH342" localSheetId="82" hidden="1">#REF!</definedName>
    <definedName name="BLPH342" localSheetId="83" hidden="1">#REF!</definedName>
    <definedName name="BLPH342" localSheetId="84" hidden="1">#REF!</definedName>
    <definedName name="BLPH342" localSheetId="87" hidden="1">#REF!</definedName>
    <definedName name="BLPH342" localSheetId="88" hidden="1">#REF!</definedName>
    <definedName name="BLPH342" localSheetId="89" hidden="1">#REF!</definedName>
    <definedName name="BLPH342" localSheetId="90" hidden="1">'11.05a Other_Re-opener Appendix'!#REF!</definedName>
    <definedName name="BLPH342" localSheetId="91" hidden="1">#REF!</definedName>
    <definedName name="BLPH342" localSheetId="92" hidden="1">#REF!</definedName>
    <definedName name="BLPH342" localSheetId="93" hidden="1">#REF!</definedName>
    <definedName name="BLPH342" localSheetId="94" hidden="1">#REF!</definedName>
    <definedName name="BLPH342" localSheetId="95" hidden="1">#REF!</definedName>
    <definedName name="BLPH342" localSheetId="99" hidden="1">#REF!</definedName>
    <definedName name="BLPH342" localSheetId="100" hidden="1">#REF!</definedName>
    <definedName name="BLPH342" localSheetId="36" hidden="1">#REF!</definedName>
    <definedName name="BLPH342" localSheetId="37" hidden="1">#REF!</definedName>
    <definedName name="BLPH342" localSheetId="39" hidden="1">#REF!</definedName>
    <definedName name="BLPH342" localSheetId="73" hidden="1">#REF!</definedName>
    <definedName name="BLPH342" localSheetId="74" hidden="1">#REF!</definedName>
    <definedName name="BLPH342" localSheetId="75" hidden="1">#REF!</definedName>
    <definedName name="BLPH342" localSheetId="76" hidden="1">#REF!</definedName>
    <definedName name="BLPH342" localSheetId="77" hidden="1">#REF!</definedName>
    <definedName name="BLPH342" localSheetId="78" hidden="1">#REF!</definedName>
    <definedName name="BLPH342" hidden="1">#REF!</definedName>
    <definedName name="BLPH343" localSheetId="11" hidden="1">#REF!</definedName>
    <definedName name="BLPH343" localSheetId="12" hidden="1">#REF!</definedName>
    <definedName name="BLPH343" localSheetId="13" hidden="1">#REF!</definedName>
    <definedName name="BLPH343" hidden="1">#REF!</definedName>
    <definedName name="BLPH344" localSheetId="11" hidden="1">#REF!</definedName>
    <definedName name="BLPH344" localSheetId="12" hidden="1">#REF!</definedName>
    <definedName name="BLPH344" localSheetId="13" hidden="1">#REF!</definedName>
    <definedName name="BLPH344" hidden="1">#REF!</definedName>
    <definedName name="BLPH345" localSheetId="11" hidden="1">#REF!</definedName>
    <definedName name="BLPH345" localSheetId="12" hidden="1">#REF!</definedName>
    <definedName name="BLPH345" localSheetId="13" hidden="1">#REF!</definedName>
    <definedName name="BLPH345" hidden="1">#REF!</definedName>
    <definedName name="BLPH346" localSheetId="11" hidden="1">#REF!</definedName>
    <definedName name="BLPH346" localSheetId="12" hidden="1">#REF!</definedName>
    <definedName name="BLPH346" localSheetId="13" hidden="1">#REF!</definedName>
    <definedName name="BLPH346" hidden="1">#REF!</definedName>
    <definedName name="BLPH347" localSheetId="11" hidden="1">#REF!</definedName>
    <definedName name="BLPH347" localSheetId="12" hidden="1">#REF!</definedName>
    <definedName name="BLPH347" localSheetId="13" hidden="1">#REF!</definedName>
    <definedName name="BLPH347" hidden="1">#REF!</definedName>
    <definedName name="BLPH348" localSheetId="11" hidden="1">#REF!</definedName>
    <definedName name="BLPH348" localSheetId="12" hidden="1">#REF!</definedName>
    <definedName name="BLPH348" localSheetId="13" hidden="1">#REF!</definedName>
    <definedName name="BLPH348" hidden="1">#REF!</definedName>
    <definedName name="BLPH349" localSheetId="11" hidden="1">#REF!</definedName>
    <definedName name="BLPH349" localSheetId="12" hidden="1">#REF!</definedName>
    <definedName name="BLPH349" localSheetId="13" hidden="1">#REF!</definedName>
    <definedName name="BLPH349" hidden="1">#REF!</definedName>
    <definedName name="BLPH35" hidden="1">#REF!</definedName>
    <definedName name="BLPH350" localSheetId="11" hidden="1">#REF!</definedName>
    <definedName name="BLPH350" localSheetId="12" hidden="1">#REF!</definedName>
    <definedName name="BLPH350" localSheetId="13" hidden="1">#REF!</definedName>
    <definedName name="BLPH350" localSheetId="79" hidden="1">#REF!</definedName>
    <definedName name="BLPH350" localSheetId="80" hidden="1">#REF!</definedName>
    <definedName name="BLPH350" localSheetId="81" hidden="1">#REF!</definedName>
    <definedName name="BLPH350" localSheetId="82" hidden="1">#REF!</definedName>
    <definedName name="BLPH350" localSheetId="83" hidden="1">#REF!</definedName>
    <definedName name="BLPH350" localSheetId="84" hidden="1">#REF!</definedName>
    <definedName name="BLPH350" localSheetId="87" hidden="1">#REF!</definedName>
    <definedName name="BLPH350" localSheetId="88" hidden="1">#REF!</definedName>
    <definedName name="BLPH350" localSheetId="89" hidden="1">#REF!</definedName>
    <definedName name="BLPH350" localSheetId="90" hidden="1">'11.05a Other_Re-opener Appendix'!#REF!</definedName>
    <definedName name="BLPH350" localSheetId="91" hidden="1">#REF!</definedName>
    <definedName name="BLPH350" localSheetId="92" hidden="1">#REF!</definedName>
    <definedName name="BLPH350" localSheetId="93" hidden="1">#REF!</definedName>
    <definedName name="BLPH350" localSheetId="94" hidden="1">#REF!</definedName>
    <definedName name="BLPH350" localSheetId="95" hidden="1">#REF!</definedName>
    <definedName name="BLPH350" localSheetId="99" hidden="1">#REF!</definedName>
    <definedName name="BLPH350" localSheetId="100" hidden="1">#REF!</definedName>
    <definedName name="BLPH350" localSheetId="33" hidden="1">#REF!</definedName>
    <definedName name="BLPH350" localSheetId="36" hidden="1">#REF!</definedName>
    <definedName name="BLPH350" localSheetId="37" hidden="1">#REF!</definedName>
    <definedName name="BLPH350" localSheetId="39" hidden="1">#REF!</definedName>
    <definedName name="BLPH350" localSheetId="73" hidden="1">#REF!</definedName>
    <definedName name="BLPH350" localSheetId="74" hidden="1">#REF!</definedName>
    <definedName name="BLPH350" localSheetId="75" hidden="1">#REF!</definedName>
    <definedName name="BLPH350" localSheetId="76" hidden="1">#REF!</definedName>
    <definedName name="BLPH350" localSheetId="77" hidden="1">#REF!</definedName>
    <definedName name="BLPH350" localSheetId="78" hidden="1">#REF!</definedName>
    <definedName name="BLPH350" localSheetId="15" hidden="1">#REF!</definedName>
    <definedName name="BLPH350" hidden="1">#REF!</definedName>
    <definedName name="BLPH351" localSheetId="11" hidden="1">#REF!</definedName>
    <definedName name="BLPH351" localSheetId="12" hidden="1">#REF!</definedName>
    <definedName name="BLPH351" localSheetId="13" hidden="1">#REF!</definedName>
    <definedName name="BLPH351" localSheetId="79" hidden="1">#REF!</definedName>
    <definedName name="BLPH351" localSheetId="80" hidden="1">#REF!</definedName>
    <definedName name="BLPH351" localSheetId="81" hidden="1">#REF!</definedName>
    <definedName name="BLPH351" localSheetId="82" hidden="1">#REF!</definedName>
    <definedName name="BLPH351" localSheetId="83" hidden="1">#REF!</definedName>
    <definedName name="BLPH351" localSheetId="84" hidden="1">#REF!</definedName>
    <definedName name="BLPH351" localSheetId="87" hidden="1">#REF!</definedName>
    <definedName name="BLPH351" localSheetId="88" hidden="1">#REF!</definedName>
    <definedName name="BLPH351" localSheetId="89" hidden="1">#REF!</definedName>
    <definedName name="BLPH351" localSheetId="90" hidden="1">'11.05a Other_Re-opener Appendix'!#REF!</definedName>
    <definedName name="BLPH351" localSheetId="91" hidden="1">#REF!</definedName>
    <definedName name="BLPH351" localSheetId="92" hidden="1">#REF!</definedName>
    <definedName name="BLPH351" localSheetId="93" hidden="1">#REF!</definedName>
    <definedName name="BLPH351" localSheetId="94" hidden="1">#REF!</definedName>
    <definedName name="BLPH351" localSheetId="95" hidden="1">#REF!</definedName>
    <definedName name="BLPH351" localSheetId="99" hidden="1">#REF!</definedName>
    <definedName name="BLPH351" localSheetId="100" hidden="1">#REF!</definedName>
    <definedName name="BLPH351" localSheetId="36" hidden="1">#REF!</definedName>
    <definedName name="BLPH351" localSheetId="37" hidden="1">#REF!</definedName>
    <definedName name="BLPH351" localSheetId="39" hidden="1">#REF!</definedName>
    <definedName name="BLPH351" localSheetId="73" hidden="1">#REF!</definedName>
    <definedName name="BLPH351" localSheetId="74" hidden="1">#REF!</definedName>
    <definedName name="BLPH351" localSheetId="75" hidden="1">#REF!</definedName>
    <definedName name="BLPH351" localSheetId="76" hidden="1">#REF!</definedName>
    <definedName name="BLPH351" localSheetId="77" hidden="1">#REF!</definedName>
    <definedName name="BLPH351" localSheetId="78" hidden="1">#REF!</definedName>
    <definedName name="BLPH351" hidden="1">#REF!</definedName>
    <definedName name="BLPH352" localSheetId="11" hidden="1">#REF!</definedName>
    <definedName name="BLPH352" localSheetId="12" hidden="1">#REF!</definedName>
    <definedName name="BLPH352" localSheetId="13" hidden="1">#REF!</definedName>
    <definedName name="BLPH352" localSheetId="79" hidden="1">#REF!</definedName>
    <definedName name="BLPH352" localSheetId="80" hidden="1">#REF!</definedName>
    <definedName name="BLPH352" localSheetId="81" hidden="1">#REF!</definedName>
    <definedName name="BLPH352" localSheetId="82" hidden="1">#REF!</definedName>
    <definedName name="BLPH352" localSheetId="83" hidden="1">#REF!</definedName>
    <definedName name="BLPH352" localSheetId="84" hidden="1">#REF!</definedName>
    <definedName name="BLPH352" localSheetId="87" hidden="1">#REF!</definedName>
    <definedName name="BLPH352" localSheetId="88" hidden="1">#REF!</definedName>
    <definedName name="BLPH352" localSheetId="89" hidden="1">#REF!</definedName>
    <definedName name="BLPH352" localSheetId="90" hidden="1">'11.05a Other_Re-opener Appendix'!#REF!</definedName>
    <definedName name="BLPH352" localSheetId="91" hidden="1">#REF!</definedName>
    <definedName name="BLPH352" localSheetId="92" hidden="1">#REF!</definedName>
    <definedName name="BLPH352" localSheetId="93" hidden="1">#REF!</definedName>
    <definedName name="BLPH352" localSheetId="94" hidden="1">#REF!</definedName>
    <definedName name="BLPH352" localSheetId="95" hidden="1">#REF!</definedName>
    <definedName name="BLPH352" localSheetId="99" hidden="1">#REF!</definedName>
    <definedName name="BLPH352" localSheetId="100" hidden="1">#REF!</definedName>
    <definedName name="BLPH352" localSheetId="36" hidden="1">#REF!</definedName>
    <definedName name="BLPH352" localSheetId="37" hidden="1">#REF!</definedName>
    <definedName name="BLPH352" localSheetId="39" hidden="1">#REF!</definedName>
    <definedName name="BLPH352" localSheetId="73" hidden="1">#REF!</definedName>
    <definedName name="BLPH352" localSheetId="74" hidden="1">#REF!</definedName>
    <definedName name="BLPH352" localSheetId="75" hidden="1">#REF!</definedName>
    <definedName name="BLPH352" localSheetId="76" hidden="1">#REF!</definedName>
    <definedName name="BLPH352" localSheetId="77" hidden="1">#REF!</definedName>
    <definedName name="BLPH352" localSheetId="78" hidden="1">#REF!</definedName>
    <definedName name="BLPH352" hidden="1">#REF!</definedName>
    <definedName name="BLPH353" localSheetId="11" hidden="1">#REF!</definedName>
    <definedName name="BLPH353" localSheetId="12" hidden="1">#REF!</definedName>
    <definedName name="BLPH353" localSheetId="13" hidden="1">#REF!</definedName>
    <definedName name="BLPH353" hidden="1">#REF!</definedName>
    <definedName name="BLPH354" localSheetId="11" hidden="1">#REF!</definedName>
    <definedName name="BLPH354" localSheetId="12" hidden="1">#REF!</definedName>
    <definedName name="BLPH354" localSheetId="13" hidden="1">#REF!</definedName>
    <definedName name="BLPH354" hidden="1">#REF!</definedName>
    <definedName name="BLPH355" localSheetId="11" hidden="1">#REF!</definedName>
    <definedName name="BLPH355" localSheetId="12" hidden="1">#REF!</definedName>
    <definedName name="BLPH355" localSheetId="13" hidden="1">#REF!</definedName>
    <definedName name="BLPH355" hidden="1">#REF!</definedName>
    <definedName name="BLPH356" localSheetId="11" hidden="1">#REF!</definedName>
    <definedName name="BLPH356" localSheetId="12" hidden="1">#REF!</definedName>
    <definedName name="BLPH356" localSheetId="13" hidden="1">#REF!</definedName>
    <definedName name="BLPH356" hidden="1">#REF!</definedName>
    <definedName name="BLPH357" localSheetId="11" hidden="1">#REF!</definedName>
    <definedName name="BLPH357" localSheetId="12" hidden="1">#REF!</definedName>
    <definedName name="BLPH357" localSheetId="13" hidden="1">#REF!</definedName>
    <definedName name="BLPH357" hidden="1">#REF!</definedName>
    <definedName name="BLPH358" localSheetId="11" hidden="1">#REF!</definedName>
    <definedName name="BLPH358" localSheetId="12" hidden="1">#REF!</definedName>
    <definedName name="BLPH358" localSheetId="13" hidden="1">#REF!</definedName>
    <definedName name="BLPH358" hidden="1">#REF!</definedName>
    <definedName name="BLPH359" localSheetId="11" hidden="1">#REF!</definedName>
    <definedName name="BLPH359" localSheetId="12" hidden="1">#REF!</definedName>
    <definedName name="BLPH359" localSheetId="13" hidden="1">#REF!</definedName>
    <definedName name="BLPH359" hidden="1">#REF!</definedName>
    <definedName name="BLPH36" localSheetId="11" hidden="1">#REF!</definedName>
    <definedName name="BLPH36" localSheetId="12" hidden="1">#REF!</definedName>
    <definedName name="BLPH36" localSheetId="13" hidden="1">#REF!</definedName>
    <definedName name="BLPH36" hidden="1">#REF!</definedName>
    <definedName name="BLPH37" localSheetId="11" hidden="1">#REF!</definedName>
    <definedName name="BLPH37" localSheetId="12" hidden="1">#REF!</definedName>
    <definedName name="BLPH37" localSheetId="13" hidden="1">#REF!</definedName>
    <definedName name="BLPH37" hidden="1">#REF!</definedName>
    <definedName name="BLPH38" localSheetId="11" hidden="1">#REF!</definedName>
    <definedName name="BLPH38" localSheetId="12" hidden="1">#REF!</definedName>
    <definedName name="BLPH38" localSheetId="13" hidden="1">#REF!</definedName>
    <definedName name="BLPH38" hidden="1">#REF!</definedName>
    <definedName name="BLPH39" localSheetId="11" hidden="1">#REF!</definedName>
    <definedName name="BLPH39" localSheetId="12" hidden="1">#REF!</definedName>
    <definedName name="BLPH39" localSheetId="13" hidden="1">#REF!</definedName>
    <definedName name="BLPH39" hidden="1">#REF!</definedName>
    <definedName name="BLPH4" localSheetId="11" hidden="1">#REF!</definedName>
    <definedName name="BLPH4" localSheetId="12" hidden="1">#REF!</definedName>
    <definedName name="BLPH4" localSheetId="13" hidden="1">#REF!</definedName>
    <definedName name="BLPH4" hidden="1">#REF!</definedName>
    <definedName name="BLPH40" localSheetId="11" hidden="1">#REF!</definedName>
    <definedName name="BLPH40" localSheetId="12" hidden="1">#REF!</definedName>
    <definedName name="BLPH40" localSheetId="13" hidden="1">#REF!</definedName>
    <definedName name="BLPH40" hidden="1">#REF!</definedName>
    <definedName name="BLPH41" localSheetId="11" hidden="1">#REF!</definedName>
    <definedName name="BLPH41" localSheetId="12" hidden="1">#REF!</definedName>
    <definedName name="BLPH41" localSheetId="13" hidden="1">#REF!</definedName>
    <definedName name="BLPH41" hidden="1">#REF!</definedName>
    <definedName name="BLPH42" localSheetId="11" hidden="1">#REF!</definedName>
    <definedName name="BLPH42" localSheetId="12" hidden="1">#REF!</definedName>
    <definedName name="BLPH42" localSheetId="13" hidden="1">#REF!</definedName>
    <definedName name="BLPH42" hidden="1">#REF!</definedName>
    <definedName name="BLPH43" localSheetId="11" hidden="1">#REF!</definedName>
    <definedName name="BLPH43" localSheetId="12" hidden="1">#REF!</definedName>
    <definedName name="BLPH43" localSheetId="13" hidden="1">#REF!</definedName>
    <definedName name="BLPH43" hidden="1">#REF!</definedName>
    <definedName name="BLPH44" localSheetId="11" hidden="1">#REF!</definedName>
    <definedName name="BLPH44" localSheetId="12" hidden="1">#REF!</definedName>
    <definedName name="BLPH44" localSheetId="13" hidden="1">#REF!</definedName>
    <definedName name="BLPH44" hidden="1">#REF!</definedName>
    <definedName name="BLPH45" localSheetId="11" hidden="1">#REF!</definedName>
    <definedName name="BLPH45" localSheetId="12" hidden="1">#REF!</definedName>
    <definedName name="BLPH45" localSheetId="13" hidden="1">#REF!</definedName>
    <definedName name="BLPH45" hidden="1">#REF!</definedName>
    <definedName name="BLPH46" localSheetId="11" hidden="1">#REF!</definedName>
    <definedName name="BLPH46" localSheetId="12" hidden="1">#REF!</definedName>
    <definedName name="BLPH46" localSheetId="13" hidden="1">#REF!</definedName>
    <definedName name="BLPH46" hidden="1">#REF!</definedName>
    <definedName name="BLPH47" localSheetId="11" hidden="1">#REF!</definedName>
    <definedName name="BLPH47" localSheetId="12" hidden="1">#REF!</definedName>
    <definedName name="BLPH47" localSheetId="13" hidden="1">#REF!</definedName>
    <definedName name="BLPH47" hidden="1">#REF!</definedName>
    <definedName name="BLPH48" localSheetId="11" hidden="1">#REF!</definedName>
    <definedName name="BLPH48" localSheetId="12" hidden="1">#REF!</definedName>
    <definedName name="BLPH48" localSheetId="13" hidden="1">#REF!</definedName>
    <definedName name="BLPH48" hidden="1">#REF!</definedName>
    <definedName name="BLPH49" localSheetId="11" hidden="1">#REF!</definedName>
    <definedName name="BLPH49" localSheetId="12" hidden="1">#REF!</definedName>
    <definedName name="BLPH49" localSheetId="13" hidden="1">#REF!</definedName>
    <definedName name="BLPH49" hidden="1">#REF!</definedName>
    <definedName name="BLPH5" localSheetId="11" hidden="1">#REF!</definedName>
    <definedName name="BLPH5" localSheetId="12" hidden="1">#REF!</definedName>
    <definedName name="BLPH5" localSheetId="13" hidden="1">#REF!</definedName>
    <definedName name="BLPH5" localSheetId="84" hidden="1">#REF!</definedName>
    <definedName name="BLPH5" localSheetId="87" hidden="1">#REF!</definedName>
    <definedName name="BLPH5" localSheetId="88" hidden="1">#REF!</definedName>
    <definedName name="BLPH5" localSheetId="91" hidden="1">#REF!</definedName>
    <definedName name="BLPH5" localSheetId="100" hidden="1">#REF!</definedName>
    <definedName name="BLPH5" localSheetId="33" hidden="1">#REF!</definedName>
    <definedName name="BLPH5" localSheetId="36" hidden="1">#REF!</definedName>
    <definedName name="BLPH5" localSheetId="37" hidden="1">#REF!</definedName>
    <definedName name="BLPH5" localSheetId="39" hidden="1">#REF!</definedName>
    <definedName name="BLPH5" localSheetId="75" hidden="1">#REF!</definedName>
    <definedName name="BLPH5" localSheetId="76" hidden="1">#REF!</definedName>
    <definedName name="BLPH5" localSheetId="78" hidden="1">#REF!</definedName>
    <definedName name="BLPH5" localSheetId="15" hidden="1">#REF!</definedName>
    <definedName name="BLPH5" hidden="1">#REF!</definedName>
    <definedName name="BLPH50" localSheetId="11" hidden="1">#REF!</definedName>
    <definedName name="BLPH50" localSheetId="12" hidden="1">#REF!</definedName>
    <definedName name="BLPH50" localSheetId="13" hidden="1">#REF!</definedName>
    <definedName name="BLPH50" localSheetId="79" hidden="1">#REF!</definedName>
    <definedName name="BLPH50" localSheetId="80" hidden="1">#REF!</definedName>
    <definedName name="BLPH50" localSheetId="81" hidden="1">#REF!</definedName>
    <definedName name="BLPH50" localSheetId="82" hidden="1">#REF!</definedName>
    <definedName name="BLPH50" localSheetId="83" hidden="1">#REF!</definedName>
    <definedName name="BLPH50" localSheetId="84" hidden="1">#REF!</definedName>
    <definedName name="BLPH50" localSheetId="87" hidden="1">#REF!</definedName>
    <definedName name="BLPH50" localSheetId="88" hidden="1">#REF!</definedName>
    <definedName name="BLPH50" localSheetId="89" hidden="1">#REF!</definedName>
    <definedName name="BLPH50" localSheetId="90" hidden="1">'11.05a Other_Re-opener Appendix'!#REF!</definedName>
    <definedName name="BLPH50" localSheetId="91" hidden="1">#REF!</definedName>
    <definedName name="BLPH50" localSheetId="92" hidden="1">#REF!</definedName>
    <definedName name="BLPH50" localSheetId="93" hidden="1">#REF!</definedName>
    <definedName name="BLPH50" localSheetId="94" hidden="1">#REF!</definedName>
    <definedName name="BLPH50" localSheetId="95" hidden="1">#REF!</definedName>
    <definedName name="BLPH50" localSheetId="99" hidden="1">#REF!</definedName>
    <definedName name="BLPH50" localSheetId="100" hidden="1">#REF!</definedName>
    <definedName name="BLPH50" localSheetId="33" hidden="1">#REF!</definedName>
    <definedName name="BLPH50" localSheetId="36" hidden="1">#REF!</definedName>
    <definedName name="BLPH50" localSheetId="37" hidden="1">#REF!</definedName>
    <definedName name="BLPH50" localSheetId="39" hidden="1">#REF!</definedName>
    <definedName name="BLPH50" localSheetId="73" hidden="1">#REF!</definedName>
    <definedName name="BLPH50" localSheetId="74" hidden="1">#REF!</definedName>
    <definedName name="BLPH50" localSheetId="75" hidden="1">#REF!</definedName>
    <definedName name="BLPH50" localSheetId="76" hidden="1">#REF!</definedName>
    <definedName name="BLPH50" localSheetId="77" hidden="1">#REF!</definedName>
    <definedName name="BLPH50" localSheetId="78" hidden="1">#REF!</definedName>
    <definedName name="BLPH50" localSheetId="15" hidden="1">#REF!</definedName>
    <definedName name="BLPH50" hidden="1">#REF!</definedName>
    <definedName name="BLPH51" localSheetId="11" hidden="1">#REF!</definedName>
    <definedName name="BLPH51" localSheetId="12" hidden="1">#REF!</definedName>
    <definedName name="BLPH51" localSheetId="13" hidden="1">#REF!</definedName>
    <definedName name="BLPH51" localSheetId="79" hidden="1">#REF!</definedName>
    <definedName name="BLPH51" localSheetId="80" hidden="1">#REF!</definedName>
    <definedName name="BLPH51" localSheetId="81" hidden="1">#REF!</definedName>
    <definedName name="BLPH51" localSheetId="82" hidden="1">#REF!</definedName>
    <definedName name="BLPH51" localSheetId="83" hidden="1">#REF!</definedName>
    <definedName name="BLPH51" localSheetId="84" hidden="1">#REF!</definedName>
    <definedName name="BLPH51" localSheetId="87" hidden="1">#REF!</definedName>
    <definedName name="BLPH51" localSheetId="88" hidden="1">#REF!</definedName>
    <definedName name="BLPH51" localSheetId="89" hidden="1">#REF!</definedName>
    <definedName name="BLPH51" localSheetId="90" hidden="1">'11.05a Other_Re-opener Appendix'!#REF!</definedName>
    <definedName name="BLPH51" localSheetId="91" hidden="1">#REF!</definedName>
    <definedName name="BLPH51" localSheetId="92" hidden="1">#REF!</definedName>
    <definedName name="BLPH51" localSheetId="93" hidden="1">#REF!</definedName>
    <definedName name="BLPH51" localSheetId="94" hidden="1">#REF!</definedName>
    <definedName name="BLPH51" localSheetId="95" hidden="1">#REF!</definedName>
    <definedName name="BLPH51" localSheetId="99" hidden="1">#REF!</definedName>
    <definedName name="BLPH51" localSheetId="100" hidden="1">#REF!</definedName>
    <definedName name="BLPH51" localSheetId="36" hidden="1">#REF!</definedName>
    <definedName name="BLPH51" localSheetId="37" hidden="1">#REF!</definedName>
    <definedName name="BLPH51" localSheetId="39" hidden="1">#REF!</definedName>
    <definedName name="BLPH51" localSheetId="73" hidden="1">#REF!</definedName>
    <definedName name="BLPH51" localSheetId="74" hidden="1">#REF!</definedName>
    <definedName name="BLPH51" localSheetId="75" hidden="1">#REF!</definedName>
    <definedName name="BLPH51" localSheetId="76" hidden="1">#REF!</definedName>
    <definedName name="BLPH51" localSheetId="77" hidden="1">#REF!</definedName>
    <definedName name="BLPH51" localSheetId="78" hidden="1">#REF!</definedName>
    <definedName name="BLPH51" hidden="1">#REF!</definedName>
    <definedName name="BLPH52" localSheetId="11" hidden="1">#REF!</definedName>
    <definedName name="BLPH52" localSheetId="12" hidden="1">#REF!</definedName>
    <definedName name="BLPH52" localSheetId="13" hidden="1">#REF!</definedName>
    <definedName name="BLPH52" localSheetId="79" hidden="1">#REF!</definedName>
    <definedName name="BLPH52" localSheetId="80" hidden="1">#REF!</definedName>
    <definedName name="BLPH52" localSheetId="81" hidden="1">#REF!</definedName>
    <definedName name="BLPH52" localSheetId="82" hidden="1">#REF!</definedName>
    <definedName name="BLPH52" localSheetId="83" hidden="1">#REF!</definedName>
    <definedName name="BLPH52" localSheetId="84" hidden="1">#REF!</definedName>
    <definedName name="BLPH52" localSheetId="87" hidden="1">#REF!</definedName>
    <definedName name="BLPH52" localSheetId="88" hidden="1">#REF!</definedName>
    <definedName name="BLPH52" localSheetId="89" hidden="1">#REF!</definedName>
    <definedName name="BLPH52" localSheetId="90" hidden="1">'11.05a Other_Re-opener Appendix'!#REF!</definedName>
    <definedName name="BLPH52" localSheetId="91" hidden="1">#REF!</definedName>
    <definedName name="BLPH52" localSheetId="92" hidden="1">#REF!</definedName>
    <definedName name="BLPH52" localSheetId="93" hidden="1">#REF!</definedName>
    <definedName name="BLPH52" localSheetId="94" hidden="1">#REF!</definedName>
    <definedName name="BLPH52" localSheetId="95" hidden="1">#REF!</definedName>
    <definedName name="BLPH52" localSheetId="99" hidden="1">#REF!</definedName>
    <definedName name="BLPH52" localSheetId="100" hidden="1">#REF!</definedName>
    <definedName name="BLPH52" localSheetId="36" hidden="1">#REF!</definedName>
    <definedName name="BLPH52" localSheetId="37" hidden="1">#REF!</definedName>
    <definedName name="BLPH52" localSheetId="39" hidden="1">#REF!</definedName>
    <definedName name="BLPH52" localSheetId="73" hidden="1">#REF!</definedName>
    <definedName name="BLPH52" localSheetId="74" hidden="1">#REF!</definedName>
    <definedName name="BLPH52" localSheetId="75" hidden="1">#REF!</definedName>
    <definedName name="BLPH52" localSheetId="76" hidden="1">#REF!</definedName>
    <definedName name="BLPH52" localSheetId="77" hidden="1">#REF!</definedName>
    <definedName name="BLPH52" localSheetId="78" hidden="1">#REF!</definedName>
    <definedName name="BLPH52" hidden="1">#REF!</definedName>
    <definedName name="BLPH53" localSheetId="11" hidden="1">#REF!</definedName>
    <definedName name="BLPH53" localSheetId="12" hidden="1">#REF!</definedName>
    <definedName name="BLPH53" localSheetId="13" hidden="1">#REF!</definedName>
    <definedName name="BLPH53" hidden="1">#REF!</definedName>
    <definedName name="BLPH54" localSheetId="11" hidden="1">#REF!</definedName>
    <definedName name="BLPH54" localSheetId="12" hidden="1">#REF!</definedName>
    <definedName name="BLPH54" localSheetId="13" hidden="1">#REF!</definedName>
    <definedName name="BLPH54" hidden="1">#REF!</definedName>
    <definedName name="BLPH55" localSheetId="11" hidden="1">#REF!</definedName>
    <definedName name="BLPH55" localSheetId="12" hidden="1">#REF!</definedName>
    <definedName name="BLPH55" localSheetId="13" hidden="1">#REF!</definedName>
    <definedName name="BLPH55" hidden="1">#REF!</definedName>
    <definedName name="BLPH56" localSheetId="11" hidden="1">#REF!</definedName>
    <definedName name="BLPH56" localSheetId="12" hidden="1">#REF!</definedName>
    <definedName name="BLPH56" localSheetId="13" hidden="1">#REF!</definedName>
    <definedName name="BLPH56" hidden="1">#REF!</definedName>
    <definedName name="BLPH57" localSheetId="11" hidden="1">#REF!</definedName>
    <definedName name="BLPH57" localSheetId="12" hidden="1">#REF!</definedName>
    <definedName name="BLPH57" localSheetId="13" hidden="1">#REF!</definedName>
    <definedName name="BLPH57" hidden="1">#REF!</definedName>
    <definedName name="BLPH58" localSheetId="11" hidden="1">#REF!</definedName>
    <definedName name="BLPH58" localSheetId="12" hidden="1">#REF!</definedName>
    <definedName name="BLPH58" localSheetId="13" hidden="1">#REF!</definedName>
    <definedName name="BLPH58" hidden="1">#REF!</definedName>
    <definedName name="BLPH59" localSheetId="11" hidden="1">#REF!</definedName>
    <definedName name="BLPH59" localSheetId="12" hidden="1">#REF!</definedName>
    <definedName name="BLPH59" localSheetId="13" hidden="1">#REF!</definedName>
    <definedName name="BLPH59" hidden="1">#REF!</definedName>
    <definedName name="BLPH6" localSheetId="11" hidden="1">#REF!</definedName>
    <definedName name="BLPH6" localSheetId="12" hidden="1">#REF!</definedName>
    <definedName name="BLPH6" localSheetId="13" hidden="1">#REF!</definedName>
    <definedName name="BLPH6" hidden="1">#REF!</definedName>
    <definedName name="BLPH60" localSheetId="11" hidden="1">#REF!</definedName>
    <definedName name="BLPH60" localSheetId="12" hidden="1">#REF!</definedName>
    <definedName name="BLPH60" localSheetId="13" hidden="1">#REF!</definedName>
    <definedName name="BLPH60" hidden="1">#REF!</definedName>
    <definedName name="BLPH61" localSheetId="11" hidden="1">#REF!</definedName>
    <definedName name="BLPH61" localSheetId="12" hidden="1">#REF!</definedName>
    <definedName name="BLPH61" localSheetId="13" hidden="1">#REF!</definedName>
    <definedName name="BLPH61" hidden="1">#REF!</definedName>
    <definedName name="BLPH62" localSheetId="11" hidden="1">#REF!</definedName>
    <definedName name="BLPH62" localSheetId="12" hidden="1">#REF!</definedName>
    <definedName name="BLPH62" localSheetId="13" hidden="1">#REF!</definedName>
    <definedName name="BLPH62" hidden="1">#REF!</definedName>
    <definedName name="BLPH63" localSheetId="11" hidden="1">#REF!</definedName>
    <definedName name="BLPH63" localSheetId="12" hidden="1">#REF!</definedName>
    <definedName name="BLPH63" localSheetId="13" hidden="1">#REF!</definedName>
    <definedName name="BLPH63" hidden="1">#REF!</definedName>
    <definedName name="BLPH64" localSheetId="11" hidden="1">#REF!</definedName>
    <definedName name="BLPH64" localSheetId="12" hidden="1">#REF!</definedName>
    <definedName name="BLPH64" localSheetId="13" hidden="1">#REF!</definedName>
    <definedName name="BLPH64" hidden="1">#REF!</definedName>
    <definedName name="BLPH65" localSheetId="11" hidden="1">#REF!</definedName>
    <definedName name="BLPH65" localSheetId="12" hidden="1">#REF!</definedName>
    <definedName name="BLPH65" localSheetId="13" hidden="1">#REF!</definedName>
    <definedName name="BLPH65" hidden="1">#REF!</definedName>
    <definedName name="BLPH66" localSheetId="11" hidden="1">#REF!</definedName>
    <definedName name="BLPH66" localSheetId="12" hidden="1">#REF!</definedName>
    <definedName name="BLPH66" localSheetId="13" hidden="1">#REF!</definedName>
    <definedName name="BLPH66" hidden="1">#REF!</definedName>
    <definedName name="BLPH67" localSheetId="11" hidden="1">#REF!</definedName>
    <definedName name="BLPH67" localSheetId="12" hidden="1">#REF!</definedName>
    <definedName name="BLPH67" localSheetId="13" hidden="1">#REF!</definedName>
    <definedName name="BLPH67" hidden="1">#REF!</definedName>
    <definedName name="BLPH68" localSheetId="11" hidden="1">#REF!</definedName>
    <definedName name="BLPH68" localSheetId="12" hidden="1">#REF!</definedName>
    <definedName name="BLPH68" localSheetId="13" hidden="1">#REF!</definedName>
    <definedName name="BLPH68" hidden="1">#REF!</definedName>
    <definedName name="BLPH69" localSheetId="11" hidden="1">#REF!</definedName>
    <definedName name="BLPH69" localSheetId="12" hidden="1">#REF!</definedName>
    <definedName name="BLPH69" localSheetId="13" hidden="1">#REF!</definedName>
    <definedName name="BLPH69" hidden="1">#REF!</definedName>
    <definedName name="BLPH7" localSheetId="11" hidden="1">#REF!</definedName>
    <definedName name="BLPH7" localSheetId="12" hidden="1">#REF!</definedName>
    <definedName name="BLPH7" localSheetId="13" hidden="1">#REF!</definedName>
    <definedName name="BLPH7" hidden="1">#REF!</definedName>
    <definedName name="BLPH70" localSheetId="11" hidden="1">#REF!</definedName>
    <definedName name="BLPH70" localSheetId="12" hidden="1">#REF!</definedName>
    <definedName name="BLPH70" localSheetId="13" hidden="1">#REF!</definedName>
    <definedName name="BLPH70" hidden="1">#REF!</definedName>
    <definedName name="BLPH71" localSheetId="11" hidden="1">#REF!</definedName>
    <definedName name="BLPH71" localSheetId="12" hidden="1">#REF!</definedName>
    <definedName name="BLPH71" localSheetId="13" hidden="1">#REF!</definedName>
    <definedName name="BLPH71" hidden="1">#REF!</definedName>
    <definedName name="BLPH72" localSheetId="11" hidden="1">#REF!</definedName>
    <definedName name="BLPH72" localSheetId="12" hidden="1">#REF!</definedName>
    <definedName name="BLPH72" localSheetId="13" hidden="1">#REF!</definedName>
    <definedName name="BLPH72" hidden="1">#REF!</definedName>
    <definedName name="BLPH73" localSheetId="11" hidden="1">#REF!</definedName>
    <definedName name="BLPH73" localSheetId="12" hidden="1">#REF!</definedName>
    <definedName name="BLPH73" localSheetId="13" hidden="1">#REF!</definedName>
    <definedName name="BLPH73" hidden="1">#REF!</definedName>
    <definedName name="BLPH74" localSheetId="11" hidden="1">#REF!</definedName>
    <definedName name="BLPH74" localSheetId="12" hidden="1">#REF!</definedName>
    <definedName name="BLPH74" localSheetId="13" hidden="1">#REF!</definedName>
    <definedName name="BLPH74" hidden="1">#REF!</definedName>
    <definedName name="BLPH75" localSheetId="11" hidden="1">#REF!</definedName>
    <definedName name="BLPH75" localSheetId="12" hidden="1">#REF!</definedName>
    <definedName name="BLPH75" localSheetId="13" hidden="1">#REF!</definedName>
    <definedName name="BLPH75" hidden="1">#REF!</definedName>
    <definedName name="BLPH76" localSheetId="11" hidden="1">#REF!</definedName>
    <definedName name="BLPH76" localSheetId="12" hidden="1">#REF!</definedName>
    <definedName name="BLPH76" localSheetId="13" hidden="1">#REF!</definedName>
    <definedName name="BLPH76" hidden="1">#REF!</definedName>
    <definedName name="BLPH77" localSheetId="11" hidden="1">#REF!</definedName>
    <definedName name="BLPH77" localSheetId="12" hidden="1">#REF!</definedName>
    <definedName name="BLPH77" localSheetId="13" hidden="1">#REF!</definedName>
    <definedName name="BLPH77" hidden="1">#REF!</definedName>
    <definedName name="BLPH78" localSheetId="11" hidden="1">#REF!</definedName>
    <definedName name="BLPH78" localSheetId="12" hidden="1">#REF!</definedName>
    <definedName name="BLPH78" localSheetId="13" hidden="1">#REF!</definedName>
    <definedName name="BLPH78" hidden="1">#REF!</definedName>
    <definedName name="BLPH79" localSheetId="11" hidden="1">#REF!</definedName>
    <definedName name="BLPH79" localSheetId="12" hidden="1">#REF!</definedName>
    <definedName name="BLPH79" localSheetId="13" hidden="1">#REF!</definedName>
    <definedName name="BLPH79" hidden="1">#REF!</definedName>
    <definedName name="BLPH8" localSheetId="11" hidden="1">#REF!</definedName>
    <definedName name="BLPH8" localSheetId="12" hidden="1">#REF!</definedName>
    <definedName name="BLPH8" localSheetId="13" hidden="1">#REF!</definedName>
    <definedName name="BLPH8" hidden="1">#REF!</definedName>
    <definedName name="BLPH80" localSheetId="11" hidden="1">#REF!</definedName>
    <definedName name="BLPH80" localSheetId="12" hidden="1">#REF!</definedName>
    <definedName name="BLPH80" localSheetId="13" hidden="1">#REF!</definedName>
    <definedName name="BLPH80" hidden="1">#REF!</definedName>
    <definedName name="BLPH81" localSheetId="11" hidden="1">#REF!</definedName>
    <definedName name="BLPH81" localSheetId="12" hidden="1">#REF!</definedName>
    <definedName name="BLPH81" localSheetId="13" hidden="1">#REF!</definedName>
    <definedName name="BLPH81" hidden="1">#REF!</definedName>
    <definedName name="BLPH82" localSheetId="11" hidden="1">#REF!</definedName>
    <definedName name="BLPH82" localSheetId="12" hidden="1">#REF!</definedName>
    <definedName name="BLPH82" localSheetId="13" hidden="1">#REF!</definedName>
    <definedName name="BLPH82" hidden="1">#REF!</definedName>
    <definedName name="BLPH83" localSheetId="11" hidden="1">#REF!</definedName>
    <definedName name="BLPH83" localSheetId="12" hidden="1">#REF!</definedName>
    <definedName name="BLPH83" localSheetId="13" hidden="1">#REF!</definedName>
    <definedName name="BLPH83" hidden="1">#REF!</definedName>
    <definedName name="BLPH84" localSheetId="11" hidden="1">#REF!</definedName>
    <definedName name="BLPH84" localSheetId="12" hidden="1">#REF!</definedName>
    <definedName name="BLPH84" localSheetId="13" hidden="1">#REF!</definedName>
    <definedName name="BLPH84" hidden="1">#REF!</definedName>
    <definedName name="BLPH85" localSheetId="11" hidden="1">#REF!</definedName>
    <definedName name="BLPH85" localSheetId="12" hidden="1">#REF!</definedName>
    <definedName name="BLPH85" localSheetId="13" hidden="1">#REF!</definedName>
    <definedName name="BLPH85" hidden="1">#REF!</definedName>
    <definedName name="BLPH86" localSheetId="11" hidden="1">#REF!</definedName>
    <definedName name="BLPH86" localSheetId="12" hidden="1">#REF!</definedName>
    <definedName name="BLPH86" localSheetId="13" hidden="1">#REF!</definedName>
    <definedName name="BLPH86" hidden="1">#REF!</definedName>
    <definedName name="BLPH87" localSheetId="11" hidden="1">#REF!</definedName>
    <definedName name="BLPH87" localSheetId="12" hidden="1">#REF!</definedName>
    <definedName name="BLPH87" localSheetId="13" hidden="1">#REF!</definedName>
    <definedName name="BLPH87" hidden="1">#REF!</definedName>
    <definedName name="BLPH88" localSheetId="11" hidden="1">#REF!</definedName>
    <definedName name="BLPH88" localSheetId="12" hidden="1">#REF!</definedName>
    <definedName name="BLPH88" localSheetId="13" hidden="1">#REF!</definedName>
    <definedName name="BLPH88" hidden="1">#REF!</definedName>
    <definedName name="BLPH89" localSheetId="11" hidden="1">#REF!</definedName>
    <definedName name="BLPH89" localSheetId="12" hidden="1">#REF!</definedName>
    <definedName name="BLPH89" localSheetId="13" hidden="1">#REF!</definedName>
    <definedName name="BLPH89" hidden="1">#REF!</definedName>
    <definedName name="BLPH9" localSheetId="11" hidden="1">#REF!</definedName>
    <definedName name="BLPH9" localSheetId="12" hidden="1">#REF!</definedName>
    <definedName name="BLPH9" localSheetId="13" hidden="1">#REF!</definedName>
    <definedName name="BLPH9" hidden="1">#REF!</definedName>
    <definedName name="BLPH90" localSheetId="11" hidden="1">#REF!</definedName>
    <definedName name="BLPH90" localSheetId="12" hidden="1">#REF!</definedName>
    <definedName name="BLPH90" localSheetId="13" hidden="1">#REF!</definedName>
    <definedName name="BLPH90" hidden="1">#REF!</definedName>
    <definedName name="BLPH91" localSheetId="11" hidden="1">#REF!</definedName>
    <definedName name="BLPH91" localSheetId="12" hidden="1">#REF!</definedName>
    <definedName name="BLPH91" localSheetId="13" hidden="1">#REF!</definedName>
    <definedName name="BLPH91" hidden="1">#REF!</definedName>
    <definedName name="BLPH92" localSheetId="11" hidden="1">#REF!</definedName>
    <definedName name="BLPH92" localSheetId="12" hidden="1">#REF!</definedName>
    <definedName name="BLPH92" localSheetId="13" hidden="1">#REF!</definedName>
    <definedName name="BLPH92" hidden="1">#REF!</definedName>
    <definedName name="BLPH93" localSheetId="11" hidden="1">#REF!</definedName>
    <definedName name="BLPH93" localSheetId="12" hidden="1">#REF!</definedName>
    <definedName name="BLPH93" localSheetId="13" hidden="1">#REF!</definedName>
    <definedName name="BLPH93" hidden="1">#REF!</definedName>
    <definedName name="BLPH94" localSheetId="11" hidden="1">#REF!</definedName>
    <definedName name="BLPH94" localSheetId="12" hidden="1">#REF!</definedName>
    <definedName name="BLPH94" localSheetId="13" hidden="1">#REF!</definedName>
    <definedName name="BLPH94" hidden="1">#REF!</definedName>
    <definedName name="BLPH95" localSheetId="11" hidden="1">#REF!</definedName>
    <definedName name="BLPH95" localSheetId="12" hidden="1">#REF!</definedName>
    <definedName name="BLPH95" localSheetId="13" hidden="1">#REF!</definedName>
    <definedName name="BLPH95" hidden="1">#REF!</definedName>
    <definedName name="BLPH96" localSheetId="11" hidden="1">#REF!</definedName>
    <definedName name="BLPH96" localSheetId="12" hidden="1">#REF!</definedName>
    <definedName name="BLPH96" localSheetId="13" hidden="1">#REF!</definedName>
    <definedName name="BLPH96" hidden="1">#REF!</definedName>
    <definedName name="BLPH97" localSheetId="11" hidden="1">#REF!</definedName>
    <definedName name="BLPH97" localSheetId="12" hidden="1">#REF!</definedName>
    <definedName name="BLPH97" localSheetId="13" hidden="1">#REF!</definedName>
    <definedName name="BLPH97" hidden="1">#REF!</definedName>
    <definedName name="BLPH98" localSheetId="11" hidden="1">#REF!</definedName>
    <definedName name="BLPH98" localSheetId="12" hidden="1">#REF!</definedName>
    <definedName name="BLPH98" localSheetId="13" hidden="1">#REF!</definedName>
    <definedName name="BLPH98" hidden="1">#REF!</definedName>
    <definedName name="BLPH99" localSheetId="11" hidden="1">#REF!</definedName>
    <definedName name="BLPH99" localSheetId="12" hidden="1">#REF!</definedName>
    <definedName name="BLPH99" localSheetId="13" hidden="1">#REF!</definedName>
    <definedName name="BLPH99" hidden="1">#REF!</definedName>
    <definedName name="Cwvu.CapersView." localSheetId="11" hidden="1">#REF!</definedName>
    <definedName name="Cwvu.CapersView." localSheetId="12" hidden="1">#REF!</definedName>
    <definedName name="Cwvu.CapersView." localSheetId="13" hidden="1">#REF!</definedName>
    <definedName name="Cwvu.CapersView." localSheetId="84" hidden="1">#REF!</definedName>
    <definedName name="Cwvu.CapersView." localSheetId="87" hidden="1">#REF!</definedName>
    <definedName name="Cwvu.CapersView." localSheetId="88" hidden="1">#REF!</definedName>
    <definedName name="Cwvu.CapersView." localSheetId="91" hidden="1">#REF!</definedName>
    <definedName name="Cwvu.CapersView." localSheetId="100" hidden="1">#REF!</definedName>
    <definedName name="Cwvu.CapersView." localSheetId="33" hidden="1">#REF!</definedName>
    <definedName name="Cwvu.CapersView." localSheetId="36" hidden="1">#REF!</definedName>
    <definedName name="Cwvu.CapersView." localSheetId="37" hidden="1">#REF!</definedName>
    <definedName name="Cwvu.CapersView." localSheetId="39" hidden="1">#REF!</definedName>
    <definedName name="Cwvu.CapersView." localSheetId="75" hidden="1">#REF!</definedName>
    <definedName name="Cwvu.CapersView." localSheetId="76" hidden="1">#REF!</definedName>
    <definedName name="Cwvu.CapersView." localSheetId="78" hidden="1">#REF!</definedName>
    <definedName name="Cwvu.CapersView." localSheetId="15" hidden="1">#REF!</definedName>
    <definedName name="Cwvu.CapersView." hidden="1">#REF!</definedName>
    <definedName name="Cwvu.Japan_Capers_Ed_Pub." localSheetId="11" hidden="1">#REF!</definedName>
    <definedName name="Cwvu.Japan_Capers_Ed_Pub." localSheetId="12" hidden="1">#REF!</definedName>
    <definedName name="Cwvu.Japan_Capers_Ed_Pub." localSheetId="13" hidden="1">#REF!</definedName>
    <definedName name="Cwvu.Japan_Capers_Ed_Pub." localSheetId="84" hidden="1">#REF!</definedName>
    <definedName name="Cwvu.Japan_Capers_Ed_Pub." localSheetId="87" hidden="1">#REF!</definedName>
    <definedName name="Cwvu.Japan_Capers_Ed_Pub." localSheetId="88" hidden="1">#REF!</definedName>
    <definedName name="Cwvu.Japan_Capers_Ed_Pub." localSheetId="91" hidden="1">#REF!</definedName>
    <definedName name="Cwvu.Japan_Capers_Ed_Pub." localSheetId="100" hidden="1">#REF!</definedName>
    <definedName name="Cwvu.Japan_Capers_Ed_Pub." localSheetId="36" hidden="1">#REF!</definedName>
    <definedName name="Cwvu.Japan_Capers_Ed_Pub." localSheetId="37" hidden="1">#REF!</definedName>
    <definedName name="Cwvu.Japan_Capers_Ed_Pub." localSheetId="39" hidden="1">#REF!</definedName>
    <definedName name="Cwvu.Japan_Capers_Ed_Pub." localSheetId="75" hidden="1">#REF!</definedName>
    <definedName name="Cwvu.Japan_Capers_Ed_Pub." localSheetId="76" hidden="1">#REF!</definedName>
    <definedName name="Cwvu.Japan_Capers_Ed_Pub." localSheetId="78" hidden="1">#REF!</definedName>
    <definedName name="Cwvu.Japan_Capers_Ed_Pub." localSheetId="15" hidden="1">#REF!</definedName>
    <definedName name="Cwvu.Japan_Capers_Ed_Pub." hidden="1">#REF!</definedName>
    <definedName name="DecimalPlaces">0.01</definedName>
    <definedName name="f" localSheetId="11" hidden="1">{"'PRODUCTIONCOST SHEET'!$B$3:$G$48"}</definedName>
    <definedName name="f" localSheetId="12" hidden="1">{"'PRODUCTIONCOST SHEET'!$B$3:$G$48"}</definedName>
    <definedName name="f" localSheetId="13" hidden="1">{"'PRODUCTIONCOST SHEET'!$B$3:$G$48"}</definedName>
    <definedName name="f" localSheetId="79" hidden="1">{"'PRODUCTIONCOST SHEET'!$B$3:$G$48"}</definedName>
    <definedName name="f" localSheetId="80" hidden="1">{"'PRODUCTIONCOST SHEET'!$B$3:$G$48"}</definedName>
    <definedName name="f" localSheetId="81" hidden="1">{"'PRODUCTIONCOST SHEET'!$B$3:$G$48"}</definedName>
    <definedName name="f" localSheetId="82" hidden="1">{"'PRODUCTIONCOST SHEET'!$B$3:$G$48"}</definedName>
    <definedName name="f" localSheetId="83" hidden="1">{"'PRODUCTIONCOST SHEET'!$B$3:$G$48"}</definedName>
    <definedName name="f" localSheetId="84" hidden="1">{"'PRODUCTIONCOST SHEET'!$B$3:$G$48"}</definedName>
    <definedName name="f" localSheetId="86" hidden="1">{"'PRODUCTIONCOST SHEET'!$B$3:$G$48"}</definedName>
    <definedName name="f" localSheetId="87" hidden="1">{"'PRODUCTIONCOST SHEET'!$B$3:$G$48"}</definedName>
    <definedName name="f" localSheetId="88" hidden="1">{"'PRODUCTIONCOST SHEET'!$B$3:$G$48"}</definedName>
    <definedName name="f" localSheetId="89" hidden="1">{"'PRODUCTIONCOST SHEET'!$B$3:$G$48"}</definedName>
    <definedName name="f" localSheetId="90" hidden="1">{"'PRODUCTIONCOST SHEET'!$B$3:$G$48"}</definedName>
    <definedName name="f" localSheetId="91" hidden="1">{"'PRODUCTIONCOST SHEET'!$B$3:$G$48"}</definedName>
    <definedName name="f" localSheetId="92" hidden="1">{"'PRODUCTIONCOST SHEET'!$B$3:$G$48"}</definedName>
    <definedName name="f" localSheetId="93" hidden="1">{"'PRODUCTIONCOST SHEET'!$B$3:$G$48"}</definedName>
    <definedName name="f" localSheetId="94" hidden="1">{"'PRODUCTIONCOST SHEET'!$B$3:$G$48"}</definedName>
    <definedName name="f" localSheetId="95" hidden="1">{"'PRODUCTIONCOST SHEET'!$B$3:$G$48"}</definedName>
    <definedName name="f" localSheetId="99" hidden="1">{"'PRODUCTIONCOST SHEET'!$B$3:$G$48"}</definedName>
    <definedName name="f" localSheetId="100" hidden="1">{"'PRODUCTIONCOST SHEET'!$B$3:$G$48"}</definedName>
    <definedName name="f" localSheetId="24" hidden="1">{"'PRODUCTIONCOST SHEET'!$B$3:$G$48"}</definedName>
    <definedName name="f" localSheetId="33" hidden="1">{"'PRODUCTIONCOST SHEET'!$B$3:$G$48"}</definedName>
    <definedName name="f" localSheetId="43" hidden="1">{"'PRODUCTIONCOST SHEET'!$B$3:$G$48"}</definedName>
    <definedName name="f" localSheetId="73" hidden="1">{"'PRODUCTIONCOST SHEET'!$B$3:$G$48"}</definedName>
    <definedName name="f" localSheetId="74" hidden="1">{"'PRODUCTIONCOST SHEET'!$B$3:$G$48"}</definedName>
    <definedName name="f" localSheetId="75" hidden="1">{"'PRODUCTIONCOST SHEET'!$B$3:$G$48"}</definedName>
    <definedName name="f" localSheetId="77" hidden="1">{"'PRODUCTIONCOST SHEET'!$B$3:$G$48"}</definedName>
    <definedName name="f" localSheetId="78" hidden="1">{"'PRODUCTIONCOST SHEET'!$B$3:$G$48"}</definedName>
    <definedName name="f" localSheetId="15" hidden="1">{"'PRODUCTIONCOST SHEET'!$B$3:$G$48"}</definedName>
    <definedName name="f" hidden="1">{"'PRODUCTIONCOST SHEET'!$B$3:$G$48"}</definedName>
    <definedName name="ff" localSheetId="11" hidden="1">{#N/A,#N/A,FALSE,"PRJCTED MNTHLY QTY's"}</definedName>
    <definedName name="ff" localSheetId="12" hidden="1">{#N/A,#N/A,FALSE,"PRJCTED MNTHLY QTY's"}</definedName>
    <definedName name="ff" localSheetId="13" hidden="1">{#N/A,#N/A,FALSE,"PRJCTED MNTHLY QTY's"}</definedName>
    <definedName name="ff" localSheetId="79" hidden="1">{#N/A,#N/A,FALSE,"PRJCTED MNTHLY QTY's"}</definedName>
    <definedName name="ff" localSheetId="80" hidden="1">{#N/A,#N/A,FALSE,"PRJCTED MNTHLY QTY's"}</definedName>
    <definedName name="ff" localSheetId="81" hidden="1">{#N/A,#N/A,FALSE,"PRJCTED MNTHLY QTY's"}</definedName>
    <definedName name="ff" localSheetId="82" hidden="1">{#N/A,#N/A,FALSE,"PRJCTED MNTHLY QTY's"}</definedName>
    <definedName name="ff" localSheetId="83" hidden="1">{#N/A,#N/A,FALSE,"PRJCTED MNTHLY QTY's"}</definedName>
    <definedName name="ff" localSheetId="84" hidden="1">{#N/A,#N/A,FALSE,"PRJCTED MNTHLY QTY's"}</definedName>
    <definedName name="ff" localSheetId="86" hidden="1">{#N/A,#N/A,FALSE,"PRJCTED MNTHLY QTY's"}</definedName>
    <definedName name="ff" localSheetId="87" hidden="1">{#N/A,#N/A,FALSE,"PRJCTED MNTHLY QTY's"}</definedName>
    <definedName name="ff" localSheetId="88" hidden="1">{#N/A,#N/A,FALSE,"PRJCTED MNTHLY QTY's"}</definedName>
    <definedName name="ff" localSheetId="89" hidden="1">{#N/A,#N/A,FALSE,"PRJCTED MNTHLY QTY's"}</definedName>
    <definedName name="ff" localSheetId="90" hidden="1">{#N/A,#N/A,FALSE,"PRJCTED MNTHLY QTY's"}</definedName>
    <definedName name="ff" localSheetId="91" hidden="1">{#N/A,#N/A,FALSE,"PRJCTED MNTHLY QTY's"}</definedName>
    <definedName name="ff" localSheetId="92" hidden="1">{#N/A,#N/A,FALSE,"PRJCTED MNTHLY QTY's"}</definedName>
    <definedName name="ff" localSheetId="93" hidden="1">{#N/A,#N/A,FALSE,"PRJCTED MNTHLY QTY's"}</definedName>
    <definedName name="ff" localSheetId="94" hidden="1">{#N/A,#N/A,FALSE,"PRJCTED MNTHLY QTY's"}</definedName>
    <definedName name="ff" localSheetId="95" hidden="1">{#N/A,#N/A,FALSE,"PRJCTED MNTHLY QTY's"}</definedName>
    <definedName name="ff" localSheetId="99" hidden="1">{#N/A,#N/A,FALSE,"PRJCTED MNTHLY QTY's"}</definedName>
    <definedName name="ff" localSheetId="100" hidden="1">{#N/A,#N/A,FALSE,"PRJCTED MNTHLY QTY's"}</definedName>
    <definedName name="ff" localSheetId="24" hidden="1">{#N/A,#N/A,FALSE,"PRJCTED MNTHLY QTY's"}</definedName>
    <definedName name="ff" localSheetId="33" hidden="1">{#N/A,#N/A,FALSE,"PRJCTED MNTHLY QTY's"}</definedName>
    <definedName name="ff" localSheetId="43" hidden="1">{#N/A,#N/A,FALSE,"PRJCTED MNTHLY QTY's"}</definedName>
    <definedName name="ff" localSheetId="73" hidden="1">{#N/A,#N/A,FALSE,"PRJCTED MNTHLY QTY's"}</definedName>
    <definedName name="ff" localSheetId="74" hidden="1">{#N/A,#N/A,FALSE,"PRJCTED MNTHLY QTY's"}</definedName>
    <definedName name="ff" localSheetId="75" hidden="1">{#N/A,#N/A,FALSE,"PRJCTED MNTHLY QTY's"}</definedName>
    <definedName name="ff" localSheetId="77" hidden="1">{#N/A,#N/A,FALSE,"PRJCTED MNTHLY QTY's"}</definedName>
    <definedName name="ff" localSheetId="78" hidden="1">{#N/A,#N/A,FALSE,"PRJCTED MNTHLY QTY's"}</definedName>
    <definedName name="ff" localSheetId="15" hidden="1">{#N/A,#N/A,FALSE,"PRJCTED MNTHLY QTY's"}</definedName>
    <definedName name="ff" hidden="1">{#N/A,#N/A,FALSE,"PRJCTED MNTHLY QTY's"}</definedName>
    <definedName name="fffff" localSheetId="11" hidden="1">{#N/A,#N/A,FALSE,"PRJCTED QTRLY QTY's"}</definedName>
    <definedName name="fffff" localSheetId="12" hidden="1">{#N/A,#N/A,FALSE,"PRJCTED QTRLY QTY's"}</definedName>
    <definedName name="fffff" localSheetId="13" hidden="1">{#N/A,#N/A,FALSE,"PRJCTED QTRLY QTY's"}</definedName>
    <definedName name="fffff" localSheetId="79" hidden="1">{#N/A,#N/A,FALSE,"PRJCTED QTRLY QTY's"}</definedName>
    <definedName name="fffff" localSheetId="80" hidden="1">{#N/A,#N/A,FALSE,"PRJCTED QTRLY QTY's"}</definedName>
    <definedName name="fffff" localSheetId="81" hidden="1">{#N/A,#N/A,FALSE,"PRJCTED QTRLY QTY's"}</definedName>
    <definedName name="fffff" localSheetId="82" hidden="1">{#N/A,#N/A,FALSE,"PRJCTED QTRLY QTY's"}</definedName>
    <definedName name="fffff" localSheetId="83" hidden="1">{#N/A,#N/A,FALSE,"PRJCTED QTRLY QTY's"}</definedName>
    <definedName name="fffff" localSheetId="84" hidden="1">{#N/A,#N/A,FALSE,"PRJCTED QTRLY QTY's"}</definedName>
    <definedName name="fffff" localSheetId="86" hidden="1">{#N/A,#N/A,FALSE,"PRJCTED QTRLY QTY's"}</definedName>
    <definedName name="fffff" localSheetId="87" hidden="1">{#N/A,#N/A,FALSE,"PRJCTED QTRLY QTY's"}</definedName>
    <definedName name="fffff" localSheetId="88" hidden="1">{#N/A,#N/A,FALSE,"PRJCTED QTRLY QTY's"}</definedName>
    <definedName name="fffff" localSheetId="89" hidden="1">{#N/A,#N/A,FALSE,"PRJCTED QTRLY QTY's"}</definedName>
    <definedName name="fffff" localSheetId="90" hidden="1">{#N/A,#N/A,FALSE,"PRJCTED QTRLY QTY's"}</definedName>
    <definedName name="fffff" localSheetId="91" hidden="1">{#N/A,#N/A,FALSE,"PRJCTED QTRLY QTY's"}</definedName>
    <definedName name="fffff" localSheetId="92" hidden="1">{#N/A,#N/A,FALSE,"PRJCTED QTRLY QTY's"}</definedName>
    <definedName name="fffff" localSheetId="93" hidden="1">{#N/A,#N/A,FALSE,"PRJCTED QTRLY QTY's"}</definedName>
    <definedName name="fffff" localSheetId="94" hidden="1">{#N/A,#N/A,FALSE,"PRJCTED QTRLY QTY's"}</definedName>
    <definedName name="fffff" localSheetId="95" hidden="1">{#N/A,#N/A,FALSE,"PRJCTED QTRLY QTY's"}</definedName>
    <definedName name="fffff" localSheetId="99" hidden="1">{#N/A,#N/A,FALSE,"PRJCTED QTRLY QTY's"}</definedName>
    <definedName name="fffff" localSheetId="100" hidden="1">{#N/A,#N/A,FALSE,"PRJCTED QTRLY QTY's"}</definedName>
    <definedName name="fffff" localSheetId="24" hidden="1">{#N/A,#N/A,FALSE,"PRJCTED QTRLY QTY's"}</definedName>
    <definedName name="fffff" localSheetId="33" hidden="1">{#N/A,#N/A,FALSE,"PRJCTED QTRLY QTY's"}</definedName>
    <definedName name="fffff" localSheetId="43" hidden="1">{#N/A,#N/A,FALSE,"PRJCTED QTRLY QTY's"}</definedName>
    <definedName name="fffff" localSheetId="73" hidden="1">{#N/A,#N/A,FALSE,"PRJCTED QTRLY QTY's"}</definedName>
    <definedName name="fffff" localSheetId="74" hidden="1">{#N/A,#N/A,FALSE,"PRJCTED QTRLY QTY's"}</definedName>
    <definedName name="fffff" localSheetId="75" hidden="1">{#N/A,#N/A,FALSE,"PRJCTED QTRLY QTY's"}</definedName>
    <definedName name="fffff" localSheetId="77" hidden="1">{#N/A,#N/A,FALSE,"PRJCTED QTRLY QTY's"}</definedName>
    <definedName name="fffff" localSheetId="78" hidden="1">{#N/A,#N/A,FALSE,"PRJCTED QTRLY QTY's"}</definedName>
    <definedName name="fffff" localSheetId="15" hidden="1">{#N/A,#N/A,FALSE,"PRJCTED QTRLY QTY's"}</definedName>
    <definedName name="fffff" hidden="1">{#N/A,#N/A,FALSE,"PRJCTED QTRLY QTY's"}</definedName>
    <definedName name="gjk" localSheetId="11" hidden="1">{#N/A,#N/A,FALSE,"DI 2 YEAR MASTER SCHEDULE"}</definedName>
    <definedName name="gjk" localSheetId="12" hidden="1">{#N/A,#N/A,FALSE,"DI 2 YEAR MASTER SCHEDULE"}</definedName>
    <definedName name="gjk" localSheetId="13" hidden="1">{#N/A,#N/A,FALSE,"DI 2 YEAR MASTER SCHEDULE"}</definedName>
    <definedName name="gjk" localSheetId="79" hidden="1">{#N/A,#N/A,FALSE,"DI 2 YEAR MASTER SCHEDULE"}</definedName>
    <definedName name="gjk" localSheetId="80" hidden="1">{#N/A,#N/A,FALSE,"DI 2 YEAR MASTER SCHEDULE"}</definedName>
    <definedName name="gjk" localSheetId="81" hidden="1">{#N/A,#N/A,FALSE,"DI 2 YEAR MASTER SCHEDULE"}</definedName>
    <definedName name="gjk" localSheetId="82" hidden="1">{#N/A,#N/A,FALSE,"DI 2 YEAR MASTER SCHEDULE"}</definedName>
    <definedName name="gjk" localSheetId="83" hidden="1">{#N/A,#N/A,FALSE,"DI 2 YEAR MASTER SCHEDULE"}</definedName>
    <definedName name="gjk" localSheetId="84" hidden="1">{#N/A,#N/A,FALSE,"DI 2 YEAR MASTER SCHEDULE"}</definedName>
    <definedName name="gjk" localSheetId="86" hidden="1">{#N/A,#N/A,FALSE,"DI 2 YEAR MASTER SCHEDULE"}</definedName>
    <definedName name="gjk" localSheetId="87" hidden="1">{#N/A,#N/A,FALSE,"DI 2 YEAR MASTER SCHEDULE"}</definedName>
    <definedName name="gjk" localSheetId="88" hidden="1">{#N/A,#N/A,FALSE,"DI 2 YEAR MASTER SCHEDULE"}</definedName>
    <definedName name="gjk" localSheetId="89" hidden="1">{#N/A,#N/A,FALSE,"DI 2 YEAR MASTER SCHEDULE"}</definedName>
    <definedName name="gjk" localSheetId="90" hidden="1">{#N/A,#N/A,FALSE,"DI 2 YEAR MASTER SCHEDULE"}</definedName>
    <definedName name="gjk" localSheetId="91" hidden="1">{#N/A,#N/A,FALSE,"DI 2 YEAR MASTER SCHEDULE"}</definedName>
    <definedName name="gjk" localSheetId="92" hidden="1">{#N/A,#N/A,FALSE,"DI 2 YEAR MASTER SCHEDULE"}</definedName>
    <definedName name="gjk" localSheetId="93" hidden="1">{#N/A,#N/A,FALSE,"DI 2 YEAR MASTER SCHEDULE"}</definedName>
    <definedName name="gjk" localSheetId="94" hidden="1">{#N/A,#N/A,FALSE,"DI 2 YEAR MASTER SCHEDULE"}</definedName>
    <definedName name="gjk" localSheetId="95" hidden="1">{#N/A,#N/A,FALSE,"DI 2 YEAR MASTER SCHEDULE"}</definedName>
    <definedName name="gjk" localSheetId="99" hidden="1">{#N/A,#N/A,FALSE,"DI 2 YEAR MASTER SCHEDULE"}</definedName>
    <definedName name="gjk" localSheetId="100" hidden="1">{#N/A,#N/A,FALSE,"DI 2 YEAR MASTER SCHEDULE"}</definedName>
    <definedName name="gjk" localSheetId="24" hidden="1">{#N/A,#N/A,FALSE,"DI 2 YEAR MASTER SCHEDULE"}</definedName>
    <definedName name="gjk" localSheetId="33" hidden="1">{#N/A,#N/A,FALSE,"DI 2 YEAR MASTER SCHEDULE"}</definedName>
    <definedName name="gjk" localSheetId="43" hidden="1">{#N/A,#N/A,FALSE,"DI 2 YEAR MASTER SCHEDULE"}</definedName>
    <definedName name="gjk" localSheetId="73" hidden="1">{#N/A,#N/A,FALSE,"DI 2 YEAR MASTER SCHEDULE"}</definedName>
    <definedName name="gjk" localSheetId="74" hidden="1">{#N/A,#N/A,FALSE,"DI 2 YEAR MASTER SCHEDULE"}</definedName>
    <definedName name="gjk" localSheetId="75" hidden="1">{#N/A,#N/A,FALSE,"DI 2 YEAR MASTER SCHEDULE"}</definedName>
    <definedName name="gjk" localSheetId="77" hidden="1">{#N/A,#N/A,FALSE,"DI 2 YEAR MASTER SCHEDULE"}</definedName>
    <definedName name="gjk" localSheetId="78" hidden="1">{#N/A,#N/A,FALSE,"DI 2 YEAR MASTER SCHEDULE"}</definedName>
    <definedName name="gjk" localSheetId="15" hidden="1">{#N/A,#N/A,FALSE,"DI 2 YEAR MASTER SCHEDULE"}</definedName>
    <definedName name="gjk" hidden="1">{#N/A,#N/A,FALSE,"DI 2 YEAR MASTER SCHEDULE"}</definedName>
    <definedName name="gwge" localSheetId="11" hidden="1">#REF!</definedName>
    <definedName name="gwge" localSheetId="12" hidden="1">#REF!</definedName>
    <definedName name="gwge" localSheetId="13" hidden="1">#REF!</definedName>
    <definedName name="gwge" localSheetId="84" hidden="1">#REF!</definedName>
    <definedName name="gwge" localSheetId="87" hidden="1">#REF!</definedName>
    <definedName name="gwge" localSheetId="88" hidden="1">#REF!</definedName>
    <definedName name="gwge" localSheetId="91" hidden="1">#REF!</definedName>
    <definedName name="gwge" localSheetId="100" hidden="1">#REF!</definedName>
    <definedName name="gwge" localSheetId="33" hidden="1">#REF!</definedName>
    <definedName name="gwge" localSheetId="36" hidden="1">#REF!</definedName>
    <definedName name="gwge" localSheetId="37" hidden="1">#REF!</definedName>
    <definedName name="gwge" localSheetId="39" hidden="1">#REF!</definedName>
    <definedName name="gwge" localSheetId="75" hidden="1">#REF!</definedName>
    <definedName name="gwge" localSheetId="76" hidden="1">#REF!</definedName>
    <definedName name="gwge" localSheetId="78" hidden="1">#REF!</definedName>
    <definedName name="gwge" localSheetId="15" hidden="1">#REF!</definedName>
    <definedName name="gwge" hidden="1">#REF!</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0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11" hidden="1">{"'PRODUCTIONCOST SHEET'!$B$3:$G$48"}</definedName>
    <definedName name="HTML_Control" localSheetId="12" hidden="1">{"'PRODUCTIONCOST SHEET'!$B$3:$G$48"}</definedName>
    <definedName name="HTML_Control" localSheetId="13" hidden="1">{"'PRODUCTIONCOST SHEET'!$B$3:$G$48"}</definedName>
    <definedName name="HTML_Control" localSheetId="79" hidden="1">{"'PRODUCTIONCOST SHEET'!$B$3:$G$48"}</definedName>
    <definedName name="HTML_Control" localSheetId="80" hidden="1">{"'PRODUCTIONCOST SHEET'!$B$3:$G$48"}</definedName>
    <definedName name="HTML_Control" localSheetId="81" hidden="1">{"'PRODUCTIONCOST SHEET'!$B$3:$G$48"}</definedName>
    <definedName name="HTML_Control" localSheetId="82" hidden="1">{"'PRODUCTIONCOST SHEET'!$B$3:$G$48"}</definedName>
    <definedName name="HTML_Control" localSheetId="83" hidden="1">{"'PRODUCTIONCOST SHEET'!$B$3:$G$48"}</definedName>
    <definedName name="HTML_Control" localSheetId="84" hidden="1">{"'PRODUCTIONCOST SHEET'!$B$3:$G$48"}</definedName>
    <definedName name="HTML_Control" localSheetId="86" hidden="1">{"'PRODUCTIONCOST SHEET'!$B$3:$G$48"}</definedName>
    <definedName name="HTML_Control" localSheetId="87" hidden="1">{"'PRODUCTIONCOST SHEET'!$B$3:$G$48"}</definedName>
    <definedName name="HTML_Control" localSheetId="88" hidden="1">{"'PRODUCTIONCOST SHEET'!$B$3:$G$48"}</definedName>
    <definedName name="HTML_Control" localSheetId="89" hidden="1">{"'PRODUCTIONCOST SHEET'!$B$3:$G$48"}</definedName>
    <definedName name="HTML_Control" localSheetId="90" hidden="1">{"'PRODUCTIONCOST SHEET'!$B$3:$G$48"}</definedName>
    <definedName name="HTML_Control" localSheetId="91" hidden="1">{"'PRODUCTIONCOST SHEET'!$B$3:$G$48"}</definedName>
    <definedName name="HTML_Control" localSheetId="92" hidden="1">{"'PRODUCTIONCOST SHEET'!$B$3:$G$48"}</definedName>
    <definedName name="HTML_Control" localSheetId="93" hidden="1">{"'PRODUCTIONCOST SHEET'!$B$3:$G$48"}</definedName>
    <definedName name="HTML_Control" localSheetId="94" hidden="1">{"'PRODUCTIONCOST SHEET'!$B$3:$G$48"}</definedName>
    <definedName name="HTML_Control" localSheetId="95" hidden="1">{"'PRODUCTIONCOST SHEET'!$B$3:$G$48"}</definedName>
    <definedName name="HTML_Control" localSheetId="99" hidden="1">{"'PRODUCTIONCOST SHEET'!$B$3:$G$48"}</definedName>
    <definedName name="HTML_Control" localSheetId="100" hidden="1">{"'PRODUCTIONCOST SHEET'!$B$3:$G$48"}</definedName>
    <definedName name="HTML_Control" localSheetId="24" hidden="1">{"'PRODUCTIONCOST SHEET'!$B$3:$G$48"}</definedName>
    <definedName name="HTML_Control" localSheetId="33" hidden="1">{"'PRODUCTIONCOST SHEET'!$B$3:$G$48"}</definedName>
    <definedName name="HTML_Control" localSheetId="43" hidden="1">{"'PRODUCTIONCOST SHEET'!$B$3:$G$48"}</definedName>
    <definedName name="HTML_Control" localSheetId="73" hidden="1">{"'PRODUCTIONCOST SHEET'!$B$3:$G$48"}</definedName>
    <definedName name="HTML_Control" localSheetId="74" hidden="1">{"'PRODUCTIONCOST SHEET'!$B$3:$G$48"}</definedName>
    <definedName name="HTML_Control" localSheetId="75" hidden="1">{"'PRODUCTIONCOST SHEET'!$B$3:$G$48"}</definedName>
    <definedName name="HTML_Control" localSheetId="77" hidden="1">{"'PRODUCTIONCOST SHEET'!$B$3:$G$48"}</definedName>
    <definedName name="HTML_Control" localSheetId="78" hidden="1">{"'PRODUCTIONCOST SHEET'!$B$3:$G$48"}</definedName>
    <definedName name="HTML_Control" localSheetId="15"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l" localSheetId="11" hidden="1">{#N/A,#N/A,FALSE,"DI 2 YEAR MASTER SCHEDULE"}</definedName>
    <definedName name="l" localSheetId="12" hidden="1">{#N/A,#N/A,FALSE,"DI 2 YEAR MASTER SCHEDULE"}</definedName>
    <definedName name="l" localSheetId="13" hidden="1">{#N/A,#N/A,FALSE,"DI 2 YEAR MASTER SCHEDULE"}</definedName>
    <definedName name="l" localSheetId="79" hidden="1">{#N/A,#N/A,FALSE,"DI 2 YEAR MASTER SCHEDULE"}</definedName>
    <definedName name="l" localSheetId="80" hidden="1">{#N/A,#N/A,FALSE,"DI 2 YEAR MASTER SCHEDULE"}</definedName>
    <definedName name="l" localSheetId="81" hidden="1">{#N/A,#N/A,FALSE,"DI 2 YEAR MASTER SCHEDULE"}</definedName>
    <definedName name="l" localSheetId="82" hidden="1">{#N/A,#N/A,FALSE,"DI 2 YEAR MASTER SCHEDULE"}</definedName>
    <definedName name="l" localSheetId="83" hidden="1">{#N/A,#N/A,FALSE,"DI 2 YEAR MASTER SCHEDULE"}</definedName>
    <definedName name="l" localSheetId="84" hidden="1">{#N/A,#N/A,FALSE,"DI 2 YEAR MASTER SCHEDULE"}</definedName>
    <definedName name="l" localSheetId="86" hidden="1">{#N/A,#N/A,FALSE,"DI 2 YEAR MASTER SCHEDULE"}</definedName>
    <definedName name="l" localSheetId="87" hidden="1">{#N/A,#N/A,FALSE,"DI 2 YEAR MASTER SCHEDULE"}</definedName>
    <definedName name="l" localSheetId="88" hidden="1">{#N/A,#N/A,FALSE,"DI 2 YEAR MASTER SCHEDULE"}</definedName>
    <definedName name="l" localSheetId="89" hidden="1">{#N/A,#N/A,FALSE,"DI 2 YEAR MASTER SCHEDULE"}</definedName>
    <definedName name="l" localSheetId="90" hidden="1">{#N/A,#N/A,FALSE,"DI 2 YEAR MASTER SCHEDULE"}</definedName>
    <definedName name="l" localSheetId="91" hidden="1">{#N/A,#N/A,FALSE,"DI 2 YEAR MASTER SCHEDULE"}</definedName>
    <definedName name="l" localSheetId="92" hidden="1">{#N/A,#N/A,FALSE,"DI 2 YEAR MASTER SCHEDULE"}</definedName>
    <definedName name="l" localSheetId="93" hidden="1">{#N/A,#N/A,FALSE,"DI 2 YEAR MASTER SCHEDULE"}</definedName>
    <definedName name="l" localSheetId="94" hidden="1">{#N/A,#N/A,FALSE,"DI 2 YEAR MASTER SCHEDULE"}</definedName>
    <definedName name="l" localSheetId="95" hidden="1">{#N/A,#N/A,FALSE,"DI 2 YEAR MASTER SCHEDULE"}</definedName>
    <definedName name="l" localSheetId="99" hidden="1">{#N/A,#N/A,FALSE,"DI 2 YEAR MASTER SCHEDULE"}</definedName>
    <definedName name="l" localSheetId="100" hidden="1">{#N/A,#N/A,FALSE,"DI 2 YEAR MASTER SCHEDULE"}</definedName>
    <definedName name="l" localSheetId="24" hidden="1">{#N/A,#N/A,FALSE,"DI 2 YEAR MASTER SCHEDULE"}</definedName>
    <definedName name="l" localSheetId="33" hidden="1">{#N/A,#N/A,FALSE,"DI 2 YEAR MASTER SCHEDULE"}</definedName>
    <definedName name="l" localSheetId="43" hidden="1">{#N/A,#N/A,FALSE,"DI 2 YEAR MASTER SCHEDULE"}</definedName>
    <definedName name="l" localSheetId="73" hidden="1">{#N/A,#N/A,FALSE,"DI 2 YEAR MASTER SCHEDULE"}</definedName>
    <definedName name="l" localSheetId="74" hidden="1">{#N/A,#N/A,FALSE,"DI 2 YEAR MASTER SCHEDULE"}</definedName>
    <definedName name="l" localSheetId="75" hidden="1">{#N/A,#N/A,FALSE,"DI 2 YEAR MASTER SCHEDULE"}</definedName>
    <definedName name="l" localSheetId="77" hidden="1">{#N/A,#N/A,FALSE,"DI 2 YEAR MASTER SCHEDULE"}</definedName>
    <definedName name="l" localSheetId="78" hidden="1">{#N/A,#N/A,FALSE,"DI 2 YEAR MASTER SCHEDULE"}</definedName>
    <definedName name="l" localSheetId="15" hidden="1">{#N/A,#N/A,FALSE,"DI 2 YEAR MASTER SCHEDULE"}</definedName>
    <definedName name="l" hidden="1">{#N/A,#N/A,FALSE,"DI 2 YEAR MASTER SCHEDULE"}</definedName>
    <definedName name="ListOffset" hidden="1">1</definedName>
    <definedName name="lkl" localSheetId="11" hidden="1">{#N/A,#N/A,FALSE,"DI 2 YEAR MASTER SCHEDULE"}</definedName>
    <definedName name="lkl" localSheetId="12" hidden="1">{#N/A,#N/A,FALSE,"DI 2 YEAR MASTER SCHEDULE"}</definedName>
    <definedName name="lkl" localSheetId="13" hidden="1">{#N/A,#N/A,FALSE,"DI 2 YEAR MASTER SCHEDULE"}</definedName>
    <definedName name="lkl" localSheetId="79" hidden="1">{#N/A,#N/A,FALSE,"DI 2 YEAR MASTER SCHEDULE"}</definedName>
    <definedName name="lkl" localSheetId="80" hidden="1">{#N/A,#N/A,FALSE,"DI 2 YEAR MASTER SCHEDULE"}</definedName>
    <definedName name="lkl" localSheetId="81" hidden="1">{#N/A,#N/A,FALSE,"DI 2 YEAR MASTER SCHEDULE"}</definedName>
    <definedName name="lkl" localSheetId="82" hidden="1">{#N/A,#N/A,FALSE,"DI 2 YEAR MASTER SCHEDULE"}</definedName>
    <definedName name="lkl" localSheetId="83" hidden="1">{#N/A,#N/A,FALSE,"DI 2 YEAR MASTER SCHEDULE"}</definedName>
    <definedName name="lkl" localSheetId="84" hidden="1">{#N/A,#N/A,FALSE,"DI 2 YEAR MASTER SCHEDULE"}</definedName>
    <definedName name="lkl" localSheetId="86" hidden="1">{#N/A,#N/A,FALSE,"DI 2 YEAR MASTER SCHEDULE"}</definedName>
    <definedName name="lkl" localSheetId="87" hidden="1">{#N/A,#N/A,FALSE,"DI 2 YEAR MASTER SCHEDULE"}</definedName>
    <definedName name="lkl" localSheetId="88" hidden="1">{#N/A,#N/A,FALSE,"DI 2 YEAR MASTER SCHEDULE"}</definedName>
    <definedName name="lkl" localSheetId="89" hidden="1">{#N/A,#N/A,FALSE,"DI 2 YEAR MASTER SCHEDULE"}</definedName>
    <definedName name="lkl" localSheetId="90" hidden="1">{#N/A,#N/A,FALSE,"DI 2 YEAR MASTER SCHEDULE"}</definedName>
    <definedName name="lkl" localSheetId="91" hidden="1">{#N/A,#N/A,FALSE,"DI 2 YEAR MASTER SCHEDULE"}</definedName>
    <definedName name="lkl" localSheetId="92" hidden="1">{#N/A,#N/A,FALSE,"DI 2 YEAR MASTER SCHEDULE"}</definedName>
    <definedName name="lkl" localSheetId="93" hidden="1">{#N/A,#N/A,FALSE,"DI 2 YEAR MASTER SCHEDULE"}</definedName>
    <definedName name="lkl" localSheetId="94" hidden="1">{#N/A,#N/A,FALSE,"DI 2 YEAR MASTER SCHEDULE"}</definedName>
    <definedName name="lkl" localSheetId="95" hidden="1">{#N/A,#N/A,FALSE,"DI 2 YEAR MASTER SCHEDULE"}</definedName>
    <definedName name="lkl" localSheetId="99" hidden="1">{#N/A,#N/A,FALSE,"DI 2 YEAR MASTER SCHEDULE"}</definedName>
    <definedName name="lkl" localSheetId="100" hidden="1">{#N/A,#N/A,FALSE,"DI 2 YEAR MASTER SCHEDULE"}</definedName>
    <definedName name="lkl" localSheetId="24" hidden="1">{#N/A,#N/A,FALSE,"DI 2 YEAR MASTER SCHEDULE"}</definedName>
    <definedName name="lkl" localSheetId="33" hidden="1">{#N/A,#N/A,FALSE,"DI 2 YEAR MASTER SCHEDULE"}</definedName>
    <definedName name="lkl" localSheetId="43" hidden="1">{#N/A,#N/A,FALSE,"DI 2 YEAR MASTER SCHEDULE"}</definedName>
    <definedName name="lkl" localSheetId="73" hidden="1">{#N/A,#N/A,FALSE,"DI 2 YEAR MASTER SCHEDULE"}</definedName>
    <definedName name="lkl" localSheetId="74" hidden="1">{#N/A,#N/A,FALSE,"DI 2 YEAR MASTER SCHEDULE"}</definedName>
    <definedName name="lkl" localSheetId="75" hidden="1">{#N/A,#N/A,FALSE,"DI 2 YEAR MASTER SCHEDULE"}</definedName>
    <definedName name="lkl" localSheetId="77" hidden="1">{#N/A,#N/A,FALSE,"DI 2 YEAR MASTER SCHEDULE"}</definedName>
    <definedName name="lkl" localSheetId="78" hidden="1">{#N/A,#N/A,FALSE,"DI 2 YEAR MASTER SCHEDULE"}</definedName>
    <definedName name="lkl" localSheetId="15" hidden="1">{#N/A,#N/A,FALSE,"DI 2 YEAR MASTER SCHEDULE"}</definedName>
    <definedName name="lkl" hidden="1">{#N/A,#N/A,FALSE,"DI 2 YEAR MASTER SCHEDULE"}</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0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n" localSheetId="11" hidden="1">{#N/A,#N/A,FALSE,"PRJCTED QTRLY $'s"}</definedName>
    <definedName name="nn" localSheetId="12" hidden="1">{#N/A,#N/A,FALSE,"PRJCTED QTRLY $'s"}</definedName>
    <definedName name="nn" localSheetId="13" hidden="1">{#N/A,#N/A,FALSE,"PRJCTED QTRLY $'s"}</definedName>
    <definedName name="nn" localSheetId="79" hidden="1">{#N/A,#N/A,FALSE,"PRJCTED QTRLY $'s"}</definedName>
    <definedName name="nn" localSheetId="80" hidden="1">{#N/A,#N/A,FALSE,"PRJCTED QTRLY $'s"}</definedName>
    <definedName name="nn" localSheetId="81" hidden="1">{#N/A,#N/A,FALSE,"PRJCTED QTRLY $'s"}</definedName>
    <definedName name="nn" localSheetId="82" hidden="1">{#N/A,#N/A,FALSE,"PRJCTED QTRLY $'s"}</definedName>
    <definedName name="nn" localSheetId="83" hidden="1">{#N/A,#N/A,FALSE,"PRJCTED QTRLY $'s"}</definedName>
    <definedName name="nn" localSheetId="84" hidden="1">{#N/A,#N/A,FALSE,"PRJCTED QTRLY $'s"}</definedName>
    <definedName name="nn" localSheetId="86" hidden="1">{#N/A,#N/A,FALSE,"PRJCTED QTRLY $'s"}</definedName>
    <definedName name="nn" localSheetId="87" hidden="1">{#N/A,#N/A,FALSE,"PRJCTED QTRLY $'s"}</definedName>
    <definedName name="nn" localSheetId="88" hidden="1">{#N/A,#N/A,FALSE,"PRJCTED QTRLY $'s"}</definedName>
    <definedName name="nn" localSheetId="89" hidden="1">{#N/A,#N/A,FALSE,"PRJCTED QTRLY $'s"}</definedName>
    <definedName name="nn" localSheetId="90" hidden="1">{#N/A,#N/A,FALSE,"PRJCTED QTRLY $'s"}</definedName>
    <definedName name="nn" localSheetId="91" hidden="1">{#N/A,#N/A,FALSE,"PRJCTED QTRLY $'s"}</definedName>
    <definedName name="nn" localSheetId="92" hidden="1">{#N/A,#N/A,FALSE,"PRJCTED QTRLY $'s"}</definedName>
    <definedName name="nn" localSheetId="93" hidden="1">{#N/A,#N/A,FALSE,"PRJCTED QTRLY $'s"}</definedName>
    <definedName name="nn" localSheetId="94" hidden="1">{#N/A,#N/A,FALSE,"PRJCTED QTRLY $'s"}</definedName>
    <definedName name="nn" localSheetId="95" hidden="1">{#N/A,#N/A,FALSE,"PRJCTED QTRLY $'s"}</definedName>
    <definedName name="nn" localSheetId="99" hidden="1">{#N/A,#N/A,FALSE,"PRJCTED QTRLY $'s"}</definedName>
    <definedName name="nn" localSheetId="100" hidden="1">{#N/A,#N/A,FALSE,"PRJCTED QTRLY $'s"}</definedName>
    <definedName name="nn" localSheetId="24" hidden="1">{#N/A,#N/A,FALSE,"PRJCTED QTRLY $'s"}</definedName>
    <definedName name="nn" localSheetId="33" hidden="1">{#N/A,#N/A,FALSE,"PRJCTED QTRLY $'s"}</definedName>
    <definedName name="nn" localSheetId="43" hidden="1">{#N/A,#N/A,FALSE,"PRJCTED QTRLY $'s"}</definedName>
    <definedName name="nn" localSheetId="73" hidden="1">{#N/A,#N/A,FALSE,"PRJCTED QTRLY $'s"}</definedName>
    <definedName name="nn" localSheetId="74" hidden="1">{#N/A,#N/A,FALSE,"PRJCTED QTRLY $'s"}</definedName>
    <definedName name="nn" localSheetId="75" hidden="1">{#N/A,#N/A,FALSE,"PRJCTED QTRLY $'s"}</definedName>
    <definedName name="nn" localSheetId="77" hidden="1">{#N/A,#N/A,FALSE,"PRJCTED QTRLY $'s"}</definedName>
    <definedName name="nn" localSheetId="78" hidden="1">{#N/A,#N/A,FALSE,"PRJCTED QTRLY $'s"}</definedName>
    <definedName name="nn" localSheetId="15" hidden="1">{#N/A,#N/A,FALSE,"PRJCTED QTRLY $'s"}</definedName>
    <definedName name="nn" hidden="1">{#N/A,#N/A,FALSE,"PRJCTED QTRLY $'s"}</definedName>
    <definedName name="Pal_Workbook_GUID" hidden="1">"LJ9YVKRJVQ1A1KNUG7XIT5A9"</definedName>
    <definedName name="qs" localSheetId="11" hidden="1">{#N/A,#N/A,FALSE,"PRJCTED MNTHLY QTY's"}</definedName>
    <definedName name="qs" localSheetId="12" hidden="1">{#N/A,#N/A,FALSE,"PRJCTED MNTHLY QTY's"}</definedName>
    <definedName name="qs" localSheetId="13" hidden="1">{#N/A,#N/A,FALSE,"PRJCTED MNTHLY QTY's"}</definedName>
    <definedName name="qs" localSheetId="79" hidden="1">{#N/A,#N/A,FALSE,"PRJCTED MNTHLY QTY's"}</definedName>
    <definedName name="qs" localSheetId="80" hidden="1">{#N/A,#N/A,FALSE,"PRJCTED MNTHLY QTY's"}</definedName>
    <definedName name="qs" localSheetId="81" hidden="1">{#N/A,#N/A,FALSE,"PRJCTED MNTHLY QTY's"}</definedName>
    <definedName name="qs" localSheetId="82" hidden="1">{#N/A,#N/A,FALSE,"PRJCTED MNTHLY QTY's"}</definedName>
    <definedName name="qs" localSheetId="83" hidden="1">{#N/A,#N/A,FALSE,"PRJCTED MNTHLY QTY's"}</definedName>
    <definedName name="qs" localSheetId="84" hidden="1">{#N/A,#N/A,FALSE,"PRJCTED MNTHLY QTY's"}</definedName>
    <definedName name="qs" localSheetId="86" hidden="1">{#N/A,#N/A,FALSE,"PRJCTED MNTHLY QTY's"}</definedName>
    <definedName name="qs" localSheetId="87" hidden="1">{#N/A,#N/A,FALSE,"PRJCTED MNTHLY QTY's"}</definedName>
    <definedName name="qs" localSheetId="88" hidden="1">{#N/A,#N/A,FALSE,"PRJCTED MNTHLY QTY's"}</definedName>
    <definedName name="qs" localSheetId="89" hidden="1">{#N/A,#N/A,FALSE,"PRJCTED MNTHLY QTY's"}</definedName>
    <definedName name="qs" localSheetId="90" hidden="1">{#N/A,#N/A,FALSE,"PRJCTED MNTHLY QTY's"}</definedName>
    <definedName name="qs" localSheetId="91" hidden="1">{#N/A,#N/A,FALSE,"PRJCTED MNTHLY QTY's"}</definedName>
    <definedName name="qs" localSheetId="92" hidden="1">{#N/A,#N/A,FALSE,"PRJCTED MNTHLY QTY's"}</definedName>
    <definedName name="qs" localSheetId="93" hidden="1">{#N/A,#N/A,FALSE,"PRJCTED MNTHLY QTY's"}</definedName>
    <definedName name="qs" localSheetId="94" hidden="1">{#N/A,#N/A,FALSE,"PRJCTED MNTHLY QTY's"}</definedName>
    <definedName name="qs" localSheetId="95" hidden="1">{#N/A,#N/A,FALSE,"PRJCTED MNTHLY QTY's"}</definedName>
    <definedName name="qs" localSheetId="99" hidden="1">{#N/A,#N/A,FALSE,"PRJCTED MNTHLY QTY's"}</definedName>
    <definedName name="qs" localSheetId="100" hidden="1">{#N/A,#N/A,FALSE,"PRJCTED MNTHLY QTY's"}</definedName>
    <definedName name="qs" localSheetId="24" hidden="1">{#N/A,#N/A,FALSE,"PRJCTED MNTHLY QTY's"}</definedName>
    <definedName name="qs" localSheetId="33" hidden="1">{#N/A,#N/A,FALSE,"PRJCTED MNTHLY QTY's"}</definedName>
    <definedName name="qs" localSheetId="43" hidden="1">{#N/A,#N/A,FALSE,"PRJCTED MNTHLY QTY's"}</definedName>
    <definedName name="qs" localSheetId="73" hidden="1">{#N/A,#N/A,FALSE,"PRJCTED MNTHLY QTY's"}</definedName>
    <definedName name="qs" localSheetId="74" hidden="1">{#N/A,#N/A,FALSE,"PRJCTED MNTHLY QTY's"}</definedName>
    <definedName name="qs" localSheetId="75" hidden="1">{#N/A,#N/A,FALSE,"PRJCTED MNTHLY QTY's"}</definedName>
    <definedName name="qs" localSheetId="77" hidden="1">{#N/A,#N/A,FALSE,"PRJCTED MNTHLY QTY's"}</definedName>
    <definedName name="qs" localSheetId="78" hidden="1">{#N/A,#N/A,FALSE,"PRJCTED MNTHLY QTY's"}</definedName>
    <definedName name="qs" localSheetId="15" hidden="1">{#N/A,#N/A,FALSE,"PRJCTED MNTHLY QTY's"}</definedName>
    <definedName name="qs" hidden="1">{#N/A,#N/A,FALSE,"PRJCTED MNTHLY QTY's"}</definedName>
    <definedName name="ReOpenerOutputs">#REF!</definedName>
    <definedName name="RiskAfterRecalcMacro" localSheetId="24" hidden="1">"Simulation"</definedName>
    <definedName name="RiskAfterRecalcMacro" localSheetId="43" hidden="1">"Simulation"</definedName>
    <definedName name="RiskAfterRecalcMacro" localSheetId="15"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4" hidden="1">100</definedName>
    <definedName name="RiskNumIterations" localSheetId="43" hidden="1">100</definedName>
    <definedName name="RiskNumIterations" localSheetId="15" hidden="1">100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4" hidden="1">TRUE</definedName>
    <definedName name="RiskRunAfterRecalcMacro" localSheetId="43" hidden="1">TRUE</definedName>
    <definedName name="RiskRunAfterRecalcMacro" localSheetId="15"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localSheetId="24" hidden="1">FALSE</definedName>
    <definedName name="RiskUseMultipleCPUs" localSheetId="43" hidden="1">FALSE</definedName>
    <definedName name="RiskUseMultipleCPUs" localSheetId="15" hidden="1">FALSE</definedName>
    <definedName name="RiskUseMultipleCPUs" hidden="1">TRUE</definedName>
    <definedName name="Rwvu.CapersView." localSheetId="11" hidden="1">#REF!</definedName>
    <definedName name="Rwvu.CapersView." localSheetId="12" hidden="1">#REF!</definedName>
    <definedName name="Rwvu.CapersView." localSheetId="13" hidden="1">#REF!</definedName>
    <definedName name="Rwvu.CapersView." localSheetId="84" hidden="1">#REF!</definedName>
    <definedName name="Rwvu.CapersView." localSheetId="87" hidden="1">#REF!</definedName>
    <definedName name="Rwvu.CapersView." localSheetId="88" hidden="1">#REF!</definedName>
    <definedName name="Rwvu.CapersView." localSheetId="91" hidden="1">#REF!</definedName>
    <definedName name="Rwvu.CapersView." localSheetId="100" hidden="1">#REF!</definedName>
    <definedName name="Rwvu.CapersView." localSheetId="33" hidden="1">#REF!</definedName>
    <definedName name="Rwvu.CapersView." localSheetId="36" hidden="1">#REF!</definedName>
    <definedName name="Rwvu.CapersView." localSheetId="37" hidden="1">#REF!</definedName>
    <definedName name="Rwvu.CapersView." localSheetId="39" hidden="1">#REF!</definedName>
    <definedName name="Rwvu.CapersView." localSheetId="75" hidden="1">#REF!</definedName>
    <definedName name="Rwvu.CapersView." localSheetId="76" hidden="1">#REF!</definedName>
    <definedName name="Rwvu.CapersView." localSheetId="78" hidden="1">#REF!</definedName>
    <definedName name="Rwvu.CapersView." localSheetId="15" hidden="1">#REF!</definedName>
    <definedName name="Rwvu.CapersView." hidden="1">#REF!</definedName>
    <definedName name="Rwvu.Japan_Capers_Ed_Pub." localSheetId="11" hidden="1">#REF!</definedName>
    <definedName name="Rwvu.Japan_Capers_Ed_Pub." localSheetId="12" hidden="1">#REF!</definedName>
    <definedName name="Rwvu.Japan_Capers_Ed_Pub." localSheetId="13" hidden="1">#REF!</definedName>
    <definedName name="Rwvu.Japan_Capers_Ed_Pub." localSheetId="84" hidden="1">#REF!</definedName>
    <definedName name="Rwvu.Japan_Capers_Ed_Pub." localSheetId="87" hidden="1">#REF!</definedName>
    <definedName name="Rwvu.Japan_Capers_Ed_Pub." localSheetId="88" hidden="1">#REF!</definedName>
    <definedName name="Rwvu.Japan_Capers_Ed_Pub." localSheetId="91" hidden="1">#REF!</definedName>
    <definedName name="Rwvu.Japan_Capers_Ed_Pub." localSheetId="100" hidden="1">#REF!</definedName>
    <definedName name="Rwvu.Japan_Capers_Ed_Pub." localSheetId="36" hidden="1">#REF!</definedName>
    <definedName name="Rwvu.Japan_Capers_Ed_Pub." localSheetId="37" hidden="1">#REF!</definedName>
    <definedName name="Rwvu.Japan_Capers_Ed_Pub." localSheetId="39" hidden="1">#REF!</definedName>
    <definedName name="Rwvu.Japan_Capers_Ed_Pub." localSheetId="75" hidden="1">#REF!</definedName>
    <definedName name="Rwvu.Japan_Capers_Ed_Pub." localSheetId="76" hidden="1">#REF!</definedName>
    <definedName name="Rwvu.Japan_Capers_Ed_Pub." localSheetId="78" hidden="1">#REF!</definedName>
    <definedName name="Rwvu.Japan_Capers_Ed_Pub." hidden="1">#REF!</definedName>
    <definedName name="Rwvu.KJP_CC." localSheetId="11" hidden="1">#REF!</definedName>
    <definedName name="Rwvu.KJP_CC." localSheetId="12" hidden="1">#REF!</definedName>
    <definedName name="Rwvu.KJP_CC." localSheetId="13" hidden="1">#REF!</definedName>
    <definedName name="Rwvu.KJP_CC." localSheetId="84" hidden="1">#REF!</definedName>
    <definedName name="Rwvu.KJP_CC." localSheetId="87" hidden="1">#REF!</definedName>
    <definedName name="Rwvu.KJP_CC." localSheetId="88" hidden="1">#REF!</definedName>
    <definedName name="Rwvu.KJP_CC." localSheetId="91" hidden="1">#REF!</definedName>
    <definedName name="Rwvu.KJP_CC." localSheetId="100" hidden="1">#REF!</definedName>
    <definedName name="Rwvu.KJP_CC." localSheetId="36" hidden="1">#REF!</definedName>
    <definedName name="Rwvu.KJP_CC." localSheetId="37" hidden="1">#REF!</definedName>
    <definedName name="Rwvu.KJP_CC." localSheetId="39" hidden="1">#REF!</definedName>
    <definedName name="Rwvu.KJP_CC." localSheetId="75" hidden="1">#REF!</definedName>
    <definedName name="Rwvu.KJP_CC." localSheetId="76" hidden="1">#REF!</definedName>
    <definedName name="Rwvu.KJP_CC." localSheetId="78"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localSheetId="11" hidden="1">#REF!</definedName>
    <definedName name="Swvu.CapersView." localSheetId="12" hidden="1">#REF!</definedName>
    <definedName name="Swvu.CapersView." localSheetId="13" hidden="1">#REF!</definedName>
    <definedName name="Swvu.CapersView." localSheetId="84" hidden="1">#REF!</definedName>
    <definedName name="Swvu.CapersView." localSheetId="87" hidden="1">#REF!</definedName>
    <definedName name="Swvu.CapersView." localSheetId="88" hidden="1">#REF!</definedName>
    <definedName name="Swvu.CapersView." localSheetId="91" hidden="1">#REF!</definedName>
    <definedName name="Swvu.CapersView." localSheetId="100" hidden="1">#REF!</definedName>
    <definedName name="Swvu.CapersView." localSheetId="33" hidden="1">#REF!</definedName>
    <definedName name="Swvu.CapersView." localSheetId="36" hidden="1">#REF!</definedName>
    <definedName name="Swvu.CapersView." localSheetId="37" hidden="1">#REF!</definedName>
    <definedName name="Swvu.CapersView." localSheetId="39" hidden="1">#REF!</definedName>
    <definedName name="Swvu.CapersView." localSheetId="75" hidden="1">#REF!</definedName>
    <definedName name="Swvu.CapersView." localSheetId="76" hidden="1">#REF!</definedName>
    <definedName name="Swvu.CapersView." localSheetId="78" hidden="1">#REF!</definedName>
    <definedName name="Swvu.CapersView." localSheetId="15" hidden="1">#REF!</definedName>
    <definedName name="Swvu.CapersView." hidden="1">#REF!</definedName>
    <definedName name="Swvu.Japan_Capers_Ed_Pub." localSheetId="11" hidden="1">#REF!</definedName>
    <definedName name="Swvu.Japan_Capers_Ed_Pub." localSheetId="12" hidden="1">#REF!</definedName>
    <definedName name="Swvu.Japan_Capers_Ed_Pub." localSheetId="13" hidden="1">#REF!</definedName>
    <definedName name="Swvu.Japan_Capers_Ed_Pub." localSheetId="79" hidden="1">#REF!</definedName>
    <definedName name="Swvu.Japan_Capers_Ed_Pub." localSheetId="80" hidden="1">#REF!</definedName>
    <definedName name="Swvu.Japan_Capers_Ed_Pub." localSheetId="81" hidden="1">#REF!</definedName>
    <definedName name="Swvu.Japan_Capers_Ed_Pub." localSheetId="82" hidden="1">#REF!</definedName>
    <definedName name="Swvu.Japan_Capers_Ed_Pub." localSheetId="83" hidden="1">#REF!</definedName>
    <definedName name="Swvu.Japan_Capers_Ed_Pub." localSheetId="84" hidden="1">#REF!</definedName>
    <definedName name="Swvu.Japan_Capers_Ed_Pub." localSheetId="87" hidden="1">#REF!</definedName>
    <definedName name="Swvu.Japan_Capers_Ed_Pub." localSheetId="88" hidden="1">#REF!</definedName>
    <definedName name="Swvu.Japan_Capers_Ed_Pub." localSheetId="89" hidden="1">#REF!</definedName>
    <definedName name="Swvu.Japan_Capers_Ed_Pub." localSheetId="90" hidden="1">'11.05a Other_Re-opener Appendix'!#REF!</definedName>
    <definedName name="Swvu.Japan_Capers_Ed_Pub." localSheetId="91" hidden="1">#REF!</definedName>
    <definedName name="Swvu.Japan_Capers_Ed_Pub." localSheetId="92" hidden="1">#REF!</definedName>
    <definedName name="Swvu.Japan_Capers_Ed_Pub." localSheetId="93" hidden="1">#REF!</definedName>
    <definedName name="Swvu.Japan_Capers_Ed_Pub." localSheetId="94" hidden="1">#REF!</definedName>
    <definedName name="Swvu.Japan_Capers_Ed_Pub." localSheetId="95" hidden="1">#REF!</definedName>
    <definedName name="Swvu.Japan_Capers_Ed_Pub." localSheetId="99" hidden="1">#REF!</definedName>
    <definedName name="Swvu.Japan_Capers_Ed_Pub." localSheetId="100" hidden="1">#REF!</definedName>
    <definedName name="Swvu.Japan_Capers_Ed_Pub." localSheetId="33" hidden="1">#REF!</definedName>
    <definedName name="Swvu.Japan_Capers_Ed_Pub." localSheetId="36" hidden="1">#REF!</definedName>
    <definedName name="Swvu.Japan_Capers_Ed_Pub." localSheetId="37" hidden="1">#REF!</definedName>
    <definedName name="Swvu.Japan_Capers_Ed_Pub." localSheetId="39" hidden="1">#REF!</definedName>
    <definedName name="Swvu.Japan_Capers_Ed_Pub." localSheetId="73" hidden="1">#REF!</definedName>
    <definedName name="Swvu.Japan_Capers_Ed_Pub." localSheetId="74" hidden="1">#REF!</definedName>
    <definedName name="Swvu.Japan_Capers_Ed_Pub." localSheetId="75" hidden="1">#REF!</definedName>
    <definedName name="Swvu.Japan_Capers_Ed_Pub." localSheetId="76" hidden="1">#REF!</definedName>
    <definedName name="Swvu.Japan_Capers_Ed_Pub." localSheetId="77" hidden="1">#REF!</definedName>
    <definedName name="Swvu.Japan_Capers_Ed_Pub." localSheetId="78" hidden="1">#REF!</definedName>
    <definedName name="Swvu.Japan_Capers_Ed_Pub." localSheetId="15" hidden="1">#REF!</definedName>
    <definedName name="Swvu.Japan_Capers_Ed_Pub." hidden="1">#REF!</definedName>
    <definedName name="Swvu.KJP_CC." localSheetId="11" hidden="1">#REF!</definedName>
    <definedName name="Swvu.KJP_CC." localSheetId="12" hidden="1">#REF!</definedName>
    <definedName name="Swvu.KJP_CC." localSheetId="13" hidden="1">#REF!</definedName>
    <definedName name="Swvu.KJP_CC." localSheetId="79" hidden="1">#REF!</definedName>
    <definedName name="Swvu.KJP_CC." localSheetId="80" hidden="1">#REF!</definedName>
    <definedName name="Swvu.KJP_CC." localSheetId="81" hidden="1">#REF!</definedName>
    <definedName name="Swvu.KJP_CC." localSheetId="82" hidden="1">#REF!</definedName>
    <definedName name="Swvu.KJP_CC." localSheetId="83" hidden="1">#REF!</definedName>
    <definedName name="Swvu.KJP_CC." localSheetId="84" hidden="1">#REF!</definedName>
    <definedName name="Swvu.KJP_CC." localSheetId="87" hidden="1">#REF!</definedName>
    <definedName name="Swvu.KJP_CC." localSheetId="88" hidden="1">#REF!</definedName>
    <definedName name="Swvu.KJP_CC." localSheetId="89" hidden="1">#REF!</definedName>
    <definedName name="Swvu.KJP_CC." localSheetId="90" hidden="1">'11.05a Other_Re-opener Appendix'!#REF!</definedName>
    <definedName name="Swvu.KJP_CC." localSheetId="91" hidden="1">#REF!</definedName>
    <definedName name="Swvu.KJP_CC." localSheetId="92" hidden="1">#REF!</definedName>
    <definedName name="Swvu.KJP_CC." localSheetId="93" hidden="1">#REF!</definedName>
    <definedName name="Swvu.KJP_CC." localSheetId="94" hidden="1">#REF!</definedName>
    <definedName name="Swvu.KJP_CC." localSheetId="95" hidden="1">#REF!</definedName>
    <definedName name="Swvu.KJP_CC." localSheetId="99" hidden="1">#REF!</definedName>
    <definedName name="Swvu.KJP_CC." localSheetId="100" hidden="1">#REF!</definedName>
    <definedName name="Swvu.KJP_CC." localSheetId="36" hidden="1">#REF!</definedName>
    <definedName name="Swvu.KJP_CC." localSheetId="37" hidden="1">#REF!</definedName>
    <definedName name="Swvu.KJP_CC." localSheetId="39" hidden="1">#REF!</definedName>
    <definedName name="Swvu.KJP_CC." localSheetId="73" hidden="1">#REF!</definedName>
    <definedName name="Swvu.KJP_CC." localSheetId="74" hidden="1">#REF!</definedName>
    <definedName name="Swvu.KJP_CC." localSheetId="75" hidden="1">#REF!</definedName>
    <definedName name="Swvu.KJP_CC." localSheetId="76" hidden="1">#REF!</definedName>
    <definedName name="Swvu.KJP_CC." localSheetId="77" hidden="1">#REF!</definedName>
    <definedName name="Swvu.KJP_CC." localSheetId="78"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11" hidden="1">{#VALUE!,#N/A,FALSE,0}</definedName>
    <definedName name="u" localSheetId="12" hidden="1">{#VALUE!,#N/A,FALSE,0}</definedName>
    <definedName name="u" localSheetId="13" hidden="1">{#VALUE!,#N/A,FALSE,0}</definedName>
    <definedName name="u" localSheetId="79" hidden="1">{#VALUE!,#N/A,FALSE,0}</definedName>
    <definedName name="u" localSheetId="80" hidden="1">{#VALUE!,#N/A,FALSE,0}</definedName>
    <definedName name="u" localSheetId="81" hidden="1">{#VALUE!,#N/A,FALSE,0}</definedName>
    <definedName name="u" localSheetId="82" hidden="1">{#VALUE!,#N/A,FALSE,0}</definedName>
    <definedName name="u" localSheetId="83" hidden="1">{#VALUE!,#N/A,FALSE,0}</definedName>
    <definedName name="u" localSheetId="84" hidden="1">{#VALUE!,#N/A,FALSE,0}</definedName>
    <definedName name="u" localSheetId="86" hidden="1">{#VALUE!,#N/A,FALSE,0}</definedName>
    <definedName name="u" localSheetId="87" hidden="1">{#VALUE!,#N/A,FALSE,0}</definedName>
    <definedName name="u" localSheetId="88" hidden="1">{#VALUE!,#N/A,FALSE,0}</definedName>
    <definedName name="u" localSheetId="89" hidden="1">{#VALUE!,#N/A,FALSE,0}</definedName>
    <definedName name="u" localSheetId="90" hidden="1">{#VALUE!,#N/A,FALSE,0}</definedName>
    <definedName name="u" localSheetId="91" hidden="1">{#VALUE!,#N/A,FALSE,0}</definedName>
    <definedName name="u" localSheetId="92" hidden="1">{#VALUE!,#N/A,FALSE,0}</definedName>
    <definedName name="u" localSheetId="93" hidden="1">{#VALUE!,#N/A,FALSE,0}</definedName>
    <definedName name="u" localSheetId="94" hidden="1">{#VALUE!,#N/A,FALSE,0}</definedName>
    <definedName name="u" localSheetId="95" hidden="1">{#VALUE!,#N/A,FALSE,0}</definedName>
    <definedName name="u" localSheetId="99" hidden="1">{#VALUE!,#N/A,FALSE,0}</definedName>
    <definedName name="u" localSheetId="100" hidden="1">{#VALUE!,#N/A,FALSE,0}</definedName>
    <definedName name="u" localSheetId="24" hidden="1">{#VALUE!,#N/A,FALSE,0}</definedName>
    <definedName name="u" localSheetId="33" hidden="1">{#VALUE!,#N/A,FALSE,0}</definedName>
    <definedName name="u" localSheetId="43" hidden="1">{#VALUE!,#N/A,FALSE,0}</definedName>
    <definedName name="u" localSheetId="73" hidden="1">{#VALUE!,#N/A,FALSE,0}</definedName>
    <definedName name="u" localSheetId="74" hidden="1">{#VALUE!,#N/A,FALSE,0}</definedName>
    <definedName name="u" localSheetId="75" hidden="1">{#VALUE!,#N/A,FALSE,0}</definedName>
    <definedName name="u" localSheetId="77" hidden="1">{#VALUE!,#N/A,FALSE,0}</definedName>
    <definedName name="u" localSheetId="78" hidden="1">{#VALUE!,#N/A,FALSE,0}</definedName>
    <definedName name="u" localSheetId="15" hidden="1">{#VALUE!,#N/A,FALSE,0}</definedName>
    <definedName name="u" hidden="1">{#VALUE!,#N/A,FALSE,0}</definedName>
    <definedName name="UAG" localSheetId="11" hidden="1">{#N/A,#N/A,FALSE,"DI 2 YEAR MASTER SCHEDULE"}</definedName>
    <definedName name="UAG" localSheetId="12" hidden="1">{#N/A,#N/A,FALSE,"DI 2 YEAR MASTER SCHEDULE"}</definedName>
    <definedName name="UAG" localSheetId="13" hidden="1">{#N/A,#N/A,FALSE,"DI 2 YEAR MASTER SCHEDULE"}</definedName>
    <definedName name="UAG" localSheetId="79" hidden="1">{#N/A,#N/A,FALSE,"DI 2 YEAR MASTER SCHEDULE"}</definedName>
    <definedName name="UAG" localSheetId="80" hidden="1">{#N/A,#N/A,FALSE,"DI 2 YEAR MASTER SCHEDULE"}</definedName>
    <definedName name="UAG" localSheetId="81" hidden="1">{#N/A,#N/A,FALSE,"DI 2 YEAR MASTER SCHEDULE"}</definedName>
    <definedName name="UAG" localSheetId="82" hidden="1">{#N/A,#N/A,FALSE,"DI 2 YEAR MASTER SCHEDULE"}</definedName>
    <definedName name="UAG" localSheetId="83" hidden="1">{#N/A,#N/A,FALSE,"DI 2 YEAR MASTER SCHEDULE"}</definedName>
    <definedName name="UAG" localSheetId="84" hidden="1">{#N/A,#N/A,FALSE,"DI 2 YEAR MASTER SCHEDULE"}</definedName>
    <definedName name="UAG" localSheetId="86" hidden="1">{#N/A,#N/A,FALSE,"DI 2 YEAR MASTER SCHEDULE"}</definedName>
    <definedName name="UAG" localSheetId="87" hidden="1">{#N/A,#N/A,FALSE,"DI 2 YEAR MASTER SCHEDULE"}</definedName>
    <definedName name="UAG" localSheetId="88" hidden="1">{#N/A,#N/A,FALSE,"DI 2 YEAR MASTER SCHEDULE"}</definedName>
    <definedName name="UAG" localSheetId="89" hidden="1">{#N/A,#N/A,FALSE,"DI 2 YEAR MASTER SCHEDULE"}</definedName>
    <definedName name="UAG" localSheetId="90" hidden="1">{#N/A,#N/A,FALSE,"DI 2 YEAR MASTER SCHEDULE"}</definedName>
    <definedName name="UAG" localSheetId="91" hidden="1">{#N/A,#N/A,FALSE,"DI 2 YEAR MASTER SCHEDULE"}</definedName>
    <definedName name="UAG" localSheetId="92" hidden="1">{#N/A,#N/A,FALSE,"DI 2 YEAR MASTER SCHEDULE"}</definedName>
    <definedName name="UAG" localSheetId="93" hidden="1">{#N/A,#N/A,FALSE,"DI 2 YEAR MASTER SCHEDULE"}</definedName>
    <definedName name="UAG" localSheetId="94" hidden="1">{#N/A,#N/A,FALSE,"DI 2 YEAR MASTER SCHEDULE"}</definedName>
    <definedName name="UAG" localSheetId="95" hidden="1">{#N/A,#N/A,FALSE,"DI 2 YEAR MASTER SCHEDULE"}</definedName>
    <definedName name="UAG" localSheetId="99" hidden="1">{#N/A,#N/A,FALSE,"DI 2 YEAR MASTER SCHEDULE"}</definedName>
    <definedName name="UAG" localSheetId="100" hidden="1">{#N/A,#N/A,FALSE,"DI 2 YEAR MASTER SCHEDULE"}</definedName>
    <definedName name="UAG" localSheetId="24" hidden="1">{#N/A,#N/A,FALSE,"DI 2 YEAR MASTER SCHEDULE"}</definedName>
    <definedName name="UAG" localSheetId="33" hidden="1">{#N/A,#N/A,FALSE,"DI 2 YEAR MASTER SCHEDULE"}</definedName>
    <definedName name="UAG" localSheetId="43" hidden="1">{#N/A,#N/A,FALSE,"DI 2 YEAR MASTER SCHEDULE"}</definedName>
    <definedName name="UAG" localSheetId="73" hidden="1">{#N/A,#N/A,FALSE,"DI 2 YEAR MASTER SCHEDULE"}</definedName>
    <definedName name="UAG" localSheetId="74" hidden="1">{#N/A,#N/A,FALSE,"DI 2 YEAR MASTER SCHEDULE"}</definedName>
    <definedName name="UAG" localSheetId="75" hidden="1">{#N/A,#N/A,FALSE,"DI 2 YEAR MASTER SCHEDULE"}</definedName>
    <definedName name="UAG" localSheetId="77" hidden="1">{#N/A,#N/A,FALSE,"DI 2 YEAR MASTER SCHEDULE"}</definedName>
    <definedName name="UAG" localSheetId="78" hidden="1">{#N/A,#N/A,FALSE,"DI 2 YEAR MASTER SCHEDULE"}</definedName>
    <definedName name="UAG" localSheetId="15"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11" hidden="1">{"Japan_Capers_Ed_Pub",#N/A,FALSE,"DI 2 YEAR MASTER SCHEDULE"}</definedName>
    <definedName name="v" localSheetId="12" hidden="1">{"Japan_Capers_Ed_Pub",#N/A,FALSE,"DI 2 YEAR MASTER SCHEDULE"}</definedName>
    <definedName name="v" localSheetId="13" hidden="1">{"Japan_Capers_Ed_Pub",#N/A,FALSE,"DI 2 YEAR MASTER SCHEDULE"}</definedName>
    <definedName name="v" localSheetId="79" hidden="1">{"Japan_Capers_Ed_Pub",#N/A,FALSE,"DI 2 YEAR MASTER SCHEDULE"}</definedName>
    <definedName name="v" localSheetId="80" hidden="1">{"Japan_Capers_Ed_Pub",#N/A,FALSE,"DI 2 YEAR MASTER SCHEDULE"}</definedName>
    <definedName name="v" localSheetId="81" hidden="1">{"Japan_Capers_Ed_Pub",#N/A,FALSE,"DI 2 YEAR MASTER SCHEDULE"}</definedName>
    <definedName name="v" localSheetId="82" hidden="1">{"Japan_Capers_Ed_Pub",#N/A,FALSE,"DI 2 YEAR MASTER SCHEDULE"}</definedName>
    <definedName name="v" localSheetId="83" hidden="1">{"Japan_Capers_Ed_Pub",#N/A,FALSE,"DI 2 YEAR MASTER SCHEDULE"}</definedName>
    <definedName name="v" localSheetId="84" hidden="1">{"Japan_Capers_Ed_Pub",#N/A,FALSE,"DI 2 YEAR MASTER SCHEDULE"}</definedName>
    <definedName name="v" localSheetId="86" hidden="1">{"Japan_Capers_Ed_Pub",#N/A,FALSE,"DI 2 YEAR MASTER SCHEDULE"}</definedName>
    <definedName name="v" localSheetId="87" hidden="1">{"Japan_Capers_Ed_Pub",#N/A,FALSE,"DI 2 YEAR MASTER SCHEDULE"}</definedName>
    <definedName name="v" localSheetId="88" hidden="1">{"Japan_Capers_Ed_Pub",#N/A,FALSE,"DI 2 YEAR MASTER SCHEDULE"}</definedName>
    <definedName name="v" localSheetId="89" hidden="1">{"Japan_Capers_Ed_Pub",#N/A,FALSE,"DI 2 YEAR MASTER SCHEDULE"}</definedName>
    <definedName name="v" localSheetId="90" hidden="1">{"Japan_Capers_Ed_Pub",#N/A,FALSE,"DI 2 YEAR MASTER SCHEDULE"}</definedName>
    <definedName name="v" localSheetId="91" hidden="1">{"Japan_Capers_Ed_Pub",#N/A,FALSE,"DI 2 YEAR MASTER SCHEDULE"}</definedName>
    <definedName name="v" localSheetId="92" hidden="1">{"Japan_Capers_Ed_Pub",#N/A,FALSE,"DI 2 YEAR MASTER SCHEDULE"}</definedName>
    <definedName name="v" localSheetId="93" hidden="1">{"Japan_Capers_Ed_Pub",#N/A,FALSE,"DI 2 YEAR MASTER SCHEDULE"}</definedName>
    <definedName name="v" localSheetId="94" hidden="1">{"Japan_Capers_Ed_Pub",#N/A,FALSE,"DI 2 YEAR MASTER SCHEDULE"}</definedName>
    <definedName name="v" localSheetId="95" hidden="1">{"Japan_Capers_Ed_Pub",#N/A,FALSE,"DI 2 YEAR MASTER SCHEDULE"}</definedName>
    <definedName name="v" localSheetId="99" hidden="1">{"Japan_Capers_Ed_Pub",#N/A,FALSE,"DI 2 YEAR MASTER SCHEDULE"}</definedName>
    <definedName name="v" localSheetId="100" hidden="1">{"Japan_Capers_Ed_Pub",#N/A,FALSE,"DI 2 YEAR MASTER SCHEDULE"}</definedName>
    <definedName name="v" localSheetId="24" hidden="1">{"Japan_Capers_Ed_Pub",#N/A,FALSE,"DI 2 YEAR MASTER SCHEDULE"}</definedName>
    <definedName name="v" localSheetId="33" hidden="1">{"Japan_Capers_Ed_Pub",#N/A,FALSE,"DI 2 YEAR MASTER SCHEDULE"}</definedName>
    <definedName name="v" localSheetId="43" hidden="1">{"Japan_Capers_Ed_Pub",#N/A,FALSE,"DI 2 YEAR MASTER SCHEDULE"}</definedName>
    <definedName name="v" localSheetId="73" hidden="1">{"Japan_Capers_Ed_Pub",#N/A,FALSE,"DI 2 YEAR MASTER SCHEDULE"}</definedName>
    <definedName name="v" localSheetId="74" hidden="1">{"Japan_Capers_Ed_Pub",#N/A,FALSE,"DI 2 YEAR MASTER SCHEDULE"}</definedName>
    <definedName name="v" localSheetId="75"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15" hidden="1">{"Japan_Capers_Ed_Pub",#N/A,FALSE,"DI 2 YEAR MASTER SCHEDULE"}</definedName>
    <definedName name="v" hidden="1">{"Japan_Capers_Ed_Pub",#N/A,FALSE,"DI 2 YEAR MASTER SCHEDULE"}</definedName>
    <definedName name="wrn.CapersPlotter." localSheetId="11" hidden="1">{#N/A,#N/A,FALSE,"DI 2 YEAR MASTER SCHEDULE"}</definedName>
    <definedName name="wrn.CapersPlotter." localSheetId="12" hidden="1">{#N/A,#N/A,FALSE,"DI 2 YEAR MASTER SCHEDULE"}</definedName>
    <definedName name="wrn.CapersPlotter." localSheetId="13" hidden="1">{#N/A,#N/A,FALSE,"DI 2 YEAR MASTER SCHEDULE"}</definedName>
    <definedName name="wrn.CapersPlotter." localSheetId="79" hidden="1">{#N/A,#N/A,FALSE,"DI 2 YEAR MASTER SCHEDULE"}</definedName>
    <definedName name="wrn.CapersPlotter." localSheetId="80" hidden="1">{#N/A,#N/A,FALSE,"DI 2 YEAR MASTER SCHEDULE"}</definedName>
    <definedName name="wrn.CapersPlotter." localSheetId="81" hidden="1">{#N/A,#N/A,FALSE,"DI 2 YEAR MASTER SCHEDULE"}</definedName>
    <definedName name="wrn.CapersPlotter." localSheetId="82" hidden="1">{#N/A,#N/A,FALSE,"DI 2 YEAR MASTER SCHEDULE"}</definedName>
    <definedName name="wrn.CapersPlotter." localSheetId="83" hidden="1">{#N/A,#N/A,FALSE,"DI 2 YEAR MASTER SCHEDULE"}</definedName>
    <definedName name="wrn.CapersPlotter." localSheetId="84" hidden="1">{#N/A,#N/A,FALSE,"DI 2 YEAR MASTER SCHEDULE"}</definedName>
    <definedName name="wrn.CapersPlotter." localSheetId="86" hidden="1">{#N/A,#N/A,FALSE,"DI 2 YEAR MASTER SCHEDULE"}</definedName>
    <definedName name="wrn.CapersPlotter." localSheetId="87" hidden="1">{#N/A,#N/A,FALSE,"DI 2 YEAR MASTER SCHEDULE"}</definedName>
    <definedName name="wrn.CapersPlotter." localSheetId="88" hidden="1">{#N/A,#N/A,FALSE,"DI 2 YEAR MASTER SCHEDULE"}</definedName>
    <definedName name="wrn.CapersPlotter." localSheetId="89" hidden="1">{#N/A,#N/A,FALSE,"DI 2 YEAR MASTER SCHEDULE"}</definedName>
    <definedName name="wrn.CapersPlotter." localSheetId="90" hidden="1">{#N/A,#N/A,FALSE,"DI 2 YEAR MASTER SCHEDULE"}</definedName>
    <definedName name="wrn.CapersPlotter." localSheetId="91" hidden="1">{#N/A,#N/A,FALSE,"DI 2 YEAR MASTER SCHEDULE"}</definedName>
    <definedName name="wrn.CapersPlotter." localSheetId="92" hidden="1">{#N/A,#N/A,FALSE,"DI 2 YEAR MASTER SCHEDULE"}</definedName>
    <definedName name="wrn.CapersPlotter." localSheetId="93" hidden="1">{#N/A,#N/A,FALSE,"DI 2 YEAR MASTER SCHEDULE"}</definedName>
    <definedName name="wrn.CapersPlotter." localSheetId="94" hidden="1">{#N/A,#N/A,FALSE,"DI 2 YEAR MASTER SCHEDULE"}</definedName>
    <definedName name="wrn.CapersPlotter." localSheetId="95" hidden="1">{#N/A,#N/A,FALSE,"DI 2 YEAR MASTER SCHEDULE"}</definedName>
    <definedName name="wrn.CapersPlotter." localSheetId="99" hidden="1">{#N/A,#N/A,FALSE,"DI 2 YEAR MASTER SCHEDULE"}</definedName>
    <definedName name="wrn.CapersPlotter." localSheetId="100" hidden="1">{#N/A,#N/A,FALSE,"DI 2 YEAR MASTER SCHEDULE"}</definedName>
    <definedName name="wrn.CapersPlotter." localSheetId="24" hidden="1">{#N/A,#N/A,FALSE,"DI 2 YEAR MASTER SCHEDULE"}</definedName>
    <definedName name="wrn.CapersPlotter." localSheetId="33" hidden="1">{#N/A,#N/A,FALSE,"DI 2 YEAR MASTER SCHEDULE"}</definedName>
    <definedName name="wrn.CapersPlotter." localSheetId="43" hidden="1">{#N/A,#N/A,FALSE,"DI 2 YEAR MASTER SCHEDULE"}</definedName>
    <definedName name="wrn.CapersPlotter." localSheetId="73" hidden="1">{#N/A,#N/A,FALSE,"DI 2 YEAR MASTER SCHEDULE"}</definedName>
    <definedName name="wrn.CapersPlotter." localSheetId="74" hidden="1">{#N/A,#N/A,FALSE,"DI 2 YEAR MASTER SCHEDULE"}</definedName>
    <definedName name="wrn.CapersPlotter." localSheetId="75"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15" hidden="1">{#N/A,#N/A,FALSE,"DI 2 YEAR MASTER SCHEDULE"}</definedName>
    <definedName name="wrn.CapersPlotter." hidden="1">{#N/A,#N/A,FALSE,"DI 2 YEAR MASTER SCHEDULE"}</definedName>
    <definedName name="wrn.Edutainment._.Priority._.List." localSheetId="11" hidden="1">{#N/A,#N/A,FALSE,"DI 2 YEAR MASTER SCHEDULE"}</definedName>
    <definedName name="wrn.Edutainment._.Priority._.List." localSheetId="12" hidden="1">{#N/A,#N/A,FALSE,"DI 2 YEAR MASTER SCHEDULE"}</definedName>
    <definedName name="wrn.Edutainment._.Priority._.List." localSheetId="13" hidden="1">{#N/A,#N/A,FALSE,"DI 2 YEAR MASTER SCHEDULE"}</definedName>
    <definedName name="wrn.Edutainment._.Priority._.List." localSheetId="79" hidden="1">{#N/A,#N/A,FALSE,"DI 2 YEAR MASTER SCHEDULE"}</definedName>
    <definedName name="wrn.Edutainment._.Priority._.List." localSheetId="80" hidden="1">{#N/A,#N/A,FALSE,"DI 2 YEAR MASTER SCHEDULE"}</definedName>
    <definedName name="wrn.Edutainment._.Priority._.List." localSheetId="81" hidden="1">{#N/A,#N/A,FALSE,"DI 2 YEAR MASTER SCHEDULE"}</definedName>
    <definedName name="wrn.Edutainment._.Priority._.List." localSheetId="82" hidden="1">{#N/A,#N/A,FALSE,"DI 2 YEAR MASTER SCHEDULE"}</definedName>
    <definedName name="wrn.Edutainment._.Priority._.List." localSheetId="83" hidden="1">{#N/A,#N/A,FALSE,"DI 2 YEAR MASTER SCHEDULE"}</definedName>
    <definedName name="wrn.Edutainment._.Priority._.List." localSheetId="84" hidden="1">{#N/A,#N/A,FALSE,"DI 2 YEAR MASTER SCHEDULE"}</definedName>
    <definedName name="wrn.Edutainment._.Priority._.List." localSheetId="86" hidden="1">{#N/A,#N/A,FALSE,"DI 2 YEAR MASTER SCHEDULE"}</definedName>
    <definedName name="wrn.Edutainment._.Priority._.List." localSheetId="87" hidden="1">{#N/A,#N/A,FALSE,"DI 2 YEAR MASTER SCHEDULE"}</definedName>
    <definedName name="wrn.Edutainment._.Priority._.List." localSheetId="88" hidden="1">{#N/A,#N/A,FALSE,"DI 2 YEAR MASTER SCHEDULE"}</definedName>
    <definedName name="wrn.Edutainment._.Priority._.List." localSheetId="89" hidden="1">{#N/A,#N/A,FALSE,"DI 2 YEAR MASTER SCHEDULE"}</definedName>
    <definedName name="wrn.Edutainment._.Priority._.List." localSheetId="90" hidden="1">{#N/A,#N/A,FALSE,"DI 2 YEAR MASTER SCHEDULE"}</definedName>
    <definedName name="wrn.Edutainment._.Priority._.List." localSheetId="91" hidden="1">{#N/A,#N/A,FALSE,"DI 2 YEAR MASTER SCHEDULE"}</definedName>
    <definedName name="wrn.Edutainment._.Priority._.List." localSheetId="92" hidden="1">{#N/A,#N/A,FALSE,"DI 2 YEAR MASTER SCHEDULE"}</definedName>
    <definedName name="wrn.Edutainment._.Priority._.List." localSheetId="93" hidden="1">{#N/A,#N/A,FALSE,"DI 2 YEAR MASTER SCHEDULE"}</definedName>
    <definedName name="wrn.Edutainment._.Priority._.List." localSheetId="94" hidden="1">{#N/A,#N/A,FALSE,"DI 2 YEAR MASTER SCHEDULE"}</definedName>
    <definedName name="wrn.Edutainment._.Priority._.List." localSheetId="95" hidden="1">{#N/A,#N/A,FALSE,"DI 2 YEAR MASTER SCHEDULE"}</definedName>
    <definedName name="wrn.Edutainment._.Priority._.List." localSheetId="99" hidden="1">{#N/A,#N/A,FALSE,"DI 2 YEAR MASTER SCHEDULE"}</definedName>
    <definedName name="wrn.Edutainment._.Priority._.List." localSheetId="100" hidden="1">{#N/A,#N/A,FALSE,"DI 2 YEAR MASTER SCHEDULE"}</definedName>
    <definedName name="wrn.Edutainment._.Priority._.List." localSheetId="24" hidden="1">{#N/A,#N/A,FALSE,"DI 2 YEAR MASTER SCHEDULE"}</definedName>
    <definedName name="wrn.Edutainment._.Priority._.List." localSheetId="33" hidden="1">{#N/A,#N/A,FALSE,"DI 2 YEAR MASTER SCHEDULE"}</definedName>
    <definedName name="wrn.Edutainment._.Priority._.List." localSheetId="43" hidden="1">{#N/A,#N/A,FALSE,"DI 2 YEAR MASTER SCHEDULE"}</definedName>
    <definedName name="wrn.Edutainment._.Priority._.List." localSheetId="73" hidden="1">{#N/A,#N/A,FALSE,"DI 2 YEAR MASTER SCHEDULE"}</definedName>
    <definedName name="wrn.Edutainment._.Priority._.List." localSheetId="74" hidden="1">{#N/A,#N/A,FALSE,"DI 2 YEAR MASTER SCHEDULE"}</definedName>
    <definedName name="wrn.Edutainment._.Priority._.List." localSheetId="75"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15" hidden="1">{#N/A,#N/A,FALSE,"DI 2 YEAR MASTER SCHEDULE"}</definedName>
    <definedName name="wrn.Edutainment._.Priority._.List." hidden="1">{#N/A,#N/A,FALSE,"DI 2 YEAR MASTER SCHEDULE"}</definedName>
    <definedName name="wrn.Japan_Capers_Ed._.Pub." localSheetId="11" hidden="1">{"Japan_Capers_Ed_Pub",#N/A,FALSE,"DI 2 YEAR MASTER SCHEDULE"}</definedName>
    <definedName name="wrn.Japan_Capers_Ed._.Pub." localSheetId="12" hidden="1">{"Japan_Capers_Ed_Pub",#N/A,FALSE,"DI 2 YEAR MASTER SCHEDULE"}</definedName>
    <definedName name="wrn.Japan_Capers_Ed._.Pub." localSheetId="13" hidden="1">{"Japan_Capers_Ed_Pub",#N/A,FALSE,"DI 2 YEAR MASTER SCHEDULE"}</definedName>
    <definedName name="wrn.Japan_Capers_Ed._.Pub." localSheetId="79" hidden="1">{"Japan_Capers_Ed_Pub",#N/A,FALSE,"DI 2 YEAR MASTER SCHEDULE"}</definedName>
    <definedName name="wrn.Japan_Capers_Ed._.Pub." localSheetId="80" hidden="1">{"Japan_Capers_Ed_Pub",#N/A,FALSE,"DI 2 YEAR MASTER SCHEDULE"}</definedName>
    <definedName name="wrn.Japan_Capers_Ed._.Pub." localSheetId="81" hidden="1">{"Japan_Capers_Ed_Pub",#N/A,FALSE,"DI 2 YEAR MASTER SCHEDULE"}</definedName>
    <definedName name="wrn.Japan_Capers_Ed._.Pub." localSheetId="82" hidden="1">{"Japan_Capers_Ed_Pub",#N/A,FALSE,"DI 2 YEAR MASTER SCHEDULE"}</definedName>
    <definedName name="wrn.Japan_Capers_Ed._.Pub." localSheetId="83" hidden="1">{"Japan_Capers_Ed_Pub",#N/A,FALSE,"DI 2 YEAR MASTER SCHEDULE"}</definedName>
    <definedName name="wrn.Japan_Capers_Ed._.Pub." localSheetId="84" hidden="1">{"Japan_Capers_Ed_Pub",#N/A,FALSE,"DI 2 YEAR MASTER SCHEDULE"}</definedName>
    <definedName name="wrn.Japan_Capers_Ed._.Pub." localSheetId="86" hidden="1">{"Japan_Capers_Ed_Pub",#N/A,FALSE,"DI 2 YEAR MASTER SCHEDULE"}</definedName>
    <definedName name="wrn.Japan_Capers_Ed._.Pub." localSheetId="87" hidden="1">{"Japan_Capers_Ed_Pub",#N/A,FALSE,"DI 2 YEAR MASTER SCHEDULE"}</definedName>
    <definedName name="wrn.Japan_Capers_Ed._.Pub." localSheetId="88" hidden="1">{"Japan_Capers_Ed_Pub",#N/A,FALSE,"DI 2 YEAR MASTER SCHEDULE"}</definedName>
    <definedName name="wrn.Japan_Capers_Ed._.Pub." localSheetId="89" hidden="1">{"Japan_Capers_Ed_Pub",#N/A,FALSE,"DI 2 YEAR MASTER SCHEDULE"}</definedName>
    <definedName name="wrn.Japan_Capers_Ed._.Pub." localSheetId="90" hidden="1">{"Japan_Capers_Ed_Pub",#N/A,FALSE,"DI 2 YEAR MASTER SCHEDULE"}</definedName>
    <definedName name="wrn.Japan_Capers_Ed._.Pub." localSheetId="91" hidden="1">{"Japan_Capers_Ed_Pub",#N/A,FALSE,"DI 2 YEAR MASTER SCHEDULE"}</definedName>
    <definedName name="wrn.Japan_Capers_Ed._.Pub." localSheetId="92" hidden="1">{"Japan_Capers_Ed_Pub",#N/A,FALSE,"DI 2 YEAR MASTER SCHEDULE"}</definedName>
    <definedName name="wrn.Japan_Capers_Ed._.Pub." localSheetId="93" hidden="1">{"Japan_Capers_Ed_Pub",#N/A,FALSE,"DI 2 YEAR MASTER SCHEDULE"}</definedName>
    <definedName name="wrn.Japan_Capers_Ed._.Pub." localSheetId="94" hidden="1">{"Japan_Capers_Ed_Pub",#N/A,FALSE,"DI 2 YEAR MASTER SCHEDULE"}</definedName>
    <definedName name="wrn.Japan_Capers_Ed._.Pub." localSheetId="95" hidden="1">{"Japan_Capers_Ed_Pub",#N/A,FALSE,"DI 2 YEAR MASTER SCHEDULE"}</definedName>
    <definedName name="wrn.Japan_Capers_Ed._.Pub." localSheetId="99" hidden="1">{"Japan_Capers_Ed_Pub",#N/A,FALSE,"DI 2 YEAR MASTER SCHEDULE"}</definedName>
    <definedName name="wrn.Japan_Capers_Ed._.Pub." localSheetId="100" hidden="1">{"Japan_Capers_Ed_Pub",#N/A,FALSE,"DI 2 YEAR MASTER SCHEDULE"}</definedName>
    <definedName name="wrn.Japan_Capers_Ed._.Pub." localSheetId="24" hidden="1">{"Japan_Capers_Ed_Pub",#N/A,FALSE,"DI 2 YEAR MASTER SCHEDULE"}</definedName>
    <definedName name="wrn.Japan_Capers_Ed._.Pub." localSheetId="33" hidden="1">{"Japan_Capers_Ed_Pub",#N/A,FALSE,"DI 2 YEAR MASTER SCHEDULE"}</definedName>
    <definedName name="wrn.Japan_Capers_Ed._.Pub." localSheetId="43" hidden="1">{"Japan_Capers_Ed_Pub",#N/A,FALSE,"DI 2 YEAR MASTER SCHEDULE"}</definedName>
    <definedName name="wrn.Japan_Capers_Ed._.Pub." localSheetId="73" hidden="1">{"Japan_Capers_Ed_Pub",#N/A,FALSE,"DI 2 YEAR MASTER SCHEDULE"}</definedName>
    <definedName name="wrn.Japan_Capers_Ed._.Pub." localSheetId="74" hidden="1">{"Japan_Capers_Ed_Pub",#N/A,FALSE,"DI 2 YEAR MASTER SCHEDULE"}</definedName>
    <definedName name="wrn.Japan_Capers_Ed._.Pub." localSheetId="75"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15" hidden="1">{"Japan_Capers_Ed_Pub",#N/A,FALSE,"DI 2 YEAR MASTER SCHEDULE"}</definedName>
    <definedName name="wrn.Japan_Capers_Ed._.Pub." hidden="1">{"Japan_Capers_Ed_Pub",#N/A,FALSE,"DI 2 YEAR MASTER SCHEDULE"}</definedName>
    <definedName name="wrn.Priority._.list." localSheetId="11" hidden="1">{#N/A,#N/A,FALSE,"DI 2 YEAR MASTER SCHEDULE"}</definedName>
    <definedName name="wrn.Priority._.list." localSheetId="12" hidden="1">{#N/A,#N/A,FALSE,"DI 2 YEAR MASTER SCHEDULE"}</definedName>
    <definedName name="wrn.Priority._.list." localSheetId="13" hidden="1">{#N/A,#N/A,FALSE,"DI 2 YEAR MASTER SCHEDULE"}</definedName>
    <definedName name="wrn.Priority._.list." localSheetId="79" hidden="1">{#N/A,#N/A,FALSE,"DI 2 YEAR MASTER SCHEDULE"}</definedName>
    <definedName name="wrn.Priority._.list." localSheetId="80" hidden="1">{#N/A,#N/A,FALSE,"DI 2 YEAR MASTER SCHEDULE"}</definedName>
    <definedName name="wrn.Priority._.list." localSheetId="81" hidden="1">{#N/A,#N/A,FALSE,"DI 2 YEAR MASTER SCHEDULE"}</definedName>
    <definedName name="wrn.Priority._.list." localSheetId="82" hidden="1">{#N/A,#N/A,FALSE,"DI 2 YEAR MASTER SCHEDULE"}</definedName>
    <definedName name="wrn.Priority._.list." localSheetId="83" hidden="1">{#N/A,#N/A,FALSE,"DI 2 YEAR MASTER SCHEDULE"}</definedName>
    <definedName name="wrn.Priority._.list." localSheetId="84" hidden="1">{#N/A,#N/A,FALSE,"DI 2 YEAR MASTER SCHEDULE"}</definedName>
    <definedName name="wrn.Priority._.list." localSheetId="86" hidden="1">{#N/A,#N/A,FALSE,"DI 2 YEAR MASTER SCHEDULE"}</definedName>
    <definedName name="wrn.Priority._.list." localSheetId="87" hidden="1">{#N/A,#N/A,FALSE,"DI 2 YEAR MASTER SCHEDULE"}</definedName>
    <definedName name="wrn.Priority._.list." localSheetId="88" hidden="1">{#N/A,#N/A,FALSE,"DI 2 YEAR MASTER SCHEDULE"}</definedName>
    <definedName name="wrn.Priority._.list." localSheetId="89" hidden="1">{#N/A,#N/A,FALSE,"DI 2 YEAR MASTER SCHEDULE"}</definedName>
    <definedName name="wrn.Priority._.list." localSheetId="90" hidden="1">{#N/A,#N/A,FALSE,"DI 2 YEAR MASTER SCHEDULE"}</definedName>
    <definedName name="wrn.Priority._.list." localSheetId="91" hidden="1">{#N/A,#N/A,FALSE,"DI 2 YEAR MASTER SCHEDULE"}</definedName>
    <definedName name="wrn.Priority._.list." localSheetId="92" hidden="1">{#N/A,#N/A,FALSE,"DI 2 YEAR MASTER SCHEDULE"}</definedName>
    <definedName name="wrn.Priority._.list." localSheetId="93" hidden="1">{#N/A,#N/A,FALSE,"DI 2 YEAR MASTER SCHEDULE"}</definedName>
    <definedName name="wrn.Priority._.list." localSheetId="94" hidden="1">{#N/A,#N/A,FALSE,"DI 2 YEAR MASTER SCHEDULE"}</definedName>
    <definedName name="wrn.Priority._.list." localSheetId="95" hidden="1">{#N/A,#N/A,FALSE,"DI 2 YEAR MASTER SCHEDULE"}</definedName>
    <definedName name="wrn.Priority._.list." localSheetId="99" hidden="1">{#N/A,#N/A,FALSE,"DI 2 YEAR MASTER SCHEDULE"}</definedName>
    <definedName name="wrn.Priority._.list." localSheetId="100" hidden="1">{#N/A,#N/A,FALSE,"DI 2 YEAR MASTER SCHEDULE"}</definedName>
    <definedName name="wrn.Priority._.list." localSheetId="24" hidden="1">{#N/A,#N/A,FALSE,"DI 2 YEAR MASTER SCHEDULE"}</definedName>
    <definedName name="wrn.Priority._.list." localSheetId="33" hidden="1">{#N/A,#N/A,FALSE,"DI 2 YEAR MASTER SCHEDULE"}</definedName>
    <definedName name="wrn.Priority._.list." localSheetId="43" hidden="1">{#N/A,#N/A,FALSE,"DI 2 YEAR MASTER SCHEDULE"}</definedName>
    <definedName name="wrn.Priority._.list." localSheetId="73" hidden="1">{#N/A,#N/A,FALSE,"DI 2 YEAR MASTER SCHEDULE"}</definedName>
    <definedName name="wrn.Priority._.list." localSheetId="74" hidden="1">{#N/A,#N/A,FALSE,"DI 2 YEAR MASTER SCHEDULE"}</definedName>
    <definedName name="wrn.Priority._.list." localSheetId="75"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15" hidden="1">{#N/A,#N/A,FALSE,"DI 2 YEAR MASTER SCHEDULE"}</definedName>
    <definedName name="wrn.Priority._.list." hidden="1">{#N/A,#N/A,FALSE,"DI 2 YEAR MASTER SCHEDULE"}</definedName>
    <definedName name="wrn.Prjcted._.Mnthly._.Qtys." localSheetId="11" hidden="1">{#N/A,#N/A,FALSE,"PRJCTED MNTHLY QTY's"}</definedName>
    <definedName name="wrn.Prjcted._.Mnthly._.Qtys." localSheetId="12" hidden="1">{#N/A,#N/A,FALSE,"PRJCTED MNTHLY QTY's"}</definedName>
    <definedName name="wrn.Prjcted._.Mnthly._.Qtys." localSheetId="13" hidden="1">{#N/A,#N/A,FALSE,"PRJCTED MNTHLY QTY's"}</definedName>
    <definedName name="wrn.Prjcted._.Mnthly._.Qtys." localSheetId="79" hidden="1">{#N/A,#N/A,FALSE,"PRJCTED MNTHLY QTY's"}</definedName>
    <definedName name="wrn.Prjcted._.Mnthly._.Qtys." localSheetId="80" hidden="1">{#N/A,#N/A,FALSE,"PRJCTED MNTHLY QTY's"}</definedName>
    <definedName name="wrn.Prjcted._.Mnthly._.Qtys." localSheetId="81" hidden="1">{#N/A,#N/A,FALSE,"PRJCTED MNTHLY QTY's"}</definedName>
    <definedName name="wrn.Prjcted._.Mnthly._.Qtys." localSheetId="82" hidden="1">{#N/A,#N/A,FALSE,"PRJCTED MNTHLY QTY's"}</definedName>
    <definedName name="wrn.Prjcted._.Mnthly._.Qtys." localSheetId="83" hidden="1">{#N/A,#N/A,FALSE,"PRJCTED MNTHLY QTY's"}</definedName>
    <definedName name="wrn.Prjcted._.Mnthly._.Qtys." localSheetId="84" hidden="1">{#N/A,#N/A,FALSE,"PRJCTED MNTHLY QTY's"}</definedName>
    <definedName name="wrn.Prjcted._.Mnthly._.Qtys." localSheetId="86" hidden="1">{#N/A,#N/A,FALSE,"PRJCTED MNTHLY QTY's"}</definedName>
    <definedName name="wrn.Prjcted._.Mnthly._.Qtys." localSheetId="87" hidden="1">{#N/A,#N/A,FALSE,"PRJCTED MNTHLY QTY's"}</definedName>
    <definedName name="wrn.Prjcted._.Mnthly._.Qtys." localSheetId="88" hidden="1">{#N/A,#N/A,FALSE,"PRJCTED MNTHLY QTY's"}</definedName>
    <definedName name="wrn.Prjcted._.Mnthly._.Qtys." localSheetId="89" hidden="1">{#N/A,#N/A,FALSE,"PRJCTED MNTHLY QTY's"}</definedName>
    <definedName name="wrn.Prjcted._.Mnthly._.Qtys." localSheetId="90" hidden="1">{#N/A,#N/A,FALSE,"PRJCTED MNTHLY QTY's"}</definedName>
    <definedName name="wrn.Prjcted._.Mnthly._.Qtys." localSheetId="91" hidden="1">{#N/A,#N/A,FALSE,"PRJCTED MNTHLY QTY's"}</definedName>
    <definedName name="wrn.Prjcted._.Mnthly._.Qtys." localSheetId="92" hidden="1">{#N/A,#N/A,FALSE,"PRJCTED MNTHLY QTY's"}</definedName>
    <definedName name="wrn.Prjcted._.Mnthly._.Qtys." localSheetId="93" hidden="1">{#N/A,#N/A,FALSE,"PRJCTED MNTHLY QTY's"}</definedName>
    <definedName name="wrn.Prjcted._.Mnthly._.Qtys." localSheetId="94" hidden="1">{#N/A,#N/A,FALSE,"PRJCTED MNTHLY QTY's"}</definedName>
    <definedName name="wrn.Prjcted._.Mnthly._.Qtys." localSheetId="95" hidden="1">{#N/A,#N/A,FALSE,"PRJCTED MNTHLY QTY's"}</definedName>
    <definedName name="wrn.Prjcted._.Mnthly._.Qtys." localSheetId="99" hidden="1">{#N/A,#N/A,FALSE,"PRJCTED MNTHLY QTY's"}</definedName>
    <definedName name="wrn.Prjcted._.Mnthly._.Qtys." localSheetId="100" hidden="1">{#N/A,#N/A,FALSE,"PRJCTED MNTHLY QTY's"}</definedName>
    <definedName name="wrn.Prjcted._.Mnthly._.Qtys." localSheetId="24" hidden="1">{#N/A,#N/A,FALSE,"PRJCTED MNTHLY QTY's"}</definedName>
    <definedName name="wrn.Prjcted._.Mnthly._.Qtys." localSheetId="33" hidden="1">{#N/A,#N/A,FALSE,"PRJCTED MNTHLY QTY's"}</definedName>
    <definedName name="wrn.Prjcted._.Mnthly._.Qtys." localSheetId="43" hidden="1">{#N/A,#N/A,FALSE,"PRJCTED MNTHLY QTY's"}</definedName>
    <definedName name="wrn.Prjcted._.Mnthly._.Qtys." localSheetId="73" hidden="1">{#N/A,#N/A,FALSE,"PRJCTED MNTHLY QTY's"}</definedName>
    <definedName name="wrn.Prjcted._.Mnthly._.Qtys." localSheetId="74" hidden="1">{#N/A,#N/A,FALSE,"PRJCTED MNTHLY QTY's"}</definedName>
    <definedName name="wrn.Prjcted._.Mnthly._.Qtys." localSheetId="75"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15" hidden="1">{#N/A,#N/A,FALSE,"PRJCTED MNTHLY QTY's"}</definedName>
    <definedName name="wrn.Prjcted._.Mnthly._.Qtys." hidden="1">{#N/A,#N/A,FALSE,"PRJCTED MNTHLY QTY's"}</definedName>
    <definedName name="wrn.Prjcted._.Qtrly._.Dollars." localSheetId="11" hidden="1">{#N/A,#N/A,FALSE,"PRJCTED QTRLY $'s"}</definedName>
    <definedName name="wrn.Prjcted._.Qtrly._.Dollars." localSheetId="12" hidden="1">{#N/A,#N/A,FALSE,"PRJCTED QTRLY $'s"}</definedName>
    <definedName name="wrn.Prjcted._.Qtrly._.Dollars." localSheetId="13" hidden="1">{#N/A,#N/A,FALSE,"PRJCTED QTRLY $'s"}</definedName>
    <definedName name="wrn.Prjcted._.Qtrly._.Dollars." localSheetId="79" hidden="1">{#N/A,#N/A,FALSE,"PRJCTED QTRLY $'s"}</definedName>
    <definedName name="wrn.Prjcted._.Qtrly._.Dollars." localSheetId="80" hidden="1">{#N/A,#N/A,FALSE,"PRJCTED QTRLY $'s"}</definedName>
    <definedName name="wrn.Prjcted._.Qtrly._.Dollars." localSheetId="81" hidden="1">{#N/A,#N/A,FALSE,"PRJCTED QTRLY $'s"}</definedName>
    <definedName name="wrn.Prjcted._.Qtrly._.Dollars." localSheetId="82" hidden="1">{#N/A,#N/A,FALSE,"PRJCTED QTRLY $'s"}</definedName>
    <definedName name="wrn.Prjcted._.Qtrly._.Dollars." localSheetId="83" hidden="1">{#N/A,#N/A,FALSE,"PRJCTED QTRLY $'s"}</definedName>
    <definedName name="wrn.Prjcted._.Qtrly._.Dollars." localSheetId="84" hidden="1">{#N/A,#N/A,FALSE,"PRJCTED QTRLY $'s"}</definedName>
    <definedName name="wrn.Prjcted._.Qtrly._.Dollars." localSheetId="86" hidden="1">{#N/A,#N/A,FALSE,"PRJCTED QTRLY $'s"}</definedName>
    <definedName name="wrn.Prjcted._.Qtrly._.Dollars." localSheetId="87" hidden="1">{#N/A,#N/A,FALSE,"PRJCTED QTRLY $'s"}</definedName>
    <definedName name="wrn.Prjcted._.Qtrly._.Dollars." localSheetId="88" hidden="1">{#N/A,#N/A,FALSE,"PRJCTED QTRLY $'s"}</definedName>
    <definedName name="wrn.Prjcted._.Qtrly._.Dollars." localSheetId="89" hidden="1">{#N/A,#N/A,FALSE,"PRJCTED QTRLY $'s"}</definedName>
    <definedName name="wrn.Prjcted._.Qtrly._.Dollars." localSheetId="90" hidden="1">{#N/A,#N/A,FALSE,"PRJCTED QTRLY $'s"}</definedName>
    <definedName name="wrn.Prjcted._.Qtrly._.Dollars." localSheetId="91" hidden="1">{#N/A,#N/A,FALSE,"PRJCTED QTRLY $'s"}</definedName>
    <definedName name="wrn.Prjcted._.Qtrly._.Dollars." localSheetId="92" hidden="1">{#N/A,#N/A,FALSE,"PRJCTED QTRLY $'s"}</definedName>
    <definedName name="wrn.Prjcted._.Qtrly._.Dollars." localSheetId="93" hidden="1">{#N/A,#N/A,FALSE,"PRJCTED QTRLY $'s"}</definedName>
    <definedName name="wrn.Prjcted._.Qtrly._.Dollars." localSheetId="94" hidden="1">{#N/A,#N/A,FALSE,"PRJCTED QTRLY $'s"}</definedName>
    <definedName name="wrn.Prjcted._.Qtrly._.Dollars." localSheetId="95" hidden="1">{#N/A,#N/A,FALSE,"PRJCTED QTRLY $'s"}</definedName>
    <definedName name="wrn.Prjcted._.Qtrly._.Dollars." localSheetId="99" hidden="1">{#N/A,#N/A,FALSE,"PRJCTED QTRLY $'s"}</definedName>
    <definedName name="wrn.Prjcted._.Qtrly._.Dollars." localSheetId="100" hidden="1">{#N/A,#N/A,FALSE,"PRJCTED QTRLY $'s"}</definedName>
    <definedName name="wrn.Prjcted._.Qtrly._.Dollars." localSheetId="24" hidden="1">{#N/A,#N/A,FALSE,"PRJCTED QTRLY $'s"}</definedName>
    <definedName name="wrn.Prjcted._.Qtrly._.Dollars." localSheetId="33" hidden="1">{#N/A,#N/A,FALSE,"PRJCTED QTRLY $'s"}</definedName>
    <definedName name="wrn.Prjcted._.Qtrly._.Dollars." localSheetId="43" hidden="1">{#N/A,#N/A,FALSE,"PRJCTED QTRLY $'s"}</definedName>
    <definedName name="wrn.Prjcted._.Qtrly._.Dollars." localSheetId="73" hidden="1">{#N/A,#N/A,FALSE,"PRJCTED QTRLY $'s"}</definedName>
    <definedName name="wrn.Prjcted._.Qtrly._.Dollars." localSheetId="74" hidden="1">{#N/A,#N/A,FALSE,"PRJCTED QTRLY $'s"}</definedName>
    <definedName name="wrn.Prjcted._.Qtrly._.Dollars." localSheetId="75"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15" hidden="1">{#N/A,#N/A,FALSE,"PRJCTED QTRLY $'s"}</definedName>
    <definedName name="wrn.Prjcted._.Qtrly._.Dollars." hidden="1">{#N/A,#N/A,FALSE,"PRJCTED QTRLY $'s"}</definedName>
    <definedName name="wrn.Prjcted._.Qtrly._.Qtys." localSheetId="11" hidden="1">{#N/A,#N/A,FALSE,"PRJCTED QTRLY QTY's"}</definedName>
    <definedName name="wrn.Prjcted._.Qtrly._.Qtys." localSheetId="12" hidden="1">{#N/A,#N/A,FALSE,"PRJCTED QTRLY QTY's"}</definedName>
    <definedName name="wrn.Prjcted._.Qtrly._.Qtys." localSheetId="13" hidden="1">{#N/A,#N/A,FALSE,"PRJCTED QTRLY QTY's"}</definedName>
    <definedName name="wrn.Prjcted._.Qtrly._.Qtys." localSheetId="79" hidden="1">{#N/A,#N/A,FALSE,"PRJCTED QTRLY QTY's"}</definedName>
    <definedName name="wrn.Prjcted._.Qtrly._.Qtys." localSheetId="80" hidden="1">{#N/A,#N/A,FALSE,"PRJCTED QTRLY QTY's"}</definedName>
    <definedName name="wrn.Prjcted._.Qtrly._.Qtys." localSheetId="81" hidden="1">{#N/A,#N/A,FALSE,"PRJCTED QTRLY QTY's"}</definedName>
    <definedName name="wrn.Prjcted._.Qtrly._.Qtys." localSheetId="82" hidden="1">{#N/A,#N/A,FALSE,"PRJCTED QTRLY QTY's"}</definedName>
    <definedName name="wrn.Prjcted._.Qtrly._.Qtys." localSheetId="83" hidden="1">{#N/A,#N/A,FALSE,"PRJCTED QTRLY QTY's"}</definedName>
    <definedName name="wrn.Prjcted._.Qtrly._.Qtys." localSheetId="84" hidden="1">{#N/A,#N/A,FALSE,"PRJCTED QTRLY QTY's"}</definedName>
    <definedName name="wrn.Prjcted._.Qtrly._.Qtys." localSheetId="86" hidden="1">{#N/A,#N/A,FALSE,"PRJCTED QTRLY QTY's"}</definedName>
    <definedName name="wrn.Prjcted._.Qtrly._.Qtys." localSheetId="87" hidden="1">{#N/A,#N/A,FALSE,"PRJCTED QTRLY QTY's"}</definedName>
    <definedName name="wrn.Prjcted._.Qtrly._.Qtys." localSheetId="88" hidden="1">{#N/A,#N/A,FALSE,"PRJCTED QTRLY QTY's"}</definedName>
    <definedName name="wrn.Prjcted._.Qtrly._.Qtys." localSheetId="89" hidden="1">{#N/A,#N/A,FALSE,"PRJCTED QTRLY QTY's"}</definedName>
    <definedName name="wrn.Prjcted._.Qtrly._.Qtys." localSheetId="90" hidden="1">{#N/A,#N/A,FALSE,"PRJCTED QTRLY QTY's"}</definedName>
    <definedName name="wrn.Prjcted._.Qtrly._.Qtys." localSheetId="91" hidden="1">{#N/A,#N/A,FALSE,"PRJCTED QTRLY QTY's"}</definedName>
    <definedName name="wrn.Prjcted._.Qtrly._.Qtys." localSheetId="92" hidden="1">{#N/A,#N/A,FALSE,"PRJCTED QTRLY QTY's"}</definedName>
    <definedName name="wrn.Prjcted._.Qtrly._.Qtys." localSheetId="93" hidden="1">{#N/A,#N/A,FALSE,"PRJCTED QTRLY QTY's"}</definedName>
    <definedName name="wrn.Prjcted._.Qtrly._.Qtys." localSheetId="94" hidden="1">{#N/A,#N/A,FALSE,"PRJCTED QTRLY QTY's"}</definedName>
    <definedName name="wrn.Prjcted._.Qtrly._.Qtys." localSheetId="95" hidden="1">{#N/A,#N/A,FALSE,"PRJCTED QTRLY QTY's"}</definedName>
    <definedName name="wrn.Prjcted._.Qtrly._.Qtys." localSheetId="99" hidden="1">{#N/A,#N/A,FALSE,"PRJCTED QTRLY QTY's"}</definedName>
    <definedName name="wrn.Prjcted._.Qtrly._.Qtys." localSheetId="100" hidden="1">{#N/A,#N/A,FALSE,"PRJCTED QTRLY QTY's"}</definedName>
    <definedName name="wrn.Prjcted._.Qtrly._.Qtys." localSheetId="24" hidden="1">{#N/A,#N/A,FALSE,"PRJCTED QTRLY QTY's"}</definedName>
    <definedName name="wrn.Prjcted._.Qtrly._.Qtys." localSheetId="33" hidden="1">{#N/A,#N/A,FALSE,"PRJCTED QTRLY QTY's"}</definedName>
    <definedName name="wrn.Prjcted._.Qtrly._.Qtys." localSheetId="43" hidden="1">{#N/A,#N/A,FALSE,"PRJCTED QTRLY QTY's"}</definedName>
    <definedName name="wrn.Prjcted._.Qtrly._.Qtys." localSheetId="73" hidden="1">{#N/A,#N/A,FALSE,"PRJCTED QTRLY QTY's"}</definedName>
    <definedName name="wrn.Prjcted._.Qtrly._.Qtys." localSheetId="74" hidden="1">{#N/A,#N/A,FALSE,"PRJCTED QTRLY QTY's"}</definedName>
    <definedName name="wrn.Prjcted._.Qtrly._.Qtys." localSheetId="75"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15" hidden="1">{#N/A,#N/A,FALSE,"PRJCTED QTRLY QTY's"}</definedName>
    <definedName name="wrn.Prjcted._.Qtrly._.Qtys." hidden="1">{#N/A,#N/A,FALSE,"PRJCTED QTRLY QTY's"}</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0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0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1" hidden="1">{#N/A,#N/A,FALSE,"DI 2 YEAR MASTER SCHEDULE"}</definedName>
    <definedName name="x" localSheetId="12" hidden="1">{#N/A,#N/A,FALSE,"DI 2 YEAR MASTER SCHEDULE"}</definedName>
    <definedName name="x" localSheetId="13" hidden="1">{#N/A,#N/A,FALSE,"DI 2 YEAR MASTER SCHEDULE"}</definedName>
    <definedName name="x" localSheetId="79" hidden="1">{#N/A,#N/A,FALSE,"DI 2 YEAR MASTER SCHEDULE"}</definedName>
    <definedName name="x" localSheetId="80" hidden="1">{#N/A,#N/A,FALSE,"DI 2 YEAR MASTER SCHEDULE"}</definedName>
    <definedName name="x" localSheetId="81" hidden="1">{#N/A,#N/A,FALSE,"DI 2 YEAR MASTER SCHEDULE"}</definedName>
    <definedName name="x" localSheetId="82" hidden="1">{#N/A,#N/A,FALSE,"DI 2 YEAR MASTER SCHEDULE"}</definedName>
    <definedName name="x" localSheetId="83" hidden="1">{#N/A,#N/A,FALSE,"DI 2 YEAR MASTER SCHEDULE"}</definedName>
    <definedName name="x" localSheetId="84" hidden="1">{#N/A,#N/A,FALSE,"DI 2 YEAR MASTER SCHEDULE"}</definedName>
    <definedName name="x" localSheetId="86" hidden="1">{#N/A,#N/A,FALSE,"DI 2 YEAR MASTER SCHEDULE"}</definedName>
    <definedName name="x" localSheetId="87" hidden="1">{#N/A,#N/A,FALSE,"DI 2 YEAR MASTER SCHEDULE"}</definedName>
    <definedName name="x" localSheetId="88" hidden="1">{#N/A,#N/A,FALSE,"DI 2 YEAR MASTER SCHEDULE"}</definedName>
    <definedName name="x" localSheetId="89" hidden="1">{#N/A,#N/A,FALSE,"DI 2 YEAR MASTER SCHEDULE"}</definedName>
    <definedName name="x" localSheetId="90" hidden="1">{#N/A,#N/A,FALSE,"DI 2 YEAR MASTER SCHEDULE"}</definedName>
    <definedName name="x" localSheetId="91" hidden="1">{#N/A,#N/A,FALSE,"DI 2 YEAR MASTER SCHEDULE"}</definedName>
    <definedName name="x" localSheetId="92" hidden="1">{#N/A,#N/A,FALSE,"DI 2 YEAR MASTER SCHEDULE"}</definedName>
    <definedName name="x" localSheetId="93" hidden="1">{#N/A,#N/A,FALSE,"DI 2 YEAR MASTER SCHEDULE"}</definedName>
    <definedName name="x" localSheetId="94" hidden="1">{#N/A,#N/A,FALSE,"DI 2 YEAR MASTER SCHEDULE"}</definedName>
    <definedName name="x" localSheetId="95" hidden="1">{#N/A,#N/A,FALSE,"DI 2 YEAR MASTER SCHEDULE"}</definedName>
    <definedName name="x" localSheetId="99" hidden="1">{#N/A,#N/A,FALSE,"DI 2 YEAR MASTER SCHEDULE"}</definedName>
    <definedName name="x" localSheetId="100" hidden="1">{#N/A,#N/A,FALSE,"DI 2 YEAR MASTER SCHEDULE"}</definedName>
    <definedName name="x" localSheetId="24" hidden="1">{#N/A,#N/A,FALSE,"DI 2 YEAR MASTER SCHEDULE"}</definedName>
    <definedName name="x" localSheetId="33" hidden="1">{#N/A,#N/A,FALSE,"DI 2 YEAR MASTER SCHEDULE"}</definedName>
    <definedName name="x" localSheetId="43" hidden="1">{#N/A,#N/A,FALSE,"DI 2 YEAR MASTER SCHEDULE"}</definedName>
    <definedName name="x" localSheetId="73" hidden="1">{#N/A,#N/A,FALSE,"DI 2 YEAR MASTER SCHEDULE"}</definedName>
    <definedName name="x" localSheetId="74" hidden="1">{#N/A,#N/A,FALSE,"DI 2 YEAR MASTER SCHEDULE"}</definedName>
    <definedName name="x" localSheetId="75" hidden="1">{#N/A,#N/A,FALSE,"DI 2 YEAR MASTER SCHEDULE"}</definedName>
    <definedName name="x" localSheetId="77" hidden="1">{#N/A,#N/A,FALSE,"DI 2 YEAR MASTER SCHEDULE"}</definedName>
    <definedName name="x" localSheetId="78" hidden="1">{#N/A,#N/A,FALSE,"DI 2 YEAR MASTER SCHEDULE"}</definedName>
    <definedName name="x" localSheetId="15" hidden="1">{#N/A,#N/A,FALSE,"DI 2 YEAR MASTER SCHEDULE"}</definedName>
    <definedName name="x" hidden="1">{#N/A,#N/A,FALSE,"DI 2 YEAR MASTER SCHEDULE"}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11" hidden="1">{#N/A,#N/A,FALSE,"DI 2 YEAR MASTER SCHEDULE"}</definedName>
    <definedName name="z" localSheetId="12" hidden="1">{#N/A,#N/A,FALSE,"DI 2 YEAR MASTER SCHEDULE"}</definedName>
    <definedName name="z" localSheetId="13" hidden="1">{#N/A,#N/A,FALSE,"DI 2 YEAR MASTER SCHEDULE"}</definedName>
    <definedName name="z" localSheetId="79" hidden="1">{#N/A,#N/A,FALSE,"DI 2 YEAR MASTER SCHEDULE"}</definedName>
    <definedName name="z" localSheetId="80" hidden="1">{#N/A,#N/A,FALSE,"DI 2 YEAR MASTER SCHEDULE"}</definedName>
    <definedName name="z" localSheetId="81" hidden="1">{#N/A,#N/A,FALSE,"DI 2 YEAR MASTER SCHEDULE"}</definedName>
    <definedName name="z" localSheetId="82" hidden="1">{#N/A,#N/A,FALSE,"DI 2 YEAR MASTER SCHEDULE"}</definedName>
    <definedName name="z" localSheetId="83" hidden="1">{#N/A,#N/A,FALSE,"DI 2 YEAR MASTER SCHEDULE"}</definedName>
    <definedName name="z" localSheetId="84" hidden="1">{#N/A,#N/A,FALSE,"DI 2 YEAR MASTER SCHEDULE"}</definedName>
    <definedName name="z" localSheetId="86" hidden="1">{#N/A,#N/A,FALSE,"DI 2 YEAR MASTER SCHEDULE"}</definedName>
    <definedName name="z" localSheetId="87" hidden="1">{#N/A,#N/A,FALSE,"DI 2 YEAR MASTER SCHEDULE"}</definedName>
    <definedName name="z" localSheetId="88" hidden="1">{#N/A,#N/A,FALSE,"DI 2 YEAR MASTER SCHEDULE"}</definedName>
    <definedName name="z" localSheetId="89" hidden="1">{#N/A,#N/A,FALSE,"DI 2 YEAR MASTER SCHEDULE"}</definedName>
    <definedName name="z" localSheetId="90" hidden="1">{#N/A,#N/A,FALSE,"DI 2 YEAR MASTER SCHEDULE"}</definedName>
    <definedName name="z" localSheetId="91" hidden="1">{#N/A,#N/A,FALSE,"DI 2 YEAR MASTER SCHEDULE"}</definedName>
    <definedName name="z" localSheetId="92" hidden="1">{#N/A,#N/A,FALSE,"DI 2 YEAR MASTER SCHEDULE"}</definedName>
    <definedName name="z" localSheetId="93" hidden="1">{#N/A,#N/A,FALSE,"DI 2 YEAR MASTER SCHEDULE"}</definedName>
    <definedName name="z" localSheetId="94" hidden="1">{#N/A,#N/A,FALSE,"DI 2 YEAR MASTER SCHEDULE"}</definedName>
    <definedName name="z" localSheetId="95" hidden="1">{#N/A,#N/A,FALSE,"DI 2 YEAR MASTER SCHEDULE"}</definedName>
    <definedName name="z" localSheetId="99" hidden="1">{#N/A,#N/A,FALSE,"DI 2 YEAR MASTER SCHEDULE"}</definedName>
    <definedName name="z" localSheetId="100" hidden="1">{#N/A,#N/A,FALSE,"DI 2 YEAR MASTER SCHEDULE"}</definedName>
    <definedName name="z" localSheetId="24" hidden="1">{#N/A,#N/A,FALSE,"DI 2 YEAR MASTER SCHEDULE"}</definedName>
    <definedName name="z" localSheetId="33" hidden="1">{#N/A,#N/A,FALSE,"DI 2 YEAR MASTER SCHEDULE"}</definedName>
    <definedName name="z" localSheetId="43" hidden="1">{#N/A,#N/A,FALSE,"DI 2 YEAR MASTER SCHEDULE"}</definedName>
    <definedName name="z" localSheetId="73" hidden="1">{#N/A,#N/A,FALSE,"DI 2 YEAR MASTER SCHEDULE"}</definedName>
    <definedName name="z" localSheetId="74" hidden="1">{#N/A,#N/A,FALSE,"DI 2 YEAR MASTER SCHEDULE"}</definedName>
    <definedName name="z" localSheetId="75" hidden="1">{#N/A,#N/A,FALSE,"DI 2 YEAR MASTER SCHEDULE"}</definedName>
    <definedName name="z" localSheetId="77" hidden="1">{#N/A,#N/A,FALSE,"DI 2 YEAR MASTER SCHEDULE"}</definedName>
    <definedName name="z" localSheetId="78" hidden="1">{#N/A,#N/A,FALSE,"DI 2 YEAR MASTER SCHEDULE"}</definedName>
    <definedName name="z" localSheetId="15"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11" hidden="1">#REF!</definedName>
    <definedName name="Z_9A428CE1_B4D9_11D0_A8AA_0000C071AEE7_.wvu.PrintArea" localSheetId="12" hidden="1">#REF!</definedName>
    <definedName name="Z_9A428CE1_B4D9_11D0_A8AA_0000C071AEE7_.wvu.PrintArea" localSheetId="13" hidden="1">#REF!</definedName>
    <definedName name="Z_9A428CE1_B4D9_11D0_A8AA_0000C071AEE7_.wvu.PrintArea" localSheetId="79" hidden="1">#REF!</definedName>
    <definedName name="Z_9A428CE1_B4D9_11D0_A8AA_0000C071AEE7_.wvu.PrintArea" localSheetId="80" hidden="1">#REF!</definedName>
    <definedName name="Z_9A428CE1_B4D9_11D0_A8AA_0000C071AEE7_.wvu.PrintArea" localSheetId="81" hidden="1">#REF!</definedName>
    <definedName name="Z_9A428CE1_B4D9_11D0_A8AA_0000C071AEE7_.wvu.PrintArea" localSheetId="82" hidden="1">#REF!</definedName>
    <definedName name="Z_9A428CE1_B4D9_11D0_A8AA_0000C071AEE7_.wvu.PrintArea" localSheetId="83" hidden="1">#REF!</definedName>
    <definedName name="Z_9A428CE1_B4D9_11D0_A8AA_0000C071AEE7_.wvu.PrintArea" localSheetId="84" hidden="1">#REF!</definedName>
    <definedName name="Z_9A428CE1_B4D9_11D0_A8AA_0000C071AEE7_.wvu.PrintArea" localSheetId="87" hidden="1">#REF!</definedName>
    <definedName name="Z_9A428CE1_B4D9_11D0_A8AA_0000C071AEE7_.wvu.PrintArea" localSheetId="88" hidden="1">#REF!</definedName>
    <definedName name="Z_9A428CE1_B4D9_11D0_A8AA_0000C071AEE7_.wvu.PrintArea" localSheetId="89" hidden="1">#REF!</definedName>
    <definedName name="Z_9A428CE1_B4D9_11D0_A8AA_0000C071AEE7_.wvu.PrintArea" localSheetId="90" hidden="1">'11.05a Other_Re-opener Appendix'!#REF!</definedName>
    <definedName name="Z_9A428CE1_B4D9_11D0_A8AA_0000C071AEE7_.wvu.PrintArea" localSheetId="91" hidden="1">#REF!</definedName>
    <definedName name="Z_9A428CE1_B4D9_11D0_A8AA_0000C071AEE7_.wvu.PrintArea" localSheetId="92" hidden="1">#REF!</definedName>
    <definedName name="Z_9A428CE1_B4D9_11D0_A8AA_0000C071AEE7_.wvu.PrintArea" localSheetId="93" hidden="1">#REF!</definedName>
    <definedName name="Z_9A428CE1_B4D9_11D0_A8AA_0000C071AEE7_.wvu.PrintArea" localSheetId="94" hidden="1">#REF!</definedName>
    <definedName name="Z_9A428CE1_B4D9_11D0_A8AA_0000C071AEE7_.wvu.PrintArea" localSheetId="95" hidden="1">#REF!</definedName>
    <definedName name="Z_9A428CE1_B4D9_11D0_A8AA_0000C071AEE7_.wvu.PrintArea" localSheetId="99" hidden="1">#REF!</definedName>
    <definedName name="Z_9A428CE1_B4D9_11D0_A8AA_0000C071AEE7_.wvu.PrintArea" localSheetId="100" hidden="1">#REF!</definedName>
    <definedName name="Z_9A428CE1_B4D9_11D0_A8AA_0000C071AEE7_.wvu.PrintArea" localSheetId="33" hidden="1">#REF!</definedName>
    <definedName name="Z_9A428CE1_B4D9_11D0_A8AA_0000C071AEE7_.wvu.PrintArea" localSheetId="36" hidden="1">#REF!</definedName>
    <definedName name="Z_9A428CE1_B4D9_11D0_A8AA_0000C071AEE7_.wvu.PrintArea" localSheetId="37" hidden="1">#REF!</definedName>
    <definedName name="Z_9A428CE1_B4D9_11D0_A8AA_0000C071AEE7_.wvu.PrintArea" localSheetId="39" hidden="1">#REF!</definedName>
    <definedName name="Z_9A428CE1_B4D9_11D0_A8AA_0000C071AEE7_.wvu.PrintArea" localSheetId="73" hidden="1">#REF!</definedName>
    <definedName name="Z_9A428CE1_B4D9_11D0_A8AA_0000C071AEE7_.wvu.PrintArea" localSheetId="74" hidden="1">#REF!</definedName>
    <definedName name="Z_9A428CE1_B4D9_11D0_A8AA_0000C071AEE7_.wvu.PrintArea" localSheetId="75" hidden="1">#REF!</definedName>
    <definedName name="Z_9A428CE1_B4D9_11D0_A8AA_0000C071AEE7_.wvu.PrintArea" localSheetId="76" hidden="1">#REF!</definedName>
    <definedName name="Z_9A428CE1_B4D9_11D0_A8AA_0000C071AEE7_.wvu.PrintArea" localSheetId="77" hidden="1">#REF!</definedName>
    <definedName name="Z_9A428CE1_B4D9_11D0_A8AA_0000C071AEE7_.wvu.PrintArea" localSheetId="78" hidden="1">#REF!</definedName>
    <definedName name="Z_9A428CE1_B4D9_11D0_A8AA_0000C071AEE7_.wvu.PrintArea" localSheetId="15"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2" i="272" l="1"/>
  <c r="G232" i="272"/>
  <c r="H232" i="272"/>
  <c r="I232" i="272"/>
  <c r="E232" i="272"/>
  <c r="P998" i="264"/>
  <c r="P999" i="264"/>
  <c r="P1000" i="264"/>
  <c r="P1001" i="264"/>
  <c r="P1002" i="264"/>
  <c r="P1003" i="264"/>
  <c r="P1004" i="264"/>
  <c r="P1005" i="264"/>
  <c r="P1006" i="264"/>
  <c r="M36" i="264"/>
  <c r="N36" i="264"/>
  <c r="O36" i="264"/>
  <c r="P36" i="264"/>
  <c r="L36" i="264"/>
  <c r="M86" i="58"/>
  <c r="M85" i="58"/>
  <c r="M84" i="58"/>
  <c r="M83" i="58"/>
  <c r="M82" i="58"/>
  <c r="M78" i="58"/>
  <c r="M77" i="58"/>
  <c r="M76" i="58"/>
  <c r="M75" i="58"/>
  <c r="M71" i="58"/>
  <c r="M70" i="58"/>
  <c r="M69" i="58"/>
  <c r="M68" i="58"/>
  <c r="M67" i="58"/>
  <c r="M66" i="58"/>
  <c r="J35" i="239"/>
  <c r="K35" i="239"/>
  <c r="L35" i="239"/>
  <c r="M35" i="239"/>
  <c r="I35" i="239"/>
  <c r="I34" i="239"/>
  <c r="J34" i="239"/>
  <c r="K34" i="239"/>
  <c r="M34" i="239"/>
  <c r="L34" i="239"/>
  <c r="J329" i="155"/>
  <c r="J321" i="155"/>
  <c r="M10" i="31"/>
  <c r="N10" i="31"/>
  <c r="O10" i="31"/>
  <c r="M11" i="31"/>
  <c r="N11" i="31"/>
  <c r="N12" i="31" s="1"/>
  <c r="O11" i="31"/>
  <c r="O12" i="31" s="1"/>
  <c r="M12" i="31"/>
  <c r="M14" i="31"/>
  <c r="N14" i="31"/>
  <c r="O14" i="31"/>
  <c r="M15" i="31"/>
  <c r="M16" i="31" s="1"/>
  <c r="N15" i="31"/>
  <c r="N16" i="31" s="1"/>
  <c r="O15" i="31"/>
  <c r="O16" i="31" s="1"/>
  <c r="M18" i="31"/>
  <c r="N18" i="31"/>
  <c r="O18" i="31"/>
  <c r="M36" i="155"/>
  <c r="U102" i="60"/>
  <c r="Q102" i="60"/>
  <c r="R102" i="60"/>
  <c r="S102" i="60"/>
  <c r="G172" i="268" a="1"/>
  <c r="G172" i="268" s="1"/>
  <c r="G171" i="268" a="1"/>
  <c r="G171" i="268" s="1"/>
  <c r="G170" i="268" a="1"/>
  <c r="G170" i="268" s="1"/>
  <c r="G169" i="268" a="1"/>
  <c r="G169" i="268" s="1"/>
  <c r="G168" i="268" a="1"/>
  <c r="G168" i="268" s="1"/>
  <c r="G167" i="268" a="1"/>
  <c r="G167" i="268" s="1"/>
  <c r="G165" i="268" a="1"/>
  <c r="G165" i="268" s="1"/>
  <c r="G164" i="268" a="1"/>
  <c r="G164" i="268" s="1"/>
  <c r="G163" i="268" a="1"/>
  <c r="G163" i="268" s="1"/>
  <c r="G162" i="268" a="1"/>
  <c r="G162" i="268" s="1"/>
  <c r="G161" i="268" a="1"/>
  <c r="G161" i="268" s="1"/>
  <c r="G160" i="268" a="1"/>
  <c r="G160" i="268" s="1"/>
  <c r="G158" i="268" a="1"/>
  <c r="G158" i="268" s="1"/>
  <c r="G157" i="268" a="1"/>
  <c r="G157" i="268" s="1"/>
  <c r="G156" i="268" a="1"/>
  <c r="G156" i="268" s="1"/>
  <c r="G155" i="268" a="1"/>
  <c r="G155" i="268" s="1"/>
  <c r="G154" i="268" a="1"/>
  <c r="G154" i="268" s="1"/>
  <c r="G153" i="268" a="1"/>
  <c r="G153" i="268" s="1"/>
  <c r="G151" i="268" a="1"/>
  <c r="G151" i="268" s="1"/>
  <c r="G150" i="268" a="1"/>
  <c r="G150" i="268" s="1"/>
  <c r="G149" i="268" a="1"/>
  <c r="G149" i="268" s="1"/>
  <c r="G148" i="268" a="1"/>
  <c r="G148" i="268" s="1"/>
  <c r="G147" i="268" a="1"/>
  <c r="G147" i="268" s="1"/>
  <c r="G146" i="268" a="1"/>
  <c r="G146" i="268" s="1"/>
  <c r="G144" i="268" a="1"/>
  <c r="G144" i="268" s="1"/>
  <c r="G143" i="268" a="1"/>
  <c r="G143" i="268" s="1"/>
  <c r="G142" i="268" a="1"/>
  <c r="G142" i="268" s="1"/>
  <c r="G141" i="268" a="1"/>
  <c r="G141" i="268" s="1"/>
  <c r="G140" i="268" a="1"/>
  <c r="G140" i="268" s="1"/>
  <c r="G139" i="268" a="1"/>
  <c r="G139" i="268" s="1"/>
  <c r="G137" i="268" a="1"/>
  <c r="G137" i="268" s="1"/>
  <c r="G136" i="268" a="1"/>
  <c r="G136" i="268" s="1"/>
  <c r="G135" i="268" a="1"/>
  <c r="G135" i="268" s="1"/>
  <c r="G134" i="268" a="1"/>
  <c r="G134" i="268" s="1"/>
  <c r="G133" i="268" a="1"/>
  <c r="G133" i="268" s="1"/>
  <c r="G132" i="268" a="1"/>
  <c r="G132" i="268" s="1"/>
  <c r="G130" i="268" a="1"/>
  <c r="G130" i="268" s="1"/>
  <c r="G129" i="268" a="1"/>
  <c r="G129" i="268" s="1"/>
  <c r="G128" i="268" a="1"/>
  <c r="G128" i="268" s="1"/>
  <c r="G127" i="268" a="1"/>
  <c r="G127" i="268" s="1"/>
  <c r="G126" i="268" a="1"/>
  <c r="G126" i="268" s="1"/>
  <c r="G125" i="268" a="1"/>
  <c r="G125" i="268" s="1"/>
  <c r="G119" i="268" a="1"/>
  <c r="G119" i="268" s="1"/>
  <c r="G120" i="268" a="1"/>
  <c r="G120" i="268" s="1"/>
  <c r="G121" i="268" a="1"/>
  <c r="G121" i="268" s="1"/>
  <c r="G122" i="268" a="1"/>
  <c r="G122" i="268" s="1"/>
  <c r="G123" i="268" a="1"/>
  <c r="G123" i="268" s="1"/>
  <c r="G118" i="268" a="1"/>
  <c r="G118" i="268" s="1"/>
  <c r="Z23" i="78" l="1"/>
  <c r="I81" i="282" l="1"/>
  <c r="J81" i="282"/>
  <c r="K81" i="282"/>
  <c r="L81" i="282"/>
  <c r="M81" i="282"/>
  <c r="J16" i="227"/>
  <c r="M54" i="240" s="1"/>
  <c r="P33" i="57"/>
  <c r="P34" i="57"/>
  <c r="P35" i="57"/>
  <c r="P36" i="57"/>
  <c r="P37" i="57"/>
  <c r="I25" i="283"/>
  <c r="I44" i="283"/>
  <c r="O998" i="264"/>
  <c r="O999" i="264"/>
  <c r="O1000" i="264"/>
  <c r="O1001" i="264"/>
  <c r="O1002" i="264"/>
  <c r="O1003" i="264"/>
  <c r="O1004" i="264"/>
  <c r="O1005" i="264"/>
  <c r="O1006" i="264"/>
  <c r="H178" i="272"/>
  <c r="H183" i="272"/>
  <c r="H188" i="272"/>
  <c r="H193" i="272"/>
  <c r="H198" i="272"/>
  <c r="H130" i="272"/>
  <c r="H131" i="272"/>
  <c r="H132" i="272"/>
  <c r="H133" i="272"/>
  <c r="H91" i="272"/>
  <c r="H65" i="272"/>
  <c r="H40" i="272"/>
  <c r="K31" i="271"/>
  <c r="M53" i="240"/>
  <c r="M47" i="240"/>
  <c r="M48" i="240"/>
  <c r="M43" i="240"/>
  <c r="M37" i="240"/>
  <c r="M32" i="240"/>
  <c r="M31" i="240"/>
  <c r="M30" i="240"/>
  <c r="M25" i="240" l="1"/>
  <c r="L51" i="235"/>
  <c r="L52" i="235"/>
  <c r="L53" i="235"/>
  <c r="L54" i="235"/>
  <c r="L56" i="235"/>
  <c r="L57" i="235"/>
  <c r="L58" i="235"/>
  <c r="L60" i="235"/>
  <c r="L61" i="235"/>
  <c r="L62" i="235"/>
  <c r="L66" i="235"/>
  <c r="L67" i="235"/>
  <c r="L68" i="235"/>
  <c r="L69" i="235"/>
  <c r="L42" i="235"/>
  <c r="L43" i="235"/>
  <c r="L44" i="235"/>
  <c r="L45" i="235"/>
  <c r="L46" i="235"/>
  <c r="L12" i="235"/>
  <c r="L13" i="235"/>
  <c r="L14" i="235"/>
  <c r="L21" i="235"/>
  <c r="L22" i="235"/>
  <c r="L23" i="235"/>
  <c r="L24" i="235"/>
  <c r="L25" i="235"/>
  <c r="L29" i="235"/>
  <c r="L30" i="235"/>
  <c r="L34" i="235"/>
  <c r="L35" i="235"/>
  <c r="L36" i="235"/>
  <c r="L37" i="235"/>
  <c r="L38" i="235"/>
  <c r="R60" i="56"/>
  <c r="R61" i="56"/>
  <c r="R62" i="56"/>
  <c r="R63" i="56"/>
  <c r="R64" i="56"/>
  <c r="R65" i="56"/>
  <c r="R66" i="56"/>
  <c r="R67" i="56"/>
  <c r="R68" i="56"/>
  <c r="R48" i="56"/>
  <c r="R49" i="56"/>
  <c r="R50" i="56"/>
  <c r="R51" i="56"/>
  <c r="R52" i="56"/>
  <c r="R53" i="56"/>
  <c r="R54" i="56"/>
  <c r="R55" i="56"/>
  <c r="R31" i="56"/>
  <c r="Q31" i="56"/>
  <c r="P56" i="31" l="1"/>
  <c r="P53" i="31"/>
  <c r="P50" i="31"/>
  <c r="P47" i="31"/>
  <c r="P44" i="31"/>
  <c r="P41" i="31"/>
  <c r="P38" i="31"/>
  <c r="P35" i="31"/>
  <c r="P32" i="31"/>
  <c r="P29" i="31"/>
  <c r="P26" i="31"/>
  <c r="P23" i="31"/>
  <c r="P93" i="31"/>
  <c r="P90" i="31"/>
  <c r="P87" i="31"/>
  <c r="P84" i="31"/>
  <c r="P81" i="31"/>
  <c r="P78" i="31"/>
  <c r="P75" i="31"/>
  <c r="P72" i="31"/>
  <c r="P69" i="31"/>
  <c r="P66" i="31"/>
  <c r="P63" i="31"/>
  <c r="Q151" i="31"/>
  <c r="P151" i="31"/>
  <c r="O151" i="31"/>
  <c r="N151" i="31"/>
  <c r="M151" i="31"/>
  <c r="Q150" i="31"/>
  <c r="P150" i="31"/>
  <c r="O150" i="31"/>
  <c r="N150" i="31"/>
  <c r="M150" i="31"/>
  <c r="P18" i="31" l="1"/>
  <c r="P15" i="31"/>
  <c r="P14" i="31"/>
  <c r="P11" i="31"/>
  <c r="P12" i="31" s="1"/>
  <c r="P10" i="31"/>
  <c r="P60" i="31"/>
  <c r="Q93" i="31"/>
  <c r="Q90" i="31"/>
  <c r="Q87" i="31"/>
  <c r="Q84" i="31"/>
  <c r="Q81" i="31"/>
  <c r="Q78" i="31"/>
  <c r="Q75" i="31"/>
  <c r="Q72" i="31"/>
  <c r="Q69" i="31"/>
  <c r="Q66" i="31"/>
  <c r="Q63" i="31"/>
  <c r="Q60" i="31"/>
  <c r="Q32" i="31"/>
  <c r="Q44" i="31" s="1"/>
  <c r="Q56" i="31" s="1"/>
  <c r="Q29" i="31"/>
  <c r="Q41" i="31" s="1"/>
  <c r="Q53" i="31" s="1"/>
  <c r="Q26" i="31"/>
  <c r="Q38" i="31" s="1"/>
  <c r="Q50" i="31" s="1"/>
  <c r="Q23" i="31"/>
  <c r="Q35" i="31" s="1"/>
  <c r="Q47" i="31" s="1"/>
  <c r="P16" i="31" l="1"/>
  <c r="J46" i="266" a="1"/>
  <c r="J46" i="266" s="1"/>
  <c r="K46" i="266" a="1"/>
  <c r="K46" i="266" s="1"/>
  <c r="L46" i="266" a="1"/>
  <c r="L46" i="266" s="1"/>
  <c r="M46" i="266" a="1"/>
  <c r="M46" i="266" s="1"/>
  <c r="I46" i="266" a="1"/>
  <c r="I46" i="266" s="1"/>
  <c r="V130" i="78"/>
  <c r="W130" i="78"/>
  <c r="X130" i="78"/>
  <c r="Y130" i="78"/>
  <c r="Z130" i="78"/>
  <c r="V115" i="78"/>
  <c r="W115" i="78"/>
  <c r="X115" i="78"/>
  <c r="Y115" i="78"/>
  <c r="Z115" i="78"/>
  <c r="M1003" i="264" l="1"/>
  <c r="N1003" i="264"/>
  <c r="M1004" i="264"/>
  <c r="N1004" i="264"/>
  <c r="M1005" i="264"/>
  <c r="N1005" i="264"/>
  <c r="L1003" i="264"/>
  <c r="L1004" i="264"/>
  <c r="L1005" i="264"/>
  <c r="M1002" i="264"/>
  <c r="N1002" i="264"/>
  <c r="L1002" i="264"/>
  <c r="M998" i="264"/>
  <c r="N998" i="264"/>
  <c r="L998" i="264"/>
  <c r="J24" i="269" l="1"/>
  <c r="I24" i="269"/>
  <c r="I34" i="269" l="1"/>
  <c r="J34" i="269"/>
  <c r="I35" i="269"/>
  <c r="J35" i="269"/>
  <c r="I36" i="269"/>
  <c r="J36" i="269"/>
  <c r="F220" i="272"/>
  <c r="E220" i="272" l="1"/>
  <c r="F26" i="270" l="1"/>
  <c r="I32" i="271" l="1"/>
  <c r="J32" i="271"/>
  <c r="K32" i="271"/>
  <c r="L32" i="271"/>
  <c r="H32" i="271"/>
  <c r="I43" i="271" l="1"/>
  <c r="J43" i="271"/>
  <c r="K43" i="271"/>
  <c r="L43" i="271"/>
  <c r="H43" i="271"/>
  <c r="G25" i="269" l="1"/>
  <c r="H25" i="269"/>
  <c r="I25" i="269" s="1"/>
  <c r="J25" i="269" s="1"/>
  <c r="F25" i="269"/>
  <c r="H24" i="269"/>
  <c r="G24" i="269"/>
  <c r="F24" i="269"/>
  <c r="S91" i="203" l="1"/>
  <c r="T91" i="203"/>
  <c r="U91" i="203"/>
  <c r="S92" i="203"/>
  <c r="T92" i="203"/>
  <c r="U92" i="203"/>
  <c r="R135" i="35" l="1"/>
  <c r="S135" i="35"/>
  <c r="T135" i="35"/>
  <c r="J69" i="235" l="1"/>
  <c r="K69" i="235"/>
  <c r="I69" i="235"/>
  <c r="J68" i="235"/>
  <c r="K68" i="235"/>
  <c r="I68" i="235"/>
  <c r="J14" i="269" l="1"/>
  <c r="I14" i="269"/>
  <c r="L47" i="235" l="1"/>
  <c r="M47" i="235"/>
  <c r="AC71" i="257"/>
  <c r="AC70" i="257"/>
  <c r="AC69" i="257"/>
  <c r="AC68" i="257"/>
  <c r="AC67" i="257"/>
  <c r="AC66" i="257"/>
  <c r="AC65" i="257"/>
  <c r="AC60" i="257"/>
  <c r="AC59" i="257"/>
  <c r="AC58" i="257"/>
  <c r="AC57" i="257"/>
  <c r="AC56" i="257"/>
  <c r="AC55" i="257"/>
  <c r="AC54" i="257"/>
  <c r="AC53" i="257"/>
  <c r="AC52" i="257"/>
  <c r="AC47" i="257"/>
  <c r="AC46" i="257"/>
  <c r="AC45" i="257"/>
  <c r="AC44" i="257"/>
  <c r="AC43" i="257"/>
  <c r="AC42" i="257"/>
  <c r="AC41" i="257"/>
  <c r="AC40" i="257"/>
  <c r="AC39" i="257"/>
  <c r="AC38" i="257"/>
  <c r="AC37" i="257"/>
  <c r="AC36" i="257"/>
  <c r="AC35" i="257"/>
  <c r="AC34" i="257"/>
  <c r="AC30" i="257"/>
  <c r="AC29" i="257"/>
  <c r="AC28" i="257"/>
  <c r="AC27" i="257"/>
  <c r="AC26" i="257"/>
  <c r="AC25" i="257"/>
  <c r="AC24" i="257"/>
  <c r="AC23" i="257"/>
  <c r="AC22" i="257"/>
  <c r="AC21" i="257"/>
  <c r="AC17" i="257"/>
  <c r="AC16" i="257"/>
  <c r="AC15" i="257"/>
  <c r="AC14" i="257"/>
  <c r="AC13" i="257"/>
  <c r="AC12" i="257"/>
  <c r="AC11" i="257"/>
  <c r="AC10" i="257"/>
  <c r="AC9" i="257"/>
  <c r="AC8" i="257"/>
  <c r="M1006" i="264"/>
  <c r="N1006" i="264"/>
  <c r="L1006" i="264"/>
  <c r="M1001" i="264"/>
  <c r="N1001" i="264"/>
  <c r="L1001" i="264"/>
  <c r="M1000" i="264"/>
  <c r="N1000" i="264"/>
  <c r="L1000" i="264"/>
  <c r="M999" i="264"/>
  <c r="N999" i="264"/>
  <c r="L999" i="264"/>
  <c r="M12" i="264"/>
  <c r="N12" i="264"/>
  <c r="O12" i="264"/>
  <c r="P12" i="264"/>
  <c r="L12" i="264"/>
  <c r="L37" i="264"/>
  <c r="L13" i="264" s="1"/>
  <c r="M37" i="264"/>
  <c r="N37" i="264"/>
  <c r="N13" i="264" s="1"/>
  <c r="O37" i="264"/>
  <c r="P37" i="264"/>
  <c r="L38" i="264"/>
  <c r="L14" i="264" s="1"/>
  <c r="M38" i="264"/>
  <c r="M14" i="264" s="1"/>
  <c r="N38" i="264"/>
  <c r="N14" i="264" s="1"/>
  <c r="O38" i="264"/>
  <c r="O14" i="264" s="1"/>
  <c r="P38" i="264"/>
  <c r="L39" i="264"/>
  <c r="L15" i="264" s="1"/>
  <c r="M39" i="264"/>
  <c r="N39" i="264"/>
  <c r="N15" i="264" s="1"/>
  <c r="O39" i="264"/>
  <c r="O15" i="264" s="1"/>
  <c r="P39" i="264"/>
  <c r="P15" i="264" s="1"/>
  <c r="L40" i="264"/>
  <c r="L16" i="264" s="1"/>
  <c r="M40" i="264"/>
  <c r="N40" i="264"/>
  <c r="O40" i="264"/>
  <c r="P40" i="264"/>
  <c r="L41" i="264"/>
  <c r="L17" i="264" s="1"/>
  <c r="M41" i="264"/>
  <c r="N41" i="264"/>
  <c r="N17" i="264" s="1"/>
  <c r="O41" i="264"/>
  <c r="P41" i="264"/>
  <c r="P17" i="264" s="1"/>
  <c r="L42" i="264"/>
  <c r="M42" i="264"/>
  <c r="M18" i="264" s="1"/>
  <c r="N42" i="264"/>
  <c r="N18" i="264" s="1"/>
  <c r="O42" i="264"/>
  <c r="O18" i="264" s="1"/>
  <c r="P42" i="264"/>
  <c r="L43" i="264"/>
  <c r="L19" i="264" s="1"/>
  <c r="M43" i="264"/>
  <c r="M19" i="264" s="1"/>
  <c r="N43" i="264"/>
  <c r="N19" i="264" s="1"/>
  <c r="O43" i="264"/>
  <c r="O19" i="264" s="1"/>
  <c r="P43" i="264"/>
  <c r="P19" i="264" s="1"/>
  <c r="L44" i="264"/>
  <c r="L20" i="264" s="1"/>
  <c r="M44" i="264"/>
  <c r="M20" i="264" s="1"/>
  <c r="N44" i="264"/>
  <c r="O44" i="264"/>
  <c r="O20" i="264" s="1"/>
  <c r="P44" i="264"/>
  <c r="P20" i="264"/>
  <c r="N20" i="264"/>
  <c r="P18" i="264"/>
  <c r="L18" i="264"/>
  <c r="O17" i="264"/>
  <c r="M17" i="264"/>
  <c r="P16" i="264"/>
  <c r="O16" i="264"/>
  <c r="N16" i="264"/>
  <c r="M16" i="264"/>
  <c r="M15" i="264"/>
  <c r="P14" i="264"/>
  <c r="P13" i="264"/>
  <c r="O13" i="264"/>
  <c r="M13" i="264"/>
  <c r="N177" i="33"/>
  <c r="O177" i="33"/>
  <c r="N97" i="33"/>
  <c r="O97" i="33"/>
  <c r="AC72" i="257" l="1"/>
  <c r="AC31" i="257"/>
  <c r="AC18" i="257"/>
  <c r="AC61" i="257"/>
  <c r="AC48" i="257"/>
  <c r="W88" i="78"/>
  <c r="M62" i="62" s="1"/>
  <c r="J15" i="59" a="1"/>
  <c r="J15" i="59" s="1"/>
  <c r="K15" i="59" a="1"/>
  <c r="K15" i="59" s="1"/>
  <c r="L15" i="59" a="1"/>
  <c r="L15" i="59" s="1"/>
  <c r="M15" i="59" a="1"/>
  <c r="M15" i="59" s="1"/>
  <c r="N15" i="59" a="1"/>
  <c r="N15" i="59" s="1"/>
  <c r="F45" i="287"/>
  <c r="G45" i="287"/>
  <c r="H45" i="287"/>
  <c r="I45" i="287"/>
  <c r="E45" i="287"/>
  <c r="L481" i="209"/>
  <c r="M481" i="209"/>
  <c r="N481" i="209"/>
  <c r="O481" i="209"/>
  <c r="P481" i="209"/>
  <c r="Q481" i="209"/>
  <c r="L482" i="209"/>
  <c r="M482" i="209"/>
  <c r="N482" i="209"/>
  <c r="O482" i="209"/>
  <c r="P482" i="209"/>
  <c r="Q482" i="209"/>
  <c r="L478" i="209"/>
  <c r="M478" i="209"/>
  <c r="N478" i="209"/>
  <c r="O478" i="209"/>
  <c r="P478" i="209"/>
  <c r="Q478" i="209"/>
  <c r="L479" i="209"/>
  <c r="M479" i="209"/>
  <c r="N479" i="209"/>
  <c r="O479" i="209"/>
  <c r="P479" i="209"/>
  <c r="Q479" i="209"/>
  <c r="L480" i="209"/>
  <c r="M480" i="209"/>
  <c r="N480" i="209"/>
  <c r="O480" i="209"/>
  <c r="P480" i="209"/>
  <c r="Q480" i="209"/>
  <c r="L428" i="209"/>
  <c r="M428" i="209"/>
  <c r="N428" i="209"/>
  <c r="O428" i="209"/>
  <c r="P428" i="209"/>
  <c r="Q428" i="209"/>
  <c r="R428" i="209"/>
  <c r="L429" i="209"/>
  <c r="M429" i="209"/>
  <c r="N429" i="209"/>
  <c r="O429" i="209"/>
  <c r="P429" i="209"/>
  <c r="Q429" i="209"/>
  <c r="R429" i="209"/>
  <c r="L430" i="209"/>
  <c r="M430" i="209"/>
  <c r="N430" i="209"/>
  <c r="O430" i="209"/>
  <c r="P430" i="209"/>
  <c r="Q430" i="209"/>
  <c r="R430" i="209"/>
  <c r="L431" i="209"/>
  <c r="M431" i="209"/>
  <c r="N431" i="209"/>
  <c r="O431" i="209"/>
  <c r="P431" i="209"/>
  <c r="Q431" i="209"/>
  <c r="R431" i="209"/>
  <c r="L432" i="209"/>
  <c r="M432" i="209"/>
  <c r="N432" i="209"/>
  <c r="O432" i="209"/>
  <c r="P432" i="209"/>
  <c r="Q432" i="209"/>
  <c r="R432" i="209"/>
  <c r="L433" i="209"/>
  <c r="M433" i="209"/>
  <c r="N433" i="209"/>
  <c r="O433" i="209"/>
  <c r="P433" i="209"/>
  <c r="Q433" i="209"/>
  <c r="R433" i="209"/>
  <c r="L434" i="209"/>
  <c r="M434" i="209"/>
  <c r="N434" i="209"/>
  <c r="O434" i="209"/>
  <c r="P434" i="209"/>
  <c r="Q434" i="209"/>
  <c r="R434" i="209"/>
  <c r="L435" i="209"/>
  <c r="M435" i="209"/>
  <c r="N435" i="209"/>
  <c r="O435" i="209"/>
  <c r="P435" i="209"/>
  <c r="Q435" i="209"/>
  <c r="R435" i="209"/>
  <c r="L383" i="209" l="1"/>
  <c r="M383" i="209"/>
  <c r="N383" i="209"/>
  <c r="O383" i="209"/>
  <c r="P383" i="209"/>
  <c r="Q383" i="209"/>
  <c r="R383" i="209"/>
  <c r="L384" i="209"/>
  <c r="M384" i="209"/>
  <c r="N384" i="209"/>
  <c r="O384" i="209"/>
  <c r="P384" i="209"/>
  <c r="Q384" i="209"/>
  <c r="R384" i="209"/>
  <c r="L385" i="209"/>
  <c r="M385" i="209"/>
  <c r="N385" i="209"/>
  <c r="O385" i="209"/>
  <c r="P385" i="209"/>
  <c r="Q385" i="209"/>
  <c r="R385" i="209"/>
  <c r="L284" i="209"/>
  <c r="M284" i="209"/>
  <c r="N284" i="209"/>
  <c r="O284" i="209"/>
  <c r="P284" i="209"/>
  <c r="Q284" i="209"/>
  <c r="L285" i="209"/>
  <c r="M285" i="209"/>
  <c r="N285" i="209"/>
  <c r="O285" i="209"/>
  <c r="P285" i="209"/>
  <c r="Q285" i="209"/>
  <c r="L286" i="209"/>
  <c r="M286" i="209"/>
  <c r="N286" i="209"/>
  <c r="O286" i="209"/>
  <c r="P286" i="209"/>
  <c r="Q286" i="209"/>
  <c r="L287" i="209"/>
  <c r="M287" i="209"/>
  <c r="N287" i="209"/>
  <c r="O287" i="209"/>
  <c r="P287" i="209"/>
  <c r="Q287" i="209"/>
  <c r="J44" i="235" l="1"/>
  <c r="K44" i="235"/>
  <c r="I44" i="235"/>
  <c r="J37" i="235"/>
  <c r="K37" i="235"/>
  <c r="I37" i="235"/>
  <c r="J12" i="235"/>
  <c r="K12" i="235"/>
  <c r="J13" i="235"/>
  <c r="K13" i="235"/>
  <c r="J29" i="235"/>
  <c r="K29" i="235"/>
  <c r="J30" i="235"/>
  <c r="K30" i="235"/>
  <c r="J34" i="235"/>
  <c r="K34" i="235"/>
  <c r="J35" i="235"/>
  <c r="K35" i="235"/>
  <c r="J36" i="235"/>
  <c r="K36" i="235"/>
  <c r="J38" i="235"/>
  <c r="K38" i="235"/>
  <c r="J42" i="235"/>
  <c r="K42" i="235"/>
  <c r="J43" i="235"/>
  <c r="K43" i="235"/>
  <c r="J46" i="235"/>
  <c r="K46" i="235"/>
  <c r="J51" i="235"/>
  <c r="K51" i="235"/>
  <c r="J52" i="235"/>
  <c r="K52" i="235"/>
  <c r="J53" i="235"/>
  <c r="K53" i="235"/>
  <c r="J54" i="235"/>
  <c r="K54" i="235"/>
  <c r="J56" i="235"/>
  <c r="K56" i="235"/>
  <c r="H34" i="269" s="1"/>
  <c r="J57" i="235"/>
  <c r="K57" i="235"/>
  <c r="H35" i="269" s="1"/>
  <c r="J58" i="235"/>
  <c r="K58" i="235"/>
  <c r="H36" i="269" s="1"/>
  <c r="J60" i="235"/>
  <c r="K60" i="235"/>
  <c r="J61" i="235"/>
  <c r="K61" i="235"/>
  <c r="J62" i="235"/>
  <c r="K62" i="235"/>
  <c r="J66" i="235"/>
  <c r="K66" i="235"/>
  <c r="J67" i="235"/>
  <c r="K67" i="235"/>
  <c r="I67" i="235"/>
  <c r="I66" i="235"/>
  <c r="I62" i="235"/>
  <c r="I61" i="235"/>
  <c r="I60" i="235"/>
  <c r="I58" i="235"/>
  <c r="I57" i="235"/>
  <c r="I56" i="235"/>
  <c r="I54" i="235"/>
  <c r="I53" i="235"/>
  <c r="I52" i="235"/>
  <c r="I51" i="235"/>
  <c r="I46" i="235"/>
  <c r="I43" i="235"/>
  <c r="I42" i="235"/>
  <c r="I38" i="235"/>
  <c r="I36" i="235"/>
  <c r="I35" i="235"/>
  <c r="I34" i="235"/>
  <c r="I30" i="235"/>
  <c r="I29" i="235"/>
  <c r="I13" i="235"/>
  <c r="I12" i="235"/>
  <c r="Q17" i="271"/>
  <c r="R17" i="271"/>
  <c r="S17" i="271"/>
  <c r="T17" i="271"/>
  <c r="P17" i="271"/>
  <c r="Q16" i="271"/>
  <c r="R16" i="271"/>
  <c r="S16" i="271"/>
  <c r="T16" i="271"/>
  <c r="P16" i="271"/>
  <c r="P15" i="271"/>
  <c r="Q15" i="271"/>
  <c r="R15" i="271"/>
  <c r="S15" i="271"/>
  <c r="T15" i="271"/>
  <c r="P14" i="271"/>
  <c r="Q14" i="271"/>
  <c r="R14" i="271"/>
  <c r="S14" i="271"/>
  <c r="T14" i="271"/>
  <c r="L24" i="287" l="1"/>
  <c r="J28" i="191" l="1"/>
  <c r="J26" i="191"/>
  <c r="J18" i="191"/>
  <c r="J16" i="191"/>
  <c r="A2" i="287"/>
  <c r="I78" i="287" s="1" a="1"/>
  <c r="I78" i="287" s="1"/>
  <c r="F78" i="287" a="1"/>
  <c r="F78" i="287" s="1"/>
  <c r="H78" i="287" a="1"/>
  <c r="H78" i="287" s="1"/>
  <c r="E79" i="287" a="1"/>
  <c r="E79" i="287" s="1"/>
  <c r="E80" i="287" a="1"/>
  <c r="E80" i="287" s="1"/>
  <c r="H79" i="287" a="1"/>
  <c r="H79" i="287" s="1"/>
  <c r="I79" i="287" a="1"/>
  <c r="I79" i="287" s="1"/>
  <c r="A2" i="269"/>
  <c r="H26" i="269" s="1" a="1"/>
  <c r="H26" i="269" s="1"/>
  <c r="F54" i="287" a="1"/>
  <c r="F54" i="287" s="1"/>
  <c r="G55" i="287" a="1"/>
  <c r="G55" i="287" s="1"/>
  <c r="G62" i="287" a="1"/>
  <c r="G62" i="287" s="1"/>
  <c r="G64" i="287" a="1"/>
  <c r="G64" i="287" s="1"/>
  <c r="G63" i="287" a="1"/>
  <c r="G63" i="287" s="1"/>
  <c r="H55" i="287" a="1"/>
  <c r="H55" i="287" s="1"/>
  <c r="H62" i="287" a="1"/>
  <c r="H62" i="287" s="1"/>
  <c r="H64" i="287" a="1"/>
  <c r="H64" i="287" s="1"/>
  <c r="H63" i="287" a="1"/>
  <c r="H63" i="287" s="1"/>
  <c r="H65" i="287" a="1"/>
  <c r="H65" i="287" s="1"/>
  <c r="I54" i="287" a="1"/>
  <c r="I54" i="287" s="1"/>
  <c r="I55" i="287" a="1"/>
  <c r="I55" i="287" s="1"/>
  <c r="I62" i="287" a="1"/>
  <c r="I62" i="287" s="1"/>
  <c r="I64" i="287" a="1"/>
  <c r="I64" i="287" s="1"/>
  <c r="I63" i="287" a="1"/>
  <c r="I63" i="287" s="1"/>
  <c r="I65" i="287" a="1"/>
  <c r="I65" i="287" s="1"/>
  <c r="E54" i="287" a="1"/>
  <c r="E54" i="287" s="1"/>
  <c r="E55" i="287" a="1"/>
  <c r="E55" i="287" s="1"/>
  <c r="E62" i="287" a="1"/>
  <c r="E62" i="287" s="1"/>
  <c r="E64" i="287" a="1"/>
  <c r="E64" i="287" s="1"/>
  <c r="E63" i="287" a="1"/>
  <c r="E63" i="287" s="1"/>
  <c r="E65" i="287" a="1"/>
  <c r="E65" i="287" s="1"/>
  <c r="F101" i="268"/>
  <c r="F103" i="268" s="1"/>
  <c r="G101" i="268"/>
  <c r="H101" i="268"/>
  <c r="I101" i="268"/>
  <c r="J101" i="268"/>
  <c r="F182" i="268"/>
  <c r="A73" i="287"/>
  <c r="A60" i="287"/>
  <c r="A52" i="287"/>
  <c r="U72" i="257"/>
  <c r="T72" i="257"/>
  <c r="S72" i="257"/>
  <c r="R72" i="257"/>
  <c r="Q72" i="257"/>
  <c r="N72" i="257"/>
  <c r="M72" i="257"/>
  <c r="V71" i="257"/>
  <c r="O71" i="257"/>
  <c r="V70" i="257"/>
  <c r="O70" i="257"/>
  <c r="V69" i="257"/>
  <c r="O69" i="257"/>
  <c r="V68" i="257"/>
  <c r="O68" i="257"/>
  <c r="V67" i="257"/>
  <c r="O67" i="257"/>
  <c r="V66" i="257"/>
  <c r="O66" i="257"/>
  <c r="V65" i="257"/>
  <c r="L72" i="257"/>
  <c r="K72" i="257"/>
  <c r="J72" i="257"/>
  <c r="U61" i="257"/>
  <c r="T61" i="257"/>
  <c r="S61" i="257"/>
  <c r="R61" i="257"/>
  <c r="Q61" i="257"/>
  <c r="N61" i="257"/>
  <c r="M61" i="257"/>
  <c r="L61" i="257"/>
  <c r="K61" i="257"/>
  <c r="J61" i="257"/>
  <c r="V60" i="257"/>
  <c r="O60" i="257"/>
  <c r="V59" i="257"/>
  <c r="O59" i="257"/>
  <c r="V58" i="257"/>
  <c r="O58" i="257"/>
  <c r="V57" i="257"/>
  <c r="O57" i="257"/>
  <c r="V56" i="257"/>
  <c r="O56" i="257"/>
  <c r="V55" i="257"/>
  <c r="O55" i="257"/>
  <c r="V54" i="257"/>
  <c r="O54" i="257"/>
  <c r="V53" i="257"/>
  <c r="O53" i="257"/>
  <c r="V52" i="257"/>
  <c r="O52" i="257"/>
  <c r="U48" i="257"/>
  <c r="T48" i="257"/>
  <c r="S48" i="257"/>
  <c r="R48" i="257"/>
  <c r="Q48" i="257"/>
  <c r="N48" i="257"/>
  <c r="M48" i="257"/>
  <c r="L48" i="257"/>
  <c r="K48" i="257"/>
  <c r="J48" i="257"/>
  <c r="V47" i="257"/>
  <c r="O47" i="257"/>
  <c r="V46" i="257"/>
  <c r="O46" i="257"/>
  <c r="V45" i="257"/>
  <c r="O45" i="257"/>
  <c r="V44" i="257"/>
  <c r="O44" i="257"/>
  <c r="V43" i="257"/>
  <c r="O43" i="257"/>
  <c r="V42" i="257"/>
  <c r="O42" i="257"/>
  <c r="V41" i="257"/>
  <c r="O41" i="257"/>
  <c r="V40" i="257"/>
  <c r="O40" i="257"/>
  <c r="V39" i="257"/>
  <c r="O39" i="257"/>
  <c r="V38" i="257"/>
  <c r="O38" i="257"/>
  <c r="V37" i="257"/>
  <c r="O37" i="257"/>
  <c r="V36" i="257"/>
  <c r="O36" i="257"/>
  <c r="V35" i="257"/>
  <c r="O35" i="257"/>
  <c r="V34" i="257"/>
  <c r="O34" i="257"/>
  <c r="U31" i="257"/>
  <c r="T31" i="257"/>
  <c r="S31" i="257"/>
  <c r="R31" i="257"/>
  <c r="Q31" i="257"/>
  <c r="N31" i="257"/>
  <c r="M31" i="257"/>
  <c r="L31" i="257"/>
  <c r="K31" i="257"/>
  <c r="J31" i="257"/>
  <c r="V30" i="257"/>
  <c r="O30" i="257"/>
  <c r="V29" i="257"/>
  <c r="O29" i="257"/>
  <c r="V28" i="257"/>
  <c r="O28" i="257"/>
  <c r="V27" i="257"/>
  <c r="O27" i="257"/>
  <c r="V26" i="257"/>
  <c r="O26" i="257"/>
  <c r="V25" i="257"/>
  <c r="O25" i="257"/>
  <c r="V24" i="257"/>
  <c r="O24" i="257"/>
  <c r="V23" i="257"/>
  <c r="O23" i="257"/>
  <c r="V22" i="257"/>
  <c r="O22" i="257"/>
  <c r="V21" i="257"/>
  <c r="O21" i="257"/>
  <c r="U18" i="257"/>
  <c r="T18" i="257"/>
  <c r="S18" i="257"/>
  <c r="R18" i="257"/>
  <c r="Q18" i="257"/>
  <c r="N18" i="257"/>
  <c r="M18" i="257"/>
  <c r="L18" i="257"/>
  <c r="K18" i="257"/>
  <c r="J18" i="257"/>
  <c r="V17" i="257"/>
  <c r="O17" i="257"/>
  <c r="V16" i="257"/>
  <c r="O16" i="257"/>
  <c r="V15" i="257"/>
  <c r="O15" i="257"/>
  <c r="V14" i="257"/>
  <c r="O14" i="257"/>
  <c r="V13" i="257"/>
  <c r="O13" i="257"/>
  <c r="V12" i="257"/>
  <c r="O12" i="257"/>
  <c r="V11" i="257"/>
  <c r="O11" i="257"/>
  <c r="V10" i="257"/>
  <c r="O10" i="257"/>
  <c r="V9" i="257"/>
  <c r="O9" i="257"/>
  <c r="V8" i="257"/>
  <c r="O8" i="257"/>
  <c r="T522" i="19"/>
  <c r="T524" i="19" s="1"/>
  <c r="T34" i="19" s="1"/>
  <c r="T35" i="19" s="1"/>
  <c r="S522" i="19"/>
  <c r="S524" i="19" s="1"/>
  <c r="S34" i="19" s="1"/>
  <c r="S35" i="19" s="1"/>
  <c r="R522" i="19"/>
  <c r="R524" i="19" s="1"/>
  <c r="R34" i="19" s="1"/>
  <c r="R35" i="19" s="1"/>
  <c r="Q522" i="19"/>
  <c r="Q524" i="19" s="1"/>
  <c r="Q34" i="19" s="1"/>
  <c r="Q35" i="19" s="1"/>
  <c r="P522" i="19"/>
  <c r="P524" i="19" s="1"/>
  <c r="P34" i="19" s="1"/>
  <c r="P35" i="19" s="1"/>
  <c r="T496" i="19"/>
  <c r="T498" i="19" s="1"/>
  <c r="T31" i="19" s="1"/>
  <c r="M22" i="266" s="1"/>
  <c r="S496" i="19"/>
  <c r="S498" i="19" s="1"/>
  <c r="S31" i="19" s="1"/>
  <c r="L22" i="266" s="1"/>
  <c r="R496" i="19"/>
  <c r="R498" i="19" s="1"/>
  <c r="R31" i="19" s="1"/>
  <c r="K22" i="266" s="1"/>
  <c r="Q496" i="19"/>
  <c r="Q498" i="19" s="1"/>
  <c r="Q31" i="19" s="1"/>
  <c r="J22" i="266" s="1"/>
  <c r="P496" i="19"/>
  <c r="P498" i="19" s="1"/>
  <c r="P31" i="19" s="1"/>
  <c r="I22" i="266" s="1"/>
  <c r="T470" i="19"/>
  <c r="T472" i="19" s="1"/>
  <c r="T30" i="19" s="1"/>
  <c r="S470" i="19"/>
  <c r="S472" i="19" s="1"/>
  <c r="S30" i="19" s="1"/>
  <c r="R470" i="19"/>
  <c r="R472" i="19" s="1"/>
  <c r="R30" i="19" s="1"/>
  <c r="Q470" i="19"/>
  <c r="Q472" i="19" s="1"/>
  <c r="Q30" i="19" s="1"/>
  <c r="P470" i="19"/>
  <c r="P472" i="19" s="1"/>
  <c r="P30" i="19" s="1"/>
  <c r="T446" i="19"/>
  <c r="T448" i="19" s="1"/>
  <c r="T29" i="19" s="1"/>
  <c r="S446" i="19"/>
  <c r="S448" i="19" s="1"/>
  <c r="S29" i="19" s="1"/>
  <c r="R446" i="19"/>
  <c r="R448" i="19" s="1"/>
  <c r="R29" i="19" s="1"/>
  <c r="Q446" i="19"/>
  <c r="Q448" i="19" s="1"/>
  <c r="Q29" i="19" s="1"/>
  <c r="P446" i="19"/>
  <c r="P448" i="19" s="1"/>
  <c r="P29" i="19" s="1"/>
  <c r="T422" i="19"/>
  <c r="T424" i="19" s="1"/>
  <c r="T28" i="19" s="1"/>
  <c r="S422" i="19"/>
  <c r="S424" i="19" s="1"/>
  <c r="S28" i="19" s="1"/>
  <c r="R422" i="19"/>
  <c r="R424" i="19" s="1"/>
  <c r="R28" i="19" s="1"/>
  <c r="Q422" i="19"/>
  <c r="Q424" i="19" s="1"/>
  <c r="Q28" i="19" s="1"/>
  <c r="P422" i="19"/>
  <c r="P424" i="19" s="1"/>
  <c r="P28" i="19" s="1"/>
  <c r="T398" i="19"/>
  <c r="T400" i="19" s="1"/>
  <c r="T27" i="19" s="1"/>
  <c r="S398" i="19"/>
  <c r="S400" i="19" s="1"/>
  <c r="S27" i="19" s="1"/>
  <c r="R398" i="19"/>
  <c r="R400" i="19" s="1"/>
  <c r="R27" i="19" s="1"/>
  <c r="Q398" i="19"/>
  <c r="Q400" i="19" s="1"/>
  <c r="Q27" i="19" s="1"/>
  <c r="P398" i="19"/>
  <c r="P400" i="19" s="1"/>
  <c r="P27" i="19" s="1"/>
  <c r="T374" i="19"/>
  <c r="T376" i="19"/>
  <c r="S374" i="19"/>
  <c r="S376" i="19" s="1"/>
  <c r="S26" i="19" s="1"/>
  <c r="R374" i="19"/>
  <c r="R376" i="19" s="1"/>
  <c r="R26" i="19" s="1"/>
  <c r="Q374" i="19"/>
  <c r="Q376" i="19" s="1"/>
  <c r="Q26" i="19" s="1"/>
  <c r="P374" i="19"/>
  <c r="P376" i="19" s="1"/>
  <c r="P26" i="19" s="1"/>
  <c r="T350" i="19"/>
  <c r="T352" i="19" s="1"/>
  <c r="T25" i="19" s="1"/>
  <c r="S350" i="19"/>
  <c r="S352" i="19" s="1"/>
  <c r="S25" i="19" s="1"/>
  <c r="R350" i="19"/>
  <c r="R352" i="19" s="1"/>
  <c r="R25" i="19" s="1"/>
  <c r="Q350" i="19"/>
  <c r="Q352" i="19" s="1"/>
  <c r="Q25" i="19" s="1"/>
  <c r="P350" i="19"/>
  <c r="P352" i="19" s="1"/>
  <c r="P25" i="19" s="1"/>
  <c r="T326" i="19"/>
  <c r="T328" i="19" s="1"/>
  <c r="T24" i="19" s="1"/>
  <c r="S326" i="19"/>
  <c r="S328" i="19" s="1"/>
  <c r="S24" i="19" s="1"/>
  <c r="R326" i="19"/>
  <c r="R328" i="19" s="1"/>
  <c r="R24" i="19" s="1"/>
  <c r="Q326" i="19"/>
  <c r="Q328" i="19" s="1"/>
  <c r="Q24" i="19" s="1"/>
  <c r="P326" i="19"/>
  <c r="P328" i="19" s="1"/>
  <c r="P24" i="19" s="1"/>
  <c r="T302" i="19"/>
  <c r="T304" i="19" s="1"/>
  <c r="T23" i="19" s="1"/>
  <c r="S302" i="19"/>
  <c r="S304" i="19" s="1"/>
  <c r="S23" i="19" s="1"/>
  <c r="R302" i="19"/>
  <c r="R304" i="19" s="1"/>
  <c r="R23" i="19" s="1"/>
  <c r="Q302" i="19"/>
  <c r="Q304" i="19" s="1"/>
  <c r="Q23" i="19" s="1"/>
  <c r="P302" i="19"/>
  <c r="P304" i="19" s="1"/>
  <c r="P23" i="19" s="1"/>
  <c r="T276" i="19"/>
  <c r="T278" i="19" s="1"/>
  <c r="T22" i="19" s="1"/>
  <c r="M19" i="266" s="1"/>
  <c r="S276" i="19"/>
  <c r="S278" i="19"/>
  <c r="R276" i="19"/>
  <c r="R278" i="19" s="1"/>
  <c r="R22" i="19" s="1"/>
  <c r="K19" i="266" s="1"/>
  <c r="Q276" i="19"/>
  <c r="Q278" i="19" s="1"/>
  <c r="Q22" i="19" s="1"/>
  <c r="J19" i="266" s="1"/>
  <c r="P276" i="19"/>
  <c r="P278" i="19" s="1"/>
  <c r="P22" i="19" s="1"/>
  <c r="I19" i="266" s="1"/>
  <c r="T250" i="19"/>
  <c r="T252" i="19" s="1"/>
  <c r="T21" i="19" s="1"/>
  <c r="M18" i="266" s="1"/>
  <c r="S250" i="19"/>
  <c r="S252" i="19" s="1"/>
  <c r="S21" i="19" s="1"/>
  <c r="L18" i="266" s="1"/>
  <c r="R250" i="19"/>
  <c r="R252" i="19" s="1"/>
  <c r="R21" i="19" s="1"/>
  <c r="K18" i="266" s="1"/>
  <c r="Q250" i="19"/>
  <c r="Q252" i="19" s="1"/>
  <c r="Q21" i="19" s="1"/>
  <c r="J18" i="266" s="1"/>
  <c r="P250" i="19"/>
  <c r="P252" i="19" s="1"/>
  <c r="P21" i="19" s="1"/>
  <c r="I18" i="266" s="1"/>
  <c r="T226" i="19"/>
  <c r="T228" i="19"/>
  <c r="T20" i="19" s="1"/>
  <c r="M17" i="266" s="1"/>
  <c r="S226" i="19"/>
  <c r="S228" i="19" s="1"/>
  <c r="S20" i="19" s="1"/>
  <c r="L17" i="266" s="1"/>
  <c r="R226" i="19"/>
  <c r="R228" i="19" s="1"/>
  <c r="R20" i="19" s="1"/>
  <c r="K17" i="266" s="1"/>
  <c r="Q226" i="19"/>
  <c r="Q228" i="19" s="1"/>
  <c r="Q20" i="19" s="1"/>
  <c r="J17" i="266" s="1"/>
  <c r="P226" i="19"/>
  <c r="P228" i="19" s="1"/>
  <c r="P20" i="19" s="1"/>
  <c r="I17" i="266" s="1"/>
  <c r="T202" i="19"/>
  <c r="T204" i="19"/>
  <c r="S202" i="19"/>
  <c r="S204" i="19" s="1"/>
  <c r="S19" i="19" s="1"/>
  <c r="L16" i="266" s="1"/>
  <c r="R202" i="19"/>
  <c r="R204" i="19" s="1"/>
  <c r="R19" i="19" s="1"/>
  <c r="K16" i="266" s="1"/>
  <c r="Q202" i="19"/>
  <c r="Q204" i="19" s="1"/>
  <c r="Q19" i="19" s="1"/>
  <c r="J16" i="266" s="1"/>
  <c r="P202" i="19"/>
  <c r="P204" i="19" s="1"/>
  <c r="P19" i="19" s="1"/>
  <c r="I16" i="266" s="1"/>
  <c r="T178" i="19"/>
  <c r="T180" i="19" s="1"/>
  <c r="T18" i="19" s="1"/>
  <c r="M15" i="266" s="1"/>
  <c r="S178" i="19"/>
  <c r="S180" i="19"/>
  <c r="S18" i="19" s="1"/>
  <c r="L15" i="266" s="1"/>
  <c r="R178" i="19"/>
  <c r="R180" i="19" s="1"/>
  <c r="R18" i="19" s="1"/>
  <c r="K15" i="266" s="1"/>
  <c r="Q178" i="19"/>
  <c r="Q180" i="19" s="1"/>
  <c r="Q18" i="19" s="1"/>
  <c r="J15" i="266" s="1"/>
  <c r="P178" i="19"/>
  <c r="P180" i="19" s="1"/>
  <c r="P18" i="19" s="1"/>
  <c r="I15" i="266" s="1"/>
  <c r="T152" i="19"/>
  <c r="T154" i="19" s="1"/>
  <c r="T17" i="19" s="1"/>
  <c r="S152" i="19"/>
  <c r="S154" i="19"/>
  <c r="R152" i="19"/>
  <c r="R154" i="19" s="1"/>
  <c r="R17" i="19" s="1"/>
  <c r="Q152" i="19"/>
  <c r="Q154" i="19" s="1"/>
  <c r="Q17" i="19" s="1"/>
  <c r="P152" i="19"/>
  <c r="P154" i="19" s="1"/>
  <c r="P17" i="19" s="1"/>
  <c r="T128" i="19"/>
  <c r="T130" i="19" s="1"/>
  <c r="T16" i="19" s="1"/>
  <c r="S128" i="19"/>
  <c r="S130" i="19" s="1"/>
  <c r="S16" i="19" s="1"/>
  <c r="R128" i="19"/>
  <c r="R130" i="19" s="1"/>
  <c r="R16" i="19" s="1"/>
  <c r="Q128" i="19"/>
  <c r="Q130" i="19" s="1"/>
  <c r="Q16" i="19" s="1"/>
  <c r="P128" i="19"/>
  <c r="P130" i="19" s="1"/>
  <c r="P16" i="19" s="1"/>
  <c r="T104" i="19"/>
  <c r="T106" i="19" s="1"/>
  <c r="T15" i="19" s="1"/>
  <c r="S104" i="19"/>
  <c r="S106" i="19" s="1"/>
  <c r="S15" i="19" s="1"/>
  <c r="R104" i="19"/>
  <c r="R106" i="19" s="1"/>
  <c r="R15" i="19" s="1"/>
  <c r="Q104" i="19"/>
  <c r="Q106" i="19" s="1"/>
  <c r="Q15" i="19" s="1"/>
  <c r="P104" i="19"/>
  <c r="P106" i="19" s="1"/>
  <c r="P15" i="19" s="1"/>
  <c r="T80" i="19"/>
  <c r="T82" i="19" s="1"/>
  <c r="T14" i="19" s="1"/>
  <c r="S80" i="19"/>
  <c r="S82" i="19" s="1"/>
  <c r="S14" i="19" s="1"/>
  <c r="R80" i="19"/>
  <c r="R82" i="19" s="1"/>
  <c r="R14" i="19" s="1"/>
  <c r="Q80" i="19"/>
  <c r="Q82" i="19" s="1"/>
  <c r="Q14" i="19" s="1"/>
  <c r="P80" i="19"/>
  <c r="P82" i="19" s="1"/>
  <c r="P14" i="19" s="1"/>
  <c r="O65" i="257"/>
  <c r="G198" i="272"/>
  <c r="G193" i="272"/>
  <c r="G188" i="272"/>
  <c r="G183" i="272"/>
  <c r="G178" i="272"/>
  <c r="Q62" i="56"/>
  <c r="Q48" i="56"/>
  <c r="Q49" i="56"/>
  <c r="Q50" i="56"/>
  <c r="Q51" i="56"/>
  <c r="Q52" i="56"/>
  <c r="Q53" i="56"/>
  <c r="L47" i="240"/>
  <c r="L48" i="240"/>
  <c r="L54" i="240"/>
  <c r="N167" i="33"/>
  <c r="N178" i="33" s="1"/>
  <c r="O167" i="33"/>
  <c r="O178" i="33" s="1"/>
  <c r="O22" i="27"/>
  <c r="P22" i="27"/>
  <c r="O23" i="27"/>
  <c r="P23" i="27"/>
  <c r="O24" i="27"/>
  <c r="P24" i="27"/>
  <c r="K47" i="240"/>
  <c r="K48" i="240"/>
  <c r="N48" i="240"/>
  <c r="T20" i="65"/>
  <c r="T19" i="65"/>
  <c r="F52" i="268"/>
  <c r="F53" i="268"/>
  <c r="I54" i="268"/>
  <c r="I51" i="268"/>
  <c r="P63" i="149"/>
  <c r="AI44" i="287"/>
  <c r="AJ44" i="287"/>
  <c r="AK44" i="287"/>
  <c r="AL44" i="287"/>
  <c r="AM44" i="287"/>
  <c r="S44" i="287"/>
  <c r="AB44" i="287" s="1"/>
  <c r="T44" i="287"/>
  <c r="AC44" i="287" s="1"/>
  <c r="U44" i="287"/>
  <c r="AD44" i="287" s="1"/>
  <c r="V44" i="287"/>
  <c r="AE44" i="287" s="1"/>
  <c r="W44" i="287"/>
  <c r="AF44" i="287" s="1"/>
  <c r="Q44" i="287"/>
  <c r="J44" i="287"/>
  <c r="I150" i="268"/>
  <c r="I168" i="268"/>
  <c r="I169" i="268"/>
  <c r="I170" i="268"/>
  <c r="I171" i="268"/>
  <c r="I172" i="268"/>
  <c r="I167" i="268"/>
  <c r="F168" i="268"/>
  <c r="H168" i="268"/>
  <c r="J168" i="268" s="1"/>
  <c r="F169" i="268"/>
  <c r="H169" i="268"/>
  <c r="J169" i="268" s="1"/>
  <c r="F170" i="268"/>
  <c r="H170" i="268"/>
  <c r="J170" i="268" s="1"/>
  <c r="F171" i="268"/>
  <c r="H171" i="268"/>
  <c r="F172" i="268"/>
  <c r="H172" i="268"/>
  <c r="J172" i="268" s="1"/>
  <c r="F167" i="268"/>
  <c r="H167" i="268"/>
  <c r="J167" i="268" s="1"/>
  <c r="I161" i="268"/>
  <c r="I162" i="268"/>
  <c r="I163" i="268"/>
  <c r="I164" i="268"/>
  <c r="I165" i="268"/>
  <c r="I160" i="268"/>
  <c r="F165" i="268"/>
  <c r="H165" i="268"/>
  <c r="J165" i="268" s="1"/>
  <c r="F161" i="268"/>
  <c r="H161" i="268"/>
  <c r="J161" i="268" s="1"/>
  <c r="F162" i="268"/>
  <c r="H162" i="268"/>
  <c r="F163" i="268"/>
  <c r="H163" i="268"/>
  <c r="J163" i="268" s="1"/>
  <c r="F164" i="268"/>
  <c r="H164" i="268"/>
  <c r="J164" i="268" s="1"/>
  <c r="F160" i="268"/>
  <c r="H160" i="268"/>
  <c r="J160" i="268" s="1"/>
  <c r="I154" i="268"/>
  <c r="I155" i="268"/>
  <c r="I156" i="268"/>
  <c r="I157" i="268"/>
  <c r="I158" i="268"/>
  <c r="I153" i="268"/>
  <c r="F154" i="268"/>
  <c r="H154" i="268"/>
  <c r="F155" i="268"/>
  <c r="H155" i="268"/>
  <c r="F156" i="268"/>
  <c r="H156" i="268"/>
  <c r="J156" i="268" s="1"/>
  <c r="F157" i="268"/>
  <c r="H157" i="268"/>
  <c r="J157" i="268" s="1"/>
  <c r="F158" i="268"/>
  <c r="H158" i="268"/>
  <c r="J158" i="268" s="1"/>
  <c r="F153" i="268"/>
  <c r="H153" i="268"/>
  <c r="J153" i="268" s="1"/>
  <c r="I147" i="268"/>
  <c r="I148" i="268"/>
  <c r="I149" i="268"/>
  <c r="I151" i="268"/>
  <c r="I146" i="268"/>
  <c r="F151" i="268"/>
  <c r="H151" i="268"/>
  <c r="F147" i="268"/>
  <c r="H147" i="268"/>
  <c r="J147" i="268" s="1"/>
  <c r="F148" i="268"/>
  <c r="H148" i="268"/>
  <c r="J148" i="268" s="1"/>
  <c r="F149" i="268"/>
  <c r="H149" i="268"/>
  <c r="F150" i="268"/>
  <c r="H150" i="268"/>
  <c r="J150" i="268" s="1"/>
  <c r="F146" i="268"/>
  <c r="H146" i="268"/>
  <c r="J146" i="268" s="1"/>
  <c r="I140" i="268"/>
  <c r="I141" i="268"/>
  <c r="I142" i="268"/>
  <c r="I143" i="268"/>
  <c r="F140" i="268"/>
  <c r="H140" i="268"/>
  <c r="J140" i="268" s="1"/>
  <c r="F141" i="268"/>
  <c r="H141" i="268"/>
  <c r="F142" i="268"/>
  <c r="H142" i="268"/>
  <c r="J142" i="268" s="1"/>
  <c r="F143" i="268"/>
  <c r="H143" i="268"/>
  <c r="J143" i="268" s="1"/>
  <c r="I133" i="268"/>
  <c r="I134" i="268"/>
  <c r="I135" i="268"/>
  <c r="I136" i="268"/>
  <c r="F133" i="268"/>
  <c r="H133" i="268"/>
  <c r="J133" i="268" s="1"/>
  <c r="F134" i="268"/>
  <c r="H134" i="268"/>
  <c r="F135" i="268"/>
  <c r="H135" i="268"/>
  <c r="J135" i="268" s="1"/>
  <c r="F136" i="268"/>
  <c r="H136" i="268"/>
  <c r="J136" i="268" s="1"/>
  <c r="I126" i="268"/>
  <c r="I127" i="268"/>
  <c r="I128" i="268"/>
  <c r="I129" i="268"/>
  <c r="F126" i="268"/>
  <c r="H126" i="268"/>
  <c r="F127" i="268"/>
  <c r="H127" i="268"/>
  <c r="J127" i="268" s="1"/>
  <c r="F128" i="268"/>
  <c r="H128" i="268"/>
  <c r="J128" i="268" s="1"/>
  <c r="F129" i="268"/>
  <c r="H129" i="268"/>
  <c r="J129" i="268" s="1"/>
  <c r="I119" i="268"/>
  <c r="I120" i="268"/>
  <c r="I121" i="268"/>
  <c r="I122" i="268"/>
  <c r="I123" i="268"/>
  <c r="F120" i="268"/>
  <c r="H120" i="268"/>
  <c r="J120" i="268" s="1"/>
  <c r="F121" i="268"/>
  <c r="H121" i="268"/>
  <c r="J121" i="268" s="1"/>
  <c r="F122" i="268"/>
  <c r="H122" i="268"/>
  <c r="J122" i="268" s="1"/>
  <c r="F119" i="268"/>
  <c r="H119" i="268"/>
  <c r="J119" i="268" s="1"/>
  <c r="L15" i="62"/>
  <c r="L32" i="266"/>
  <c r="M32" i="266"/>
  <c r="L419" i="209"/>
  <c r="M419" i="209"/>
  <c r="N419" i="209"/>
  <c r="O419" i="209"/>
  <c r="P419" i="209"/>
  <c r="Q419" i="209"/>
  <c r="R419" i="209"/>
  <c r="L420" i="209"/>
  <c r="M420" i="209"/>
  <c r="N420" i="209"/>
  <c r="O420" i="209"/>
  <c r="P420" i="209"/>
  <c r="Q420" i="209"/>
  <c r="R420" i="209"/>
  <c r="L421" i="209"/>
  <c r="M421" i="209"/>
  <c r="N421" i="209"/>
  <c r="O421" i="209"/>
  <c r="P421" i="209"/>
  <c r="Q421" i="209"/>
  <c r="R421" i="209"/>
  <c r="L422" i="209"/>
  <c r="M422" i="209"/>
  <c r="N422" i="209"/>
  <c r="O422" i="209"/>
  <c r="P422" i="209"/>
  <c r="Q422" i="209"/>
  <c r="R422" i="209"/>
  <c r="L423" i="209"/>
  <c r="M423" i="209"/>
  <c r="N423" i="209"/>
  <c r="O423" i="209"/>
  <c r="P423" i="209"/>
  <c r="Q423" i="209"/>
  <c r="R423" i="209"/>
  <c r="L424" i="209"/>
  <c r="M424" i="209"/>
  <c r="N424" i="209"/>
  <c r="O424" i="209"/>
  <c r="P424" i="209"/>
  <c r="Q424" i="209"/>
  <c r="R424" i="209"/>
  <c r="L425" i="209"/>
  <c r="M425" i="209"/>
  <c r="N425" i="209"/>
  <c r="O425" i="209"/>
  <c r="P425" i="209"/>
  <c r="Q425" i="209"/>
  <c r="R425" i="209"/>
  <c r="L426" i="209"/>
  <c r="M426" i="209"/>
  <c r="N426" i="209"/>
  <c r="O426" i="209"/>
  <c r="P426" i="209"/>
  <c r="Q426" i="209"/>
  <c r="R426" i="209"/>
  <c r="L427" i="209"/>
  <c r="M427" i="209"/>
  <c r="N427" i="209"/>
  <c r="O427" i="209"/>
  <c r="P427" i="209"/>
  <c r="Q427" i="209"/>
  <c r="R427" i="209"/>
  <c r="L436" i="209"/>
  <c r="M436" i="209"/>
  <c r="N436" i="209"/>
  <c r="O436" i="209"/>
  <c r="P436" i="209"/>
  <c r="Q436" i="209"/>
  <c r="R436" i="209"/>
  <c r="J277" i="155"/>
  <c r="J275" i="155" s="1"/>
  <c r="J276" i="155"/>
  <c r="H44" i="194"/>
  <c r="J22" i="129"/>
  <c r="W199" i="53"/>
  <c r="X199" i="53"/>
  <c r="Y199" i="53"/>
  <c r="Z199" i="53"/>
  <c r="L14" i="181"/>
  <c r="M14" i="181"/>
  <c r="L13" i="181"/>
  <c r="M13" i="181"/>
  <c r="A310" i="12"/>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J121" i="159"/>
  <c r="J122" i="159" s="1"/>
  <c r="K121" i="159"/>
  <c r="L121" i="159"/>
  <c r="J120" i="159"/>
  <c r="K120" i="159"/>
  <c r="L120" i="159"/>
  <c r="J118" i="159"/>
  <c r="K118" i="159"/>
  <c r="L118" i="159"/>
  <c r="J117" i="159"/>
  <c r="K117" i="159"/>
  <c r="L117" i="159"/>
  <c r="I121" i="159"/>
  <c r="AJ7" i="287"/>
  <c r="AK7" i="287"/>
  <c r="AL7" i="287"/>
  <c r="AM7" i="287"/>
  <c r="AJ8" i="287"/>
  <c r="AK8" i="287"/>
  <c r="AL8" i="287"/>
  <c r="AM8" i="287"/>
  <c r="AJ9" i="287"/>
  <c r="AK9" i="287"/>
  <c r="AL9" i="287"/>
  <c r="AM9" i="287"/>
  <c r="AJ10" i="287"/>
  <c r="AK10" i="287"/>
  <c r="AL10" i="287"/>
  <c r="AM10" i="287"/>
  <c r="AJ11" i="287"/>
  <c r="AK11" i="287"/>
  <c r="AL11" i="287"/>
  <c r="AM11" i="287"/>
  <c r="AJ12" i="287"/>
  <c r="AK12" i="287"/>
  <c r="AL12" i="287"/>
  <c r="AM12" i="287"/>
  <c r="AJ13" i="287"/>
  <c r="AK13" i="287"/>
  <c r="AL13" i="287"/>
  <c r="AM13" i="287"/>
  <c r="AJ14" i="287"/>
  <c r="AK14" i="287"/>
  <c r="AL14" i="287"/>
  <c r="AM14" i="287"/>
  <c r="AJ15" i="287"/>
  <c r="AK15" i="287"/>
  <c r="AL15" i="287"/>
  <c r="AM15" i="287"/>
  <c r="AJ16" i="287"/>
  <c r="AK16" i="287"/>
  <c r="AL16" i="287"/>
  <c r="AM16" i="287"/>
  <c r="AJ17" i="287"/>
  <c r="AK17" i="287"/>
  <c r="AL17" i="287"/>
  <c r="AM17" i="287"/>
  <c r="AJ18" i="287"/>
  <c r="AK18" i="287"/>
  <c r="AL18" i="287"/>
  <c r="AM18" i="287"/>
  <c r="AJ19" i="287"/>
  <c r="AK19" i="287"/>
  <c r="AL19" i="287"/>
  <c r="AM19" i="287"/>
  <c r="AJ20" i="287"/>
  <c r="AK20" i="287"/>
  <c r="AL20" i="287"/>
  <c r="AM20" i="287"/>
  <c r="AJ21" i="287"/>
  <c r="AK21" i="287"/>
  <c r="AL21" i="287"/>
  <c r="AM21" i="287"/>
  <c r="AJ22" i="287"/>
  <c r="AK22" i="287"/>
  <c r="AL22" i="287"/>
  <c r="AM22" i="287"/>
  <c r="AJ23" i="287"/>
  <c r="AK23" i="287"/>
  <c r="AL23" i="287"/>
  <c r="AM23" i="287"/>
  <c r="AJ24" i="287"/>
  <c r="AK24" i="287"/>
  <c r="AL24" i="287"/>
  <c r="AM24" i="287"/>
  <c r="AJ25" i="287"/>
  <c r="AK25" i="287"/>
  <c r="AL25" i="287"/>
  <c r="AM25" i="287"/>
  <c r="AJ26" i="287"/>
  <c r="AK26" i="287"/>
  <c r="AL26" i="287"/>
  <c r="AM26" i="287"/>
  <c r="AJ27" i="287"/>
  <c r="AK27" i="287"/>
  <c r="AL27" i="287"/>
  <c r="AM27" i="287"/>
  <c r="AJ28" i="287"/>
  <c r="AK28" i="287"/>
  <c r="AL28" i="287"/>
  <c r="AM28" i="287"/>
  <c r="AJ29" i="287"/>
  <c r="AK29" i="287"/>
  <c r="AL29" i="287"/>
  <c r="AM29" i="287"/>
  <c r="AJ30" i="287"/>
  <c r="AK30" i="287"/>
  <c r="AL30" i="287"/>
  <c r="AM30" i="287"/>
  <c r="AJ31" i="287"/>
  <c r="AK31" i="287"/>
  <c r="AL31" i="287"/>
  <c r="AM31" i="287"/>
  <c r="AJ32" i="287"/>
  <c r="AK32" i="287"/>
  <c r="AL32" i="287"/>
  <c r="AM32" i="287"/>
  <c r="AJ33" i="287"/>
  <c r="AK33" i="287"/>
  <c r="AL33" i="287"/>
  <c r="AM33" i="287"/>
  <c r="AJ34" i="287"/>
  <c r="AK34" i="287"/>
  <c r="AL34" i="287"/>
  <c r="AM34" i="287"/>
  <c r="AJ35" i="287"/>
  <c r="AK35" i="287"/>
  <c r="AL35" i="287"/>
  <c r="AM35" i="287"/>
  <c r="AJ36" i="287"/>
  <c r="AK36" i="287"/>
  <c r="AL36" i="287"/>
  <c r="AM36" i="287"/>
  <c r="AJ37" i="287"/>
  <c r="AK37" i="287"/>
  <c r="AL37" i="287"/>
  <c r="AM37" i="287"/>
  <c r="AJ38" i="287"/>
  <c r="AK38" i="287"/>
  <c r="AL38" i="287"/>
  <c r="AM38" i="287"/>
  <c r="AJ39" i="287"/>
  <c r="AK39" i="287"/>
  <c r="AL39" i="287"/>
  <c r="AM39" i="287"/>
  <c r="AJ40" i="287"/>
  <c r="AK40" i="287"/>
  <c r="AL40" i="287"/>
  <c r="AM40" i="287"/>
  <c r="AJ41" i="287"/>
  <c r="AK41" i="287"/>
  <c r="AL41" i="287"/>
  <c r="AM41" i="287"/>
  <c r="AJ42" i="287"/>
  <c r="AK42" i="287"/>
  <c r="AL42" i="287"/>
  <c r="AM42" i="287"/>
  <c r="AJ43" i="287"/>
  <c r="AK43" i="287"/>
  <c r="AL43" i="287"/>
  <c r="AM43" i="287"/>
  <c r="AI8" i="287"/>
  <c r="AI9" i="287"/>
  <c r="AI10" i="287"/>
  <c r="AI11" i="287"/>
  <c r="AI12" i="287"/>
  <c r="AI13" i="287"/>
  <c r="AI14" i="287"/>
  <c r="AI15" i="287"/>
  <c r="AI16" i="287"/>
  <c r="AI17" i="287"/>
  <c r="AI18" i="287"/>
  <c r="AI19" i="287"/>
  <c r="AI20" i="287"/>
  <c r="AI21" i="287"/>
  <c r="AI22" i="287"/>
  <c r="AI23" i="287"/>
  <c r="AI24" i="287"/>
  <c r="AI25" i="287"/>
  <c r="AI26" i="287"/>
  <c r="AI27" i="287"/>
  <c r="AI28" i="287"/>
  <c r="AI29" i="287"/>
  <c r="AI30" i="287"/>
  <c r="AI31" i="287"/>
  <c r="AI32" i="287"/>
  <c r="AI33" i="287"/>
  <c r="AI34" i="287"/>
  <c r="AI35" i="287"/>
  <c r="AI36" i="287"/>
  <c r="AI37" i="287"/>
  <c r="AI38" i="287"/>
  <c r="AI39" i="287"/>
  <c r="AI40" i="287"/>
  <c r="AI41" i="287"/>
  <c r="AI42" i="287"/>
  <c r="AI43" i="287"/>
  <c r="AI7" i="287"/>
  <c r="O58" i="193"/>
  <c r="O57" i="193"/>
  <c r="O56" i="193"/>
  <c r="O55" i="193"/>
  <c r="O54" i="193"/>
  <c r="O53" i="193"/>
  <c r="O52" i="193"/>
  <c r="O51" i="193"/>
  <c r="O50" i="193"/>
  <c r="O49" i="193"/>
  <c r="O48" i="193"/>
  <c r="O47" i="193"/>
  <c r="O46" i="193"/>
  <c r="O45" i="193"/>
  <c r="O44" i="193"/>
  <c r="O43" i="193"/>
  <c r="O42" i="193"/>
  <c r="O41" i="193"/>
  <c r="O40" i="193"/>
  <c r="O39" i="193"/>
  <c r="O38" i="193"/>
  <c r="O37" i="193"/>
  <c r="O36" i="193"/>
  <c r="O35" i="193"/>
  <c r="O34" i="193"/>
  <c r="O33" i="193"/>
  <c r="O32" i="193"/>
  <c r="O31" i="193"/>
  <c r="O30" i="193"/>
  <c r="O29" i="193"/>
  <c r="O28" i="193"/>
  <c r="O27" i="193"/>
  <c r="O26" i="193"/>
  <c r="O25" i="193"/>
  <c r="O24" i="193"/>
  <c r="O23" i="193"/>
  <c r="O22" i="193"/>
  <c r="O21" i="193"/>
  <c r="O20" i="193"/>
  <c r="O19" i="193"/>
  <c r="O18" i="193"/>
  <c r="O17" i="193"/>
  <c r="O16" i="193"/>
  <c r="O15" i="193"/>
  <c r="O14" i="193"/>
  <c r="O13" i="193"/>
  <c r="N98" i="57"/>
  <c r="O55" i="56" s="1"/>
  <c r="P52" i="56"/>
  <c r="O52" i="56"/>
  <c r="P98" i="57"/>
  <c r="Q55" i="56" s="1"/>
  <c r="Q98" i="57"/>
  <c r="R98" i="57"/>
  <c r="O98" i="57"/>
  <c r="P55" i="56" s="1"/>
  <c r="Y45" i="209"/>
  <c r="I22" i="235" s="1"/>
  <c r="Z45" i="209"/>
  <c r="J22" i="235" s="1"/>
  <c r="AA45" i="209"/>
  <c r="K22" i="235" s="1"/>
  <c r="AB45" i="209"/>
  <c r="AC45" i="209"/>
  <c r="Y46" i="209"/>
  <c r="I23" i="235" s="1"/>
  <c r="Z46" i="209"/>
  <c r="J23" i="235" s="1"/>
  <c r="AA46" i="209"/>
  <c r="K23" i="235" s="1"/>
  <c r="AB46" i="209"/>
  <c r="AC46" i="209"/>
  <c r="Y47" i="209"/>
  <c r="I24" i="235" s="1"/>
  <c r="Z47" i="209"/>
  <c r="J24" i="235" s="1"/>
  <c r="AA47" i="209"/>
  <c r="K24" i="235" s="1"/>
  <c r="AB47" i="209"/>
  <c r="AC47" i="209"/>
  <c r="Y48" i="209"/>
  <c r="I25" i="235" s="1"/>
  <c r="Z48" i="209"/>
  <c r="J25" i="235" s="1"/>
  <c r="AA48" i="209"/>
  <c r="K25" i="235" s="1"/>
  <c r="AB48" i="209"/>
  <c r="AC48" i="209"/>
  <c r="Z44" i="209"/>
  <c r="J21" i="235" s="1"/>
  <c r="AA44" i="209"/>
  <c r="K21" i="235" s="1"/>
  <c r="AB44" i="209"/>
  <c r="AC44" i="209"/>
  <c r="Y44" i="209"/>
  <c r="I21" i="235" s="1"/>
  <c r="T7" i="287"/>
  <c r="U7" i="287"/>
  <c r="V7" i="287"/>
  <c r="W7" i="287"/>
  <c r="T8" i="287"/>
  <c r="AC8" i="287" s="1"/>
  <c r="U8" i="287"/>
  <c r="AD8" i="287" s="1"/>
  <c r="AR8" i="287" s="1"/>
  <c r="K78" i="266" s="1"/>
  <c r="V8" i="287"/>
  <c r="AE8" i="287" s="1"/>
  <c r="W8" i="287"/>
  <c r="AF8" i="287" s="1"/>
  <c r="T9" i="287"/>
  <c r="AC9" i="287" s="1"/>
  <c r="U9" i="287"/>
  <c r="AD9" i="287" s="1"/>
  <c r="V9" i="287"/>
  <c r="AE9" i="287" s="1"/>
  <c r="W9" i="287"/>
  <c r="AF9" i="287" s="1"/>
  <c r="T10" i="287"/>
  <c r="AC10" i="287" s="1"/>
  <c r="U10" i="287"/>
  <c r="AD10" i="287" s="1"/>
  <c r="AR10" i="287" s="1"/>
  <c r="K80" i="266" s="1"/>
  <c r="V10" i="287"/>
  <c r="AE10" i="287" s="1"/>
  <c r="W10" i="287"/>
  <c r="AF10" i="287" s="1"/>
  <c r="T11" i="287"/>
  <c r="AC11" i="287" s="1"/>
  <c r="U11" i="287"/>
  <c r="AD11" i="287" s="1"/>
  <c r="V11" i="287"/>
  <c r="AE11" i="287" s="1"/>
  <c r="W11" i="287"/>
  <c r="AF11" i="287" s="1"/>
  <c r="T12" i="287"/>
  <c r="AC12" i="287" s="1"/>
  <c r="U12" i="287"/>
  <c r="AD12" i="287" s="1"/>
  <c r="AR12" i="287" s="1"/>
  <c r="K82" i="266" s="1"/>
  <c r="V12" i="287"/>
  <c r="AE12" i="287" s="1"/>
  <c r="W12" i="287"/>
  <c r="AF12" i="287" s="1"/>
  <c r="T13" i="287"/>
  <c r="AC13" i="287" s="1"/>
  <c r="U13" i="287"/>
  <c r="AD13" i="287" s="1"/>
  <c r="V13" i="287"/>
  <c r="AE13" i="287" s="1"/>
  <c r="W13" i="287"/>
  <c r="AF13" i="287" s="1"/>
  <c r="T14" i="287"/>
  <c r="U14" i="287"/>
  <c r="AD14" i="287" s="1"/>
  <c r="V14" i="287"/>
  <c r="AE14" i="287" s="1"/>
  <c r="W14" i="287"/>
  <c r="AF14" i="287" s="1"/>
  <c r="T15" i="287"/>
  <c r="AC15" i="287" s="1"/>
  <c r="U15" i="287"/>
  <c r="AD15" i="287" s="1"/>
  <c r="V15" i="287"/>
  <c r="AE15" i="287" s="1"/>
  <c r="W15" i="287"/>
  <c r="AF15" i="287" s="1"/>
  <c r="T16" i="287"/>
  <c r="AC16" i="287" s="1"/>
  <c r="U16" i="287"/>
  <c r="V16" i="287"/>
  <c r="AE16" i="287" s="1"/>
  <c r="W16" i="287"/>
  <c r="AF16" i="287" s="1"/>
  <c r="T17" i="287"/>
  <c r="AC17" i="287" s="1"/>
  <c r="U17" i="287"/>
  <c r="AD17" i="287" s="1"/>
  <c r="V17" i="287"/>
  <c r="AE17" i="287" s="1"/>
  <c r="W17" i="287"/>
  <c r="AF17" i="287" s="1"/>
  <c r="T18" i="287"/>
  <c r="U18" i="287"/>
  <c r="V18" i="287"/>
  <c r="W18" i="287"/>
  <c r="T19" i="287"/>
  <c r="AC19" i="287" s="1"/>
  <c r="U19" i="287"/>
  <c r="AD19" i="287" s="1"/>
  <c r="V19" i="287"/>
  <c r="AE19" i="287" s="1"/>
  <c r="W19" i="287"/>
  <c r="T20" i="287"/>
  <c r="AC20" i="287" s="1"/>
  <c r="U20" i="287"/>
  <c r="AD20" i="287" s="1"/>
  <c r="AR20" i="287" s="1"/>
  <c r="K95" i="266" s="1"/>
  <c r="V20" i="287"/>
  <c r="AE20" i="287" s="1"/>
  <c r="W20" i="287"/>
  <c r="AF20" i="287" s="1"/>
  <c r="T21" i="287"/>
  <c r="AC21" i="287" s="1"/>
  <c r="U21" i="287"/>
  <c r="AD21" i="287" s="1"/>
  <c r="V21" i="287"/>
  <c r="AE21" i="287" s="1"/>
  <c r="W21" i="287"/>
  <c r="AF21" i="287" s="1"/>
  <c r="T22" i="287"/>
  <c r="U22" i="287"/>
  <c r="V22" i="287"/>
  <c r="W22" i="287"/>
  <c r="T23" i="287"/>
  <c r="AC23" i="287" s="1"/>
  <c r="U23" i="287"/>
  <c r="AD23" i="287" s="1"/>
  <c r="V23" i="287"/>
  <c r="AE23" i="287" s="1"/>
  <c r="W23" i="287"/>
  <c r="AF23" i="287" s="1"/>
  <c r="T24" i="287"/>
  <c r="U24" i="287"/>
  <c r="V24" i="287"/>
  <c r="W24" i="287"/>
  <c r="T25" i="287"/>
  <c r="AC25" i="287" s="1"/>
  <c r="U25" i="287"/>
  <c r="AD25" i="287" s="1"/>
  <c r="V25" i="287"/>
  <c r="AE25" i="287" s="1"/>
  <c r="W25" i="287"/>
  <c r="AF25" i="287" s="1"/>
  <c r="T26" i="287"/>
  <c r="AC26" i="287" s="1"/>
  <c r="U26" i="287"/>
  <c r="AD26" i="287" s="1"/>
  <c r="V26" i="287"/>
  <c r="AE26" i="287" s="1"/>
  <c r="W26" i="287"/>
  <c r="AF26" i="287" s="1"/>
  <c r="T27" i="287"/>
  <c r="U27" i="287"/>
  <c r="V27" i="287"/>
  <c r="W27" i="287"/>
  <c r="T28" i="287"/>
  <c r="U28" i="287"/>
  <c r="V28" i="287"/>
  <c r="W28" i="287"/>
  <c r="T29" i="287"/>
  <c r="U29" i="287"/>
  <c r="V29" i="287"/>
  <c r="W29" i="287"/>
  <c r="T30" i="287"/>
  <c r="U30" i="287"/>
  <c r="AD30" i="287" s="1"/>
  <c r="V30" i="287"/>
  <c r="AE30" i="287" s="1"/>
  <c r="W30" i="287"/>
  <c r="AF30" i="287" s="1"/>
  <c r="T31" i="287"/>
  <c r="AC31" i="287" s="1"/>
  <c r="U31" i="287"/>
  <c r="AD31" i="287" s="1"/>
  <c r="V31" i="287"/>
  <c r="AE31" i="287" s="1"/>
  <c r="W31" i="287"/>
  <c r="T32" i="287"/>
  <c r="AC32" i="287" s="1"/>
  <c r="U32" i="287"/>
  <c r="AD32" i="287" s="1"/>
  <c r="AR32" i="287" s="1"/>
  <c r="K111" i="266" s="1"/>
  <c r="V32" i="287"/>
  <c r="AE32" i="287" s="1"/>
  <c r="W32" i="287"/>
  <c r="AF32" i="287" s="1"/>
  <c r="T33" i="287"/>
  <c r="AC33" i="287" s="1"/>
  <c r="U33" i="287"/>
  <c r="AD33" i="287" s="1"/>
  <c r="V33" i="287"/>
  <c r="AE33" i="287" s="1"/>
  <c r="W33" i="287"/>
  <c r="AF33" i="287" s="1"/>
  <c r="T34" i="287"/>
  <c r="AC34" i="287" s="1"/>
  <c r="U34" i="287"/>
  <c r="AD34" i="287" s="1"/>
  <c r="V34" i="287"/>
  <c r="AE34" i="287" s="1"/>
  <c r="W34" i="287"/>
  <c r="AF34" i="287" s="1"/>
  <c r="T35" i="287"/>
  <c r="AC35" i="287" s="1"/>
  <c r="U35" i="287"/>
  <c r="AD35" i="287" s="1"/>
  <c r="V35" i="287"/>
  <c r="AE35" i="287" s="1"/>
  <c r="W35" i="287"/>
  <c r="T36" i="287"/>
  <c r="AC36" i="287" s="1"/>
  <c r="U36" i="287"/>
  <c r="AD36" i="287" s="1"/>
  <c r="AR36" i="287" s="1"/>
  <c r="K115" i="266" s="1"/>
  <c r="V36" i="287"/>
  <c r="AE36" i="287" s="1"/>
  <c r="W36" i="287"/>
  <c r="AF36" i="287" s="1"/>
  <c r="T37" i="287"/>
  <c r="AC37" i="287" s="1"/>
  <c r="U37" i="287"/>
  <c r="AD37" i="287" s="1"/>
  <c r="V37" i="287"/>
  <c r="AE37" i="287" s="1"/>
  <c r="W37" i="287"/>
  <c r="AF37" i="287" s="1"/>
  <c r="T38" i="287"/>
  <c r="U38" i="287"/>
  <c r="AD38" i="287" s="1"/>
  <c r="V38" i="287"/>
  <c r="AE38" i="287" s="1"/>
  <c r="W38" i="287"/>
  <c r="AF38" i="287" s="1"/>
  <c r="T39" i="287"/>
  <c r="U39" i="287"/>
  <c r="AD39" i="287" s="1"/>
  <c r="V39" i="287"/>
  <c r="AE39" i="287" s="1"/>
  <c r="W39" i="287"/>
  <c r="AF39" i="287" s="1"/>
  <c r="T40" i="287"/>
  <c r="AC40" i="287" s="1"/>
  <c r="U40" i="287"/>
  <c r="AD40" i="287" s="1"/>
  <c r="V40" i="287"/>
  <c r="AE40" i="287" s="1"/>
  <c r="W40" i="287"/>
  <c r="AF40" i="287" s="1"/>
  <c r="T41" i="287"/>
  <c r="AC41" i="287" s="1"/>
  <c r="U41" i="287"/>
  <c r="AD41" i="287" s="1"/>
  <c r="V41" i="287"/>
  <c r="AE41" i="287" s="1"/>
  <c r="W41" i="287"/>
  <c r="AF41" i="287" s="1"/>
  <c r="T42" i="287"/>
  <c r="AC42" i="287" s="1"/>
  <c r="U42" i="287"/>
  <c r="AD42" i="287" s="1"/>
  <c r="V42" i="287"/>
  <c r="AE42" i="287" s="1"/>
  <c r="W42" i="287"/>
  <c r="AF42" i="287" s="1"/>
  <c r="T43" i="287"/>
  <c r="AC43" i="287" s="1"/>
  <c r="U43" i="287"/>
  <c r="AD43" i="287" s="1"/>
  <c r="V43" i="287"/>
  <c r="AE43" i="287" s="1"/>
  <c r="W43" i="287"/>
  <c r="AF43" i="287" s="1"/>
  <c r="S8" i="287"/>
  <c r="AB8" i="287" s="1"/>
  <c r="S9" i="287"/>
  <c r="AB9" i="287" s="1"/>
  <c r="AP9" i="287" s="1"/>
  <c r="I79" i="266" s="1"/>
  <c r="S10" i="287"/>
  <c r="AB10" i="287" s="1"/>
  <c r="S11" i="287"/>
  <c r="S12" i="287"/>
  <c r="S13" i="287"/>
  <c r="AB13" i="287" s="1"/>
  <c r="S14" i="287"/>
  <c r="AB14" i="287" s="1"/>
  <c r="S15" i="287"/>
  <c r="AB15" i="287" s="1"/>
  <c r="S16" i="287"/>
  <c r="AB16" i="287" s="1"/>
  <c r="S17" i="287"/>
  <c r="AB17" i="287" s="1"/>
  <c r="S18" i="287"/>
  <c r="S19" i="287"/>
  <c r="AB19" i="287" s="1"/>
  <c r="S20" i="287"/>
  <c r="AB20" i="287" s="1"/>
  <c r="S21" i="287"/>
  <c r="AB21" i="287" s="1"/>
  <c r="S22" i="287"/>
  <c r="S23" i="287"/>
  <c r="AB23" i="287" s="1"/>
  <c r="S24" i="287"/>
  <c r="S25" i="287"/>
  <c r="AB25" i="287" s="1"/>
  <c r="S26" i="287"/>
  <c r="AB26" i="287" s="1"/>
  <c r="S27" i="287"/>
  <c r="S28" i="287"/>
  <c r="S29" i="287"/>
  <c r="S30" i="287"/>
  <c r="AB30" i="287" s="1"/>
  <c r="S31" i="287"/>
  <c r="AB31" i="287" s="1"/>
  <c r="S32" i="287"/>
  <c r="AB32" i="287" s="1"/>
  <c r="S33" i="287"/>
  <c r="AB33" i="287" s="1"/>
  <c r="S34" i="287"/>
  <c r="AB34" i="287" s="1"/>
  <c r="S35" i="287"/>
  <c r="AB35" i="287" s="1"/>
  <c r="S36" i="287"/>
  <c r="AB36" i="287" s="1"/>
  <c r="S37" i="287"/>
  <c r="AB37" i="287" s="1"/>
  <c r="S38" i="287"/>
  <c r="AB38" i="287" s="1"/>
  <c r="S39" i="287"/>
  <c r="AB39" i="287" s="1"/>
  <c r="S40" i="287"/>
  <c r="AB40" i="287" s="1"/>
  <c r="S41" i="287"/>
  <c r="S42" i="287"/>
  <c r="AB42" i="287" s="1"/>
  <c r="S43" i="287"/>
  <c r="S7" i="287"/>
  <c r="J119" i="155"/>
  <c r="J118" i="155"/>
  <c r="H60" i="194"/>
  <c r="H58" i="194"/>
  <c r="H52" i="194"/>
  <c r="H50" i="194"/>
  <c r="H42" i="194"/>
  <c r="H37" i="194"/>
  <c r="H36" i="194"/>
  <c r="H35" i="194"/>
  <c r="H34" i="194"/>
  <c r="H29" i="194"/>
  <c r="H27" i="194"/>
  <c r="H21" i="194"/>
  <c r="H19" i="194"/>
  <c r="H13" i="194"/>
  <c r="H11" i="194"/>
  <c r="W229" i="53"/>
  <c r="X229" i="53"/>
  <c r="Y229" i="53"/>
  <c r="Z229" i="53"/>
  <c r="V229" i="53"/>
  <c r="J168" i="239"/>
  <c r="K168" i="239"/>
  <c r="L168" i="239"/>
  <c r="M168" i="239"/>
  <c r="I168" i="239"/>
  <c r="J92" i="239"/>
  <c r="K92" i="239"/>
  <c r="L92" i="239"/>
  <c r="M92" i="239"/>
  <c r="I92" i="239"/>
  <c r="J116" i="239"/>
  <c r="K116" i="239"/>
  <c r="L116" i="239"/>
  <c r="M116" i="239"/>
  <c r="I116" i="239"/>
  <c r="J155" i="239"/>
  <c r="K155" i="239"/>
  <c r="L155" i="239"/>
  <c r="M155" i="239"/>
  <c r="I155" i="239"/>
  <c r="J79" i="239"/>
  <c r="K79" i="239"/>
  <c r="L79" i="239"/>
  <c r="M79" i="239"/>
  <c r="I79" i="239"/>
  <c r="J105" i="239"/>
  <c r="K105" i="239"/>
  <c r="L105" i="239"/>
  <c r="M105" i="239"/>
  <c r="I105" i="239"/>
  <c r="J140" i="239"/>
  <c r="K140" i="239"/>
  <c r="L140" i="239"/>
  <c r="M140" i="239"/>
  <c r="I140" i="239"/>
  <c r="J127" i="239"/>
  <c r="K127" i="239"/>
  <c r="L127" i="239"/>
  <c r="M127" i="239"/>
  <c r="I127" i="239"/>
  <c r="K334" i="155"/>
  <c r="K302" i="155"/>
  <c r="T21" i="41"/>
  <c r="U21" i="41"/>
  <c r="V21" i="41"/>
  <c r="S21" i="41"/>
  <c r="O334" i="33"/>
  <c r="P334" i="33"/>
  <c r="Q334" i="33"/>
  <c r="R334" i="33"/>
  <c r="O323" i="33"/>
  <c r="P323" i="33"/>
  <c r="Q323" i="33"/>
  <c r="R323" i="33"/>
  <c r="O312" i="33"/>
  <c r="P312" i="33"/>
  <c r="Q312" i="33"/>
  <c r="R312" i="33"/>
  <c r="O301" i="33"/>
  <c r="P301" i="33"/>
  <c r="P305" i="33" s="1"/>
  <c r="Q73" i="56" s="1"/>
  <c r="Q301" i="33"/>
  <c r="R301" i="33"/>
  <c r="J47" i="266"/>
  <c r="K47" i="266"/>
  <c r="L47" i="266"/>
  <c r="M47" i="266"/>
  <c r="L12" i="266"/>
  <c r="M12" i="266"/>
  <c r="L13" i="266"/>
  <c r="M13" i="266"/>
  <c r="L35" i="266"/>
  <c r="M35" i="266"/>
  <c r="I47" i="266"/>
  <c r="K54" i="240"/>
  <c r="Y31" i="257"/>
  <c r="Z31" i="257"/>
  <c r="AA31" i="257"/>
  <c r="AB31" i="257"/>
  <c r="X31" i="257"/>
  <c r="Y18" i="257"/>
  <c r="Z18" i="257"/>
  <c r="AA18" i="257"/>
  <c r="AB18" i="257"/>
  <c r="X18" i="257"/>
  <c r="Y48" i="257"/>
  <c r="Z48" i="257"/>
  <c r="AA48" i="257"/>
  <c r="AB48" i="257"/>
  <c r="X48" i="257"/>
  <c r="M14" i="240"/>
  <c r="N14" i="240"/>
  <c r="I61" i="266"/>
  <c r="I193" i="266" s="1"/>
  <c r="I62" i="266"/>
  <c r="I63" i="266"/>
  <c r="I195" i="266" s="1"/>
  <c r="I64" i="266"/>
  <c r="I196" i="266" s="1"/>
  <c r="I65" i="266"/>
  <c r="I197" i="266" s="1"/>
  <c r="J61" i="266"/>
  <c r="J193" i="266" s="1"/>
  <c r="J62" i="266"/>
  <c r="J194" i="266" s="1"/>
  <c r="J63" i="266"/>
  <c r="J195" i="266" s="1"/>
  <c r="J64" i="266"/>
  <c r="J196" i="266" s="1"/>
  <c r="J65" i="266"/>
  <c r="J197" i="266" s="1"/>
  <c r="K60" i="266"/>
  <c r="K61" i="266"/>
  <c r="K193" i="266" s="1"/>
  <c r="K62" i="266"/>
  <c r="K194" i="266" s="1"/>
  <c r="K63" i="266"/>
  <c r="K195" i="266" s="1"/>
  <c r="K64" i="266"/>
  <c r="K196" i="266" s="1"/>
  <c r="K65" i="266"/>
  <c r="K197" i="266" s="1"/>
  <c r="L60" i="266"/>
  <c r="L192" i="266" s="1"/>
  <c r="L61" i="266"/>
  <c r="L193" i="266" s="1"/>
  <c r="L62" i="266"/>
  <c r="L194" i="266" s="1"/>
  <c r="L63" i="266"/>
  <c r="L195" i="266" s="1"/>
  <c r="L64" i="266"/>
  <c r="L196" i="266" s="1"/>
  <c r="L65" i="266"/>
  <c r="L197" i="266" s="1"/>
  <c r="M60" i="266"/>
  <c r="M61" i="266"/>
  <c r="M193" i="266" s="1"/>
  <c r="M62" i="266"/>
  <c r="M194" i="266" s="1"/>
  <c r="M63" i="266"/>
  <c r="M195" i="266" s="1"/>
  <c r="M64" i="266"/>
  <c r="M196" i="266" s="1"/>
  <c r="M65" i="266"/>
  <c r="M197" i="266" s="1"/>
  <c r="N132" i="266"/>
  <c r="N127" i="266"/>
  <c r="N128" i="266"/>
  <c r="N129" i="266"/>
  <c r="N130" i="266"/>
  <c r="N131" i="266"/>
  <c r="R12" i="36"/>
  <c r="R13" i="36" s="1"/>
  <c r="R111" i="36" s="1"/>
  <c r="R13" i="35"/>
  <c r="I45" i="266" s="1"/>
  <c r="S12" i="35"/>
  <c r="J40" i="266" s="1"/>
  <c r="T12" i="35"/>
  <c r="K40" i="266" s="1"/>
  <c r="U12" i="35"/>
  <c r="L40" i="266"/>
  <c r="V12" i="35"/>
  <c r="M40" i="266"/>
  <c r="R12" i="35"/>
  <c r="P31" i="56"/>
  <c r="AF19" i="287"/>
  <c r="AF31" i="287"/>
  <c r="AF35" i="287"/>
  <c r="AD16" i="287"/>
  <c r="AR16" i="287" s="1"/>
  <c r="K87" i="266" s="1"/>
  <c r="AC39" i="287"/>
  <c r="H24" i="290"/>
  <c r="H25" i="290"/>
  <c r="H26" i="290"/>
  <c r="H27" i="290"/>
  <c r="H28" i="290"/>
  <c r="H29" i="290"/>
  <c r="H30" i="290"/>
  <c r="H31" i="290"/>
  <c r="H32" i="290"/>
  <c r="H33" i="290"/>
  <c r="H34" i="290"/>
  <c r="H35" i="290"/>
  <c r="H36" i="290"/>
  <c r="H37" i="290"/>
  <c r="H38" i="290"/>
  <c r="H39" i="290"/>
  <c r="H40" i="290"/>
  <c r="H41" i="290"/>
  <c r="H42" i="290"/>
  <c r="H43" i="290"/>
  <c r="H44" i="290"/>
  <c r="H45" i="290"/>
  <c r="H46" i="290"/>
  <c r="H47" i="290"/>
  <c r="H48" i="290"/>
  <c r="H49" i="290"/>
  <c r="H50" i="290"/>
  <c r="H51" i="290"/>
  <c r="H52" i="290"/>
  <c r="H53" i="290"/>
  <c r="H54" i="290"/>
  <c r="H55" i="290"/>
  <c r="H56" i="290"/>
  <c r="H57" i="290"/>
  <c r="H58" i="290"/>
  <c r="H59" i="290"/>
  <c r="H60" i="290"/>
  <c r="H61" i="290"/>
  <c r="H62" i="290"/>
  <c r="H63" i="290"/>
  <c r="H64" i="290"/>
  <c r="H65" i="290"/>
  <c r="H66" i="290"/>
  <c r="H67" i="290"/>
  <c r="H68" i="290"/>
  <c r="H69" i="290"/>
  <c r="H70" i="290"/>
  <c r="H71" i="290"/>
  <c r="H72" i="290"/>
  <c r="H73" i="290"/>
  <c r="H74" i="290"/>
  <c r="H75" i="290"/>
  <c r="H76" i="290"/>
  <c r="H77" i="290"/>
  <c r="H78" i="290"/>
  <c r="H79" i="290"/>
  <c r="H80" i="290"/>
  <c r="H81" i="290"/>
  <c r="H82" i="290"/>
  <c r="H83" i="290"/>
  <c r="H84" i="290"/>
  <c r="H85" i="290"/>
  <c r="H86" i="290"/>
  <c r="H87" i="290"/>
  <c r="H88" i="290"/>
  <c r="H89" i="290"/>
  <c r="H90" i="290"/>
  <c r="H91" i="290"/>
  <c r="H92" i="290"/>
  <c r="H93" i="290"/>
  <c r="H94" i="290"/>
  <c r="H95" i="290"/>
  <c r="H96" i="290"/>
  <c r="H97" i="290"/>
  <c r="H98" i="290"/>
  <c r="H99" i="290"/>
  <c r="H100" i="290"/>
  <c r="H101" i="290"/>
  <c r="H102" i="290"/>
  <c r="H103" i="290"/>
  <c r="H104" i="290"/>
  <c r="H105" i="290"/>
  <c r="H106" i="290"/>
  <c r="H107" i="290"/>
  <c r="H108" i="290"/>
  <c r="H109" i="290"/>
  <c r="H110" i="290"/>
  <c r="H111" i="290"/>
  <c r="H112" i="290"/>
  <c r="H113" i="290"/>
  <c r="H114" i="290"/>
  <c r="H115" i="290"/>
  <c r="H116" i="290"/>
  <c r="H117" i="290"/>
  <c r="H118" i="290"/>
  <c r="H119" i="290"/>
  <c r="H120" i="290"/>
  <c r="H121" i="290"/>
  <c r="H122" i="290"/>
  <c r="H123" i="290"/>
  <c r="H124" i="290"/>
  <c r="H125" i="290"/>
  <c r="H126" i="290"/>
  <c r="H127" i="290"/>
  <c r="H128" i="290"/>
  <c r="H129" i="290"/>
  <c r="H130" i="290"/>
  <c r="H131" i="290"/>
  <c r="H132" i="290"/>
  <c r="H133" i="290"/>
  <c r="H134" i="290"/>
  <c r="H135" i="290"/>
  <c r="H136" i="290"/>
  <c r="H137" i="290"/>
  <c r="H138" i="290"/>
  <c r="H139" i="290"/>
  <c r="H140" i="290"/>
  <c r="H141" i="290"/>
  <c r="H142" i="290"/>
  <c r="H143" i="290"/>
  <c r="H144" i="290"/>
  <c r="H145" i="290"/>
  <c r="H146" i="290"/>
  <c r="H147" i="290"/>
  <c r="H148" i="290"/>
  <c r="H149" i="290"/>
  <c r="H150" i="290"/>
  <c r="H151" i="290"/>
  <c r="H152" i="290"/>
  <c r="H153" i="290"/>
  <c r="H154" i="290"/>
  <c r="H155" i="290"/>
  <c r="H156" i="290"/>
  <c r="H157" i="290"/>
  <c r="H158" i="290"/>
  <c r="H159" i="290"/>
  <c r="H160" i="290"/>
  <c r="H161" i="290"/>
  <c r="H162" i="290"/>
  <c r="H163" i="290"/>
  <c r="H164" i="290"/>
  <c r="H165" i="290"/>
  <c r="H166" i="290"/>
  <c r="H167" i="290"/>
  <c r="H168" i="290"/>
  <c r="H169" i="290"/>
  <c r="H170" i="290"/>
  <c r="H171" i="290"/>
  <c r="H172" i="290"/>
  <c r="H173" i="290"/>
  <c r="H174" i="290"/>
  <c r="H175" i="290"/>
  <c r="H176" i="290"/>
  <c r="H177" i="290"/>
  <c r="H178" i="290"/>
  <c r="H179" i="290"/>
  <c r="H180" i="290"/>
  <c r="H181" i="290"/>
  <c r="H182" i="290"/>
  <c r="H183" i="290"/>
  <c r="H184" i="290"/>
  <c r="H185" i="290"/>
  <c r="H186" i="290"/>
  <c r="H187" i="290"/>
  <c r="H188" i="290"/>
  <c r="H189" i="290"/>
  <c r="H190" i="290"/>
  <c r="H191" i="290"/>
  <c r="H192" i="290"/>
  <c r="H193" i="290"/>
  <c r="H194" i="290"/>
  <c r="H195" i="290"/>
  <c r="H196" i="290"/>
  <c r="H197" i="290"/>
  <c r="H198" i="290"/>
  <c r="H199" i="290"/>
  <c r="H200" i="290"/>
  <c r="H201" i="290"/>
  <c r="H202" i="290"/>
  <c r="H203" i="290"/>
  <c r="H204" i="290"/>
  <c r="H205" i="290"/>
  <c r="H206" i="290"/>
  <c r="H207" i="290"/>
  <c r="H208" i="290"/>
  <c r="H209" i="290"/>
  <c r="H210" i="290"/>
  <c r="H211" i="290"/>
  <c r="H212" i="290"/>
  <c r="H213" i="290"/>
  <c r="H214" i="290"/>
  <c r="H215" i="290"/>
  <c r="H216" i="290"/>
  <c r="H217" i="290"/>
  <c r="H218" i="290"/>
  <c r="H219" i="290"/>
  <c r="H220" i="290"/>
  <c r="H221" i="290"/>
  <c r="H222" i="290"/>
  <c r="H223" i="290"/>
  <c r="H224" i="290"/>
  <c r="H225" i="290"/>
  <c r="H226" i="290"/>
  <c r="H227" i="290"/>
  <c r="H228" i="290"/>
  <c r="H229" i="290"/>
  <c r="H230" i="290"/>
  <c r="H231" i="290"/>
  <c r="H232" i="290"/>
  <c r="H233" i="290"/>
  <c r="H234" i="290"/>
  <c r="H235" i="290"/>
  <c r="H236" i="290"/>
  <c r="H237" i="290"/>
  <c r="H238" i="290"/>
  <c r="H239" i="290"/>
  <c r="H240" i="290"/>
  <c r="H241" i="290"/>
  <c r="H242" i="290"/>
  <c r="H243" i="290"/>
  <c r="H244" i="290"/>
  <c r="H245" i="290"/>
  <c r="H246" i="290"/>
  <c r="H247" i="290"/>
  <c r="H248" i="290"/>
  <c r="H249" i="290"/>
  <c r="H250" i="290"/>
  <c r="H251" i="290"/>
  <c r="H252" i="290"/>
  <c r="H253" i="290"/>
  <c r="H254" i="290"/>
  <c r="H255" i="290"/>
  <c r="H256" i="290"/>
  <c r="H257" i="290"/>
  <c r="H258" i="290"/>
  <c r="H259" i="290"/>
  <c r="H260" i="290"/>
  <c r="H261" i="290"/>
  <c r="H262" i="290"/>
  <c r="H263" i="290"/>
  <c r="H264" i="290"/>
  <c r="H265" i="290"/>
  <c r="H266" i="290"/>
  <c r="H267" i="290"/>
  <c r="H268" i="290"/>
  <c r="H269" i="290"/>
  <c r="H270" i="290"/>
  <c r="H271" i="290"/>
  <c r="H272" i="290"/>
  <c r="H273" i="290"/>
  <c r="H274" i="290"/>
  <c r="H275" i="290"/>
  <c r="H276" i="290"/>
  <c r="H277" i="290"/>
  <c r="H278" i="290"/>
  <c r="H279" i="290"/>
  <c r="H280" i="290"/>
  <c r="H281" i="290"/>
  <c r="H282" i="290"/>
  <c r="H283" i="290"/>
  <c r="H284" i="290"/>
  <c r="H285" i="290"/>
  <c r="H286" i="290"/>
  <c r="H287" i="290"/>
  <c r="H288" i="290"/>
  <c r="H289" i="290"/>
  <c r="H290" i="290"/>
  <c r="H291" i="290"/>
  <c r="H292" i="290"/>
  <c r="H293" i="290"/>
  <c r="H294" i="290"/>
  <c r="H295" i="290"/>
  <c r="H296" i="290"/>
  <c r="H297" i="290"/>
  <c r="H298" i="290"/>
  <c r="H299" i="290"/>
  <c r="H300" i="290"/>
  <c r="H301" i="290"/>
  <c r="H302" i="290"/>
  <c r="H303" i="290"/>
  <c r="H304" i="290"/>
  <c r="H305" i="290"/>
  <c r="H306" i="290"/>
  <c r="H307" i="290"/>
  <c r="H308" i="290"/>
  <c r="H309" i="290"/>
  <c r="H310" i="290"/>
  <c r="H311" i="290"/>
  <c r="H312" i="290"/>
  <c r="H313" i="290"/>
  <c r="H314" i="290"/>
  <c r="H315" i="290"/>
  <c r="H316" i="290"/>
  <c r="H317" i="290"/>
  <c r="H318" i="290"/>
  <c r="H319" i="290"/>
  <c r="H320" i="290"/>
  <c r="H321" i="290"/>
  <c r="H322" i="290"/>
  <c r="H323" i="290"/>
  <c r="H324" i="290"/>
  <c r="H325" i="290"/>
  <c r="H326" i="290"/>
  <c r="H327" i="290"/>
  <c r="H328" i="290"/>
  <c r="H329" i="290"/>
  <c r="H330" i="290"/>
  <c r="H331" i="290"/>
  <c r="H332" i="290"/>
  <c r="H333" i="290"/>
  <c r="H334" i="290"/>
  <c r="H335" i="290"/>
  <c r="H336" i="290"/>
  <c r="H337" i="290"/>
  <c r="H338" i="290"/>
  <c r="H339" i="290"/>
  <c r="H340" i="290"/>
  <c r="H341" i="290"/>
  <c r="H342" i="290"/>
  <c r="H343" i="290"/>
  <c r="H344" i="290"/>
  <c r="H345" i="290"/>
  <c r="H346" i="290"/>
  <c r="H347" i="290"/>
  <c r="H348" i="290"/>
  <c r="H349" i="290"/>
  <c r="H350" i="290"/>
  <c r="H351" i="290"/>
  <c r="H352" i="290"/>
  <c r="H353" i="290"/>
  <c r="H354" i="290"/>
  <c r="H355" i="290"/>
  <c r="H356" i="290"/>
  <c r="H357" i="290"/>
  <c r="H358" i="290"/>
  <c r="H359" i="290"/>
  <c r="H360" i="290"/>
  <c r="H361" i="290"/>
  <c r="H362" i="290"/>
  <c r="H363" i="290"/>
  <c r="H364" i="290"/>
  <c r="H365" i="290"/>
  <c r="H366" i="290"/>
  <c r="H367" i="290"/>
  <c r="H368" i="290"/>
  <c r="H369" i="290"/>
  <c r="H370" i="290"/>
  <c r="H371" i="290"/>
  <c r="H372" i="290"/>
  <c r="H373" i="290"/>
  <c r="H374" i="290"/>
  <c r="H375" i="290"/>
  <c r="H376" i="290"/>
  <c r="H377" i="290"/>
  <c r="H378" i="290"/>
  <c r="H379" i="290"/>
  <c r="H380" i="290"/>
  <c r="H381" i="290"/>
  <c r="H382" i="290"/>
  <c r="H383" i="290"/>
  <c r="H384" i="290"/>
  <c r="H385" i="290"/>
  <c r="H386" i="290"/>
  <c r="H387" i="290"/>
  <c r="H388" i="290"/>
  <c r="H389" i="290"/>
  <c r="H390" i="290"/>
  <c r="H391" i="290"/>
  <c r="H392" i="290"/>
  <c r="H393" i="290"/>
  <c r="H394" i="290"/>
  <c r="H395" i="290"/>
  <c r="H396" i="290"/>
  <c r="H397" i="290"/>
  <c r="H398" i="290"/>
  <c r="H399" i="290"/>
  <c r="H400" i="290"/>
  <c r="H401" i="290"/>
  <c r="H402" i="290"/>
  <c r="H403" i="290"/>
  <c r="H404" i="290"/>
  <c r="H405" i="290"/>
  <c r="H406" i="290"/>
  <c r="H407" i="290"/>
  <c r="H408" i="290"/>
  <c r="H409" i="290"/>
  <c r="H410" i="290"/>
  <c r="H411" i="290"/>
  <c r="H412" i="290"/>
  <c r="H413" i="290"/>
  <c r="H414" i="290"/>
  <c r="H415" i="290"/>
  <c r="H416" i="290"/>
  <c r="H417" i="290"/>
  <c r="H418" i="290"/>
  <c r="H419" i="290"/>
  <c r="H420" i="290"/>
  <c r="H421" i="290"/>
  <c r="H422" i="290"/>
  <c r="H423" i="290"/>
  <c r="H424" i="290"/>
  <c r="H425" i="290"/>
  <c r="H426" i="290"/>
  <c r="H427" i="290"/>
  <c r="H428" i="290"/>
  <c r="H429" i="290"/>
  <c r="H430" i="290"/>
  <c r="H431" i="290"/>
  <c r="H432" i="290"/>
  <c r="H433" i="290"/>
  <c r="H434" i="290"/>
  <c r="H435" i="290"/>
  <c r="H436" i="290"/>
  <c r="H437" i="290"/>
  <c r="H438" i="290"/>
  <c r="H439" i="290"/>
  <c r="H440" i="290"/>
  <c r="H441" i="290"/>
  <c r="H442" i="290"/>
  <c r="H443" i="290"/>
  <c r="H444" i="290"/>
  <c r="H445" i="290"/>
  <c r="H446" i="290"/>
  <c r="H447" i="290"/>
  <c r="H448" i="290"/>
  <c r="H449" i="290"/>
  <c r="H450" i="290"/>
  <c r="H451" i="290"/>
  <c r="H452" i="290"/>
  <c r="H453" i="290"/>
  <c r="H454" i="290"/>
  <c r="H455" i="290"/>
  <c r="H456" i="290"/>
  <c r="H457" i="290"/>
  <c r="H458" i="290"/>
  <c r="H459" i="290"/>
  <c r="H460" i="290"/>
  <c r="H461" i="290"/>
  <c r="H462" i="290"/>
  <c r="H463" i="290"/>
  <c r="H464" i="290"/>
  <c r="H465" i="290"/>
  <c r="H466" i="290"/>
  <c r="H467" i="290"/>
  <c r="H468" i="290"/>
  <c r="H469" i="290"/>
  <c r="A2" i="290"/>
  <c r="C10" i="290" s="1"/>
  <c r="A3" i="290"/>
  <c r="H18" i="288"/>
  <c r="H19" i="288"/>
  <c r="H20" i="288"/>
  <c r="H21" i="288"/>
  <c r="H22" i="288"/>
  <c r="H23" i="288"/>
  <c r="H24" i="288"/>
  <c r="H25" i="288"/>
  <c r="H26" i="288"/>
  <c r="H27" i="288"/>
  <c r="H28" i="288"/>
  <c r="H29" i="288"/>
  <c r="H30" i="288"/>
  <c r="H31" i="288"/>
  <c r="H32" i="288"/>
  <c r="H33" i="288"/>
  <c r="H34" i="288"/>
  <c r="H35" i="288"/>
  <c r="H36" i="288"/>
  <c r="H37" i="288"/>
  <c r="H38" i="288"/>
  <c r="H39" i="288"/>
  <c r="H40" i="288"/>
  <c r="H41" i="288"/>
  <c r="H42" i="288"/>
  <c r="H43" i="288"/>
  <c r="H44" i="288"/>
  <c r="H45" i="288"/>
  <c r="H46" i="288"/>
  <c r="H47" i="288"/>
  <c r="H48" i="288"/>
  <c r="H49" i="288"/>
  <c r="H50" i="288"/>
  <c r="H51" i="288"/>
  <c r="H52" i="288"/>
  <c r="H53" i="288"/>
  <c r="H54" i="288"/>
  <c r="H55" i="288"/>
  <c r="H56" i="288"/>
  <c r="H57" i="288"/>
  <c r="H58" i="288"/>
  <c r="H59" i="288"/>
  <c r="H60" i="288"/>
  <c r="H61" i="288"/>
  <c r="H62" i="288"/>
  <c r="H63" i="288"/>
  <c r="H64" i="288"/>
  <c r="H65" i="288"/>
  <c r="H66" i="288"/>
  <c r="H67" i="288"/>
  <c r="H68" i="288"/>
  <c r="H69" i="288"/>
  <c r="H70" i="288"/>
  <c r="H71" i="288"/>
  <c r="H72" i="288"/>
  <c r="H73" i="288"/>
  <c r="H74" i="288"/>
  <c r="H75" i="288"/>
  <c r="H76" i="288"/>
  <c r="H77" i="288"/>
  <c r="H78" i="288"/>
  <c r="H79" i="288"/>
  <c r="H80" i="288"/>
  <c r="H81" i="288"/>
  <c r="H82" i="288"/>
  <c r="H83" i="288"/>
  <c r="H84" i="288"/>
  <c r="H85" i="288"/>
  <c r="H86" i="288"/>
  <c r="H87" i="288"/>
  <c r="H88" i="288"/>
  <c r="H89" i="288"/>
  <c r="H90" i="288"/>
  <c r="H91" i="288"/>
  <c r="H92" i="288"/>
  <c r="H93" i="288"/>
  <c r="H94" i="288"/>
  <c r="H95" i="288"/>
  <c r="H96" i="288"/>
  <c r="H97" i="288"/>
  <c r="H98" i="288"/>
  <c r="H99" i="288"/>
  <c r="H100" i="288"/>
  <c r="H101" i="288"/>
  <c r="H102" i="288"/>
  <c r="H103" i="288"/>
  <c r="H104" i="288"/>
  <c r="H105" i="288"/>
  <c r="H106" i="288"/>
  <c r="H107" i="288"/>
  <c r="H108" i="288"/>
  <c r="H109" i="288"/>
  <c r="H110" i="288"/>
  <c r="H111" i="288"/>
  <c r="H112" i="288"/>
  <c r="H113" i="288"/>
  <c r="H114" i="288"/>
  <c r="H115" i="288"/>
  <c r="H116" i="288"/>
  <c r="H117" i="288"/>
  <c r="H118" i="288"/>
  <c r="H119" i="288"/>
  <c r="H120" i="288"/>
  <c r="H121" i="288"/>
  <c r="H122" i="288"/>
  <c r="H123" i="288"/>
  <c r="H124" i="288"/>
  <c r="H125" i="288"/>
  <c r="H126" i="288"/>
  <c r="H127" i="288"/>
  <c r="H128" i="288"/>
  <c r="H129" i="288"/>
  <c r="H130" i="288"/>
  <c r="H131" i="288"/>
  <c r="H132" i="288"/>
  <c r="H133" i="288"/>
  <c r="H134" i="288"/>
  <c r="H135" i="288"/>
  <c r="H136" i="288"/>
  <c r="H137" i="288"/>
  <c r="H138" i="288"/>
  <c r="H139" i="288"/>
  <c r="H140" i="288"/>
  <c r="H141" i="288"/>
  <c r="H142" i="288"/>
  <c r="H143" i="288"/>
  <c r="H144" i="288"/>
  <c r="H145" i="288"/>
  <c r="H146" i="288"/>
  <c r="H147" i="288"/>
  <c r="H148" i="288"/>
  <c r="H149" i="288"/>
  <c r="H150" i="288"/>
  <c r="H151" i="288"/>
  <c r="H152" i="288"/>
  <c r="H153" i="288"/>
  <c r="H154" i="288"/>
  <c r="H155" i="288"/>
  <c r="H156" i="288"/>
  <c r="H157" i="288"/>
  <c r="H158" i="288"/>
  <c r="H159" i="288"/>
  <c r="H160" i="288"/>
  <c r="H161" i="288"/>
  <c r="H162" i="288"/>
  <c r="H163" i="288"/>
  <c r="H164" i="288"/>
  <c r="H165" i="288"/>
  <c r="H166" i="288"/>
  <c r="H167" i="288"/>
  <c r="H168" i="288"/>
  <c r="H169" i="288"/>
  <c r="H170" i="288"/>
  <c r="H171" i="288"/>
  <c r="H172" i="288"/>
  <c r="H173" i="288"/>
  <c r="H174" i="288"/>
  <c r="H175" i="288"/>
  <c r="H176" i="288"/>
  <c r="H177" i="288"/>
  <c r="H178" i="288"/>
  <c r="H179" i="288"/>
  <c r="H180" i="288"/>
  <c r="H181" i="288"/>
  <c r="H182" i="288"/>
  <c r="H183" i="288"/>
  <c r="H184" i="288"/>
  <c r="H185" i="288"/>
  <c r="H186" i="288"/>
  <c r="H187" i="288"/>
  <c r="H188" i="288"/>
  <c r="H189" i="288"/>
  <c r="H190" i="288"/>
  <c r="H191" i="288"/>
  <c r="H192" i="288"/>
  <c r="H193" i="288"/>
  <c r="H194" i="288"/>
  <c r="H195" i="288"/>
  <c r="H196" i="288"/>
  <c r="H197" i="288"/>
  <c r="H198" i="288"/>
  <c r="H199" i="288"/>
  <c r="H200" i="288"/>
  <c r="H201" i="288"/>
  <c r="H202" i="288"/>
  <c r="H203" i="288"/>
  <c r="H204" i="288"/>
  <c r="H205" i="288"/>
  <c r="H206" i="288"/>
  <c r="H207" i="288"/>
  <c r="H208" i="288"/>
  <c r="H209" i="288"/>
  <c r="H210" i="288"/>
  <c r="H211" i="288"/>
  <c r="H212" i="288"/>
  <c r="H213" i="288"/>
  <c r="H214" i="288"/>
  <c r="H215" i="288"/>
  <c r="H216" i="288"/>
  <c r="H217" i="288"/>
  <c r="H218" i="288"/>
  <c r="H219" i="288"/>
  <c r="H220" i="288"/>
  <c r="H221" i="288"/>
  <c r="H222" i="288"/>
  <c r="H223" i="288"/>
  <c r="H224" i="288"/>
  <c r="H225" i="288"/>
  <c r="H226" i="288"/>
  <c r="H227" i="288"/>
  <c r="H228" i="288"/>
  <c r="H229" i="288"/>
  <c r="H230" i="288"/>
  <c r="H231" i="288"/>
  <c r="H232" i="288"/>
  <c r="H233" i="288"/>
  <c r="H234" i="288"/>
  <c r="H235" i="288"/>
  <c r="H236" i="288"/>
  <c r="H237" i="288"/>
  <c r="H238" i="288"/>
  <c r="H239" i="288"/>
  <c r="H240" i="288"/>
  <c r="H241" i="288"/>
  <c r="H242" i="288"/>
  <c r="H243" i="288"/>
  <c r="H244" i="288"/>
  <c r="H245" i="288"/>
  <c r="H246" i="288"/>
  <c r="H247" i="288"/>
  <c r="H248" i="288"/>
  <c r="H249" i="288"/>
  <c r="H250" i="288"/>
  <c r="H251" i="288"/>
  <c r="H252" i="288"/>
  <c r="H253" i="288"/>
  <c r="H254" i="288"/>
  <c r="H255" i="288"/>
  <c r="H256" i="288"/>
  <c r="H257" i="288"/>
  <c r="H258" i="288"/>
  <c r="H259" i="288"/>
  <c r="H260" i="288"/>
  <c r="H261" i="288"/>
  <c r="H262" i="288"/>
  <c r="H263" i="288"/>
  <c r="H264" i="288"/>
  <c r="H265" i="288"/>
  <c r="H266" i="288"/>
  <c r="H267" i="288"/>
  <c r="H268" i="288"/>
  <c r="H269" i="288"/>
  <c r="H270" i="288"/>
  <c r="H271" i="288"/>
  <c r="H272" i="288"/>
  <c r="H273" i="288"/>
  <c r="H274" i="288"/>
  <c r="H275" i="288"/>
  <c r="H276" i="288"/>
  <c r="H277" i="288"/>
  <c r="H278" i="288"/>
  <c r="H279" i="288"/>
  <c r="H280" i="288"/>
  <c r="H281" i="288"/>
  <c r="H282" i="288"/>
  <c r="H283" i="288"/>
  <c r="H284" i="288"/>
  <c r="H285" i="288"/>
  <c r="H286" i="288"/>
  <c r="H287" i="288"/>
  <c r="H288" i="288"/>
  <c r="H289" i="288"/>
  <c r="H290" i="288"/>
  <c r="H291" i="288"/>
  <c r="H292" i="288"/>
  <c r="H293" i="288"/>
  <c r="H294" i="288"/>
  <c r="H295" i="288"/>
  <c r="H296" i="288"/>
  <c r="H297" i="288"/>
  <c r="H298" i="288"/>
  <c r="H299" i="288"/>
  <c r="H300" i="288"/>
  <c r="H301" i="288"/>
  <c r="H302" i="288"/>
  <c r="H303" i="288"/>
  <c r="H304" i="288"/>
  <c r="H305" i="288"/>
  <c r="H306" i="288"/>
  <c r="H307" i="288"/>
  <c r="H308" i="288"/>
  <c r="H309" i="288"/>
  <c r="H310" i="288"/>
  <c r="H311" i="288"/>
  <c r="H312" i="288"/>
  <c r="H313" i="288"/>
  <c r="H314" i="288"/>
  <c r="H315" i="288"/>
  <c r="H316" i="288"/>
  <c r="H317" i="288"/>
  <c r="H318" i="288"/>
  <c r="H319" i="288"/>
  <c r="H320" i="288"/>
  <c r="H321" i="288"/>
  <c r="H322" i="288"/>
  <c r="H323" i="288"/>
  <c r="H324" i="288"/>
  <c r="H325" i="288"/>
  <c r="H326" i="288"/>
  <c r="H327" i="288"/>
  <c r="H328" i="288"/>
  <c r="H329" i="288"/>
  <c r="H330" i="288"/>
  <c r="H331" i="288"/>
  <c r="H332" i="288"/>
  <c r="H333" i="288"/>
  <c r="H334" i="288"/>
  <c r="H335" i="288"/>
  <c r="H336" i="288"/>
  <c r="H337" i="288"/>
  <c r="H338" i="288"/>
  <c r="H339" i="288"/>
  <c r="H340" i="288"/>
  <c r="H341" i="288"/>
  <c r="H342" i="288"/>
  <c r="H343" i="288"/>
  <c r="H344" i="288"/>
  <c r="H345" i="288"/>
  <c r="H346" i="288"/>
  <c r="H347" i="288"/>
  <c r="H348" i="288"/>
  <c r="H349" i="288"/>
  <c r="H350" i="288"/>
  <c r="H351" i="288"/>
  <c r="H352" i="288"/>
  <c r="H353" i="288"/>
  <c r="H354" i="288"/>
  <c r="H355" i="288"/>
  <c r="H356" i="288"/>
  <c r="H357" i="288"/>
  <c r="H358" i="288"/>
  <c r="H359" i="288"/>
  <c r="H360" i="288"/>
  <c r="H361" i="288"/>
  <c r="H362" i="288"/>
  <c r="H363" i="288"/>
  <c r="H364" i="288"/>
  <c r="H365" i="288"/>
  <c r="H366" i="288"/>
  <c r="H367" i="288"/>
  <c r="H368" i="288"/>
  <c r="H369" i="288"/>
  <c r="H370" i="288"/>
  <c r="H371" i="288"/>
  <c r="H372" i="288"/>
  <c r="H373" i="288"/>
  <c r="H374" i="288"/>
  <c r="H375" i="288"/>
  <c r="H376" i="288"/>
  <c r="H377" i="288"/>
  <c r="H378" i="288"/>
  <c r="H379" i="288"/>
  <c r="H380" i="288"/>
  <c r="H381" i="288"/>
  <c r="H382" i="288"/>
  <c r="H383" i="288"/>
  <c r="H384" i="288"/>
  <c r="H385" i="288"/>
  <c r="H386" i="288"/>
  <c r="H387" i="288"/>
  <c r="H388" i="288"/>
  <c r="H389" i="288"/>
  <c r="H390" i="288"/>
  <c r="H391" i="288"/>
  <c r="H392" i="288"/>
  <c r="H393" i="288"/>
  <c r="H394" i="288"/>
  <c r="H395" i="288"/>
  <c r="H396" i="288"/>
  <c r="H397" i="288"/>
  <c r="H398" i="288"/>
  <c r="H399" i="288"/>
  <c r="H400" i="288"/>
  <c r="H401" i="288"/>
  <c r="H402" i="288"/>
  <c r="H403" i="288"/>
  <c r="H404" i="288"/>
  <c r="H405" i="288"/>
  <c r="H406" i="288"/>
  <c r="H407" i="288"/>
  <c r="H408" i="288"/>
  <c r="H409" i="288"/>
  <c r="H410" i="288"/>
  <c r="H411" i="288"/>
  <c r="H412" i="288"/>
  <c r="H413" i="288"/>
  <c r="H414" i="288"/>
  <c r="H415" i="288"/>
  <c r="H416" i="288"/>
  <c r="H417" i="288"/>
  <c r="H418" i="288"/>
  <c r="H419" i="288"/>
  <c r="H420" i="288"/>
  <c r="H421" i="288"/>
  <c r="H422" i="288"/>
  <c r="H423" i="288"/>
  <c r="H424" i="288"/>
  <c r="H425" i="288"/>
  <c r="H426" i="288"/>
  <c r="H427" i="288"/>
  <c r="H428" i="288"/>
  <c r="H429" i="288"/>
  <c r="H430" i="288"/>
  <c r="H431" i="288"/>
  <c r="H432" i="288"/>
  <c r="H433" i="288"/>
  <c r="H434" i="288"/>
  <c r="H435" i="288"/>
  <c r="H436" i="288"/>
  <c r="H437" i="288"/>
  <c r="H438" i="288"/>
  <c r="H439" i="288"/>
  <c r="H440" i="288"/>
  <c r="H441" i="288"/>
  <c r="H442" i="288"/>
  <c r="H443" i="288"/>
  <c r="H444" i="288"/>
  <c r="H445" i="288"/>
  <c r="H446" i="288"/>
  <c r="H447" i="288"/>
  <c r="H448" i="288"/>
  <c r="H449" i="288"/>
  <c r="H450" i="288"/>
  <c r="H451" i="288"/>
  <c r="H452" i="288"/>
  <c r="H453" i="288"/>
  <c r="H454" i="288"/>
  <c r="H455" i="288"/>
  <c r="H456" i="288"/>
  <c r="H457" i="288"/>
  <c r="H458" i="288"/>
  <c r="H459" i="288"/>
  <c r="H460" i="288"/>
  <c r="H461" i="288"/>
  <c r="H462" i="288"/>
  <c r="H17" i="288"/>
  <c r="A2" i="288"/>
  <c r="E6" i="288" s="1"/>
  <c r="A3" i="288"/>
  <c r="Q8" i="287"/>
  <c r="Q9" i="287"/>
  <c r="Q10" i="287"/>
  <c r="Q11" i="287"/>
  <c r="Q12" i="287"/>
  <c r="Q13" i="287"/>
  <c r="Q14" i="287"/>
  <c r="Q15" i="287"/>
  <c r="Q16" i="287"/>
  <c r="Q17" i="287"/>
  <c r="Q19" i="287"/>
  <c r="Q20" i="287"/>
  <c r="Q21" i="287"/>
  <c r="Q23" i="287"/>
  <c r="Q25" i="287"/>
  <c r="Q26" i="287"/>
  <c r="Q30" i="287"/>
  <c r="Q31" i="287"/>
  <c r="Q32" i="287"/>
  <c r="Q33" i="287"/>
  <c r="Q34" i="287"/>
  <c r="Q35" i="287"/>
  <c r="Q36" i="287"/>
  <c r="Q37" i="287"/>
  <c r="Q38" i="287"/>
  <c r="Q39" i="287"/>
  <c r="Q40" i="287"/>
  <c r="Q41" i="287"/>
  <c r="Q42" i="287"/>
  <c r="Q43" i="287"/>
  <c r="J7" i="287"/>
  <c r="J8" i="287"/>
  <c r="J9" i="287"/>
  <c r="J10" i="287"/>
  <c r="J11" i="287"/>
  <c r="J12" i="287"/>
  <c r="J13" i="287"/>
  <c r="J14" i="287"/>
  <c r="J15" i="287"/>
  <c r="J16" i="287"/>
  <c r="J17" i="287"/>
  <c r="J18" i="287"/>
  <c r="J19" i="287"/>
  <c r="J20" i="287"/>
  <c r="J21" i="287"/>
  <c r="J22" i="287"/>
  <c r="J23" i="287"/>
  <c r="J24" i="287"/>
  <c r="J25" i="287"/>
  <c r="J26" i="287"/>
  <c r="J27" i="287"/>
  <c r="J28" i="287"/>
  <c r="J29" i="287"/>
  <c r="J30" i="287"/>
  <c r="J31" i="287"/>
  <c r="J32" i="287"/>
  <c r="J33" i="287"/>
  <c r="J34" i="287"/>
  <c r="J35" i="287"/>
  <c r="J36" i="287"/>
  <c r="J37" i="287"/>
  <c r="J38" i="287"/>
  <c r="J39" i="287"/>
  <c r="J40" i="287"/>
  <c r="J41" i="287"/>
  <c r="J42" i="287"/>
  <c r="J43" i="287"/>
  <c r="A3" i="287"/>
  <c r="A8" i="12"/>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M21" i="240"/>
  <c r="N21" i="240"/>
  <c r="E204" i="272"/>
  <c r="F204" i="272"/>
  <c r="G204" i="272"/>
  <c r="H204" i="272"/>
  <c r="I204" i="272"/>
  <c r="E205" i="272"/>
  <c r="F205" i="272"/>
  <c r="G205" i="272"/>
  <c r="H205" i="272"/>
  <c r="I205" i="272"/>
  <c r="E206" i="272"/>
  <c r="F206" i="272"/>
  <c r="G206" i="272"/>
  <c r="H206" i="272"/>
  <c r="I206" i="272"/>
  <c r="E207" i="272"/>
  <c r="F207" i="272"/>
  <c r="G207" i="272"/>
  <c r="H207" i="272"/>
  <c r="H218" i="272" s="1"/>
  <c r="I207" i="272"/>
  <c r="I218" i="272" s="1"/>
  <c r="G203" i="272"/>
  <c r="H203" i="272"/>
  <c r="I203" i="272"/>
  <c r="F198" i="272"/>
  <c r="E198" i="272"/>
  <c r="F193" i="272"/>
  <c r="E193" i="272"/>
  <c r="F188" i="272"/>
  <c r="F183" i="272"/>
  <c r="F203" i="272" s="1"/>
  <c r="F178" i="272"/>
  <c r="J68" i="275"/>
  <c r="K68" i="275"/>
  <c r="L68" i="275"/>
  <c r="M68" i="275"/>
  <c r="J69" i="275"/>
  <c r="K69" i="275"/>
  <c r="L69" i="275"/>
  <c r="M69" i="275"/>
  <c r="J70" i="275"/>
  <c r="K70" i="275"/>
  <c r="L70" i="275"/>
  <c r="M70" i="275"/>
  <c r="J71" i="275"/>
  <c r="K71" i="275"/>
  <c r="L71" i="275"/>
  <c r="M71" i="275"/>
  <c r="J73" i="275"/>
  <c r="K73" i="275"/>
  <c r="L73" i="275"/>
  <c r="M73" i="275"/>
  <c r="J75" i="275"/>
  <c r="K75" i="275"/>
  <c r="L75" i="275"/>
  <c r="M75" i="275"/>
  <c r="J76" i="275"/>
  <c r="K76" i="275"/>
  <c r="L76" i="275"/>
  <c r="M76" i="275"/>
  <c r="J77" i="275"/>
  <c r="K77" i="275"/>
  <c r="L77" i="275"/>
  <c r="M77" i="275"/>
  <c r="I68" i="275"/>
  <c r="I69" i="275"/>
  <c r="I70" i="275"/>
  <c r="I71" i="275"/>
  <c r="I73" i="275"/>
  <c r="I75" i="275"/>
  <c r="I76" i="275"/>
  <c r="I77" i="275"/>
  <c r="A2" i="286"/>
  <c r="A3" i="286"/>
  <c r="O33" i="57"/>
  <c r="P48" i="56" s="1"/>
  <c r="O34" i="57"/>
  <c r="P49" i="56" s="1"/>
  <c r="O35" i="57"/>
  <c r="P50" i="56" s="1"/>
  <c r="O36" i="57"/>
  <c r="P51" i="56" s="1"/>
  <c r="O37" i="57"/>
  <c r="P53" i="56" s="1"/>
  <c r="N37" i="57"/>
  <c r="N34" i="57"/>
  <c r="O49" i="56" s="1"/>
  <c r="N35" i="57"/>
  <c r="O50" i="56" s="1"/>
  <c r="N36" i="57"/>
  <c r="O51" i="56" s="1"/>
  <c r="N33" i="57"/>
  <c r="O48" i="56" s="1"/>
  <c r="L224" i="155"/>
  <c r="L215" i="155"/>
  <c r="H49" i="194" s="1"/>
  <c r="L192" i="155"/>
  <c r="L159" i="155"/>
  <c r="L141" i="155"/>
  <c r="L123" i="155"/>
  <c r="P81" i="56"/>
  <c r="Q81" i="56"/>
  <c r="R81" i="56"/>
  <c r="S81" i="56"/>
  <c r="T81" i="56"/>
  <c r="U81" i="56"/>
  <c r="V81" i="56"/>
  <c r="W81" i="56"/>
  <c r="X81" i="56"/>
  <c r="Y81" i="56"/>
  <c r="Z81" i="56"/>
  <c r="AA81" i="56"/>
  <c r="AB81" i="56"/>
  <c r="AC81" i="56"/>
  <c r="AD81" i="56"/>
  <c r="AE81" i="56"/>
  <c r="AF81" i="56"/>
  <c r="AG81" i="56"/>
  <c r="AH81" i="56"/>
  <c r="AI81" i="56"/>
  <c r="AJ81" i="56"/>
  <c r="AK81" i="56"/>
  <c r="P82" i="56"/>
  <c r="Q82" i="56"/>
  <c r="R82" i="56"/>
  <c r="S82" i="56"/>
  <c r="T82" i="56"/>
  <c r="U82" i="56"/>
  <c r="V82" i="56"/>
  <c r="W82" i="56"/>
  <c r="X82" i="56"/>
  <c r="Y82" i="56"/>
  <c r="Z82" i="56"/>
  <c r="AA82" i="56"/>
  <c r="AB82" i="56"/>
  <c r="AC82" i="56"/>
  <c r="AD82" i="56"/>
  <c r="AE82" i="56"/>
  <c r="AF82" i="56"/>
  <c r="AG82" i="56"/>
  <c r="AH82" i="56"/>
  <c r="AI82" i="56"/>
  <c r="AJ82" i="56"/>
  <c r="AK82" i="56"/>
  <c r="P83" i="56"/>
  <c r="P85" i="56" s="1"/>
  <c r="Q83" i="56"/>
  <c r="Q85" i="56" s="1"/>
  <c r="R83" i="56"/>
  <c r="S83" i="56"/>
  <c r="T83" i="56"/>
  <c r="U83" i="56"/>
  <c r="V83" i="56"/>
  <c r="W83" i="56"/>
  <c r="X83" i="56"/>
  <c r="Y83" i="56"/>
  <c r="Z83" i="56"/>
  <c r="AA83" i="56"/>
  <c r="AB83" i="56"/>
  <c r="AC83" i="56"/>
  <c r="AD83" i="56"/>
  <c r="AE83" i="56"/>
  <c r="AF83" i="56"/>
  <c r="AG83" i="56"/>
  <c r="AH83" i="56"/>
  <c r="AI83" i="56"/>
  <c r="AJ83" i="56"/>
  <c r="AK83" i="56"/>
  <c r="P84" i="56"/>
  <c r="Q84" i="56"/>
  <c r="R84" i="56"/>
  <c r="S84" i="56"/>
  <c r="T84" i="56"/>
  <c r="U84" i="56"/>
  <c r="V84" i="56"/>
  <c r="W84" i="56"/>
  <c r="X84" i="56"/>
  <c r="Y84" i="56"/>
  <c r="Z84" i="56"/>
  <c r="AA84" i="56"/>
  <c r="AB84" i="56"/>
  <c r="AC84" i="56"/>
  <c r="AD84" i="56"/>
  <c r="AE84" i="56"/>
  <c r="AF84" i="56"/>
  <c r="AG84" i="56"/>
  <c r="AH84" i="56"/>
  <c r="AI84" i="56"/>
  <c r="AJ84" i="56"/>
  <c r="AK84" i="56"/>
  <c r="P89" i="56"/>
  <c r="Q89" i="56"/>
  <c r="R89" i="56"/>
  <c r="S89" i="56"/>
  <c r="P90" i="56"/>
  <c r="Q90" i="56"/>
  <c r="R90" i="56"/>
  <c r="S90" i="56"/>
  <c r="P91" i="56"/>
  <c r="Q91" i="56"/>
  <c r="R91" i="56"/>
  <c r="S91" i="56"/>
  <c r="A2" i="268"/>
  <c r="J23" i="268" s="1" a="1"/>
  <c r="J23" i="268" s="1"/>
  <c r="J25" i="268" s="1"/>
  <c r="R89" i="57"/>
  <c r="R92" i="57"/>
  <c r="Q89" i="57"/>
  <c r="Q92" i="57"/>
  <c r="P89" i="57"/>
  <c r="P92" i="57" s="1"/>
  <c r="Q54" i="56" s="1"/>
  <c r="O89" i="57"/>
  <c r="O92" i="57" s="1"/>
  <c r="P54" i="56" s="1"/>
  <c r="N89" i="57"/>
  <c r="N92" i="57" s="1"/>
  <c r="O54" i="56" s="1"/>
  <c r="A2" i="273"/>
  <c r="H81" i="273" s="1" a="1"/>
  <c r="H81" i="273" s="1"/>
  <c r="A2" i="272"/>
  <c r="F120" i="272" s="1" a="1"/>
  <c r="F120" i="272" s="1"/>
  <c r="F197" i="268"/>
  <c r="G197" i="268"/>
  <c r="H197" i="268"/>
  <c r="I197" i="268"/>
  <c r="E197" i="268"/>
  <c r="F196" i="268"/>
  <c r="G196" i="268"/>
  <c r="H196" i="268"/>
  <c r="I196" i="268"/>
  <c r="E196" i="268"/>
  <c r="F195" i="268"/>
  <c r="G195" i="268"/>
  <c r="H195" i="268"/>
  <c r="I195" i="268"/>
  <c r="E195" i="268"/>
  <c r="F194" i="268"/>
  <c r="G194" i="268"/>
  <c r="H194" i="268"/>
  <c r="I194" i="268"/>
  <c r="E194" i="268"/>
  <c r="F193" i="268"/>
  <c r="G193" i="268"/>
  <c r="H193" i="268"/>
  <c r="I193" i="268"/>
  <c r="E193" i="268"/>
  <c r="F192" i="268"/>
  <c r="G192" i="268"/>
  <c r="H192" i="268"/>
  <c r="I192" i="268"/>
  <c r="E192" i="268"/>
  <c r="F191" i="268"/>
  <c r="G191" i="268"/>
  <c r="H191" i="268"/>
  <c r="I191" i="268"/>
  <c r="E191" i="268"/>
  <c r="F190" i="268"/>
  <c r="G190" i="268"/>
  <c r="H190" i="268"/>
  <c r="I190" i="268"/>
  <c r="E190" i="268"/>
  <c r="I144" i="268"/>
  <c r="I139" i="268"/>
  <c r="I137" i="268"/>
  <c r="I132" i="268"/>
  <c r="I138" i="268"/>
  <c r="I130" i="268"/>
  <c r="I125" i="268"/>
  <c r="I131" i="268"/>
  <c r="I118" i="268"/>
  <c r="I124" i="268"/>
  <c r="F144" i="268"/>
  <c r="F139" i="268"/>
  <c r="F145" i="268"/>
  <c r="F137" i="268"/>
  <c r="H137" i="268"/>
  <c r="J137" i="268" s="1"/>
  <c r="F132" i="268"/>
  <c r="H132" i="268"/>
  <c r="J132" i="268" s="1"/>
  <c r="F130" i="268"/>
  <c r="H130" i="268"/>
  <c r="J130" i="268" s="1"/>
  <c r="F125" i="268"/>
  <c r="H125" i="268"/>
  <c r="J125" i="268" s="1"/>
  <c r="F123" i="268"/>
  <c r="H123" i="268"/>
  <c r="F118" i="268"/>
  <c r="H118" i="268"/>
  <c r="J118" i="268" s="1"/>
  <c r="J690" i="284"/>
  <c r="I690" i="284"/>
  <c r="H690" i="284"/>
  <c r="G690" i="284"/>
  <c r="F690" i="284"/>
  <c r="J689" i="284"/>
  <c r="I689" i="284"/>
  <c r="H689" i="284"/>
  <c r="G689" i="284"/>
  <c r="F689" i="284"/>
  <c r="J619" i="284"/>
  <c r="I619" i="284"/>
  <c r="H619" i="284"/>
  <c r="G619" i="284"/>
  <c r="F619" i="284"/>
  <c r="J618" i="284"/>
  <c r="I618" i="284"/>
  <c r="H618" i="284"/>
  <c r="G618" i="284"/>
  <c r="F618" i="284"/>
  <c r="J617" i="284"/>
  <c r="I617" i="284"/>
  <c r="H617" i="284"/>
  <c r="G617" i="284"/>
  <c r="F617" i="284"/>
  <c r="J603" i="284"/>
  <c r="I603" i="284"/>
  <c r="H603" i="284"/>
  <c r="G603" i="284"/>
  <c r="F603" i="284"/>
  <c r="J602" i="284"/>
  <c r="I602" i="284"/>
  <c r="H602" i="284"/>
  <c r="G602" i="284"/>
  <c r="F602" i="284"/>
  <c r="J545" i="284"/>
  <c r="I545" i="284"/>
  <c r="H545" i="284"/>
  <c r="G545" i="284"/>
  <c r="F545" i="284"/>
  <c r="J516" i="284"/>
  <c r="I516" i="284"/>
  <c r="H516" i="284"/>
  <c r="G516" i="284"/>
  <c r="F516" i="284"/>
  <c r="J515" i="284"/>
  <c r="I515" i="284"/>
  <c r="H515" i="284"/>
  <c r="G515" i="284"/>
  <c r="F515" i="284"/>
  <c r="J458" i="284"/>
  <c r="I458" i="284"/>
  <c r="H458" i="284"/>
  <c r="G458" i="284"/>
  <c r="F458" i="284"/>
  <c r="J429" i="284"/>
  <c r="I429" i="284"/>
  <c r="H429" i="284"/>
  <c r="G429" i="284"/>
  <c r="F429" i="284"/>
  <c r="J428" i="284"/>
  <c r="I428" i="284"/>
  <c r="H428" i="284"/>
  <c r="G428" i="284"/>
  <c r="F428" i="284"/>
  <c r="J371" i="284"/>
  <c r="I371" i="284"/>
  <c r="H371" i="284"/>
  <c r="G371" i="284"/>
  <c r="F371" i="284"/>
  <c r="J340" i="284"/>
  <c r="I340" i="284"/>
  <c r="H340" i="284"/>
  <c r="G340" i="284"/>
  <c r="F340" i="284"/>
  <c r="J339" i="284"/>
  <c r="I339" i="284"/>
  <c r="H339" i="284"/>
  <c r="G339" i="284"/>
  <c r="F339" i="284"/>
  <c r="J338" i="284"/>
  <c r="I338" i="284"/>
  <c r="H338" i="284"/>
  <c r="G338" i="284"/>
  <c r="F338" i="284"/>
  <c r="J337" i="284"/>
  <c r="I337" i="284"/>
  <c r="H337" i="284"/>
  <c r="G337" i="284"/>
  <c r="F337" i="284"/>
  <c r="J299" i="284"/>
  <c r="I299" i="284"/>
  <c r="H299" i="284"/>
  <c r="G299" i="284"/>
  <c r="F299" i="284"/>
  <c r="J284" i="284"/>
  <c r="I284" i="284"/>
  <c r="H284" i="284"/>
  <c r="G284" i="284"/>
  <c r="F284" i="284"/>
  <c r="J253" i="284"/>
  <c r="I253" i="284"/>
  <c r="H253" i="284"/>
  <c r="G253" i="284"/>
  <c r="F253" i="284"/>
  <c r="J252" i="284"/>
  <c r="I252" i="284"/>
  <c r="H252" i="284"/>
  <c r="G252" i="284"/>
  <c r="F252" i="284"/>
  <c r="J251" i="284"/>
  <c r="I251" i="284"/>
  <c r="H251" i="284"/>
  <c r="G251" i="284"/>
  <c r="F251" i="284"/>
  <c r="J250" i="284"/>
  <c r="I250" i="284"/>
  <c r="H250" i="284"/>
  <c r="G250" i="284"/>
  <c r="F250" i="284"/>
  <c r="J212" i="284"/>
  <c r="I212" i="284"/>
  <c r="H212" i="284"/>
  <c r="G212" i="284"/>
  <c r="F212" i="284"/>
  <c r="J197" i="284"/>
  <c r="I197" i="284"/>
  <c r="H197" i="284"/>
  <c r="G197" i="284"/>
  <c r="F197" i="284"/>
  <c r="J166" i="284"/>
  <c r="I166" i="284"/>
  <c r="H166" i="284"/>
  <c r="G166" i="284"/>
  <c r="F166" i="284"/>
  <c r="J165" i="284"/>
  <c r="I165" i="284"/>
  <c r="H165" i="284"/>
  <c r="G165" i="284"/>
  <c r="F165" i="284"/>
  <c r="J164" i="284"/>
  <c r="I164" i="284"/>
  <c r="H164" i="284"/>
  <c r="G164" i="284"/>
  <c r="F164" i="284"/>
  <c r="J163" i="284"/>
  <c r="I163" i="284"/>
  <c r="H163" i="284"/>
  <c r="G163" i="284"/>
  <c r="F163" i="284"/>
  <c r="J125" i="284"/>
  <c r="I125" i="284"/>
  <c r="H125" i="284"/>
  <c r="G125" i="284"/>
  <c r="F125" i="284"/>
  <c r="J79" i="284"/>
  <c r="I79" i="284"/>
  <c r="H79" i="284"/>
  <c r="G79" i="284"/>
  <c r="F79" i="284"/>
  <c r="J78" i="284"/>
  <c r="I78" i="284"/>
  <c r="H78" i="284"/>
  <c r="G78" i="284"/>
  <c r="F78" i="284"/>
  <c r="J77" i="284"/>
  <c r="I77" i="284"/>
  <c r="H77" i="284"/>
  <c r="G77" i="284"/>
  <c r="F77" i="284"/>
  <c r="J76" i="284"/>
  <c r="I76" i="284"/>
  <c r="H76" i="284"/>
  <c r="G76" i="284"/>
  <c r="F76" i="284"/>
  <c r="J38" i="284"/>
  <c r="I38" i="284"/>
  <c r="H38" i="284"/>
  <c r="G38" i="284"/>
  <c r="F38" i="284"/>
  <c r="J23" i="284"/>
  <c r="I23" i="284"/>
  <c r="H23" i="284"/>
  <c r="G23" i="284"/>
  <c r="F23" i="284"/>
  <c r="L63" i="213"/>
  <c r="K63" i="213"/>
  <c r="J63" i="213"/>
  <c r="I63" i="213"/>
  <c r="H63" i="213"/>
  <c r="L58" i="213"/>
  <c r="K58" i="213"/>
  <c r="J58" i="213"/>
  <c r="I58" i="213"/>
  <c r="H58" i="213"/>
  <c r="I43" i="213"/>
  <c r="I48" i="213"/>
  <c r="I53" i="213"/>
  <c r="J43" i="213"/>
  <c r="J65" i="213" s="1"/>
  <c r="J48" i="213"/>
  <c r="J53" i="213"/>
  <c r="K43" i="213"/>
  <c r="K48" i="213"/>
  <c r="K53" i="213"/>
  <c r="K65" i="213"/>
  <c r="L43" i="213"/>
  <c r="L65" i="213"/>
  <c r="L48" i="213"/>
  <c r="L53" i="213"/>
  <c r="H43" i="213"/>
  <c r="H65" i="213" s="1"/>
  <c r="H48" i="213"/>
  <c r="H53" i="213"/>
  <c r="I36" i="213"/>
  <c r="I54" i="271" s="1"/>
  <c r="J36" i="213"/>
  <c r="L53" i="240" s="1"/>
  <c r="K36" i="213"/>
  <c r="L36" i="213"/>
  <c r="H36" i="213"/>
  <c r="L34" i="58"/>
  <c r="R44" i="56" s="1"/>
  <c r="H77" i="205"/>
  <c r="I77" i="205"/>
  <c r="J77" i="205"/>
  <c r="K77" i="205"/>
  <c r="L77" i="205"/>
  <c r="H78" i="205"/>
  <c r="I78" i="205"/>
  <c r="J78" i="205"/>
  <c r="K78" i="205"/>
  <c r="L78" i="205"/>
  <c r="H79" i="205"/>
  <c r="I79" i="205"/>
  <c r="J79" i="205"/>
  <c r="K79" i="205"/>
  <c r="L79" i="205"/>
  <c r="H80" i="205"/>
  <c r="I80" i="205"/>
  <c r="J80" i="205"/>
  <c r="K80" i="205"/>
  <c r="L80" i="205"/>
  <c r="H81" i="205"/>
  <c r="I81" i="205"/>
  <c r="J81" i="205"/>
  <c r="K81" i="205"/>
  <c r="L81" i="205"/>
  <c r="H82" i="205"/>
  <c r="I82" i="205"/>
  <c r="J82" i="205"/>
  <c r="Q82" i="205" s="1"/>
  <c r="K82" i="205"/>
  <c r="L82" i="205"/>
  <c r="H83" i="205"/>
  <c r="I83" i="205"/>
  <c r="J83" i="205"/>
  <c r="K83" i="205"/>
  <c r="Q83" i="205" s="1"/>
  <c r="L83" i="205"/>
  <c r="H84" i="205"/>
  <c r="I84" i="205"/>
  <c r="J84" i="205"/>
  <c r="K84" i="205"/>
  <c r="L84" i="205"/>
  <c r="H85" i="205"/>
  <c r="I85" i="205"/>
  <c r="J85" i="205"/>
  <c r="K85" i="205"/>
  <c r="Q85" i="205" s="1"/>
  <c r="L85" i="205"/>
  <c r="G78" i="205"/>
  <c r="G79" i="205"/>
  <c r="G80" i="205"/>
  <c r="G81" i="205"/>
  <c r="G82" i="205"/>
  <c r="G83" i="205"/>
  <c r="G84" i="205"/>
  <c r="Q84" i="205" s="1"/>
  <c r="G85" i="205"/>
  <c r="G77" i="205"/>
  <c r="N69" i="235"/>
  <c r="R16" i="37"/>
  <c r="S16" i="37"/>
  <c r="T16" i="37"/>
  <c r="U16" i="37"/>
  <c r="V16" i="37"/>
  <c r="T19" i="39"/>
  <c r="I65" i="235" s="1"/>
  <c r="U19" i="39"/>
  <c r="J65" i="235" s="1"/>
  <c r="V19" i="39"/>
  <c r="K65" i="235" s="1"/>
  <c r="W19" i="39"/>
  <c r="L65" i="235" s="1"/>
  <c r="X19" i="39"/>
  <c r="N60" i="235"/>
  <c r="F34" i="269"/>
  <c r="G34" i="269"/>
  <c r="F35" i="269"/>
  <c r="N57" i="235"/>
  <c r="F36" i="269"/>
  <c r="G36" i="269"/>
  <c r="V204" i="53"/>
  <c r="I45" i="235" s="1"/>
  <c r="I47" i="235" s="1"/>
  <c r="W204" i="53"/>
  <c r="J45" i="235" s="1"/>
  <c r="J47" i="235" s="1"/>
  <c r="X204" i="53"/>
  <c r="Y204" i="53"/>
  <c r="Z204" i="53"/>
  <c r="N42" i="240"/>
  <c r="N36" i="235"/>
  <c r="N38" i="235"/>
  <c r="N29" i="235"/>
  <c r="N25" i="235"/>
  <c r="X54" i="4"/>
  <c r="X55" i="4"/>
  <c r="X56" i="4" s="1"/>
  <c r="I14" i="235" s="1"/>
  <c r="Y54" i="4"/>
  <c r="Y56" i="4" s="1"/>
  <c r="J14" i="235" s="1"/>
  <c r="Y55" i="4"/>
  <c r="Z54" i="4"/>
  <c r="Z55" i="4"/>
  <c r="AA54" i="4"/>
  <c r="AA55" i="4"/>
  <c r="AA56" i="4"/>
  <c r="AB54" i="4"/>
  <c r="AB55" i="4"/>
  <c r="AB56" i="4"/>
  <c r="V12" i="53"/>
  <c r="V13" i="53"/>
  <c r="V14" i="53"/>
  <c r="V15" i="53"/>
  <c r="V18" i="53"/>
  <c r="V19" i="53"/>
  <c r="V20" i="53"/>
  <c r="V21" i="53"/>
  <c r="R169" i="54"/>
  <c r="R170" i="54"/>
  <c r="R171" i="54"/>
  <c r="R176" i="54"/>
  <c r="R38" i="54"/>
  <c r="R84" i="54"/>
  <c r="R177" i="54"/>
  <c r="R178" i="54"/>
  <c r="R179" i="54"/>
  <c r="R180" i="54"/>
  <c r="R20" i="54" s="1"/>
  <c r="R46" i="54"/>
  <c r="R181" i="54" s="1"/>
  <c r="R92" i="54"/>
  <c r="R185" i="54"/>
  <c r="R186" i="54"/>
  <c r="R51" i="54"/>
  <c r="R97" i="54"/>
  <c r="R193" i="54"/>
  <c r="R194" i="54"/>
  <c r="R195" i="54"/>
  <c r="R59" i="54"/>
  <c r="R105" i="54"/>
  <c r="R200" i="54"/>
  <c r="R201" i="54"/>
  <c r="R202" i="54"/>
  <c r="R203" i="54"/>
  <c r="R204" i="54"/>
  <c r="R67" i="54"/>
  <c r="R113" i="54"/>
  <c r="R209" i="54"/>
  <c r="R210" i="54"/>
  <c r="R72" i="54"/>
  <c r="R118" i="54"/>
  <c r="X13" i="4"/>
  <c r="N14" i="3"/>
  <c r="N20" i="3"/>
  <c r="R12" i="29"/>
  <c r="R14" i="29" s="1"/>
  <c r="R88" i="29" s="1"/>
  <c r="R16" i="29"/>
  <c r="R13" i="29"/>
  <c r="R17" i="29"/>
  <c r="L23" i="62"/>
  <c r="I35" i="266" s="1"/>
  <c r="L24" i="62"/>
  <c r="V56" i="78"/>
  <c r="L45" i="62" s="1"/>
  <c r="V88" i="78"/>
  <c r="L62" i="62" s="1"/>
  <c r="L26" i="62"/>
  <c r="L27" i="62"/>
  <c r="L14" i="62"/>
  <c r="L16" i="62"/>
  <c r="L17" i="62"/>
  <c r="Q12" i="60"/>
  <c r="Q13" i="60" s="1"/>
  <c r="R12" i="37"/>
  <c r="R13" i="37" s="1"/>
  <c r="R12" i="38"/>
  <c r="R13" i="38" s="1"/>
  <c r="R252" i="38" s="1"/>
  <c r="T12" i="39"/>
  <c r="T14" i="39"/>
  <c r="R12" i="41"/>
  <c r="I41" i="266" s="1"/>
  <c r="R13" i="41"/>
  <c r="R12" i="61"/>
  <c r="I53" i="266" s="1"/>
  <c r="N12" i="81"/>
  <c r="N13" i="81"/>
  <c r="N14" i="81"/>
  <c r="N15" i="81"/>
  <c r="N16" i="81"/>
  <c r="N17" i="81"/>
  <c r="W12" i="53"/>
  <c r="W13" i="53"/>
  <c r="W14" i="53"/>
  <c r="W15" i="53"/>
  <c r="W18" i="53"/>
  <c r="W19" i="53"/>
  <c r="W20" i="53"/>
  <c r="W21" i="53"/>
  <c r="S169" i="54"/>
  <c r="S170" i="54"/>
  <c r="S171" i="54"/>
  <c r="S176" i="54"/>
  <c r="S38" i="54"/>
  <c r="S84" i="54"/>
  <c r="S177" i="54"/>
  <c r="S178" i="54"/>
  <c r="S179" i="54"/>
  <c r="S180" i="54"/>
  <c r="S46" i="54"/>
  <c r="S92" i="54"/>
  <c r="S185" i="54"/>
  <c r="S186" i="54"/>
  <c r="S51" i="54"/>
  <c r="S97" i="54"/>
  <c r="S193" i="54"/>
  <c r="S194" i="54"/>
  <c r="S195" i="54"/>
  <c r="S59" i="54"/>
  <c r="S196" i="54" s="1"/>
  <c r="S105" i="54"/>
  <c r="S200" i="54"/>
  <c r="S201" i="54"/>
  <c r="S202" i="54"/>
  <c r="S203" i="54"/>
  <c r="S204" i="54"/>
  <c r="S67" i="54"/>
  <c r="S113" i="54"/>
  <c r="S209" i="54"/>
  <c r="S210" i="54"/>
  <c r="S72" i="54"/>
  <c r="S118" i="54"/>
  <c r="Y13" i="4"/>
  <c r="O14" i="3"/>
  <c r="O20" i="3"/>
  <c r="S12" i="29"/>
  <c r="S16" i="29"/>
  <c r="S13" i="29"/>
  <c r="S17" i="29"/>
  <c r="M23" i="62"/>
  <c r="J35" i="266" s="1"/>
  <c r="M24" i="62"/>
  <c r="W56" i="78"/>
  <c r="M45" i="62" s="1"/>
  <c r="M25" i="62"/>
  <c r="J34" i="266" s="1"/>
  <c r="M26" i="62"/>
  <c r="M27" i="62"/>
  <c r="M14" i="62"/>
  <c r="M15" i="62"/>
  <c r="M16" i="62"/>
  <c r="M17" i="62"/>
  <c r="S13" i="35"/>
  <c r="J45" i="266" s="1"/>
  <c r="R12" i="60"/>
  <c r="R13" i="60" s="1"/>
  <c r="S12" i="36"/>
  <c r="S13" i="36" s="1"/>
  <c r="S111" i="36" s="1"/>
  <c r="S12" i="37"/>
  <c r="S13" i="37" s="1"/>
  <c r="S12" i="38"/>
  <c r="S13" i="38" s="1"/>
  <c r="S252" i="38" s="1"/>
  <c r="U12" i="39"/>
  <c r="U16" i="39" s="1"/>
  <c r="U14" i="39"/>
  <c r="S12" i="41"/>
  <c r="J41" i="266" s="1"/>
  <c r="S13" i="41"/>
  <c r="S12" i="61"/>
  <c r="J53" i="266" s="1"/>
  <c r="O12" i="81"/>
  <c r="O13" i="81"/>
  <c r="O14" i="81"/>
  <c r="O15" i="81"/>
  <c r="O16" i="81"/>
  <c r="O17" i="81"/>
  <c r="X12" i="53"/>
  <c r="X13" i="53"/>
  <c r="X14" i="53"/>
  <c r="X15" i="53"/>
  <c r="X18" i="53"/>
  <c r="X19" i="53"/>
  <c r="X20" i="53"/>
  <c r="X21" i="53"/>
  <c r="T169" i="54"/>
  <c r="T170" i="54"/>
  <c r="T171" i="54"/>
  <c r="T176" i="54"/>
  <c r="T38" i="54"/>
  <c r="T84" i="54"/>
  <c r="T172" i="54" s="1"/>
  <c r="T177" i="54"/>
  <c r="T178" i="54"/>
  <c r="T179" i="54"/>
  <c r="T180" i="54"/>
  <c r="T46" i="54"/>
  <c r="T92" i="54"/>
  <c r="T185" i="54"/>
  <c r="T186" i="54"/>
  <c r="T51" i="54"/>
  <c r="T97" i="54"/>
  <c r="T193" i="54"/>
  <c r="T194" i="54"/>
  <c r="T195" i="54"/>
  <c r="T59" i="54"/>
  <c r="T105" i="54"/>
  <c r="T200" i="54"/>
  <c r="T201" i="54"/>
  <c r="T202" i="54"/>
  <c r="T203" i="54"/>
  <c r="T204" i="54"/>
  <c r="T67" i="54"/>
  <c r="T113" i="54"/>
  <c r="T209" i="54"/>
  <c r="T210" i="54"/>
  <c r="T72" i="54"/>
  <c r="T118" i="54"/>
  <c r="T211" i="54"/>
  <c r="Z13" i="4"/>
  <c r="P14" i="3"/>
  <c r="P20" i="3"/>
  <c r="T12" i="29"/>
  <c r="T16" i="29"/>
  <c r="T18" i="29" s="1"/>
  <c r="T13" i="29"/>
  <c r="T21" i="29" s="1"/>
  <c r="T17" i="29"/>
  <c r="N23" i="62"/>
  <c r="K35" i="266" s="1"/>
  <c r="N24" i="62"/>
  <c r="X56" i="78"/>
  <c r="N45" i="62" s="1"/>
  <c r="X88" i="78"/>
  <c r="N62" i="62" s="1"/>
  <c r="N26" i="62"/>
  <c r="N27" i="62"/>
  <c r="N14" i="62"/>
  <c r="N15" i="62"/>
  <c r="N16" i="62"/>
  <c r="N17" i="62"/>
  <c r="T13" i="35"/>
  <c r="K45" i="266" s="1"/>
  <c r="S12" i="60"/>
  <c r="S13" i="60" s="1"/>
  <c r="T12" i="36"/>
  <c r="T13" i="36" s="1"/>
  <c r="T111" i="36" s="1"/>
  <c r="T12" i="37"/>
  <c r="T13" i="37" s="1"/>
  <c r="T12" i="38"/>
  <c r="T13" i="38" s="1"/>
  <c r="T252" i="38" s="1"/>
  <c r="V12" i="39"/>
  <c r="V14" i="39"/>
  <c r="V16" i="39" s="1"/>
  <c r="V225" i="39" s="1"/>
  <c r="T12" i="41"/>
  <c r="K41" i="266" s="1"/>
  <c r="T13" i="41"/>
  <c r="T12" i="61"/>
  <c r="K53" i="266" s="1"/>
  <c r="P12" i="81"/>
  <c r="P13" i="81"/>
  <c r="P14" i="81"/>
  <c r="P15" i="81"/>
  <c r="P16" i="81"/>
  <c r="P17" i="81"/>
  <c r="Y12" i="53"/>
  <c r="Y13" i="53"/>
  <c r="Y14" i="53"/>
  <c r="Y15" i="53"/>
  <c r="Y18" i="53"/>
  <c r="Y19" i="53"/>
  <c r="Y20" i="53"/>
  <c r="Y21" i="53"/>
  <c r="U169" i="54"/>
  <c r="U170" i="54"/>
  <c r="U171" i="54"/>
  <c r="U176" i="54"/>
  <c r="U38" i="54"/>
  <c r="U84" i="54"/>
  <c r="U172" i="54"/>
  <c r="U177" i="54"/>
  <c r="U178" i="54"/>
  <c r="U179" i="54"/>
  <c r="U180" i="54"/>
  <c r="U46" i="54"/>
  <c r="U92" i="54"/>
  <c r="U181" i="54"/>
  <c r="U185" i="54"/>
  <c r="U186" i="54"/>
  <c r="U51" i="54"/>
  <c r="U97" i="54"/>
  <c r="U187" i="54"/>
  <c r="U193" i="54"/>
  <c r="U194" i="54"/>
  <c r="U195" i="54"/>
  <c r="U59" i="54"/>
  <c r="U105" i="54"/>
  <c r="U196" i="54"/>
  <c r="U200" i="54"/>
  <c r="U201" i="54"/>
  <c r="U202" i="54"/>
  <c r="U203" i="54"/>
  <c r="U204" i="54"/>
  <c r="U67" i="54"/>
  <c r="U113" i="54"/>
  <c r="U205" i="54"/>
  <c r="U209" i="54"/>
  <c r="U210" i="54"/>
  <c r="U72" i="54"/>
  <c r="U118" i="54"/>
  <c r="U211" i="54"/>
  <c r="U20" i="54"/>
  <c r="U22" i="54"/>
  <c r="L27" i="266"/>
  <c r="U21" i="54"/>
  <c r="AA13" i="4"/>
  <c r="Q14" i="3"/>
  <c r="Q20" i="3"/>
  <c r="V92" i="203"/>
  <c r="U12" i="29"/>
  <c r="U20" i="29"/>
  <c r="U22" i="29"/>
  <c r="L30" i="266"/>
  <c r="U16" i="29"/>
  <c r="U18" i="29"/>
  <c r="U13" i="29"/>
  <c r="U21" i="29"/>
  <c r="U17" i="29"/>
  <c r="O23" i="62"/>
  <c r="O24" i="62"/>
  <c r="Y56" i="78"/>
  <c r="O45" i="62" s="1"/>
  <c r="Y88" i="78"/>
  <c r="O62" i="62" s="1"/>
  <c r="O26" i="62"/>
  <c r="O27" i="62"/>
  <c r="O14" i="62"/>
  <c r="O15" i="62"/>
  <c r="O16" i="62"/>
  <c r="O17" i="62"/>
  <c r="O18" i="62"/>
  <c r="U13" i="35"/>
  <c r="U14" i="35"/>
  <c r="U144" i="35"/>
  <c r="T12" i="60"/>
  <c r="T13" i="60"/>
  <c r="U12" i="36"/>
  <c r="U13" i="36" s="1"/>
  <c r="U111" i="36" s="1"/>
  <c r="V91" i="203"/>
  <c r="V93" i="203" s="1"/>
  <c r="V207" i="203" s="1"/>
  <c r="U12" i="37"/>
  <c r="U13" i="37"/>
  <c r="U12" i="38"/>
  <c r="U13" i="38" s="1"/>
  <c r="U252" i="38" s="1"/>
  <c r="W12" i="39"/>
  <c r="W14" i="39"/>
  <c r="U12" i="41"/>
  <c r="L41" i="266"/>
  <c r="U13" i="41"/>
  <c r="L42" i="266" s="1"/>
  <c r="U12" i="61"/>
  <c r="L53" i="266" s="1"/>
  <c r="Q12" i="81"/>
  <c r="Q13" i="81"/>
  <c r="Q14" i="81"/>
  <c r="Q15" i="81"/>
  <c r="Q16" i="81"/>
  <c r="Q17" i="81"/>
  <c r="Z12" i="53"/>
  <c r="Z13" i="53"/>
  <c r="Z14" i="53"/>
  <c r="Z15" i="53"/>
  <c r="Z18" i="53"/>
  <c r="Z19" i="53"/>
  <c r="Z20" i="53"/>
  <c r="Z21" i="53"/>
  <c r="V169" i="54"/>
  <c r="V170" i="54"/>
  <c r="V171" i="54"/>
  <c r="V176" i="54"/>
  <c r="V38" i="54"/>
  <c r="V84" i="54"/>
  <c r="V172" i="54"/>
  <c r="V177" i="54"/>
  <c r="V178" i="54"/>
  <c r="V179" i="54"/>
  <c r="V180" i="54"/>
  <c r="V46" i="54"/>
  <c r="V92" i="54"/>
  <c r="V181" i="54"/>
  <c r="V185" i="54"/>
  <c r="V186" i="54"/>
  <c r="V51" i="54"/>
  <c r="V97" i="54"/>
  <c r="V187" i="54"/>
  <c r="V193" i="54"/>
  <c r="V194" i="54"/>
  <c r="V195" i="54"/>
  <c r="V59" i="54"/>
  <c r="V105" i="54"/>
  <c r="V196" i="54"/>
  <c r="V200" i="54"/>
  <c r="V201" i="54"/>
  <c r="V202" i="54"/>
  <c r="V203" i="54"/>
  <c r="V204" i="54"/>
  <c r="V67" i="54"/>
  <c r="V113" i="54"/>
  <c r="V205" i="54"/>
  <c r="V209" i="54"/>
  <c r="V210" i="54"/>
  <c r="V72" i="54"/>
  <c r="V118" i="54"/>
  <c r="V211" i="54"/>
  <c r="V20" i="54"/>
  <c r="V22" i="54"/>
  <c r="M27" i="266"/>
  <c r="V21" i="54"/>
  <c r="AB13" i="4"/>
  <c r="R14" i="3"/>
  <c r="R20" i="3"/>
  <c r="W92" i="203"/>
  <c r="V12" i="29"/>
  <c r="V20" i="29"/>
  <c r="V16" i="29"/>
  <c r="V13" i="29"/>
  <c r="V21" i="29"/>
  <c r="V17" i="29"/>
  <c r="P23" i="62"/>
  <c r="P24" i="62"/>
  <c r="Z56" i="78"/>
  <c r="P45" i="62" s="1"/>
  <c r="Z88" i="78"/>
  <c r="P62" i="62" s="1"/>
  <c r="P26" i="62"/>
  <c r="P27" i="62"/>
  <c r="P14" i="62"/>
  <c r="P15" i="62"/>
  <c r="P16" i="62"/>
  <c r="P17" i="62"/>
  <c r="P18" i="62"/>
  <c r="V13" i="35"/>
  <c r="M45" i="266"/>
  <c r="U12" i="60"/>
  <c r="U13" i="60"/>
  <c r="V12" i="36"/>
  <c r="V13" i="36" s="1"/>
  <c r="V111" i="36" s="1"/>
  <c r="W91" i="203"/>
  <c r="W93" i="203" s="1"/>
  <c r="W207" i="203" s="1"/>
  <c r="V12" i="37"/>
  <c r="V13" i="37"/>
  <c r="V12" i="38"/>
  <c r="V13" i="38" s="1"/>
  <c r="V252" i="38" s="1"/>
  <c r="X12" i="39"/>
  <c r="X14" i="39"/>
  <c r="V12" i="41"/>
  <c r="M41" i="266" s="1"/>
  <c r="V13" i="41"/>
  <c r="M42" i="266" s="1"/>
  <c r="V12" i="61"/>
  <c r="M53" i="266" s="1"/>
  <c r="R12" i="81"/>
  <c r="R13" i="81"/>
  <c r="R14" i="81"/>
  <c r="R15" i="81"/>
  <c r="R16" i="81"/>
  <c r="R17" i="81"/>
  <c r="Q52" i="19"/>
  <c r="J66" i="266" s="1"/>
  <c r="K61" i="149"/>
  <c r="K66" i="149" s="1"/>
  <c r="K62" i="149"/>
  <c r="K63" i="149"/>
  <c r="K64" i="149"/>
  <c r="K65" i="149"/>
  <c r="L61" i="149"/>
  <c r="L62" i="149"/>
  <c r="L63" i="149"/>
  <c r="L64" i="149"/>
  <c r="L65" i="149"/>
  <c r="M61" i="149"/>
  <c r="M62" i="149"/>
  <c r="M63" i="149"/>
  <c r="M64" i="149"/>
  <c r="M65" i="149"/>
  <c r="N61" i="149"/>
  <c r="N62" i="149"/>
  <c r="N66" i="149" s="1"/>
  <c r="N63" i="149"/>
  <c r="N64" i="149"/>
  <c r="N65" i="149"/>
  <c r="O61" i="149"/>
  <c r="O62" i="149"/>
  <c r="O63" i="149"/>
  <c r="O64" i="149"/>
  <c r="O65" i="149"/>
  <c r="P61" i="149"/>
  <c r="P62" i="149"/>
  <c r="P64" i="149"/>
  <c r="P65" i="149"/>
  <c r="Q61" i="149"/>
  <c r="Q62" i="149"/>
  <c r="Q63" i="149"/>
  <c r="Q64" i="149"/>
  <c r="Q66" i="149" s="1"/>
  <c r="Q65" i="149"/>
  <c r="R61" i="149"/>
  <c r="R62" i="149"/>
  <c r="R63" i="149"/>
  <c r="R64" i="149"/>
  <c r="R65" i="149"/>
  <c r="S61" i="149"/>
  <c r="S62" i="149"/>
  <c r="S63" i="149"/>
  <c r="S64" i="149"/>
  <c r="S65" i="149"/>
  <c r="T61" i="149"/>
  <c r="T62" i="149"/>
  <c r="T63" i="149"/>
  <c r="T64" i="149"/>
  <c r="T65" i="149"/>
  <c r="T66" i="149" s="1"/>
  <c r="U61" i="149"/>
  <c r="U62" i="149"/>
  <c r="U63" i="149"/>
  <c r="U64" i="149"/>
  <c r="U65" i="149"/>
  <c r="V61" i="149"/>
  <c r="V62" i="149"/>
  <c r="V63" i="149"/>
  <c r="V64" i="149"/>
  <c r="V65" i="149"/>
  <c r="W61" i="149"/>
  <c r="W62" i="149"/>
  <c r="W63" i="149"/>
  <c r="W64" i="149"/>
  <c r="W65" i="149"/>
  <c r="X61" i="149"/>
  <c r="X62" i="149"/>
  <c r="X63" i="149"/>
  <c r="X64" i="149"/>
  <c r="X65" i="149"/>
  <c r="Y61" i="149"/>
  <c r="Y66" i="149" s="1"/>
  <c r="Y62" i="149"/>
  <c r="Y63" i="149"/>
  <c r="Y64" i="149"/>
  <c r="Y65" i="149"/>
  <c r="Z61" i="149"/>
  <c r="Z62" i="149"/>
  <c r="Z63" i="149"/>
  <c r="Z64" i="149"/>
  <c r="Z65" i="149"/>
  <c r="AA61" i="149"/>
  <c r="AA62" i="149"/>
  <c r="AA63" i="149"/>
  <c r="AA64" i="149"/>
  <c r="AA65" i="149"/>
  <c r="AB61" i="149"/>
  <c r="AB62" i="149"/>
  <c r="AB66" i="149" s="1"/>
  <c r="AB63" i="149"/>
  <c r="AB64" i="149"/>
  <c r="AB65" i="149"/>
  <c r="AC61" i="149"/>
  <c r="AC62" i="149"/>
  <c r="AC63" i="149"/>
  <c r="AC64" i="149"/>
  <c r="AC65" i="149"/>
  <c r="AD61" i="149"/>
  <c r="AD62" i="149"/>
  <c r="AD63" i="149"/>
  <c r="AD64" i="149"/>
  <c r="AD65" i="149"/>
  <c r="AE61" i="149"/>
  <c r="AE62" i="149"/>
  <c r="AE63" i="149"/>
  <c r="AE64" i="149"/>
  <c r="AE65" i="149"/>
  <c r="J61" i="149"/>
  <c r="J66" i="149" s="1"/>
  <c r="J62" i="149"/>
  <c r="J63" i="149"/>
  <c r="J64" i="149"/>
  <c r="J65" i="149"/>
  <c r="I71" i="208"/>
  <c r="I21" i="181" s="1"/>
  <c r="I49" i="208"/>
  <c r="I14" i="181" s="1"/>
  <c r="J49" i="208"/>
  <c r="J14" i="181" s="1"/>
  <c r="K49" i="208"/>
  <c r="K14" i="181" s="1"/>
  <c r="L49" i="208"/>
  <c r="M49" i="208"/>
  <c r="J71" i="208"/>
  <c r="J21" i="181" s="1"/>
  <c r="K71" i="208"/>
  <c r="K21" i="181" s="1"/>
  <c r="L71" i="208"/>
  <c r="L21" i="181"/>
  <c r="L28" i="181"/>
  <c r="M71" i="208"/>
  <c r="M21" i="181"/>
  <c r="M28" i="181"/>
  <c r="J61" i="208"/>
  <c r="J20" i="181" s="1"/>
  <c r="I39" i="208"/>
  <c r="J39" i="208"/>
  <c r="J13" i="181" s="1"/>
  <c r="K39" i="208"/>
  <c r="L39" i="208"/>
  <c r="M39" i="208"/>
  <c r="K61" i="208"/>
  <c r="K20" i="181" s="1"/>
  <c r="L61" i="208"/>
  <c r="L20" i="181"/>
  <c r="M61" i="208"/>
  <c r="M20" i="181"/>
  <c r="I61" i="208"/>
  <c r="I20" i="181" s="1"/>
  <c r="M112" i="159"/>
  <c r="M103" i="159"/>
  <c r="M94" i="159"/>
  <c r="M84" i="159"/>
  <c r="I55" i="159"/>
  <c r="J55" i="159"/>
  <c r="J59" i="159" s="1"/>
  <c r="K55" i="159"/>
  <c r="K61" i="159" s="1"/>
  <c r="L55" i="159"/>
  <c r="L61" i="159" s="1"/>
  <c r="I42" i="159"/>
  <c r="M42" i="159" s="1"/>
  <c r="J42" i="159"/>
  <c r="K42" i="159"/>
  <c r="L42" i="159"/>
  <c r="L104" i="159" s="1"/>
  <c r="I29" i="159"/>
  <c r="J29" i="159"/>
  <c r="J35" i="159" s="1"/>
  <c r="K29" i="159"/>
  <c r="K35" i="159"/>
  <c r="L29" i="159"/>
  <c r="I16" i="159"/>
  <c r="M16" i="159" s="1"/>
  <c r="J16" i="159"/>
  <c r="K16" i="159"/>
  <c r="K18" i="159"/>
  <c r="L16" i="159"/>
  <c r="M60" i="159"/>
  <c r="M47" i="159"/>
  <c r="M34" i="159"/>
  <c r="M21" i="159"/>
  <c r="M56" i="159"/>
  <c r="M43" i="159"/>
  <c r="M30" i="159"/>
  <c r="M17" i="159"/>
  <c r="M58" i="159"/>
  <c r="M45" i="159"/>
  <c r="M32" i="159"/>
  <c r="M19" i="159"/>
  <c r="V45" i="158"/>
  <c r="V29" i="158"/>
  <c r="G14" i="269"/>
  <c r="W12" i="65"/>
  <c r="W13" i="65"/>
  <c r="W14" i="65"/>
  <c r="W15" i="65"/>
  <c r="W16" i="65"/>
  <c r="V12" i="65"/>
  <c r="V13" i="65"/>
  <c r="V14" i="65"/>
  <c r="V15" i="65"/>
  <c r="V16" i="65"/>
  <c r="U12" i="65"/>
  <c r="U13" i="65"/>
  <c r="U14" i="65"/>
  <c r="U15" i="65"/>
  <c r="U16" i="65"/>
  <c r="T12" i="65"/>
  <c r="T13" i="65"/>
  <c r="T14" i="65"/>
  <c r="T15" i="65"/>
  <c r="T16" i="65"/>
  <c r="S12" i="65"/>
  <c r="S13" i="65"/>
  <c r="S14" i="65"/>
  <c r="S15" i="65"/>
  <c r="S16" i="65"/>
  <c r="C8" i="13"/>
  <c r="P60" i="56"/>
  <c r="Q60" i="56"/>
  <c r="P61" i="56"/>
  <c r="Q61" i="56"/>
  <c r="P62" i="56"/>
  <c r="P63" i="56"/>
  <c r="Q63" i="56"/>
  <c r="P64" i="56"/>
  <c r="Q64" i="56"/>
  <c r="P65" i="56"/>
  <c r="Q65" i="56"/>
  <c r="P66" i="56"/>
  <c r="Q66" i="56"/>
  <c r="P67" i="56"/>
  <c r="Q67" i="56"/>
  <c r="P68" i="56"/>
  <c r="Q68" i="56"/>
  <c r="O68" i="56"/>
  <c r="O67" i="56"/>
  <c r="O66" i="56"/>
  <c r="O65" i="56"/>
  <c r="O64" i="56"/>
  <c r="O63" i="56"/>
  <c r="O62" i="56"/>
  <c r="O61" i="56"/>
  <c r="O60" i="56"/>
  <c r="O31" i="56"/>
  <c r="L32" i="58"/>
  <c r="R40" i="56" s="1"/>
  <c r="L31" i="58"/>
  <c r="R39" i="56" s="1"/>
  <c r="R41" i="56" s="1"/>
  <c r="L33" i="58"/>
  <c r="R35" i="56" s="1"/>
  <c r="L30" i="58"/>
  <c r="R30" i="56" s="1"/>
  <c r="L24" i="58"/>
  <c r="R23" i="56" s="1"/>
  <c r="L25" i="58"/>
  <c r="R24" i="56" s="1"/>
  <c r="L26" i="58"/>
  <c r="R25" i="56" s="1"/>
  <c r="L23" i="58"/>
  <c r="R22" i="56" s="1"/>
  <c r="L15" i="58"/>
  <c r="R13" i="56" s="1"/>
  <c r="L16" i="58"/>
  <c r="R14" i="56" s="1"/>
  <c r="L17" i="58"/>
  <c r="L18" i="58"/>
  <c r="R16" i="56" s="1"/>
  <c r="L19" i="58"/>
  <c r="R17" i="56" s="1"/>
  <c r="L14" i="58"/>
  <c r="R12" i="56" s="1"/>
  <c r="J303" i="155"/>
  <c r="S15" i="38"/>
  <c r="T15" i="38"/>
  <c r="U15" i="38"/>
  <c r="V15" i="38"/>
  <c r="R15" i="38"/>
  <c r="S93" i="203"/>
  <c r="S207" i="203" s="1"/>
  <c r="U93" i="203"/>
  <c r="T93" i="203"/>
  <c r="R14" i="41"/>
  <c r="R15" i="41"/>
  <c r="R16" i="41"/>
  <c r="I48" i="266" s="1"/>
  <c r="R17" i="41"/>
  <c r="R18" i="41"/>
  <c r="R19" i="41"/>
  <c r="R20" i="41"/>
  <c r="R21" i="41"/>
  <c r="Z61" i="257"/>
  <c r="Y61" i="257"/>
  <c r="AA61" i="257"/>
  <c r="AB61" i="257"/>
  <c r="X61" i="257"/>
  <c r="J192" i="155"/>
  <c r="X215" i="39"/>
  <c r="W216" i="39"/>
  <c r="U216" i="39"/>
  <c r="V216" i="39"/>
  <c r="X216" i="39"/>
  <c r="T216" i="39"/>
  <c r="U215" i="39"/>
  <c r="V215" i="39"/>
  <c r="W215" i="39"/>
  <c r="T215" i="39"/>
  <c r="J16" i="59"/>
  <c r="K12" i="59" s="1"/>
  <c r="K16" i="59" s="1"/>
  <c r="L12" i="59" s="1"/>
  <c r="L16" i="59" s="1"/>
  <c r="M12" i="59" s="1"/>
  <c r="M16" i="59" s="1"/>
  <c r="N12" i="59" s="1"/>
  <c r="N16" i="59" s="1"/>
  <c r="AA72" i="257"/>
  <c r="P52" i="19"/>
  <c r="I66" i="266" s="1"/>
  <c r="P51" i="19"/>
  <c r="R52" i="19"/>
  <c r="K66" i="266" s="1"/>
  <c r="S52" i="19"/>
  <c r="L66" i="266" s="1"/>
  <c r="T52" i="19"/>
  <c r="M66" i="266" s="1"/>
  <c r="Q51" i="19"/>
  <c r="R51" i="19"/>
  <c r="S51" i="19"/>
  <c r="T51" i="19"/>
  <c r="X103" i="78"/>
  <c r="Y103" i="78"/>
  <c r="Z103" i="78"/>
  <c r="V103" i="78"/>
  <c r="W71" i="78"/>
  <c r="X71" i="78"/>
  <c r="Y71" i="78"/>
  <c r="Z71" i="78"/>
  <c r="V71" i="78"/>
  <c r="W38" i="78"/>
  <c r="X38" i="78"/>
  <c r="Y38" i="78"/>
  <c r="Z38" i="78"/>
  <c r="V38" i="78"/>
  <c r="W23" i="78"/>
  <c r="X23" i="78"/>
  <c r="Y23" i="78"/>
  <c r="V23" i="78"/>
  <c r="N192" i="33"/>
  <c r="O192" i="33"/>
  <c r="P177" i="33"/>
  <c r="P192" i="33"/>
  <c r="Q177" i="33"/>
  <c r="Q192" i="33"/>
  <c r="R177" i="33"/>
  <c r="R192" i="33"/>
  <c r="K29" i="191"/>
  <c r="K19" i="191"/>
  <c r="A3" i="271"/>
  <c r="E45" i="273"/>
  <c r="E46" i="273"/>
  <c r="E47" i="273"/>
  <c r="E44" i="273"/>
  <c r="P41" i="19"/>
  <c r="T41" i="19"/>
  <c r="S41" i="19"/>
  <c r="R41" i="19"/>
  <c r="Q41" i="19"/>
  <c r="P40" i="19"/>
  <c r="I70" i="206"/>
  <c r="M70" i="206"/>
  <c r="L70" i="206"/>
  <c r="K70" i="206"/>
  <c r="J70" i="206"/>
  <c r="M55" i="206"/>
  <c r="L55" i="206"/>
  <c r="K55" i="206"/>
  <c r="J55" i="206"/>
  <c r="I55" i="206"/>
  <c r="J40" i="206"/>
  <c r="K40" i="206"/>
  <c r="L40" i="206"/>
  <c r="M40" i="206"/>
  <c r="I40" i="206"/>
  <c r="M45" i="193"/>
  <c r="K45" i="193"/>
  <c r="M44" i="193"/>
  <c r="K44" i="193"/>
  <c r="I44" i="265"/>
  <c r="I47" i="265" s="1"/>
  <c r="M44" i="265"/>
  <c r="M47" i="265"/>
  <c r="L44" i="265"/>
  <c r="L47" i="265"/>
  <c r="K44" i="265"/>
  <c r="K47" i="265" s="1"/>
  <c r="J44" i="265"/>
  <c r="J47" i="265" s="1"/>
  <c r="J63" i="283"/>
  <c r="L111" i="275" s="1"/>
  <c r="V109" i="78"/>
  <c r="J335" i="155"/>
  <c r="J322" i="155"/>
  <c r="W124" i="78"/>
  <c r="X124" i="78"/>
  <c r="Y124" i="78"/>
  <c r="Z124" i="78"/>
  <c r="W125" i="78"/>
  <c r="X125" i="78"/>
  <c r="Y125" i="78"/>
  <c r="Z125" i="78"/>
  <c r="W126" i="78"/>
  <c r="X126" i="78"/>
  <c r="Y126" i="78"/>
  <c r="Z126" i="78"/>
  <c r="W127" i="78"/>
  <c r="X127" i="78"/>
  <c r="Y127" i="78"/>
  <c r="Z127" i="78"/>
  <c r="W128" i="78"/>
  <c r="X128" i="78"/>
  <c r="Y128" i="78"/>
  <c r="Z128" i="78"/>
  <c r="W129" i="78"/>
  <c r="X129" i="78"/>
  <c r="Y129" i="78"/>
  <c r="Z129" i="78"/>
  <c r="W131" i="78"/>
  <c r="X131" i="78"/>
  <c r="Y131" i="78"/>
  <c r="Z131" i="78"/>
  <c r="W132" i="78"/>
  <c r="X132" i="78"/>
  <c r="Y132" i="78"/>
  <c r="Z132" i="78"/>
  <c r="W133" i="78"/>
  <c r="X133" i="78"/>
  <c r="Y133" i="78"/>
  <c r="Z133" i="78"/>
  <c r="W134" i="78"/>
  <c r="X134" i="78"/>
  <c r="Y134" i="78"/>
  <c r="Z134" i="78"/>
  <c r="V125" i="78"/>
  <c r="V126" i="78"/>
  <c r="V127" i="78"/>
  <c r="V128" i="78"/>
  <c r="V129" i="78"/>
  <c r="V131" i="78"/>
  <c r="V132" i="78"/>
  <c r="V133" i="78"/>
  <c r="V134" i="78"/>
  <c r="V124" i="78"/>
  <c r="W119" i="78"/>
  <c r="W109" i="78"/>
  <c r="X109" i="78"/>
  <c r="Y109" i="78"/>
  <c r="Z109" i="78"/>
  <c r="W110" i="78"/>
  <c r="X110" i="78"/>
  <c r="Y110" i="78"/>
  <c r="Z110" i="78"/>
  <c r="W111" i="78"/>
  <c r="X111" i="78"/>
  <c r="Y111" i="78"/>
  <c r="Z111" i="78"/>
  <c r="W112" i="78"/>
  <c r="X112" i="78"/>
  <c r="Y112" i="78"/>
  <c r="Z112" i="78"/>
  <c r="W113" i="78"/>
  <c r="X113" i="78"/>
  <c r="Y113" i="78"/>
  <c r="Z113" i="78"/>
  <c r="W114" i="78"/>
  <c r="X114" i="78"/>
  <c r="Y114" i="78"/>
  <c r="Z114" i="78"/>
  <c r="W116" i="78"/>
  <c r="X116" i="78"/>
  <c r="Y116" i="78"/>
  <c r="Z116" i="78"/>
  <c r="W117" i="78"/>
  <c r="X117" i="78"/>
  <c r="Y117" i="78"/>
  <c r="Z117" i="78"/>
  <c r="W118" i="78"/>
  <c r="X118" i="78"/>
  <c r="Y118" i="78"/>
  <c r="Z118" i="78"/>
  <c r="X119" i="78"/>
  <c r="Y119" i="78"/>
  <c r="Z119" i="78"/>
  <c r="V110" i="78"/>
  <c r="V111" i="78"/>
  <c r="V112" i="78"/>
  <c r="V113" i="78"/>
  <c r="V114" i="78"/>
  <c r="V116" i="78"/>
  <c r="V117" i="78"/>
  <c r="V118" i="78"/>
  <c r="V119" i="78"/>
  <c r="E17" i="9"/>
  <c r="J312" i="155"/>
  <c r="M85" i="159"/>
  <c r="M121" i="159"/>
  <c r="I69" i="159"/>
  <c r="I66" i="159"/>
  <c r="I47" i="239"/>
  <c r="I56" i="239" s="1"/>
  <c r="I25" i="239"/>
  <c r="I17" i="239"/>
  <c r="I18" i="239"/>
  <c r="I46" i="239"/>
  <c r="I55" i="239" s="1"/>
  <c r="I71" i="159"/>
  <c r="J69" i="159"/>
  <c r="K69" i="159"/>
  <c r="L69" i="159"/>
  <c r="A3" i="194"/>
  <c r="A2" i="194"/>
  <c r="A3" i="204"/>
  <c r="A2" i="204"/>
  <c r="P90" i="204" s="1"/>
  <c r="P66" i="204"/>
  <c r="E25" i="273" s="1"/>
  <c r="E29" i="273" s="1"/>
  <c r="E9" i="273" s="1"/>
  <c r="I90" i="275" s="1"/>
  <c r="Q66" i="204"/>
  <c r="F25" i="273" s="1"/>
  <c r="F29" i="273" s="1"/>
  <c r="F9" i="273" s="1"/>
  <c r="J90" i="275" s="1"/>
  <c r="A3" i="215"/>
  <c r="A2" i="215"/>
  <c r="A3" i="232"/>
  <c r="A2" i="232"/>
  <c r="A3" i="214"/>
  <c r="A2" i="214"/>
  <c r="A3" i="155"/>
  <c r="A2" i="155"/>
  <c r="A3" i="240"/>
  <c r="A2" i="240"/>
  <c r="A3" i="257"/>
  <c r="A2" i="257"/>
  <c r="A3" i="268"/>
  <c r="A3" i="269"/>
  <c r="A3" i="270"/>
  <c r="A2" i="270"/>
  <c r="A2" i="271"/>
  <c r="A3" i="272"/>
  <c r="A3" i="273"/>
  <c r="A3" i="274"/>
  <c r="A2" i="274"/>
  <c r="A3" i="280"/>
  <c r="A2" i="280"/>
  <c r="A3" i="282"/>
  <c r="A2" i="282"/>
  <c r="A3" i="275"/>
  <c r="A2" i="275"/>
  <c r="A3" i="264"/>
  <c r="A2" i="264"/>
  <c r="A3" i="19"/>
  <c r="A2" i="19"/>
  <c r="A3" i="129"/>
  <c r="A2" i="129"/>
  <c r="A3" i="70"/>
  <c r="A2" i="70"/>
  <c r="A3" i="28"/>
  <c r="A2" i="28"/>
  <c r="A3" i="4"/>
  <c r="A2" i="4"/>
  <c r="A3" i="27"/>
  <c r="A2" i="27"/>
  <c r="A3" i="213"/>
  <c r="A2" i="213"/>
  <c r="A3" i="100"/>
  <c r="A2" i="100"/>
  <c r="A3" i="191"/>
  <c r="A2" i="191"/>
  <c r="A3" i="193"/>
  <c r="A2" i="193"/>
  <c r="A3" i="192"/>
  <c r="A2" i="192"/>
  <c r="A3" i="76"/>
  <c r="A2" i="76"/>
  <c r="A3" i="197"/>
  <c r="A2" i="197"/>
  <c r="A3" i="3"/>
  <c r="A2" i="3"/>
  <c r="A3" i="77"/>
  <c r="A2" i="77"/>
  <c r="A3" i="265"/>
  <c r="A2" i="265"/>
  <c r="A3" i="283"/>
  <c r="A2" i="283"/>
  <c r="A3" i="209"/>
  <c r="A2" i="209"/>
  <c r="A3" i="54"/>
  <c r="A2" i="54"/>
  <c r="A3" i="141"/>
  <c r="A2" i="141"/>
  <c r="A3" i="29"/>
  <c r="A2" i="29"/>
  <c r="A3" i="53"/>
  <c r="A2" i="53"/>
  <c r="A3" i="62"/>
  <c r="A2" i="62"/>
  <c r="A3" i="143"/>
  <c r="A2" i="143"/>
  <c r="A3" i="78"/>
  <c r="A2" i="78"/>
  <c r="A3" i="79"/>
  <c r="A2" i="79"/>
  <c r="A3" i="80"/>
  <c r="A2" i="80"/>
  <c r="A3" i="66"/>
  <c r="A2" i="66"/>
  <c r="A3" i="35"/>
  <c r="A2" i="35"/>
  <c r="A3" i="60"/>
  <c r="A2" i="60"/>
  <c r="A3" i="36"/>
  <c r="A2" i="36"/>
  <c r="A3" i="37"/>
  <c r="A2" i="37"/>
  <c r="A3" i="38"/>
  <c r="A2" i="38"/>
  <c r="A3" i="39"/>
  <c r="A2" i="39"/>
  <c r="A3" i="147"/>
  <c r="A2" i="147"/>
  <c r="A3" i="41"/>
  <c r="A2" i="41"/>
  <c r="A3" i="65"/>
  <c r="A2" i="65"/>
  <c r="A3" i="61"/>
  <c r="A2" i="61"/>
  <c r="A3" i="81"/>
  <c r="A2" i="81"/>
  <c r="A3" i="59"/>
  <c r="A2" i="59"/>
  <c r="A3" i="132"/>
  <c r="A2" i="132"/>
  <c r="A3" i="58"/>
  <c r="A2" i="58"/>
  <c r="A3" i="57"/>
  <c r="A2" i="57"/>
  <c r="A3" i="33"/>
  <c r="A2" i="33"/>
  <c r="A3" i="84"/>
  <c r="A2" i="84"/>
  <c r="A3" i="236"/>
  <c r="A2" i="236"/>
  <c r="A3" i="158"/>
  <c r="A2" i="158"/>
  <c r="A3" i="159"/>
  <c r="A2" i="159"/>
  <c r="A3" i="208"/>
  <c r="A2" i="208"/>
  <c r="A3" i="180"/>
  <c r="A2" i="180"/>
  <c r="A3" i="150"/>
  <c r="A2" i="150"/>
  <c r="A3" i="189"/>
  <c r="A2" i="189"/>
  <c r="A3" i="151"/>
  <c r="A2" i="151"/>
  <c r="A3" i="152"/>
  <c r="A2" i="152"/>
  <c r="A3" i="153"/>
  <c r="A2" i="153"/>
  <c r="A3" i="202"/>
  <c r="A2" i="202"/>
  <c r="A3" i="203"/>
  <c r="A2" i="203"/>
  <c r="A3" i="279"/>
  <c r="A2" i="279"/>
  <c r="A3" i="196"/>
  <c r="A2" i="196"/>
  <c r="A3" i="195"/>
  <c r="A2" i="195"/>
  <c r="A3" i="190"/>
  <c r="A2" i="190"/>
  <c r="A3" i="188"/>
  <c r="A2" i="188"/>
  <c r="A3" i="149"/>
  <c r="A2" i="149"/>
  <c r="A3" i="239"/>
  <c r="A2" i="239"/>
  <c r="A3" i="227"/>
  <c r="A2" i="227"/>
  <c r="A3" i="156"/>
  <c r="A2" i="156"/>
  <c r="A3" i="160"/>
  <c r="A2" i="160"/>
  <c r="A3" i="161"/>
  <c r="A2" i="161"/>
  <c r="A3" i="31"/>
  <c r="A2" i="31"/>
  <c r="A3" i="205"/>
  <c r="A2" i="205"/>
  <c r="A3" i="206"/>
  <c r="A2" i="206"/>
  <c r="A3" i="235"/>
  <c r="A2" i="235"/>
  <c r="A3" i="181"/>
  <c r="A2" i="181"/>
  <c r="A3" i="56"/>
  <c r="A2" i="56"/>
  <c r="A3" i="256"/>
  <c r="A2" i="256"/>
  <c r="A3" i="266"/>
  <c r="A2" i="266"/>
  <c r="W205" i="53"/>
  <c r="X205" i="53"/>
  <c r="Y205" i="53"/>
  <c r="Z205" i="53"/>
  <c r="V205" i="53"/>
  <c r="M47" i="239"/>
  <c r="M56" i="239"/>
  <c r="L47" i="239"/>
  <c r="L56" i="239" s="1"/>
  <c r="K47" i="239"/>
  <c r="K56" i="239" s="1"/>
  <c r="J47" i="239"/>
  <c r="J56" i="239" s="1"/>
  <c r="M46" i="239"/>
  <c r="L46" i="239"/>
  <c r="K46" i="239"/>
  <c r="K55" i="239" s="1"/>
  <c r="J46" i="239"/>
  <c r="J55" i="239" s="1"/>
  <c r="R45" i="80"/>
  <c r="M111" i="159"/>
  <c r="M102" i="159"/>
  <c r="M93" i="159"/>
  <c r="I120" i="159"/>
  <c r="J39" i="79"/>
  <c r="J40" i="79"/>
  <c r="J44" i="79"/>
  <c r="N45" i="79"/>
  <c r="M45" i="79"/>
  <c r="L45" i="79"/>
  <c r="K45" i="79"/>
  <c r="J45" i="79"/>
  <c r="J54" i="240"/>
  <c r="L524" i="209"/>
  <c r="Q539" i="209"/>
  <c r="P539" i="209"/>
  <c r="O539" i="209"/>
  <c r="N539" i="209"/>
  <c r="M539" i="209"/>
  <c r="L539" i="209"/>
  <c r="Q538" i="209"/>
  <c r="P538" i="209"/>
  <c r="O538" i="209"/>
  <c r="N538" i="209"/>
  <c r="M538" i="209"/>
  <c r="L538" i="209"/>
  <c r="Q537" i="209"/>
  <c r="P537" i="209"/>
  <c r="O537" i="209"/>
  <c r="N537" i="209"/>
  <c r="M537" i="209"/>
  <c r="L537" i="209"/>
  <c r="Q536" i="209"/>
  <c r="P536" i="209"/>
  <c r="O536" i="209"/>
  <c r="N536" i="209"/>
  <c r="M536" i="209"/>
  <c r="L536" i="209"/>
  <c r="Q535" i="209"/>
  <c r="P535" i="209"/>
  <c r="O535" i="209"/>
  <c r="N535" i="209"/>
  <c r="M535" i="209"/>
  <c r="L535" i="209"/>
  <c r="Q534" i="209"/>
  <c r="P534" i="209"/>
  <c r="O534" i="209"/>
  <c r="N534" i="209"/>
  <c r="M534" i="209"/>
  <c r="L534" i="209"/>
  <c r="Q533" i="209"/>
  <c r="P533" i="209"/>
  <c r="O533" i="209"/>
  <c r="N533" i="209"/>
  <c r="M533" i="209"/>
  <c r="L533" i="209"/>
  <c r="Q532" i="209"/>
  <c r="P532" i="209"/>
  <c r="O532" i="209"/>
  <c r="N532" i="209"/>
  <c r="M532" i="209"/>
  <c r="L532" i="209"/>
  <c r="Q531" i="209"/>
  <c r="P531" i="209"/>
  <c r="O531" i="209"/>
  <c r="N531" i="209"/>
  <c r="M531" i="209"/>
  <c r="L531" i="209"/>
  <c r="Q530" i="209"/>
  <c r="P530" i="209"/>
  <c r="O530" i="209"/>
  <c r="N530" i="209"/>
  <c r="M530" i="209"/>
  <c r="L530" i="209"/>
  <c r="Q529" i="209"/>
  <c r="P529" i="209"/>
  <c r="O529" i="209"/>
  <c r="N529" i="209"/>
  <c r="M529" i="209"/>
  <c r="L529" i="209"/>
  <c r="Q528" i="209"/>
  <c r="P528" i="209"/>
  <c r="O528" i="209"/>
  <c r="N528" i="209"/>
  <c r="M528" i="209"/>
  <c r="L528" i="209"/>
  <c r="Q527" i="209"/>
  <c r="P527" i="209"/>
  <c r="O527" i="209"/>
  <c r="N527" i="209"/>
  <c r="M527" i="209"/>
  <c r="L527" i="209"/>
  <c r="Q526" i="209"/>
  <c r="P526" i="209"/>
  <c r="O526" i="209"/>
  <c r="N526" i="209"/>
  <c r="M526" i="209"/>
  <c r="L526" i="209"/>
  <c r="Q525" i="209"/>
  <c r="P525" i="209"/>
  <c r="O525" i="209"/>
  <c r="N525" i="209"/>
  <c r="M525" i="209"/>
  <c r="L525" i="209"/>
  <c r="Q524" i="209"/>
  <c r="P524" i="209"/>
  <c r="O524" i="209"/>
  <c r="N524" i="209"/>
  <c r="M524" i="209"/>
  <c r="Q520" i="209"/>
  <c r="P520" i="209"/>
  <c r="O520" i="209"/>
  <c r="N520" i="209"/>
  <c r="M520" i="209"/>
  <c r="L520" i="209"/>
  <c r="Q519" i="209"/>
  <c r="P519" i="209"/>
  <c r="O519" i="209"/>
  <c r="N519" i="209"/>
  <c r="M519" i="209"/>
  <c r="L519" i="209"/>
  <c r="Q518" i="209"/>
  <c r="P518" i="209"/>
  <c r="O518" i="209"/>
  <c r="N518" i="209"/>
  <c r="M518" i="209"/>
  <c r="L518" i="209"/>
  <c r="Q517" i="209"/>
  <c r="P517" i="209"/>
  <c r="O517" i="209"/>
  <c r="N517" i="209"/>
  <c r="M517" i="209"/>
  <c r="L517" i="209"/>
  <c r="Q516" i="209"/>
  <c r="P516" i="209"/>
  <c r="O516" i="209"/>
  <c r="N516" i="209"/>
  <c r="M516" i="209"/>
  <c r="L516" i="209"/>
  <c r="Q515" i="209"/>
  <c r="P515" i="209"/>
  <c r="O515" i="209"/>
  <c r="N515" i="209"/>
  <c r="M515" i="209"/>
  <c r="L515" i="209"/>
  <c r="Q514" i="209"/>
  <c r="P514" i="209"/>
  <c r="O514" i="209"/>
  <c r="N514" i="209"/>
  <c r="M514" i="209"/>
  <c r="L514" i="209"/>
  <c r="Q513" i="209"/>
  <c r="P513" i="209"/>
  <c r="O513" i="209"/>
  <c r="N513" i="209"/>
  <c r="M513" i="209"/>
  <c r="L513" i="209"/>
  <c r="Q512" i="209"/>
  <c r="P512" i="209"/>
  <c r="O512" i="209"/>
  <c r="N512" i="209"/>
  <c r="M512" i="209"/>
  <c r="L512" i="209"/>
  <c r="Q511" i="209"/>
  <c r="P511" i="209"/>
  <c r="O511" i="209"/>
  <c r="N511" i="209"/>
  <c r="M511" i="209"/>
  <c r="L511" i="209"/>
  <c r="Q510" i="209"/>
  <c r="P510" i="209"/>
  <c r="O510" i="209"/>
  <c r="N510" i="209"/>
  <c r="M510" i="209"/>
  <c r="L510" i="209"/>
  <c r="Q509" i="209"/>
  <c r="P509" i="209"/>
  <c r="O509" i="209"/>
  <c r="N509" i="209"/>
  <c r="M509" i="209"/>
  <c r="L509" i="209"/>
  <c r="Q508" i="209"/>
  <c r="P508" i="209"/>
  <c r="O508" i="209"/>
  <c r="N508" i="209"/>
  <c r="M508" i="209"/>
  <c r="L508" i="209"/>
  <c r="Q507" i="209"/>
  <c r="P507" i="209"/>
  <c r="O507" i="209"/>
  <c r="N507" i="209"/>
  <c r="M507" i="209"/>
  <c r="L507" i="209"/>
  <c r="Q506" i="209"/>
  <c r="P506" i="209"/>
  <c r="O506" i="209"/>
  <c r="N506" i="209"/>
  <c r="M506" i="209"/>
  <c r="L506" i="209"/>
  <c r="Q505" i="209"/>
  <c r="P505" i="209"/>
  <c r="O505" i="209"/>
  <c r="N505" i="209"/>
  <c r="M505" i="209"/>
  <c r="L505" i="209"/>
  <c r="Q501" i="209"/>
  <c r="P501" i="209"/>
  <c r="O501" i="209"/>
  <c r="N501" i="209"/>
  <c r="M501" i="209"/>
  <c r="L501" i="209"/>
  <c r="Q500" i="209"/>
  <c r="P500" i="209"/>
  <c r="O500" i="209"/>
  <c r="N500" i="209"/>
  <c r="M500" i="209"/>
  <c r="L500" i="209"/>
  <c r="Q499" i="209"/>
  <c r="P499" i="209"/>
  <c r="O499" i="209"/>
  <c r="N499" i="209"/>
  <c r="M499" i="209"/>
  <c r="L499" i="209"/>
  <c r="Q498" i="209"/>
  <c r="P498" i="209"/>
  <c r="O498" i="209"/>
  <c r="N498" i="209"/>
  <c r="M498" i="209"/>
  <c r="L498" i="209"/>
  <c r="Q497" i="209"/>
  <c r="P497" i="209"/>
  <c r="O497" i="209"/>
  <c r="N497" i="209"/>
  <c r="M497" i="209"/>
  <c r="L497" i="209"/>
  <c r="Q496" i="209"/>
  <c r="P496" i="209"/>
  <c r="O496" i="209"/>
  <c r="N496" i="209"/>
  <c r="M496" i="209"/>
  <c r="L496" i="209"/>
  <c r="Q495" i="209"/>
  <c r="P495" i="209"/>
  <c r="O495" i="209"/>
  <c r="N495" i="209"/>
  <c r="M495" i="209"/>
  <c r="L495" i="209"/>
  <c r="Q494" i="209"/>
  <c r="P494" i="209"/>
  <c r="O494" i="209"/>
  <c r="N494" i="209"/>
  <c r="M494" i="209"/>
  <c r="L494" i="209"/>
  <c r="Q493" i="209"/>
  <c r="P493" i="209"/>
  <c r="O493" i="209"/>
  <c r="N493" i="209"/>
  <c r="M493" i="209"/>
  <c r="L493" i="209"/>
  <c r="Q492" i="209"/>
  <c r="P492" i="209"/>
  <c r="O492" i="209"/>
  <c r="N492" i="209"/>
  <c r="M492" i="209"/>
  <c r="L492" i="209"/>
  <c r="Q491" i="209"/>
  <c r="P491" i="209"/>
  <c r="O491" i="209"/>
  <c r="N491" i="209"/>
  <c r="M491" i="209"/>
  <c r="L491" i="209"/>
  <c r="Q490" i="209"/>
  <c r="P490" i="209"/>
  <c r="O490" i="209"/>
  <c r="N490" i="209"/>
  <c r="M490" i="209"/>
  <c r="L490" i="209"/>
  <c r="Q489" i="209"/>
  <c r="P489" i="209"/>
  <c r="O489" i="209"/>
  <c r="N489" i="209"/>
  <c r="M489" i="209"/>
  <c r="L489" i="209"/>
  <c r="Q488" i="209"/>
  <c r="P488" i="209"/>
  <c r="O488" i="209"/>
  <c r="N488" i="209"/>
  <c r="M488" i="209"/>
  <c r="L488" i="209"/>
  <c r="Q487" i="209"/>
  <c r="P487" i="209"/>
  <c r="O487" i="209"/>
  <c r="N487" i="209"/>
  <c r="M487" i="209"/>
  <c r="L487" i="209"/>
  <c r="Q486" i="209"/>
  <c r="P486" i="209"/>
  <c r="O486" i="209"/>
  <c r="N486" i="209"/>
  <c r="M486" i="209"/>
  <c r="L486" i="209"/>
  <c r="L464" i="209"/>
  <c r="M464" i="209"/>
  <c r="N464" i="209"/>
  <c r="O464" i="209"/>
  <c r="P464" i="209"/>
  <c r="Q464" i="209"/>
  <c r="L465" i="209"/>
  <c r="M465" i="209"/>
  <c r="N465" i="209"/>
  <c r="O465" i="209"/>
  <c r="P465" i="209"/>
  <c r="Q465" i="209"/>
  <c r="L466" i="209"/>
  <c r="M466" i="209"/>
  <c r="N466" i="209"/>
  <c r="O466" i="209"/>
  <c r="P466" i="209"/>
  <c r="Q466" i="209"/>
  <c r="L467" i="209"/>
  <c r="M467" i="209"/>
  <c r="N467" i="209"/>
  <c r="O467" i="209"/>
  <c r="P467" i="209"/>
  <c r="Q467" i="209"/>
  <c r="L468" i="209"/>
  <c r="M468" i="209"/>
  <c r="N468" i="209"/>
  <c r="O468" i="209"/>
  <c r="P468" i="209"/>
  <c r="Q468" i="209"/>
  <c r="L469" i="209"/>
  <c r="M469" i="209"/>
  <c r="N469" i="209"/>
  <c r="O469" i="209"/>
  <c r="P469" i="209"/>
  <c r="Q469" i="209"/>
  <c r="L470" i="209"/>
  <c r="M470" i="209"/>
  <c r="N470" i="209"/>
  <c r="O470" i="209"/>
  <c r="P470" i="209"/>
  <c r="Q470" i="209"/>
  <c r="L471" i="209"/>
  <c r="M471" i="209"/>
  <c r="N471" i="209"/>
  <c r="O471" i="209"/>
  <c r="P471" i="209"/>
  <c r="Q471" i="209"/>
  <c r="L472" i="209"/>
  <c r="M472" i="209"/>
  <c r="N472" i="209"/>
  <c r="O472" i="209"/>
  <c r="P472" i="209"/>
  <c r="Q472" i="209"/>
  <c r="L473" i="209"/>
  <c r="M473" i="209"/>
  <c r="N473" i="209"/>
  <c r="O473" i="209"/>
  <c r="P473" i="209"/>
  <c r="Q473" i="209"/>
  <c r="L474" i="209"/>
  <c r="M474" i="209"/>
  <c r="N474" i="209"/>
  <c r="O474" i="209"/>
  <c r="P474" i="209"/>
  <c r="Q474" i="209"/>
  <c r="L475" i="209"/>
  <c r="M475" i="209"/>
  <c r="N475" i="209"/>
  <c r="O475" i="209"/>
  <c r="P475" i="209"/>
  <c r="Q475" i="209"/>
  <c r="L476" i="209"/>
  <c r="M476" i="209"/>
  <c r="N476" i="209"/>
  <c r="O476" i="209"/>
  <c r="P476" i="209"/>
  <c r="Q476" i="209"/>
  <c r="L477" i="209"/>
  <c r="M477" i="209"/>
  <c r="N477" i="209"/>
  <c r="O477" i="209"/>
  <c r="P477" i="209"/>
  <c r="Q477" i="209"/>
  <c r="M463" i="209"/>
  <c r="N463" i="209"/>
  <c r="O463" i="209"/>
  <c r="P463" i="209"/>
  <c r="Q463" i="209"/>
  <c r="L463" i="209"/>
  <c r="Q459" i="209"/>
  <c r="P459" i="209"/>
  <c r="O459" i="209"/>
  <c r="N459" i="209"/>
  <c r="M459" i="209"/>
  <c r="L459" i="209"/>
  <c r="R405" i="209"/>
  <c r="Q405" i="209"/>
  <c r="P405" i="209"/>
  <c r="O405" i="209"/>
  <c r="N405" i="209"/>
  <c r="M405" i="209"/>
  <c r="L405" i="209"/>
  <c r="R386" i="209"/>
  <c r="Q386" i="209"/>
  <c r="P386" i="209"/>
  <c r="O386" i="209"/>
  <c r="N386" i="209"/>
  <c r="M386" i="209"/>
  <c r="L386" i="209"/>
  <c r="R364" i="209"/>
  <c r="Q364" i="209"/>
  <c r="P364" i="209"/>
  <c r="O364" i="209"/>
  <c r="N364" i="209"/>
  <c r="M364" i="209"/>
  <c r="L364" i="209"/>
  <c r="Q345" i="209"/>
  <c r="P345" i="209"/>
  <c r="O345" i="209"/>
  <c r="N345" i="209"/>
  <c r="M345" i="209"/>
  <c r="L345" i="209"/>
  <c r="Q326" i="209"/>
  <c r="P326" i="209"/>
  <c r="O326" i="209"/>
  <c r="N326" i="209"/>
  <c r="M326" i="209"/>
  <c r="L326" i="209"/>
  <c r="Q307" i="209"/>
  <c r="P307" i="209"/>
  <c r="O307" i="209"/>
  <c r="N307" i="209"/>
  <c r="M307" i="209"/>
  <c r="L307" i="209"/>
  <c r="Q288" i="209"/>
  <c r="P288" i="209"/>
  <c r="O288" i="209"/>
  <c r="N288" i="209"/>
  <c r="M288" i="209"/>
  <c r="L288" i="209"/>
  <c r="Q265" i="209"/>
  <c r="P265" i="209"/>
  <c r="O265" i="209"/>
  <c r="N265" i="209"/>
  <c r="M265" i="209"/>
  <c r="L265" i="209"/>
  <c r="R16" i="35"/>
  <c r="L75" i="150"/>
  <c r="I59" i="159"/>
  <c r="J18" i="159"/>
  <c r="L18" i="159"/>
  <c r="J20" i="159"/>
  <c r="L20" i="159"/>
  <c r="J22" i="159"/>
  <c r="L22" i="159"/>
  <c r="L31" i="159"/>
  <c r="I33" i="159"/>
  <c r="J33" i="159"/>
  <c r="K33" i="159"/>
  <c r="L33" i="159"/>
  <c r="L35" i="159"/>
  <c r="J44" i="159"/>
  <c r="K44" i="159"/>
  <c r="J46" i="159"/>
  <c r="K46" i="159"/>
  <c r="K113" i="159"/>
  <c r="L113" i="159"/>
  <c r="J104" i="159"/>
  <c r="K104" i="159"/>
  <c r="L95" i="159"/>
  <c r="J86" i="159"/>
  <c r="L86" i="159"/>
  <c r="I110" i="159"/>
  <c r="M110" i="159" s="1"/>
  <c r="J110" i="159"/>
  <c r="K110" i="159"/>
  <c r="L110" i="159"/>
  <c r="I101" i="159"/>
  <c r="J101" i="159"/>
  <c r="K101" i="159"/>
  <c r="L101" i="159"/>
  <c r="L119" i="159" s="1"/>
  <c r="I92" i="159"/>
  <c r="J92" i="159"/>
  <c r="K92" i="159"/>
  <c r="L92" i="159"/>
  <c r="I83" i="159"/>
  <c r="J83" i="159"/>
  <c r="K83" i="159"/>
  <c r="L83" i="159"/>
  <c r="A3" i="10"/>
  <c r="A3" i="12"/>
  <c r="A3" i="13"/>
  <c r="A3" i="9"/>
  <c r="L20" i="271"/>
  <c r="T20" i="271" s="1"/>
  <c r="K20" i="271"/>
  <c r="S20" i="271" s="1"/>
  <c r="J20" i="271"/>
  <c r="R20" i="271" s="1"/>
  <c r="I20" i="271"/>
  <c r="Q20" i="271" s="1"/>
  <c r="H20" i="271"/>
  <c r="P20" i="271" s="1"/>
  <c r="E41" i="273"/>
  <c r="T45" i="158"/>
  <c r="G90" i="143"/>
  <c r="G16" i="236"/>
  <c r="R76" i="57"/>
  <c r="R79" i="57"/>
  <c r="Q76" i="57"/>
  <c r="Q79" i="57"/>
  <c r="P76" i="57"/>
  <c r="P79" i="57" s="1"/>
  <c r="O76" i="57"/>
  <c r="O79" i="57" s="1"/>
  <c r="N76" i="57"/>
  <c r="N79" i="57" s="1"/>
  <c r="G17" i="280"/>
  <c r="G19" i="280" s="1"/>
  <c r="G25" i="280" s="1"/>
  <c r="N44" i="79"/>
  <c r="M44" i="79"/>
  <c r="L44" i="79"/>
  <c r="K44" i="79"/>
  <c r="N40" i="79"/>
  <c r="M40" i="79"/>
  <c r="L40" i="79"/>
  <c r="K40" i="79"/>
  <c r="N39" i="79"/>
  <c r="M39" i="79"/>
  <c r="L39" i="79"/>
  <c r="K39" i="79"/>
  <c r="I115" i="275"/>
  <c r="J115" i="275"/>
  <c r="K115" i="275"/>
  <c r="L115" i="275"/>
  <c r="M115" i="275"/>
  <c r="H115" i="275"/>
  <c r="I121" i="275"/>
  <c r="J121" i="275"/>
  <c r="K121" i="275"/>
  <c r="L121" i="275"/>
  <c r="M121" i="275"/>
  <c r="I122" i="275"/>
  <c r="J122" i="275"/>
  <c r="K122" i="275"/>
  <c r="L122" i="275"/>
  <c r="M122" i="275"/>
  <c r="H120" i="275"/>
  <c r="H121" i="275"/>
  <c r="H122" i="275"/>
  <c r="H119" i="275"/>
  <c r="E188" i="272"/>
  <c r="E183" i="272"/>
  <c r="E178" i="272"/>
  <c r="V26" i="53"/>
  <c r="E237" i="38"/>
  <c r="K63" i="283"/>
  <c r="M111" i="275" s="1"/>
  <c r="I63" i="283"/>
  <c r="K111" i="275" s="1"/>
  <c r="H63" i="283"/>
  <c r="J111" i="275" s="1"/>
  <c r="K44" i="283"/>
  <c r="J44" i="283"/>
  <c r="H44" i="283"/>
  <c r="K25" i="283"/>
  <c r="J25" i="283"/>
  <c r="H25" i="283"/>
  <c r="G63" i="283"/>
  <c r="I111" i="275" s="1"/>
  <c r="G44" i="283"/>
  <c r="G25" i="283"/>
  <c r="M57" i="282"/>
  <c r="L57" i="282"/>
  <c r="K57" i="282"/>
  <c r="J57" i="282"/>
  <c r="I57" i="282"/>
  <c r="M32" i="282"/>
  <c r="M109" i="275" s="1"/>
  <c r="L32" i="282"/>
  <c r="L109" i="275" s="1"/>
  <c r="K32" i="282"/>
  <c r="K109" i="275" s="1"/>
  <c r="J32" i="282"/>
  <c r="J109" i="275" s="1"/>
  <c r="I32" i="282"/>
  <c r="I109" i="275" s="1"/>
  <c r="L33" i="271"/>
  <c r="L18" i="271" s="1"/>
  <c r="M72" i="275" s="1"/>
  <c r="K33" i="271"/>
  <c r="K18" i="271" s="1"/>
  <c r="L72" i="275" s="1"/>
  <c r="Q14" i="205"/>
  <c r="X19" i="70"/>
  <c r="K17" i="280"/>
  <c r="K19" i="280" s="1"/>
  <c r="K25" i="280" s="1"/>
  <c r="J17" i="280"/>
  <c r="J19" i="280" s="1"/>
  <c r="J25" i="280" s="1"/>
  <c r="I17" i="280"/>
  <c r="I19" i="280"/>
  <c r="I25" i="280" s="1"/>
  <c r="J116" i="275" s="1"/>
  <c r="H17" i="280"/>
  <c r="H19" i="280" s="1"/>
  <c r="H25" i="280" s="1"/>
  <c r="J39" i="270"/>
  <c r="I39" i="270"/>
  <c r="H39" i="270"/>
  <c r="G39" i="270"/>
  <c r="F39" i="270"/>
  <c r="P25" i="27"/>
  <c r="Q23" i="27"/>
  <c r="R23" i="27"/>
  <c r="S23" i="27"/>
  <c r="M444" i="209"/>
  <c r="N444" i="209"/>
  <c r="O444" i="209"/>
  <c r="P444" i="209"/>
  <c r="Q444" i="209"/>
  <c r="M445" i="209"/>
  <c r="N445" i="209"/>
  <c r="O445" i="209"/>
  <c r="P445" i="209"/>
  <c r="Q445" i="209"/>
  <c r="M446" i="209"/>
  <c r="N446" i="209"/>
  <c r="O446" i="209"/>
  <c r="P446" i="209"/>
  <c r="Q446" i="209"/>
  <c r="M447" i="209"/>
  <c r="N447" i="209"/>
  <c r="O447" i="209"/>
  <c r="P447" i="209"/>
  <c r="Q447" i="209"/>
  <c r="M448" i="209"/>
  <c r="N448" i="209"/>
  <c r="O448" i="209"/>
  <c r="P448" i="209"/>
  <c r="Q448" i="209"/>
  <c r="M449" i="209"/>
  <c r="N449" i="209"/>
  <c r="O449" i="209"/>
  <c r="P449" i="209"/>
  <c r="Q449" i="209"/>
  <c r="M450" i="209"/>
  <c r="N450" i="209"/>
  <c r="O450" i="209"/>
  <c r="P450" i="209"/>
  <c r="Q450" i="209"/>
  <c r="M451" i="209"/>
  <c r="N451" i="209"/>
  <c r="O451" i="209"/>
  <c r="P451" i="209"/>
  <c r="Q451" i="209"/>
  <c r="M452" i="209"/>
  <c r="N452" i="209"/>
  <c r="O452" i="209"/>
  <c r="P452" i="209"/>
  <c r="Q452" i="209"/>
  <c r="M453" i="209"/>
  <c r="N453" i="209"/>
  <c r="O453" i="209"/>
  <c r="P453" i="209"/>
  <c r="Q453" i="209"/>
  <c r="M454" i="209"/>
  <c r="N454" i="209"/>
  <c r="O454" i="209"/>
  <c r="P454" i="209"/>
  <c r="Q454" i="209"/>
  <c r="M455" i="209"/>
  <c r="N455" i="209"/>
  <c r="O455" i="209"/>
  <c r="P455" i="209"/>
  <c r="Q455" i="209"/>
  <c r="M456" i="209"/>
  <c r="N456" i="209"/>
  <c r="O456" i="209"/>
  <c r="P456" i="209"/>
  <c r="Q456" i="209"/>
  <c r="M457" i="209"/>
  <c r="N457" i="209"/>
  <c r="O457" i="209"/>
  <c r="P457" i="209"/>
  <c r="Q457" i="209"/>
  <c r="M458" i="209"/>
  <c r="N458" i="209"/>
  <c r="O458" i="209"/>
  <c r="P458" i="209"/>
  <c r="Q458" i="209"/>
  <c r="L445" i="209"/>
  <c r="L446" i="209"/>
  <c r="L447" i="209"/>
  <c r="L448" i="209"/>
  <c r="L449" i="209"/>
  <c r="L450" i="209"/>
  <c r="L451" i="209"/>
  <c r="L452" i="209"/>
  <c r="L453" i="209"/>
  <c r="L454" i="209"/>
  <c r="L455" i="209"/>
  <c r="L456" i="209"/>
  <c r="L457" i="209"/>
  <c r="L458" i="209"/>
  <c r="L444" i="209"/>
  <c r="R12" i="54"/>
  <c r="X12" i="4"/>
  <c r="I12" i="266" s="1"/>
  <c r="J19" i="155"/>
  <c r="J20" i="155"/>
  <c r="I215" i="272"/>
  <c r="H215" i="272"/>
  <c r="G215" i="272"/>
  <c r="F215" i="272"/>
  <c r="E215" i="272"/>
  <c r="E214" i="272"/>
  <c r="F214" i="272"/>
  <c r="G214" i="272"/>
  <c r="H214" i="272"/>
  <c r="I214" i="272"/>
  <c r="E51" i="273"/>
  <c r="E50" i="273"/>
  <c r="J79" i="155"/>
  <c r="M109" i="159"/>
  <c r="M108" i="159"/>
  <c r="M100" i="159"/>
  <c r="M99" i="159"/>
  <c r="M91" i="159"/>
  <c r="M90" i="159"/>
  <c r="M81" i="159"/>
  <c r="M82" i="159"/>
  <c r="M62" i="159"/>
  <c r="I57" i="159"/>
  <c r="M49" i="159"/>
  <c r="M75" i="159" s="1"/>
  <c r="M36" i="159"/>
  <c r="M54" i="159"/>
  <c r="M53" i="159"/>
  <c r="M41" i="159"/>
  <c r="M40" i="159"/>
  <c r="M28" i="159"/>
  <c r="M27" i="159"/>
  <c r="M23" i="159"/>
  <c r="M14" i="159"/>
  <c r="M15" i="159"/>
  <c r="E80" i="273"/>
  <c r="F80" i="273"/>
  <c r="G80" i="273"/>
  <c r="H80" i="273"/>
  <c r="I80" i="273"/>
  <c r="E70" i="273"/>
  <c r="F72" i="273" s="1"/>
  <c r="F70" i="273"/>
  <c r="G70" i="273"/>
  <c r="H70" i="273"/>
  <c r="I70" i="273"/>
  <c r="Y185" i="53"/>
  <c r="Z185" i="53"/>
  <c r="I113" i="159"/>
  <c r="J61" i="159"/>
  <c r="J48" i="159"/>
  <c r="K48" i="159"/>
  <c r="O173" i="143"/>
  <c r="N173" i="143"/>
  <c r="M173" i="143"/>
  <c r="L173" i="143"/>
  <c r="K173" i="143"/>
  <c r="D237" i="38"/>
  <c r="D238" i="38"/>
  <c r="E238" i="38"/>
  <c r="D239" i="38"/>
  <c r="E239" i="38"/>
  <c r="D240" i="38"/>
  <c r="E240" i="38"/>
  <c r="D241" i="38"/>
  <c r="E241" i="38"/>
  <c r="D242" i="38"/>
  <c r="E242" i="38"/>
  <c r="D243" i="38"/>
  <c r="E243" i="38"/>
  <c r="V38" i="158"/>
  <c r="Z38" i="158" s="1"/>
  <c r="R63" i="80"/>
  <c r="Y81" i="257"/>
  <c r="Z81" i="257"/>
  <c r="AA81" i="257"/>
  <c r="AB81" i="257"/>
  <c r="R12" i="28"/>
  <c r="N304" i="33"/>
  <c r="R418" i="209"/>
  <c r="Q418" i="209"/>
  <c r="P418" i="209"/>
  <c r="O418" i="209"/>
  <c r="M418" i="209"/>
  <c r="L418" i="209"/>
  <c r="R417" i="209"/>
  <c r="Q417" i="209"/>
  <c r="P417" i="209"/>
  <c r="O417" i="209"/>
  <c r="M417" i="209"/>
  <c r="L417" i="209"/>
  <c r="R416" i="209"/>
  <c r="Q416" i="209"/>
  <c r="P416" i="209"/>
  <c r="O416" i="209"/>
  <c r="M416" i="209"/>
  <c r="L416" i="209"/>
  <c r="R415" i="209"/>
  <c r="Q415" i="209"/>
  <c r="P415" i="209"/>
  <c r="O415" i="209"/>
  <c r="M415" i="209"/>
  <c r="L415" i="209"/>
  <c r="R414" i="209"/>
  <c r="Q414" i="209"/>
  <c r="P414" i="209"/>
  <c r="O414" i="209"/>
  <c r="M414" i="209"/>
  <c r="L414" i="209"/>
  <c r="R413" i="209"/>
  <c r="Q413" i="209"/>
  <c r="P413" i="209"/>
  <c r="O413" i="209"/>
  <c r="M413" i="209"/>
  <c r="L413" i="209"/>
  <c r="R412" i="209"/>
  <c r="Q412" i="209"/>
  <c r="P412" i="209"/>
  <c r="O412" i="209"/>
  <c r="M412" i="209"/>
  <c r="L412" i="209"/>
  <c r="R411" i="209"/>
  <c r="Q411" i="209"/>
  <c r="P411" i="209"/>
  <c r="O411" i="209"/>
  <c r="M411" i="209"/>
  <c r="L411" i="209"/>
  <c r="R410" i="209"/>
  <c r="Q410" i="209"/>
  <c r="P410" i="209"/>
  <c r="O410" i="209"/>
  <c r="M410" i="209"/>
  <c r="L410" i="209"/>
  <c r="R409" i="209"/>
  <c r="Q409" i="209"/>
  <c r="P409" i="209"/>
  <c r="O409" i="209"/>
  <c r="M409" i="209"/>
  <c r="L409" i="209"/>
  <c r="Q404" i="209"/>
  <c r="P404" i="209"/>
  <c r="O404" i="209"/>
  <c r="M404" i="209"/>
  <c r="L404" i="209"/>
  <c r="Q403" i="209"/>
  <c r="P403" i="209"/>
  <c r="O403" i="209"/>
  <c r="M403" i="209"/>
  <c r="L403" i="209"/>
  <c r="Q402" i="209"/>
  <c r="P402" i="209"/>
  <c r="O402" i="209"/>
  <c r="M402" i="209"/>
  <c r="L402" i="209"/>
  <c r="Q401" i="209"/>
  <c r="P401" i="209"/>
  <c r="O401" i="209"/>
  <c r="M401" i="209"/>
  <c r="L401" i="209"/>
  <c r="Q400" i="209"/>
  <c r="P400" i="209"/>
  <c r="O400" i="209"/>
  <c r="M400" i="209"/>
  <c r="L400" i="209"/>
  <c r="Q399" i="209"/>
  <c r="P399" i="209"/>
  <c r="O399" i="209"/>
  <c r="M399" i="209"/>
  <c r="L399" i="209"/>
  <c r="Q398" i="209"/>
  <c r="P398" i="209"/>
  <c r="O398" i="209"/>
  <c r="M398" i="209"/>
  <c r="L398" i="209"/>
  <c r="Q397" i="209"/>
  <c r="P397" i="209"/>
  <c r="O397" i="209"/>
  <c r="M397" i="209"/>
  <c r="L397" i="209"/>
  <c r="Q396" i="209"/>
  <c r="P396" i="209"/>
  <c r="O396" i="209"/>
  <c r="M396" i="209"/>
  <c r="L396" i="209"/>
  <c r="Q395" i="209"/>
  <c r="P395" i="209"/>
  <c r="O395" i="209"/>
  <c r="M395" i="209"/>
  <c r="L395" i="209"/>
  <c r="Q394" i="209"/>
  <c r="P394" i="209"/>
  <c r="O394" i="209"/>
  <c r="M394" i="209"/>
  <c r="L394" i="209"/>
  <c r="Q393" i="209"/>
  <c r="P393" i="209"/>
  <c r="O393" i="209"/>
  <c r="M393" i="209"/>
  <c r="L393" i="209"/>
  <c r="Q392" i="209"/>
  <c r="P392" i="209"/>
  <c r="O392" i="209"/>
  <c r="M392" i="209"/>
  <c r="L392" i="209"/>
  <c r="Q391" i="209"/>
  <c r="P391" i="209"/>
  <c r="O391" i="209"/>
  <c r="M391" i="209"/>
  <c r="L391" i="209"/>
  <c r="Q390" i="209"/>
  <c r="P390" i="209"/>
  <c r="O390" i="209"/>
  <c r="M390" i="209"/>
  <c r="L390" i="209"/>
  <c r="Q382" i="209"/>
  <c r="P382" i="209"/>
  <c r="O382" i="209"/>
  <c r="M382" i="209"/>
  <c r="L382" i="209"/>
  <c r="Q381" i="209"/>
  <c r="P381" i="209"/>
  <c r="O381" i="209"/>
  <c r="M381" i="209"/>
  <c r="L381" i="209"/>
  <c r="Q380" i="209"/>
  <c r="P380" i="209"/>
  <c r="O380" i="209"/>
  <c r="M380" i="209"/>
  <c r="L380" i="209"/>
  <c r="Q379" i="209"/>
  <c r="P379" i="209"/>
  <c r="O379" i="209"/>
  <c r="M379" i="209"/>
  <c r="L379" i="209"/>
  <c r="Q378" i="209"/>
  <c r="P378" i="209"/>
  <c r="O378" i="209"/>
  <c r="M378" i="209"/>
  <c r="L378" i="209"/>
  <c r="Q377" i="209"/>
  <c r="P377" i="209"/>
  <c r="O377" i="209"/>
  <c r="M377" i="209"/>
  <c r="L377" i="209"/>
  <c r="Q376" i="209"/>
  <c r="P376" i="209"/>
  <c r="O376" i="209"/>
  <c r="M376" i="209"/>
  <c r="L376" i="209"/>
  <c r="Q375" i="209"/>
  <c r="P375" i="209"/>
  <c r="O375" i="209"/>
  <c r="M375" i="209"/>
  <c r="L375" i="209"/>
  <c r="Q374" i="209"/>
  <c r="P374" i="209"/>
  <c r="O374" i="209"/>
  <c r="M374" i="209"/>
  <c r="L374" i="209"/>
  <c r="Q373" i="209"/>
  <c r="P373" i="209"/>
  <c r="O373" i="209"/>
  <c r="M373" i="209"/>
  <c r="L373" i="209"/>
  <c r="Q372" i="209"/>
  <c r="P372" i="209"/>
  <c r="O372" i="209"/>
  <c r="M372" i="209"/>
  <c r="L372" i="209"/>
  <c r="Q371" i="209"/>
  <c r="P371" i="209"/>
  <c r="O371" i="209"/>
  <c r="M371" i="209"/>
  <c r="L371" i="209"/>
  <c r="Q370" i="209"/>
  <c r="P370" i="209"/>
  <c r="O370" i="209"/>
  <c r="M370" i="209"/>
  <c r="L370" i="209"/>
  <c r="Q369" i="209"/>
  <c r="P369" i="209"/>
  <c r="O369" i="209"/>
  <c r="M369" i="209"/>
  <c r="L369" i="209"/>
  <c r="Q368" i="209"/>
  <c r="P368" i="209"/>
  <c r="O368" i="209"/>
  <c r="M368" i="209"/>
  <c r="L368" i="209"/>
  <c r="L350" i="209"/>
  <c r="M350" i="209"/>
  <c r="N350" i="209"/>
  <c r="O350" i="209"/>
  <c r="P350" i="209"/>
  <c r="Q350" i="209"/>
  <c r="R350" i="209"/>
  <c r="L351" i="209"/>
  <c r="M351" i="209"/>
  <c r="N351" i="209"/>
  <c r="O351" i="209"/>
  <c r="P351" i="209"/>
  <c r="Q351" i="209"/>
  <c r="R351" i="209"/>
  <c r="L352" i="209"/>
  <c r="M352" i="209"/>
  <c r="N352" i="209"/>
  <c r="O352" i="209"/>
  <c r="P352" i="209"/>
  <c r="Q352" i="209"/>
  <c r="R352" i="209"/>
  <c r="L353" i="209"/>
  <c r="M353" i="209"/>
  <c r="N353" i="209"/>
  <c r="O353" i="209"/>
  <c r="P353" i="209"/>
  <c r="Q353" i="209"/>
  <c r="R353" i="209"/>
  <c r="L354" i="209"/>
  <c r="M354" i="209"/>
  <c r="N354" i="209"/>
  <c r="O354" i="209"/>
  <c r="P354" i="209"/>
  <c r="Q354" i="209"/>
  <c r="R354" i="209"/>
  <c r="L355" i="209"/>
  <c r="M355" i="209"/>
  <c r="N355" i="209"/>
  <c r="O355" i="209"/>
  <c r="P355" i="209"/>
  <c r="Q355" i="209"/>
  <c r="R355" i="209"/>
  <c r="L356" i="209"/>
  <c r="M356" i="209"/>
  <c r="N356" i="209"/>
  <c r="O356" i="209"/>
  <c r="P356" i="209"/>
  <c r="Q356" i="209"/>
  <c r="R356" i="209"/>
  <c r="L357" i="209"/>
  <c r="M357" i="209"/>
  <c r="N357" i="209"/>
  <c r="O357" i="209"/>
  <c r="P357" i="209"/>
  <c r="Q357" i="209"/>
  <c r="R357" i="209"/>
  <c r="L358" i="209"/>
  <c r="M358" i="209"/>
  <c r="N358" i="209"/>
  <c r="O358" i="209"/>
  <c r="P358" i="209"/>
  <c r="Q358" i="209"/>
  <c r="R358" i="209"/>
  <c r="L359" i="209"/>
  <c r="M359" i="209"/>
  <c r="N359" i="209"/>
  <c r="O359" i="209"/>
  <c r="P359" i="209"/>
  <c r="Q359" i="209"/>
  <c r="R359" i="209"/>
  <c r="L360" i="209"/>
  <c r="M360" i="209"/>
  <c r="N360" i="209"/>
  <c r="O360" i="209"/>
  <c r="P360" i="209"/>
  <c r="Q360" i="209"/>
  <c r="R360" i="209"/>
  <c r="L361" i="209"/>
  <c r="M361" i="209"/>
  <c r="N361" i="209"/>
  <c r="O361" i="209"/>
  <c r="P361" i="209"/>
  <c r="Q361" i="209"/>
  <c r="R361" i="209"/>
  <c r="L362" i="209"/>
  <c r="M362" i="209"/>
  <c r="N362" i="209"/>
  <c r="O362" i="209"/>
  <c r="P362" i="209"/>
  <c r="Q362" i="209"/>
  <c r="R362" i="209"/>
  <c r="L363" i="209"/>
  <c r="M363" i="209"/>
  <c r="N363" i="209"/>
  <c r="O363" i="209"/>
  <c r="P363" i="209"/>
  <c r="Q363" i="209"/>
  <c r="R363" i="209"/>
  <c r="Q349" i="209"/>
  <c r="P349" i="209"/>
  <c r="O349" i="209"/>
  <c r="N349" i="209"/>
  <c r="M349" i="209"/>
  <c r="L349" i="209"/>
  <c r="S18" i="35"/>
  <c r="T18" i="35"/>
  <c r="U18" i="35"/>
  <c r="V18" i="35"/>
  <c r="S19" i="35"/>
  <c r="T19" i="35"/>
  <c r="U19" i="35"/>
  <c r="V19" i="35"/>
  <c r="R19" i="35"/>
  <c r="R18" i="35"/>
  <c r="V17" i="35"/>
  <c r="U17" i="35"/>
  <c r="T17" i="35"/>
  <c r="S17" i="35"/>
  <c r="V16" i="35"/>
  <c r="U16" i="35"/>
  <c r="T16" i="35"/>
  <c r="S16" i="35"/>
  <c r="R17" i="35"/>
  <c r="R30" i="279"/>
  <c r="Q30" i="279"/>
  <c r="P30" i="279"/>
  <c r="O30" i="279"/>
  <c r="N30" i="279"/>
  <c r="Q40" i="77"/>
  <c r="N12" i="3"/>
  <c r="V199" i="53"/>
  <c r="S206" i="203"/>
  <c r="W206" i="203"/>
  <c r="V206" i="203"/>
  <c r="U206" i="203"/>
  <c r="U207" i="203"/>
  <c r="T206" i="203"/>
  <c r="T207" i="203"/>
  <c r="M91" i="275"/>
  <c r="L91" i="275"/>
  <c r="K91" i="275"/>
  <c r="J91" i="275"/>
  <c r="M42" i="275"/>
  <c r="L42" i="275"/>
  <c r="K42" i="275"/>
  <c r="J42" i="275"/>
  <c r="I42" i="275"/>
  <c r="M41" i="275"/>
  <c r="M61" i="275" s="1"/>
  <c r="L41" i="275"/>
  <c r="L61" i="275"/>
  <c r="K41" i="275"/>
  <c r="K61" i="275"/>
  <c r="J41" i="275"/>
  <c r="J61" i="275"/>
  <c r="I41" i="275"/>
  <c r="I61" i="275" s="1"/>
  <c r="M40" i="275"/>
  <c r="L40" i="275"/>
  <c r="K40" i="275"/>
  <c r="J40" i="275"/>
  <c r="I40" i="275"/>
  <c r="M39" i="275"/>
  <c r="L39" i="275"/>
  <c r="K39" i="275"/>
  <c r="J39" i="275"/>
  <c r="I39" i="275"/>
  <c r="M38" i="275"/>
  <c r="L38" i="275"/>
  <c r="K38" i="275"/>
  <c r="J38" i="275"/>
  <c r="I38" i="275"/>
  <c r="M36" i="275"/>
  <c r="L36" i="275"/>
  <c r="K36" i="275"/>
  <c r="J36" i="275"/>
  <c r="I36" i="275"/>
  <c r="M35" i="275"/>
  <c r="L35" i="275"/>
  <c r="K35" i="275"/>
  <c r="J35" i="275"/>
  <c r="I35" i="275"/>
  <c r="M34" i="275"/>
  <c r="M62" i="275" s="1"/>
  <c r="L34" i="275"/>
  <c r="L62" i="275" s="1"/>
  <c r="K34" i="275"/>
  <c r="K62" i="275" s="1"/>
  <c r="J34" i="275"/>
  <c r="J62" i="275" s="1"/>
  <c r="I34" i="275"/>
  <c r="I62" i="275" s="1"/>
  <c r="M31" i="275"/>
  <c r="L31" i="275"/>
  <c r="K31" i="275"/>
  <c r="J31" i="275"/>
  <c r="I31" i="275"/>
  <c r="M30" i="275"/>
  <c r="L30" i="275"/>
  <c r="K30" i="275"/>
  <c r="J30" i="275"/>
  <c r="I30" i="275"/>
  <c r="M29" i="275"/>
  <c r="L29" i="275"/>
  <c r="K29" i="275"/>
  <c r="J29" i="275"/>
  <c r="I29" i="275"/>
  <c r="M10" i="275"/>
  <c r="L10" i="275"/>
  <c r="K10" i="275"/>
  <c r="J10" i="275"/>
  <c r="I10" i="275"/>
  <c r="E48" i="273"/>
  <c r="I134" i="272"/>
  <c r="I121" i="272" s="1"/>
  <c r="H134" i="272"/>
  <c r="E134" i="272"/>
  <c r="E121" i="272" s="1"/>
  <c r="J33" i="270"/>
  <c r="M33" i="275" s="1"/>
  <c r="I33" i="270"/>
  <c r="L33" i="275" s="1"/>
  <c r="H33" i="270"/>
  <c r="K33" i="275" s="1"/>
  <c r="G33" i="270"/>
  <c r="J33" i="275"/>
  <c r="F33" i="270"/>
  <c r="I33" i="275"/>
  <c r="J26" i="270"/>
  <c r="M45" i="275"/>
  <c r="I26" i="270"/>
  <c r="L45" i="275"/>
  <c r="H26" i="270"/>
  <c r="K45" i="275"/>
  <c r="G26" i="270"/>
  <c r="J45" i="275" s="1"/>
  <c r="I45" i="275"/>
  <c r="J19" i="270"/>
  <c r="I19" i="270"/>
  <c r="H19" i="270"/>
  <c r="G19" i="270"/>
  <c r="F19" i="270"/>
  <c r="J12" i="270"/>
  <c r="I12" i="270"/>
  <c r="H12" i="270"/>
  <c r="G12" i="270"/>
  <c r="F12" i="270"/>
  <c r="I43" i="275" s="1"/>
  <c r="I173" i="268"/>
  <c r="G173" i="268"/>
  <c r="F173" i="268"/>
  <c r="I166" i="268"/>
  <c r="G166" i="268"/>
  <c r="F166" i="268"/>
  <c r="I159" i="268"/>
  <c r="G159" i="268"/>
  <c r="F159" i="268"/>
  <c r="I152" i="268"/>
  <c r="G152" i="268"/>
  <c r="F152" i="268"/>
  <c r="I145" i="268"/>
  <c r="G145" i="268"/>
  <c r="H144" i="268"/>
  <c r="J144" i="268" s="1"/>
  <c r="G138" i="268"/>
  <c r="G131" i="268"/>
  <c r="G124" i="268"/>
  <c r="X16" i="4"/>
  <c r="S45" i="80"/>
  <c r="T45" i="80"/>
  <c r="U45" i="80"/>
  <c r="V45" i="80"/>
  <c r="M65" i="160"/>
  <c r="L65" i="160"/>
  <c r="K65" i="160"/>
  <c r="J65" i="160"/>
  <c r="I65" i="160"/>
  <c r="M22" i="160"/>
  <c r="L22" i="160"/>
  <c r="K22" i="160"/>
  <c r="J22" i="160"/>
  <c r="I22" i="160"/>
  <c r="S35" i="80"/>
  <c r="T35" i="80"/>
  <c r="U35" i="80"/>
  <c r="V35" i="80"/>
  <c r="R35" i="80"/>
  <c r="S63" i="80"/>
  <c r="T63" i="80"/>
  <c r="U63" i="80"/>
  <c r="V63" i="80"/>
  <c r="J79" i="160"/>
  <c r="K79" i="160"/>
  <c r="L79" i="160"/>
  <c r="M79" i="160"/>
  <c r="I79" i="160"/>
  <c r="J116" i="155"/>
  <c r="X81" i="257"/>
  <c r="H73" i="194"/>
  <c r="J330" i="155"/>
  <c r="J298" i="155"/>
  <c r="J290" i="155"/>
  <c r="J69" i="155"/>
  <c r="J57" i="155"/>
  <c r="J37" i="155"/>
  <c r="J32" i="155"/>
  <c r="H12" i="195"/>
  <c r="N18" i="3"/>
  <c r="O18" i="3"/>
  <c r="P18" i="3"/>
  <c r="Q18" i="3"/>
  <c r="R18" i="3"/>
  <c r="R22" i="3" s="1"/>
  <c r="N19" i="3"/>
  <c r="O19" i="3"/>
  <c r="P19" i="3"/>
  <c r="Q19" i="3"/>
  <c r="Q21" i="3"/>
  <c r="R19" i="3"/>
  <c r="N21" i="3"/>
  <c r="O21" i="3"/>
  <c r="P21" i="3"/>
  <c r="R21" i="3"/>
  <c r="S17" i="19"/>
  <c r="T19" i="19"/>
  <c r="M16" i="266" s="1"/>
  <c r="S22" i="19"/>
  <c r="L19" i="266" s="1"/>
  <c r="T26" i="19"/>
  <c r="Q37" i="19"/>
  <c r="R37" i="19"/>
  <c r="S37" i="19"/>
  <c r="T37" i="19"/>
  <c r="Q38" i="19"/>
  <c r="R38" i="19"/>
  <c r="S38" i="19"/>
  <c r="T38" i="19"/>
  <c r="Q39" i="19"/>
  <c r="R39" i="19"/>
  <c r="S39" i="19"/>
  <c r="T39" i="19"/>
  <c r="Q40" i="19"/>
  <c r="R40" i="19"/>
  <c r="S40" i="19"/>
  <c r="T40" i="19"/>
  <c r="Q44" i="19"/>
  <c r="R44" i="19"/>
  <c r="S44" i="19"/>
  <c r="T44" i="19"/>
  <c r="Q45" i="19"/>
  <c r="R45" i="19"/>
  <c r="S45" i="19"/>
  <c r="T45" i="19"/>
  <c r="Q46" i="19"/>
  <c r="R46" i="19"/>
  <c r="S46" i="19"/>
  <c r="T46" i="19"/>
  <c r="Q47" i="19"/>
  <c r="R47" i="19"/>
  <c r="S47" i="19"/>
  <c r="T47" i="19"/>
  <c r="Q48" i="19"/>
  <c r="R48" i="19"/>
  <c r="S48" i="19"/>
  <c r="T48" i="19"/>
  <c r="P48" i="19"/>
  <c r="P47" i="19"/>
  <c r="P46" i="19"/>
  <c r="P45" i="19"/>
  <c r="P44" i="19"/>
  <c r="P39" i="19"/>
  <c r="P38" i="19"/>
  <c r="P37" i="19"/>
  <c r="N418" i="209"/>
  <c r="N417" i="209"/>
  <c r="N416" i="209"/>
  <c r="N415" i="209"/>
  <c r="N414" i="209"/>
  <c r="N413" i="209"/>
  <c r="N412" i="209"/>
  <c r="N411" i="209"/>
  <c r="N410" i="209"/>
  <c r="N409" i="209"/>
  <c r="R404" i="209"/>
  <c r="R403" i="209"/>
  <c r="R402" i="209"/>
  <c r="R401" i="209"/>
  <c r="R400" i="209"/>
  <c r="R399" i="209"/>
  <c r="R398" i="209"/>
  <c r="R397" i="209"/>
  <c r="R396" i="209"/>
  <c r="R395" i="209"/>
  <c r="R394" i="209"/>
  <c r="R393" i="209"/>
  <c r="R392" i="209"/>
  <c r="R391" i="209"/>
  <c r="R390" i="209"/>
  <c r="N404" i="209"/>
  <c r="N403" i="209"/>
  <c r="N402" i="209"/>
  <c r="N401" i="209"/>
  <c r="N400" i="209"/>
  <c r="N399" i="209"/>
  <c r="N398" i="209"/>
  <c r="N397" i="209"/>
  <c r="N396" i="209"/>
  <c r="N395" i="209"/>
  <c r="N394" i="209"/>
  <c r="N393" i="209"/>
  <c r="N392" i="209"/>
  <c r="N391" i="209"/>
  <c r="N390" i="209"/>
  <c r="R368" i="209"/>
  <c r="R382" i="209"/>
  <c r="R381" i="209"/>
  <c r="R380" i="209"/>
  <c r="R379" i="209"/>
  <c r="R378" i="209"/>
  <c r="R377" i="209"/>
  <c r="R376" i="209"/>
  <c r="R375" i="209"/>
  <c r="R374" i="209"/>
  <c r="R373" i="209"/>
  <c r="R372" i="209"/>
  <c r="R371" i="209"/>
  <c r="R370" i="209"/>
  <c r="R369" i="209"/>
  <c r="N382" i="209"/>
  <c r="N381" i="209"/>
  <c r="N380" i="209"/>
  <c r="N379" i="209"/>
  <c r="N378" i="209"/>
  <c r="N377" i="209"/>
  <c r="N376" i="209"/>
  <c r="N375" i="209"/>
  <c r="N374" i="209"/>
  <c r="N373" i="209"/>
  <c r="N372" i="209"/>
  <c r="N371" i="209"/>
  <c r="N370" i="209"/>
  <c r="N369" i="209"/>
  <c r="N368" i="209"/>
  <c r="R349" i="209"/>
  <c r="Q344" i="209"/>
  <c r="P344" i="209"/>
  <c r="O344" i="209"/>
  <c r="N344" i="209"/>
  <c r="M344" i="209"/>
  <c r="L344" i="209"/>
  <c r="Q343" i="209"/>
  <c r="P343" i="209"/>
  <c r="O343" i="209"/>
  <c r="N343" i="209"/>
  <c r="M343" i="209"/>
  <c r="L343" i="209"/>
  <c r="Q342" i="209"/>
  <c r="P342" i="209"/>
  <c r="O342" i="209"/>
  <c r="N342" i="209"/>
  <c r="M342" i="209"/>
  <c r="L342" i="209"/>
  <c r="Q341" i="209"/>
  <c r="P341" i="209"/>
  <c r="O341" i="209"/>
  <c r="N341" i="209"/>
  <c r="M341" i="209"/>
  <c r="L341" i="209"/>
  <c r="Q340" i="209"/>
  <c r="P340" i="209"/>
  <c r="O340" i="209"/>
  <c r="N340" i="209"/>
  <c r="M340" i="209"/>
  <c r="L340" i="209"/>
  <c r="Q339" i="209"/>
  <c r="P339" i="209"/>
  <c r="O339" i="209"/>
  <c r="N339" i="209"/>
  <c r="M339" i="209"/>
  <c r="L339" i="209"/>
  <c r="Q338" i="209"/>
  <c r="P338" i="209"/>
  <c r="O338" i="209"/>
  <c r="N338" i="209"/>
  <c r="M338" i="209"/>
  <c r="L338" i="209"/>
  <c r="Q337" i="209"/>
  <c r="P337" i="209"/>
  <c r="O337" i="209"/>
  <c r="N337" i="209"/>
  <c r="M337" i="209"/>
  <c r="L337" i="209"/>
  <c r="Q336" i="209"/>
  <c r="P336" i="209"/>
  <c r="O336" i="209"/>
  <c r="N336" i="209"/>
  <c r="M336" i="209"/>
  <c r="L336" i="209"/>
  <c r="Q335" i="209"/>
  <c r="P335" i="209"/>
  <c r="O335" i="209"/>
  <c r="N335" i="209"/>
  <c r="M335" i="209"/>
  <c r="L335" i="209"/>
  <c r="Q334" i="209"/>
  <c r="P334" i="209"/>
  <c r="O334" i="209"/>
  <c r="N334" i="209"/>
  <c r="M334" i="209"/>
  <c r="L334" i="209"/>
  <c r="Q333" i="209"/>
  <c r="P333" i="209"/>
  <c r="O333" i="209"/>
  <c r="N333" i="209"/>
  <c r="M333" i="209"/>
  <c r="L333" i="209"/>
  <c r="Q332" i="209"/>
  <c r="P332" i="209"/>
  <c r="O332" i="209"/>
  <c r="N332" i="209"/>
  <c r="M332" i="209"/>
  <c r="L332" i="209"/>
  <c r="Q331" i="209"/>
  <c r="P331" i="209"/>
  <c r="O331" i="209"/>
  <c r="N331" i="209"/>
  <c r="M331" i="209"/>
  <c r="L331" i="209"/>
  <c r="Q330" i="209"/>
  <c r="P330" i="209"/>
  <c r="O330" i="209"/>
  <c r="N330" i="209"/>
  <c r="M330" i="209"/>
  <c r="L330" i="209"/>
  <c r="Q325" i="209"/>
  <c r="P325" i="209"/>
  <c r="O325" i="209"/>
  <c r="N325" i="209"/>
  <c r="M325" i="209"/>
  <c r="L325" i="209"/>
  <c r="Q324" i="209"/>
  <c r="P324" i="209"/>
  <c r="O324" i="209"/>
  <c r="N324" i="209"/>
  <c r="M324" i="209"/>
  <c r="L324" i="209"/>
  <c r="Q323" i="209"/>
  <c r="P323" i="209"/>
  <c r="O323" i="209"/>
  <c r="N323" i="209"/>
  <c r="M323" i="209"/>
  <c r="L323" i="209"/>
  <c r="Q322" i="209"/>
  <c r="P322" i="209"/>
  <c r="O322" i="209"/>
  <c r="N322" i="209"/>
  <c r="M322" i="209"/>
  <c r="L322" i="209"/>
  <c r="Q321" i="209"/>
  <c r="P321" i="209"/>
  <c r="O321" i="209"/>
  <c r="N321" i="209"/>
  <c r="M321" i="209"/>
  <c r="L321" i="209"/>
  <c r="Q320" i="209"/>
  <c r="P320" i="209"/>
  <c r="O320" i="209"/>
  <c r="N320" i="209"/>
  <c r="M320" i="209"/>
  <c r="L320" i="209"/>
  <c r="Q319" i="209"/>
  <c r="P319" i="209"/>
  <c r="O319" i="209"/>
  <c r="N319" i="209"/>
  <c r="M319" i="209"/>
  <c r="L319" i="209"/>
  <c r="Q318" i="209"/>
  <c r="P318" i="209"/>
  <c r="O318" i="209"/>
  <c r="N318" i="209"/>
  <c r="M318" i="209"/>
  <c r="L318" i="209"/>
  <c r="Q317" i="209"/>
  <c r="P317" i="209"/>
  <c r="O317" i="209"/>
  <c r="N317" i="209"/>
  <c r="M317" i="209"/>
  <c r="L317" i="209"/>
  <c r="Q316" i="209"/>
  <c r="P316" i="209"/>
  <c r="O316" i="209"/>
  <c r="N316" i="209"/>
  <c r="M316" i="209"/>
  <c r="L316" i="209"/>
  <c r="Q315" i="209"/>
  <c r="P315" i="209"/>
  <c r="O315" i="209"/>
  <c r="N315" i="209"/>
  <c r="M315" i="209"/>
  <c r="L315" i="209"/>
  <c r="Q314" i="209"/>
  <c r="P314" i="209"/>
  <c r="O314" i="209"/>
  <c r="N314" i="209"/>
  <c r="M314" i="209"/>
  <c r="L314" i="209"/>
  <c r="Q313" i="209"/>
  <c r="P313" i="209"/>
  <c r="O313" i="209"/>
  <c r="N313" i="209"/>
  <c r="M313" i="209"/>
  <c r="L313" i="209"/>
  <c r="Q312" i="209"/>
  <c r="P312" i="209"/>
  <c r="O312" i="209"/>
  <c r="N312" i="209"/>
  <c r="M312" i="209"/>
  <c r="L312" i="209"/>
  <c r="Q311" i="209"/>
  <c r="P311" i="209"/>
  <c r="O311" i="209"/>
  <c r="N311" i="209"/>
  <c r="M311" i="209"/>
  <c r="L311" i="209"/>
  <c r="Q306" i="209"/>
  <c r="P306" i="209"/>
  <c r="O306" i="209"/>
  <c r="N306" i="209"/>
  <c r="M306" i="209"/>
  <c r="L306" i="209"/>
  <c r="Q305" i="209"/>
  <c r="P305" i="209"/>
  <c r="O305" i="209"/>
  <c r="N305" i="209"/>
  <c r="M305" i="209"/>
  <c r="L305" i="209"/>
  <c r="Q304" i="209"/>
  <c r="P304" i="209"/>
  <c r="O304" i="209"/>
  <c r="N304" i="209"/>
  <c r="M304" i="209"/>
  <c r="L304" i="209"/>
  <c r="Q303" i="209"/>
  <c r="P303" i="209"/>
  <c r="O303" i="209"/>
  <c r="N303" i="209"/>
  <c r="M303" i="209"/>
  <c r="L303" i="209"/>
  <c r="Q302" i="209"/>
  <c r="P302" i="209"/>
  <c r="O302" i="209"/>
  <c r="N302" i="209"/>
  <c r="M302" i="209"/>
  <c r="L302" i="209"/>
  <c r="Q301" i="209"/>
  <c r="P301" i="209"/>
  <c r="O301" i="209"/>
  <c r="N301" i="209"/>
  <c r="M301" i="209"/>
  <c r="L301" i="209"/>
  <c r="Q300" i="209"/>
  <c r="P300" i="209"/>
  <c r="O300" i="209"/>
  <c r="N300" i="209"/>
  <c r="M300" i="209"/>
  <c r="L300" i="209"/>
  <c r="Q299" i="209"/>
  <c r="P299" i="209"/>
  <c r="O299" i="209"/>
  <c r="N299" i="209"/>
  <c r="M299" i="209"/>
  <c r="L299" i="209"/>
  <c r="Q298" i="209"/>
  <c r="P298" i="209"/>
  <c r="O298" i="209"/>
  <c r="N298" i="209"/>
  <c r="M298" i="209"/>
  <c r="L298" i="209"/>
  <c r="Q297" i="209"/>
  <c r="P297" i="209"/>
  <c r="O297" i="209"/>
  <c r="N297" i="209"/>
  <c r="M297" i="209"/>
  <c r="L297" i="209"/>
  <c r="Q296" i="209"/>
  <c r="P296" i="209"/>
  <c r="O296" i="209"/>
  <c r="N296" i="209"/>
  <c r="M296" i="209"/>
  <c r="L296" i="209"/>
  <c r="Q295" i="209"/>
  <c r="P295" i="209"/>
  <c r="O295" i="209"/>
  <c r="N295" i="209"/>
  <c r="M295" i="209"/>
  <c r="L295" i="209"/>
  <c r="Q294" i="209"/>
  <c r="P294" i="209"/>
  <c r="O294" i="209"/>
  <c r="N294" i="209"/>
  <c r="M294" i="209"/>
  <c r="L294" i="209"/>
  <c r="Q293" i="209"/>
  <c r="P293" i="209"/>
  <c r="O293" i="209"/>
  <c r="N293" i="209"/>
  <c r="M293" i="209"/>
  <c r="L293" i="209"/>
  <c r="Q292" i="209"/>
  <c r="P292" i="209"/>
  <c r="O292" i="209"/>
  <c r="N292" i="209"/>
  <c r="M292" i="209"/>
  <c r="L292" i="209"/>
  <c r="Q283" i="209"/>
  <c r="P283" i="209"/>
  <c r="O283" i="209"/>
  <c r="N283" i="209"/>
  <c r="M283" i="209"/>
  <c r="L283" i="209"/>
  <c r="Q282" i="209"/>
  <c r="P282" i="209"/>
  <c r="O282" i="209"/>
  <c r="N282" i="209"/>
  <c r="M282" i="209"/>
  <c r="L282" i="209"/>
  <c r="Q281" i="209"/>
  <c r="P281" i="209"/>
  <c r="O281" i="209"/>
  <c r="N281" i="209"/>
  <c r="M281" i="209"/>
  <c r="L281" i="209"/>
  <c r="Q280" i="209"/>
  <c r="P280" i="209"/>
  <c r="O280" i="209"/>
  <c r="N280" i="209"/>
  <c r="M280" i="209"/>
  <c r="L280" i="209"/>
  <c r="Q279" i="209"/>
  <c r="P279" i="209"/>
  <c r="O279" i="209"/>
  <c r="N279" i="209"/>
  <c r="M279" i="209"/>
  <c r="L279" i="209"/>
  <c r="Q278" i="209"/>
  <c r="P278" i="209"/>
  <c r="O278" i="209"/>
  <c r="N278" i="209"/>
  <c r="M278" i="209"/>
  <c r="L278" i="209"/>
  <c r="Q277" i="209"/>
  <c r="P277" i="209"/>
  <c r="O277" i="209"/>
  <c r="N277" i="209"/>
  <c r="M277" i="209"/>
  <c r="L277" i="209"/>
  <c r="Q276" i="209"/>
  <c r="P276" i="209"/>
  <c r="O276" i="209"/>
  <c r="N276" i="209"/>
  <c r="M276" i="209"/>
  <c r="L276" i="209"/>
  <c r="Q275" i="209"/>
  <c r="P275" i="209"/>
  <c r="O275" i="209"/>
  <c r="N275" i="209"/>
  <c r="M275" i="209"/>
  <c r="L275" i="209"/>
  <c r="Q274" i="209"/>
  <c r="P274" i="209"/>
  <c r="O274" i="209"/>
  <c r="N274" i="209"/>
  <c r="M274" i="209"/>
  <c r="L274" i="209"/>
  <c r="Q273" i="209"/>
  <c r="P273" i="209"/>
  <c r="O273" i="209"/>
  <c r="N273" i="209"/>
  <c r="M273" i="209"/>
  <c r="L273" i="209"/>
  <c r="Q272" i="209"/>
  <c r="P272" i="209"/>
  <c r="O272" i="209"/>
  <c r="N272" i="209"/>
  <c r="M272" i="209"/>
  <c r="L272" i="209"/>
  <c r="Q271" i="209"/>
  <c r="P271" i="209"/>
  <c r="O271" i="209"/>
  <c r="N271" i="209"/>
  <c r="M271" i="209"/>
  <c r="L271" i="209"/>
  <c r="Q270" i="209"/>
  <c r="P270" i="209"/>
  <c r="O270" i="209"/>
  <c r="N270" i="209"/>
  <c r="M270" i="209"/>
  <c r="L270" i="209"/>
  <c r="Q269" i="209"/>
  <c r="P269" i="209"/>
  <c r="O269" i="209"/>
  <c r="N269" i="209"/>
  <c r="M269" i="209"/>
  <c r="L269" i="209"/>
  <c r="K13" i="193"/>
  <c r="M13" i="193"/>
  <c r="L59" i="193"/>
  <c r="M14" i="193"/>
  <c r="M15" i="193"/>
  <c r="M16" i="193"/>
  <c r="M17" i="193"/>
  <c r="M18" i="193"/>
  <c r="M19" i="193"/>
  <c r="M20" i="193"/>
  <c r="M21" i="193"/>
  <c r="M22" i="193"/>
  <c r="M23" i="193"/>
  <c r="M24" i="193"/>
  <c r="M25" i="193"/>
  <c r="M26" i="193"/>
  <c r="M27" i="193"/>
  <c r="M28" i="193"/>
  <c r="M29" i="193"/>
  <c r="M30" i="193"/>
  <c r="M31" i="193"/>
  <c r="M32" i="193"/>
  <c r="M33" i="193"/>
  <c r="M34" i="193"/>
  <c r="M35" i="193"/>
  <c r="M36" i="193"/>
  <c r="M37" i="193"/>
  <c r="M38" i="193"/>
  <c r="M39" i="193"/>
  <c r="M40" i="193"/>
  <c r="M41" i="193"/>
  <c r="M42" i="193"/>
  <c r="M43" i="193"/>
  <c r="K14" i="193"/>
  <c r="K15" i="193"/>
  <c r="K16" i="193"/>
  <c r="K17" i="193"/>
  <c r="K18" i="193"/>
  <c r="K19" i="193"/>
  <c r="K20" i="193"/>
  <c r="K21" i="193"/>
  <c r="K22" i="193"/>
  <c r="K23" i="193"/>
  <c r="K24" i="193"/>
  <c r="K25" i="193"/>
  <c r="K26" i="193"/>
  <c r="K27" i="193"/>
  <c r="K28" i="193"/>
  <c r="K29" i="193"/>
  <c r="K30" i="193"/>
  <c r="K31" i="193"/>
  <c r="K32" i="193"/>
  <c r="K33" i="193"/>
  <c r="K34" i="193"/>
  <c r="K35" i="193"/>
  <c r="K36" i="193"/>
  <c r="K37" i="193"/>
  <c r="K38" i="193"/>
  <c r="K39" i="193"/>
  <c r="K40" i="193"/>
  <c r="K41" i="193"/>
  <c r="K42" i="193"/>
  <c r="K43" i="193"/>
  <c r="J97" i="193"/>
  <c r="J98" i="193"/>
  <c r="J59" i="193"/>
  <c r="V17" i="158"/>
  <c r="V97" i="158"/>
  <c r="Z97" i="158" s="1"/>
  <c r="V96" i="158"/>
  <c r="Z96" i="158" s="1"/>
  <c r="V95" i="158"/>
  <c r="Z95" i="158" s="1"/>
  <c r="AA95" i="158" s="1"/>
  <c r="AB95" i="158" s="1"/>
  <c r="V94" i="158"/>
  <c r="Z94" i="158" s="1"/>
  <c r="V93" i="158"/>
  <c r="Z93" i="158" s="1"/>
  <c r="V92" i="158"/>
  <c r="Z92" i="158" s="1"/>
  <c r="V91" i="158"/>
  <c r="Z91" i="158" s="1"/>
  <c r="V90" i="158"/>
  <c r="Z90" i="158" s="1"/>
  <c r="V89" i="158"/>
  <c r="Z89" i="158" s="1"/>
  <c r="AA89" i="158" s="1"/>
  <c r="AB89" i="158" s="1"/>
  <c r="X89" i="158" s="1"/>
  <c r="V83" i="158"/>
  <c r="Z83" i="158" s="1"/>
  <c r="V82" i="158"/>
  <c r="V81" i="158"/>
  <c r="Z81" i="158" s="1"/>
  <c r="V80" i="158"/>
  <c r="Z80" i="158" s="1"/>
  <c r="V79" i="158"/>
  <c r="Z79" i="158" s="1"/>
  <c r="V78" i="158"/>
  <c r="Z78" i="158" s="1"/>
  <c r="V77" i="158"/>
  <c r="Z77" i="158" s="1"/>
  <c r="AA77" i="158" s="1"/>
  <c r="AB77" i="158" s="1"/>
  <c r="V76" i="158"/>
  <c r="V75" i="158"/>
  <c r="V74" i="158"/>
  <c r="Z74" i="158" s="1"/>
  <c r="V68" i="158"/>
  <c r="V67" i="158"/>
  <c r="Z67" i="158" s="1"/>
  <c r="V66" i="158"/>
  <c r="Z66" i="158" s="1"/>
  <c r="V65" i="158"/>
  <c r="Z65" i="158"/>
  <c r="AA65" i="158" s="1"/>
  <c r="AB65" i="158" s="1"/>
  <c r="X65" i="158" s="1"/>
  <c r="V64" i="158"/>
  <c r="Z64" i="158" s="1"/>
  <c r="V63" i="158"/>
  <c r="Z63" i="158" s="1"/>
  <c r="V62" i="158"/>
  <c r="Z62" i="158" s="1"/>
  <c r="V61" i="158"/>
  <c r="Z61" i="158" s="1"/>
  <c r="AA61" i="158" s="1"/>
  <c r="AB61" i="158" s="1"/>
  <c r="V53" i="158"/>
  <c r="Z53" i="158" s="1"/>
  <c r="V52" i="158"/>
  <c r="V51" i="158"/>
  <c r="Z51" i="158" s="1"/>
  <c r="V50" i="158"/>
  <c r="V49" i="158"/>
  <c r="Z49" i="158" s="1"/>
  <c r="AA49" i="158" s="1"/>
  <c r="AB49" i="158" s="1"/>
  <c r="X49" i="158" s="1"/>
  <c r="V48" i="158"/>
  <c r="Z48" i="158" s="1"/>
  <c r="AA48" i="158" s="1"/>
  <c r="AB48" i="158" s="1"/>
  <c r="V47" i="158"/>
  <c r="Z47" i="158" s="1"/>
  <c r="V46" i="158"/>
  <c r="Z46" i="158" s="1"/>
  <c r="V37" i="158"/>
  <c r="Z37" i="158" s="1"/>
  <c r="V36" i="158"/>
  <c r="Z36" i="158" s="1"/>
  <c r="V35" i="158"/>
  <c r="Z35" i="158" s="1"/>
  <c r="AA35" i="158" s="1"/>
  <c r="AB35" i="158" s="1"/>
  <c r="V34" i="158"/>
  <c r="Z34" i="158" s="1"/>
  <c r="V33" i="158"/>
  <c r="Z33" i="158" s="1"/>
  <c r="V32" i="158"/>
  <c r="Z32" i="158" s="1"/>
  <c r="V31" i="158"/>
  <c r="Z31" i="158" s="1"/>
  <c r="V30" i="158"/>
  <c r="Z30" i="158" s="1"/>
  <c r="AA30" i="158" s="1"/>
  <c r="AB30" i="158" s="1"/>
  <c r="T16" i="158"/>
  <c r="V23" i="158"/>
  <c r="Z23" i="158" s="1"/>
  <c r="AA23" i="158" s="1"/>
  <c r="AB23" i="158" s="1"/>
  <c r="V16" i="158"/>
  <c r="V22" i="158"/>
  <c r="Z22" i="158"/>
  <c r="V21" i="158"/>
  <c r="V20" i="158"/>
  <c r="V19" i="158"/>
  <c r="Z19" i="158" s="1"/>
  <c r="V18" i="158"/>
  <c r="Z18" i="158" s="1"/>
  <c r="AA18" i="158" s="1"/>
  <c r="AB18" i="158" s="1"/>
  <c r="Z68" i="158"/>
  <c r="Z76" i="158"/>
  <c r="Z20" i="158"/>
  <c r="J75" i="155"/>
  <c r="Y12" i="188"/>
  <c r="AB12" i="188"/>
  <c r="AA12" i="188"/>
  <c r="Z12" i="188"/>
  <c r="X12" i="188"/>
  <c r="M25" i="208"/>
  <c r="M19" i="181"/>
  <c r="L25" i="208"/>
  <c r="L19" i="181"/>
  <c r="L19" i="208"/>
  <c r="L12" i="181"/>
  <c r="L26" i="181"/>
  <c r="K25" i="208"/>
  <c r="K19" i="181" s="1"/>
  <c r="J25" i="208"/>
  <c r="J19" i="181" s="1"/>
  <c r="I25" i="208"/>
  <c r="I19" i="181" s="1"/>
  <c r="M19" i="208"/>
  <c r="M12" i="181"/>
  <c r="K19" i="208"/>
  <c r="K12" i="181" s="1"/>
  <c r="J19" i="208"/>
  <c r="J12" i="181" s="1"/>
  <c r="I19" i="208"/>
  <c r="I12" i="181" s="1"/>
  <c r="J117" i="155"/>
  <c r="K117" i="155"/>
  <c r="R337" i="33"/>
  <c r="Q337" i="33"/>
  <c r="P337" i="33"/>
  <c r="O337" i="33"/>
  <c r="O338" i="33" s="1"/>
  <c r="P75" i="56" s="1"/>
  <c r="N337" i="33"/>
  <c r="N334" i="33"/>
  <c r="R326" i="33"/>
  <c r="Q326" i="33"/>
  <c r="P326" i="33"/>
  <c r="O326" i="33"/>
  <c r="N326" i="33"/>
  <c r="N323" i="33"/>
  <c r="R315" i="33"/>
  <c r="Q315" i="33"/>
  <c r="P315" i="33"/>
  <c r="O315" i="33"/>
  <c r="N315" i="33"/>
  <c r="N312" i="33"/>
  <c r="O304" i="33"/>
  <c r="O305" i="33"/>
  <c r="P73" i="56" s="1"/>
  <c r="P304" i="33"/>
  <c r="Q304" i="33"/>
  <c r="R304" i="33"/>
  <c r="R305" i="33"/>
  <c r="S73" i="56"/>
  <c r="N301" i="33"/>
  <c r="R292" i="33"/>
  <c r="R282" i="33"/>
  <c r="Q292" i="33"/>
  <c r="Q282" i="33"/>
  <c r="P292" i="33"/>
  <c r="O292" i="33"/>
  <c r="N292" i="33"/>
  <c r="P282" i="33"/>
  <c r="O282" i="33"/>
  <c r="N282" i="33"/>
  <c r="R275" i="33"/>
  <c r="Q275" i="33"/>
  <c r="P275" i="33"/>
  <c r="O275" i="33"/>
  <c r="N275" i="33"/>
  <c r="R265" i="33"/>
  <c r="Q265" i="33"/>
  <c r="P265" i="33"/>
  <c r="O265" i="33"/>
  <c r="N265" i="33"/>
  <c r="R256" i="33"/>
  <c r="Q256" i="33"/>
  <c r="P256" i="33"/>
  <c r="O256" i="33"/>
  <c r="O246" i="33"/>
  <c r="O257" i="33" s="1"/>
  <c r="N256" i="33"/>
  <c r="R246" i="33"/>
  <c r="Q246" i="33"/>
  <c r="P246" i="33"/>
  <c r="N246" i="33"/>
  <c r="R241" i="33"/>
  <c r="Q241" i="33"/>
  <c r="P241" i="33"/>
  <c r="P231" i="33"/>
  <c r="O241" i="33"/>
  <c r="O231" i="33"/>
  <c r="N241" i="33"/>
  <c r="R231" i="33"/>
  <c r="Q231" i="33"/>
  <c r="N231" i="33"/>
  <c r="R224" i="33"/>
  <c r="R214" i="33"/>
  <c r="Q224" i="33"/>
  <c r="Q214" i="33"/>
  <c r="P224" i="33"/>
  <c r="O224" i="33"/>
  <c r="N224" i="33"/>
  <c r="P214" i="33"/>
  <c r="P225" i="33" s="1"/>
  <c r="O214" i="33"/>
  <c r="O225" i="33" s="1"/>
  <c r="N214" i="33"/>
  <c r="R209" i="33"/>
  <c r="Q209" i="33"/>
  <c r="P209" i="33"/>
  <c r="O209" i="33"/>
  <c r="N209" i="33"/>
  <c r="R199" i="33"/>
  <c r="Q199" i="33"/>
  <c r="P199" i="33"/>
  <c r="O199" i="33"/>
  <c r="N199" i="33"/>
  <c r="N182" i="33"/>
  <c r="R182" i="33"/>
  <c r="R193" i="33"/>
  <c r="Q182" i="33"/>
  <c r="Q193" i="33"/>
  <c r="P182" i="33"/>
  <c r="P193" i="33" s="1"/>
  <c r="O182" i="33"/>
  <c r="P167" i="33"/>
  <c r="P178" i="33" s="1"/>
  <c r="R167" i="33"/>
  <c r="R178" i="33"/>
  <c r="Q167" i="33"/>
  <c r="R160" i="33"/>
  <c r="R150" i="33"/>
  <c r="Q160" i="33"/>
  <c r="Q144" i="33"/>
  <c r="P160" i="33"/>
  <c r="P150" i="33"/>
  <c r="O160" i="33"/>
  <c r="N160" i="33"/>
  <c r="Q150" i="33"/>
  <c r="O150" i="33"/>
  <c r="N150" i="33"/>
  <c r="R144" i="33"/>
  <c r="R134" i="33"/>
  <c r="P144" i="33"/>
  <c r="O144" i="33"/>
  <c r="N144" i="33"/>
  <c r="N32" i="33" s="1"/>
  <c r="Q134" i="33"/>
  <c r="P134" i="33"/>
  <c r="O134" i="33"/>
  <c r="N134" i="33"/>
  <c r="R127" i="33"/>
  <c r="Q127" i="33"/>
  <c r="Q128" i="33"/>
  <c r="P127" i="33"/>
  <c r="O127" i="33"/>
  <c r="O128" i="33" s="1"/>
  <c r="N127" i="33"/>
  <c r="N117" i="33"/>
  <c r="R117" i="33"/>
  <c r="Q117" i="33"/>
  <c r="P117" i="33"/>
  <c r="O117" i="33"/>
  <c r="R112" i="33"/>
  <c r="Q112" i="33"/>
  <c r="Q113" i="33"/>
  <c r="Q102" i="33"/>
  <c r="P112" i="33"/>
  <c r="O112" i="33"/>
  <c r="N112" i="33"/>
  <c r="N102" i="33"/>
  <c r="R102" i="33"/>
  <c r="P102" i="33"/>
  <c r="P113" i="33" s="1"/>
  <c r="O102" i="33"/>
  <c r="O113" i="33" s="1"/>
  <c r="R97" i="33"/>
  <c r="Q97" i="33"/>
  <c r="Q50" i="33"/>
  <c r="Q65" i="33"/>
  <c r="Q80" i="33"/>
  <c r="P97" i="33"/>
  <c r="P87" i="33"/>
  <c r="R87" i="33"/>
  <c r="R98" i="33"/>
  <c r="Q87" i="33"/>
  <c r="Q98" i="33"/>
  <c r="O87" i="33"/>
  <c r="O98" i="33" s="1"/>
  <c r="N87" i="33"/>
  <c r="N98" i="33" s="1"/>
  <c r="R80" i="33"/>
  <c r="R70" i="33"/>
  <c r="P80" i="33"/>
  <c r="O80" i="33"/>
  <c r="N80" i="33"/>
  <c r="Q70" i="33"/>
  <c r="P70" i="33"/>
  <c r="O70" i="33"/>
  <c r="N70" i="33"/>
  <c r="R65" i="33"/>
  <c r="P65" i="33"/>
  <c r="P66" i="33" s="1"/>
  <c r="O65" i="33"/>
  <c r="N65" i="33"/>
  <c r="N55" i="33"/>
  <c r="R55" i="33"/>
  <c r="Q55" i="33"/>
  <c r="P55" i="33"/>
  <c r="O55" i="33"/>
  <c r="N40" i="33"/>
  <c r="N50" i="33"/>
  <c r="R50" i="33"/>
  <c r="R40" i="33"/>
  <c r="Q40" i="33"/>
  <c r="P50" i="33"/>
  <c r="O50" i="33"/>
  <c r="P40" i="33"/>
  <c r="O40" i="33"/>
  <c r="Q22" i="27"/>
  <c r="R22" i="27"/>
  <c r="S22" i="27"/>
  <c r="S24" i="27"/>
  <c r="S25" i="27"/>
  <c r="Q24" i="27"/>
  <c r="Q25" i="27" s="1"/>
  <c r="R24" i="27"/>
  <c r="J11" i="208"/>
  <c r="K11" i="208"/>
  <c r="L21" i="240" s="1"/>
  <c r="L11" i="208"/>
  <c r="M11" i="208"/>
  <c r="I11" i="208"/>
  <c r="J334" i="155"/>
  <c r="Q72" i="205"/>
  <c r="Q71" i="205"/>
  <c r="Q70" i="205"/>
  <c r="Q69" i="205"/>
  <c r="Q68" i="205"/>
  <c r="Q67" i="205"/>
  <c r="Q66" i="205"/>
  <c r="Q65" i="205"/>
  <c r="Q64" i="205"/>
  <c r="Q16" i="31"/>
  <c r="N47" i="240" s="1"/>
  <c r="J47" i="240"/>
  <c r="Q12" i="31"/>
  <c r="J48" i="240"/>
  <c r="T97" i="158"/>
  <c r="T96" i="158"/>
  <c r="T95" i="158"/>
  <c r="T94" i="158"/>
  <c r="T93" i="158"/>
  <c r="T92" i="158"/>
  <c r="T91" i="158"/>
  <c r="T90" i="158"/>
  <c r="T89" i="158"/>
  <c r="T83" i="158"/>
  <c r="T82" i="158"/>
  <c r="T81" i="158"/>
  <c r="T80" i="158"/>
  <c r="T79" i="158"/>
  <c r="T78" i="158"/>
  <c r="T77" i="158"/>
  <c r="T76" i="158"/>
  <c r="T75" i="158"/>
  <c r="T74" i="158"/>
  <c r="T68" i="158"/>
  <c r="T67" i="158"/>
  <c r="T66" i="158"/>
  <c r="T65" i="158"/>
  <c r="T64" i="158"/>
  <c r="T63" i="158"/>
  <c r="T62" i="158"/>
  <c r="T61" i="158"/>
  <c r="T53" i="158"/>
  <c r="T52" i="158"/>
  <c r="T51" i="158"/>
  <c r="T50" i="158"/>
  <c r="T49" i="158"/>
  <c r="T48" i="158"/>
  <c r="T47" i="158"/>
  <c r="T46" i="158"/>
  <c r="T38" i="158"/>
  <c r="T37" i="158"/>
  <c r="T36" i="158"/>
  <c r="T35" i="158"/>
  <c r="T34" i="158"/>
  <c r="T33" i="158"/>
  <c r="T32" i="158"/>
  <c r="T31" i="158"/>
  <c r="T30" i="158"/>
  <c r="T29" i="158"/>
  <c r="T17" i="158"/>
  <c r="T18" i="158"/>
  <c r="T19" i="158"/>
  <c r="T20" i="158"/>
  <c r="T21" i="158"/>
  <c r="T22" i="158"/>
  <c r="T23" i="158"/>
  <c r="R25" i="27"/>
  <c r="S24" i="65"/>
  <c r="T24" i="65"/>
  <c r="U24" i="65"/>
  <c r="V24" i="65"/>
  <c r="W24" i="65"/>
  <c r="S19" i="65"/>
  <c r="U19" i="65"/>
  <c r="V19" i="65"/>
  <c r="W19" i="65"/>
  <c r="R32" i="41"/>
  <c r="S32" i="41"/>
  <c r="T32" i="41"/>
  <c r="U32" i="41"/>
  <c r="V32" i="41"/>
  <c r="S31" i="41"/>
  <c r="T31" i="41"/>
  <c r="U31" i="41"/>
  <c r="V31" i="41"/>
  <c r="R31" i="41"/>
  <c r="S16" i="38"/>
  <c r="T16" i="38"/>
  <c r="U16" i="38"/>
  <c r="V16" i="38"/>
  <c r="R16" i="38"/>
  <c r="V198" i="53"/>
  <c r="W198" i="53"/>
  <c r="R17" i="54"/>
  <c r="S17" i="54"/>
  <c r="T17" i="54"/>
  <c r="T16" i="54"/>
  <c r="U17" i="54"/>
  <c r="U16" i="54"/>
  <c r="U18" i="54"/>
  <c r="V17" i="54"/>
  <c r="S16" i="54"/>
  <c r="V16" i="54"/>
  <c r="V18" i="54"/>
  <c r="R16" i="54"/>
  <c r="S25" i="54"/>
  <c r="T25" i="54"/>
  <c r="U25" i="54"/>
  <c r="V25" i="54"/>
  <c r="S26" i="54"/>
  <c r="T26" i="54"/>
  <c r="U26" i="54"/>
  <c r="V26" i="54"/>
  <c r="S27" i="54"/>
  <c r="T27" i="54"/>
  <c r="U27" i="54"/>
  <c r="V27" i="54"/>
  <c r="R26" i="54"/>
  <c r="R27" i="54"/>
  <c r="R25" i="54"/>
  <c r="S24" i="54"/>
  <c r="T24" i="54"/>
  <c r="U24" i="54"/>
  <c r="V24" i="54"/>
  <c r="R24" i="54"/>
  <c r="J24" i="265"/>
  <c r="K24" i="265"/>
  <c r="L24" i="265"/>
  <c r="M24" i="265"/>
  <c r="J25" i="265"/>
  <c r="K25" i="265"/>
  <c r="L25" i="265"/>
  <c r="M25" i="265"/>
  <c r="I25" i="265"/>
  <c r="I24" i="265"/>
  <c r="J21" i="265"/>
  <c r="K21" i="265"/>
  <c r="L21" i="265"/>
  <c r="M21" i="265"/>
  <c r="M23" i="265"/>
  <c r="M26" i="265"/>
  <c r="J22" i="265"/>
  <c r="K22" i="265"/>
  <c r="L22" i="265"/>
  <c r="M22" i="265"/>
  <c r="I22" i="265"/>
  <c r="I21" i="265"/>
  <c r="J14" i="265"/>
  <c r="K14" i="265"/>
  <c r="L14" i="265"/>
  <c r="M14" i="265"/>
  <c r="J15" i="265"/>
  <c r="K15" i="265"/>
  <c r="L15" i="265"/>
  <c r="M15" i="265"/>
  <c r="I15" i="265"/>
  <c r="I14" i="265"/>
  <c r="J11" i="265"/>
  <c r="K11" i="265"/>
  <c r="L11" i="265"/>
  <c r="M11" i="265"/>
  <c r="J12" i="265"/>
  <c r="K12" i="265"/>
  <c r="L12" i="265"/>
  <c r="M12" i="265"/>
  <c r="I12" i="265"/>
  <c r="I11" i="265"/>
  <c r="M63" i="265"/>
  <c r="M66" i="265"/>
  <c r="L63" i="265"/>
  <c r="L66" i="265"/>
  <c r="K63" i="265"/>
  <c r="K66" i="265" s="1"/>
  <c r="J63" i="265"/>
  <c r="J66" i="265" s="1"/>
  <c r="I63" i="265"/>
  <c r="I66" i="265" s="1"/>
  <c r="M53" i="265"/>
  <c r="M56" i="265"/>
  <c r="L53" i="265"/>
  <c r="L56" i="265"/>
  <c r="K53" i="265"/>
  <c r="K56" i="265" s="1"/>
  <c r="J53" i="265"/>
  <c r="J56" i="265" s="1"/>
  <c r="I53" i="265"/>
  <c r="I56" i="265" s="1"/>
  <c r="I35" i="265"/>
  <c r="I38" i="265"/>
  <c r="M35" i="265"/>
  <c r="M38" i="265"/>
  <c r="L35" i="265"/>
  <c r="L38" i="265"/>
  <c r="K35" i="265"/>
  <c r="K38" i="265" s="1"/>
  <c r="J35" i="265"/>
  <c r="J38" i="265" s="1"/>
  <c r="M13" i="265"/>
  <c r="I1956" i="264"/>
  <c r="H1956" i="264"/>
  <c r="E1956" i="264"/>
  <c r="D1956" i="264"/>
  <c r="I1955" i="264"/>
  <c r="H1955" i="264"/>
  <c r="E1955" i="264"/>
  <c r="D1955" i="264"/>
  <c r="I1954" i="264"/>
  <c r="H1954" i="264"/>
  <c r="E1954" i="264"/>
  <c r="D1954" i="264"/>
  <c r="I1953" i="264"/>
  <c r="H1953" i="264"/>
  <c r="E1953" i="264"/>
  <c r="D1953" i="264"/>
  <c r="I1952" i="264"/>
  <c r="H1952" i="264"/>
  <c r="E1952" i="264"/>
  <c r="D1952" i="264"/>
  <c r="I1951" i="264"/>
  <c r="H1951" i="264"/>
  <c r="E1951" i="264"/>
  <c r="D1951" i="264"/>
  <c r="I1950" i="264"/>
  <c r="H1950" i="264"/>
  <c r="E1950" i="264"/>
  <c r="D1950" i="264"/>
  <c r="I1949" i="264"/>
  <c r="H1949" i="264"/>
  <c r="E1949" i="264"/>
  <c r="D1949" i="264"/>
  <c r="I1948" i="264"/>
  <c r="H1948" i="264"/>
  <c r="E1948" i="264"/>
  <c r="D1948" i="264"/>
  <c r="I1947" i="264"/>
  <c r="H1947" i="264"/>
  <c r="E1947" i="264"/>
  <c r="D1947" i="264"/>
  <c r="I1946" i="264"/>
  <c r="H1946" i="264"/>
  <c r="E1946" i="264"/>
  <c r="D1946" i="264"/>
  <c r="I1945" i="264"/>
  <c r="H1945" i="264"/>
  <c r="E1945" i="264"/>
  <c r="D1945" i="264"/>
  <c r="I1944" i="264"/>
  <c r="H1944" i="264"/>
  <c r="E1944" i="264"/>
  <c r="D1944" i="264"/>
  <c r="I1943" i="264"/>
  <c r="H1943" i="264"/>
  <c r="E1943" i="264"/>
  <c r="D1943" i="264"/>
  <c r="I1942" i="264"/>
  <c r="H1942" i="264"/>
  <c r="E1942" i="264"/>
  <c r="D1942" i="264"/>
  <c r="I1941" i="264"/>
  <c r="H1941" i="264"/>
  <c r="E1941" i="264"/>
  <c r="D1941" i="264"/>
  <c r="I1940" i="264"/>
  <c r="H1940" i="264"/>
  <c r="E1940" i="264"/>
  <c r="D1940" i="264"/>
  <c r="I1939" i="264"/>
  <c r="H1939" i="264"/>
  <c r="E1939" i="264"/>
  <c r="D1939" i="264"/>
  <c r="I1938" i="264"/>
  <c r="H1938" i="264"/>
  <c r="E1938" i="264"/>
  <c r="D1938" i="264"/>
  <c r="I1937" i="264"/>
  <c r="H1937" i="264"/>
  <c r="E1937" i="264"/>
  <c r="D1937" i="264"/>
  <c r="I1936" i="264"/>
  <c r="H1936" i="264"/>
  <c r="E1936" i="264"/>
  <c r="D1936" i="264"/>
  <c r="I1935" i="264"/>
  <c r="H1935" i="264"/>
  <c r="E1935" i="264"/>
  <c r="D1935" i="264"/>
  <c r="I1934" i="264"/>
  <c r="H1934" i="264"/>
  <c r="E1934" i="264"/>
  <c r="D1934" i="264"/>
  <c r="I1933" i="264"/>
  <c r="H1933" i="264"/>
  <c r="E1933" i="264"/>
  <c r="D1933" i="264"/>
  <c r="I1932" i="264"/>
  <c r="H1932" i="264"/>
  <c r="E1932" i="264"/>
  <c r="D1932" i="264"/>
  <c r="I1931" i="264"/>
  <c r="H1931" i="264"/>
  <c r="E1931" i="264"/>
  <c r="D1931" i="264"/>
  <c r="I1930" i="264"/>
  <c r="H1930" i="264"/>
  <c r="E1930" i="264"/>
  <c r="D1930" i="264"/>
  <c r="I1929" i="264"/>
  <c r="H1929" i="264"/>
  <c r="E1929" i="264"/>
  <c r="D1929" i="264"/>
  <c r="I1928" i="264"/>
  <c r="H1928" i="264"/>
  <c r="E1928" i="264"/>
  <c r="D1928" i="264"/>
  <c r="I1927" i="264"/>
  <c r="H1927" i="264"/>
  <c r="E1927" i="264"/>
  <c r="D1927" i="264"/>
  <c r="I1926" i="264"/>
  <c r="H1926" i="264"/>
  <c r="E1926" i="264"/>
  <c r="D1926" i="264"/>
  <c r="I1925" i="264"/>
  <c r="H1925" i="264"/>
  <c r="E1925" i="264"/>
  <c r="D1925" i="264"/>
  <c r="I1924" i="264"/>
  <c r="H1924" i="264"/>
  <c r="E1924" i="264"/>
  <c r="D1924" i="264"/>
  <c r="I1923" i="264"/>
  <c r="H1923" i="264"/>
  <c r="E1923" i="264"/>
  <c r="D1923" i="264"/>
  <c r="I1922" i="264"/>
  <c r="H1922" i="264"/>
  <c r="E1922" i="264"/>
  <c r="D1922" i="264"/>
  <c r="I1921" i="264"/>
  <c r="H1921" i="264"/>
  <c r="E1921" i="264"/>
  <c r="D1921" i="264"/>
  <c r="I1920" i="264"/>
  <c r="H1920" i="264"/>
  <c r="E1920" i="264"/>
  <c r="D1920" i="264"/>
  <c r="I1919" i="264"/>
  <c r="H1919" i="264"/>
  <c r="E1919" i="264"/>
  <c r="D1919" i="264"/>
  <c r="I1918" i="264"/>
  <c r="H1918" i="264"/>
  <c r="E1918" i="264"/>
  <c r="D1918" i="264"/>
  <c r="I1917" i="264"/>
  <c r="H1917" i="264"/>
  <c r="E1917" i="264"/>
  <c r="D1917" i="264"/>
  <c r="I1916" i="264"/>
  <c r="H1916" i="264"/>
  <c r="E1916" i="264"/>
  <c r="D1916" i="264"/>
  <c r="I1915" i="264"/>
  <c r="H1915" i="264"/>
  <c r="E1915" i="264"/>
  <c r="D1915" i="264"/>
  <c r="I1914" i="264"/>
  <c r="H1914" i="264"/>
  <c r="E1914" i="264"/>
  <c r="D1914" i="264"/>
  <c r="I1913" i="264"/>
  <c r="H1913" i="264"/>
  <c r="E1913" i="264"/>
  <c r="D1913" i="264"/>
  <c r="I1912" i="264"/>
  <c r="H1912" i="264"/>
  <c r="E1912" i="264"/>
  <c r="D1912" i="264"/>
  <c r="I1911" i="264"/>
  <c r="H1911" i="264"/>
  <c r="E1911" i="264"/>
  <c r="D1911" i="264"/>
  <c r="I1910" i="264"/>
  <c r="H1910" i="264"/>
  <c r="E1910" i="264"/>
  <c r="D1910" i="264"/>
  <c r="I1909" i="264"/>
  <c r="H1909" i="264"/>
  <c r="E1909" i="264"/>
  <c r="D1909" i="264"/>
  <c r="I1908" i="264"/>
  <c r="H1908" i="264"/>
  <c r="E1908" i="264"/>
  <c r="D1908" i="264"/>
  <c r="I1907" i="264"/>
  <c r="H1907" i="264"/>
  <c r="E1907" i="264"/>
  <c r="D1907" i="264"/>
  <c r="I1906" i="264"/>
  <c r="H1906" i="264"/>
  <c r="E1906" i="264"/>
  <c r="D1906" i="264"/>
  <c r="I1905" i="264"/>
  <c r="H1905" i="264"/>
  <c r="E1905" i="264"/>
  <c r="D1905" i="264"/>
  <c r="I1904" i="264"/>
  <c r="H1904" i="264"/>
  <c r="E1904" i="264"/>
  <c r="D1904" i="264"/>
  <c r="I1903" i="264"/>
  <c r="H1903" i="264"/>
  <c r="E1903" i="264"/>
  <c r="D1903" i="264"/>
  <c r="I1902" i="264"/>
  <c r="H1902" i="264"/>
  <c r="E1902" i="264"/>
  <c r="D1902" i="264"/>
  <c r="I1901" i="264"/>
  <c r="H1901" i="264"/>
  <c r="E1901" i="264"/>
  <c r="D1901" i="264"/>
  <c r="I1900" i="264"/>
  <c r="H1900" i="264"/>
  <c r="E1900" i="264"/>
  <c r="D1900" i="264"/>
  <c r="I1899" i="264"/>
  <c r="H1899" i="264"/>
  <c r="E1899" i="264"/>
  <c r="D1899" i="264"/>
  <c r="I1898" i="264"/>
  <c r="H1898" i="264"/>
  <c r="E1898" i="264"/>
  <c r="D1898" i="264"/>
  <c r="I1897" i="264"/>
  <c r="H1897" i="264"/>
  <c r="E1897" i="264"/>
  <c r="D1897" i="264"/>
  <c r="I1896" i="264"/>
  <c r="H1896" i="264"/>
  <c r="E1896" i="264"/>
  <c r="D1896" i="264"/>
  <c r="I1895" i="264"/>
  <c r="H1895" i="264"/>
  <c r="E1895" i="264"/>
  <c r="D1895" i="264"/>
  <c r="I1894" i="264"/>
  <c r="H1894" i="264"/>
  <c r="E1894" i="264"/>
  <c r="D1894" i="264"/>
  <c r="I1893" i="264"/>
  <c r="H1893" i="264"/>
  <c r="E1893" i="264"/>
  <c r="D1893" i="264"/>
  <c r="I1892" i="264"/>
  <c r="H1892" i="264"/>
  <c r="E1892" i="264"/>
  <c r="D1892" i="264"/>
  <c r="I1891" i="264"/>
  <c r="H1891" i="264"/>
  <c r="E1891" i="264"/>
  <c r="D1891" i="264"/>
  <c r="I1890" i="264"/>
  <c r="H1890" i="264"/>
  <c r="E1890" i="264"/>
  <c r="D1890" i="264"/>
  <c r="I1889" i="264"/>
  <c r="H1889" i="264"/>
  <c r="E1889" i="264"/>
  <c r="D1889" i="264"/>
  <c r="I1888" i="264"/>
  <c r="H1888" i="264"/>
  <c r="E1888" i="264"/>
  <c r="D1888" i="264"/>
  <c r="I1887" i="264"/>
  <c r="H1887" i="264"/>
  <c r="E1887" i="264"/>
  <c r="D1887" i="264"/>
  <c r="I1886" i="264"/>
  <c r="H1886" i="264"/>
  <c r="E1886" i="264"/>
  <c r="D1886" i="264"/>
  <c r="I1885" i="264"/>
  <c r="H1885" i="264"/>
  <c r="E1885" i="264"/>
  <c r="D1885" i="264"/>
  <c r="I1884" i="264"/>
  <c r="H1884" i="264"/>
  <c r="E1884" i="264"/>
  <c r="D1884" i="264"/>
  <c r="I1883" i="264"/>
  <c r="H1883" i="264"/>
  <c r="E1883" i="264"/>
  <c r="D1883" i="264"/>
  <c r="I1882" i="264"/>
  <c r="H1882" i="264"/>
  <c r="E1882" i="264"/>
  <c r="D1882" i="264"/>
  <c r="I1881" i="264"/>
  <c r="H1881" i="264"/>
  <c r="E1881" i="264"/>
  <c r="D1881" i="264"/>
  <c r="I1880" i="264"/>
  <c r="H1880" i="264"/>
  <c r="E1880" i="264"/>
  <c r="D1880" i="264"/>
  <c r="I1879" i="264"/>
  <c r="H1879" i="264"/>
  <c r="E1879" i="264"/>
  <c r="D1879" i="264"/>
  <c r="I1878" i="264"/>
  <c r="H1878" i="264"/>
  <c r="E1878" i="264"/>
  <c r="D1878" i="264"/>
  <c r="I1877" i="264"/>
  <c r="H1877" i="264"/>
  <c r="E1877" i="264"/>
  <c r="D1877" i="264"/>
  <c r="I1876" i="264"/>
  <c r="H1876" i="264"/>
  <c r="E1876" i="264"/>
  <c r="D1876" i="264"/>
  <c r="I1875" i="264"/>
  <c r="H1875" i="264"/>
  <c r="E1875" i="264"/>
  <c r="D1875" i="264"/>
  <c r="I1874" i="264"/>
  <c r="H1874" i="264"/>
  <c r="E1874" i="264"/>
  <c r="D1874" i="264"/>
  <c r="I1873" i="264"/>
  <c r="H1873" i="264"/>
  <c r="E1873" i="264"/>
  <c r="D1873" i="264"/>
  <c r="I1872" i="264"/>
  <c r="H1872" i="264"/>
  <c r="E1872" i="264"/>
  <c r="D1872" i="264"/>
  <c r="I1871" i="264"/>
  <c r="H1871" i="264"/>
  <c r="E1871" i="264"/>
  <c r="D1871" i="264"/>
  <c r="I1870" i="264"/>
  <c r="H1870" i="264"/>
  <c r="E1870" i="264"/>
  <c r="D1870" i="264"/>
  <c r="I1869" i="264"/>
  <c r="H1869" i="264"/>
  <c r="E1869" i="264"/>
  <c r="D1869" i="264"/>
  <c r="I1868" i="264"/>
  <c r="H1868" i="264"/>
  <c r="E1868" i="264"/>
  <c r="D1868" i="264"/>
  <c r="I1867" i="264"/>
  <c r="H1867" i="264"/>
  <c r="E1867" i="264"/>
  <c r="D1867" i="264"/>
  <c r="I1866" i="264"/>
  <c r="H1866" i="264"/>
  <c r="E1866" i="264"/>
  <c r="D1866" i="264"/>
  <c r="I1865" i="264"/>
  <c r="H1865" i="264"/>
  <c r="E1865" i="264"/>
  <c r="D1865" i="264"/>
  <c r="I1864" i="264"/>
  <c r="H1864" i="264"/>
  <c r="E1864" i="264"/>
  <c r="D1864" i="264"/>
  <c r="I1863" i="264"/>
  <c r="H1863" i="264"/>
  <c r="E1863" i="264"/>
  <c r="D1863" i="264"/>
  <c r="I1862" i="264"/>
  <c r="H1862" i="264"/>
  <c r="E1862" i="264"/>
  <c r="D1862" i="264"/>
  <c r="I1861" i="264"/>
  <c r="H1861" i="264"/>
  <c r="E1861" i="264"/>
  <c r="D1861" i="264"/>
  <c r="I1860" i="264"/>
  <c r="H1860" i="264"/>
  <c r="E1860" i="264"/>
  <c r="D1860" i="264"/>
  <c r="I1859" i="264"/>
  <c r="H1859" i="264"/>
  <c r="E1859" i="264"/>
  <c r="D1859" i="264"/>
  <c r="I1858" i="264"/>
  <c r="H1858" i="264"/>
  <c r="E1858" i="264"/>
  <c r="D1858" i="264"/>
  <c r="I1857" i="264"/>
  <c r="H1857" i="264"/>
  <c r="E1857" i="264"/>
  <c r="D1857" i="264"/>
  <c r="I1856" i="264"/>
  <c r="H1856" i="264"/>
  <c r="E1856" i="264"/>
  <c r="D1856" i="264"/>
  <c r="I1855" i="264"/>
  <c r="H1855" i="264"/>
  <c r="E1855" i="264"/>
  <c r="D1855" i="264"/>
  <c r="I1854" i="264"/>
  <c r="H1854" i="264"/>
  <c r="E1854" i="264"/>
  <c r="D1854" i="264"/>
  <c r="I1853" i="264"/>
  <c r="H1853" i="264"/>
  <c r="E1853" i="264"/>
  <c r="D1853" i="264"/>
  <c r="I1852" i="264"/>
  <c r="H1852" i="264"/>
  <c r="E1852" i="264"/>
  <c r="D1852" i="264"/>
  <c r="I1851" i="264"/>
  <c r="H1851" i="264"/>
  <c r="E1851" i="264"/>
  <c r="D1851" i="264"/>
  <c r="I1850" i="264"/>
  <c r="H1850" i="264"/>
  <c r="E1850" i="264"/>
  <c r="D1850" i="264"/>
  <c r="I1849" i="264"/>
  <c r="H1849" i="264"/>
  <c r="E1849" i="264"/>
  <c r="D1849" i="264"/>
  <c r="I1848" i="264"/>
  <c r="H1848" i="264"/>
  <c r="E1848" i="264"/>
  <c r="D1848" i="264"/>
  <c r="I1847" i="264"/>
  <c r="H1847" i="264"/>
  <c r="E1847" i="264"/>
  <c r="D1847" i="264"/>
  <c r="I1846" i="264"/>
  <c r="H1846" i="264"/>
  <c r="E1846" i="264"/>
  <c r="D1846" i="264"/>
  <c r="I1845" i="264"/>
  <c r="H1845" i="264"/>
  <c r="E1845" i="264"/>
  <c r="D1845" i="264"/>
  <c r="I1844" i="264"/>
  <c r="H1844" i="264"/>
  <c r="E1844" i="264"/>
  <c r="D1844" i="264"/>
  <c r="I1843" i="264"/>
  <c r="H1843" i="264"/>
  <c r="E1843" i="264"/>
  <c r="D1843" i="264"/>
  <c r="I1842" i="264"/>
  <c r="H1842" i="264"/>
  <c r="E1842" i="264"/>
  <c r="D1842" i="264"/>
  <c r="I1841" i="264"/>
  <c r="H1841" i="264"/>
  <c r="E1841" i="264"/>
  <c r="D1841" i="264"/>
  <c r="I1840" i="264"/>
  <c r="H1840" i="264"/>
  <c r="E1840" i="264"/>
  <c r="D1840" i="264"/>
  <c r="I1839" i="264"/>
  <c r="H1839" i="264"/>
  <c r="E1839" i="264"/>
  <c r="D1839" i="264"/>
  <c r="I1838" i="264"/>
  <c r="H1838" i="264"/>
  <c r="E1838" i="264"/>
  <c r="D1838" i="264"/>
  <c r="I1837" i="264"/>
  <c r="H1837" i="264"/>
  <c r="E1837" i="264"/>
  <c r="D1837" i="264"/>
  <c r="I1836" i="264"/>
  <c r="H1836" i="264"/>
  <c r="E1836" i="264"/>
  <c r="D1836" i="264"/>
  <c r="I1835" i="264"/>
  <c r="H1835" i="264"/>
  <c r="E1835" i="264"/>
  <c r="D1835" i="264"/>
  <c r="I1834" i="264"/>
  <c r="H1834" i="264"/>
  <c r="E1834" i="264"/>
  <c r="D1834" i="264"/>
  <c r="I1833" i="264"/>
  <c r="H1833" i="264"/>
  <c r="E1833" i="264"/>
  <c r="D1833" i="264"/>
  <c r="I1832" i="264"/>
  <c r="H1832" i="264"/>
  <c r="E1832" i="264"/>
  <c r="D1832" i="264"/>
  <c r="I1831" i="264"/>
  <c r="H1831" i="264"/>
  <c r="E1831" i="264"/>
  <c r="D1831" i="264"/>
  <c r="I1830" i="264"/>
  <c r="H1830" i="264"/>
  <c r="E1830" i="264"/>
  <c r="D1830" i="264"/>
  <c r="I1829" i="264"/>
  <c r="H1829" i="264"/>
  <c r="E1829" i="264"/>
  <c r="D1829" i="264"/>
  <c r="I1828" i="264"/>
  <c r="H1828" i="264"/>
  <c r="E1828" i="264"/>
  <c r="D1828" i="264"/>
  <c r="I1827" i="264"/>
  <c r="H1827" i="264"/>
  <c r="E1827" i="264"/>
  <c r="D1827" i="264"/>
  <c r="I1826" i="264"/>
  <c r="H1826" i="264"/>
  <c r="E1826" i="264"/>
  <c r="D1826" i="264"/>
  <c r="I1825" i="264"/>
  <c r="H1825" i="264"/>
  <c r="E1825" i="264"/>
  <c r="D1825" i="264"/>
  <c r="I1824" i="264"/>
  <c r="H1824" i="264"/>
  <c r="E1824" i="264"/>
  <c r="D1824" i="264"/>
  <c r="I1823" i="264"/>
  <c r="H1823" i="264"/>
  <c r="E1823" i="264"/>
  <c r="D1823" i="264"/>
  <c r="I1822" i="264"/>
  <c r="H1822" i="264"/>
  <c r="E1822" i="264"/>
  <c r="D1822" i="264"/>
  <c r="I1821" i="264"/>
  <c r="H1821" i="264"/>
  <c r="E1821" i="264"/>
  <c r="D1821" i="264"/>
  <c r="I1820" i="264"/>
  <c r="H1820" i="264"/>
  <c r="E1820" i="264"/>
  <c r="D1820" i="264"/>
  <c r="I1819" i="264"/>
  <c r="H1819" i="264"/>
  <c r="E1819" i="264"/>
  <c r="D1819" i="264"/>
  <c r="I1818" i="264"/>
  <c r="H1818" i="264"/>
  <c r="E1818" i="264"/>
  <c r="D1818" i="264"/>
  <c r="I1817" i="264"/>
  <c r="H1817" i="264"/>
  <c r="E1817" i="264"/>
  <c r="D1817" i="264"/>
  <c r="I1816" i="264"/>
  <c r="H1816" i="264"/>
  <c r="E1816" i="264"/>
  <c r="D1816" i="264"/>
  <c r="I1815" i="264"/>
  <c r="H1815" i="264"/>
  <c r="E1815" i="264"/>
  <c r="D1815" i="264"/>
  <c r="I1814" i="264"/>
  <c r="H1814" i="264"/>
  <c r="E1814" i="264"/>
  <c r="D1814" i="264"/>
  <c r="I1813" i="264"/>
  <c r="H1813" i="264"/>
  <c r="E1813" i="264"/>
  <c r="D1813" i="264"/>
  <c r="I1812" i="264"/>
  <c r="H1812" i="264"/>
  <c r="E1812" i="264"/>
  <c r="D1812" i="264"/>
  <c r="I1811" i="264"/>
  <c r="H1811" i="264"/>
  <c r="E1811" i="264"/>
  <c r="D1811" i="264"/>
  <c r="I1810" i="264"/>
  <c r="H1810" i="264"/>
  <c r="E1810" i="264"/>
  <c r="D1810" i="264"/>
  <c r="I1809" i="264"/>
  <c r="H1809" i="264"/>
  <c r="E1809" i="264"/>
  <c r="D1809" i="264"/>
  <c r="I1808" i="264"/>
  <c r="H1808" i="264"/>
  <c r="E1808" i="264"/>
  <c r="D1808" i="264"/>
  <c r="I1807" i="264"/>
  <c r="H1807" i="264"/>
  <c r="E1807" i="264"/>
  <c r="D1807" i="264"/>
  <c r="I1806" i="264"/>
  <c r="H1806" i="264"/>
  <c r="E1806" i="264"/>
  <c r="D1806" i="264"/>
  <c r="I1805" i="264"/>
  <c r="H1805" i="264"/>
  <c r="E1805" i="264"/>
  <c r="D1805" i="264"/>
  <c r="I1804" i="264"/>
  <c r="H1804" i="264"/>
  <c r="E1804" i="264"/>
  <c r="D1804" i="264"/>
  <c r="I1803" i="264"/>
  <c r="H1803" i="264"/>
  <c r="E1803" i="264"/>
  <c r="D1803" i="264"/>
  <c r="I1802" i="264"/>
  <c r="H1802" i="264"/>
  <c r="E1802" i="264"/>
  <c r="D1802" i="264"/>
  <c r="I1801" i="264"/>
  <c r="H1801" i="264"/>
  <c r="E1801" i="264"/>
  <c r="D1801" i="264"/>
  <c r="I1800" i="264"/>
  <c r="H1800" i="264"/>
  <c r="E1800" i="264"/>
  <c r="D1800" i="264"/>
  <c r="I1799" i="264"/>
  <c r="H1799" i="264"/>
  <c r="E1799" i="264"/>
  <c r="D1799" i="264"/>
  <c r="I1798" i="264"/>
  <c r="H1798" i="264"/>
  <c r="E1798" i="264"/>
  <c r="D1798" i="264"/>
  <c r="I1797" i="264"/>
  <c r="H1797" i="264"/>
  <c r="E1797" i="264"/>
  <c r="D1797" i="264"/>
  <c r="I1796" i="264"/>
  <c r="H1796" i="264"/>
  <c r="E1796" i="264"/>
  <c r="D1796" i="264"/>
  <c r="I1795" i="264"/>
  <c r="H1795" i="264"/>
  <c r="E1795" i="264"/>
  <c r="D1795" i="264"/>
  <c r="I1794" i="264"/>
  <c r="H1794" i="264"/>
  <c r="E1794" i="264"/>
  <c r="D1794" i="264"/>
  <c r="I1793" i="264"/>
  <c r="H1793" i="264"/>
  <c r="E1793" i="264"/>
  <c r="D1793" i="264"/>
  <c r="I1792" i="264"/>
  <c r="H1792" i="264"/>
  <c r="E1792" i="264"/>
  <c r="D1792" i="264"/>
  <c r="I1791" i="264"/>
  <c r="H1791" i="264"/>
  <c r="E1791" i="264"/>
  <c r="D1791" i="264"/>
  <c r="I1790" i="264"/>
  <c r="H1790" i="264"/>
  <c r="E1790" i="264"/>
  <c r="D1790" i="264"/>
  <c r="I1789" i="264"/>
  <c r="H1789" i="264"/>
  <c r="E1789" i="264"/>
  <c r="D1789" i="264"/>
  <c r="I1788" i="264"/>
  <c r="H1788" i="264"/>
  <c r="E1788" i="264"/>
  <c r="D1788" i="264"/>
  <c r="I1787" i="264"/>
  <c r="H1787" i="264"/>
  <c r="E1787" i="264"/>
  <c r="D1787" i="264"/>
  <c r="I1786" i="264"/>
  <c r="H1786" i="264"/>
  <c r="E1786" i="264"/>
  <c r="D1786" i="264"/>
  <c r="I1785" i="264"/>
  <c r="H1785" i="264"/>
  <c r="E1785" i="264"/>
  <c r="D1785" i="264"/>
  <c r="I1784" i="264"/>
  <c r="H1784" i="264"/>
  <c r="E1784" i="264"/>
  <c r="D1784" i="264"/>
  <c r="I1783" i="264"/>
  <c r="H1783" i="264"/>
  <c r="E1783" i="264"/>
  <c r="D1783" i="264"/>
  <c r="I1782" i="264"/>
  <c r="H1782" i="264"/>
  <c r="E1782" i="264"/>
  <c r="D1782" i="264"/>
  <c r="I1781" i="264"/>
  <c r="H1781" i="264"/>
  <c r="E1781" i="264"/>
  <c r="D1781" i="264"/>
  <c r="I1780" i="264"/>
  <c r="H1780" i="264"/>
  <c r="E1780" i="264"/>
  <c r="D1780" i="264"/>
  <c r="I1779" i="264"/>
  <c r="H1779" i="264"/>
  <c r="E1779" i="264"/>
  <c r="D1779" i="264"/>
  <c r="I1778" i="264"/>
  <c r="H1778" i="264"/>
  <c r="E1778" i="264"/>
  <c r="D1778" i="264"/>
  <c r="I1777" i="264"/>
  <c r="H1777" i="264"/>
  <c r="E1777" i="264"/>
  <c r="D1777" i="264"/>
  <c r="I1776" i="264"/>
  <c r="H1776" i="264"/>
  <c r="E1776" i="264"/>
  <c r="D1776" i="264"/>
  <c r="I1775" i="264"/>
  <c r="H1775" i="264"/>
  <c r="E1775" i="264"/>
  <c r="D1775" i="264"/>
  <c r="I1774" i="264"/>
  <c r="H1774" i="264"/>
  <c r="E1774" i="264"/>
  <c r="D1774" i="264"/>
  <c r="I1773" i="264"/>
  <c r="H1773" i="264"/>
  <c r="E1773" i="264"/>
  <c r="D1773" i="264"/>
  <c r="I1772" i="264"/>
  <c r="H1772" i="264"/>
  <c r="E1772" i="264"/>
  <c r="D1772" i="264"/>
  <c r="I1771" i="264"/>
  <c r="H1771" i="264"/>
  <c r="E1771" i="264"/>
  <c r="D1771" i="264"/>
  <c r="I1770" i="264"/>
  <c r="H1770" i="264"/>
  <c r="E1770" i="264"/>
  <c r="D1770" i="264"/>
  <c r="I1769" i="264"/>
  <c r="H1769" i="264"/>
  <c r="E1769" i="264"/>
  <c r="D1769" i="264"/>
  <c r="I1768" i="264"/>
  <c r="H1768" i="264"/>
  <c r="E1768" i="264"/>
  <c r="D1768" i="264"/>
  <c r="I1767" i="264"/>
  <c r="H1767" i="264"/>
  <c r="E1767" i="264"/>
  <c r="D1767" i="264"/>
  <c r="I1766" i="264"/>
  <c r="H1766" i="264"/>
  <c r="E1766" i="264"/>
  <c r="D1766" i="264"/>
  <c r="I1765" i="264"/>
  <c r="H1765" i="264"/>
  <c r="E1765" i="264"/>
  <c r="D1765" i="264"/>
  <c r="I1764" i="264"/>
  <c r="H1764" i="264"/>
  <c r="E1764" i="264"/>
  <c r="D1764" i="264"/>
  <c r="I1763" i="264"/>
  <c r="H1763" i="264"/>
  <c r="E1763" i="264"/>
  <c r="D1763" i="264"/>
  <c r="I1762" i="264"/>
  <c r="H1762" i="264"/>
  <c r="E1762" i="264"/>
  <c r="D1762" i="264"/>
  <c r="I1761" i="264"/>
  <c r="H1761" i="264"/>
  <c r="E1761" i="264"/>
  <c r="D1761" i="264"/>
  <c r="I1760" i="264"/>
  <c r="H1760" i="264"/>
  <c r="E1760" i="264"/>
  <c r="D1760" i="264"/>
  <c r="I1759" i="264"/>
  <c r="H1759" i="264"/>
  <c r="E1759" i="264"/>
  <c r="D1759" i="264"/>
  <c r="I1758" i="264"/>
  <c r="H1758" i="264"/>
  <c r="E1758" i="264"/>
  <c r="D1758" i="264"/>
  <c r="I1757" i="264"/>
  <c r="H1757" i="264"/>
  <c r="E1757" i="264"/>
  <c r="D1757" i="264"/>
  <c r="I1756" i="264"/>
  <c r="H1756" i="264"/>
  <c r="E1756" i="264"/>
  <c r="D1756" i="264"/>
  <c r="I1755" i="264"/>
  <c r="H1755" i="264"/>
  <c r="E1755" i="264"/>
  <c r="D1755" i="264"/>
  <c r="I1754" i="264"/>
  <c r="H1754" i="264"/>
  <c r="E1754" i="264"/>
  <c r="D1754" i="264"/>
  <c r="I1753" i="264"/>
  <c r="H1753" i="264"/>
  <c r="E1753" i="264"/>
  <c r="D1753" i="264"/>
  <c r="I1752" i="264"/>
  <c r="H1752" i="264"/>
  <c r="E1752" i="264"/>
  <c r="D1752" i="264"/>
  <c r="I1751" i="264"/>
  <c r="H1751" i="264"/>
  <c r="E1751" i="264"/>
  <c r="D1751" i="264"/>
  <c r="I1750" i="264"/>
  <c r="H1750" i="264"/>
  <c r="E1750" i="264"/>
  <c r="D1750" i="264"/>
  <c r="I1749" i="264"/>
  <c r="H1749" i="264"/>
  <c r="E1749" i="264"/>
  <c r="D1749" i="264"/>
  <c r="I1748" i="264"/>
  <c r="H1748" i="264"/>
  <c r="E1748" i="264"/>
  <c r="D1748" i="264"/>
  <c r="I1747" i="264"/>
  <c r="H1747" i="264"/>
  <c r="E1747" i="264"/>
  <c r="D1747" i="264"/>
  <c r="I1746" i="264"/>
  <c r="H1746" i="264"/>
  <c r="E1746" i="264"/>
  <c r="D1746" i="264"/>
  <c r="I1745" i="264"/>
  <c r="H1745" i="264"/>
  <c r="E1745" i="264"/>
  <c r="D1745" i="264"/>
  <c r="I1744" i="264"/>
  <c r="H1744" i="264"/>
  <c r="E1744" i="264"/>
  <c r="D1744" i="264"/>
  <c r="I1743" i="264"/>
  <c r="H1743" i="264"/>
  <c r="E1743" i="264"/>
  <c r="D1743" i="264"/>
  <c r="I1742" i="264"/>
  <c r="H1742" i="264"/>
  <c r="E1742" i="264"/>
  <c r="D1742" i="264"/>
  <c r="I1741" i="264"/>
  <c r="H1741" i="264"/>
  <c r="E1741" i="264"/>
  <c r="D1741" i="264"/>
  <c r="I1740" i="264"/>
  <c r="H1740" i="264"/>
  <c r="E1740" i="264"/>
  <c r="D1740" i="264"/>
  <c r="I1739" i="264"/>
  <c r="H1739" i="264"/>
  <c r="E1739" i="264"/>
  <c r="D1739" i="264"/>
  <c r="I1738" i="264"/>
  <c r="H1738" i="264"/>
  <c r="E1738" i="264"/>
  <c r="D1738" i="264"/>
  <c r="I1737" i="264"/>
  <c r="H1737" i="264"/>
  <c r="E1737" i="264"/>
  <c r="D1737" i="264"/>
  <c r="I1736" i="264"/>
  <c r="H1736" i="264"/>
  <c r="E1736" i="264"/>
  <c r="D1736" i="264"/>
  <c r="I1735" i="264"/>
  <c r="H1735" i="264"/>
  <c r="E1735" i="264"/>
  <c r="D1735" i="264"/>
  <c r="I1734" i="264"/>
  <c r="H1734" i="264"/>
  <c r="E1734" i="264"/>
  <c r="D1734" i="264"/>
  <c r="I1733" i="264"/>
  <c r="H1733" i="264"/>
  <c r="E1733" i="264"/>
  <c r="D1733" i="264"/>
  <c r="I1732" i="264"/>
  <c r="H1732" i="264"/>
  <c r="E1732" i="264"/>
  <c r="D1732" i="264"/>
  <c r="I1731" i="264"/>
  <c r="H1731" i="264"/>
  <c r="E1731" i="264"/>
  <c r="D1731" i="264"/>
  <c r="I1730" i="264"/>
  <c r="H1730" i="264"/>
  <c r="E1730" i="264"/>
  <c r="D1730" i="264"/>
  <c r="I1729" i="264"/>
  <c r="H1729" i="264"/>
  <c r="E1729" i="264"/>
  <c r="D1729" i="264"/>
  <c r="I1728" i="264"/>
  <c r="H1728" i="264"/>
  <c r="E1728" i="264"/>
  <c r="D1728" i="264"/>
  <c r="I1727" i="264"/>
  <c r="H1727" i="264"/>
  <c r="E1727" i="264"/>
  <c r="D1727" i="264"/>
  <c r="I1726" i="264"/>
  <c r="H1726" i="264"/>
  <c r="E1726" i="264"/>
  <c r="D1726" i="264"/>
  <c r="I1725" i="264"/>
  <c r="H1725" i="264"/>
  <c r="E1725" i="264"/>
  <c r="D1725" i="264"/>
  <c r="I1724" i="264"/>
  <c r="H1724" i="264"/>
  <c r="E1724" i="264"/>
  <c r="D1724" i="264"/>
  <c r="I1723" i="264"/>
  <c r="H1723" i="264"/>
  <c r="E1723" i="264"/>
  <c r="D1723" i="264"/>
  <c r="I1722" i="264"/>
  <c r="H1722" i="264"/>
  <c r="E1722" i="264"/>
  <c r="D1722" i="264"/>
  <c r="I1721" i="264"/>
  <c r="H1721" i="264"/>
  <c r="E1721" i="264"/>
  <c r="D1721" i="264"/>
  <c r="I1720" i="264"/>
  <c r="H1720" i="264"/>
  <c r="E1720" i="264"/>
  <c r="D1720" i="264"/>
  <c r="I1719" i="264"/>
  <c r="H1719" i="264"/>
  <c r="E1719" i="264"/>
  <c r="D1719" i="264"/>
  <c r="I1718" i="264"/>
  <c r="H1718" i="264"/>
  <c r="E1718" i="264"/>
  <c r="D1718" i="264"/>
  <c r="I1717" i="264"/>
  <c r="H1717" i="264"/>
  <c r="E1717" i="264"/>
  <c r="D1717" i="264"/>
  <c r="I1716" i="264"/>
  <c r="H1716" i="264"/>
  <c r="E1716" i="264"/>
  <c r="D1716" i="264"/>
  <c r="I1715" i="264"/>
  <c r="H1715" i="264"/>
  <c r="E1715" i="264"/>
  <c r="D1715" i="264"/>
  <c r="I1714" i="264"/>
  <c r="H1714" i="264"/>
  <c r="E1714" i="264"/>
  <c r="D1714" i="264"/>
  <c r="I1713" i="264"/>
  <c r="H1713" i="264"/>
  <c r="E1713" i="264"/>
  <c r="D1713" i="264"/>
  <c r="I1712" i="264"/>
  <c r="H1712" i="264"/>
  <c r="E1712" i="264"/>
  <c r="D1712" i="264"/>
  <c r="I1711" i="264"/>
  <c r="H1711" i="264"/>
  <c r="E1711" i="264"/>
  <c r="D1711" i="264"/>
  <c r="I1710" i="264"/>
  <c r="H1710" i="264"/>
  <c r="E1710" i="264"/>
  <c r="D1710" i="264"/>
  <c r="I1709" i="264"/>
  <c r="H1709" i="264"/>
  <c r="E1709" i="264"/>
  <c r="D1709" i="264"/>
  <c r="I1708" i="264"/>
  <c r="H1708" i="264"/>
  <c r="E1708" i="264"/>
  <c r="D1708" i="264"/>
  <c r="I1707" i="264"/>
  <c r="H1707" i="264"/>
  <c r="E1707" i="264"/>
  <c r="D1707" i="264"/>
  <c r="I1706" i="264"/>
  <c r="H1706" i="264"/>
  <c r="E1706" i="264"/>
  <c r="D1706" i="264"/>
  <c r="I1705" i="264"/>
  <c r="H1705" i="264"/>
  <c r="E1705" i="264"/>
  <c r="D1705" i="264"/>
  <c r="I1704" i="264"/>
  <c r="H1704" i="264"/>
  <c r="E1704" i="264"/>
  <c r="D1704" i="264"/>
  <c r="I1703" i="264"/>
  <c r="H1703" i="264"/>
  <c r="E1703" i="264"/>
  <c r="D1703" i="264"/>
  <c r="I1702" i="264"/>
  <c r="H1702" i="264"/>
  <c r="E1702" i="264"/>
  <c r="D1702" i="264"/>
  <c r="I1701" i="264"/>
  <c r="H1701" i="264"/>
  <c r="E1701" i="264"/>
  <c r="D1701" i="264"/>
  <c r="I1700" i="264"/>
  <c r="H1700" i="264"/>
  <c r="E1700" i="264"/>
  <c r="D1700" i="264"/>
  <c r="I1699" i="264"/>
  <c r="H1699" i="264"/>
  <c r="E1699" i="264"/>
  <c r="D1699" i="264"/>
  <c r="I1698" i="264"/>
  <c r="H1698" i="264"/>
  <c r="E1698" i="264"/>
  <c r="D1698" i="264"/>
  <c r="I1697" i="264"/>
  <c r="H1697" i="264"/>
  <c r="E1697" i="264"/>
  <c r="D1697" i="264"/>
  <c r="I1696" i="264"/>
  <c r="H1696" i="264"/>
  <c r="E1696" i="264"/>
  <c r="D1696" i="264"/>
  <c r="I1695" i="264"/>
  <c r="H1695" i="264"/>
  <c r="E1695" i="264"/>
  <c r="D1695" i="264"/>
  <c r="I1694" i="264"/>
  <c r="H1694" i="264"/>
  <c r="E1694" i="264"/>
  <c r="D1694" i="264"/>
  <c r="I1693" i="264"/>
  <c r="H1693" i="264"/>
  <c r="E1693" i="264"/>
  <c r="D1693" i="264"/>
  <c r="I1692" i="264"/>
  <c r="H1692" i="264"/>
  <c r="E1692" i="264"/>
  <c r="D1692" i="264"/>
  <c r="I1691" i="264"/>
  <c r="H1691" i="264"/>
  <c r="E1691" i="264"/>
  <c r="D1691" i="264"/>
  <c r="I1690" i="264"/>
  <c r="H1690" i="264"/>
  <c r="E1690" i="264"/>
  <c r="D1690" i="264"/>
  <c r="I1689" i="264"/>
  <c r="H1689" i="264"/>
  <c r="E1689" i="264"/>
  <c r="D1689" i="264"/>
  <c r="I1688" i="264"/>
  <c r="H1688" i="264"/>
  <c r="E1688" i="264"/>
  <c r="D1688" i="264"/>
  <c r="I1687" i="264"/>
  <c r="H1687" i="264"/>
  <c r="E1687" i="264"/>
  <c r="D1687" i="264"/>
  <c r="I1686" i="264"/>
  <c r="H1686" i="264"/>
  <c r="E1686" i="264"/>
  <c r="D1686" i="264"/>
  <c r="I1685" i="264"/>
  <c r="H1685" i="264"/>
  <c r="E1685" i="264"/>
  <c r="D1685" i="264"/>
  <c r="I1684" i="264"/>
  <c r="H1684" i="264"/>
  <c r="E1684" i="264"/>
  <c r="D1684" i="264"/>
  <c r="I1683" i="264"/>
  <c r="H1683" i="264"/>
  <c r="E1683" i="264"/>
  <c r="D1683" i="264"/>
  <c r="I1682" i="264"/>
  <c r="H1682" i="264"/>
  <c r="E1682" i="264"/>
  <c r="D1682" i="264"/>
  <c r="I1681" i="264"/>
  <c r="H1681" i="264"/>
  <c r="E1681" i="264"/>
  <c r="D1681" i="264"/>
  <c r="I1680" i="264"/>
  <c r="H1680" i="264"/>
  <c r="E1680" i="264"/>
  <c r="D1680" i="264"/>
  <c r="I1679" i="264"/>
  <c r="H1679" i="264"/>
  <c r="E1679" i="264"/>
  <c r="D1679" i="264"/>
  <c r="I1678" i="264"/>
  <c r="H1678" i="264"/>
  <c r="E1678" i="264"/>
  <c r="D1678" i="264"/>
  <c r="I1677" i="264"/>
  <c r="H1677" i="264"/>
  <c r="E1677" i="264"/>
  <c r="D1677" i="264"/>
  <c r="I1676" i="264"/>
  <c r="H1676" i="264"/>
  <c r="E1676" i="264"/>
  <c r="D1676" i="264"/>
  <c r="I1675" i="264"/>
  <c r="H1675" i="264"/>
  <c r="E1675" i="264"/>
  <c r="D1675" i="264"/>
  <c r="I1674" i="264"/>
  <c r="H1674" i="264"/>
  <c r="E1674" i="264"/>
  <c r="D1674" i="264"/>
  <c r="I1673" i="264"/>
  <c r="H1673" i="264"/>
  <c r="E1673" i="264"/>
  <c r="D1673" i="264"/>
  <c r="I1672" i="264"/>
  <c r="H1672" i="264"/>
  <c r="E1672" i="264"/>
  <c r="D1672" i="264"/>
  <c r="I1671" i="264"/>
  <c r="H1671" i="264"/>
  <c r="E1671" i="264"/>
  <c r="D1671" i="264"/>
  <c r="I1670" i="264"/>
  <c r="H1670" i="264"/>
  <c r="E1670" i="264"/>
  <c r="D1670" i="264"/>
  <c r="I1669" i="264"/>
  <c r="H1669" i="264"/>
  <c r="E1669" i="264"/>
  <c r="D1669" i="264"/>
  <c r="I1668" i="264"/>
  <c r="H1668" i="264"/>
  <c r="E1668" i="264"/>
  <c r="D1668" i="264"/>
  <c r="I1667" i="264"/>
  <c r="H1667" i="264"/>
  <c r="E1667" i="264"/>
  <c r="D1667" i="264"/>
  <c r="I1666" i="264"/>
  <c r="H1666" i="264"/>
  <c r="E1666" i="264"/>
  <c r="D1666" i="264"/>
  <c r="I1665" i="264"/>
  <c r="H1665" i="264"/>
  <c r="E1665" i="264"/>
  <c r="D1665" i="264"/>
  <c r="I1664" i="264"/>
  <c r="H1664" i="264"/>
  <c r="E1664" i="264"/>
  <c r="D1664" i="264"/>
  <c r="I1663" i="264"/>
  <c r="H1663" i="264"/>
  <c r="E1663" i="264"/>
  <c r="D1663" i="264"/>
  <c r="I1662" i="264"/>
  <c r="H1662" i="264"/>
  <c r="E1662" i="264"/>
  <c r="D1662" i="264"/>
  <c r="I1661" i="264"/>
  <c r="H1661" i="264"/>
  <c r="E1661" i="264"/>
  <c r="D1661" i="264"/>
  <c r="I1660" i="264"/>
  <c r="H1660" i="264"/>
  <c r="E1660" i="264"/>
  <c r="D1660" i="264"/>
  <c r="I1659" i="264"/>
  <c r="H1659" i="264"/>
  <c r="E1659" i="264"/>
  <c r="D1659" i="264"/>
  <c r="I1658" i="264"/>
  <c r="H1658" i="264"/>
  <c r="E1658" i="264"/>
  <c r="D1658" i="264"/>
  <c r="I1657" i="264"/>
  <c r="H1657" i="264"/>
  <c r="E1657" i="264"/>
  <c r="D1657" i="264"/>
  <c r="I1656" i="264"/>
  <c r="H1656" i="264"/>
  <c r="E1656" i="264"/>
  <c r="D1656" i="264"/>
  <c r="I1655" i="264"/>
  <c r="H1655" i="264"/>
  <c r="E1655" i="264"/>
  <c r="D1655" i="264"/>
  <c r="I1654" i="264"/>
  <c r="H1654" i="264"/>
  <c r="E1654" i="264"/>
  <c r="D1654" i="264"/>
  <c r="I1653" i="264"/>
  <c r="H1653" i="264"/>
  <c r="E1653" i="264"/>
  <c r="D1653" i="264"/>
  <c r="I1652" i="264"/>
  <c r="H1652" i="264"/>
  <c r="E1652" i="264"/>
  <c r="D1652" i="264"/>
  <c r="I1651" i="264"/>
  <c r="H1651" i="264"/>
  <c r="E1651" i="264"/>
  <c r="D1651" i="264"/>
  <c r="I1650" i="264"/>
  <c r="H1650" i="264"/>
  <c r="E1650" i="264"/>
  <c r="D1650" i="264"/>
  <c r="I1649" i="264"/>
  <c r="H1649" i="264"/>
  <c r="E1649" i="264"/>
  <c r="D1649" i="264"/>
  <c r="I1648" i="264"/>
  <c r="H1648" i="264"/>
  <c r="E1648" i="264"/>
  <c r="D1648" i="264"/>
  <c r="I1647" i="264"/>
  <c r="H1647" i="264"/>
  <c r="E1647" i="264"/>
  <c r="D1647" i="264"/>
  <c r="I1646" i="264"/>
  <c r="H1646" i="264"/>
  <c r="E1646" i="264"/>
  <c r="D1646" i="264"/>
  <c r="I1645" i="264"/>
  <c r="H1645" i="264"/>
  <c r="E1645" i="264"/>
  <c r="D1645" i="264"/>
  <c r="I1644" i="264"/>
  <c r="H1644" i="264"/>
  <c r="E1644" i="264"/>
  <c r="D1644" i="264"/>
  <c r="I1643" i="264"/>
  <c r="H1643" i="264"/>
  <c r="E1643" i="264"/>
  <c r="D1643" i="264"/>
  <c r="I1642" i="264"/>
  <c r="H1642" i="264"/>
  <c r="E1642" i="264"/>
  <c r="D1642" i="264"/>
  <c r="I1641" i="264"/>
  <c r="H1641" i="264"/>
  <c r="E1641" i="264"/>
  <c r="D1641" i="264"/>
  <c r="I1640" i="264"/>
  <c r="H1640" i="264"/>
  <c r="E1640" i="264"/>
  <c r="D1640" i="264"/>
  <c r="I1639" i="264"/>
  <c r="H1639" i="264"/>
  <c r="E1639" i="264"/>
  <c r="D1639" i="264"/>
  <c r="I1638" i="264"/>
  <c r="H1638" i="264"/>
  <c r="E1638" i="264"/>
  <c r="D1638" i="264"/>
  <c r="I1637" i="264"/>
  <c r="H1637" i="264"/>
  <c r="E1637" i="264"/>
  <c r="D1637" i="264"/>
  <c r="I1636" i="264"/>
  <c r="H1636" i="264"/>
  <c r="E1636" i="264"/>
  <c r="D1636" i="264"/>
  <c r="I1635" i="264"/>
  <c r="H1635" i="264"/>
  <c r="E1635" i="264"/>
  <c r="D1635" i="264"/>
  <c r="I1634" i="264"/>
  <c r="H1634" i="264"/>
  <c r="E1634" i="264"/>
  <c r="D1634" i="264"/>
  <c r="I1633" i="264"/>
  <c r="H1633" i="264"/>
  <c r="E1633" i="264"/>
  <c r="D1633" i="264"/>
  <c r="I1632" i="264"/>
  <c r="H1632" i="264"/>
  <c r="E1632" i="264"/>
  <c r="D1632" i="264"/>
  <c r="I1631" i="264"/>
  <c r="H1631" i="264"/>
  <c r="E1631" i="264"/>
  <c r="D1631" i="264"/>
  <c r="I1630" i="264"/>
  <c r="H1630" i="264"/>
  <c r="E1630" i="264"/>
  <c r="D1630" i="264"/>
  <c r="I1629" i="264"/>
  <c r="H1629" i="264"/>
  <c r="E1629" i="264"/>
  <c r="D1629" i="264"/>
  <c r="I1628" i="264"/>
  <c r="H1628" i="264"/>
  <c r="E1628" i="264"/>
  <c r="D1628" i="264"/>
  <c r="I1627" i="264"/>
  <c r="H1627" i="264"/>
  <c r="E1627" i="264"/>
  <c r="D1627" i="264"/>
  <c r="I1626" i="264"/>
  <c r="H1626" i="264"/>
  <c r="E1626" i="264"/>
  <c r="D1626" i="264"/>
  <c r="I1625" i="264"/>
  <c r="H1625" i="264"/>
  <c r="E1625" i="264"/>
  <c r="D1625" i="264"/>
  <c r="I1624" i="264"/>
  <c r="H1624" i="264"/>
  <c r="E1624" i="264"/>
  <c r="D1624" i="264"/>
  <c r="I1623" i="264"/>
  <c r="H1623" i="264"/>
  <c r="E1623" i="264"/>
  <c r="D1623" i="264"/>
  <c r="I1622" i="264"/>
  <c r="H1622" i="264"/>
  <c r="E1622" i="264"/>
  <c r="D1622" i="264"/>
  <c r="I1621" i="264"/>
  <c r="H1621" i="264"/>
  <c r="E1621" i="264"/>
  <c r="D1621" i="264"/>
  <c r="I1620" i="264"/>
  <c r="H1620" i="264"/>
  <c r="E1620" i="264"/>
  <c r="D1620" i="264"/>
  <c r="I1619" i="264"/>
  <c r="H1619" i="264"/>
  <c r="E1619" i="264"/>
  <c r="D1619" i="264"/>
  <c r="I1618" i="264"/>
  <c r="H1618" i="264"/>
  <c r="E1618" i="264"/>
  <c r="D1618" i="264"/>
  <c r="I1617" i="264"/>
  <c r="H1617" i="264"/>
  <c r="E1617" i="264"/>
  <c r="D1617" i="264"/>
  <c r="I1616" i="264"/>
  <c r="H1616" i="264"/>
  <c r="E1616" i="264"/>
  <c r="D1616" i="264"/>
  <c r="I1615" i="264"/>
  <c r="H1615" i="264"/>
  <c r="E1615" i="264"/>
  <c r="D1615" i="264"/>
  <c r="I1614" i="264"/>
  <c r="H1614" i="264"/>
  <c r="E1614" i="264"/>
  <c r="D1614" i="264"/>
  <c r="I1613" i="264"/>
  <c r="H1613" i="264"/>
  <c r="E1613" i="264"/>
  <c r="D1613" i="264"/>
  <c r="I1612" i="264"/>
  <c r="H1612" i="264"/>
  <c r="E1612" i="264"/>
  <c r="D1612" i="264"/>
  <c r="I1611" i="264"/>
  <c r="H1611" i="264"/>
  <c r="E1611" i="264"/>
  <c r="D1611" i="264"/>
  <c r="I1610" i="264"/>
  <c r="H1610" i="264"/>
  <c r="E1610" i="264"/>
  <c r="D1610" i="264"/>
  <c r="I1609" i="264"/>
  <c r="H1609" i="264"/>
  <c r="E1609" i="264"/>
  <c r="D1609" i="264"/>
  <c r="I1608" i="264"/>
  <c r="H1608" i="264"/>
  <c r="E1608" i="264"/>
  <c r="D1608" i="264"/>
  <c r="I1607" i="264"/>
  <c r="H1607" i="264"/>
  <c r="E1607" i="264"/>
  <c r="D1607" i="264"/>
  <c r="I1606" i="264"/>
  <c r="H1606" i="264"/>
  <c r="E1606" i="264"/>
  <c r="D1606" i="264"/>
  <c r="I1605" i="264"/>
  <c r="H1605" i="264"/>
  <c r="E1605" i="264"/>
  <c r="D1605" i="264"/>
  <c r="I1604" i="264"/>
  <c r="H1604" i="264"/>
  <c r="E1604" i="264"/>
  <c r="D1604" i="264"/>
  <c r="I1603" i="264"/>
  <c r="H1603" i="264"/>
  <c r="E1603" i="264"/>
  <c r="D1603" i="264"/>
  <c r="I1602" i="264"/>
  <c r="H1602" i="264"/>
  <c r="E1602" i="264"/>
  <c r="D1602" i="264"/>
  <c r="I1601" i="264"/>
  <c r="H1601" i="264"/>
  <c r="E1601" i="264"/>
  <c r="D1601" i="264"/>
  <c r="I1600" i="264"/>
  <c r="H1600" i="264"/>
  <c r="E1600" i="264"/>
  <c r="D1600" i="264"/>
  <c r="I1599" i="264"/>
  <c r="H1599" i="264"/>
  <c r="E1599" i="264"/>
  <c r="D1599" i="264"/>
  <c r="I1598" i="264"/>
  <c r="H1598" i="264"/>
  <c r="E1598" i="264"/>
  <c r="D1598" i="264"/>
  <c r="I1597" i="264"/>
  <c r="H1597" i="264"/>
  <c r="E1597" i="264"/>
  <c r="D1597" i="264"/>
  <c r="I1596" i="264"/>
  <c r="H1596" i="264"/>
  <c r="E1596" i="264"/>
  <c r="D1596" i="264"/>
  <c r="I1595" i="264"/>
  <c r="H1595" i="264"/>
  <c r="E1595" i="264"/>
  <c r="D1595" i="264"/>
  <c r="I1594" i="264"/>
  <c r="H1594" i="264"/>
  <c r="E1594" i="264"/>
  <c r="D1594" i="264"/>
  <c r="I1593" i="264"/>
  <c r="H1593" i="264"/>
  <c r="E1593" i="264"/>
  <c r="D1593" i="264"/>
  <c r="I1592" i="264"/>
  <c r="H1592" i="264"/>
  <c r="E1592" i="264"/>
  <c r="D1592" i="264"/>
  <c r="I1591" i="264"/>
  <c r="H1591" i="264"/>
  <c r="E1591" i="264"/>
  <c r="D1591" i="264"/>
  <c r="I1590" i="264"/>
  <c r="H1590" i="264"/>
  <c r="E1590" i="264"/>
  <c r="D1590" i="264"/>
  <c r="I1589" i="264"/>
  <c r="H1589" i="264"/>
  <c r="E1589" i="264"/>
  <c r="D1589" i="264"/>
  <c r="I1588" i="264"/>
  <c r="H1588" i="264"/>
  <c r="E1588" i="264"/>
  <c r="D1588" i="264"/>
  <c r="I1587" i="264"/>
  <c r="H1587" i="264"/>
  <c r="E1587" i="264"/>
  <c r="D1587" i="264"/>
  <c r="I1586" i="264"/>
  <c r="H1586" i="264"/>
  <c r="E1586" i="264"/>
  <c r="D1586" i="264"/>
  <c r="I1585" i="264"/>
  <c r="H1585" i="264"/>
  <c r="E1585" i="264"/>
  <c r="D1585" i="264"/>
  <c r="I1584" i="264"/>
  <c r="H1584" i="264"/>
  <c r="E1584" i="264"/>
  <c r="D1584" i="264"/>
  <c r="I1583" i="264"/>
  <c r="H1583" i="264"/>
  <c r="E1583" i="264"/>
  <c r="D1583" i="264"/>
  <c r="I1582" i="264"/>
  <c r="H1582" i="264"/>
  <c r="E1582" i="264"/>
  <c r="D1582" i="264"/>
  <c r="I1581" i="264"/>
  <c r="H1581" i="264"/>
  <c r="E1581" i="264"/>
  <c r="D1581" i="264"/>
  <c r="I1580" i="264"/>
  <c r="H1580" i="264"/>
  <c r="E1580" i="264"/>
  <c r="D1580" i="264"/>
  <c r="I1579" i="264"/>
  <c r="H1579" i="264"/>
  <c r="E1579" i="264"/>
  <c r="D1579" i="264"/>
  <c r="I1578" i="264"/>
  <c r="H1578" i="264"/>
  <c r="E1578" i="264"/>
  <c r="D1578" i="264"/>
  <c r="I1577" i="264"/>
  <c r="H1577" i="264"/>
  <c r="E1577" i="264"/>
  <c r="D1577" i="264"/>
  <c r="I1576" i="264"/>
  <c r="H1576" i="264"/>
  <c r="E1576" i="264"/>
  <c r="D1576" i="264"/>
  <c r="I1575" i="264"/>
  <c r="H1575" i="264"/>
  <c r="E1575" i="264"/>
  <c r="D1575" i="264"/>
  <c r="I1574" i="264"/>
  <c r="H1574" i="264"/>
  <c r="E1574" i="264"/>
  <c r="D1574" i="264"/>
  <c r="I1573" i="264"/>
  <c r="H1573" i="264"/>
  <c r="E1573" i="264"/>
  <c r="D1573" i="264"/>
  <c r="I1572" i="264"/>
  <c r="H1572" i="264"/>
  <c r="E1572" i="264"/>
  <c r="D1572" i="264"/>
  <c r="I1571" i="264"/>
  <c r="H1571" i="264"/>
  <c r="E1571" i="264"/>
  <c r="D1571" i="264"/>
  <c r="I1570" i="264"/>
  <c r="H1570" i="264"/>
  <c r="E1570" i="264"/>
  <c r="D1570" i="264"/>
  <c r="I1569" i="264"/>
  <c r="H1569" i="264"/>
  <c r="E1569" i="264"/>
  <c r="D1569" i="264"/>
  <c r="I1568" i="264"/>
  <c r="H1568" i="264"/>
  <c r="E1568" i="264"/>
  <c r="D1568" i="264"/>
  <c r="I1567" i="264"/>
  <c r="H1567" i="264"/>
  <c r="E1567" i="264"/>
  <c r="D1567" i="264"/>
  <c r="I1566" i="264"/>
  <c r="H1566" i="264"/>
  <c r="E1566" i="264"/>
  <c r="D1566" i="264"/>
  <c r="I1565" i="264"/>
  <c r="H1565" i="264"/>
  <c r="E1565" i="264"/>
  <c r="D1565" i="264"/>
  <c r="I1564" i="264"/>
  <c r="H1564" i="264"/>
  <c r="E1564" i="264"/>
  <c r="D1564" i="264"/>
  <c r="I1563" i="264"/>
  <c r="H1563" i="264"/>
  <c r="E1563" i="264"/>
  <c r="D1563" i="264"/>
  <c r="I1562" i="264"/>
  <c r="H1562" i="264"/>
  <c r="E1562" i="264"/>
  <c r="D1562" i="264"/>
  <c r="I1561" i="264"/>
  <c r="H1561" i="264"/>
  <c r="E1561" i="264"/>
  <c r="D1561" i="264"/>
  <c r="I1560" i="264"/>
  <c r="H1560" i="264"/>
  <c r="E1560" i="264"/>
  <c r="D1560" i="264"/>
  <c r="I1559" i="264"/>
  <c r="H1559" i="264"/>
  <c r="E1559" i="264"/>
  <c r="D1559" i="264"/>
  <c r="I1558" i="264"/>
  <c r="H1558" i="264"/>
  <c r="E1558" i="264"/>
  <c r="D1558" i="264"/>
  <c r="I1557" i="264"/>
  <c r="H1557" i="264"/>
  <c r="E1557" i="264"/>
  <c r="D1557" i="264"/>
  <c r="I1556" i="264"/>
  <c r="H1556" i="264"/>
  <c r="E1556" i="264"/>
  <c r="D1556" i="264"/>
  <c r="I1555" i="264"/>
  <c r="H1555" i="264"/>
  <c r="E1555" i="264"/>
  <c r="D1555" i="264"/>
  <c r="I1554" i="264"/>
  <c r="H1554" i="264"/>
  <c r="E1554" i="264"/>
  <c r="D1554" i="264"/>
  <c r="I1553" i="264"/>
  <c r="H1553" i="264"/>
  <c r="E1553" i="264"/>
  <c r="D1553" i="264"/>
  <c r="I1552" i="264"/>
  <c r="H1552" i="264"/>
  <c r="E1552" i="264"/>
  <c r="D1552" i="264"/>
  <c r="I1551" i="264"/>
  <c r="H1551" i="264"/>
  <c r="E1551" i="264"/>
  <c r="D1551" i="264"/>
  <c r="I1550" i="264"/>
  <c r="H1550" i="264"/>
  <c r="E1550" i="264"/>
  <c r="D1550" i="264"/>
  <c r="I1549" i="264"/>
  <c r="H1549" i="264"/>
  <c r="E1549" i="264"/>
  <c r="D1549" i="264"/>
  <c r="I1548" i="264"/>
  <c r="H1548" i="264"/>
  <c r="E1548" i="264"/>
  <c r="D1548" i="264"/>
  <c r="I1547" i="264"/>
  <c r="H1547" i="264"/>
  <c r="E1547" i="264"/>
  <c r="D1547" i="264"/>
  <c r="I1546" i="264"/>
  <c r="H1546" i="264"/>
  <c r="E1546" i="264"/>
  <c r="D1546" i="264"/>
  <c r="I1545" i="264"/>
  <c r="H1545" i="264"/>
  <c r="E1545" i="264"/>
  <c r="D1545" i="264"/>
  <c r="I1544" i="264"/>
  <c r="H1544" i="264"/>
  <c r="E1544" i="264"/>
  <c r="D1544" i="264"/>
  <c r="I1543" i="264"/>
  <c r="H1543" i="264"/>
  <c r="E1543" i="264"/>
  <c r="D1543" i="264"/>
  <c r="I1542" i="264"/>
  <c r="H1542" i="264"/>
  <c r="E1542" i="264"/>
  <c r="D1542" i="264"/>
  <c r="I1541" i="264"/>
  <c r="H1541" i="264"/>
  <c r="E1541" i="264"/>
  <c r="D1541" i="264"/>
  <c r="I1540" i="264"/>
  <c r="H1540" i="264"/>
  <c r="E1540" i="264"/>
  <c r="D1540" i="264"/>
  <c r="I1539" i="264"/>
  <c r="H1539" i="264"/>
  <c r="E1539" i="264"/>
  <c r="D1539" i="264"/>
  <c r="I1538" i="264"/>
  <c r="H1538" i="264"/>
  <c r="E1538" i="264"/>
  <c r="D1538" i="264"/>
  <c r="I1537" i="264"/>
  <c r="H1537" i="264"/>
  <c r="E1537" i="264"/>
  <c r="D1537" i="264"/>
  <c r="I1536" i="264"/>
  <c r="H1536" i="264"/>
  <c r="E1536" i="264"/>
  <c r="D1536" i="264"/>
  <c r="I1535" i="264"/>
  <c r="H1535" i="264"/>
  <c r="E1535" i="264"/>
  <c r="D1535" i="264"/>
  <c r="I1534" i="264"/>
  <c r="H1534" i="264"/>
  <c r="E1534" i="264"/>
  <c r="D1534" i="264"/>
  <c r="I1533" i="264"/>
  <c r="H1533" i="264"/>
  <c r="E1533" i="264"/>
  <c r="D1533" i="264"/>
  <c r="I1532" i="264"/>
  <c r="H1532" i="264"/>
  <c r="E1532" i="264"/>
  <c r="D1532" i="264"/>
  <c r="I1531" i="264"/>
  <c r="H1531" i="264"/>
  <c r="E1531" i="264"/>
  <c r="D1531" i="264"/>
  <c r="I1530" i="264"/>
  <c r="H1530" i="264"/>
  <c r="E1530" i="264"/>
  <c r="D1530" i="264"/>
  <c r="I1529" i="264"/>
  <c r="H1529" i="264"/>
  <c r="E1529" i="264"/>
  <c r="D1529" i="264"/>
  <c r="I1528" i="264"/>
  <c r="H1528" i="264"/>
  <c r="E1528" i="264"/>
  <c r="D1528" i="264"/>
  <c r="I1527" i="264"/>
  <c r="H1527" i="264"/>
  <c r="E1527" i="264"/>
  <c r="D1527" i="264"/>
  <c r="I1526" i="264"/>
  <c r="H1526" i="264"/>
  <c r="E1526" i="264"/>
  <c r="D1526" i="264"/>
  <c r="I1525" i="264"/>
  <c r="H1525" i="264"/>
  <c r="E1525" i="264"/>
  <c r="D1525" i="264"/>
  <c r="I1524" i="264"/>
  <c r="H1524" i="264"/>
  <c r="E1524" i="264"/>
  <c r="D1524" i="264"/>
  <c r="I1523" i="264"/>
  <c r="H1523" i="264"/>
  <c r="E1523" i="264"/>
  <c r="D1523" i="264"/>
  <c r="I1522" i="264"/>
  <c r="H1522" i="264"/>
  <c r="E1522" i="264"/>
  <c r="D1522" i="264"/>
  <c r="I1521" i="264"/>
  <c r="H1521" i="264"/>
  <c r="E1521" i="264"/>
  <c r="D1521" i="264"/>
  <c r="I1520" i="264"/>
  <c r="H1520" i="264"/>
  <c r="E1520" i="264"/>
  <c r="D1520" i="264"/>
  <c r="I1519" i="264"/>
  <c r="H1519" i="264"/>
  <c r="E1519" i="264"/>
  <c r="D1519" i="264"/>
  <c r="I1518" i="264"/>
  <c r="H1518" i="264"/>
  <c r="E1518" i="264"/>
  <c r="D1518" i="264"/>
  <c r="I1517" i="264"/>
  <c r="H1517" i="264"/>
  <c r="E1517" i="264"/>
  <c r="D1517" i="264"/>
  <c r="I1516" i="264"/>
  <c r="H1516" i="264"/>
  <c r="E1516" i="264"/>
  <c r="D1516" i="264"/>
  <c r="I1515" i="264"/>
  <c r="H1515" i="264"/>
  <c r="E1515" i="264"/>
  <c r="D1515" i="264"/>
  <c r="I1514" i="264"/>
  <c r="H1514" i="264"/>
  <c r="E1514" i="264"/>
  <c r="D1514" i="264"/>
  <c r="I1513" i="264"/>
  <c r="H1513" i="264"/>
  <c r="E1513" i="264"/>
  <c r="D1513" i="264"/>
  <c r="I1512" i="264"/>
  <c r="H1512" i="264"/>
  <c r="E1512" i="264"/>
  <c r="D1512" i="264"/>
  <c r="I1511" i="264"/>
  <c r="H1511" i="264"/>
  <c r="E1511" i="264"/>
  <c r="D1511" i="264"/>
  <c r="I1510" i="264"/>
  <c r="H1510" i="264"/>
  <c r="E1510" i="264"/>
  <c r="D1510" i="264"/>
  <c r="I1509" i="264"/>
  <c r="H1509" i="264"/>
  <c r="E1509" i="264"/>
  <c r="D1509" i="264"/>
  <c r="I1508" i="264"/>
  <c r="H1508" i="264"/>
  <c r="E1508" i="264"/>
  <c r="D1508" i="264"/>
  <c r="I1507" i="264"/>
  <c r="H1507" i="264"/>
  <c r="E1507" i="264"/>
  <c r="D1507" i="264"/>
  <c r="I1506" i="264"/>
  <c r="H1506" i="264"/>
  <c r="E1506" i="264"/>
  <c r="D1506" i="264"/>
  <c r="I1505" i="264"/>
  <c r="H1505" i="264"/>
  <c r="E1505" i="264"/>
  <c r="D1505" i="264"/>
  <c r="I1504" i="264"/>
  <c r="H1504" i="264"/>
  <c r="E1504" i="264"/>
  <c r="D1504" i="264"/>
  <c r="I1503" i="264"/>
  <c r="H1503" i="264"/>
  <c r="E1503" i="264"/>
  <c r="D1503" i="264"/>
  <c r="I1502" i="264"/>
  <c r="H1502" i="264"/>
  <c r="E1502" i="264"/>
  <c r="D1502" i="264"/>
  <c r="I1501" i="264"/>
  <c r="H1501" i="264"/>
  <c r="E1501" i="264"/>
  <c r="D1501" i="264"/>
  <c r="I1500" i="264"/>
  <c r="H1500" i="264"/>
  <c r="E1500" i="264"/>
  <c r="D1500" i="264"/>
  <c r="I1499" i="264"/>
  <c r="H1499" i="264"/>
  <c r="E1499" i="264"/>
  <c r="D1499" i="264"/>
  <c r="I1498" i="264"/>
  <c r="H1498" i="264"/>
  <c r="E1498" i="264"/>
  <c r="D1498" i="264"/>
  <c r="I1497" i="264"/>
  <c r="H1497" i="264"/>
  <c r="E1497" i="264"/>
  <c r="D1497" i="264"/>
  <c r="I1496" i="264"/>
  <c r="H1496" i="264"/>
  <c r="E1496" i="264"/>
  <c r="D1496" i="264"/>
  <c r="I1495" i="264"/>
  <c r="H1495" i="264"/>
  <c r="E1495" i="264"/>
  <c r="D1495" i="264"/>
  <c r="I1494" i="264"/>
  <c r="H1494" i="264"/>
  <c r="E1494" i="264"/>
  <c r="D1494" i="264"/>
  <c r="I1493" i="264"/>
  <c r="H1493" i="264"/>
  <c r="E1493" i="264"/>
  <c r="D1493" i="264"/>
  <c r="I1492" i="264"/>
  <c r="H1492" i="264"/>
  <c r="E1492" i="264"/>
  <c r="D1492" i="264"/>
  <c r="I1491" i="264"/>
  <c r="H1491" i="264"/>
  <c r="E1491" i="264"/>
  <c r="D1491" i="264"/>
  <c r="I1490" i="264"/>
  <c r="H1490" i="264"/>
  <c r="E1490" i="264"/>
  <c r="D1490" i="264"/>
  <c r="I1489" i="264"/>
  <c r="H1489" i="264"/>
  <c r="E1489" i="264"/>
  <c r="D1489" i="264"/>
  <c r="I1488" i="264"/>
  <c r="H1488" i="264"/>
  <c r="E1488" i="264"/>
  <c r="D1488" i="264"/>
  <c r="I1487" i="264"/>
  <c r="H1487" i="264"/>
  <c r="E1487" i="264"/>
  <c r="D1487" i="264"/>
  <c r="I1486" i="264"/>
  <c r="H1486" i="264"/>
  <c r="E1486" i="264"/>
  <c r="D1486" i="264"/>
  <c r="I1485" i="264"/>
  <c r="H1485" i="264"/>
  <c r="E1485" i="264"/>
  <c r="D1485" i="264"/>
  <c r="I1484" i="264"/>
  <c r="H1484" i="264"/>
  <c r="E1484" i="264"/>
  <c r="D1484" i="264"/>
  <c r="I1483" i="264"/>
  <c r="H1483" i="264"/>
  <c r="E1483" i="264"/>
  <c r="D1483" i="264"/>
  <c r="I1482" i="264"/>
  <c r="H1482" i="264"/>
  <c r="E1482" i="264"/>
  <c r="D1482" i="264"/>
  <c r="I1481" i="264"/>
  <c r="H1481" i="264"/>
  <c r="E1481" i="264"/>
  <c r="D1481" i="264"/>
  <c r="I1480" i="264"/>
  <c r="H1480" i="264"/>
  <c r="E1480" i="264"/>
  <c r="D1480" i="264"/>
  <c r="I1479" i="264"/>
  <c r="H1479" i="264"/>
  <c r="E1479" i="264"/>
  <c r="D1479" i="264"/>
  <c r="I1478" i="264"/>
  <c r="H1478" i="264"/>
  <c r="E1478" i="264"/>
  <c r="D1478" i="264"/>
  <c r="I1477" i="264"/>
  <c r="H1477" i="264"/>
  <c r="E1477" i="264"/>
  <c r="D1477" i="264"/>
  <c r="I1476" i="264"/>
  <c r="H1476" i="264"/>
  <c r="E1476" i="264"/>
  <c r="D1476" i="264"/>
  <c r="I1475" i="264"/>
  <c r="H1475" i="264"/>
  <c r="E1475" i="264"/>
  <c r="D1475" i="264"/>
  <c r="I1474" i="264"/>
  <c r="H1474" i="264"/>
  <c r="E1474" i="264"/>
  <c r="D1474" i="264"/>
  <c r="I1473" i="264"/>
  <c r="H1473" i="264"/>
  <c r="E1473" i="264"/>
  <c r="D1473" i="264"/>
  <c r="I1472" i="264"/>
  <c r="H1472" i="264"/>
  <c r="E1472" i="264"/>
  <c r="D1472" i="264"/>
  <c r="I1471" i="264"/>
  <c r="H1471" i="264"/>
  <c r="E1471" i="264"/>
  <c r="D1471" i="264"/>
  <c r="I1470" i="264"/>
  <c r="H1470" i="264"/>
  <c r="E1470" i="264"/>
  <c r="D1470" i="264"/>
  <c r="I1469" i="264"/>
  <c r="H1469" i="264"/>
  <c r="E1469" i="264"/>
  <c r="D1469" i="264"/>
  <c r="I1468" i="264"/>
  <c r="H1468" i="264"/>
  <c r="E1468" i="264"/>
  <c r="D1468" i="264"/>
  <c r="I1467" i="264"/>
  <c r="H1467" i="264"/>
  <c r="E1467" i="264"/>
  <c r="D1467" i="264"/>
  <c r="I1466" i="264"/>
  <c r="H1466" i="264"/>
  <c r="E1466" i="264"/>
  <c r="D1466" i="264"/>
  <c r="I1465" i="264"/>
  <c r="H1465" i="264"/>
  <c r="E1465" i="264"/>
  <c r="D1465" i="264"/>
  <c r="I1464" i="264"/>
  <c r="H1464" i="264"/>
  <c r="E1464" i="264"/>
  <c r="D1464" i="264"/>
  <c r="I1463" i="264"/>
  <c r="H1463" i="264"/>
  <c r="E1463" i="264"/>
  <c r="D1463" i="264"/>
  <c r="I1462" i="264"/>
  <c r="H1462" i="264"/>
  <c r="E1462" i="264"/>
  <c r="D1462" i="264"/>
  <c r="I1461" i="264"/>
  <c r="H1461" i="264"/>
  <c r="E1461" i="264"/>
  <c r="D1461" i="264"/>
  <c r="I1460" i="264"/>
  <c r="H1460" i="264"/>
  <c r="E1460" i="264"/>
  <c r="D1460" i="264"/>
  <c r="I1459" i="264"/>
  <c r="H1459" i="264"/>
  <c r="E1459" i="264"/>
  <c r="D1459" i="264"/>
  <c r="I1458" i="264"/>
  <c r="H1458" i="264"/>
  <c r="E1458" i="264"/>
  <c r="D1458" i="264"/>
  <c r="I1457" i="264"/>
  <c r="H1457" i="264"/>
  <c r="E1457" i="264"/>
  <c r="D1457" i="264"/>
  <c r="I1456" i="264"/>
  <c r="H1456" i="264"/>
  <c r="E1456" i="264"/>
  <c r="D1456" i="264"/>
  <c r="I1455" i="264"/>
  <c r="H1455" i="264"/>
  <c r="E1455" i="264"/>
  <c r="D1455" i="264"/>
  <c r="I1454" i="264"/>
  <c r="H1454" i="264"/>
  <c r="E1454" i="264"/>
  <c r="D1454" i="264"/>
  <c r="I1453" i="264"/>
  <c r="H1453" i="264"/>
  <c r="E1453" i="264"/>
  <c r="D1453" i="264"/>
  <c r="I1452" i="264"/>
  <c r="H1452" i="264"/>
  <c r="E1452" i="264"/>
  <c r="D1452" i="264"/>
  <c r="I1451" i="264"/>
  <c r="H1451" i="264"/>
  <c r="E1451" i="264"/>
  <c r="D1451" i="264"/>
  <c r="I1450" i="264"/>
  <c r="H1450" i="264"/>
  <c r="E1450" i="264"/>
  <c r="D1450" i="264"/>
  <c r="I1449" i="264"/>
  <c r="H1449" i="264"/>
  <c r="E1449" i="264"/>
  <c r="D1449" i="264"/>
  <c r="I1448" i="264"/>
  <c r="H1448" i="264"/>
  <c r="E1448" i="264"/>
  <c r="D1448" i="264"/>
  <c r="I1447" i="264"/>
  <c r="H1447" i="264"/>
  <c r="E1447" i="264"/>
  <c r="D1447" i="264"/>
  <c r="I1446" i="264"/>
  <c r="H1446" i="264"/>
  <c r="E1446" i="264"/>
  <c r="D1446" i="264"/>
  <c r="I1445" i="264"/>
  <c r="H1445" i="264"/>
  <c r="E1445" i="264"/>
  <c r="D1445" i="264"/>
  <c r="I1444" i="264"/>
  <c r="H1444" i="264"/>
  <c r="E1444" i="264"/>
  <c r="D1444" i="264"/>
  <c r="I1443" i="264"/>
  <c r="H1443" i="264"/>
  <c r="E1443" i="264"/>
  <c r="D1443" i="264"/>
  <c r="I1442" i="264"/>
  <c r="H1442" i="264"/>
  <c r="E1442" i="264"/>
  <c r="D1442" i="264"/>
  <c r="I1441" i="264"/>
  <c r="H1441" i="264"/>
  <c r="E1441" i="264"/>
  <c r="D1441" i="264"/>
  <c r="I1440" i="264"/>
  <c r="H1440" i="264"/>
  <c r="E1440" i="264"/>
  <c r="D1440" i="264"/>
  <c r="I1439" i="264"/>
  <c r="H1439" i="264"/>
  <c r="E1439" i="264"/>
  <c r="D1439" i="264"/>
  <c r="I1438" i="264"/>
  <c r="H1438" i="264"/>
  <c r="E1438" i="264"/>
  <c r="D1438" i="264"/>
  <c r="I1437" i="264"/>
  <c r="H1437" i="264"/>
  <c r="E1437" i="264"/>
  <c r="D1437" i="264"/>
  <c r="I1436" i="264"/>
  <c r="H1436" i="264"/>
  <c r="E1436" i="264"/>
  <c r="D1436" i="264"/>
  <c r="I1435" i="264"/>
  <c r="H1435" i="264"/>
  <c r="E1435" i="264"/>
  <c r="D1435" i="264"/>
  <c r="I1434" i="264"/>
  <c r="H1434" i="264"/>
  <c r="E1434" i="264"/>
  <c r="D1434" i="264"/>
  <c r="I1433" i="264"/>
  <c r="H1433" i="264"/>
  <c r="E1433" i="264"/>
  <c r="D1433" i="264"/>
  <c r="I1432" i="264"/>
  <c r="H1432" i="264"/>
  <c r="E1432" i="264"/>
  <c r="D1432" i="264"/>
  <c r="I1431" i="264"/>
  <c r="H1431" i="264"/>
  <c r="E1431" i="264"/>
  <c r="D1431" i="264"/>
  <c r="I1430" i="264"/>
  <c r="H1430" i="264"/>
  <c r="E1430" i="264"/>
  <c r="D1430" i="264"/>
  <c r="I1429" i="264"/>
  <c r="H1429" i="264"/>
  <c r="E1429" i="264"/>
  <c r="D1429" i="264"/>
  <c r="I1428" i="264"/>
  <c r="H1428" i="264"/>
  <c r="E1428" i="264"/>
  <c r="D1428" i="264"/>
  <c r="I1427" i="264"/>
  <c r="H1427" i="264"/>
  <c r="E1427" i="264"/>
  <c r="D1427" i="264"/>
  <c r="I1426" i="264"/>
  <c r="H1426" i="264"/>
  <c r="E1426" i="264"/>
  <c r="D1426" i="264"/>
  <c r="I1425" i="264"/>
  <c r="H1425" i="264"/>
  <c r="E1425" i="264"/>
  <c r="D1425" i="264"/>
  <c r="I1424" i="264"/>
  <c r="H1424" i="264"/>
  <c r="E1424" i="264"/>
  <c r="D1424" i="264"/>
  <c r="I1423" i="264"/>
  <c r="H1423" i="264"/>
  <c r="E1423" i="264"/>
  <c r="D1423" i="264"/>
  <c r="I1422" i="264"/>
  <c r="H1422" i="264"/>
  <c r="E1422" i="264"/>
  <c r="D1422" i="264"/>
  <c r="I1421" i="264"/>
  <c r="H1421" i="264"/>
  <c r="E1421" i="264"/>
  <c r="D1421" i="264"/>
  <c r="I1420" i="264"/>
  <c r="H1420" i="264"/>
  <c r="E1420" i="264"/>
  <c r="D1420" i="264"/>
  <c r="I1419" i="264"/>
  <c r="H1419" i="264"/>
  <c r="E1419" i="264"/>
  <c r="D1419" i="264"/>
  <c r="I1418" i="264"/>
  <c r="H1418" i="264"/>
  <c r="E1418" i="264"/>
  <c r="D1418" i="264"/>
  <c r="I1417" i="264"/>
  <c r="H1417" i="264"/>
  <c r="E1417" i="264"/>
  <c r="D1417" i="264"/>
  <c r="I1416" i="264"/>
  <c r="H1416" i="264"/>
  <c r="E1416" i="264"/>
  <c r="D1416" i="264"/>
  <c r="I1415" i="264"/>
  <c r="H1415" i="264"/>
  <c r="E1415" i="264"/>
  <c r="D1415" i="264"/>
  <c r="I1414" i="264"/>
  <c r="H1414" i="264"/>
  <c r="E1414" i="264"/>
  <c r="D1414" i="264"/>
  <c r="I1413" i="264"/>
  <c r="H1413" i="264"/>
  <c r="E1413" i="264"/>
  <c r="D1413" i="264"/>
  <c r="I1412" i="264"/>
  <c r="H1412" i="264"/>
  <c r="E1412" i="264"/>
  <c r="D1412" i="264"/>
  <c r="I1411" i="264"/>
  <c r="H1411" i="264"/>
  <c r="E1411" i="264"/>
  <c r="D1411" i="264"/>
  <c r="I1410" i="264"/>
  <c r="H1410" i="264"/>
  <c r="E1410" i="264"/>
  <c r="D1410" i="264"/>
  <c r="I1409" i="264"/>
  <c r="H1409" i="264"/>
  <c r="E1409" i="264"/>
  <c r="D1409" i="264"/>
  <c r="I1408" i="264"/>
  <c r="H1408" i="264"/>
  <c r="E1408" i="264"/>
  <c r="D1408" i="264"/>
  <c r="I1407" i="264"/>
  <c r="H1407" i="264"/>
  <c r="E1407" i="264"/>
  <c r="D1407" i="264"/>
  <c r="I1406" i="264"/>
  <c r="H1406" i="264"/>
  <c r="E1406" i="264"/>
  <c r="D1406" i="264"/>
  <c r="I1405" i="264"/>
  <c r="H1405" i="264"/>
  <c r="E1405" i="264"/>
  <c r="D1405" i="264"/>
  <c r="I1404" i="264"/>
  <c r="H1404" i="264"/>
  <c r="E1404" i="264"/>
  <c r="D1404" i="264"/>
  <c r="I1403" i="264"/>
  <c r="H1403" i="264"/>
  <c r="E1403" i="264"/>
  <c r="D1403" i="264"/>
  <c r="I1402" i="264"/>
  <c r="H1402" i="264"/>
  <c r="E1402" i="264"/>
  <c r="D1402" i="264"/>
  <c r="I1401" i="264"/>
  <c r="H1401" i="264"/>
  <c r="E1401" i="264"/>
  <c r="D1401" i="264"/>
  <c r="I1400" i="264"/>
  <c r="H1400" i="264"/>
  <c r="E1400" i="264"/>
  <c r="D1400" i="264"/>
  <c r="I1399" i="264"/>
  <c r="H1399" i="264"/>
  <c r="E1399" i="264"/>
  <c r="D1399" i="264"/>
  <c r="I1398" i="264"/>
  <c r="H1398" i="264"/>
  <c r="E1398" i="264"/>
  <c r="D1398" i="264"/>
  <c r="I1397" i="264"/>
  <c r="H1397" i="264"/>
  <c r="E1397" i="264"/>
  <c r="D1397" i="264"/>
  <c r="I1396" i="264"/>
  <c r="H1396" i="264"/>
  <c r="E1396" i="264"/>
  <c r="D1396" i="264"/>
  <c r="I1395" i="264"/>
  <c r="H1395" i="264"/>
  <c r="E1395" i="264"/>
  <c r="D1395" i="264"/>
  <c r="I1394" i="264"/>
  <c r="H1394" i="264"/>
  <c r="E1394" i="264"/>
  <c r="D1394" i="264"/>
  <c r="I1393" i="264"/>
  <c r="H1393" i="264"/>
  <c r="E1393" i="264"/>
  <c r="D1393" i="264"/>
  <c r="I1392" i="264"/>
  <c r="H1392" i="264"/>
  <c r="E1392" i="264"/>
  <c r="D1392" i="264"/>
  <c r="I1391" i="264"/>
  <c r="H1391" i="264"/>
  <c r="E1391" i="264"/>
  <c r="D1391" i="264"/>
  <c r="I1390" i="264"/>
  <c r="H1390" i="264"/>
  <c r="E1390" i="264"/>
  <c r="D1390" i="264"/>
  <c r="I1389" i="264"/>
  <c r="H1389" i="264"/>
  <c r="E1389" i="264"/>
  <c r="D1389" i="264"/>
  <c r="I1388" i="264"/>
  <c r="H1388" i="264"/>
  <c r="E1388" i="264"/>
  <c r="D1388" i="264"/>
  <c r="I1387" i="264"/>
  <c r="H1387" i="264"/>
  <c r="E1387" i="264"/>
  <c r="D1387" i="264"/>
  <c r="I1386" i="264"/>
  <c r="H1386" i="264"/>
  <c r="E1386" i="264"/>
  <c r="D1386" i="264"/>
  <c r="I1385" i="264"/>
  <c r="H1385" i="264"/>
  <c r="E1385" i="264"/>
  <c r="D1385" i="264"/>
  <c r="I1384" i="264"/>
  <c r="H1384" i="264"/>
  <c r="E1384" i="264"/>
  <c r="D1384" i="264"/>
  <c r="I1383" i="264"/>
  <c r="H1383" i="264"/>
  <c r="E1383" i="264"/>
  <c r="D1383" i="264"/>
  <c r="I1382" i="264"/>
  <c r="H1382" i="264"/>
  <c r="E1382" i="264"/>
  <c r="D1382" i="264"/>
  <c r="I1381" i="264"/>
  <c r="H1381" i="264"/>
  <c r="E1381" i="264"/>
  <c r="D1381" i="264"/>
  <c r="I1380" i="264"/>
  <c r="H1380" i="264"/>
  <c r="E1380" i="264"/>
  <c r="D1380" i="264"/>
  <c r="I1379" i="264"/>
  <c r="H1379" i="264"/>
  <c r="E1379" i="264"/>
  <c r="D1379" i="264"/>
  <c r="I1378" i="264"/>
  <c r="H1378" i="264"/>
  <c r="E1378" i="264"/>
  <c r="D1378" i="264"/>
  <c r="I1377" i="264"/>
  <c r="H1377" i="264"/>
  <c r="E1377" i="264"/>
  <c r="D1377" i="264"/>
  <c r="I1376" i="264"/>
  <c r="H1376" i="264"/>
  <c r="E1376" i="264"/>
  <c r="D1376" i="264"/>
  <c r="I1375" i="264"/>
  <c r="H1375" i="264"/>
  <c r="E1375" i="264"/>
  <c r="D1375" i="264"/>
  <c r="I1374" i="264"/>
  <c r="H1374" i="264"/>
  <c r="E1374" i="264"/>
  <c r="D1374" i="264"/>
  <c r="I1373" i="264"/>
  <c r="H1373" i="264"/>
  <c r="E1373" i="264"/>
  <c r="D1373" i="264"/>
  <c r="I1372" i="264"/>
  <c r="H1372" i="264"/>
  <c r="E1372" i="264"/>
  <c r="D1372" i="264"/>
  <c r="I1371" i="264"/>
  <c r="H1371" i="264"/>
  <c r="E1371" i="264"/>
  <c r="D1371" i="264"/>
  <c r="I1370" i="264"/>
  <c r="H1370" i="264"/>
  <c r="E1370" i="264"/>
  <c r="D1370" i="264"/>
  <c r="I1369" i="264"/>
  <c r="H1369" i="264"/>
  <c r="E1369" i="264"/>
  <c r="D1369" i="264"/>
  <c r="I1368" i="264"/>
  <c r="H1368" i="264"/>
  <c r="E1368" i="264"/>
  <c r="D1368" i="264"/>
  <c r="I1367" i="264"/>
  <c r="H1367" i="264"/>
  <c r="E1367" i="264"/>
  <c r="D1367" i="264"/>
  <c r="I1366" i="264"/>
  <c r="H1366" i="264"/>
  <c r="E1366" i="264"/>
  <c r="D1366" i="264"/>
  <c r="I1365" i="264"/>
  <c r="H1365" i="264"/>
  <c r="E1365" i="264"/>
  <c r="D1365" i="264"/>
  <c r="I1364" i="264"/>
  <c r="H1364" i="264"/>
  <c r="E1364" i="264"/>
  <c r="D1364" i="264"/>
  <c r="I1363" i="264"/>
  <c r="H1363" i="264"/>
  <c r="E1363" i="264"/>
  <c r="D1363" i="264"/>
  <c r="I1362" i="264"/>
  <c r="H1362" i="264"/>
  <c r="E1362" i="264"/>
  <c r="D1362" i="264"/>
  <c r="I1361" i="264"/>
  <c r="H1361" i="264"/>
  <c r="E1361" i="264"/>
  <c r="D1361" i="264"/>
  <c r="I1360" i="264"/>
  <c r="H1360" i="264"/>
  <c r="E1360" i="264"/>
  <c r="D1360" i="264"/>
  <c r="I1359" i="264"/>
  <c r="H1359" i="264"/>
  <c r="E1359" i="264"/>
  <c r="D1359" i="264"/>
  <c r="I1358" i="264"/>
  <c r="H1358" i="264"/>
  <c r="E1358" i="264"/>
  <c r="D1358" i="264"/>
  <c r="I1357" i="264"/>
  <c r="H1357" i="264"/>
  <c r="E1357" i="264"/>
  <c r="D1357" i="264"/>
  <c r="I1356" i="264"/>
  <c r="H1356" i="264"/>
  <c r="E1356" i="264"/>
  <c r="D1356" i="264"/>
  <c r="I1355" i="264"/>
  <c r="H1355" i="264"/>
  <c r="E1355" i="264"/>
  <c r="D1355" i="264"/>
  <c r="I1354" i="264"/>
  <c r="H1354" i="264"/>
  <c r="E1354" i="264"/>
  <c r="D1354" i="264"/>
  <c r="I1353" i="264"/>
  <c r="H1353" i="264"/>
  <c r="E1353" i="264"/>
  <c r="D1353" i="264"/>
  <c r="I1352" i="264"/>
  <c r="H1352" i="264"/>
  <c r="E1352" i="264"/>
  <c r="D1352" i="264"/>
  <c r="I1351" i="264"/>
  <c r="H1351" i="264"/>
  <c r="E1351" i="264"/>
  <c r="D1351" i="264"/>
  <c r="I1350" i="264"/>
  <c r="H1350" i="264"/>
  <c r="E1350" i="264"/>
  <c r="D1350" i="264"/>
  <c r="I1349" i="264"/>
  <c r="H1349" i="264"/>
  <c r="E1349" i="264"/>
  <c r="D1349" i="264"/>
  <c r="I1348" i="264"/>
  <c r="H1348" i="264"/>
  <c r="E1348" i="264"/>
  <c r="D1348" i="264"/>
  <c r="I1347" i="264"/>
  <c r="H1347" i="264"/>
  <c r="E1347" i="264"/>
  <c r="D1347" i="264"/>
  <c r="I1346" i="264"/>
  <c r="H1346" i="264"/>
  <c r="E1346" i="264"/>
  <c r="D1346" i="264"/>
  <c r="I1345" i="264"/>
  <c r="H1345" i="264"/>
  <c r="E1345" i="264"/>
  <c r="D1345" i="264"/>
  <c r="I1344" i="264"/>
  <c r="H1344" i="264"/>
  <c r="E1344" i="264"/>
  <c r="D1344" i="264"/>
  <c r="I1343" i="264"/>
  <c r="H1343" i="264"/>
  <c r="E1343" i="264"/>
  <c r="D1343" i="264"/>
  <c r="I1342" i="264"/>
  <c r="H1342" i="264"/>
  <c r="E1342" i="264"/>
  <c r="D1342" i="264"/>
  <c r="I1341" i="264"/>
  <c r="H1341" i="264"/>
  <c r="E1341" i="264"/>
  <c r="D1341" i="264"/>
  <c r="I1340" i="264"/>
  <c r="H1340" i="264"/>
  <c r="E1340" i="264"/>
  <c r="D1340" i="264"/>
  <c r="I1339" i="264"/>
  <c r="H1339" i="264"/>
  <c r="E1339" i="264"/>
  <c r="D1339" i="264"/>
  <c r="I1338" i="264"/>
  <c r="H1338" i="264"/>
  <c r="E1338" i="264"/>
  <c r="D1338" i="264"/>
  <c r="I1337" i="264"/>
  <c r="H1337" i="264"/>
  <c r="E1337" i="264"/>
  <c r="D1337" i="264"/>
  <c r="I1336" i="264"/>
  <c r="H1336" i="264"/>
  <c r="E1336" i="264"/>
  <c r="D1336" i="264"/>
  <c r="I1335" i="264"/>
  <c r="H1335" i="264"/>
  <c r="E1335" i="264"/>
  <c r="D1335" i="264"/>
  <c r="I1334" i="264"/>
  <c r="H1334" i="264"/>
  <c r="E1334" i="264"/>
  <c r="D1334" i="264"/>
  <c r="I1333" i="264"/>
  <c r="H1333" i="264"/>
  <c r="E1333" i="264"/>
  <c r="D1333" i="264"/>
  <c r="I1332" i="264"/>
  <c r="H1332" i="264"/>
  <c r="E1332" i="264"/>
  <c r="D1332" i="264"/>
  <c r="I1331" i="264"/>
  <c r="H1331" i="264"/>
  <c r="E1331" i="264"/>
  <c r="D1331" i="264"/>
  <c r="I1330" i="264"/>
  <c r="H1330" i="264"/>
  <c r="E1330" i="264"/>
  <c r="D1330" i="264"/>
  <c r="I1329" i="264"/>
  <c r="H1329" i="264"/>
  <c r="E1329" i="264"/>
  <c r="D1329" i="264"/>
  <c r="I1328" i="264"/>
  <c r="H1328" i="264"/>
  <c r="E1328" i="264"/>
  <c r="D1328" i="264"/>
  <c r="I1327" i="264"/>
  <c r="H1327" i="264"/>
  <c r="E1327" i="264"/>
  <c r="D1327" i="264"/>
  <c r="I1326" i="264"/>
  <c r="H1326" i="264"/>
  <c r="E1326" i="264"/>
  <c r="D1326" i="264"/>
  <c r="I1325" i="264"/>
  <c r="H1325" i="264"/>
  <c r="E1325" i="264"/>
  <c r="D1325" i="264"/>
  <c r="I1324" i="264"/>
  <c r="H1324" i="264"/>
  <c r="E1324" i="264"/>
  <c r="D1324" i="264"/>
  <c r="I1323" i="264"/>
  <c r="H1323" i="264"/>
  <c r="E1323" i="264"/>
  <c r="D1323" i="264"/>
  <c r="I1322" i="264"/>
  <c r="H1322" i="264"/>
  <c r="E1322" i="264"/>
  <c r="D1322" i="264"/>
  <c r="I1321" i="264"/>
  <c r="H1321" i="264"/>
  <c r="E1321" i="264"/>
  <c r="D1321" i="264"/>
  <c r="I1320" i="264"/>
  <c r="H1320" i="264"/>
  <c r="E1320" i="264"/>
  <c r="D1320" i="264"/>
  <c r="I1319" i="264"/>
  <c r="H1319" i="264"/>
  <c r="E1319" i="264"/>
  <c r="D1319" i="264"/>
  <c r="I1318" i="264"/>
  <c r="H1318" i="264"/>
  <c r="E1318" i="264"/>
  <c r="D1318" i="264"/>
  <c r="I1317" i="264"/>
  <c r="H1317" i="264"/>
  <c r="E1317" i="264"/>
  <c r="D1317" i="264"/>
  <c r="I1316" i="264"/>
  <c r="H1316" i="264"/>
  <c r="E1316" i="264"/>
  <c r="D1316" i="264"/>
  <c r="I1315" i="264"/>
  <c r="H1315" i="264"/>
  <c r="E1315" i="264"/>
  <c r="D1315" i="264"/>
  <c r="I1314" i="264"/>
  <c r="H1314" i="264"/>
  <c r="E1314" i="264"/>
  <c r="D1314" i="264"/>
  <c r="I1313" i="264"/>
  <c r="H1313" i="264"/>
  <c r="E1313" i="264"/>
  <c r="D1313" i="264"/>
  <c r="I1312" i="264"/>
  <c r="H1312" i="264"/>
  <c r="E1312" i="264"/>
  <c r="D1312" i="264"/>
  <c r="I1311" i="264"/>
  <c r="H1311" i="264"/>
  <c r="E1311" i="264"/>
  <c r="D1311" i="264"/>
  <c r="I1310" i="264"/>
  <c r="H1310" i="264"/>
  <c r="E1310" i="264"/>
  <c r="D1310" i="264"/>
  <c r="I1309" i="264"/>
  <c r="H1309" i="264"/>
  <c r="E1309" i="264"/>
  <c r="D1309" i="264"/>
  <c r="I1308" i="264"/>
  <c r="H1308" i="264"/>
  <c r="E1308" i="264"/>
  <c r="D1308" i="264"/>
  <c r="I1307" i="264"/>
  <c r="H1307" i="264"/>
  <c r="E1307" i="264"/>
  <c r="D1307" i="264"/>
  <c r="I1306" i="264"/>
  <c r="H1306" i="264"/>
  <c r="E1306" i="264"/>
  <c r="D1306" i="264"/>
  <c r="I1305" i="264"/>
  <c r="H1305" i="264"/>
  <c r="E1305" i="264"/>
  <c r="D1305" i="264"/>
  <c r="I1304" i="264"/>
  <c r="H1304" i="264"/>
  <c r="E1304" i="264"/>
  <c r="D1304" i="264"/>
  <c r="I1303" i="264"/>
  <c r="H1303" i="264"/>
  <c r="E1303" i="264"/>
  <c r="D1303" i="264"/>
  <c r="I1302" i="264"/>
  <c r="H1302" i="264"/>
  <c r="E1302" i="264"/>
  <c r="D1302" i="264"/>
  <c r="I1301" i="264"/>
  <c r="H1301" i="264"/>
  <c r="E1301" i="264"/>
  <c r="D1301" i="264"/>
  <c r="I1300" i="264"/>
  <c r="H1300" i="264"/>
  <c r="E1300" i="264"/>
  <c r="D1300" i="264"/>
  <c r="I1299" i="264"/>
  <c r="H1299" i="264"/>
  <c r="E1299" i="264"/>
  <c r="D1299" i="264"/>
  <c r="I1298" i="264"/>
  <c r="H1298" i="264"/>
  <c r="E1298" i="264"/>
  <c r="D1298" i="264"/>
  <c r="I1297" i="264"/>
  <c r="H1297" i="264"/>
  <c r="E1297" i="264"/>
  <c r="D1297" i="264"/>
  <c r="I1296" i="264"/>
  <c r="H1296" i="264"/>
  <c r="E1296" i="264"/>
  <c r="D1296" i="264"/>
  <c r="I1295" i="264"/>
  <c r="H1295" i="264"/>
  <c r="E1295" i="264"/>
  <c r="D1295" i="264"/>
  <c r="I1294" i="264"/>
  <c r="H1294" i="264"/>
  <c r="E1294" i="264"/>
  <c r="D1294" i="264"/>
  <c r="I1293" i="264"/>
  <c r="H1293" i="264"/>
  <c r="E1293" i="264"/>
  <c r="D1293" i="264"/>
  <c r="I1292" i="264"/>
  <c r="H1292" i="264"/>
  <c r="E1292" i="264"/>
  <c r="D1292" i="264"/>
  <c r="I1291" i="264"/>
  <c r="H1291" i="264"/>
  <c r="E1291" i="264"/>
  <c r="D1291" i="264"/>
  <c r="I1290" i="264"/>
  <c r="H1290" i="264"/>
  <c r="E1290" i="264"/>
  <c r="D1290" i="264"/>
  <c r="I1289" i="264"/>
  <c r="H1289" i="264"/>
  <c r="E1289" i="264"/>
  <c r="D1289" i="264"/>
  <c r="I1288" i="264"/>
  <c r="H1288" i="264"/>
  <c r="E1288" i="264"/>
  <c r="D1288" i="264"/>
  <c r="I1287" i="264"/>
  <c r="H1287" i="264"/>
  <c r="E1287" i="264"/>
  <c r="D1287" i="264"/>
  <c r="I1286" i="264"/>
  <c r="H1286" i="264"/>
  <c r="E1286" i="264"/>
  <c r="D1286" i="264"/>
  <c r="I1285" i="264"/>
  <c r="H1285" i="264"/>
  <c r="E1285" i="264"/>
  <c r="D1285" i="264"/>
  <c r="I1284" i="264"/>
  <c r="H1284" i="264"/>
  <c r="E1284" i="264"/>
  <c r="D1284" i="264"/>
  <c r="I1283" i="264"/>
  <c r="H1283" i="264"/>
  <c r="E1283" i="264"/>
  <c r="D1283" i="264"/>
  <c r="I1282" i="264"/>
  <c r="H1282" i="264"/>
  <c r="E1282" i="264"/>
  <c r="D1282" i="264"/>
  <c r="I1281" i="264"/>
  <c r="H1281" i="264"/>
  <c r="E1281" i="264"/>
  <c r="D1281" i="264"/>
  <c r="I1280" i="264"/>
  <c r="H1280" i="264"/>
  <c r="E1280" i="264"/>
  <c r="D1280" i="264"/>
  <c r="I1279" i="264"/>
  <c r="H1279" i="264"/>
  <c r="E1279" i="264"/>
  <c r="D1279" i="264"/>
  <c r="I1278" i="264"/>
  <c r="H1278" i="264"/>
  <c r="E1278" i="264"/>
  <c r="D1278" i="264"/>
  <c r="I1277" i="264"/>
  <c r="H1277" i="264"/>
  <c r="E1277" i="264"/>
  <c r="D1277" i="264"/>
  <c r="I1276" i="264"/>
  <c r="H1276" i="264"/>
  <c r="E1276" i="264"/>
  <c r="D1276" i="264"/>
  <c r="I1275" i="264"/>
  <c r="H1275" i="264"/>
  <c r="E1275" i="264"/>
  <c r="D1275" i="264"/>
  <c r="I1274" i="264"/>
  <c r="H1274" i="264"/>
  <c r="E1274" i="264"/>
  <c r="D1274" i="264"/>
  <c r="I1273" i="264"/>
  <c r="H1273" i="264"/>
  <c r="E1273" i="264"/>
  <c r="D1273" i="264"/>
  <c r="I1272" i="264"/>
  <c r="H1272" i="264"/>
  <c r="E1272" i="264"/>
  <c r="D1272" i="264"/>
  <c r="I1271" i="264"/>
  <c r="H1271" i="264"/>
  <c r="E1271" i="264"/>
  <c r="D1271" i="264"/>
  <c r="I1270" i="264"/>
  <c r="H1270" i="264"/>
  <c r="E1270" i="264"/>
  <c r="D1270" i="264"/>
  <c r="I1269" i="264"/>
  <c r="H1269" i="264"/>
  <c r="E1269" i="264"/>
  <c r="D1269" i="264"/>
  <c r="I1268" i="264"/>
  <c r="H1268" i="264"/>
  <c r="E1268" i="264"/>
  <c r="D1268" i="264"/>
  <c r="I1267" i="264"/>
  <c r="H1267" i="264"/>
  <c r="E1267" i="264"/>
  <c r="D1267" i="264"/>
  <c r="I1266" i="264"/>
  <c r="H1266" i="264"/>
  <c r="E1266" i="264"/>
  <c r="D1266" i="264"/>
  <c r="I1265" i="264"/>
  <c r="H1265" i="264"/>
  <c r="E1265" i="264"/>
  <c r="D1265" i="264"/>
  <c r="I1264" i="264"/>
  <c r="H1264" i="264"/>
  <c r="E1264" i="264"/>
  <c r="D1264" i="264"/>
  <c r="I1263" i="264"/>
  <c r="H1263" i="264"/>
  <c r="E1263" i="264"/>
  <c r="D1263" i="264"/>
  <c r="I1262" i="264"/>
  <c r="H1262" i="264"/>
  <c r="E1262" i="264"/>
  <c r="D1262" i="264"/>
  <c r="I1261" i="264"/>
  <c r="H1261" i="264"/>
  <c r="E1261" i="264"/>
  <c r="D1261" i="264"/>
  <c r="I1260" i="264"/>
  <c r="H1260" i="264"/>
  <c r="E1260" i="264"/>
  <c r="D1260" i="264"/>
  <c r="I1259" i="264"/>
  <c r="H1259" i="264"/>
  <c r="E1259" i="264"/>
  <c r="D1259" i="264"/>
  <c r="I1258" i="264"/>
  <c r="H1258" i="264"/>
  <c r="E1258" i="264"/>
  <c r="D1258" i="264"/>
  <c r="I1257" i="264"/>
  <c r="H1257" i="264"/>
  <c r="E1257" i="264"/>
  <c r="D1257" i="264"/>
  <c r="I1256" i="264"/>
  <c r="H1256" i="264"/>
  <c r="E1256" i="264"/>
  <c r="D1256" i="264"/>
  <c r="I1255" i="264"/>
  <c r="H1255" i="264"/>
  <c r="E1255" i="264"/>
  <c r="D1255" i="264"/>
  <c r="I1254" i="264"/>
  <c r="H1254" i="264"/>
  <c r="E1254" i="264"/>
  <c r="D1254" i="264"/>
  <c r="I1253" i="264"/>
  <c r="H1253" i="264"/>
  <c r="E1253" i="264"/>
  <c r="D1253" i="264"/>
  <c r="I1252" i="264"/>
  <c r="H1252" i="264"/>
  <c r="E1252" i="264"/>
  <c r="D1252" i="264"/>
  <c r="I1251" i="264"/>
  <c r="H1251" i="264"/>
  <c r="E1251" i="264"/>
  <c r="D1251" i="264"/>
  <c r="I1250" i="264"/>
  <c r="H1250" i="264"/>
  <c r="E1250" i="264"/>
  <c r="D1250" i="264"/>
  <c r="I1249" i="264"/>
  <c r="H1249" i="264"/>
  <c r="E1249" i="264"/>
  <c r="D1249" i="264"/>
  <c r="I1248" i="264"/>
  <c r="H1248" i="264"/>
  <c r="E1248" i="264"/>
  <c r="D1248" i="264"/>
  <c r="I1247" i="264"/>
  <c r="H1247" i="264"/>
  <c r="E1247" i="264"/>
  <c r="D1247" i="264"/>
  <c r="I1246" i="264"/>
  <c r="H1246" i="264"/>
  <c r="E1246" i="264"/>
  <c r="D1246" i="264"/>
  <c r="I1245" i="264"/>
  <c r="H1245" i="264"/>
  <c r="E1245" i="264"/>
  <c r="D1245" i="264"/>
  <c r="I1244" i="264"/>
  <c r="H1244" i="264"/>
  <c r="E1244" i="264"/>
  <c r="D1244" i="264"/>
  <c r="I1243" i="264"/>
  <c r="H1243" i="264"/>
  <c r="E1243" i="264"/>
  <c r="D1243" i="264"/>
  <c r="I1242" i="264"/>
  <c r="H1242" i="264"/>
  <c r="E1242" i="264"/>
  <c r="D1242" i="264"/>
  <c r="I1241" i="264"/>
  <c r="H1241" i="264"/>
  <c r="E1241" i="264"/>
  <c r="D1241" i="264"/>
  <c r="I1240" i="264"/>
  <c r="H1240" i="264"/>
  <c r="E1240" i="264"/>
  <c r="D1240" i="264"/>
  <c r="I1239" i="264"/>
  <c r="H1239" i="264"/>
  <c r="E1239" i="264"/>
  <c r="D1239" i="264"/>
  <c r="I1238" i="264"/>
  <c r="H1238" i="264"/>
  <c r="E1238" i="264"/>
  <c r="D1238" i="264"/>
  <c r="I1237" i="264"/>
  <c r="H1237" i="264"/>
  <c r="E1237" i="264"/>
  <c r="D1237" i="264"/>
  <c r="I1236" i="264"/>
  <c r="H1236" i="264"/>
  <c r="E1236" i="264"/>
  <c r="D1236" i="264"/>
  <c r="I1235" i="264"/>
  <c r="H1235" i="264"/>
  <c r="E1235" i="264"/>
  <c r="D1235" i="264"/>
  <c r="I1234" i="264"/>
  <c r="H1234" i="264"/>
  <c r="E1234" i="264"/>
  <c r="D1234" i="264"/>
  <c r="I1233" i="264"/>
  <c r="H1233" i="264"/>
  <c r="E1233" i="264"/>
  <c r="D1233" i="264"/>
  <c r="I1232" i="264"/>
  <c r="H1232" i="264"/>
  <c r="E1232" i="264"/>
  <c r="D1232" i="264"/>
  <c r="I1231" i="264"/>
  <c r="H1231" i="264"/>
  <c r="E1231" i="264"/>
  <c r="D1231" i="264"/>
  <c r="I1230" i="264"/>
  <c r="H1230" i="264"/>
  <c r="E1230" i="264"/>
  <c r="D1230" i="264"/>
  <c r="I1229" i="264"/>
  <c r="H1229" i="264"/>
  <c r="E1229" i="264"/>
  <c r="D1229" i="264"/>
  <c r="I1228" i="264"/>
  <c r="H1228" i="264"/>
  <c r="E1228" i="264"/>
  <c r="D1228" i="264"/>
  <c r="I1227" i="264"/>
  <c r="H1227" i="264"/>
  <c r="E1227" i="264"/>
  <c r="D1227" i="264"/>
  <c r="I1226" i="264"/>
  <c r="H1226" i="264"/>
  <c r="E1226" i="264"/>
  <c r="D1226" i="264"/>
  <c r="I1225" i="264"/>
  <c r="H1225" i="264"/>
  <c r="E1225" i="264"/>
  <c r="D1225" i="264"/>
  <c r="I1224" i="264"/>
  <c r="H1224" i="264"/>
  <c r="E1224" i="264"/>
  <c r="D1224" i="264"/>
  <c r="I1223" i="264"/>
  <c r="H1223" i="264"/>
  <c r="E1223" i="264"/>
  <c r="D1223" i="264"/>
  <c r="I1222" i="264"/>
  <c r="H1222" i="264"/>
  <c r="E1222" i="264"/>
  <c r="D1222" i="264"/>
  <c r="I1221" i="264"/>
  <c r="H1221" i="264"/>
  <c r="E1221" i="264"/>
  <c r="D1221" i="264"/>
  <c r="I1220" i="264"/>
  <c r="H1220" i="264"/>
  <c r="E1220" i="264"/>
  <c r="D1220" i="264"/>
  <c r="I1219" i="264"/>
  <c r="H1219" i="264"/>
  <c r="E1219" i="264"/>
  <c r="D1219" i="264"/>
  <c r="I1218" i="264"/>
  <c r="H1218" i="264"/>
  <c r="E1218" i="264"/>
  <c r="D1218" i="264"/>
  <c r="I1217" i="264"/>
  <c r="H1217" i="264"/>
  <c r="E1217" i="264"/>
  <c r="D1217" i="264"/>
  <c r="I1216" i="264"/>
  <c r="H1216" i="264"/>
  <c r="E1216" i="264"/>
  <c r="D1216" i="264"/>
  <c r="I1215" i="264"/>
  <c r="H1215" i="264"/>
  <c r="E1215" i="264"/>
  <c r="D1215" i="264"/>
  <c r="I1214" i="264"/>
  <c r="H1214" i="264"/>
  <c r="E1214" i="264"/>
  <c r="D1214" i="264"/>
  <c r="I1213" i="264"/>
  <c r="H1213" i="264"/>
  <c r="E1213" i="264"/>
  <c r="D1213" i="264"/>
  <c r="I1212" i="264"/>
  <c r="H1212" i="264"/>
  <c r="E1212" i="264"/>
  <c r="D1212" i="264"/>
  <c r="I1211" i="264"/>
  <c r="H1211" i="264"/>
  <c r="E1211" i="264"/>
  <c r="D1211" i="264"/>
  <c r="I1210" i="264"/>
  <c r="H1210" i="264"/>
  <c r="E1210" i="264"/>
  <c r="D1210" i="264"/>
  <c r="I1209" i="264"/>
  <c r="H1209" i="264"/>
  <c r="E1209" i="264"/>
  <c r="D1209" i="264"/>
  <c r="I1208" i="264"/>
  <c r="H1208" i="264"/>
  <c r="E1208" i="264"/>
  <c r="D1208" i="264"/>
  <c r="I1207" i="264"/>
  <c r="H1207" i="264"/>
  <c r="E1207" i="264"/>
  <c r="D1207" i="264"/>
  <c r="I1206" i="264"/>
  <c r="H1206" i="264"/>
  <c r="E1206" i="264"/>
  <c r="D1206" i="264"/>
  <c r="I1205" i="264"/>
  <c r="H1205" i="264"/>
  <c r="E1205" i="264"/>
  <c r="D1205" i="264"/>
  <c r="I1204" i="264"/>
  <c r="H1204" i="264"/>
  <c r="E1204" i="264"/>
  <c r="D1204" i="264"/>
  <c r="I1203" i="264"/>
  <c r="H1203" i="264"/>
  <c r="E1203" i="264"/>
  <c r="D1203" i="264"/>
  <c r="I1202" i="264"/>
  <c r="H1202" i="264"/>
  <c r="E1202" i="264"/>
  <c r="D1202" i="264"/>
  <c r="I1201" i="264"/>
  <c r="H1201" i="264"/>
  <c r="E1201" i="264"/>
  <c r="D1201" i="264"/>
  <c r="I1200" i="264"/>
  <c r="H1200" i="264"/>
  <c r="E1200" i="264"/>
  <c r="D1200" i="264"/>
  <c r="I1199" i="264"/>
  <c r="H1199" i="264"/>
  <c r="E1199" i="264"/>
  <c r="D1199" i="264"/>
  <c r="I1198" i="264"/>
  <c r="H1198" i="264"/>
  <c r="E1198" i="264"/>
  <c r="D1198" i="264"/>
  <c r="I1197" i="264"/>
  <c r="H1197" i="264"/>
  <c r="E1197" i="264"/>
  <c r="D1197" i="264"/>
  <c r="I1196" i="264"/>
  <c r="H1196" i="264"/>
  <c r="E1196" i="264"/>
  <c r="D1196" i="264"/>
  <c r="I1195" i="264"/>
  <c r="H1195" i="264"/>
  <c r="E1195" i="264"/>
  <c r="D1195" i="264"/>
  <c r="I1194" i="264"/>
  <c r="H1194" i="264"/>
  <c r="E1194" i="264"/>
  <c r="D1194" i="264"/>
  <c r="I1193" i="264"/>
  <c r="H1193" i="264"/>
  <c r="E1193" i="264"/>
  <c r="D1193" i="264"/>
  <c r="I1192" i="264"/>
  <c r="H1192" i="264"/>
  <c r="E1192" i="264"/>
  <c r="D1192" i="264"/>
  <c r="I1191" i="264"/>
  <c r="H1191" i="264"/>
  <c r="E1191" i="264"/>
  <c r="D1191" i="264"/>
  <c r="I1190" i="264"/>
  <c r="H1190" i="264"/>
  <c r="E1190" i="264"/>
  <c r="D1190" i="264"/>
  <c r="I1189" i="264"/>
  <c r="H1189" i="264"/>
  <c r="E1189" i="264"/>
  <c r="D1189" i="264"/>
  <c r="I1188" i="264"/>
  <c r="H1188" i="264"/>
  <c r="E1188" i="264"/>
  <c r="D1188" i="264"/>
  <c r="I1187" i="264"/>
  <c r="H1187" i="264"/>
  <c r="E1187" i="264"/>
  <c r="D1187" i="264"/>
  <c r="I1186" i="264"/>
  <c r="H1186" i="264"/>
  <c r="E1186" i="264"/>
  <c r="D1186" i="264"/>
  <c r="I1185" i="264"/>
  <c r="H1185" i="264"/>
  <c r="E1185" i="264"/>
  <c r="D1185" i="264"/>
  <c r="I1184" i="264"/>
  <c r="H1184" i="264"/>
  <c r="E1184" i="264"/>
  <c r="D1184" i="264"/>
  <c r="I1183" i="264"/>
  <c r="H1183" i="264"/>
  <c r="E1183" i="264"/>
  <c r="D1183" i="264"/>
  <c r="I1182" i="264"/>
  <c r="H1182" i="264"/>
  <c r="E1182" i="264"/>
  <c r="D1182" i="264"/>
  <c r="I1181" i="264"/>
  <c r="H1181" i="264"/>
  <c r="E1181" i="264"/>
  <c r="D1181" i="264"/>
  <c r="I1180" i="264"/>
  <c r="H1180" i="264"/>
  <c r="E1180" i="264"/>
  <c r="D1180" i="264"/>
  <c r="I1179" i="264"/>
  <c r="H1179" i="264"/>
  <c r="E1179" i="264"/>
  <c r="D1179" i="264"/>
  <c r="I1178" i="264"/>
  <c r="H1178" i="264"/>
  <c r="E1178" i="264"/>
  <c r="D1178" i="264"/>
  <c r="I1177" i="264"/>
  <c r="H1177" i="264"/>
  <c r="E1177" i="264"/>
  <c r="D1177" i="264"/>
  <c r="I1176" i="264"/>
  <c r="H1176" i="264"/>
  <c r="E1176" i="264"/>
  <c r="D1176" i="264"/>
  <c r="I1175" i="264"/>
  <c r="H1175" i="264"/>
  <c r="E1175" i="264"/>
  <c r="D1175" i="264"/>
  <c r="I1174" i="264"/>
  <c r="H1174" i="264"/>
  <c r="E1174" i="264"/>
  <c r="D1174" i="264"/>
  <c r="I1173" i="264"/>
  <c r="H1173" i="264"/>
  <c r="E1173" i="264"/>
  <c r="D1173" i="264"/>
  <c r="I1172" i="264"/>
  <c r="H1172" i="264"/>
  <c r="E1172" i="264"/>
  <c r="D1172" i="264"/>
  <c r="I1171" i="264"/>
  <c r="H1171" i="264"/>
  <c r="E1171" i="264"/>
  <c r="D1171" i="264"/>
  <c r="I1170" i="264"/>
  <c r="H1170" i="264"/>
  <c r="E1170" i="264"/>
  <c r="D1170" i="264"/>
  <c r="I1169" i="264"/>
  <c r="H1169" i="264"/>
  <c r="E1169" i="264"/>
  <c r="D1169" i="264"/>
  <c r="I1168" i="264"/>
  <c r="H1168" i="264"/>
  <c r="E1168" i="264"/>
  <c r="D1168" i="264"/>
  <c r="I1167" i="264"/>
  <c r="H1167" i="264"/>
  <c r="E1167" i="264"/>
  <c r="D1167" i="264"/>
  <c r="I1166" i="264"/>
  <c r="H1166" i="264"/>
  <c r="E1166" i="264"/>
  <c r="D1166" i="264"/>
  <c r="I1165" i="264"/>
  <c r="H1165" i="264"/>
  <c r="E1165" i="264"/>
  <c r="D1165" i="264"/>
  <c r="I1164" i="264"/>
  <c r="H1164" i="264"/>
  <c r="E1164" i="264"/>
  <c r="D1164" i="264"/>
  <c r="I1163" i="264"/>
  <c r="H1163" i="264"/>
  <c r="E1163" i="264"/>
  <c r="D1163" i="264"/>
  <c r="I1162" i="264"/>
  <c r="H1162" i="264"/>
  <c r="E1162" i="264"/>
  <c r="D1162" i="264"/>
  <c r="I1161" i="264"/>
  <c r="H1161" i="264"/>
  <c r="E1161" i="264"/>
  <c r="D1161" i="264"/>
  <c r="I1160" i="264"/>
  <c r="H1160" i="264"/>
  <c r="E1160" i="264"/>
  <c r="D1160" i="264"/>
  <c r="I1159" i="264"/>
  <c r="H1159" i="264"/>
  <c r="E1159" i="264"/>
  <c r="D1159" i="264"/>
  <c r="I1158" i="264"/>
  <c r="H1158" i="264"/>
  <c r="E1158" i="264"/>
  <c r="D1158" i="264"/>
  <c r="I1157" i="264"/>
  <c r="H1157" i="264"/>
  <c r="E1157" i="264"/>
  <c r="D1157" i="264"/>
  <c r="I1156" i="264"/>
  <c r="H1156" i="264"/>
  <c r="E1156" i="264"/>
  <c r="D1156" i="264"/>
  <c r="I1155" i="264"/>
  <c r="H1155" i="264"/>
  <c r="E1155" i="264"/>
  <c r="D1155" i="264"/>
  <c r="I1154" i="264"/>
  <c r="H1154" i="264"/>
  <c r="E1154" i="264"/>
  <c r="D1154" i="264"/>
  <c r="I1153" i="264"/>
  <c r="H1153" i="264"/>
  <c r="E1153" i="264"/>
  <c r="D1153" i="264"/>
  <c r="I1152" i="264"/>
  <c r="H1152" i="264"/>
  <c r="E1152" i="264"/>
  <c r="D1152" i="264"/>
  <c r="I1151" i="264"/>
  <c r="H1151" i="264"/>
  <c r="E1151" i="264"/>
  <c r="D1151" i="264"/>
  <c r="I1150" i="264"/>
  <c r="H1150" i="264"/>
  <c r="E1150" i="264"/>
  <c r="D1150" i="264"/>
  <c r="I1149" i="264"/>
  <c r="H1149" i="264"/>
  <c r="E1149" i="264"/>
  <c r="D1149" i="264"/>
  <c r="I1148" i="264"/>
  <c r="H1148" i="264"/>
  <c r="E1148" i="264"/>
  <c r="D1148" i="264"/>
  <c r="I1147" i="264"/>
  <c r="H1147" i="264"/>
  <c r="E1147" i="264"/>
  <c r="D1147" i="264"/>
  <c r="I1146" i="264"/>
  <c r="H1146" i="264"/>
  <c r="E1146" i="264"/>
  <c r="D1146" i="264"/>
  <c r="I1145" i="264"/>
  <c r="H1145" i="264"/>
  <c r="E1145" i="264"/>
  <c r="D1145" i="264"/>
  <c r="I1144" i="264"/>
  <c r="H1144" i="264"/>
  <c r="E1144" i="264"/>
  <c r="D1144" i="264"/>
  <c r="I1143" i="264"/>
  <c r="H1143" i="264"/>
  <c r="E1143" i="264"/>
  <c r="D1143" i="264"/>
  <c r="I1142" i="264"/>
  <c r="H1142" i="264"/>
  <c r="E1142" i="264"/>
  <c r="D1142" i="264"/>
  <c r="I1141" i="264"/>
  <c r="H1141" i="264"/>
  <c r="E1141" i="264"/>
  <c r="D1141" i="264"/>
  <c r="I1140" i="264"/>
  <c r="H1140" i="264"/>
  <c r="E1140" i="264"/>
  <c r="D1140" i="264"/>
  <c r="I1139" i="264"/>
  <c r="H1139" i="264"/>
  <c r="E1139" i="264"/>
  <c r="D1139" i="264"/>
  <c r="I1138" i="264"/>
  <c r="H1138" i="264"/>
  <c r="E1138" i="264"/>
  <c r="D1138" i="264"/>
  <c r="I1137" i="264"/>
  <c r="H1137" i="264"/>
  <c r="E1137" i="264"/>
  <c r="D1137" i="264"/>
  <c r="I1136" i="264"/>
  <c r="H1136" i="264"/>
  <c r="E1136" i="264"/>
  <c r="D1136" i="264"/>
  <c r="I1135" i="264"/>
  <c r="H1135" i="264"/>
  <c r="E1135" i="264"/>
  <c r="D1135" i="264"/>
  <c r="I1134" i="264"/>
  <c r="H1134" i="264"/>
  <c r="E1134" i="264"/>
  <c r="D1134" i="264"/>
  <c r="I1133" i="264"/>
  <c r="H1133" i="264"/>
  <c r="E1133" i="264"/>
  <c r="D1133" i="264"/>
  <c r="I1132" i="264"/>
  <c r="H1132" i="264"/>
  <c r="E1132" i="264"/>
  <c r="D1132" i="264"/>
  <c r="I1131" i="264"/>
  <c r="H1131" i="264"/>
  <c r="E1131" i="264"/>
  <c r="D1131" i="264"/>
  <c r="I1130" i="264"/>
  <c r="H1130" i="264"/>
  <c r="E1130" i="264"/>
  <c r="D1130" i="264"/>
  <c r="I1129" i="264"/>
  <c r="H1129" i="264"/>
  <c r="E1129" i="264"/>
  <c r="D1129" i="264"/>
  <c r="I1128" i="264"/>
  <c r="H1128" i="264"/>
  <c r="E1128" i="264"/>
  <c r="D1128" i="264"/>
  <c r="I1127" i="264"/>
  <c r="H1127" i="264"/>
  <c r="E1127" i="264"/>
  <c r="D1127" i="264"/>
  <c r="I1126" i="264"/>
  <c r="H1126" i="264"/>
  <c r="E1126" i="264"/>
  <c r="D1126" i="264"/>
  <c r="I1125" i="264"/>
  <c r="H1125" i="264"/>
  <c r="E1125" i="264"/>
  <c r="D1125" i="264"/>
  <c r="I1124" i="264"/>
  <c r="H1124" i="264"/>
  <c r="E1124" i="264"/>
  <c r="D1124" i="264"/>
  <c r="I1123" i="264"/>
  <c r="H1123" i="264"/>
  <c r="E1123" i="264"/>
  <c r="D1123" i="264"/>
  <c r="I1122" i="264"/>
  <c r="H1122" i="264"/>
  <c r="E1122" i="264"/>
  <c r="D1122" i="264"/>
  <c r="I1121" i="264"/>
  <c r="H1121" i="264"/>
  <c r="E1121" i="264"/>
  <c r="D1121" i="264"/>
  <c r="I1120" i="264"/>
  <c r="H1120" i="264"/>
  <c r="E1120" i="264"/>
  <c r="D1120" i="264"/>
  <c r="I1119" i="264"/>
  <c r="H1119" i="264"/>
  <c r="E1119" i="264"/>
  <c r="D1119" i="264"/>
  <c r="I1118" i="264"/>
  <c r="H1118" i="264"/>
  <c r="E1118" i="264"/>
  <c r="D1118" i="264"/>
  <c r="I1117" i="264"/>
  <c r="H1117" i="264"/>
  <c r="E1117" i="264"/>
  <c r="D1117" i="264"/>
  <c r="I1116" i="264"/>
  <c r="H1116" i="264"/>
  <c r="E1116" i="264"/>
  <c r="D1116" i="264"/>
  <c r="I1115" i="264"/>
  <c r="H1115" i="264"/>
  <c r="E1115" i="264"/>
  <c r="D1115" i="264"/>
  <c r="I1114" i="264"/>
  <c r="H1114" i="264"/>
  <c r="E1114" i="264"/>
  <c r="D1114" i="264"/>
  <c r="I1113" i="264"/>
  <c r="H1113" i="264"/>
  <c r="E1113" i="264"/>
  <c r="D1113" i="264"/>
  <c r="I1112" i="264"/>
  <c r="H1112" i="264"/>
  <c r="E1112" i="264"/>
  <c r="D1112" i="264"/>
  <c r="I1111" i="264"/>
  <c r="H1111" i="264"/>
  <c r="E1111" i="264"/>
  <c r="D1111" i="264"/>
  <c r="I1110" i="264"/>
  <c r="H1110" i="264"/>
  <c r="E1110" i="264"/>
  <c r="D1110" i="264"/>
  <c r="I1109" i="264"/>
  <c r="H1109" i="264"/>
  <c r="E1109" i="264"/>
  <c r="D1109" i="264"/>
  <c r="I1108" i="264"/>
  <c r="H1108" i="264"/>
  <c r="E1108" i="264"/>
  <c r="D1108" i="264"/>
  <c r="I1107" i="264"/>
  <c r="H1107" i="264"/>
  <c r="E1107" i="264"/>
  <c r="D1107" i="264"/>
  <c r="I1106" i="264"/>
  <c r="H1106" i="264"/>
  <c r="E1106" i="264"/>
  <c r="D1106" i="264"/>
  <c r="I1105" i="264"/>
  <c r="H1105" i="264"/>
  <c r="E1105" i="264"/>
  <c r="D1105" i="264"/>
  <c r="I1104" i="264"/>
  <c r="H1104" i="264"/>
  <c r="E1104" i="264"/>
  <c r="D1104" i="264"/>
  <c r="I1103" i="264"/>
  <c r="H1103" i="264"/>
  <c r="E1103" i="264"/>
  <c r="D1103" i="264"/>
  <c r="I1102" i="264"/>
  <c r="H1102" i="264"/>
  <c r="E1102" i="264"/>
  <c r="D1102" i="264"/>
  <c r="I1101" i="264"/>
  <c r="H1101" i="264"/>
  <c r="E1101" i="264"/>
  <c r="D1101" i="264"/>
  <c r="I1100" i="264"/>
  <c r="H1100" i="264"/>
  <c r="E1100" i="264"/>
  <c r="D1100" i="264"/>
  <c r="I1099" i="264"/>
  <c r="H1099" i="264"/>
  <c r="E1099" i="264"/>
  <c r="D1099" i="264"/>
  <c r="I1098" i="264"/>
  <c r="H1098" i="264"/>
  <c r="E1098" i="264"/>
  <c r="D1098" i="264"/>
  <c r="I1097" i="264"/>
  <c r="H1097" i="264"/>
  <c r="E1097" i="264"/>
  <c r="D1097" i="264"/>
  <c r="I1096" i="264"/>
  <c r="H1096" i="264"/>
  <c r="E1096" i="264"/>
  <c r="D1096" i="264"/>
  <c r="I1095" i="264"/>
  <c r="H1095" i="264"/>
  <c r="E1095" i="264"/>
  <c r="D1095" i="264"/>
  <c r="I1094" i="264"/>
  <c r="H1094" i="264"/>
  <c r="E1094" i="264"/>
  <c r="D1094" i="264"/>
  <c r="I1093" i="264"/>
  <c r="H1093" i="264"/>
  <c r="E1093" i="264"/>
  <c r="D1093" i="264"/>
  <c r="I1092" i="264"/>
  <c r="H1092" i="264"/>
  <c r="E1092" i="264"/>
  <c r="D1092" i="264"/>
  <c r="I1091" i="264"/>
  <c r="H1091" i="264"/>
  <c r="E1091" i="264"/>
  <c r="D1091" i="264"/>
  <c r="I1090" i="264"/>
  <c r="H1090" i="264"/>
  <c r="E1090" i="264"/>
  <c r="D1090" i="264"/>
  <c r="I1089" i="264"/>
  <c r="H1089" i="264"/>
  <c r="E1089" i="264"/>
  <c r="D1089" i="264"/>
  <c r="I1088" i="264"/>
  <c r="H1088" i="264"/>
  <c r="E1088" i="264"/>
  <c r="D1088" i="264"/>
  <c r="I1087" i="264"/>
  <c r="H1087" i="264"/>
  <c r="E1087" i="264"/>
  <c r="D1087" i="264"/>
  <c r="I1086" i="264"/>
  <c r="H1086" i="264"/>
  <c r="E1086" i="264"/>
  <c r="D1086" i="264"/>
  <c r="I1085" i="264"/>
  <c r="H1085" i="264"/>
  <c r="E1085" i="264"/>
  <c r="D1085" i="264"/>
  <c r="I1084" i="264"/>
  <c r="H1084" i="264"/>
  <c r="E1084" i="264"/>
  <c r="D1084" i="264"/>
  <c r="I1083" i="264"/>
  <c r="H1083" i="264"/>
  <c r="E1083" i="264"/>
  <c r="D1083" i="264"/>
  <c r="I1082" i="264"/>
  <c r="H1082" i="264"/>
  <c r="E1082" i="264"/>
  <c r="D1082" i="264"/>
  <c r="I1081" i="264"/>
  <c r="H1081" i="264"/>
  <c r="E1081" i="264"/>
  <c r="D1081" i="264"/>
  <c r="I1080" i="264"/>
  <c r="H1080" i="264"/>
  <c r="E1080" i="264"/>
  <c r="D1080" i="264"/>
  <c r="I1079" i="264"/>
  <c r="H1079" i="264"/>
  <c r="E1079" i="264"/>
  <c r="D1079" i="264"/>
  <c r="I1078" i="264"/>
  <c r="H1078" i="264"/>
  <c r="E1078" i="264"/>
  <c r="D1078" i="264"/>
  <c r="I1077" i="264"/>
  <c r="H1077" i="264"/>
  <c r="E1077" i="264"/>
  <c r="D1077" i="264"/>
  <c r="I1076" i="264"/>
  <c r="H1076" i="264"/>
  <c r="E1076" i="264"/>
  <c r="D1076" i="264"/>
  <c r="I1075" i="264"/>
  <c r="H1075" i="264"/>
  <c r="E1075" i="264"/>
  <c r="D1075" i="264"/>
  <c r="I1074" i="264"/>
  <c r="H1074" i="264"/>
  <c r="E1074" i="264"/>
  <c r="D1074" i="264"/>
  <c r="I1073" i="264"/>
  <c r="H1073" i="264"/>
  <c r="E1073" i="264"/>
  <c r="D1073" i="264"/>
  <c r="I1072" i="264"/>
  <c r="H1072" i="264"/>
  <c r="E1072" i="264"/>
  <c r="D1072" i="264"/>
  <c r="I1071" i="264"/>
  <c r="H1071" i="264"/>
  <c r="E1071" i="264"/>
  <c r="D1071" i="264"/>
  <c r="I1070" i="264"/>
  <c r="H1070" i="264"/>
  <c r="E1070" i="264"/>
  <c r="D1070" i="264"/>
  <c r="I1069" i="264"/>
  <c r="H1069" i="264"/>
  <c r="E1069" i="264"/>
  <c r="D1069" i="264"/>
  <c r="I1068" i="264"/>
  <c r="H1068" i="264"/>
  <c r="E1068" i="264"/>
  <c r="D1068" i="264"/>
  <c r="I1067" i="264"/>
  <c r="H1067" i="264"/>
  <c r="E1067" i="264"/>
  <c r="D1067" i="264"/>
  <c r="I1066" i="264"/>
  <c r="H1066" i="264"/>
  <c r="E1066" i="264"/>
  <c r="D1066" i="264"/>
  <c r="I1065" i="264"/>
  <c r="H1065" i="264"/>
  <c r="E1065" i="264"/>
  <c r="D1065" i="264"/>
  <c r="I1064" i="264"/>
  <c r="H1064" i="264"/>
  <c r="E1064" i="264"/>
  <c r="D1064" i="264"/>
  <c r="I1063" i="264"/>
  <c r="H1063" i="264"/>
  <c r="E1063" i="264"/>
  <c r="D1063" i="264"/>
  <c r="I1062" i="264"/>
  <c r="H1062" i="264"/>
  <c r="E1062" i="264"/>
  <c r="D1062" i="264"/>
  <c r="I1061" i="264"/>
  <c r="H1061" i="264"/>
  <c r="E1061" i="264"/>
  <c r="D1061" i="264"/>
  <c r="I1060" i="264"/>
  <c r="H1060" i="264"/>
  <c r="E1060" i="264"/>
  <c r="D1060" i="264"/>
  <c r="I1059" i="264"/>
  <c r="H1059" i="264"/>
  <c r="E1059" i="264"/>
  <c r="D1059" i="264"/>
  <c r="I1058" i="264"/>
  <c r="H1058" i="264"/>
  <c r="E1058" i="264"/>
  <c r="D1058" i="264"/>
  <c r="I1057" i="264"/>
  <c r="H1057" i="264"/>
  <c r="E1057" i="264"/>
  <c r="D1057" i="264"/>
  <c r="I1056" i="264"/>
  <c r="H1056" i="264"/>
  <c r="E1056" i="264"/>
  <c r="D1056" i="264"/>
  <c r="I1055" i="264"/>
  <c r="H1055" i="264"/>
  <c r="E1055" i="264"/>
  <c r="D1055" i="264"/>
  <c r="I1054" i="264"/>
  <c r="H1054" i="264"/>
  <c r="E1054" i="264"/>
  <c r="D1054" i="264"/>
  <c r="I1053" i="264"/>
  <c r="H1053" i="264"/>
  <c r="E1053" i="264"/>
  <c r="D1053" i="264"/>
  <c r="I1052" i="264"/>
  <c r="H1052" i="264"/>
  <c r="E1052" i="264"/>
  <c r="D1052" i="264"/>
  <c r="I1051" i="264"/>
  <c r="H1051" i="264"/>
  <c r="E1051" i="264"/>
  <c r="D1051" i="264"/>
  <c r="I1050" i="264"/>
  <c r="H1050" i="264"/>
  <c r="E1050" i="264"/>
  <c r="D1050" i="264"/>
  <c r="I1049" i="264"/>
  <c r="H1049" i="264"/>
  <c r="E1049" i="264"/>
  <c r="D1049" i="264"/>
  <c r="I1048" i="264"/>
  <c r="H1048" i="264"/>
  <c r="E1048" i="264"/>
  <c r="D1048" i="264"/>
  <c r="I1047" i="264"/>
  <c r="H1047" i="264"/>
  <c r="E1047" i="264"/>
  <c r="D1047" i="264"/>
  <c r="I1046" i="264"/>
  <c r="H1046" i="264"/>
  <c r="E1046" i="264"/>
  <c r="D1046" i="264"/>
  <c r="I1045" i="264"/>
  <c r="H1045" i="264"/>
  <c r="E1045" i="264"/>
  <c r="D1045" i="264"/>
  <c r="I1044" i="264"/>
  <c r="H1044" i="264"/>
  <c r="E1044" i="264"/>
  <c r="D1044" i="264"/>
  <c r="I1043" i="264"/>
  <c r="H1043" i="264"/>
  <c r="E1043" i="264"/>
  <c r="D1043" i="264"/>
  <c r="I1042" i="264"/>
  <c r="H1042" i="264"/>
  <c r="E1042" i="264"/>
  <c r="D1042" i="264"/>
  <c r="I1041" i="264"/>
  <c r="H1041" i="264"/>
  <c r="E1041" i="264"/>
  <c r="D1041" i="264"/>
  <c r="I1040" i="264"/>
  <c r="H1040" i="264"/>
  <c r="E1040" i="264"/>
  <c r="D1040" i="264"/>
  <c r="I1039" i="264"/>
  <c r="H1039" i="264"/>
  <c r="E1039" i="264"/>
  <c r="D1039" i="264"/>
  <c r="I1038" i="264"/>
  <c r="H1038" i="264"/>
  <c r="E1038" i="264"/>
  <c r="D1038" i="264"/>
  <c r="I1037" i="264"/>
  <c r="H1037" i="264"/>
  <c r="E1037" i="264"/>
  <c r="D1037" i="264"/>
  <c r="I1036" i="264"/>
  <c r="H1036" i="264"/>
  <c r="E1036" i="264"/>
  <c r="D1036" i="264"/>
  <c r="I1035" i="264"/>
  <c r="H1035" i="264"/>
  <c r="E1035" i="264"/>
  <c r="D1035" i="264"/>
  <c r="I1034" i="264"/>
  <c r="H1034" i="264"/>
  <c r="E1034" i="264"/>
  <c r="D1034" i="264"/>
  <c r="I1033" i="264"/>
  <c r="H1033" i="264"/>
  <c r="E1033" i="264"/>
  <c r="D1033" i="264"/>
  <c r="I1032" i="264"/>
  <c r="H1032" i="264"/>
  <c r="E1032" i="264"/>
  <c r="D1032" i="264"/>
  <c r="I1031" i="264"/>
  <c r="H1031" i="264"/>
  <c r="E1031" i="264"/>
  <c r="D1031" i="264"/>
  <c r="I1030" i="264"/>
  <c r="H1030" i="264"/>
  <c r="E1030" i="264"/>
  <c r="D1030" i="264"/>
  <c r="I1029" i="264"/>
  <c r="H1029" i="264"/>
  <c r="E1029" i="264"/>
  <c r="D1029" i="264"/>
  <c r="I1028" i="264"/>
  <c r="H1028" i="264"/>
  <c r="E1028" i="264"/>
  <c r="D1028" i="264"/>
  <c r="I1027" i="264"/>
  <c r="H1027" i="264"/>
  <c r="E1027" i="264"/>
  <c r="D1027" i="264"/>
  <c r="I1026" i="264"/>
  <c r="H1026" i="264"/>
  <c r="E1026" i="264"/>
  <c r="D1026" i="264"/>
  <c r="I1025" i="264"/>
  <c r="H1025" i="264"/>
  <c r="E1025" i="264"/>
  <c r="D1025" i="264"/>
  <c r="I1024" i="264"/>
  <c r="H1024" i="264"/>
  <c r="E1024" i="264"/>
  <c r="D1024" i="264"/>
  <c r="I1023" i="264"/>
  <c r="H1023" i="264"/>
  <c r="E1023" i="264"/>
  <c r="D1023" i="264"/>
  <c r="I1022" i="264"/>
  <c r="H1022" i="264"/>
  <c r="E1022" i="264"/>
  <c r="D1022" i="264"/>
  <c r="I1021" i="264"/>
  <c r="H1021" i="264"/>
  <c r="E1021" i="264"/>
  <c r="D1021" i="264"/>
  <c r="I1020" i="264"/>
  <c r="H1020" i="264"/>
  <c r="E1020" i="264"/>
  <c r="D1020" i="264"/>
  <c r="I1019" i="264"/>
  <c r="H1019" i="264"/>
  <c r="E1019" i="264"/>
  <c r="D1019" i="264"/>
  <c r="I1018" i="264"/>
  <c r="H1018" i="264"/>
  <c r="E1018" i="264"/>
  <c r="D1018" i="264"/>
  <c r="I1017" i="264"/>
  <c r="H1017" i="264"/>
  <c r="E1017" i="264"/>
  <c r="D1017" i="264"/>
  <c r="I1016" i="264"/>
  <c r="H1016" i="264"/>
  <c r="E1016" i="264"/>
  <c r="D1016" i="264"/>
  <c r="I1015" i="264"/>
  <c r="H1015" i="264"/>
  <c r="E1015" i="264"/>
  <c r="D1015" i="264"/>
  <c r="I1014" i="264"/>
  <c r="H1014" i="264"/>
  <c r="E1014" i="264"/>
  <c r="D1014" i="264"/>
  <c r="I1013" i="264"/>
  <c r="H1013" i="264"/>
  <c r="E1013" i="264"/>
  <c r="D1013" i="264"/>
  <c r="I1012" i="264"/>
  <c r="H1012" i="264"/>
  <c r="E1012" i="264"/>
  <c r="D1012" i="264"/>
  <c r="I1011" i="264"/>
  <c r="H1011" i="264"/>
  <c r="E1011" i="264"/>
  <c r="D1011" i="264"/>
  <c r="I1010" i="264"/>
  <c r="H1010" i="264"/>
  <c r="E1010" i="264"/>
  <c r="D1010" i="264"/>
  <c r="I1009" i="264"/>
  <c r="H1009" i="264"/>
  <c r="E1009" i="264"/>
  <c r="D1009" i="264"/>
  <c r="I1008" i="264"/>
  <c r="H1008" i="264"/>
  <c r="E1008" i="264"/>
  <c r="D1008" i="264"/>
  <c r="H1007" i="264"/>
  <c r="E1007" i="264"/>
  <c r="D1007" i="264"/>
  <c r="I1006" i="264"/>
  <c r="H1006" i="264"/>
  <c r="E1006" i="264"/>
  <c r="D1006" i="264"/>
  <c r="I1005" i="264"/>
  <c r="E1005" i="264"/>
  <c r="D1005" i="264"/>
  <c r="I1004" i="264"/>
  <c r="E1004" i="264"/>
  <c r="D1004" i="264"/>
  <c r="I1003" i="264"/>
  <c r="E1003" i="264"/>
  <c r="D1003" i="264"/>
  <c r="I1002" i="264"/>
  <c r="E1002" i="264"/>
  <c r="D1002" i="264"/>
  <c r="I1001" i="264"/>
  <c r="H1001" i="264"/>
  <c r="E1001" i="264"/>
  <c r="D1001" i="264"/>
  <c r="I1000" i="264"/>
  <c r="H1000" i="264"/>
  <c r="E1000" i="264"/>
  <c r="D1000" i="264"/>
  <c r="I999" i="264"/>
  <c r="H999" i="264"/>
  <c r="E999" i="264"/>
  <c r="D999" i="264"/>
  <c r="I998" i="264"/>
  <c r="H998" i="264"/>
  <c r="E998" i="264"/>
  <c r="D998" i="264"/>
  <c r="F1956" i="264"/>
  <c r="F1955" i="264"/>
  <c r="F1954" i="264"/>
  <c r="F1953" i="264"/>
  <c r="F1952" i="264"/>
  <c r="K989" i="264"/>
  <c r="F1951" i="264"/>
  <c r="F1950" i="264"/>
  <c r="F1949" i="264"/>
  <c r="F1948" i="264"/>
  <c r="F1947" i="264"/>
  <c r="F1946" i="264"/>
  <c r="K983" i="264"/>
  <c r="F1945" i="264"/>
  <c r="F1944" i="264"/>
  <c r="K981" i="264"/>
  <c r="F1943" i="264"/>
  <c r="F1942" i="264"/>
  <c r="F1941" i="264"/>
  <c r="F1940" i="264"/>
  <c r="F1939" i="264"/>
  <c r="K975" i="264"/>
  <c r="F1937" i="264"/>
  <c r="F1936" i="264"/>
  <c r="K973" i="264"/>
  <c r="F1935" i="264"/>
  <c r="F1934" i="264"/>
  <c r="F1933" i="264"/>
  <c r="F1932" i="264"/>
  <c r="F1931" i="264"/>
  <c r="K967" i="264"/>
  <c r="F1929" i="264"/>
  <c r="F1928" i="264"/>
  <c r="K965" i="264"/>
  <c r="F1927" i="264"/>
  <c r="F1926" i="264"/>
  <c r="F1925" i="264"/>
  <c r="F1924" i="264"/>
  <c r="F1923" i="264"/>
  <c r="K959" i="264"/>
  <c r="F1921" i="264"/>
  <c r="F1920" i="264"/>
  <c r="K957" i="264"/>
  <c r="F1919" i="264"/>
  <c r="F1918" i="264"/>
  <c r="F1917" i="264"/>
  <c r="F1916" i="264"/>
  <c r="F1915" i="264"/>
  <c r="K951" i="264"/>
  <c r="F1913" i="264"/>
  <c r="F1912" i="264"/>
  <c r="K949" i="264"/>
  <c r="F1911" i="264"/>
  <c r="F1910" i="264"/>
  <c r="F1909" i="264"/>
  <c r="F1908" i="264"/>
  <c r="F1907" i="264"/>
  <c r="K943" i="264"/>
  <c r="F1905" i="264"/>
  <c r="F1904" i="264"/>
  <c r="K941" i="264"/>
  <c r="F1903" i="264"/>
  <c r="F1902" i="264"/>
  <c r="F1901" i="264"/>
  <c r="F1900" i="264"/>
  <c r="F1899" i="264"/>
  <c r="K935" i="264"/>
  <c r="F1897" i="264"/>
  <c r="F1896" i="264"/>
  <c r="K933" i="264"/>
  <c r="F1895" i="264"/>
  <c r="F1894" i="264"/>
  <c r="F1893" i="264"/>
  <c r="F1892" i="264"/>
  <c r="F1891" i="264"/>
  <c r="K927" i="264"/>
  <c r="F1889" i="264"/>
  <c r="F1888" i="264"/>
  <c r="K925" i="264"/>
  <c r="F1887" i="264"/>
  <c r="F1886" i="264"/>
  <c r="K923" i="264"/>
  <c r="F1885" i="264"/>
  <c r="F1884" i="264"/>
  <c r="F1883" i="264"/>
  <c r="F1881" i="264"/>
  <c r="K918" i="264"/>
  <c r="F1880" i="264"/>
  <c r="F1879" i="264"/>
  <c r="K916" i="264"/>
  <c r="F1878" i="264"/>
  <c r="F1877" i="264"/>
  <c r="F1876" i="264"/>
  <c r="F1875" i="264"/>
  <c r="K911" i="264"/>
  <c r="F1873" i="264"/>
  <c r="F1872" i="264"/>
  <c r="K909" i="264"/>
  <c r="F1871" i="264"/>
  <c r="F1870" i="264"/>
  <c r="K907" i="264"/>
  <c r="F1869" i="264"/>
  <c r="F1868" i="264"/>
  <c r="F1867" i="264"/>
  <c r="F1865" i="264"/>
  <c r="K902" i="264"/>
  <c r="F1864" i="264"/>
  <c r="F1863" i="264"/>
  <c r="K900" i="264"/>
  <c r="F1862" i="264"/>
  <c r="F1861" i="264"/>
  <c r="F1860" i="264"/>
  <c r="F1859" i="264"/>
  <c r="K895" i="264"/>
  <c r="F1857" i="264"/>
  <c r="F1856" i="264"/>
  <c r="K893" i="264"/>
  <c r="F1855" i="264"/>
  <c r="F1854" i="264"/>
  <c r="K891" i="264"/>
  <c r="F1853" i="264"/>
  <c r="F1852" i="264"/>
  <c r="F1851" i="264"/>
  <c r="F1849" i="264"/>
  <c r="K886" i="264"/>
  <c r="F1848" i="264"/>
  <c r="F1847" i="264"/>
  <c r="K884" i="264"/>
  <c r="F1846" i="264"/>
  <c r="F1845" i="264"/>
  <c r="F1844" i="264"/>
  <c r="F1843" i="264"/>
  <c r="K879" i="264"/>
  <c r="F1841" i="264"/>
  <c r="F1840" i="264"/>
  <c r="F1839" i="264"/>
  <c r="K876" i="264"/>
  <c r="F1838" i="264"/>
  <c r="F1837" i="264"/>
  <c r="F1836" i="264"/>
  <c r="F1835" i="264"/>
  <c r="K871" i="264"/>
  <c r="F1833" i="264"/>
  <c r="F1832" i="264"/>
  <c r="F1831" i="264"/>
  <c r="K868" i="264"/>
  <c r="F1830" i="264"/>
  <c r="F1829" i="264"/>
  <c r="F1828" i="264"/>
  <c r="F1827" i="264"/>
  <c r="K863" i="264"/>
  <c r="F1825" i="264"/>
  <c r="F1824" i="264"/>
  <c r="F1823" i="264"/>
  <c r="K860" i="264"/>
  <c r="F1822" i="264"/>
  <c r="F1821" i="264"/>
  <c r="F1820" i="264"/>
  <c r="F1819" i="264"/>
  <c r="K855" i="264"/>
  <c r="F1817" i="264"/>
  <c r="F1816" i="264"/>
  <c r="F1815" i="264"/>
  <c r="K852" i="264"/>
  <c r="F1814" i="264"/>
  <c r="F1813" i="264"/>
  <c r="F1812" i="264"/>
  <c r="F1811" i="264"/>
  <c r="K847" i="264"/>
  <c r="F1809" i="264"/>
  <c r="F1808" i="264"/>
  <c r="F1807" i="264"/>
  <c r="K844" i="264"/>
  <c r="F1806" i="264"/>
  <c r="F1805" i="264"/>
  <c r="F1804" i="264"/>
  <c r="F1803" i="264"/>
  <c r="K839" i="264"/>
  <c r="F1801" i="264"/>
  <c r="F1800" i="264"/>
  <c r="F1799" i="264"/>
  <c r="K836" i="264"/>
  <c r="F1798" i="264"/>
  <c r="F1797" i="264"/>
  <c r="F1796" i="264"/>
  <c r="F1795" i="264"/>
  <c r="K831" i="264"/>
  <c r="F1793" i="264"/>
  <c r="F1792" i="264"/>
  <c r="F1791" i="264"/>
  <c r="K828" i="264"/>
  <c r="F1790" i="264"/>
  <c r="F1789" i="264"/>
  <c r="F1788" i="264"/>
  <c r="F1787" i="264"/>
  <c r="K823" i="264"/>
  <c r="F1785" i="264"/>
  <c r="F1784" i="264"/>
  <c r="F1783" i="264"/>
  <c r="K820" i="264"/>
  <c r="F1782" i="264"/>
  <c r="F1781" i="264"/>
  <c r="F1780" i="264"/>
  <c r="F1779" i="264"/>
  <c r="K815" i="264"/>
  <c r="F1777" i="264"/>
  <c r="F1776" i="264"/>
  <c r="F1775" i="264"/>
  <c r="K812" i="264"/>
  <c r="F1774" i="264"/>
  <c r="F1773" i="264"/>
  <c r="F1772" i="264"/>
  <c r="K809" i="264"/>
  <c r="F1771" i="264"/>
  <c r="F1769" i="264"/>
  <c r="F1768" i="264"/>
  <c r="K805" i="264"/>
  <c r="F1767" i="264"/>
  <c r="F1766" i="264"/>
  <c r="K803" i="264"/>
  <c r="F1765" i="264"/>
  <c r="F1764" i="264"/>
  <c r="F1763" i="264"/>
  <c r="K799" i="264"/>
  <c r="F1761" i="264"/>
  <c r="F1760" i="264"/>
  <c r="F1759" i="264"/>
  <c r="K796" i="264"/>
  <c r="F1758" i="264"/>
  <c r="F1757" i="264"/>
  <c r="F1756" i="264"/>
  <c r="F1755" i="264"/>
  <c r="K791" i="264"/>
  <c r="F1753" i="264"/>
  <c r="F1752" i="264"/>
  <c r="F1751" i="264"/>
  <c r="K788" i="264"/>
  <c r="F1750" i="264"/>
  <c r="F1749" i="264"/>
  <c r="F1748" i="264"/>
  <c r="K785" i="264"/>
  <c r="F1747" i="264"/>
  <c r="F1745" i="264"/>
  <c r="F1744" i="264"/>
  <c r="K781" i="264"/>
  <c r="F1743" i="264"/>
  <c r="F1742" i="264"/>
  <c r="K779" i="264"/>
  <c r="F1741" i="264"/>
  <c r="F1740" i="264"/>
  <c r="F1739" i="264"/>
  <c r="K775" i="264"/>
  <c r="F1737" i="264"/>
  <c r="F1736" i="264"/>
  <c r="F1735" i="264"/>
  <c r="K772" i="264"/>
  <c r="F1734" i="264"/>
  <c r="F1733" i="264"/>
  <c r="F1732" i="264"/>
  <c r="K769" i="264"/>
  <c r="F1731" i="264"/>
  <c r="F1729" i="264"/>
  <c r="F1728" i="264"/>
  <c r="K765" i="264"/>
  <c r="F1727" i="264"/>
  <c r="F1726" i="264"/>
  <c r="K763" i="264"/>
  <c r="F1725" i="264"/>
  <c r="F1724" i="264"/>
  <c r="F1723" i="264"/>
  <c r="K759" i="264"/>
  <c r="F1721" i="264"/>
  <c r="F1720" i="264"/>
  <c r="F1719" i="264"/>
  <c r="K756" i="264"/>
  <c r="F1718" i="264"/>
  <c r="F1717" i="264"/>
  <c r="F1716" i="264"/>
  <c r="F1715" i="264"/>
  <c r="K751" i="264"/>
  <c r="F1713" i="264"/>
  <c r="F1712" i="264"/>
  <c r="F1711" i="264"/>
  <c r="K748" i="264"/>
  <c r="F1710" i="264"/>
  <c r="F1709" i="264"/>
  <c r="F1708" i="264"/>
  <c r="F1707" i="264"/>
  <c r="K743" i="264"/>
  <c r="F1705" i="264"/>
  <c r="F1704" i="264"/>
  <c r="F1703" i="264"/>
  <c r="K740" i="264"/>
  <c r="F1702" i="264"/>
  <c r="F1701" i="264"/>
  <c r="F1700" i="264"/>
  <c r="F1699" i="264"/>
  <c r="K735" i="264"/>
  <c r="F1697" i="264"/>
  <c r="F1696" i="264"/>
  <c r="F1695" i="264"/>
  <c r="K732" i="264"/>
  <c r="F1694" i="264"/>
  <c r="F1693" i="264"/>
  <c r="K729" i="264"/>
  <c r="F1691" i="264"/>
  <c r="F1689" i="264"/>
  <c r="F1688" i="264"/>
  <c r="K725" i="264"/>
  <c r="F1687" i="264"/>
  <c r="F1686" i="264"/>
  <c r="K723" i="264"/>
  <c r="F1685" i="264"/>
  <c r="F1683" i="264"/>
  <c r="K719" i="264"/>
  <c r="F1681" i="264"/>
  <c r="F1680" i="264"/>
  <c r="F1679" i="264"/>
  <c r="K716" i="264"/>
  <c r="F1678" i="264"/>
  <c r="F1677" i="264"/>
  <c r="K713" i="264"/>
  <c r="F1675" i="264"/>
  <c r="F1673" i="264"/>
  <c r="F1671" i="264"/>
  <c r="K708" i="264"/>
  <c r="F1670" i="264"/>
  <c r="F1669" i="264"/>
  <c r="K705" i="264"/>
  <c r="F1667" i="264"/>
  <c r="F1665" i="264"/>
  <c r="K701" i="264"/>
  <c r="F1663" i="264"/>
  <c r="F1662" i="264"/>
  <c r="K699" i="264"/>
  <c r="F1661" i="264"/>
  <c r="F1659" i="264"/>
  <c r="F1657" i="264"/>
  <c r="K693" i="264"/>
  <c r="F1655" i="264"/>
  <c r="F1654" i="264"/>
  <c r="K691" i="264"/>
  <c r="F1653" i="264"/>
  <c r="F1651" i="264"/>
  <c r="K687" i="264"/>
  <c r="F1649" i="264"/>
  <c r="F1647" i="264"/>
  <c r="K684" i="264"/>
  <c r="F1646" i="264"/>
  <c r="F1645" i="264"/>
  <c r="K681" i="264"/>
  <c r="F1643" i="264"/>
  <c r="F1641" i="264"/>
  <c r="F1639" i="264"/>
  <c r="F1638" i="264"/>
  <c r="K675" i="264"/>
  <c r="F1637" i="264"/>
  <c r="F1636" i="264"/>
  <c r="F1635" i="264"/>
  <c r="K669" i="264"/>
  <c r="F1631" i="264"/>
  <c r="F1629" i="264"/>
  <c r="F1628" i="264"/>
  <c r="K665" i="264"/>
  <c r="F1627" i="264"/>
  <c r="F1626" i="264"/>
  <c r="F1625" i="264"/>
  <c r="F1624" i="264"/>
  <c r="K661" i="264"/>
  <c r="F1623" i="264"/>
  <c r="F1621" i="264"/>
  <c r="F1620" i="264"/>
  <c r="K657" i="264"/>
  <c r="F1619" i="264"/>
  <c r="F1618" i="264"/>
  <c r="F1617" i="264"/>
  <c r="F1616" i="264"/>
  <c r="K653" i="264"/>
  <c r="F1615" i="264"/>
  <c r="F1613" i="264"/>
  <c r="F1612" i="264"/>
  <c r="K649" i="264"/>
  <c r="F1611" i="264"/>
  <c r="F1610" i="264"/>
  <c r="F1609" i="264"/>
  <c r="F1608" i="264"/>
  <c r="K645" i="264"/>
  <c r="F1607" i="264"/>
  <c r="F1605" i="264"/>
  <c r="F1604" i="264"/>
  <c r="K641" i="264"/>
  <c r="F1603" i="264"/>
  <c r="F1602" i="264"/>
  <c r="F1601" i="264"/>
  <c r="F1600" i="264"/>
  <c r="K637" i="264"/>
  <c r="F1599" i="264"/>
  <c r="F1597" i="264"/>
  <c r="F1596" i="264"/>
  <c r="K633" i="264"/>
  <c r="F1595" i="264"/>
  <c r="F1594" i="264"/>
  <c r="F1593" i="264"/>
  <c r="F1592" i="264"/>
  <c r="K629" i="264"/>
  <c r="F1591" i="264"/>
  <c r="F1589" i="264"/>
  <c r="F1588" i="264"/>
  <c r="K625" i="264"/>
  <c r="F1587" i="264"/>
  <c r="F1586" i="264"/>
  <c r="F1585" i="264"/>
  <c r="F1584" i="264"/>
  <c r="K621" i="264"/>
  <c r="F1583" i="264"/>
  <c r="F1581" i="264"/>
  <c r="F1580" i="264"/>
  <c r="K617" i="264"/>
  <c r="F1579" i="264"/>
  <c r="F1578" i="264"/>
  <c r="F1577" i="264"/>
  <c r="F1576" i="264"/>
  <c r="K613" i="264"/>
  <c r="F1575" i="264"/>
  <c r="F1573" i="264"/>
  <c r="F1572" i="264"/>
  <c r="K609" i="264"/>
  <c r="F1571" i="264"/>
  <c r="F1570" i="264"/>
  <c r="F1569" i="264"/>
  <c r="F1568" i="264"/>
  <c r="K605" i="264"/>
  <c r="F1567" i="264"/>
  <c r="F1565" i="264"/>
  <c r="F1564" i="264"/>
  <c r="K601" i="264"/>
  <c r="F1563" i="264"/>
  <c r="F1562" i="264"/>
  <c r="F1561" i="264"/>
  <c r="F1560" i="264"/>
  <c r="K597" i="264"/>
  <c r="F1559" i="264"/>
  <c r="F1557" i="264"/>
  <c r="F1556" i="264"/>
  <c r="K593" i="264"/>
  <c r="F1555" i="264"/>
  <c r="F1554" i="264"/>
  <c r="F1553" i="264"/>
  <c r="F1552" i="264"/>
  <c r="K589" i="264"/>
  <c r="F1551" i="264"/>
  <c r="F1549" i="264"/>
  <c r="F1548" i="264"/>
  <c r="K585" i="264"/>
  <c r="F1547" i="264"/>
  <c r="F1546" i="264"/>
  <c r="F1545" i="264"/>
  <c r="F1544" i="264"/>
  <c r="K581" i="264"/>
  <c r="F1543" i="264"/>
  <c r="F1541" i="264"/>
  <c r="F1540" i="264"/>
  <c r="K577" i="264"/>
  <c r="F1539" i="264"/>
  <c r="F1538" i="264"/>
  <c r="F1537" i="264"/>
  <c r="F1536" i="264"/>
  <c r="K573" i="264"/>
  <c r="F1535" i="264"/>
  <c r="F1533" i="264"/>
  <c r="F1532" i="264"/>
  <c r="F1531" i="264"/>
  <c r="F1530" i="264"/>
  <c r="F1529" i="264"/>
  <c r="F1528" i="264"/>
  <c r="K565" i="264"/>
  <c r="F1527" i="264"/>
  <c r="F1525" i="264"/>
  <c r="F1524" i="264"/>
  <c r="K561" i="264"/>
  <c r="F1523" i="264"/>
  <c r="F1522" i="264"/>
  <c r="F1521" i="264"/>
  <c r="F1520" i="264"/>
  <c r="K557" i="264"/>
  <c r="F1519" i="264"/>
  <c r="F1517" i="264"/>
  <c r="F1516" i="264"/>
  <c r="F1515" i="264"/>
  <c r="F1514" i="264"/>
  <c r="F1513" i="264"/>
  <c r="F1512" i="264"/>
  <c r="K549" i="264"/>
  <c r="F1511" i="264"/>
  <c r="F1509" i="264"/>
  <c r="F1508" i="264"/>
  <c r="K545" i="264"/>
  <c r="F1507" i="264"/>
  <c r="F1506" i="264"/>
  <c r="F1505" i="264"/>
  <c r="F1504" i="264"/>
  <c r="K541" i="264"/>
  <c r="F1503" i="264"/>
  <c r="F1501" i="264"/>
  <c r="F1500" i="264"/>
  <c r="F1499" i="264"/>
  <c r="F1498" i="264"/>
  <c r="F1497" i="264"/>
  <c r="F1496" i="264"/>
  <c r="K533" i="264"/>
  <c r="F1495" i="264"/>
  <c r="K531" i="264"/>
  <c r="F1493" i="264"/>
  <c r="F1492" i="264"/>
  <c r="K529" i="264"/>
  <c r="F1491" i="264"/>
  <c r="F1490" i="264"/>
  <c r="F1489" i="264"/>
  <c r="F1488" i="264"/>
  <c r="K525" i="264"/>
  <c r="F1487" i="264"/>
  <c r="F1485" i="264"/>
  <c r="F1484" i="264"/>
  <c r="F1483" i="264"/>
  <c r="F1482" i="264"/>
  <c r="F1481" i="264"/>
  <c r="F1480" i="264"/>
  <c r="K517" i="264"/>
  <c r="F1479" i="264"/>
  <c r="K515" i="264"/>
  <c r="F1477" i="264"/>
  <c r="F1476" i="264"/>
  <c r="K513" i="264"/>
  <c r="F1475" i="264"/>
  <c r="F1474" i="264"/>
  <c r="F1473" i="264"/>
  <c r="F1472" i="264"/>
  <c r="K509" i="264"/>
  <c r="F1471" i="264"/>
  <c r="F1469" i="264"/>
  <c r="F1468" i="264"/>
  <c r="F1467" i="264"/>
  <c r="F1466" i="264"/>
  <c r="F1465" i="264"/>
  <c r="F1464" i="264"/>
  <c r="K501" i="264"/>
  <c r="F1463" i="264"/>
  <c r="K499" i="264"/>
  <c r="F1461" i="264"/>
  <c r="F1460" i="264"/>
  <c r="K497" i="264"/>
  <c r="F1459" i="264"/>
  <c r="F1458" i="264"/>
  <c r="F1457" i="264"/>
  <c r="F1456" i="264"/>
  <c r="K493" i="264"/>
  <c r="F1455" i="264"/>
  <c r="F1453" i="264"/>
  <c r="F1452" i="264"/>
  <c r="F1451" i="264"/>
  <c r="F1450" i="264"/>
  <c r="K487" i="264"/>
  <c r="F1449" i="264"/>
  <c r="F1448" i="264"/>
  <c r="K485" i="264"/>
  <c r="F1447" i="264"/>
  <c r="K483" i="264"/>
  <c r="F1445" i="264"/>
  <c r="F1444" i="264"/>
  <c r="K481" i="264"/>
  <c r="F1443" i="264"/>
  <c r="F1442" i="264"/>
  <c r="F1441" i="264"/>
  <c r="F1440" i="264"/>
  <c r="K477" i="264"/>
  <c r="F1439" i="264"/>
  <c r="F1437" i="264"/>
  <c r="F1436" i="264"/>
  <c r="F1435" i="264"/>
  <c r="F1434" i="264"/>
  <c r="K471" i="264"/>
  <c r="F1433" i="264"/>
  <c r="F1432" i="264"/>
  <c r="K469" i="264"/>
  <c r="F1431" i="264"/>
  <c r="K467" i="264"/>
  <c r="F1429" i="264"/>
  <c r="F1428" i="264"/>
  <c r="K465" i="264"/>
  <c r="F1427" i="264"/>
  <c r="F1426" i="264"/>
  <c r="F1425" i="264"/>
  <c r="F1424" i="264"/>
  <c r="K461" i="264"/>
  <c r="F1423" i="264"/>
  <c r="F1421" i="264"/>
  <c r="F1420" i="264"/>
  <c r="F1419" i="264"/>
  <c r="F1418" i="264"/>
  <c r="K455" i="264"/>
  <c r="F1417" i="264"/>
  <c r="F1416" i="264"/>
  <c r="K453" i="264"/>
  <c r="F1415" i="264"/>
  <c r="K451" i="264"/>
  <c r="F1413" i="264"/>
  <c r="F1412" i="264"/>
  <c r="K449" i="264"/>
  <c r="F1411" i="264"/>
  <c r="F1410" i="264"/>
  <c r="F1409" i="264"/>
  <c r="F1408" i="264"/>
  <c r="K445" i="264"/>
  <c r="F1407" i="264"/>
  <c r="F1405" i="264"/>
  <c r="F1404" i="264"/>
  <c r="F1403" i="264"/>
  <c r="F1402" i="264"/>
  <c r="K439" i="264"/>
  <c r="F1401" i="264"/>
  <c r="F1400" i="264"/>
  <c r="K437" i="264"/>
  <c r="F1399" i="264"/>
  <c r="K435" i="264"/>
  <c r="F1397" i="264"/>
  <c r="F1396" i="264"/>
  <c r="K433" i="264"/>
  <c r="F1395" i="264"/>
  <c r="F1394" i="264"/>
  <c r="F1393" i="264"/>
  <c r="F1392" i="264"/>
  <c r="K429" i="264"/>
  <c r="F1391" i="264"/>
  <c r="F1389" i="264"/>
  <c r="F1388" i="264"/>
  <c r="F1387" i="264"/>
  <c r="F1386" i="264"/>
  <c r="K423" i="264"/>
  <c r="F1385" i="264"/>
  <c r="F1384" i="264"/>
  <c r="K421" i="264"/>
  <c r="F1383" i="264"/>
  <c r="K419" i="264"/>
  <c r="F1381" i="264"/>
  <c r="F1380" i="264"/>
  <c r="K417" i="264"/>
  <c r="F1379" i="264"/>
  <c r="F1378" i="264"/>
  <c r="F1377" i="264"/>
  <c r="F1376" i="264"/>
  <c r="K413" i="264"/>
  <c r="F1375" i="264"/>
  <c r="F1373" i="264"/>
  <c r="F1372" i="264"/>
  <c r="F1371" i="264"/>
  <c r="F1370" i="264"/>
  <c r="K407" i="264"/>
  <c r="F1369" i="264"/>
  <c r="F1368" i="264"/>
  <c r="K405" i="264"/>
  <c r="F1367" i="264"/>
  <c r="K403" i="264"/>
  <c r="F1365" i="264"/>
  <c r="F1364" i="264"/>
  <c r="K401" i="264"/>
  <c r="F1363" i="264"/>
  <c r="F1362" i="264"/>
  <c r="F1361" i="264"/>
  <c r="F1360" i="264"/>
  <c r="K397" i="264"/>
  <c r="F1359" i="264"/>
  <c r="F1357" i="264"/>
  <c r="F1356" i="264"/>
  <c r="F1355" i="264"/>
  <c r="F1354" i="264"/>
  <c r="K391" i="264"/>
  <c r="F1353" i="264"/>
  <c r="F1352" i="264"/>
  <c r="K389" i="264"/>
  <c r="F1351" i="264"/>
  <c r="K387" i="264"/>
  <c r="F1349" i="264"/>
  <c r="F1348" i="264"/>
  <c r="K385" i="264"/>
  <c r="F1347" i="264"/>
  <c r="F1346" i="264"/>
  <c r="F1345" i="264"/>
  <c r="F1344" i="264"/>
  <c r="K381" i="264"/>
  <c r="F1343" i="264"/>
  <c r="F1341" i="264"/>
  <c r="F1340" i="264"/>
  <c r="F1339" i="264"/>
  <c r="F1338" i="264"/>
  <c r="K375" i="264"/>
  <c r="F1337" i="264"/>
  <c r="F1336" i="264"/>
  <c r="K373" i="264"/>
  <c r="F1335" i="264"/>
  <c r="K371" i="264"/>
  <c r="F1333" i="264"/>
  <c r="F1332" i="264"/>
  <c r="K369" i="264"/>
  <c r="F1331" i="264"/>
  <c r="F1330" i="264"/>
  <c r="F1329" i="264"/>
  <c r="F1328" i="264"/>
  <c r="K365" i="264"/>
  <c r="F1327" i="264"/>
  <c r="F1325" i="264"/>
  <c r="F1324" i="264"/>
  <c r="F1323" i="264"/>
  <c r="F1322" i="264"/>
  <c r="K359" i="264"/>
  <c r="F1321" i="264"/>
  <c r="F1320" i="264"/>
  <c r="K357" i="264"/>
  <c r="F1319" i="264"/>
  <c r="K355" i="264"/>
  <c r="F1317" i="264"/>
  <c r="F1316" i="264"/>
  <c r="K353" i="264"/>
  <c r="F1315" i="264"/>
  <c r="F1314" i="264"/>
  <c r="F1313" i="264"/>
  <c r="F1312" i="264"/>
  <c r="K349" i="264"/>
  <c r="F1311" i="264"/>
  <c r="F1309" i="264"/>
  <c r="F1308" i="264"/>
  <c r="F1307" i="264"/>
  <c r="F1306" i="264"/>
  <c r="K343" i="264"/>
  <c r="F1305" i="264"/>
  <c r="F1304" i="264"/>
  <c r="K341" i="264"/>
  <c r="F1303" i="264"/>
  <c r="K339" i="264"/>
  <c r="F1301" i="264"/>
  <c r="F1300" i="264"/>
  <c r="K337" i="264"/>
  <c r="F1299" i="264"/>
  <c r="F1298" i="264"/>
  <c r="F1297" i="264"/>
  <c r="F1296" i="264"/>
  <c r="K333" i="264"/>
  <c r="F1295" i="264"/>
  <c r="F1293" i="264"/>
  <c r="F1292" i="264"/>
  <c r="F1291" i="264"/>
  <c r="F1290" i="264"/>
  <c r="K327" i="264"/>
  <c r="F1289" i="264"/>
  <c r="F1288" i="264"/>
  <c r="K325" i="264"/>
  <c r="F1287" i="264"/>
  <c r="K323" i="264"/>
  <c r="F1285" i="264"/>
  <c r="F1284" i="264"/>
  <c r="K321" i="264"/>
  <c r="F1283" i="264"/>
  <c r="F1282" i="264"/>
  <c r="F1281" i="264"/>
  <c r="F1280" i="264"/>
  <c r="K317" i="264"/>
  <c r="F1279" i="264"/>
  <c r="F1277" i="264"/>
  <c r="F1276" i="264"/>
  <c r="F1275" i="264"/>
  <c r="F1274" i="264"/>
  <c r="K311" i="264"/>
  <c r="F1273" i="264"/>
  <c r="F1272" i="264"/>
  <c r="K309" i="264"/>
  <c r="F1271" i="264"/>
  <c r="K307" i="264"/>
  <c r="F1269" i="264"/>
  <c r="F1268" i="264"/>
  <c r="K305" i="264"/>
  <c r="F1267" i="264"/>
  <c r="F1266" i="264"/>
  <c r="F1265" i="264"/>
  <c r="F1264" i="264"/>
  <c r="K301" i="264"/>
  <c r="F1263" i="264"/>
  <c r="F1261" i="264"/>
  <c r="F1260" i="264"/>
  <c r="F1259" i="264"/>
  <c r="F1258" i="264"/>
  <c r="K295" i="264"/>
  <c r="F1257" i="264"/>
  <c r="F1256" i="264"/>
  <c r="K293" i="264"/>
  <c r="F1255" i="264"/>
  <c r="K291" i="264"/>
  <c r="F1253" i="264"/>
  <c r="F1252" i="264"/>
  <c r="K289" i="264"/>
  <c r="F1251" i="264"/>
  <c r="F1250" i="264"/>
  <c r="F1249" i="264"/>
  <c r="K286" i="264"/>
  <c r="F1248" i="264"/>
  <c r="K285" i="264"/>
  <c r="F1247" i="264"/>
  <c r="K283" i="264"/>
  <c r="F1245" i="264"/>
  <c r="F1244" i="264"/>
  <c r="F1243" i="264"/>
  <c r="F1242" i="264"/>
  <c r="K279" i="264"/>
  <c r="F1241" i="264"/>
  <c r="F1240" i="264"/>
  <c r="K277" i="264"/>
  <c r="F1239" i="264"/>
  <c r="F1237" i="264"/>
  <c r="F1236" i="264"/>
  <c r="K273" i="264"/>
  <c r="F1235" i="264"/>
  <c r="F1234" i="264"/>
  <c r="F1233" i="264"/>
  <c r="K270" i="264"/>
  <c r="F1232" i="264"/>
  <c r="F1231" i="264"/>
  <c r="K267" i="264"/>
  <c r="F1229" i="264"/>
  <c r="F1228" i="264"/>
  <c r="F1227" i="264"/>
  <c r="F1226" i="264"/>
  <c r="F1225" i="264"/>
  <c r="F1224" i="264"/>
  <c r="K261" i="264"/>
  <c r="F1223" i="264"/>
  <c r="F1221" i="264"/>
  <c r="F1220" i="264"/>
  <c r="F1219" i="264"/>
  <c r="F1218" i="264"/>
  <c r="K255" i="264"/>
  <c r="F1217" i="264"/>
  <c r="F1216" i="264"/>
  <c r="F1215" i="264"/>
  <c r="F1213" i="264"/>
  <c r="F1212" i="264"/>
  <c r="K249" i="264"/>
  <c r="F1211" i="264"/>
  <c r="F1210" i="264"/>
  <c r="K247" i="264"/>
  <c r="F1209" i="264"/>
  <c r="K246" i="264"/>
  <c r="F1208" i="264"/>
  <c r="F1207" i="264"/>
  <c r="K243" i="264"/>
  <c r="F1205" i="264"/>
  <c r="F1204" i="264"/>
  <c r="K241" i="264"/>
  <c r="F1203" i="264"/>
  <c r="F1202" i="264"/>
  <c r="K239" i="264"/>
  <c r="F1201" i="264"/>
  <c r="K238" i="264"/>
  <c r="F1200" i="264"/>
  <c r="K237" i="264"/>
  <c r="F1199" i="264"/>
  <c r="K235" i="264"/>
  <c r="F1197" i="264"/>
  <c r="F1196" i="264"/>
  <c r="K233" i="264"/>
  <c r="F1195" i="264"/>
  <c r="F1194" i="264"/>
  <c r="K231" i="264"/>
  <c r="F1193" i="264"/>
  <c r="K230" i="264"/>
  <c r="F1192" i="264"/>
  <c r="K229" i="264"/>
  <c r="F1191" i="264"/>
  <c r="K227" i="264"/>
  <c r="F1189" i="264"/>
  <c r="F1188" i="264"/>
  <c r="K225" i="264"/>
  <c r="F1187" i="264"/>
  <c r="F1186" i="264"/>
  <c r="F1185" i="264"/>
  <c r="K222" i="264"/>
  <c r="F1184" i="264"/>
  <c r="K221" i="264"/>
  <c r="F1183" i="264"/>
  <c r="K219" i="264"/>
  <c r="F1181" i="264"/>
  <c r="F1180" i="264"/>
  <c r="F1179" i="264"/>
  <c r="F1178" i="264"/>
  <c r="K215" i="264"/>
  <c r="F1177" i="264"/>
  <c r="F1176" i="264"/>
  <c r="K213" i="264"/>
  <c r="F1175" i="264"/>
  <c r="F1173" i="264"/>
  <c r="F1172" i="264"/>
  <c r="K209" i="264"/>
  <c r="F1171" i="264"/>
  <c r="F1169" i="264"/>
  <c r="K206" i="264"/>
  <c r="F1168" i="264"/>
  <c r="F1167" i="264"/>
  <c r="K203" i="264"/>
  <c r="F1165" i="264"/>
  <c r="F1163" i="264"/>
  <c r="F1161" i="264"/>
  <c r="F1160" i="264"/>
  <c r="K197" i="264"/>
  <c r="F1159" i="264"/>
  <c r="F1157" i="264"/>
  <c r="F1155" i="264"/>
  <c r="K191" i="264"/>
  <c r="F1153" i="264"/>
  <c r="F1152" i="264"/>
  <c r="F1151" i="264"/>
  <c r="F1149" i="264"/>
  <c r="K185" i="264"/>
  <c r="F1147" i="264"/>
  <c r="K183" i="264"/>
  <c r="F1145" i="264"/>
  <c r="K182" i="264"/>
  <c r="F1144" i="264"/>
  <c r="F1143" i="264"/>
  <c r="K179" i="264"/>
  <c r="F1141" i="264"/>
  <c r="K177" i="264"/>
  <c r="F1139" i="264"/>
  <c r="K175" i="264"/>
  <c r="F1137" i="264"/>
  <c r="K174" i="264"/>
  <c r="F1136" i="264"/>
  <c r="K173" i="264"/>
  <c r="F1135" i="264"/>
  <c r="K171" i="264"/>
  <c r="F1133" i="264"/>
  <c r="K169" i="264"/>
  <c r="F1131" i="264"/>
  <c r="K167" i="264"/>
  <c r="F1129" i="264"/>
  <c r="K166" i="264"/>
  <c r="F1128" i="264"/>
  <c r="K165" i="264"/>
  <c r="F1127" i="264"/>
  <c r="K163" i="264"/>
  <c r="F1125" i="264"/>
  <c r="F1121" i="264"/>
  <c r="F1120" i="264"/>
  <c r="K157" i="264"/>
  <c r="F1119" i="264"/>
  <c r="F1117" i="264"/>
  <c r="F1115" i="264"/>
  <c r="K151" i="264"/>
  <c r="F1113" i="264"/>
  <c r="F1112" i="264"/>
  <c r="F1111" i="264"/>
  <c r="F1109" i="264"/>
  <c r="F1107" i="264"/>
  <c r="F1105" i="264"/>
  <c r="F1104" i="264"/>
  <c r="K141" i="264"/>
  <c r="F1103" i="264"/>
  <c r="F1101" i="264"/>
  <c r="F1099" i="264"/>
  <c r="K135" i="264"/>
  <c r="F1097" i="264"/>
  <c r="F1096" i="264"/>
  <c r="F1095" i="264"/>
  <c r="K131" i="264"/>
  <c r="F1093" i="264"/>
  <c r="K127" i="264"/>
  <c r="F1089" i="264"/>
  <c r="K125" i="264"/>
  <c r="F1087" i="264"/>
  <c r="F1086" i="264"/>
  <c r="F1085" i="264"/>
  <c r="F1083" i="264"/>
  <c r="F1081" i="264"/>
  <c r="F1080" i="264"/>
  <c r="K117" i="264"/>
  <c r="F1079" i="264"/>
  <c r="F1077" i="264"/>
  <c r="F1076" i="264"/>
  <c r="F1075" i="264"/>
  <c r="F1073" i="264"/>
  <c r="K110" i="264"/>
  <c r="F1072" i="264"/>
  <c r="F1070" i="264"/>
  <c r="K107" i="264"/>
  <c r="F1069" i="264"/>
  <c r="F1068" i="264"/>
  <c r="F1065" i="264"/>
  <c r="K101" i="264"/>
  <c r="F1063" i="264"/>
  <c r="F1062" i="264"/>
  <c r="K99" i="264"/>
  <c r="F1061" i="264"/>
  <c r="F1059" i="264"/>
  <c r="F1056" i="264"/>
  <c r="F1055" i="264"/>
  <c r="F1054" i="264"/>
  <c r="K91" i="264"/>
  <c r="F1053" i="264"/>
  <c r="K90" i="264"/>
  <c r="F1052" i="264"/>
  <c r="F1051" i="264"/>
  <c r="K87" i="264"/>
  <c r="F1049" i="264"/>
  <c r="F1048" i="264"/>
  <c r="F1047" i="264"/>
  <c r="F1045" i="264"/>
  <c r="F1044" i="264"/>
  <c r="K81" i="264"/>
  <c r="F1043" i="264"/>
  <c r="F1041" i="264"/>
  <c r="K78" i="264"/>
  <c r="F1040" i="264"/>
  <c r="F1038" i="264"/>
  <c r="K75" i="264"/>
  <c r="F1037" i="264"/>
  <c r="F1036" i="264"/>
  <c r="F1033" i="264"/>
  <c r="F1031" i="264"/>
  <c r="K68" i="264"/>
  <c r="F1030" i="264"/>
  <c r="K67" i="264"/>
  <c r="F1029" i="264"/>
  <c r="K65" i="264"/>
  <c r="F1027" i="264"/>
  <c r="K62" i="264"/>
  <c r="F1024" i="264"/>
  <c r="F1023" i="264"/>
  <c r="F1022" i="264"/>
  <c r="K59" i="264"/>
  <c r="F1021" i="264"/>
  <c r="F1020" i="264"/>
  <c r="F1019" i="264"/>
  <c r="F1017" i="264"/>
  <c r="K54" i="264"/>
  <c r="F1016" i="264"/>
  <c r="K53" i="264"/>
  <c r="F1015" i="264"/>
  <c r="K51" i="264"/>
  <c r="F1013" i="264"/>
  <c r="F1012" i="264"/>
  <c r="K49" i="264"/>
  <c r="F1011" i="264"/>
  <c r="F1009" i="264"/>
  <c r="K46" i="264"/>
  <c r="F1008" i="264"/>
  <c r="F1006" i="264"/>
  <c r="F1005" i="264"/>
  <c r="K40" i="264"/>
  <c r="F1002" i="264"/>
  <c r="K38" i="264"/>
  <c r="F1000" i="264"/>
  <c r="F999" i="264"/>
  <c r="F998" i="264"/>
  <c r="K20" i="264"/>
  <c r="K19" i="264"/>
  <c r="K18" i="264"/>
  <c r="K17" i="264"/>
  <c r="K16" i="264"/>
  <c r="K15" i="264"/>
  <c r="K14" i="264"/>
  <c r="K13" i="264"/>
  <c r="K12" i="264"/>
  <c r="K43" i="264"/>
  <c r="K71" i="264"/>
  <c r="K83" i="264"/>
  <c r="K103" i="264"/>
  <c r="K113" i="264"/>
  <c r="K147" i="264"/>
  <c r="K150" i="264"/>
  <c r="K153" i="264"/>
  <c r="K159" i="264"/>
  <c r="K181" i="264"/>
  <c r="K187" i="264"/>
  <c r="K190" i="264"/>
  <c r="K193" i="264"/>
  <c r="K199" i="264"/>
  <c r="K245" i="264"/>
  <c r="K251" i="264"/>
  <c r="K254" i="264"/>
  <c r="K257" i="264"/>
  <c r="K263" i="264"/>
  <c r="K297" i="264"/>
  <c r="K313" i="264"/>
  <c r="K329" i="264"/>
  <c r="K345" i="264"/>
  <c r="K361" i="264"/>
  <c r="K377" i="264"/>
  <c r="K393" i="264"/>
  <c r="K409" i="264"/>
  <c r="K425" i="264"/>
  <c r="K441" i="264"/>
  <c r="K457" i="264"/>
  <c r="K473" i="264"/>
  <c r="K489" i="264"/>
  <c r="K505" i="264"/>
  <c r="K521" i="264"/>
  <c r="K537" i="264"/>
  <c r="K553" i="264"/>
  <c r="K569" i="264"/>
  <c r="K547" i="264"/>
  <c r="K563" i="264"/>
  <c r="K579" i="264"/>
  <c r="K595" i="264"/>
  <c r="K611" i="264"/>
  <c r="K627" i="264"/>
  <c r="K643" i="264"/>
  <c r="K659" i="264"/>
  <c r="K685" i="264"/>
  <c r="K707" i="264"/>
  <c r="K741" i="264"/>
  <c r="K757" i="264"/>
  <c r="K797" i="264"/>
  <c r="K819" i="264"/>
  <c r="K835" i="264"/>
  <c r="K851" i="264"/>
  <c r="K867" i="264"/>
  <c r="K883" i="264"/>
  <c r="K892" i="264"/>
  <c r="K901" i="264"/>
  <c r="K910" i="264"/>
  <c r="K919" i="264"/>
  <c r="K932" i="264"/>
  <c r="K948" i="264"/>
  <c r="K964" i="264"/>
  <c r="K980" i="264"/>
  <c r="K503" i="264"/>
  <c r="K519" i="264"/>
  <c r="K535" i="264"/>
  <c r="K551" i="264"/>
  <c r="K567" i="264"/>
  <c r="K583" i="264"/>
  <c r="K599" i="264"/>
  <c r="K615" i="264"/>
  <c r="K631" i="264"/>
  <c r="K647" i="264"/>
  <c r="K663" i="264"/>
  <c r="K673" i="264"/>
  <c r="K683" i="264"/>
  <c r="K689" i="264"/>
  <c r="K692" i="264"/>
  <c r="K717" i="264"/>
  <c r="K739" i="264"/>
  <c r="K755" i="264"/>
  <c r="K761" i="264"/>
  <c r="K764" i="264"/>
  <c r="K767" i="264"/>
  <c r="K773" i="264"/>
  <c r="K795" i="264"/>
  <c r="K801" i="264"/>
  <c r="K804" i="264"/>
  <c r="K807" i="264"/>
  <c r="K813" i="264"/>
  <c r="K829" i="264"/>
  <c r="K845" i="264"/>
  <c r="K861" i="264"/>
  <c r="K877" i="264"/>
  <c r="K899" i="264"/>
  <c r="K908" i="264"/>
  <c r="K917" i="264"/>
  <c r="K926" i="264"/>
  <c r="K942" i="264"/>
  <c r="K958" i="264"/>
  <c r="K974" i="264"/>
  <c r="K990" i="264"/>
  <c r="K57" i="264"/>
  <c r="K60" i="264"/>
  <c r="K76" i="264"/>
  <c r="K79" i="264"/>
  <c r="K82" i="264"/>
  <c r="K85" i="264"/>
  <c r="K115" i="264"/>
  <c r="K139" i="264"/>
  <c r="K149" i="264"/>
  <c r="K155" i="264"/>
  <c r="K158" i="264"/>
  <c r="K189" i="264"/>
  <c r="K195" i="264"/>
  <c r="K198" i="264"/>
  <c r="K201" i="264"/>
  <c r="K207" i="264"/>
  <c r="K253" i="264"/>
  <c r="K259" i="264"/>
  <c r="K262" i="264"/>
  <c r="K265" i="264"/>
  <c r="K271" i="264"/>
  <c r="K299" i="264"/>
  <c r="K315" i="264"/>
  <c r="K331" i="264"/>
  <c r="K347" i="264"/>
  <c r="K363" i="264"/>
  <c r="K379" i="264"/>
  <c r="K395" i="264"/>
  <c r="K411" i="264"/>
  <c r="K427" i="264"/>
  <c r="K443" i="264"/>
  <c r="K459" i="264"/>
  <c r="K475" i="264"/>
  <c r="K491" i="264"/>
  <c r="K507" i="264"/>
  <c r="K523" i="264"/>
  <c r="K539" i="264"/>
  <c r="K555" i="264"/>
  <c r="K571" i="264"/>
  <c r="K587" i="264"/>
  <c r="K603" i="264"/>
  <c r="K619" i="264"/>
  <c r="K635" i="264"/>
  <c r="K651" i="264"/>
  <c r="K667" i="264"/>
  <c r="K677" i="264"/>
  <c r="K715" i="264"/>
  <c r="K721" i="264"/>
  <c r="K724" i="264"/>
  <c r="K727" i="264"/>
  <c r="K733" i="264"/>
  <c r="K749" i="264"/>
  <c r="K771" i="264"/>
  <c r="K777" i="264"/>
  <c r="K780" i="264"/>
  <c r="K783" i="264"/>
  <c r="K789" i="264"/>
  <c r="K811" i="264"/>
  <c r="K827" i="264"/>
  <c r="K843" i="264"/>
  <c r="K859" i="264"/>
  <c r="K875" i="264"/>
  <c r="K887" i="264"/>
  <c r="K915" i="264"/>
  <c r="K924" i="264"/>
  <c r="K940" i="264"/>
  <c r="K956" i="264"/>
  <c r="K972" i="264"/>
  <c r="K988" i="264"/>
  <c r="K991" i="264"/>
  <c r="K36" i="264"/>
  <c r="K74" i="264"/>
  <c r="K92" i="264"/>
  <c r="K106" i="264"/>
  <c r="K123" i="264"/>
  <c r="K133" i="264"/>
  <c r="K143" i="264"/>
  <c r="K205" i="264"/>
  <c r="K211" i="264"/>
  <c r="K214" i="264"/>
  <c r="K217" i="264"/>
  <c r="K223" i="264"/>
  <c r="K269" i="264"/>
  <c r="K275" i="264"/>
  <c r="K278" i="264"/>
  <c r="K281" i="264"/>
  <c r="K287" i="264"/>
  <c r="K303" i="264"/>
  <c r="K319" i="264"/>
  <c r="K335" i="264"/>
  <c r="K351" i="264"/>
  <c r="K367" i="264"/>
  <c r="K383" i="264"/>
  <c r="K399" i="264"/>
  <c r="K415" i="264"/>
  <c r="K431" i="264"/>
  <c r="K447" i="264"/>
  <c r="K463" i="264"/>
  <c r="K479" i="264"/>
  <c r="K495" i="264"/>
  <c r="K511" i="264"/>
  <c r="K527" i="264"/>
  <c r="K543" i="264"/>
  <c r="K559" i="264"/>
  <c r="K575" i="264"/>
  <c r="K591" i="264"/>
  <c r="K607" i="264"/>
  <c r="K623" i="264"/>
  <c r="K639" i="264"/>
  <c r="K655" i="264"/>
  <c r="K697" i="264"/>
  <c r="K700" i="264"/>
  <c r="K703" i="264"/>
  <c r="K709" i="264"/>
  <c r="K731" i="264"/>
  <c r="K747" i="264"/>
  <c r="K787" i="264"/>
  <c r="K821" i="264"/>
  <c r="K837" i="264"/>
  <c r="K853" i="264"/>
  <c r="K869" i="264"/>
  <c r="K885" i="264"/>
  <c r="K894" i="264"/>
  <c r="K903" i="264"/>
  <c r="K934" i="264"/>
  <c r="K950" i="264"/>
  <c r="K966" i="264"/>
  <c r="K982" i="264"/>
  <c r="F1028" i="264"/>
  <c r="K66" i="264"/>
  <c r="F1060" i="264"/>
  <c r="K98" i="264"/>
  <c r="F1126" i="264"/>
  <c r="K164" i="264"/>
  <c r="F1132" i="264"/>
  <c r="K170" i="264"/>
  <c r="F1138" i="264"/>
  <c r="K176" i="264"/>
  <c r="F1190" i="264"/>
  <c r="K228" i="264"/>
  <c r="F1254" i="264"/>
  <c r="K292" i="264"/>
  <c r="F1004" i="264"/>
  <c r="K42" i="264"/>
  <c r="F1001" i="264"/>
  <c r="K39" i="264"/>
  <c r="F1014" i="264"/>
  <c r="K52" i="264"/>
  <c r="F1082" i="264"/>
  <c r="K120" i="264"/>
  <c r="F1106" i="264"/>
  <c r="K144" i="264"/>
  <c r="F1018" i="264"/>
  <c r="K56" i="264"/>
  <c r="F1046" i="264"/>
  <c r="K84" i="264"/>
  <c r="F1100" i="264"/>
  <c r="K138" i="264"/>
  <c r="F1270" i="264"/>
  <c r="K308" i="264"/>
  <c r="F1286" i="264"/>
  <c r="K324" i="264"/>
  <c r="F1302" i="264"/>
  <c r="K340" i="264"/>
  <c r="F1318" i="264"/>
  <c r="K356" i="264"/>
  <c r="F1334" i="264"/>
  <c r="K372" i="264"/>
  <c r="F1350" i="264"/>
  <c r="K388" i="264"/>
  <c r="F1366" i="264"/>
  <c r="K404" i="264"/>
  <c r="F1025" i="264"/>
  <c r="K63" i="264"/>
  <c r="F1035" i="264"/>
  <c r="K73" i="264"/>
  <c r="F1050" i="264"/>
  <c r="K88" i="264"/>
  <c r="F1067" i="264"/>
  <c r="K105" i="264"/>
  <c r="F1094" i="264"/>
  <c r="K132" i="264"/>
  <c r="F1123" i="264"/>
  <c r="K161" i="264"/>
  <c r="F1032" i="264"/>
  <c r="K70" i="264"/>
  <c r="F1057" i="264"/>
  <c r="K95" i="264"/>
  <c r="F1064" i="264"/>
  <c r="K102" i="264"/>
  <c r="F1091" i="264"/>
  <c r="K129" i="264"/>
  <c r="F1071" i="264"/>
  <c r="K109" i="264"/>
  <c r="F1088" i="264"/>
  <c r="K126" i="264"/>
  <c r="F1007" i="264"/>
  <c r="K45" i="264"/>
  <c r="F1039" i="264"/>
  <c r="K77" i="264"/>
  <c r="F1078" i="264"/>
  <c r="K116" i="264"/>
  <c r="F1158" i="264"/>
  <c r="K196" i="264"/>
  <c r="F1164" i="264"/>
  <c r="K202" i="264"/>
  <c r="F1170" i="264"/>
  <c r="K208" i="264"/>
  <c r="F1010" i="264"/>
  <c r="K48" i="264"/>
  <c r="F1074" i="264"/>
  <c r="K112" i="264"/>
  <c r="F1134" i="264"/>
  <c r="K172" i="264"/>
  <c r="F1140" i="264"/>
  <c r="K178" i="264"/>
  <c r="F1146" i="264"/>
  <c r="K184" i="264"/>
  <c r="F1198" i="264"/>
  <c r="K236" i="264"/>
  <c r="F1003" i="264"/>
  <c r="K41" i="264"/>
  <c r="F1066" i="264"/>
  <c r="K104" i="264"/>
  <c r="F1110" i="264"/>
  <c r="K148" i="264"/>
  <c r="F1116" i="264"/>
  <c r="K154" i="264"/>
  <c r="F1122" i="264"/>
  <c r="K160" i="264"/>
  <c r="F1174" i="264"/>
  <c r="K212" i="264"/>
  <c r="F1238" i="264"/>
  <c r="K276" i="264"/>
  <c r="K93" i="264"/>
  <c r="F1058" i="264"/>
  <c r="K96" i="264"/>
  <c r="K118" i="264"/>
  <c r="K121" i="264"/>
  <c r="K124" i="264"/>
  <c r="F1092" i="264"/>
  <c r="K130" i="264"/>
  <c r="F1098" i="264"/>
  <c r="K136" i="264"/>
  <c r="K142" i="264"/>
  <c r="K145" i="264"/>
  <c r="F1150" i="264"/>
  <c r="K188" i="264"/>
  <c r="F1156" i="264"/>
  <c r="K194" i="264"/>
  <c r="F1162" i="264"/>
  <c r="K200" i="264"/>
  <c r="F1214" i="264"/>
  <c r="K252" i="264"/>
  <c r="F1382" i="264"/>
  <c r="K420" i="264"/>
  <c r="F1398" i="264"/>
  <c r="K436" i="264"/>
  <c r="F1414" i="264"/>
  <c r="K452" i="264"/>
  <c r="F1430" i="264"/>
  <c r="K468" i="264"/>
  <c r="F1446" i="264"/>
  <c r="K484" i="264"/>
  <c r="F1462" i="264"/>
  <c r="K500" i="264"/>
  <c r="F1478" i="264"/>
  <c r="K516" i="264"/>
  <c r="F1494" i="264"/>
  <c r="K532" i="264"/>
  <c r="F1510" i="264"/>
  <c r="K548" i="264"/>
  <c r="F1526" i="264"/>
  <c r="K564" i="264"/>
  <c r="F1542" i="264"/>
  <c r="K580" i="264"/>
  <c r="F1558" i="264"/>
  <c r="K596" i="264"/>
  <c r="F1574" i="264"/>
  <c r="K612" i="264"/>
  <c r="F1590" i="264"/>
  <c r="K628" i="264"/>
  <c r="F1606" i="264"/>
  <c r="K644" i="264"/>
  <c r="F1622" i="264"/>
  <c r="K660" i="264"/>
  <c r="F1042" i="264"/>
  <c r="K80" i="264"/>
  <c r="F1084" i="264"/>
  <c r="K122" i="264"/>
  <c r="F1102" i="264"/>
  <c r="K140" i="264"/>
  <c r="F1108" i="264"/>
  <c r="K146" i="264"/>
  <c r="F1114" i="264"/>
  <c r="K152" i="264"/>
  <c r="F1166" i="264"/>
  <c r="K204" i="264"/>
  <c r="F1230" i="264"/>
  <c r="K268" i="264"/>
  <c r="K44" i="264"/>
  <c r="K55" i="264"/>
  <c r="K58" i="264"/>
  <c r="K69" i="264"/>
  <c r="F1034" i="264"/>
  <c r="K72" i="264"/>
  <c r="K94" i="264"/>
  <c r="K97" i="264"/>
  <c r="K108" i="264"/>
  <c r="K119" i="264"/>
  <c r="F1090" i="264"/>
  <c r="K128" i="264"/>
  <c r="K134" i="264"/>
  <c r="K137" i="264"/>
  <c r="F1142" i="264"/>
  <c r="K180" i="264"/>
  <c r="F1148" i="264"/>
  <c r="K186" i="264"/>
  <c r="F1154" i="264"/>
  <c r="K192" i="264"/>
  <c r="F1206" i="264"/>
  <c r="K244" i="264"/>
  <c r="K37" i="264"/>
  <c r="K47" i="264"/>
  <c r="K50" i="264"/>
  <c r="K61" i="264"/>
  <c r="F1026" i="264"/>
  <c r="K64" i="264"/>
  <c r="K86" i="264"/>
  <c r="K89" i="264"/>
  <c r="K100" i="264"/>
  <c r="K111" i="264"/>
  <c r="K114" i="264"/>
  <c r="F1118" i="264"/>
  <c r="K156" i="264"/>
  <c r="F1124" i="264"/>
  <c r="K162" i="264"/>
  <c r="F1130" i="264"/>
  <c r="K168" i="264"/>
  <c r="F1182" i="264"/>
  <c r="K220" i="264"/>
  <c r="F1246" i="264"/>
  <c r="K284" i="264"/>
  <c r="F1633" i="264"/>
  <c r="K671" i="264"/>
  <c r="F1222" i="264"/>
  <c r="K260" i="264"/>
  <c r="F1262" i="264"/>
  <c r="K300" i="264"/>
  <c r="F1278" i="264"/>
  <c r="K316" i="264"/>
  <c r="F1294" i="264"/>
  <c r="K332" i="264"/>
  <c r="F1310" i="264"/>
  <c r="K348" i="264"/>
  <c r="F1326" i="264"/>
  <c r="K364" i="264"/>
  <c r="F1342" i="264"/>
  <c r="K380" i="264"/>
  <c r="F1358" i="264"/>
  <c r="K396" i="264"/>
  <c r="F1374" i="264"/>
  <c r="K412" i="264"/>
  <c r="F1390" i="264"/>
  <c r="K428" i="264"/>
  <c r="F1406" i="264"/>
  <c r="K444" i="264"/>
  <c r="F1422" i="264"/>
  <c r="K460" i="264"/>
  <c r="F1438" i="264"/>
  <c r="K476" i="264"/>
  <c r="F1454" i="264"/>
  <c r="K492" i="264"/>
  <c r="F1470" i="264"/>
  <c r="K508" i="264"/>
  <c r="F1486" i="264"/>
  <c r="K524" i="264"/>
  <c r="F1502" i="264"/>
  <c r="K540" i="264"/>
  <c r="F1518" i="264"/>
  <c r="K556" i="264"/>
  <c r="F1534" i="264"/>
  <c r="K572" i="264"/>
  <c r="F1550" i="264"/>
  <c r="K588" i="264"/>
  <c r="F1566" i="264"/>
  <c r="K604" i="264"/>
  <c r="F1582" i="264"/>
  <c r="K620" i="264"/>
  <c r="F1598" i="264"/>
  <c r="K636" i="264"/>
  <c r="F1614" i="264"/>
  <c r="K652" i="264"/>
  <c r="F1630" i="264"/>
  <c r="K668" i="264"/>
  <c r="F1660" i="264"/>
  <c r="K698" i="264"/>
  <c r="F1666" i="264"/>
  <c r="K704" i="264"/>
  <c r="F1672" i="264"/>
  <c r="K710" i="264"/>
  <c r="F1706" i="264"/>
  <c r="K744" i="264"/>
  <c r="F1722" i="264"/>
  <c r="K760" i="264"/>
  <c r="F1762" i="264"/>
  <c r="K800" i="264"/>
  <c r="F1890" i="264"/>
  <c r="K928" i="264"/>
  <c r="F1906" i="264"/>
  <c r="K944" i="264"/>
  <c r="F1922" i="264"/>
  <c r="K960" i="264"/>
  <c r="F1938" i="264"/>
  <c r="K976" i="264"/>
  <c r="K674" i="264"/>
  <c r="F1642" i="264"/>
  <c r="K680" i="264"/>
  <c r="F1648" i="264"/>
  <c r="K686" i="264"/>
  <c r="K695" i="264"/>
  <c r="F1866" i="264"/>
  <c r="K904" i="264"/>
  <c r="F1676" i="264"/>
  <c r="K714" i="264"/>
  <c r="F1682" i="264"/>
  <c r="K720" i="264"/>
  <c r="F1738" i="264"/>
  <c r="K776" i="264"/>
  <c r="F1778" i="264"/>
  <c r="K816" i="264"/>
  <c r="F1794" i="264"/>
  <c r="K832" i="264"/>
  <c r="F1810" i="264"/>
  <c r="K848" i="264"/>
  <c r="F1826" i="264"/>
  <c r="K864" i="264"/>
  <c r="F1842" i="264"/>
  <c r="K880" i="264"/>
  <c r="K210" i="264"/>
  <c r="K218" i="264"/>
  <c r="K226" i="264"/>
  <c r="K234" i="264"/>
  <c r="K242" i="264"/>
  <c r="K250" i="264"/>
  <c r="K258" i="264"/>
  <c r="K266" i="264"/>
  <c r="K274" i="264"/>
  <c r="K282" i="264"/>
  <c r="K290" i="264"/>
  <c r="K298" i="264"/>
  <c r="K306" i="264"/>
  <c r="K314" i="264"/>
  <c r="K322" i="264"/>
  <c r="K330" i="264"/>
  <c r="K338" i="264"/>
  <c r="K346" i="264"/>
  <c r="K354" i="264"/>
  <c r="K362" i="264"/>
  <c r="K370" i="264"/>
  <c r="K378" i="264"/>
  <c r="K386" i="264"/>
  <c r="K394" i="264"/>
  <c r="K402" i="264"/>
  <c r="K410" i="264"/>
  <c r="K418" i="264"/>
  <c r="K426" i="264"/>
  <c r="K434" i="264"/>
  <c r="K442" i="264"/>
  <c r="K450" i="264"/>
  <c r="K458" i="264"/>
  <c r="K466" i="264"/>
  <c r="K474" i="264"/>
  <c r="K482" i="264"/>
  <c r="K490" i="264"/>
  <c r="K498" i="264"/>
  <c r="K506" i="264"/>
  <c r="K514" i="264"/>
  <c r="K522" i="264"/>
  <c r="K530" i="264"/>
  <c r="K538" i="264"/>
  <c r="K546" i="264"/>
  <c r="K554" i="264"/>
  <c r="K562" i="264"/>
  <c r="K570" i="264"/>
  <c r="K578" i="264"/>
  <c r="K586" i="264"/>
  <c r="K594" i="264"/>
  <c r="K602" i="264"/>
  <c r="K610" i="264"/>
  <c r="K618" i="264"/>
  <c r="K626" i="264"/>
  <c r="K634" i="264"/>
  <c r="K642" i="264"/>
  <c r="K650" i="264"/>
  <c r="K658" i="264"/>
  <c r="K666" i="264"/>
  <c r="F1634" i="264"/>
  <c r="K672" i="264"/>
  <c r="F1652" i="264"/>
  <c r="K690" i="264"/>
  <c r="F1658" i="264"/>
  <c r="K696" i="264"/>
  <c r="F1664" i="264"/>
  <c r="K702" i="264"/>
  <c r="K711" i="264"/>
  <c r="F1882" i="264"/>
  <c r="K920" i="264"/>
  <c r="F1640" i="264"/>
  <c r="K678" i="264"/>
  <c r="F1692" i="264"/>
  <c r="K730" i="264"/>
  <c r="F1698" i="264"/>
  <c r="K736" i="264"/>
  <c r="F1714" i="264"/>
  <c r="K752" i="264"/>
  <c r="F1754" i="264"/>
  <c r="K792" i="264"/>
  <c r="F1858" i="264"/>
  <c r="K896" i="264"/>
  <c r="F1898" i="264"/>
  <c r="K936" i="264"/>
  <c r="F1914" i="264"/>
  <c r="K952" i="264"/>
  <c r="F1930" i="264"/>
  <c r="K968" i="264"/>
  <c r="K216" i="264"/>
  <c r="K224" i="264"/>
  <c r="K232" i="264"/>
  <c r="K240" i="264"/>
  <c r="K248" i="264"/>
  <c r="K256" i="264"/>
  <c r="K264" i="264"/>
  <c r="K272" i="264"/>
  <c r="K280" i="264"/>
  <c r="K288" i="264"/>
  <c r="K296" i="264"/>
  <c r="K304" i="264"/>
  <c r="K312" i="264"/>
  <c r="K320" i="264"/>
  <c r="K328" i="264"/>
  <c r="K336" i="264"/>
  <c r="K344" i="264"/>
  <c r="K352" i="264"/>
  <c r="K360" i="264"/>
  <c r="K368" i="264"/>
  <c r="K376" i="264"/>
  <c r="K384" i="264"/>
  <c r="K392" i="264"/>
  <c r="K400" i="264"/>
  <c r="K408" i="264"/>
  <c r="K416" i="264"/>
  <c r="K424" i="264"/>
  <c r="K432" i="264"/>
  <c r="K440" i="264"/>
  <c r="K448" i="264"/>
  <c r="K456" i="264"/>
  <c r="K464" i="264"/>
  <c r="K472" i="264"/>
  <c r="K480" i="264"/>
  <c r="K488" i="264"/>
  <c r="K496" i="264"/>
  <c r="K504" i="264"/>
  <c r="K512" i="264"/>
  <c r="K520" i="264"/>
  <c r="K528" i="264"/>
  <c r="K536" i="264"/>
  <c r="K544" i="264"/>
  <c r="K552" i="264"/>
  <c r="K560" i="264"/>
  <c r="K568" i="264"/>
  <c r="K576" i="264"/>
  <c r="K584" i="264"/>
  <c r="K592" i="264"/>
  <c r="K600" i="264"/>
  <c r="K608" i="264"/>
  <c r="K616" i="264"/>
  <c r="K624" i="264"/>
  <c r="K632" i="264"/>
  <c r="K640" i="264"/>
  <c r="K648" i="264"/>
  <c r="K656" i="264"/>
  <c r="K664" i="264"/>
  <c r="F1668" i="264"/>
  <c r="K706" i="264"/>
  <c r="F1674" i="264"/>
  <c r="K712" i="264"/>
  <c r="F1730" i="264"/>
  <c r="K768" i="264"/>
  <c r="F1770" i="264"/>
  <c r="K808" i="264"/>
  <c r="F1632" i="264"/>
  <c r="K670" i="264"/>
  <c r="K682" i="264"/>
  <c r="F1644" i="264"/>
  <c r="F1650" i="264"/>
  <c r="K688" i="264"/>
  <c r="F1656" i="264"/>
  <c r="K694" i="264"/>
  <c r="F1786" i="264"/>
  <c r="K824" i="264"/>
  <c r="F1802" i="264"/>
  <c r="K840" i="264"/>
  <c r="F1818" i="264"/>
  <c r="K856" i="264"/>
  <c r="F1834" i="264"/>
  <c r="K872" i="264"/>
  <c r="F1874" i="264"/>
  <c r="K912" i="264"/>
  <c r="K294" i="264"/>
  <c r="K302" i="264"/>
  <c r="K310" i="264"/>
  <c r="K318" i="264"/>
  <c r="K326" i="264"/>
  <c r="K334" i="264"/>
  <c r="K342" i="264"/>
  <c r="K350" i="264"/>
  <c r="K358" i="264"/>
  <c r="K366" i="264"/>
  <c r="K374" i="264"/>
  <c r="K382" i="264"/>
  <c r="K390" i="264"/>
  <c r="K398" i="264"/>
  <c r="K406" i="264"/>
  <c r="K414" i="264"/>
  <c r="K422" i="264"/>
  <c r="K430" i="264"/>
  <c r="K438" i="264"/>
  <c r="K446" i="264"/>
  <c r="K454" i="264"/>
  <c r="K462" i="264"/>
  <c r="K470" i="264"/>
  <c r="K478" i="264"/>
  <c r="K486" i="264"/>
  <c r="K494" i="264"/>
  <c r="K502" i="264"/>
  <c r="K510" i="264"/>
  <c r="K518" i="264"/>
  <c r="K526" i="264"/>
  <c r="K534" i="264"/>
  <c r="K542" i="264"/>
  <c r="K550" i="264"/>
  <c r="K558" i="264"/>
  <c r="K566" i="264"/>
  <c r="K574" i="264"/>
  <c r="K582" i="264"/>
  <c r="K590" i="264"/>
  <c r="K598" i="264"/>
  <c r="K606" i="264"/>
  <c r="K614" i="264"/>
  <c r="K622" i="264"/>
  <c r="K630" i="264"/>
  <c r="K638" i="264"/>
  <c r="K646" i="264"/>
  <c r="K654" i="264"/>
  <c r="K662" i="264"/>
  <c r="K676" i="264"/>
  <c r="K679" i="264"/>
  <c r="F1684" i="264"/>
  <c r="K722" i="264"/>
  <c r="F1690" i="264"/>
  <c r="K728" i="264"/>
  <c r="F1746" i="264"/>
  <c r="K784" i="264"/>
  <c r="F1850" i="264"/>
  <c r="K888" i="264"/>
  <c r="K718" i="264"/>
  <c r="K726" i="264"/>
  <c r="K734" i="264"/>
  <c r="K742" i="264"/>
  <c r="K750" i="264"/>
  <c r="K758" i="264"/>
  <c r="K766" i="264"/>
  <c r="K774" i="264"/>
  <c r="K782" i="264"/>
  <c r="K790" i="264"/>
  <c r="K798" i="264"/>
  <c r="K806" i="264"/>
  <c r="K814" i="264"/>
  <c r="K822" i="264"/>
  <c r="K830" i="264"/>
  <c r="K838" i="264"/>
  <c r="K846" i="264"/>
  <c r="K854" i="264"/>
  <c r="K862" i="264"/>
  <c r="K870" i="264"/>
  <c r="K878" i="264"/>
  <c r="K737" i="264"/>
  <c r="K745" i="264"/>
  <c r="K753" i="264"/>
  <c r="K793" i="264"/>
  <c r="K817" i="264"/>
  <c r="K825" i="264"/>
  <c r="K833" i="264"/>
  <c r="K841" i="264"/>
  <c r="K849" i="264"/>
  <c r="K857" i="264"/>
  <c r="K865" i="264"/>
  <c r="K873" i="264"/>
  <c r="K881" i="264"/>
  <c r="K889" i="264"/>
  <c r="K897" i="264"/>
  <c r="K905" i="264"/>
  <c r="K913" i="264"/>
  <c r="K921" i="264"/>
  <c r="K929" i="264"/>
  <c r="K937" i="264"/>
  <c r="K945" i="264"/>
  <c r="K953" i="264"/>
  <c r="K961" i="264"/>
  <c r="K969" i="264"/>
  <c r="K977" i="264"/>
  <c r="K985" i="264"/>
  <c r="K993" i="264"/>
  <c r="K738" i="264"/>
  <c r="K746" i="264"/>
  <c r="K754" i="264"/>
  <c r="K762" i="264"/>
  <c r="K770" i="264"/>
  <c r="K778" i="264"/>
  <c r="K786" i="264"/>
  <c r="K794" i="264"/>
  <c r="K802" i="264"/>
  <c r="K810" i="264"/>
  <c r="K818" i="264"/>
  <c r="K826" i="264"/>
  <c r="K834" i="264"/>
  <c r="K842" i="264"/>
  <c r="K850" i="264"/>
  <c r="K858" i="264"/>
  <c r="K866" i="264"/>
  <c r="K874" i="264"/>
  <c r="K882" i="264"/>
  <c r="K890" i="264"/>
  <c r="K898" i="264"/>
  <c r="K906" i="264"/>
  <c r="K914" i="264"/>
  <c r="K922" i="264"/>
  <c r="K930" i="264"/>
  <c r="K938" i="264"/>
  <c r="K946" i="264"/>
  <c r="K954" i="264"/>
  <c r="K962" i="264"/>
  <c r="K970" i="264"/>
  <c r="K978" i="264"/>
  <c r="K986" i="264"/>
  <c r="K994" i="264"/>
  <c r="K984" i="264"/>
  <c r="K992" i="264"/>
  <c r="K931" i="264"/>
  <c r="K939" i="264"/>
  <c r="K947" i="264"/>
  <c r="K955" i="264"/>
  <c r="K963" i="264"/>
  <c r="K971" i="264"/>
  <c r="K979" i="264"/>
  <c r="K987" i="264"/>
  <c r="N20" i="81"/>
  <c r="O26" i="66"/>
  <c r="O12" i="66" s="1"/>
  <c r="L26" i="66"/>
  <c r="L12" i="66"/>
  <c r="R16" i="36"/>
  <c r="X15" i="4"/>
  <c r="V224" i="38"/>
  <c r="U224" i="38"/>
  <c r="T224" i="38"/>
  <c r="S224" i="38"/>
  <c r="R224" i="38"/>
  <c r="V223" i="38"/>
  <c r="U223" i="38"/>
  <c r="T223" i="38"/>
  <c r="S223" i="38"/>
  <c r="R223" i="38"/>
  <c r="V222" i="38"/>
  <c r="U222" i="38"/>
  <c r="T222" i="38"/>
  <c r="S222" i="38"/>
  <c r="R222" i="38"/>
  <c r="V221" i="38"/>
  <c r="U221" i="38"/>
  <c r="T221" i="38"/>
  <c r="S221" i="38"/>
  <c r="R221" i="38"/>
  <c r="V100" i="37"/>
  <c r="U100" i="37"/>
  <c r="T100" i="37"/>
  <c r="S100" i="37"/>
  <c r="R100" i="37"/>
  <c r="V102" i="36"/>
  <c r="U102" i="36"/>
  <c r="T102" i="36"/>
  <c r="S102" i="36"/>
  <c r="R102" i="36"/>
  <c r="T102" i="60"/>
  <c r="V135" i="35"/>
  <c r="U135" i="35"/>
  <c r="Y52" i="4"/>
  <c r="Z52" i="4"/>
  <c r="AA52" i="4"/>
  <c r="AB52" i="4"/>
  <c r="X52" i="4"/>
  <c r="O90" i="56"/>
  <c r="O91" i="56"/>
  <c r="O89" i="56"/>
  <c r="O82" i="56"/>
  <c r="O83" i="56"/>
  <c r="O84" i="56"/>
  <c r="O81" i="56"/>
  <c r="I12" i="206"/>
  <c r="J12" i="206"/>
  <c r="K12" i="206"/>
  <c r="L12" i="206"/>
  <c r="M12" i="206"/>
  <c r="I13" i="206"/>
  <c r="J13" i="206"/>
  <c r="K13" i="206"/>
  <c r="L13" i="206"/>
  <c r="M13" i="206"/>
  <c r="I14" i="206"/>
  <c r="J14" i="206"/>
  <c r="K14" i="206"/>
  <c r="L14" i="206"/>
  <c r="M14" i="206"/>
  <c r="I15" i="206"/>
  <c r="J15" i="206"/>
  <c r="K15" i="206"/>
  <c r="L15" i="206"/>
  <c r="M15" i="206"/>
  <c r="I16" i="206"/>
  <c r="J16" i="206"/>
  <c r="K16" i="206"/>
  <c r="L16" i="206"/>
  <c r="M16" i="206"/>
  <c r="I17" i="206"/>
  <c r="J17" i="206"/>
  <c r="K17" i="206"/>
  <c r="L17" i="206"/>
  <c r="M17" i="206"/>
  <c r="I18" i="206"/>
  <c r="J18" i="206"/>
  <c r="K18" i="206"/>
  <c r="L18" i="206"/>
  <c r="M18" i="206"/>
  <c r="I19" i="206"/>
  <c r="J19" i="206"/>
  <c r="K19" i="206"/>
  <c r="L19" i="206"/>
  <c r="M19" i="206"/>
  <c r="I20" i="206"/>
  <c r="J20" i="206"/>
  <c r="K20" i="206"/>
  <c r="L20" i="206"/>
  <c r="M20" i="206"/>
  <c r="I21" i="206"/>
  <c r="J21" i="206"/>
  <c r="K21" i="206"/>
  <c r="L21" i="206"/>
  <c r="M21" i="206"/>
  <c r="I22" i="206"/>
  <c r="J22" i="206"/>
  <c r="K22" i="206"/>
  <c r="L22" i="206"/>
  <c r="M22" i="206"/>
  <c r="M23" i="206"/>
  <c r="L23" i="206"/>
  <c r="R13" i="54"/>
  <c r="M55" i="239"/>
  <c r="L55" i="239"/>
  <c r="M25" i="239"/>
  <c r="M60" i="239" s="1"/>
  <c r="L25" i="239"/>
  <c r="L60" i="239" s="1"/>
  <c r="K25" i="239"/>
  <c r="J25" i="239"/>
  <c r="J17" i="239"/>
  <c r="M18" i="239"/>
  <c r="L18" i="239"/>
  <c r="K18" i="239"/>
  <c r="J18" i="239"/>
  <c r="M17" i="239"/>
  <c r="L17" i="239"/>
  <c r="K17" i="239"/>
  <c r="S19" i="27"/>
  <c r="R19" i="27"/>
  <c r="Q19" i="27"/>
  <c r="P19" i="27"/>
  <c r="O19" i="27"/>
  <c r="S18" i="27"/>
  <c r="R18" i="27"/>
  <c r="Q18" i="27"/>
  <c r="P18" i="27"/>
  <c r="O18" i="27"/>
  <c r="S17" i="27"/>
  <c r="R17" i="27"/>
  <c r="Q17" i="27"/>
  <c r="P17" i="27"/>
  <c r="O17" i="27"/>
  <c r="S16" i="27"/>
  <c r="R16" i="27"/>
  <c r="Q16" i="27"/>
  <c r="P16" i="27"/>
  <c r="O16" i="27"/>
  <c r="S13" i="27"/>
  <c r="R13" i="27"/>
  <c r="Q13" i="27"/>
  <c r="P13" i="27"/>
  <c r="O13" i="27"/>
  <c r="S12" i="27"/>
  <c r="S14" i="27"/>
  <c r="R12" i="27"/>
  <c r="R14" i="27"/>
  <c r="Q12" i="27"/>
  <c r="P12" i="27"/>
  <c r="P14" i="27" s="1"/>
  <c r="J13" i="266" s="1"/>
  <c r="O12" i="27"/>
  <c r="P14" i="66"/>
  <c r="O14" i="66"/>
  <c r="N14" i="66"/>
  <c r="M14" i="66"/>
  <c r="L14" i="66"/>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V16" i="61"/>
  <c r="U16" i="61"/>
  <c r="T16" i="61"/>
  <c r="S16" i="61"/>
  <c r="R16" i="61"/>
  <c r="V15" i="61"/>
  <c r="U15" i="61"/>
  <c r="T15" i="61"/>
  <c r="S15" i="61"/>
  <c r="R15" i="61"/>
  <c r="V13" i="61"/>
  <c r="U13" i="61"/>
  <c r="T13" i="61"/>
  <c r="S13" i="61"/>
  <c r="R13" i="61"/>
  <c r="V169" i="61"/>
  <c r="U169" i="61"/>
  <c r="T169" i="61"/>
  <c r="W23" i="65"/>
  <c r="V23" i="65"/>
  <c r="U23" i="65"/>
  <c r="T23" i="65"/>
  <c r="S23" i="65"/>
  <c r="W22" i="65"/>
  <c r="V22" i="65"/>
  <c r="U22" i="65"/>
  <c r="T22" i="65"/>
  <c r="S22" i="65"/>
  <c r="W21" i="65"/>
  <c r="V21" i="65"/>
  <c r="U21" i="65"/>
  <c r="T21" i="65"/>
  <c r="S21" i="65"/>
  <c r="W20" i="65"/>
  <c r="V20" i="65"/>
  <c r="U20" i="65"/>
  <c r="S20" i="65"/>
  <c r="V33" i="41"/>
  <c r="U33" i="41"/>
  <c r="T33" i="41"/>
  <c r="S33" i="41"/>
  <c r="R33" i="41"/>
  <c r="V20" i="41"/>
  <c r="U20" i="41"/>
  <c r="T20" i="41"/>
  <c r="S20" i="41"/>
  <c r="V19" i="41"/>
  <c r="U19" i="41"/>
  <c r="T19" i="41"/>
  <c r="S19" i="41"/>
  <c r="V30" i="41"/>
  <c r="U30" i="41"/>
  <c r="T30" i="41"/>
  <c r="S30" i="41"/>
  <c r="R30" i="41"/>
  <c r="V29" i="41"/>
  <c r="U29" i="41"/>
  <c r="T29" i="41"/>
  <c r="S29" i="41"/>
  <c r="R29" i="41"/>
  <c r="V28" i="41"/>
  <c r="U28" i="41"/>
  <c r="T28" i="41"/>
  <c r="S28" i="41"/>
  <c r="R28" i="41"/>
  <c r="V27" i="41"/>
  <c r="U27" i="41"/>
  <c r="T27" i="41"/>
  <c r="S27" i="41"/>
  <c r="R27" i="41"/>
  <c r="V26" i="41"/>
  <c r="U26" i="41"/>
  <c r="T26" i="41"/>
  <c r="S26" i="41"/>
  <c r="R26" i="41"/>
  <c r="V25" i="41"/>
  <c r="U25" i="41"/>
  <c r="T25" i="41"/>
  <c r="S25" i="41"/>
  <c r="R25" i="41"/>
  <c r="V24" i="41"/>
  <c r="U24" i="41"/>
  <c r="T24" i="41"/>
  <c r="S24" i="41"/>
  <c r="R24" i="41"/>
  <c r="X18" i="39"/>
  <c r="W18" i="39"/>
  <c r="V18" i="39"/>
  <c r="U18" i="39"/>
  <c r="S14" i="41"/>
  <c r="T14" i="41"/>
  <c r="K43" i="266" s="1"/>
  <c r="U14" i="41"/>
  <c r="V14" i="41"/>
  <c r="M43" i="266" s="1"/>
  <c r="S15" i="41"/>
  <c r="T15" i="41"/>
  <c r="U15" i="41"/>
  <c r="V15" i="41"/>
  <c r="S16" i="41"/>
  <c r="J48" i="266" s="1"/>
  <c r="T16" i="41"/>
  <c r="K48" i="266" s="1"/>
  <c r="U16" i="41"/>
  <c r="L48" i="266" s="1"/>
  <c r="V16" i="41"/>
  <c r="M48" i="266" s="1"/>
  <c r="S17" i="41"/>
  <c r="T17" i="41"/>
  <c r="U17" i="41"/>
  <c r="V17" i="41"/>
  <c r="S18" i="41"/>
  <c r="J50" i="266" s="1"/>
  <c r="T18" i="41"/>
  <c r="U18" i="41"/>
  <c r="L50" i="266" s="1"/>
  <c r="V18" i="41"/>
  <c r="M50" i="266" s="1"/>
  <c r="T18" i="39"/>
  <c r="P26" i="66"/>
  <c r="M26" i="66"/>
  <c r="M12" i="66" s="1"/>
  <c r="Q14" i="27"/>
  <c r="K13" i="266" s="1"/>
  <c r="R26" i="3"/>
  <c r="Q26" i="3"/>
  <c r="P26" i="3"/>
  <c r="O26" i="3"/>
  <c r="N26" i="3"/>
  <c r="R15" i="3"/>
  <c r="Q15" i="3"/>
  <c r="P15" i="3"/>
  <c r="O15" i="3"/>
  <c r="N15" i="3"/>
  <c r="R13" i="3"/>
  <c r="Q13" i="3"/>
  <c r="P13" i="3"/>
  <c r="O13" i="3"/>
  <c r="N13" i="3"/>
  <c r="R12" i="3"/>
  <c r="R16" i="3" s="1"/>
  <c r="Q12" i="3"/>
  <c r="P12" i="3"/>
  <c r="O12" i="3"/>
  <c r="J337" i="129"/>
  <c r="J336" i="129"/>
  <c r="J335" i="129"/>
  <c r="J334" i="129"/>
  <c r="J329" i="129"/>
  <c r="J328" i="129"/>
  <c r="J327" i="129"/>
  <c r="J326" i="129"/>
  <c r="J321" i="129"/>
  <c r="J320" i="129"/>
  <c r="J319" i="129"/>
  <c r="J318" i="129"/>
  <c r="J313" i="129"/>
  <c r="J312" i="129"/>
  <c r="J311" i="129"/>
  <c r="J310" i="129"/>
  <c r="J305" i="129"/>
  <c r="J304" i="129"/>
  <c r="J303" i="129"/>
  <c r="J302" i="129"/>
  <c r="J297" i="129"/>
  <c r="J296" i="129"/>
  <c r="J295" i="129"/>
  <c r="J294" i="129"/>
  <c r="J289" i="129"/>
  <c r="J288" i="129"/>
  <c r="J287" i="129"/>
  <c r="J286" i="129"/>
  <c r="J281" i="129"/>
  <c r="J280" i="129"/>
  <c r="J279" i="129"/>
  <c r="J278" i="129"/>
  <c r="J271" i="129"/>
  <c r="J270" i="129"/>
  <c r="J269" i="129"/>
  <c r="J268" i="129"/>
  <c r="J263" i="129"/>
  <c r="J262" i="129"/>
  <c r="J261" i="129"/>
  <c r="J260" i="129"/>
  <c r="J255" i="129"/>
  <c r="J254" i="129"/>
  <c r="J253" i="129"/>
  <c r="J252" i="129"/>
  <c r="J247" i="129"/>
  <c r="J246" i="129"/>
  <c r="J245" i="129"/>
  <c r="J244" i="129"/>
  <c r="J239" i="129"/>
  <c r="J238" i="129"/>
  <c r="J237" i="129"/>
  <c r="J236" i="129"/>
  <c r="J231" i="129"/>
  <c r="J230" i="129"/>
  <c r="J229" i="129"/>
  <c r="J228" i="129"/>
  <c r="J223" i="129"/>
  <c r="J222" i="129"/>
  <c r="J221" i="129"/>
  <c r="J220" i="129"/>
  <c r="J215" i="129"/>
  <c r="J214" i="129"/>
  <c r="J213" i="129"/>
  <c r="J212" i="129"/>
  <c r="J205" i="129"/>
  <c r="J204" i="129"/>
  <c r="J203" i="129"/>
  <c r="J202" i="129"/>
  <c r="J197" i="129"/>
  <c r="J196" i="129"/>
  <c r="J195" i="129"/>
  <c r="J194" i="129"/>
  <c r="J189" i="129"/>
  <c r="J188" i="129"/>
  <c r="J187" i="129"/>
  <c r="J186" i="129"/>
  <c r="J181" i="129"/>
  <c r="J180" i="129"/>
  <c r="J179" i="129"/>
  <c r="J178" i="129"/>
  <c r="J173" i="129"/>
  <c r="J172" i="129"/>
  <c r="J171" i="129"/>
  <c r="J170" i="129"/>
  <c r="J165" i="129"/>
  <c r="J164" i="129"/>
  <c r="J163" i="129"/>
  <c r="J162" i="129"/>
  <c r="J157" i="129"/>
  <c r="J156" i="129"/>
  <c r="J155" i="129"/>
  <c r="J154" i="129"/>
  <c r="J149" i="129"/>
  <c r="J148" i="129"/>
  <c r="J147" i="129"/>
  <c r="J146" i="129"/>
  <c r="J139" i="129"/>
  <c r="J138" i="129"/>
  <c r="J137" i="129"/>
  <c r="J136" i="129"/>
  <c r="J131" i="129"/>
  <c r="J130" i="129"/>
  <c r="J129" i="129"/>
  <c r="J128" i="129"/>
  <c r="J123" i="129"/>
  <c r="J122" i="129"/>
  <c r="J121" i="129"/>
  <c r="J120" i="129"/>
  <c r="J115" i="129"/>
  <c r="J114" i="129"/>
  <c r="J113" i="129"/>
  <c r="J112" i="129"/>
  <c r="J107" i="129"/>
  <c r="J106" i="129"/>
  <c r="J105" i="129"/>
  <c r="J104" i="129"/>
  <c r="J99" i="129"/>
  <c r="J98" i="129"/>
  <c r="J97" i="129"/>
  <c r="J96" i="129"/>
  <c r="J91" i="129"/>
  <c r="J90" i="129"/>
  <c r="J89" i="129"/>
  <c r="J88" i="129"/>
  <c r="J83" i="129"/>
  <c r="J82" i="129"/>
  <c r="J81" i="129"/>
  <c r="J80" i="129"/>
  <c r="J73" i="129"/>
  <c r="J72" i="129"/>
  <c r="J71" i="129"/>
  <c r="J70" i="129"/>
  <c r="J65" i="129"/>
  <c r="J64" i="129"/>
  <c r="J63" i="129"/>
  <c r="J62" i="129"/>
  <c r="J57" i="129"/>
  <c r="J56" i="129"/>
  <c r="J55" i="129"/>
  <c r="J54" i="129"/>
  <c r="J49" i="129"/>
  <c r="J48" i="129"/>
  <c r="J47" i="129"/>
  <c r="J46" i="129"/>
  <c r="J41" i="129"/>
  <c r="J40" i="129"/>
  <c r="J39" i="129"/>
  <c r="J38" i="129"/>
  <c r="J33" i="129"/>
  <c r="J32" i="129"/>
  <c r="J31" i="129"/>
  <c r="J30" i="129"/>
  <c r="J25" i="129"/>
  <c r="J24" i="129"/>
  <c r="J23" i="129"/>
  <c r="P69" i="232"/>
  <c r="E40" i="273"/>
  <c r="T83" i="204"/>
  <c r="S83" i="204"/>
  <c r="R83" i="204"/>
  <c r="Q83" i="204"/>
  <c r="P83" i="204"/>
  <c r="T66" i="204"/>
  <c r="I25" i="273" s="1"/>
  <c r="I29" i="273" s="1"/>
  <c r="I9" i="273" s="1"/>
  <c r="M90" i="275" s="1"/>
  <c r="S66" i="204"/>
  <c r="H25" i="273" s="1"/>
  <c r="H29" i="273" s="1"/>
  <c r="H9" i="273" s="1"/>
  <c r="L90" i="275" s="1"/>
  <c r="R66" i="204"/>
  <c r="G25" i="273" s="1"/>
  <c r="G29" i="273" s="1"/>
  <c r="G9" i="273" s="1"/>
  <c r="K90" i="275" s="1"/>
  <c r="X198" i="53"/>
  <c r="Y198" i="53"/>
  <c r="Z198" i="53"/>
  <c r="X19" i="4"/>
  <c r="Q77" i="205"/>
  <c r="Q50" i="205"/>
  <c r="Q49" i="205"/>
  <c r="Q48" i="205"/>
  <c r="Q47" i="205"/>
  <c r="Q43" i="205"/>
  <c r="Q42" i="205"/>
  <c r="Q41" i="205"/>
  <c r="Q40" i="205"/>
  <c r="Q39" i="205"/>
  <c r="Q38" i="205"/>
  <c r="Q37" i="205"/>
  <c r="Q36" i="205"/>
  <c r="Q35" i="205"/>
  <c r="Q27" i="205"/>
  <c r="Q28" i="205"/>
  <c r="Q29" i="205"/>
  <c r="Q26" i="205"/>
  <c r="Q15" i="205"/>
  <c r="Q16" i="205"/>
  <c r="Q17" i="205"/>
  <c r="Q18" i="205"/>
  <c r="Q19" i="205"/>
  <c r="Q20" i="205"/>
  <c r="Q21" i="205"/>
  <c r="Q22" i="205"/>
  <c r="Y15" i="70"/>
  <c r="Z15" i="70"/>
  <c r="AA15" i="70"/>
  <c r="AB15" i="70"/>
  <c r="X15" i="70"/>
  <c r="O15" i="70"/>
  <c r="Y19" i="70"/>
  <c r="Z19" i="70"/>
  <c r="AA19" i="70"/>
  <c r="AB19" i="70"/>
  <c r="X14" i="70"/>
  <c r="M22" i="240"/>
  <c r="M23" i="240"/>
  <c r="M24" i="240"/>
  <c r="N22" i="240"/>
  <c r="N24" i="240"/>
  <c r="Y14" i="70"/>
  <c r="Z14" i="70"/>
  <c r="AA14" i="70"/>
  <c r="AA17" i="70" s="1"/>
  <c r="AB14" i="70"/>
  <c r="Y13" i="70"/>
  <c r="Z13" i="70"/>
  <c r="AA13" i="70"/>
  <c r="AB13" i="70"/>
  <c r="X13" i="70"/>
  <c r="X12" i="70"/>
  <c r="O14" i="70"/>
  <c r="O13" i="70"/>
  <c r="Y12" i="70"/>
  <c r="Y17" i="70" s="1"/>
  <c r="Y21" i="70" s="1"/>
  <c r="Z12" i="70"/>
  <c r="Z17" i="70" s="1"/>
  <c r="AA12" i="70"/>
  <c r="AB12" i="70"/>
  <c r="J159" i="155"/>
  <c r="J123" i="155"/>
  <c r="L280" i="155"/>
  <c r="L278" i="155"/>
  <c r="J280" i="155"/>
  <c r="J279" i="155"/>
  <c r="J278" i="155"/>
  <c r="H68" i="194"/>
  <c r="J224" i="155"/>
  <c r="J215" i="155"/>
  <c r="J141" i="155"/>
  <c r="K68" i="155"/>
  <c r="K31" i="155"/>
  <c r="K19" i="155"/>
  <c r="K36" i="155" s="1"/>
  <c r="K56" i="155"/>
  <c r="K78" i="155" s="1"/>
  <c r="J56" i="155"/>
  <c r="J78" i="155" s="1"/>
  <c r="J68" i="155"/>
  <c r="J31" i="155"/>
  <c r="J36" i="155" s="1"/>
  <c r="Q92" i="56"/>
  <c r="R92" i="56"/>
  <c r="S92" i="56"/>
  <c r="R69" i="56"/>
  <c r="S69" i="56"/>
  <c r="S41" i="56"/>
  <c r="O41" i="56"/>
  <c r="R26" i="56"/>
  <c r="S26" i="56"/>
  <c r="O26" i="56"/>
  <c r="S18" i="56"/>
  <c r="O18" i="56"/>
  <c r="S15" i="37"/>
  <c r="T15" i="37"/>
  <c r="U15" i="37"/>
  <c r="V15" i="37"/>
  <c r="R15" i="37"/>
  <c r="V109" i="37"/>
  <c r="V16" i="36"/>
  <c r="U16" i="36"/>
  <c r="T16" i="36"/>
  <c r="S16" i="36"/>
  <c r="V15" i="36"/>
  <c r="U15" i="36"/>
  <c r="T15" i="36"/>
  <c r="S15" i="36"/>
  <c r="R15" i="36"/>
  <c r="R15" i="60"/>
  <c r="S15" i="60"/>
  <c r="T15" i="60"/>
  <c r="U15" i="60"/>
  <c r="R16" i="60"/>
  <c r="S16" i="60"/>
  <c r="T16" i="60"/>
  <c r="U16" i="60"/>
  <c r="Q16" i="60"/>
  <c r="Q15" i="60"/>
  <c r="U111" i="60"/>
  <c r="L13" i="66"/>
  <c r="M13" i="66"/>
  <c r="N13" i="66"/>
  <c r="O13" i="66"/>
  <c r="P13" i="66"/>
  <c r="P12" i="66"/>
  <c r="W26" i="53"/>
  <c r="X26" i="53"/>
  <c r="Y26" i="53"/>
  <c r="Z26" i="53"/>
  <c r="W27" i="53"/>
  <c r="X27" i="53"/>
  <c r="Y27" i="53"/>
  <c r="Z27" i="53"/>
  <c r="W28" i="53"/>
  <c r="X28" i="53"/>
  <c r="Y28" i="53"/>
  <c r="Z28" i="53"/>
  <c r="W29" i="53"/>
  <c r="X29" i="53"/>
  <c r="Y29" i="53"/>
  <c r="Z29" i="53"/>
  <c r="W30" i="53"/>
  <c r="X30" i="53"/>
  <c r="Y30" i="53"/>
  <c r="Z30" i="53"/>
  <c r="V27" i="53"/>
  <c r="V28" i="53"/>
  <c r="V29" i="53"/>
  <c r="V30" i="53"/>
  <c r="S24" i="29"/>
  <c r="T24" i="29"/>
  <c r="U24" i="29"/>
  <c r="V24" i="29"/>
  <c r="S25" i="29"/>
  <c r="T25" i="29"/>
  <c r="U25" i="29"/>
  <c r="V25" i="29"/>
  <c r="R25" i="29"/>
  <c r="R24" i="29"/>
  <c r="S13" i="54"/>
  <c r="T13" i="54"/>
  <c r="U13" i="54"/>
  <c r="V13" i="54"/>
  <c r="S12" i="54"/>
  <c r="T12" i="54"/>
  <c r="U12" i="54"/>
  <c r="U14" i="54"/>
  <c r="V12" i="54"/>
  <c r="AB35" i="209"/>
  <c r="R47" i="77"/>
  <c r="S47" i="77"/>
  <c r="T47" i="77"/>
  <c r="U47" i="77"/>
  <c r="Q47" i="77"/>
  <c r="U37" i="77"/>
  <c r="T37" i="77"/>
  <c r="S37" i="77"/>
  <c r="R37" i="77"/>
  <c r="Q37" i="77"/>
  <c r="U36" i="77"/>
  <c r="T36" i="77"/>
  <c r="S36" i="77"/>
  <c r="R36" i="77"/>
  <c r="Q36" i="77"/>
  <c r="U35" i="77"/>
  <c r="U38" i="77" s="1"/>
  <c r="T35" i="77"/>
  <c r="S35" i="77"/>
  <c r="R35" i="77"/>
  <c r="Q35" i="77"/>
  <c r="U32" i="77"/>
  <c r="T32" i="77"/>
  <c r="S32" i="77"/>
  <c r="R32" i="77"/>
  <c r="Q32" i="77"/>
  <c r="U31" i="77"/>
  <c r="T31" i="77"/>
  <c r="S31" i="77"/>
  <c r="R31" i="77"/>
  <c r="Q31" i="77"/>
  <c r="U30" i="77"/>
  <c r="T30" i="77"/>
  <c r="S30" i="77"/>
  <c r="R30" i="77"/>
  <c r="Q30" i="77"/>
  <c r="U29" i="77"/>
  <c r="T29" i="77"/>
  <c r="S29" i="77"/>
  <c r="R29" i="77"/>
  <c r="Q29" i="77"/>
  <c r="U28" i="77"/>
  <c r="T28" i="77"/>
  <c r="S28" i="77"/>
  <c r="R28" i="77"/>
  <c r="Q28" i="77"/>
  <c r="U27" i="77"/>
  <c r="T27" i="77"/>
  <c r="S27" i="77"/>
  <c r="R27" i="77"/>
  <c r="Q27" i="77"/>
  <c r="U40" i="77"/>
  <c r="T40" i="77"/>
  <c r="S40" i="77"/>
  <c r="R40" i="77"/>
  <c r="R25" i="77"/>
  <c r="S25" i="77"/>
  <c r="T25" i="77"/>
  <c r="U25" i="77"/>
  <c r="Q25" i="77"/>
  <c r="U22" i="77"/>
  <c r="T22" i="77"/>
  <c r="S22" i="77"/>
  <c r="R22" i="77"/>
  <c r="Q22" i="77"/>
  <c r="U21" i="77"/>
  <c r="T21" i="77"/>
  <c r="S21" i="77"/>
  <c r="R21" i="77"/>
  <c r="Q21" i="77"/>
  <c r="U20" i="77"/>
  <c r="T20" i="77"/>
  <c r="S20" i="77"/>
  <c r="R20" i="77"/>
  <c r="Q20" i="77"/>
  <c r="Q13" i="77"/>
  <c r="R13" i="77"/>
  <c r="S13" i="77"/>
  <c r="T13" i="77"/>
  <c r="U13" i="77"/>
  <c r="Q14" i="77"/>
  <c r="R14" i="77"/>
  <c r="S14" i="77"/>
  <c r="T14" i="77"/>
  <c r="U14" i="77"/>
  <c r="Q15" i="77"/>
  <c r="R15" i="77"/>
  <c r="S15" i="77"/>
  <c r="T15" i="77"/>
  <c r="U15" i="77"/>
  <c r="Q16" i="77"/>
  <c r="R16" i="77"/>
  <c r="S16" i="77"/>
  <c r="T16" i="77"/>
  <c r="U16" i="77"/>
  <c r="Q17" i="77"/>
  <c r="R17" i="77"/>
  <c r="S17" i="77"/>
  <c r="T17" i="77"/>
  <c r="U17" i="77"/>
  <c r="R12" i="77"/>
  <c r="S12" i="77"/>
  <c r="T12" i="77"/>
  <c r="U12" i="77"/>
  <c r="Q12" i="77"/>
  <c r="Y15" i="4"/>
  <c r="Z15" i="4"/>
  <c r="AA15" i="4"/>
  <c r="AB15" i="4"/>
  <c r="Y16" i="4"/>
  <c r="Y17" i="4"/>
  <c r="Y18" i="4"/>
  <c r="Y19" i="4"/>
  <c r="Z16" i="4"/>
  <c r="AA16" i="4"/>
  <c r="AB16" i="4"/>
  <c r="Z17" i="4"/>
  <c r="AA17" i="4"/>
  <c r="AB17" i="4"/>
  <c r="Z18" i="4"/>
  <c r="AA18" i="4"/>
  <c r="AB18" i="4"/>
  <c r="Z19" i="4"/>
  <c r="AA19" i="4"/>
  <c r="AB19" i="4"/>
  <c r="X18" i="4"/>
  <c r="X17" i="4"/>
  <c r="Y12" i="4"/>
  <c r="J12" i="266" s="1"/>
  <c r="Z12" i="4"/>
  <c r="K12" i="266" s="1"/>
  <c r="AA12" i="4"/>
  <c r="AB12" i="4"/>
  <c r="R13" i="28"/>
  <c r="R15" i="28" s="1"/>
  <c r="S13" i="28"/>
  <c r="T13" i="28"/>
  <c r="U13" i="28"/>
  <c r="V13" i="28"/>
  <c r="R14" i="28"/>
  <c r="S14" i="28"/>
  <c r="T14" i="28"/>
  <c r="U14" i="28"/>
  <c r="V14" i="28"/>
  <c r="S12" i="28"/>
  <c r="T12" i="28"/>
  <c r="U12" i="28"/>
  <c r="V12" i="28"/>
  <c r="V14" i="54"/>
  <c r="U109" i="37"/>
  <c r="T111" i="60"/>
  <c r="M250" i="209"/>
  <c r="N250" i="209"/>
  <c r="O250" i="209"/>
  <c r="P250" i="209"/>
  <c r="Q250" i="209"/>
  <c r="M251" i="209"/>
  <c r="N251" i="209"/>
  <c r="O251" i="209"/>
  <c r="P251" i="209"/>
  <c r="Q251" i="209"/>
  <c r="M252" i="209"/>
  <c r="N252" i="209"/>
  <c r="O252" i="209"/>
  <c r="P252" i="209"/>
  <c r="Q252" i="209"/>
  <c r="M253" i="209"/>
  <c r="N253" i="209"/>
  <c r="O253" i="209"/>
  <c r="P253" i="209"/>
  <c r="Q253" i="209"/>
  <c r="M254" i="209"/>
  <c r="N254" i="209"/>
  <c r="O254" i="209"/>
  <c r="P254" i="209"/>
  <c r="Q254" i="209"/>
  <c r="M255" i="209"/>
  <c r="N255" i="209"/>
  <c r="O255" i="209"/>
  <c r="P255" i="209"/>
  <c r="Q255" i="209"/>
  <c r="M256" i="209"/>
  <c r="N256" i="209"/>
  <c r="O256" i="209"/>
  <c r="P256" i="209"/>
  <c r="Q256" i="209"/>
  <c r="M257" i="209"/>
  <c r="N257" i="209"/>
  <c r="O257" i="209"/>
  <c r="P257" i="209"/>
  <c r="Q257" i="209"/>
  <c r="M258" i="209"/>
  <c r="N258" i="209"/>
  <c r="O258" i="209"/>
  <c r="P258" i="209"/>
  <c r="Q258" i="209"/>
  <c r="M259" i="209"/>
  <c r="N259" i="209"/>
  <c r="O259" i="209"/>
  <c r="P259" i="209"/>
  <c r="Q259" i="209"/>
  <c r="M260" i="209"/>
  <c r="N260" i="209"/>
  <c r="O260" i="209"/>
  <c r="P260" i="209"/>
  <c r="Q260" i="209"/>
  <c r="M261" i="209"/>
  <c r="N261" i="209"/>
  <c r="O261" i="209"/>
  <c r="P261" i="209"/>
  <c r="Q261" i="209"/>
  <c r="M262" i="209"/>
  <c r="N262" i="209"/>
  <c r="O262" i="209"/>
  <c r="P262" i="209"/>
  <c r="Q262" i="209"/>
  <c r="M263" i="209"/>
  <c r="N263" i="209"/>
  <c r="O263" i="209"/>
  <c r="P263" i="209"/>
  <c r="Q263" i="209"/>
  <c r="M264" i="209"/>
  <c r="N264" i="209"/>
  <c r="O264" i="209"/>
  <c r="P264" i="209"/>
  <c r="Q264" i="209"/>
  <c r="L251" i="209"/>
  <c r="L252" i="209"/>
  <c r="L253" i="209"/>
  <c r="L254" i="209"/>
  <c r="L255" i="209"/>
  <c r="L256" i="209"/>
  <c r="L257" i="209"/>
  <c r="L258" i="209"/>
  <c r="L259" i="209"/>
  <c r="L260" i="209"/>
  <c r="L261" i="209"/>
  <c r="L262" i="209"/>
  <c r="L263" i="209"/>
  <c r="L264" i="209"/>
  <c r="L250" i="209"/>
  <c r="A3" i="11"/>
  <c r="I118" i="159"/>
  <c r="I117" i="159"/>
  <c r="L75" i="159"/>
  <c r="K75" i="159"/>
  <c r="J75" i="159"/>
  <c r="I75" i="159"/>
  <c r="L73" i="159"/>
  <c r="K73" i="159"/>
  <c r="J73" i="159"/>
  <c r="J74" i="159" s="1"/>
  <c r="I73" i="159"/>
  <c r="L71" i="159"/>
  <c r="K71" i="159"/>
  <c r="J71" i="159"/>
  <c r="M67" i="159"/>
  <c r="L67" i="159"/>
  <c r="K67" i="159"/>
  <c r="J67" i="159"/>
  <c r="I67" i="159"/>
  <c r="M66" i="159"/>
  <c r="L66" i="159"/>
  <c r="K66" i="159"/>
  <c r="J66" i="159"/>
  <c r="J302" i="155"/>
  <c r="G164" i="143"/>
  <c r="G163" i="143"/>
  <c r="G162" i="143"/>
  <c r="G161" i="143"/>
  <c r="G160" i="143"/>
  <c r="G159" i="143"/>
  <c r="G158" i="143"/>
  <c r="G157" i="143"/>
  <c r="G156" i="143"/>
  <c r="G155" i="143"/>
  <c r="G154" i="143"/>
  <c r="G153" i="143"/>
  <c r="G152" i="143"/>
  <c r="G151" i="143"/>
  <c r="G150" i="143"/>
  <c r="G149" i="143"/>
  <c r="G148" i="143"/>
  <c r="G147" i="143"/>
  <c r="G146" i="143"/>
  <c r="G145" i="143"/>
  <c r="G144" i="143"/>
  <c r="G143" i="143"/>
  <c r="G142" i="143"/>
  <c r="G141" i="143"/>
  <c r="G140" i="143"/>
  <c r="G139" i="143"/>
  <c r="G138" i="143"/>
  <c r="G137" i="143"/>
  <c r="G136" i="143"/>
  <c r="G135" i="143"/>
  <c r="G134" i="143"/>
  <c r="G133" i="143"/>
  <c r="G132" i="143"/>
  <c r="G131" i="143"/>
  <c r="G130" i="143"/>
  <c r="G129" i="143"/>
  <c r="G128" i="143"/>
  <c r="G127" i="143"/>
  <c r="G126" i="143"/>
  <c r="G125" i="143"/>
  <c r="G124" i="143"/>
  <c r="G123" i="143"/>
  <c r="G122" i="143"/>
  <c r="G121" i="143"/>
  <c r="G120" i="143"/>
  <c r="G119" i="143"/>
  <c r="G118" i="143"/>
  <c r="G117" i="143"/>
  <c r="G116" i="143"/>
  <c r="G115" i="143"/>
  <c r="G114" i="143"/>
  <c r="G113" i="143"/>
  <c r="G112" i="143"/>
  <c r="G111" i="143"/>
  <c r="G110" i="143"/>
  <c r="G109" i="143"/>
  <c r="G108" i="143"/>
  <c r="G107" i="143"/>
  <c r="G106" i="143"/>
  <c r="G105" i="143"/>
  <c r="G104" i="143"/>
  <c r="G103" i="143"/>
  <c r="G102" i="143"/>
  <c r="G101" i="143"/>
  <c r="G100" i="143"/>
  <c r="G99" i="143"/>
  <c r="G98" i="143"/>
  <c r="G97" i="143"/>
  <c r="G96" i="143"/>
  <c r="G95" i="143"/>
  <c r="G94" i="143"/>
  <c r="G93" i="143"/>
  <c r="G92" i="143"/>
  <c r="G91" i="143"/>
  <c r="D90" i="143"/>
  <c r="E90" i="143"/>
  <c r="D91" i="143"/>
  <c r="E91" i="143"/>
  <c r="D92" i="143"/>
  <c r="E92" i="143"/>
  <c r="D93" i="143"/>
  <c r="E93" i="143"/>
  <c r="D94" i="143"/>
  <c r="E94" i="143"/>
  <c r="D95" i="143"/>
  <c r="E95" i="143"/>
  <c r="D96" i="143"/>
  <c r="E96" i="143"/>
  <c r="D97" i="143"/>
  <c r="E97" i="143"/>
  <c r="D98" i="143"/>
  <c r="E98" i="143"/>
  <c r="D99" i="143"/>
  <c r="E99" i="143"/>
  <c r="D100" i="143"/>
  <c r="E100" i="143"/>
  <c r="D101" i="143"/>
  <c r="E101" i="143"/>
  <c r="D102" i="143"/>
  <c r="E102" i="143"/>
  <c r="D103" i="143"/>
  <c r="E103" i="143"/>
  <c r="D104" i="143"/>
  <c r="E104" i="143"/>
  <c r="D105" i="143"/>
  <c r="E105" i="143"/>
  <c r="D106" i="143"/>
  <c r="E106" i="143"/>
  <c r="D107" i="143"/>
  <c r="E107" i="143"/>
  <c r="D108" i="143"/>
  <c r="E108" i="143"/>
  <c r="D109" i="143"/>
  <c r="E109" i="143"/>
  <c r="D110" i="143"/>
  <c r="E110" i="143"/>
  <c r="D111" i="143"/>
  <c r="E111" i="143"/>
  <c r="D112" i="143"/>
  <c r="E112" i="143"/>
  <c r="D113" i="143"/>
  <c r="E113" i="143"/>
  <c r="D114" i="143"/>
  <c r="E114" i="143"/>
  <c r="D115" i="143"/>
  <c r="E115" i="143"/>
  <c r="D116" i="143"/>
  <c r="E116" i="143"/>
  <c r="D117" i="143"/>
  <c r="E117" i="143"/>
  <c r="D118" i="143"/>
  <c r="E118" i="143"/>
  <c r="D119" i="143"/>
  <c r="E119" i="143"/>
  <c r="D120" i="143"/>
  <c r="E120" i="143"/>
  <c r="D121" i="143"/>
  <c r="E121" i="143"/>
  <c r="D122" i="143"/>
  <c r="E122" i="143"/>
  <c r="D123" i="143"/>
  <c r="E123" i="143"/>
  <c r="D124" i="143"/>
  <c r="E124" i="143"/>
  <c r="D125" i="143"/>
  <c r="E125" i="143"/>
  <c r="D126" i="143"/>
  <c r="E126" i="143"/>
  <c r="D127" i="143"/>
  <c r="E127" i="143"/>
  <c r="D128" i="143"/>
  <c r="E128" i="143"/>
  <c r="D129" i="143"/>
  <c r="E129" i="143"/>
  <c r="D130" i="143"/>
  <c r="E130" i="143"/>
  <c r="D131" i="143"/>
  <c r="E131" i="143"/>
  <c r="D132" i="143"/>
  <c r="E132" i="143"/>
  <c r="D133" i="143"/>
  <c r="E133" i="143"/>
  <c r="D134" i="143"/>
  <c r="E134" i="143"/>
  <c r="D135" i="143"/>
  <c r="E135" i="143"/>
  <c r="D136" i="143"/>
  <c r="E136" i="143"/>
  <c r="D137" i="143"/>
  <c r="E137" i="143"/>
  <c r="D138" i="143"/>
  <c r="E138" i="143"/>
  <c r="D139" i="143"/>
  <c r="E139" i="143"/>
  <c r="D140" i="143"/>
  <c r="E140" i="143"/>
  <c r="D141" i="143"/>
  <c r="E141" i="143"/>
  <c r="D142" i="143"/>
  <c r="E142" i="143"/>
  <c r="D143" i="143"/>
  <c r="E143" i="143"/>
  <c r="D144" i="143"/>
  <c r="E144" i="143"/>
  <c r="D145" i="143"/>
  <c r="E145" i="143"/>
  <c r="D146" i="143"/>
  <c r="E146" i="143"/>
  <c r="D147" i="143"/>
  <c r="E147" i="143"/>
  <c r="D148" i="143"/>
  <c r="E148" i="143"/>
  <c r="D149" i="143"/>
  <c r="E149" i="143"/>
  <c r="D150" i="143"/>
  <c r="E150" i="143"/>
  <c r="D151" i="143"/>
  <c r="E151" i="143"/>
  <c r="D152" i="143"/>
  <c r="E152" i="143"/>
  <c r="D153" i="143"/>
  <c r="E153" i="143"/>
  <c r="D154" i="143"/>
  <c r="E154" i="143"/>
  <c r="D155" i="143"/>
  <c r="E155" i="143"/>
  <c r="D156" i="143"/>
  <c r="E156" i="143"/>
  <c r="D157" i="143"/>
  <c r="E157" i="143"/>
  <c r="D158" i="143"/>
  <c r="E158" i="143"/>
  <c r="D159" i="143"/>
  <c r="E159" i="143"/>
  <c r="D160" i="143"/>
  <c r="E160" i="143"/>
  <c r="D161" i="143"/>
  <c r="E161" i="143"/>
  <c r="D162" i="143"/>
  <c r="E162" i="143"/>
  <c r="D163" i="143"/>
  <c r="E163" i="143"/>
  <c r="D164" i="143"/>
  <c r="E164" i="143"/>
  <c r="Q107" i="141"/>
  <c r="Q106" i="141"/>
  <c r="Q105" i="141"/>
  <c r="Q104" i="141"/>
  <c r="Q103" i="141"/>
  <c r="Q102" i="141"/>
  <c r="Q101" i="141"/>
  <c r="Q100" i="141"/>
  <c r="Q99" i="141"/>
  <c r="Q98" i="141"/>
  <c r="Q97" i="141"/>
  <c r="Q96" i="141"/>
  <c r="Q95" i="141"/>
  <c r="Q94" i="141"/>
  <c r="Q93" i="141"/>
  <c r="Q92" i="141"/>
  <c r="Q91" i="141"/>
  <c r="Q90" i="141"/>
  <c r="Q89" i="141"/>
  <c r="Q88" i="141"/>
  <c r="Q87" i="141"/>
  <c r="Q86" i="141"/>
  <c r="Q85" i="141"/>
  <c r="Q84" i="141"/>
  <c r="Q83" i="141"/>
  <c r="Q82" i="141"/>
  <c r="Q81" i="141"/>
  <c r="Q80" i="141"/>
  <c r="Q79" i="141"/>
  <c r="Q78" i="141"/>
  <c r="Q74" i="141"/>
  <c r="Q73" i="141"/>
  <c r="Q72" i="141"/>
  <c r="Q71" i="141"/>
  <c r="Q70" i="141"/>
  <c r="Q69" i="141"/>
  <c r="Q68" i="141"/>
  <c r="Q67" i="141"/>
  <c r="Q66" i="141"/>
  <c r="Q65" i="141"/>
  <c r="Q64" i="141"/>
  <c r="Q63" i="141"/>
  <c r="Q62" i="141"/>
  <c r="Q61" i="141"/>
  <c r="Q60" i="141"/>
  <c r="Q59" i="141"/>
  <c r="Q58" i="141"/>
  <c r="Q57" i="141"/>
  <c r="Q56" i="141"/>
  <c r="Q55" i="141"/>
  <c r="Q54" i="141"/>
  <c r="Q53" i="141"/>
  <c r="Q52" i="141"/>
  <c r="Q51" i="141"/>
  <c r="Q50" i="141"/>
  <c r="Q49" i="141"/>
  <c r="Q48" i="141"/>
  <c r="Q47" i="141"/>
  <c r="Q46" i="141"/>
  <c r="Q45" i="141"/>
  <c r="P107" i="141"/>
  <c r="O107" i="141"/>
  <c r="N107" i="141"/>
  <c r="M107" i="141"/>
  <c r="P106" i="141"/>
  <c r="O106" i="141"/>
  <c r="N106" i="141"/>
  <c r="M106" i="141"/>
  <c r="P105" i="141"/>
  <c r="O105" i="141"/>
  <c r="N105" i="141"/>
  <c r="M105" i="141"/>
  <c r="P104" i="141"/>
  <c r="O104" i="141"/>
  <c r="N104" i="141"/>
  <c r="M104" i="141"/>
  <c r="P103" i="141"/>
  <c r="O103" i="141"/>
  <c r="N103" i="141"/>
  <c r="M103" i="141"/>
  <c r="P102" i="141"/>
  <c r="O102" i="141"/>
  <c r="N102" i="141"/>
  <c r="M102" i="141"/>
  <c r="P101" i="141"/>
  <c r="O101" i="141"/>
  <c r="N101" i="141"/>
  <c r="M101" i="141"/>
  <c r="P100" i="141"/>
  <c r="O100" i="141"/>
  <c r="N100" i="141"/>
  <c r="M100" i="141"/>
  <c r="P99" i="141"/>
  <c r="O99" i="141"/>
  <c r="N99" i="141"/>
  <c r="M99" i="141"/>
  <c r="P98" i="141"/>
  <c r="O98" i="141"/>
  <c r="N98" i="141"/>
  <c r="M98" i="141"/>
  <c r="P97" i="141"/>
  <c r="O97" i="141"/>
  <c r="N97" i="141"/>
  <c r="M97" i="141"/>
  <c r="P96" i="141"/>
  <c r="O96" i="141"/>
  <c r="N96" i="141"/>
  <c r="M96" i="141"/>
  <c r="P95" i="141"/>
  <c r="O95" i="141"/>
  <c r="N95" i="141"/>
  <c r="M95" i="141"/>
  <c r="P94" i="141"/>
  <c r="O94" i="141"/>
  <c r="N94" i="141"/>
  <c r="M94" i="141"/>
  <c r="P93" i="141"/>
  <c r="O93" i="141"/>
  <c r="N93" i="141"/>
  <c r="M93" i="141"/>
  <c r="P92" i="141"/>
  <c r="O92" i="141"/>
  <c r="N92" i="141"/>
  <c r="M92" i="141"/>
  <c r="P91" i="141"/>
  <c r="O91" i="141"/>
  <c r="N91" i="141"/>
  <c r="M91" i="141"/>
  <c r="P90" i="141"/>
  <c r="O90" i="141"/>
  <c r="N90" i="141"/>
  <c r="M90" i="141"/>
  <c r="P89" i="141"/>
  <c r="O89" i="141"/>
  <c r="N89" i="141"/>
  <c r="M89" i="141"/>
  <c r="P88" i="141"/>
  <c r="O88" i="141"/>
  <c r="N88" i="141"/>
  <c r="M88" i="141"/>
  <c r="P87" i="141"/>
  <c r="O87" i="141"/>
  <c r="N87" i="141"/>
  <c r="M87" i="141"/>
  <c r="P86" i="141"/>
  <c r="O86" i="141"/>
  <c r="N86" i="141"/>
  <c r="M86" i="141"/>
  <c r="P85" i="141"/>
  <c r="O85" i="141"/>
  <c r="N85" i="141"/>
  <c r="M85" i="141"/>
  <c r="P84" i="141"/>
  <c r="O84" i="141"/>
  <c r="N84" i="141"/>
  <c r="M84" i="141"/>
  <c r="P83" i="141"/>
  <c r="O83" i="141"/>
  <c r="N83" i="141"/>
  <c r="M83" i="141"/>
  <c r="P82" i="141"/>
  <c r="O82" i="141"/>
  <c r="N82" i="141"/>
  <c r="M82" i="141"/>
  <c r="P81" i="141"/>
  <c r="O81" i="141"/>
  <c r="N81" i="141"/>
  <c r="M81" i="141"/>
  <c r="P80" i="141"/>
  <c r="O80" i="141"/>
  <c r="N80" i="141"/>
  <c r="M80" i="141"/>
  <c r="P79" i="141"/>
  <c r="O79" i="141"/>
  <c r="N79" i="141"/>
  <c r="M79" i="141"/>
  <c r="P78" i="141"/>
  <c r="O78" i="141"/>
  <c r="N78" i="141"/>
  <c r="M78" i="141"/>
  <c r="P74" i="141"/>
  <c r="O74" i="141"/>
  <c r="N74" i="141"/>
  <c r="M74" i="141"/>
  <c r="P73" i="141"/>
  <c r="O73" i="141"/>
  <c r="N73" i="141"/>
  <c r="M73" i="141"/>
  <c r="P72" i="141"/>
  <c r="O72" i="141"/>
  <c r="N72" i="141"/>
  <c r="M72" i="141"/>
  <c r="P71" i="141"/>
  <c r="O71" i="141"/>
  <c r="N71" i="141"/>
  <c r="M71" i="141"/>
  <c r="P70" i="141"/>
  <c r="O70" i="141"/>
  <c r="N70" i="141"/>
  <c r="M70" i="141"/>
  <c r="P69" i="141"/>
  <c r="O69" i="141"/>
  <c r="N69" i="141"/>
  <c r="M69" i="141"/>
  <c r="P68" i="141"/>
  <c r="O68" i="141"/>
  <c r="N68" i="141"/>
  <c r="M68" i="141"/>
  <c r="P67" i="141"/>
  <c r="O67" i="141"/>
  <c r="N67" i="141"/>
  <c r="M67" i="141"/>
  <c r="P66" i="141"/>
  <c r="O66" i="141"/>
  <c r="N66" i="141"/>
  <c r="M66" i="141"/>
  <c r="P65" i="141"/>
  <c r="O65" i="141"/>
  <c r="N65" i="141"/>
  <c r="M65" i="141"/>
  <c r="P64" i="141"/>
  <c r="O64" i="141"/>
  <c r="N64" i="141"/>
  <c r="M64" i="141"/>
  <c r="P63" i="141"/>
  <c r="O63" i="141"/>
  <c r="N63" i="141"/>
  <c r="M63" i="141"/>
  <c r="P62" i="141"/>
  <c r="O62" i="141"/>
  <c r="N62" i="141"/>
  <c r="M62" i="141"/>
  <c r="P61" i="141"/>
  <c r="O61" i="141"/>
  <c r="N61" i="141"/>
  <c r="M61" i="141"/>
  <c r="P60" i="141"/>
  <c r="O60" i="141"/>
  <c r="N60" i="141"/>
  <c r="M60" i="141"/>
  <c r="P59" i="141"/>
  <c r="O59" i="141"/>
  <c r="N59" i="141"/>
  <c r="M59" i="141"/>
  <c r="P58" i="141"/>
  <c r="O58" i="141"/>
  <c r="N58" i="141"/>
  <c r="M58" i="141"/>
  <c r="P57" i="141"/>
  <c r="O57" i="141"/>
  <c r="N57" i="141"/>
  <c r="M57" i="141"/>
  <c r="P56" i="141"/>
  <c r="O56" i="141"/>
  <c r="N56" i="141"/>
  <c r="M56" i="141"/>
  <c r="P55" i="141"/>
  <c r="O55" i="141"/>
  <c r="N55" i="141"/>
  <c r="M55" i="141"/>
  <c r="P54" i="141"/>
  <c r="O54" i="141"/>
  <c r="N54" i="141"/>
  <c r="M54" i="141"/>
  <c r="P53" i="141"/>
  <c r="O53" i="141"/>
  <c r="N53" i="141"/>
  <c r="M53" i="141"/>
  <c r="P52" i="141"/>
  <c r="O52" i="141"/>
  <c r="N52" i="141"/>
  <c r="M52" i="141"/>
  <c r="P51" i="141"/>
  <c r="O51" i="141"/>
  <c r="N51" i="141"/>
  <c r="M51" i="141"/>
  <c r="P50" i="141"/>
  <c r="O50" i="141"/>
  <c r="N50" i="141"/>
  <c r="M50" i="141"/>
  <c r="P49" i="141"/>
  <c r="O49" i="141"/>
  <c r="N49" i="141"/>
  <c r="M49" i="141"/>
  <c r="P48" i="141"/>
  <c r="O48" i="141"/>
  <c r="N48" i="141"/>
  <c r="M48" i="141"/>
  <c r="P47" i="141"/>
  <c r="O47" i="141"/>
  <c r="N47" i="141"/>
  <c r="M47" i="141"/>
  <c r="P46" i="141"/>
  <c r="O46" i="141"/>
  <c r="N46" i="141"/>
  <c r="M46" i="141"/>
  <c r="P45" i="141"/>
  <c r="O45" i="141"/>
  <c r="N45" i="141"/>
  <c r="M45" i="141"/>
  <c r="C9" i="13"/>
  <c r="C6" i="13"/>
  <c r="C7" i="13" s="1"/>
  <c r="C10" i="13"/>
  <c r="A2" i="13"/>
  <c r="A2" i="12"/>
  <c r="A2" i="11"/>
  <c r="A2" i="10"/>
  <c r="A2" i="9"/>
  <c r="U14" i="29"/>
  <c r="U88" i="29"/>
  <c r="L13" i="265"/>
  <c r="L16" i="265"/>
  <c r="L23" i="265"/>
  <c r="L26" i="265"/>
  <c r="M16" i="265"/>
  <c r="S23" i="77"/>
  <c r="Q16" i="3"/>
  <c r="M46" i="193"/>
  <c r="K46" i="193"/>
  <c r="J19" i="191"/>
  <c r="J29" i="191"/>
  <c r="L52" i="240"/>
  <c r="AB17" i="70"/>
  <c r="AB21" i="70"/>
  <c r="N23" i="240"/>
  <c r="M26" i="181"/>
  <c r="M22" i="181"/>
  <c r="L22" i="181"/>
  <c r="V18" i="29"/>
  <c r="V14" i="29"/>
  <c r="R316" i="33"/>
  <c r="Q305" i="33"/>
  <c r="R73" i="56"/>
  <c r="M47" i="193"/>
  <c r="J99" i="193"/>
  <c r="K47" i="193"/>
  <c r="I33" i="271"/>
  <c r="I18" i="271" s="1"/>
  <c r="J72" i="275" s="1"/>
  <c r="V88" i="29"/>
  <c r="M48" i="193"/>
  <c r="J100" i="193"/>
  <c r="K48" i="193"/>
  <c r="M49" i="193"/>
  <c r="K49" i="193"/>
  <c r="J101" i="193"/>
  <c r="J102" i="193"/>
  <c r="M50" i="193"/>
  <c r="K50" i="193"/>
  <c r="K51" i="193"/>
  <c r="M51" i="193"/>
  <c r="J103" i="193"/>
  <c r="J104" i="193"/>
  <c r="M52" i="193"/>
  <c r="K52" i="193"/>
  <c r="K53" i="193"/>
  <c r="J105" i="193"/>
  <c r="M53" i="193"/>
  <c r="K54" i="193"/>
  <c r="J106" i="193"/>
  <c r="M54" i="193"/>
  <c r="J107" i="193"/>
  <c r="K55" i="193"/>
  <c r="M55" i="193"/>
  <c r="K56" i="193"/>
  <c r="J108" i="193"/>
  <c r="M56" i="193"/>
  <c r="M57" i="193"/>
  <c r="K57" i="193"/>
  <c r="J109" i="193"/>
  <c r="K58" i="193"/>
  <c r="M58" i="193"/>
  <c r="J181" i="268"/>
  <c r="I181" i="268"/>
  <c r="F181" i="268"/>
  <c r="J179" i="268"/>
  <c r="J183" i="268"/>
  <c r="J184" i="268"/>
  <c r="J185" i="268"/>
  <c r="AA66" i="149"/>
  <c r="AD66" i="149"/>
  <c r="AE66" i="149"/>
  <c r="J182" i="268"/>
  <c r="J180" i="268"/>
  <c r="Z72" i="257"/>
  <c r="AB72" i="257"/>
  <c r="R56" i="56"/>
  <c r="S56" i="56"/>
  <c r="J178" i="268"/>
  <c r="I178" i="268"/>
  <c r="I185" i="268"/>
  <c r="I184" i="268"/>
  <c r="I180" i="268"/>
  <c r="I183" i="268"/>
  <c r="I182" i="268"/>
  <c r="I179" i="268"/>
  <c r="F178" i="268"/>
  <c r="F185" i="268"/>
  <c r="F184" i="268"/>
  <c r="F180" i="268"/>
  <c r="F183" i="268"/>
  <c r="F179" i="268"/>
  <c r="J192" i="268"/>
  <c r="J197" i="268"/>
  <c r="E77" i="287" a="1"/>
  <c r="E77" i="287" s="1"/>
  <c r="E76" i="287" a="1"/>
  <c r="E76" i="287" s="1"/>
  <c r="E75" i="287" a="1"/>
  <c r="E75" i="287" s="1"/>
  <c r="F77" i="287" a="1"/>
  <c r="F77" i="287" s="1"/>
  <c r="F76" i="287" a="1"/>
  <c r="F76" i="287" s="1"/>
  <c r="F75" i="287" a="1"/>
  <c r="F75" i="287" s="1"/>
  <c r="G75" i="287" a="1"/>
  <c r="G75" i="287" s="1"/>
  <c r="G76" i="287" a="1"/>
  <c r="G76" i="287" s="1"/>
  <c r="G77" i="287" a="1"/>
  <c r="G77" i="287" s="1"/>
  <c r="H76" i="287" a="1"/>
  <c r="H76" i="287" s="1"/>
  <c r="H77" i="287" a="1"/>
  <c r="H77" i="287" s="1"/>
  <c r="H75" i="287" a="1"/>
  <c r="H75" i="287" s="1"/>
  <c r="I76" i="287" a="1"/>
  <c r="I76" i="287" s="1"/>
  <c r="I75" i="287" a="1"/>
  <c r="I75" i="287" s="1"/>
  <c r="I77" i="287" a="1"/>
  <c r="I77" i="287" s="1"/>
  <c r="F156" i="272" a="1"/>
  <c r="F156" i="272" s="1"/>
  <c r="J195" i="268"/>
  <c r="G183" i="268"/>
  <c r="F131" i="268"/>
  <c r="E233" i="272" a="1"/>
  <c r="E233" i="272" s="1"/>
  <c r="F138" i="268"/>
  <c r="I95" i="272" a="1"/>
  <c r="I95" i="272" s="1"/>
  <c r="H139" i="268"/>
  <c r="J139" i="268" s="1"/>
  <c r="J194" i="268"/>
  <c r="J190" i="268"/>
  <c r="J193" i="268"/>
  <c r="J191" i="268"/>
  <c r="G102" i="272" a="1"/>
  <c r="G102" i="272" s="1"/>
  <c r="J196" i="268"/>
  <c r="Q78" i="205"/>
  <c r="Q81" i="205"/>
  <c r="X66" i="149"/>
  <c r="J21" i="240"/>
  <c r="J14" i="240"/>
  <c r="M29" i="159"/>
  <c r="K31" i="159"/>
  <c r="I31" i="159"/>
  <c r="K95" i="159"/>
  <c r="J95" i="159"/>
  <c r="J31" i="159"/>
  <c r="I95" i="159"/>
  <c r="I35" i="159"/>
  <c r="V22" i="29"/>
  <c r="M30" i="266"/>
  <c r="S18" i="29"/>
  <c r="S21" i="29"/>
  <c r="S22" i="29" s="1"/>
  <c r="J30" i="266" s="1"/>
  <c r="S20" i="29"/>
  <c r="S14" i="29"/>
  <c r="S88" i="29" s="1"/>
  <c r="S172" i="54"/>
  <c r="C20" i="13"/>
  <c r="C14" i="13"/>
  <c r="C19" i="13"/>
  <c r="C15" i="13"/>
  <c r="C18" i="13"/>
  <c r="C16" i="13"/>
  <c r="C13" i="13"/>
  <c r="D36" i="13" s="1"/>
  <c r="C17" i="13"/>
  <c r="C12" i="13"/>
  <c r="M66" i="149"/>
  <c r="M117" i="275"/>
  <c r="M116" i="275"/>
  <c r="U66" i="149"/>
  <c r="P66" i="149"/>
  <c r="R66" i="149"/>
  <c r="J33" i="240"/>
  <c r="K14" i="240"/>
  <c r="J45" i="287"/>
  <c r="S211" i="54"/>
  <c r="S18" i="54"/>
  <c r="S205" i="54"/>
  <c r="S187" i="54"/>
  <c r="S181" i="54"/>
  <c r="F124" i="268"/>
  <c r="J171" i="268"/>
  <c r="G185" i="268"/>
  <c r="O276" i="33"/>
  <c r="O66" i="33"/>
  <c r="O161" i="33"/>
  <c r="Y72" i="257"/>
  <c r="J60" i="266"/>
  <c r="J192" i="266" s="1"/>
  <c r="K53" i="240"/>
  <c r="AC66" i="149"/>
  <c r="Z66" i="149"/>
  <c r="W66" i="149"/>
  <c r="K65" i="283"/>
  <c r="Z50" i="158"/>
  <c r="AA50" i="158" s="1"/>
  <c r="AB50" i="158" s="1"/>
  <c r="W50" i="158" s="1"/>
  <c r="Z21" i="158"/>
  <c r="AA21" i="158" s="1"/>
  <c r="AB21" i="158" s="1"/>
  <c r="Z52" i="158"/>
  <c r="Z82" i="158"/>
  <c r="AA82" i="158" s="1"/>
  <c r="AB82" i="158" s="1"/>
  <c r="Z17" i="158"/>
  <c r="AA17" i="158" s="1"/>
  <c r="AB17" i="158" s="1"/>
  <c r="W17" i="158" s="1"/>
  <c r="M120" i="159"/>
  <c r="M118" i="159"/>
  <c r="M117" i="159"/>
  <c r="K119" i="159"/>
  <c r="J57" i="159"/>
  <c r="J68" i="159"/>
  <c r="J113" i="159"/>
  <c r="M71" i="159"/>
  <c r="M69" i="159"/>
  <c r="M31" i="159"/>
  <c r="M95" i="159"/>
  <c r="M33" i="159"/>
  <c r="M35" i="159"/>
  <c r="I18" i="159"/>
  <c r="K22" i="159"/>
  <c r="I22" i="159"/>
  <c r="I86" i="159"/>
  <c r="K86" i="159"/>
  <c r="K20" i="159"/>
  <c r="I20" i="159"/>
  <c r="N61" i="235"/>
  <c r="N13" i="235"/>
  <c r="H72" i="273"/>
  <c r="I72" i="273"/>
  <c r="R18" i="54"/>
  <c r="R18" i="29"/>
  <c r="H220" i="272"/>
  <c r="G220" i="272"/>
  <c r="I220" i="272"/>
  <c r="H33" i="271"/>
  <c r="H18" i="271" s="1"/>
  <c r="I72" i="275" s="1"/>
  <c r="F155" i="272" a="1"/>
  <c r="F155" i="272" s="1"/>
  <c r="G154" i="272" a="1"/>
  <c r="G154" i="272" s="1"/>
  <c r="I101" i="272" a="1"/>
  <c r="I101" i="272" s="1"/>
  <c r="H216" i="272" a="1"/>
  <c r="H216" i="272" s="1"/>
  <c r="I43" i="266"/>
  <c r="J59" i="268" a="1"/>
  <c r="J59" i="268" s="1"/>
  <c r="F151" i="272" a="1"/>
  <c r="F151" i="272" s="1"/>
  <c r="F78" i="268" a="1"/>
  <c r="F78" i="268" s="1"/>
  <c r="I13" i="265"/>
  <c r="I16" i="265" s="1"/>
  <c r="I150" i="272" a="1"/>
  <c r="I150" i="272" s="1"/>
  <c r="I159" i="272" s="1"/>
  <c r="E234" i="272" a="1"/>
  <c r="E234" i="272" s="1"/>
  <c r="G155" i="272" a="1"/>
  <c r="G155" i="272" s="1"/>
  <c r="I9" i="268" a="1"/>
  <c r="I9" i="268" s="1"/>
  <c r="G60" i="268" a="1"/>
  <c r="G60" i="268" s="1"/>
  <c r="I233" i="272" a="1"/>
  <c r="I233" i="272" s="1"/>
  <c r="H154" i="272" a="1"/>
  <c r="H154" i="272" s="1"/>
  <c r="G44" i="272" a="1"/>
  <c r="G44" i="272" s="1"/>
  <c r="G42" i="272" a="1"/>
  <c r="G42" i="272" s="1"/>
  <c r="J9" i="268" a="1"/>
  <c r="J9" i="268" s="1"/>
  <c r="G63" i="268" a="1"/>
  <c r="G63" i="268" s="1"/>
  <c r="E158" i="272" a="1"/>
  <c r="E158" i="272" s="1"/>
  <c r="H95" i="272" a="1"/>
  <c r="H95" i="272" s="1"/>
  <c r="F233" i="272" a="1"/>
  <c r="F233" i="272" s="1"/>
  <c r="F118" i="272" a="1"/>
  <c r="F118" i="272" s="1"/>
  <c r="F119" i="272" a="1"/>
  <c r="F119" i="272" s="1"/>
  <c r="E42" i="272" a="1"/>
  <c r="E42" i="272" s="1"/>
  <c r="I62" i="268" a="1"/>
  <c r="I62" i="268" s="1"/>
  <c r="F216" i="272" a="1"/>
  <c r="F216" i="272" s="1"/>
  <c r="H217" i="272" a="1"/>
  <c r="H217" i="272" s="1"/>
  <c r="G156" i="272" a="1"/>
  <c r="G156" i="272" s="1"/>
  <c r="E94" i="272" a="1"/>
  <c r="E94" i="272" s="1"/>
  <c r="E156" i="272" a="1"/>
  <c r="E156" i="272" s="1"/>
  <c r="I56" i="268" a="1"/>
  <c r="I56" i="268" s="1"/>
  <c r="G65" i="283"/>
  <c r="O25" i="27"/>
  <c r="R21" i="29"/>
  <c r="R22" i="29" s="1"/>
  <c r="I30" i="266" s="1"/>
  <c r="X72" i="257"/>
  <c r="N128" i="33"/>
  <c r="R20" i="29"/>
  <c r="P26" i="56"/>
  <c r="P41" i="56"/>
  <c r="T16" i="39"/>
  <c r="T225" i="39" s="1"/>
  <c r="O14" i="27"/>
  <c r="I13" i="266" s="1"/>
  <c r="I194" i="266"/>
  <c r="P18" i="56"/>
  <c r="N58" i="235"/>
  <c r="R14" i="35"/>
  <c r="R144" i="35" s="1"/>
  <c r="N35" i="235"/>
  <c r="R211" i="54"/>
  <c r="R205" i="54"/>
  <c r="R196" i="54"/>
  <c r="R172" i="54"/>
  <c r="R14" i="54"/>
  <c r="K37" i="191"/>
  <c r="E203" i="272"/>
  <c r="X17" i="70"/>
  <c r="X21" i="70" s="1"/>
  <c r="E11" i="290"/>
  <c r="L11" i="290" s="1"/>
  <c r="L45" i="266"/>
  <c r="I40" i="266"/>
  <c r="S14" i="35"/>
  <c r="S144" i="35" s="1"/>
  <c r="V14" i="35"/>
  <c r="V144" i="35"/>
  <c r="D12" i="288"/>
  <c r="F76" i="268" a="1"/>
  <c r="F76" i="268" s="1"/>
  <c r="I81" i="268" a="1"/>
  <c r="I81" i="268" s="1"/>
  <c r="H214" i="268" a="1"/>
  <c r="H214" i="268" s="1"/>
  <c r="H216" i="268" s="1"/>
  <c r="J79" i="268" a="1"/>
  <c r="J79" i="268" s="1"/>
  <c r="E76" i="272" a="1"/>
  <c r="E76" i="272" s="1"/>
  <c r="F44" i="272" a="1"/>
  <c r="F44" i="272" s="1"/>
  <c r="E43" i="272" a="1"/>
  <c r="E43" i="272" s="1"/>
  <c r="I42" i="272" a="1"/>
  <c r="I42" i="272" s="1"/>
  <c r="I39" i="269" a="1"/>
  <c r="I39" i="269" s="1"/>
  <c r="F39" i="269" a="1"/>
  <c r="F39" i="269" s="1"/>
  <c r="G71" i="273" a="1"/>
  <c r="G71" i="273" s="1"/>
  <c r="G11" i="290"/>
  <c r="N11" i="290" s="1"/>
  <c r="S85" i="56"/>
  <c r="O92" i="56"/>
  <c r="O53" i="56"/>
  <c r="L43" i="266"/>
  <c r="AB41" i="287"/>
  <c r="AP41" i="287" s="1"/>
  <c r="H57" i="194"/>
  <c r="H61" i="194" s="1"/>
  <c r="H10" i="194"/>
  <c r="H12" i="194" s="1"/>
  <c r="H66" i="194"/>
  <c r="H26" i="194"/>
  <c r="H30" i="194" s="1"/>
  <c r="H18" i="194"/>
  <c r="H20" i="194" s="1"/>
  <c r="O59" i="193"/>
  <c r="J65" i="283"/>
  <c r="X16" i="53"/>
  <c r="Y16" i="53"/>
  <c r="Z16" i="53"/>
  <c r="G72" i="273"/>
  <c r="Q81" i="33"/>
  <c r="N113" i="33"/>
  <c r="Q293" i="33"/>
  <c r="P32" i="33"/>
  <c r="N276" i="33"/>
  <c r="O85" i="56"/>
  <c r="R51" i="33"/>
  <c r="N66" i="33"/>
  <c r="R128" i="33"/>
  <c r="P242" i="33"/>
  <c r="O293" i="33"/>
  <c r="R210" i="33"/>
  <c r="R276" i="33"/>
  <c r="N225" i="33"/>
  <c r="R66" i="33"/>
  <c r="R242" i="33"/>
  <c r="R113" i="33"/>
  <c r="R257" i="33"/>
  <c r="N327" i="33"/>
  <c r="O76" i="56" s="1"/>
  <c r="P81" i="33"/>
  <c r="R81" i="33"/>
  <c r="R293" i="33"/>
  <c r="O193" i="33"/>
  <c r="P257" i="33"/>
  <c r="Q66" i="33"/>
  <c r="P161" i="33"/>
  <c r="R145" i="33"/>
  <c r="Q145" i="33"/>
  <c r="P293" i="33"/>
  <c r="P316" i="33"/>
  <c r="Q74" i="56"/>
  <c r="O81" i="33"/>
  <c r="Q161" i="33"/>
  <c r="P210" i="33"/>
  <c r="Q225" i="33"/>
  <c r="Q276" i="33"/>
  <c r="R161" i="33"/>
  <c r="N316" i="33"/>
  <c r="O74" i="56"/>
  <c r="R225" i="33"/>
  <c r="N305" i="33"/>
  <c r="O73" i="56" s="1"/>
  <c r="Q51" i="33"/>
  <c r="N293" i="33"/>
  <c r="N193" i="33"/>
  <c r="R85" i="56"/>
  <c r="N210" i="33"/>
  <c r="P128" i="33"/>
  <c r="N145" i="33"/>
  <c r="Q210" i="33"/>
  <c r="O242" i="33"/>
  <c r="Q257" i="33"/>
  <c r="O210" i="33"/>
  <c r="O145" i="33"/>
  <c r="Q178" i="33"/>
  <c r="Q242" i="33"/>
  <c r="M172" i="239"/>
  <c r="L172" i="239"/>
  <c r="M61" i="239"/>
  <c r="R327" i="33"/>
  <c r="S76" i="56"/>
  <c r="R338" i="33"/>
  <c r="S75" i="56"/>
  <c r="O316" i="33"/>
  <c r="P74" i="56"/>
  <c r="S74" i="56"/>
  <c r="J141" i="268"/>
  <c r="J155" i="268"/>
  <c r="G182" i="268"/>
  <c r="G179" i="268"/>
  <c r="J123" i="268"/>
  <c r="G178" i="268"/>
  <c r="M24" i="287"/>
  <c r="J151" i="268"/>
  <c r="J162" i="268"/>
  <c r="G184" i="268"/>
  <c r="J133" i="266"/>
  <c r="I60" i="266"/>
  <c r="I192" i="266" s="1"/>
  <c r="J70" i="159"/>
  <c r="G180" i="268"/>
  <c r="G181" i="268"/>
  <c r="L27" i="181"/>
  <c r="M27" i="181"/>
  <c r="L15" i="181"/>
  <c r="M15" i="181"/>
  <c r="H22" i="194"/>
  <c r="Q32" i="33"/>
  <c r="R32" i="33"/>
  <c r="S77" i="56"/>
  <c r="O327" i="33"/>
  <c r="P76" i="56" s="1"/>
  <c r="P327" i="33"/>
  <c r="Q76" i="56" s="1"/>
  <c r="Q316" i="33"/>
  <c r="R74" i="56"/>
  <c r="M133" i="266"/>
  <c r="M192" i="266"/>
  <c r="L133" i="266"/>
  <c r="K133" i="266"/>
  <c r="K192" i="266"/>
  <c r="AC24" i="287"/>
  <c r="AQ24" i="287" s="1"/>
  <c r="F134" i="272"/>
  <c r="K33" i="240" s="1"/>
  <c r="P338" i="33"/>
  <c r="Q75" i="56" s="1"/>
  <c r="Q327" i="33"/>
  <c r="R76" i="56"/>
  <c r="I133" i="266"/>
  <c r="N126" i="266"/>
  <c r="Q338" i="33"/>
  <c r="R75" i="56"/>
  <c r="R77" i="56"/>
  <c r="L23" i="264" l="1"/>
  <c r="P28" i="264"/>
  <c r="O31" i="264"/>
  <c r="P29" i="264"/>
  <c r="L28" i="264"/>
  <c r="N26" i="264"/>
  <c r="O23" i="264"/>
  <c r="O30" i="264"/>
  <c r="M27" i="264"/>
  <c r="P23" i="264"/>
  <c r="O25" i="264"/>
  <c r="N31" i="264"/>
  <c r="O29" i="264"/>
  <c r="P27" i="264"/>
  <c r="L26" i="264"/>
  <c r="N23" i="264"/>
  <c r="L29" i="264"/>
  <c r="O28" i="264"/>
  <c r="O26" i="264"/>
  <c r="L31" i="264"/>
  <c r="N29" i="264"/>
  <c r="O27" i="264"/>
  <c r="P25" i="264"/>
  <c r="M23" i="264"/>
  <c r="L27" i="264"/>
  <c r="P31" i="264"/>
  <c r="P30" i="264"/>
  <c r="M29" i="264"/>
  <c r="N27" i="264"/>
  <c r="N25" i="264"/>
  <c r="M25" i="264"/>
  <c r="N30" i="264"/>
  <c r="P24" i="264"/>
  <c r="L30" i="264"/>
  <c r="M30" i="264"/>
  <c r="N28" i="264"/>
  <c r="P26" i="264"/>
  <c r="O24" i="264"/>
  <c r="M28" i="264"/>
  <c r="L24" i="264"/>
  <c r="N24" i="264"/>
  <c r="M26" i="264"/>
  <c r="M24" i="264"/>
  <c r="L25" i="264"/>
  <c r="M31" i="264"/>
  <c r="I102" i="268"/>
  <c r="O24" i="287" s="1"/>
  <c r="AE24" i="287" s="1"/>
  <c r="AS24" i="287" s="1"/>
  <c r="D11" i="288"/>
  <c r="H102" i="272" a="1"/>
  <c r="H102" i="272" s="1"/>
  <c r="I103" i="272" a="1"/>
  <c r="I103" i="272" s="1"/>
  <c r="E118" i="272" a="1"/>
  <c r="E118" i="272" s="1"/>
  <c r="I93" i="272" a="1"/>
  <c r="I93" i="272" s="1"/>
  <c r="H157" i="272" a="1"/>
  <c r="H157" i="272" s="1"/>
  <c r="G119" i="272" a="1"/>
  <c r="G119" i="272" s="1"/>
  <c r="F101" i="272" a="1"/>
  <c r="F101" i="272" s="1"/>
  <c r="G12" i="290"/>
  <c r="N12" i="290" s="1"/>
  <c r="E208" i="272" a="1"/>
  <c r="E208" i="272" s="1"/>
  <c r="F93" i="272" a="1"/>
  <c r="F93" i="272" s="1"/>
  <c r="I158" i="272" a="1"/>
  <c r="I158" i="272" s="1"/>
  <c r="G235" i="272" a="1"/>
  <c r="G235" i="272" s="1"/>
  <c r="AR13" i="287"/>
  <c r="K83" i="266" s="1"/>
  <c r="AR9" i="287"/>
  <c r="K79" i="266" s="1"/>
  <c r="G216" i="272" a="1"/>
  <c r="G216" i="272" s="1"/>
  <c r="I216" i="272" a="1"/>
  <c r="I216" i="272" s="1"/>
  <c r="H158" i="272" a="1"/>
  <c r="H158" i="272" s="1"/>
  <c r="F42" i="272" a="1"/>
  <c r="F42" i="272" s="1"/>
  <c r="H233" i="272" a="1"/>
  <c r="H233" i="272" s="1"/>
  <c r="E68" i="272" a="1"/>
  <c r="E68" i="272" s="1"/>
  <c r="I234" i="272" a="1"/>
  <c r="I234" i="272" s="1"/>
  <c r="F7" i="288"/>
  <c r="G234" i="272" a="1"/>
  <c r="G234" i="272" s="1"/>
  <c r="E93" i="272" a="1"/>
  <c r="E93" i="272" s="1"/>
  <c r="F103" i="272" a="1"/>
  <c r="F103" i="272" s="1"/>
  <c r="E77" i="272" a="1"/>
  <c r="E77" i="272" s="1"/>
  <c r="I94" i="272" a="1"/>
  <c r="I94" i="272" s="1"/>
  <c r="H94" i="272" a="1"/>
  <c r="H94" i="272" s="1"/>
  <c r="I118" i="272" a="1"/>
  <c r="I118" i="272" s="1"/>
  <c r="G94" i="272" a="1"/>
  <c r="G94" i="272" s="1"/>
  <c r="E154" i="272" a="1"/>
  <c r="E154" i="272" s="1"/>
  <c r="F95" i="272" a="1"/>
  <c r="F95" i="272" s="1"/>
  <c r="I154" i="272" a="1"/>
  <c r="I154" i="272" s="1"/>
  <c r="E69" i="272" a="1"/>
  <c r="E69" i="272" s="1"/>
  <c r="G101" i="272" a="1"/>
  <c r="G101" i="272" s="1"/>
  <c r="F208" i="272" a="1"/>
  <c r="F208" i="272" s="1"/>
  <c r="F219" i="272" s="1"/>
  <c r="I55" i="271" s="1"/>
  <c r="I56" i="271" s="1"/>
  <c r="I57" i="271" s="1"/>
  <c r="I13" i="271" s="1"/>
  <c r="Q13" i="271" s="1"/>
  <c r="I120" i="272" a="1"/>
  <c r="I120" i="272" s="1"/>
  <c r="I27" i="269" a="1"/>
  <c r="I27" i="269" s="1"/>
  <c r="D14" i="290"/>
  <c r="K14" i="290" s="1"/>
  <c r="H42" i="272" a="1"/>
  <c r="H42" i="272" s="1"/>
  <c r="F94" i="272" a="1"/>
  <c r="F94" i="272" s="1"/>
  <c r="F102" i="272" a="1"/>
  <c r="F102" i="272" s="1"/>
  <c r="I151" i="272" a="1"/>
  <c r="I151" i="272" s="1"/>
  <c r="I235" i="272" a="1"/>
  <c r="I235" i="272" s="1"/>
  <c r="E50" i="272" a="1"/>
  <c r="E50" i="272" s="1"/>
  <c r="E155" i="272" a="1"/>
  <c r="E155" i="272" s="1"/>
  <c r="E103" i="272" a="1"/>
  <c r="E103" i="272" s="1"/>
  <c r="F27" i="269" a="1"/>
  <c r="F27" i="269" s="1"/>
  <c r="J27" i="269" a="1"/>
  <c r="J27" i="269" s="1"/>
  <c r="I44" i="272" a="1"/>
  <c r="I44" i="272" s="1"/>
  <c r="J81" i="268" a="1"/>
  <c r="J81" i="268" s="1"/>
  <c r="C14" i="288"/>
  <c r="E67" i="272" a="1"/>
  <c r="E67" i="272" s="1"/>
  <c r="E95" i="272" a="1"/>
  <c r="E95" i="272" s="1"/>
  <c r="F75" i="268" a="1"/>
  <c r="F75" i="268" s="1"/>
  <c r="G118" i="272" a="1"/>
  <c r="G118" i="272" s="1"/>
  <c r="I155" i="272" a="1"/>
  <c r="I155" i="272" s="1"/>
  <c r="G103" i="272" a="1"/>
  <c r="G103" i="272" s="1"/>
  <c r="F157" i="272" a="1"/>
  <c r="F157" i="272" s="1"/>
  <c r="E120" i="272" a="1"/>
  <c r="E120" i="272" s="1"/>
  <c r="G157" i="272" a="1"/>
  <c r="G157" i="272" s="1"/>
  <c r="I119" i="272" a="1"/>
  <c r="I119" i="272" s="1"/>
  <c r="H150" i="272" a="1"/>
  <c r="H150" i="272" s="1"/>
  <c r="H159" i="272" s="1"/>
  <c r="H120" i="272" a="1"/>
  <c r="H120" i="272" s="1"/>
  <c r="G151" i="272" a="1"/>
  <c r="G151" i="272" s="1"/>
  <c r="E157" i="272" a="1"/>
  <c r="E157" i="272" s="1"/>
  <c r="G56" i="268" a="1"/>
  <c r="G56" i="268" s="1"/>
  <c r="E119" i="272" a="1"/>
  <c r="E119" i="272" s="1"/>
  <c r="H151" i="272" a="1"/>
  <c r="H151" i="272" s="1"/>
  <c r="F235" i="272" a="1"/>
  <c r="F235" i="272" s="1"/>
  <c r="F12" i="290"/>
  <c r="M12" i="290" s="1"/>
  <c r="G93" i="272" a="1"/>
  <c r="G93" i="272" s="1"/>
  <c r="G39" i="269" a="1"/>
  <c r="G39" i="269" s="1"/>
  <c r="E44" i="272" a="1"/>
  <c r="E44" i="272" s="1"/>
  <c r="G11" i="288"/>
  <c r="I157" i="272" a="1"/>
  <c r="I157" i="272" s="1"/>
  <c r="G208" i="272" a="1"/>
  <c r="G208" i="272" s="1"/>
  <c r="G219" i="272" s="1"/>
  <c r="I156" i="272" a="1"/>
  <c r="I156" i="272" s="1"/>
  <c r="H156" i="272" a="1"/>
  <c r="H156" i="272" s="1"/>
  <c r="G150" i="272" a="1"/>
  <c r="G150" i="272" s="1"/>
  <c r="E217" i="272" a="1"/>
  <c r="E217" i="272" s="1"/>
  <c r="F150" i="272" a="1"/>
  <c r="F150" i="272" s="1"/>
  <c r="G120" i="272" a="1"/>
  <c r="G120" i="272" s="1"/>
  <c r="E151" i="272" a="1"/>
  <c r="E151" i="272" s="1"/>
  <c r="H234" i="272" a="1"/>
  <c r="H234" i="272" s="1"/>
  <c r="F59" i="268" a="1"/>
  <c r="F59" i="268" s="1"/>
  <c r="E51" i="272" a="1"/>
  <c r="E51" i="272" s="1"/>
  <c r="H103" i="272" a="1"/>
  <c r="H103" i="272" s="1"/>
  <c r="AQ26" i="287"/>
  <c r="J97" i="266" s="1"/>
  <c r="AQ20" i="287"/>
  <c r="J95" i="266" s="1"/>
  <c r="AQ10" i="287"/>
  <c r="J80" i="266" s="1"/>
  <c r="F13" i="269" a="1"/>
  <c r="F13" i="269" s="1"/>
  <c r="J13" i="269" a="1"/>
  <c r="J13" i="269" s="1"/>
  <c r="H54" i="287" a="1"/>
  <c r="H54" i="287" s="1"/>
  <c r="H56" i="287" s="1"/>
  <c r="G54" i="287" a="1"/>
  <c r="G54" i="287" s="1"/>
  <c r="H80" i="287" a="1"/>
  <c r="H80" i="287" s="1"/>
  <c r="F11" i="290"/>
  <c r="M11" i="290" s="1"/>
  <c r="H101" i="272" a="1"/>
  <c r="H101" i="272" s="1"/>
  <c r="J39" i="269" a="1"/>
  <c r="J39" i="269" s="1"/>
  <c r="G7" i="288"/>
  <c r="N7" i="288" s="1"/>
  <c r="G10" i="290"/>
  <c r="G217" i="272" a="1"/>
  <c r="G217" i="272" s="1"/>
  <c r="G221" i="272" s="1"/>
  <c r="H118" i="272" a="1"/>
  <c r="H118" i="272" s="1"/>
  <c r="F217" i="272" a="1"/>
  <c r="F217" i="272" s="1"/>
  <c r="G61" i="268" a="1"/>
  <c r="G61" i="268" s="1"/>
  <c r="G233" i="272" a="1"/>
  <c r="G233" i="272" s="1"/>
  <c r="H235" i="268" a="1"/>
  <c r="H235" i="268" s="1"/>
  <c r="H237" i="268" s="1"/>
  <c r="E235" i="272" a="1"/>
  <c r="E235" i="272" s="1"/>
  <c r="E150" i="272" a="1"/>
  <c r="E150" i="272" s="1"/>
  <c r="E102" i="272" a="1"/>
  <c r="E102" i="272" s="1"/>
  <c r="F154" i="272" a="1"/>
  <c r="F154" i="272" s="1"/>
  <c r="H208" i="272" a="1"/>
  <c r="H208" i="272" s="1"/>
  <c r="J235" i="268" a="1"/>
  <c r="J235" i="268" s="1"/>
  <c r="J237" i="268" s="1"/>
  <c r="E216" i="272" a="1"/>
  <c r="E216" i="272" s="1"/>
  <c r="H39" i="269" a="1"/>
  <c r="H39" i="269" s="1"/>
  <c r="J16" i="269" a="1"/>
  <c r="J16" i="269" s="1"/>
  <c r="I13" i="269" a="1"/>
  <c r="I13" i="269" s="1"/>
  <c r="F65" i="287" a="1"/>
  <c r="F65" i="287" s="1"/>
  <c r="G80" i="287" a="1"/>
  <c r="G80" i="287" s="1"/>
  <c r="G65" i="287" a="1"/>
  <c r="G65" i="287" s="1"/>
  <c r="F62" i="287" a="1"/>
  <c r="F62" i="287" s="1"/>
  <c r="F80" i="287" a="1"/>
  <c r="F80" i="287" s="1"/>
  <c r="I82" i="273"/>
  <c r="J102" i="268"/>
  <c r="P24" i="287" s="1"/>
  <c r="AF24" i="287" s="1"/>
  <c r="AT24" i="287" s="1"/>
  <c r="M100" i="266" s="1"/>
  <c r="Y23" i="209"/>
  <c r="Z30" i="209"/>
  <c r="AC19" i="209"/>
  <c r="AA23" i="209"/>
  <c r="AC30" i="209"/>
  <c r="AC13" i="209"/>
  <c r="AC17" i="209" s="1"/>
  <c r="AB30" i="209"/>
  <c r="AB13" i="209"/>
  <c r="AB17" i="209" s="1"/>
  <c r="AC29" i="209"/>
  <c r="AC31" i="209" s="1"/>
  <c r="Z23" i="209"/>
  <c r="AA30" i="209"/>
  <c r="AA40" i="209" s="1"/>
  <c r="AB19" i="209"/>
  <c r="AB21" i="209" s="1"/>
  <c r="Y24" i="209"/>
  <c r="Y34" i="209" s="1"/>
  <c r="Z24" i="209"/>
  <c r="Y13" i="209"/>
  <c r="Y17" i="209" s="1"/>
  <c r="Z13" i="209"/>
  <c r="Z17" i="209" s="1"/>
  <c r="AA13" i="209"/>
  <c r="AA17" i="209" s="1"/>
  <c r="AA24" i="209"/>
  <c r="AC26" i="209"/>
  <c r="AC36" i="209" s="1"/>
  <c r="AB26" i="209"/>
  <c r="Y26" i="209"/>
  <c r="Z26" i="209"/>
  <c r="AB24" i="209"/>
  <c r="AC23" i="209"/>
  <c r="Y29" i="209"/>
  <c r="Y19" i="209"/>
  <c r="AC24" i="209"/>
  <c r="AC34" i="209" s="1"/>
  <c r="AA26" i="209"/>
  <c r="AA36" i="209" s="1"/>
  <c r="AB23" i="209"/>
  <c r="AB27" i="209" s="1"/>
  <c r="Z19" i="209"/>
  <c r="AA19" i="209"/>
  <c r="AA21" i="209" s="1"/>
  <c r="Y20" i="209"/>
  <c r="Y40" i="209" s="1"/>
  <c r="Z20" i="209"/>
  <c r="AA20" i="209"/>
  <c r="Z29" i="209"/>
  <c r="AC20" i="209"/>
  <c r="AC40" i="209" s="1"/>
  <c r="AB20" i="209"/>
  <c r="AB29" i="209"/>
  <c r="AA29" i="209"/>
  <c r="Y30" i="209"/>
  <c r="C11" i="288"/>
  <c r="G9" i="290"/>
  <c r="G13" i="290"/>
  <c r="N13" i="290" s="1"/>
  <c r="G12" i="288"/>
  <c r="G15" i="290"/>
  <c r="N15" i="290" s="1"/>
  <c r="F14" i="290"/>
  <c r="M14" i="290" s="1"/>
  <c r="C16" i="290"/>
  <c r="J16" i="290" s="1"/>
  <c r="D19" i="290"/>
  <c r="K19" i="290" s="1"/>
  <c r="G7" i="290"/>
  <c r="G8" i="288"/>
  <c r="C14" i="290"/>
  <c r="F9" i="290"/>
  <c r="G19" i="290"/>
  <c r="N19" i="290" s="1"/>
  <c r="F11" i="288"/>
  <c r="D7" i="290"/>
  <c r="D6" i="290"/>
  <c r="G13" i="288"/>
  <c r="C6" i="290"/>
  <c r="G9" i="288"/>
  <c r="G8" i="290"/>
  <c r="E13" i="290"/>
  <c r="L13" i="290" s="1"/>
  <c r="C20" i="290"/>
  <c r="F12" i="288"/>
  <c r="E12" i="290"/>
  <c r="L12" i="290" s="1"/>
  <c r="C19" i="290"/>
  <c r="J19" i="290" s="1"/>
  <c r="D7" i="288"/>
  <c r="F13" i="288"/>
  <c r="F19" i="290"/>
  <c r="M19" i="290" s="1"/>
  <c r="C17" i="290"/>
  <c r="J17" i="290" s="1"/>
  <c r="C10" i="288"/>
  <c r="D17" i="290"/>
  <c r="K17" i="290" s="1"/>
  <c r="D16" i="290"/>
  <c r="K16" i="290" s="1"/>
  <c r="C9" i="290"/>
  <c r="F9" i="288"/>
  <c r="E15" i="290"/>
  <c r="L15" i="290" s="1"/>
  <c r="D12" i="290"/>
  <c r="K12" i="290" s="1"/>
  <c r="C6" i="288"/>
  <c r="E12" i="288"/>
  <c r="F8" i="290"/>
  <c r="F7" i="290"/>
  <c r="G18" i="290"/>
  <c r="N18" i="290" s="1"/>
  <c r="D9" i="290"/>
  <c r="C13" i="288"/>
  <c r="C12" i="290"/>
  <c r="J12" i="290" s="1"/>
  <c r="F8" i="288"/>
  <c r="D10" i="288"/>
  <c r="AS9" i="287"/>
  <c r="L79" i="266" s="1"/>
  <c r="AP30" i="287"/>
  <c r="I109" i="266" s="1"/>
  <c r="I175" i="266" s="1"/>
  <c r="AS43" i="287"/>
  <c r="AS41" i="287"/>
  <c r="AS33" i="287"/>
  <c r="L112" i="266" s="1"/>
  <c r="L178" i="266" s="1"/>
  <c r="AS31" i="287"/>
  <c r="L110" i="266" s="1"/>
  <c r="AS25" i="287"/>
  <c r="AS23" i="287"/>
  <c r="L101" i="266" s="1"/>
  <c r="AS21" i="287"/>
  <c r="L96" i="266" s="1"/>
  <c r="AS15" i="287"/>
  <c r="L86" i="266" s="1"/>
  <c r="E10" i="290"/>
  <c r="E10" i="288"/>
  <c r="G16" i="290"/>
  <c r="N16" i="290" s="1"/>
  <c r="F13" i="290"/>
  <c r="M13" i="290" s="1"/>
  <c r="G6" i="288"/>
  <c r="D13" i="288"/>
  <c r="D11" i="290"/>
  <c r="K11" i="290" s="1"/>
  <c r="D10" i="290"/>
  <c r="K10" i="290" s="1"/>
  <c r="C8" i="290"/>
  <c r="C9" i="288"/>
  <c r="E17" i="290"/>
  <c r="L17" i="290" s="1"/>
  <c r="G20" i="290"/>
  <c r="N20" i="290" s="1"/>
  <c r="F6" i="290"/>
  <c r="E8" i="290"/>
  <c r="E7" i="290"/>
  <c r="D14" i="288"/>
  <c r="K14" i="288" s="1"/>
  <c r="F16" i="290"/>
  <c r="M16" i="290" s="1"/>
  <c r="C7" i="288"/>
  <c r="E9" i="288"/>
  <c r="E11" i="288"/>
  <c r="AS19" i="287"/>
  <c r="L93" i="266" s="1"/>
  <c r="E16" i="290"/>
  <c r="L16" i="290" s="1"/>
  <c r="C13" i="290"/>
  <c r="J13" i="290" s="1"/>
  <c r="C12" i="288"/>
  <c r="F15" i="290"/>
  <c r="M15" i="290" s="1"/>
  <c r="E14" i="290"/>
  <c r="L14" i="290" s="1"/>
  <c r="E8" i="288"/>
  <c r="G14" i="288"/>
  <c r="G14" i="290"/>
  <c r="N14" i="290" s="1"/>
  <c r="D20" i="290"/>
  <c r="K20" i="290" s="1"/>
  <c r="E20" i="290"/>
  <c r="L20" i="290" s="1"/>
  <c r="D9" i="288"/>
  <c r="E13" i="288"/>
  <c r="AS17" i="287"/>
  <c r="L91" i="266" s="1"/>
  <c r="C18" i="290"/>
  <c r="J18" i="290" s="1"/>
  <c r="D15" i="290"/>
  <c r="K15" i="290" s="1"/>
  <c r="F20" i="290"/>
  <c r="M20" i="290" s="1"/>
  <c r="G17" i="290"/>
  <c r="N17" i="290" s="1"/>
  <c r="D18" i="290"/>
  <c r="K18" i="290" s="1"/>
  <c r="E7" i="288"/>
  <c r="G6" i="290"/>
  <c r="C7" i="290"/>
  <c r="E6" i="290"/>
  <c r="C8" i="288"/>
  <c r="E14" i="288"/>
  <c r="D8" i="290"/>
  <c r="E18" i="290"/>
  <c r="L18" i="290" s="1"/>
  <c r="G10" i="288"/>
  <c r="F18" i="290"/>
  <c r="M18" i="290" s="1"/>
  <c r="F17" i="290"/>
  <c r="M17" i="290" s="1"/>
  <c r="F10" i="288"/>
  <c r="E19" i="290"/>
  <c r="L19" i="290" s="1"/>
  <c r="F6" i="288"/>
  <c r="F10" i="290"/>
  <c r="C11" i="290"/>
  <c r="J11" i="290" s="1"/>
  <c r="D6" i="288"/>
  <c r="H6" i="288" s="1"/>
  <c r="F14" i="288"/>
  <c r="D8" i="288"/>
  <c r="H159" i="268"/>
  <c r="H138" i="268"/>
  <c r="H152" i="268"/>
  <c r="J149" i="268"/>
  <c r="J152" i="268" s="1"/>
  <c r="H182" i="268" s="1"/>
  <c r="J134" i="268"/>
  <c r="J138" i="268" s="1"/>
  <c r="H180" i="268" s="1"/>
  <c r="H173" i="268"/>
  <c r="J154" i="268"/>
  <c r="J159" i="268" s="1"/>
  <c r="H183" i="268" s="1"/>
  <c r="H166" i="268"/>
  <c r="H124" i="268"/>
  <c r="J173" i="268"/>
  <c r="H185" i="268" s="1"/>
  <c r="H145" i="268"/>
  <c r="J166" i="268"/>
  <c r="H184" i="268" s="1"/>
  <c r="M38" i="240"/>
  <c r="M17" i="240"/>
  <c r="R15" i="56"/>
  <c r="R18" i="56" s="1"/>
  <c r="P92" i="56"/>
  <c r="Q18" i="81"/>
  <c r="L52" i="266" s="1"/>
  <c r="N18" i="81"/>
  <c r="R18" i="81"/>
  <c r="R209" i="81" s="1"/>
  <c r="M52" i="266"/>
  <c r="R169" i="61"/>
  <c r="L64" i="235"/>
  <c r="W17" i="65"/>
  <c r="M51" i="266" s="1"/>
  <c r="S17" i="65"/>
  <c r="I51" i="266" s="1"/>
  <c r="T17" i="65"/>
  <c r="J51" i="266" s="1"/>
  <c r="V17" i="65"/>
  <c r="L51" i="266" s="1"/>
  <c r="U22" i="41"/>
  <c r="U234" i="41" s="1"/>
  <c r="V22" i="41"/>
  <c r="V234" i="41" s="1"/>
  <c r="K44" i="266"/>
  <c r="L44" i="266"/>
  <c r="J44" i="266"/>
  <c r="M44" i="266"/>
  <c r="W16" i="39"/>
  <c r="L49" i="266" s="1"/>
  <c r="N65" i="235"/>
  <c r="P15" i="66"/>
  <c r="X16" i="39"/>
  <c r="X225" i="39" s="1"/>
  <c r="W225" i="39"/>
  <c r="O15" i="66"/>
  <c r="M49" i="266"/>
  <c r="N26" i="66"/>
  <c r="N12" i="66" s="1"/>
  <c r="N15" i="66" s="1"/>
  <c r="R109" i="37"/>
  <c r="I44" i="266"/>
  <c r="Z22" i="53"/>
  <c r="Z24" i="53" s="1"/>
  <c r="M26" i="266" s="1"/>
  <c r="V22" i="53"/>
  <c r="Y22" i="53"/>
  <c r="Y24" i="53" s="1"/>
  <c r="L26" i="266" s="1"/>
  <c r="V16" i="53"/>
  <c r="T33" i="77"/>
  <c r="S38" i="77"/>
  <c r="S44" i="77" s="1"/>
  <c r="K31" i="266" s="1"/>
  <c r="U45" i="77"/>
  <c r="Q38" i="77"/>
  <c r="R23" i="77"/>
  <c r="U23" i="77"/>
  <c r="U44" i="77" s="1"/>
  <c r="M31" i="266" s="1"/>
  <c r="T45" i="77"/>
  <c r="T38" i="77"/>
  <c r="T23" i="77"/>
  <c r="S45" i="77"/>
  <c r="R45" i="77"/>
  <c r="R18" i="77"/>
  <c r="U18" i="77"/>
  <c r="R38" i="77"/>
  <c r="Q45" i="77"/>
  <c r="R33" i="77"/>
  <c r="U33" i="77"/>
  <c r="S33" i="77"/>
  <c r="S18" i="77"/>
  <c r="T18" i="77"/>
  <c r="T43" i="77" s="1"/>
  <c r="Q23" i="77"/>
  <c r="Q44" i="77" s="1"/>
  <c r="I31" i="266" s="1"/>
  <c r="Q33" i="77"/>
  <c r="Q18" i="77"/>
  <c r="R24" i="3"/>
  <c r="Q22" i="3"/>
  <c r="Q24" i="3" s="1"/>
  <c r="O22" i="3"/>
  <c r="N22" i="3"/>
  <c r="V15" i="28"/>
  <c r="T15" i="28"/>
  <c r="U15" i="28"/>
  <c r="S15" i="28"/>
  <c r="I65" i="213"/>
  <c r="H121" i="272"/>
  <c r="M33" i="240"/>
  <c r="H65" i="194"/>
  <c r="H69" i="194" s="1"/>
  <c r="Z120" i="78"/>
  <c r="W120" i="78"/>
  <c r="Z135" i="78"/>
  <c r="Y135" i="78"/>
  <c r="P25" i="62"/>
  <c r="M34" i="266" s="1"/>
  <c r="Y120" i="78"/>
  <c r="L25" i="62"/>
  <c r="I34" i="266" s="1"/>
  <c r="O25" i="62"/>
  <c r="W135" i="78"/>
  <c r="V120" i="78"/>
  <c r="I80" i="268" a="1"/>
  <c r="I80" i="268" s="1"/>
  <c r="J225" i="268" a="1"/>
  <c r="J225" i="268" s="1"/>
  <c r="J227" i="268" s="1"/>
  <c r="H88" i="268" a="1"/>
  <c r="H88" i="268" s="1"/>
  <c r="H90" i="268" s="1"/>
  <c r="L8" i="288" s="1"/>
  <c r="I76" i="268" a="1"/>
  <c r="I76" i="268" s="1"/>
  <c r="I207" i="268" a="1"/>
  <c r="I207" i="268" s="1"/>
  <c r="G245" i="268" a="1"/>
  <c r="G245" i="268" s="1"/>
  <c r="I253" i="268" a="1"/>
  <c r="I253" i="268" s="1"/>
  <c r="I255" i="268" s="1"/>
  <c r="G58" i="268" a="1"/>
  <c r="G58" i="268" s="1"/>
  <c r="I75" i="268" a="1"/>
  <c r="I75" i="268" s="1"/>
  <c r="G64" i="268" a="1"/>
  <c r="G64" i="268" s="1"/>
  <c r="J62" i="268" a="1"/>
  <c r="J62" i="268" s="1"/>
  <c r="I261" i="268" a="1"/>
  <c r="I261" i="268" s="1"/>
  <c r="I263" i="268" s="1"/>
  <c r="J64" i="268" a="1"/>
  <c r="J64" i="268" s="1"/>
  <c r="E71" i="273" a="1"/>
  <c r="E71" i="273" s="1"/>
  <c r="E73" i="273" s="1"/>
  <c r="E62" i="273" s="1"/>
  <c r="J61" i="268" a="1"/>
  <c r="J61" i="268" s="1"/>
  <c r="F63" i="268" a="1"/>
  <c r="F63" i="268" s="1"/>
  <c r="I63" i="268" a="1"/>
  <c r="I63" i="268" s="1"/>
  <c r="J63" i="268" a="1"/>
  <c r="J63" i="268" s="1"/>
  <c r="G235" i="268" a="1"/>
  <c r="G235" i="268" s="1"/>
  <c r="G237" i="268" s="1"/>
  <c r="J15" i="275" s="1"/>
  <c r="G57" i="268" a="1"/>
  <c r="G57" i="268" s="1"/>
  <c r="H60" i="268" a="1"/>
  <c r="H60" i="268" s="1"/>
  <c r="E27" i="273" a="1"/>
  <c r="E27" i="273" s="1"/>
  <c r="I30" i="273" s="1"/>
  <c r="F81" i="273" a="1"/>
  <c r="F81" i="273" s="1"/>
  <c r="H81" i="268" a="1"/>
  <c r="H81" i="268" s="1"/>
  <c r="I242" i="268" a="1"/>
  <c r="I242" i="268" s="1"/>
  <c r="H207" i="268" a="1"/>
  <c r="H207" i="268" s="1"/>
  <c r="F245" i="268" a="1"/>
  <c r="F245" i="268" s="1"/>
  <c r="H75" i="268" a="1"/>
  <c r="H75" i="268" s="1"/>
  <c r="F243" i="268" a="1"/>
  <c r="F243" i="268" s="1"/>
  <c r="F55" i="268" a="1"/>
  <c r="F55" i="268" s="1"/>
  <c r="G269" i="268" a="1"/>
  <c r="G269" i="268" s="1"/>
  <c r="G271" i="268" s="1"/>
  <c r="J56" i="268" a="1"/>
  <c r="J56" i="268" s="1"/>
  <c r="H64" i="268" a="1"/>
  <c r="H64" i="268" s="1"/>
  <c r="J243" i="268" a="1"/>
  <c r="J243" i="268" s="1"/>
  <c r="H57" i="268" a="1"/>
  <c r="H57" i="268" s="1"/>
  <c r="I235" i="268" a="1"/>
  <c r="I235" i="268" s="1"/>
  <c r="I237" i="268" s="1"/>
  <c r="H63" i="268" a="1"/>
  <c r="H63" i="268" s="1"/>
  <c r="F58" i="268" a="1"/>
  <c r="F58" i="268" s="1"/>
  <c r="J58" i="268" a="1"/>
  <c r="J58" i="268" s="1"/>
  <c r="I55" i="268" a="1"/>
  <c r="I55" i="268" s="1"/>
  <c r="G243" i="268" a="1"/>
  <c r="G243" i="268" s="1"/>
  <c r="J269" i="268" a="1"/>
  <c r="J269" i="268" s="1"/>
  <c r="J271" i="268" s="1"/>
  <c r="I31" i="268" a="1"/>
  <c r="I31" i="268" s="1"/>
  <c r="I33" i="268" s="1"/>
  <c r="O22" i="287" s="1"/>
  <c r="AE22" i="287" s="1"/>
  <c r="AS22" i="287" s="1"/>
  <c r="L98" i="266" s="1"/>
  <c r="F9" i="268" a="1"/>
  <c r="F9" i="268" s="1"/>
  <c r="AQ13" i="287"/>
  <c r="J83" i="266" s="1"/>
  <c r="H71" i="273" a="1"/>
  <c r="H71" i="273" s="1"/>
  <c r="G88" i="268" a="1"/>
  <c r="G88" i="268" s="1"/>
  <c r="G90" i="268" s="1"/>
  <c r="H76" i="268" a="1"/>
  <c r="H76" i="268" s="1"/>
  <c r="H77" i="268" s="1"/>
  <c r="F214" i="268" a="1"/>
  <c r="F214" i="268" s="1"/>
  <c r="F216" i="268" s="1"/>
  <c r="J245" i="268" a="1"/>
  <c r="J245" i="268" s="1"/>
  <c r="G214" i="268" a="1"/>
  <c r="G214" i="268" s="1"/>
  <c r="G216" i="268" s="1"/>
  <c r="J23" i="275" s="1"/>
  <c r="G261" i="268" a="1"/>
  <c r="G261" i="268" s="1"/>
  <c r="G263" i="268" s="1"/>
  <c r="I79" i="268" a="1"/>
  <c r="I79" i="268" s="1"/>
  <c r="H31" i="268" a="1"/>
  <c r="H31" i="268" s="1"/>
  <c r="H33" i="268" s="1"/>
  <c r="H253" i="268" a="1"/>
  <c r="H253" i="268" s="1"/>
  <c r="H255" i="268" s="1"/>
  <c r="H58" i="268" a="1"/>
  <c r="H58" i="268" s="1"/>
  <c r="F269" i="268" a="1"/>
  <c r="F269" i="268" s="1"/>
  <c r="F271" i="268" s="1"/>
  <c r="F57" i="268" a="1"/>
  <c r="F57" i="268" s="1"/>
  <c r="F225" i="268" a="1"/>
  <c r="F225" i="268" s="1"/>
  <c r="F227" i="268" s="1"/>
  <c r="J10" i="288" s="1"/>
  <c r="G55" i="268" a="1"/>
  <c r="G55" i="268" s="1"/>
  <c r="H261" i="268" a="1"/>
  <c r="H261" i="268" s="1"/>
  <c r="H263" i="268" s="1"/>
  <c r="K13" i="275" s="1"/>
  <c r="F56" i="268" a="1"/>
  <c r="F56" i="268" s="1"/>
  <c r="G23" i="268" a="1"/>
  <c r="G23" i="268" s="1"/>
  <c r="G25" i="268" s="1"/>
  <c r="F23" i="268" a="1"/>
  <c r="F23" i="268" s="1"/>
  <c r="F25" i="268" s="1"/>
  <c r="G15" i="268" a="1"/>
  <c r="G15" i="268" s="1"/>
  <c r="G17" i="268" s="1"/>
  <c r="G81" i="268" a="1"/>
  <c r="G81" i="268" s="1"/>
  <c r="J57" i="268" a="1"/>
  <c r="J57" i="268" s="1"/>
  <c r="I225" i="268" a="1"/>
  <c r="I225" i="268" s="1"/>
  <c r="I227" i="268" s="1"/>
  <c r="J88" i="268" a="1"/>
  <c r="J88" i="268" s="1"/>
  <c r="J90" i="268" s="1"/>
  <c r="M16" i="275" s="1"/>
  <c r="J75" i="268" a="1"/>
  <c r="J75" i="268" s="1"/>
  <c r="I214" i="268" a="1"/>
  <c r="I214" i="268" s="1"/>
  <c r="I216" i="268" s="1"/>
  <c r="I78" i="268" a="1"/>
  <c r="I78" i="268" s="1"/>
  <c r="J214" i="268" a="1"/>
  <c r="J214" i="268" s="1"/>
  <c r="J216" i="268" s="1"/>
  <c r="I269" i="268" a="1"/>
  <c r="I269" i="268" s="1"/>
  <c r="I271" i="268" s="1"/>
  <c r="G59" i="268" a="1"/>
  <c r="G59" i="268" s="1"/>
  <c r="J15" i="268" a="1"/>
  <c r="J15" i="268" s="1"/>
  <c r="J17" i="268" s="1"/>
  <c r="J242" i="268" a="1"/>
  <c r="J242" i="268" s="1"/>
  <c r="J246" i="268" s="1"/>
  <c r="J39" i="268" a="1"/>
  <c r="J39" i="268" s="1"/>
  <c r="J41" i="268" s="1"/>
  <c r="G253" i="268" a="1"/>
  <c r="G253" i="268" s="1"/>
  <c r="G255" i="268" s="1"/>
  <c r="I58" i="268" a="1"/>
  <c r="I58" i="268" s="1"/>
  <c r="I88" i="268" a="1"/>
  <c r="I88" i="268" s="1"/>
  <c r="I90" i="268" s="1"/>
  <c r="G39" i="268" a="1"/>
  <c r="G39" i="268" s="1"/>
  <c r="G41" i="268" s="1"/>
  <c r="I243" i="268" a="1"/>
  <c r="I243" i="268" s="1"/>
  <c r="I57" i="268" a="1"/>
  <c r="I57" i="268" s="1"/>
  <c r="H61" i="268" a="1"/>
  <c r="H61" i="268" s="1"/>
  <c r="J78" i="268" a="1"/>
  <c r="J78" i="268" s="1"/>
  <c r="F71" i="273" a="1"/>
  <c r="F71" i="273" s="1"/>
  <c r="G207" i="268" a="1"/>
  <c r="G207" i="268" s="1"/>
  <c r="I245" i="268" a="1"/>
  <c r="I245" i="268" s="1"/>
  <c r="G225" i="268" a="1"/>
  <c r="G225" i="268" s="1"/>
  <c r="G227" i="268" s="1"/>
  <c r="H79" i="268" a="1"/>
  <c r="H79" i="268" s="1"/>
  <c r="H225" i="268" a="1"/>
  <c r="H225" i="268" s="1"/>
  <c r="H227" i="268" s="1"/>
  <c r="F235" i="268" a="1"/>
  <c r="F235" i="268" s="1"/>
  <c r="F237" i="268" s="1"/>
  <c r="J11" i="288" s="1"/>
  <c r="J60" i="268" a="1"/>
  <c r="J60" i="268" s="1"/>
  <c r="G79" i="268" a="1"/>
  <c r="G79" i="268" s="1"/>
  <c r="G31" i="268" a="1"/>
  <c r="G31" i="268" s="1"/>
  <c r="G33" i="268" s="1"/>
  <c r="M22" i="287" s="1"/>
  <c r="AC22" i="287" s="1"/>
  <c r="AQ22" i="287" s="1"/>
  <c r="J98" i="266" s="1"/>
  <c r="H242" i="268" a="1"/>
  <c r="H242" i="268" s="1"/>
  <c r="I39" i="268" a="1"/>
  <c r="I39" i="268" s="1"/>
  <c r="I41" i="268" s="1"/>
  <c r="H78" i="268" a="1"/>
  <c r="H78" i="268" s="1"/>
  <c r="J207" i="268" a="1"/>
  <c r="J207" i="268" s="1"/>
  <c r="H55" i="268" a="1"/>
  <c r="H55" i="268" s="1"/>
  <c r="H56" i="268" a="1"/>
  <c r="H56" i="268" s="1"/>
  <c r="H39" i="268" a="1"/>
  <c r="H39" i="268" s="1"/>
  <c r="H41" i="268" s="1"/>
  <c r="F62" i="268" a="1"/>
  <c r="F62" i="268" s="1"/>
  <c r="H269" i="268" a="1"/>
  <c r="H269" i="268" s="1"/>
  <c r="H271" i="268" s="1"/>
  <c r="H9" i="268" a="1"/>
  <c r="H9" i="268" s="1"/>
  <c r="X7" i="287"/>
  <c r="I81" i="273" a="1"/>
  <c r="I81" i="273" s="1"/>
  <c r="I83" i="273" s="1"/>
  <c r="I63" i="273" s="1"/>
  <c r="E81" i="273" a="1"/>
  <c r="E81" i="273" s="1"/>
  <c r="E83" i="273" s="1"/>
  <c r="E63" i="273" s="1"/>
  <c r="E64" i="273" s="1"/>
  <c r="E11" i="273" s="1"/>
  <c r="F80" i="268" a="1"/>
  <c r="F80" i="268" s="1"/>
  <c r="F242" i="268" a="1"/>
  <c r="F242" i="268" s="1"/>
  <c r="G80" i="268" a="1"/>
  <c r="G80" i="268" s="1"/>
  <c r="G242" i="268" a="1"/>
  <c r="G242" i="268" s="1"/>
  <c r="J76" i="268" a="1"/>
  <c r="J76" i="268" s="1"/>
  <c r="H62" i="268" a="1"/>
  <c r="H62" i="268" s="1"/>
  <c r="G9" i="268" a="1"/>
  <c r="G9" i="268" s="1"/>
  <c r="H59" i="268" a="1"/>
  <c r="H59" i="268" s="1"/>
  <c r="I15" i="268" a="1"/>
  <c r="I15" i="268" s="1"/>
  <c r="I17" i="268" s="1"/>
  <c r="F79" i="268" a="1"/>
  <c r="F79" i="268" s="1"/>
  <c r="F31" i="268" a="1"/>
  <c r="F31" i="268" s="1"/>
  <c r="F33" i="268" s="1"/>
  <c r="I21" i="275" s="1"/>
  <c r="F60" i="268" a="1"/>
  <c r="F60" i="268" s="1"/>
  <c r="I23" i="268" a="1"/>
  <c r="I23" i="268" s="1"/>
  <c r="I25" i="268" s="1"/>
  <c r="F88" i="268" a="1"/>
  <c r="F88" i="268" s="1"/>
  <c r="F90" i="268" s="1"/>
  <c r="J8" i="288" s="1"/>
  <c r="F39" i="268" a="1"/>
  <c r="F39" i="268" s="1"/>
  <c r="F41" i="268" s="1"/>
  <c r="H243" i="268" a="1"/>
  <c r="H243" i="268" s="1"/>
  <c r="H246" i="268" s="1"/>
  <c r="F253" i="268" a="1"/>
  <c r="F253" i="268" s="1"/>
  <c r="F255" i="268" s="1"/>
  <c r="G81" i="273" a="1"/>
  <c r="G81" i="273" s="1"/>
  <c r="I71" i="273" a="1"/>
  <c r="I71" i="273" s="1"/>
  <c r="I73" i="273" s="1"/>
  <c r="I62" i="273" s="1"/>
  <c r="F207" i="268" a="1"/>
  <c r="F207" i="268" s="1"/>
  <c r="I208" i="268" s="1"/>
  <c r="J80" i="268" a="1"/>
  <c r="J80" i="268" s="1"/>
  <c r="G76" i="268" a="1"/>
  <c r="G76" i="268" s="1"/>
  <c r="F81" i="268" a="1"/>
  <c r="F81" i="268" s="1"/>
  <c r="G75" i="268" a="1"/>
  <c r="G75" i="268" s="1"/>
  <c r="H245" i="268" a="1"/>
  <c r="H245" i="268" s="1"/>
  <c r="F64" i="268" a="1"/>
  <c r="F64" i="268" s="1"/>
  <c r="F61" i="268" a="1"/>
  <c r="F61" i="268" s="1"/>
  <c r="I59" i="268" a="1"/>
  <c r="I59" i="268" s="1"/>
  <c r="H15" i="268" a="1"/>
  <c r="H15" i="268" s="1"/>
  <c r="H17" i="268" s="1"/>
  <c r="I61" i="268" a="1"/>
  <c r="I61" i="268" s="1"/>
  <c r="F15" i="268" a="1"/>
  <c r="F15" i="268" s="1"/>
  <c r="F17" i="268" s="1"/>
  <c r="G78" i="268" a="1"/>
  <c r="G78" i="268" s="1"/>
  <c r="H23" i="268" a="1"/>
  <c r="H23" i="268" s="1"/>
  <c r="H25" i="268" s="1"/>
  <c r="J261" i="268" a="1"/>
  <c r="J261" i="268" s="1"/>
  <c r="J263" i="268" s="1"/>
  <c r="N13" i="288" s="1"/>
  <c r="F261" i="268" a="1"/>
  <c r="F261" i="268" s="1"/>
  <c r="F263" i="268" s="1"/>
  <c r="I13" i="275" s="1"/>
  <c r="J253" i="268" a="1"/>
  <c r="J253" i="268" s="1"/>
  <c r="J255" i="268" s="1"/>
  <c r="I60" i="268" a="1"/>
  <c r="I60" i="268" s="1"/>
  <c r="I64" i="268" a="1"/>
  <c r="I64" i="268" s="1"/>
  <c r="J55" i="268" a="1"/>
  <c r="J55" i="268" s="1"/>
  <c r="AQ21" i="287"/>
  <c r="J96" i="266" s="1"/>
  <c r="H11" i="288"/>
  <c r="H104" i="272"/>
  <c r="AN25" i="287"/>
  <c r="F104" i="272"/>
  <c r="AT36" i="287"/>
  <c r="M115" i="266" s="1"/>
  <c r="AT32" i="287"/>
  <c r="M111" i="266" s="1"/>
  <c r="M177" i="266" s="1"/>
  <c r="AT20" i="287"/>
  <c r="M95" i="266" s="1"/>
  <c r="AT16" i="287"/>
  <c r="M87" i="266" s="1"/>
  <c r="AT12" i="287"/>
  <c r="M82" i="266" s="1"/>
  <c r="M148" i="266" s="1"/>
  <c r="AS10" i="287"/>
  <c r="L80" i="266" s="1"/>
  <c r="I16" i="269" a="1"/>
  <c r="I16" i="269" s="1"/>
  <c r="H16" i="269" a="1"/>
  <c r="H16" i="269" s="1"/>
  <c r="P76" i="232"/>
  <c r="E53" i="273"/>
  <c r="E10" i="273" s="1"/>
  <c r="I91" i="275" s="1"/>
  <c r="R86" i="204"/>
  <c r="Q86" i="204"/>
  <c r="P86" i="204"/>
  <c r="S86" i="204"/>
  <c r="T86" i="204"/>
  <c r="H51" i="194"/>
  <c r="H53" i="194"/>
  <c r="H41" i="194"/>
  <c r="H45" i="194" s="1"/>
  <c r="H28" i="194"/>
  <c r="H14" i="194"/>
  <c r="K339" i="155"/>
  <c r="J339" i="155"/>
  <c r="I23" i="206"/>
  <c r="K23" i="206"/>
  <c r="J23" i="206"/>
  <c r="Q80" i="205"/>
  <c r="Q79" i="205"/>
  <c r="K172" i="239"/>
  <c r="I60" i="239"/>
  <c r="I61" i="239"/>
  <c r="S66" i="149"/>
  <c r="O66" i="149"/>
  <c r="L66" i="149"/>
  <c r="V66" i="149"/>
  <c r="I28" i="181"/>
  <c r="E153" i="272" s="1"/>
  <c r="L22" i="240"/>
  <c r="L24" i="240" s="1"/>
  <c r="J22" i="240"/>
  <c r="K22" i="240"/>
  <c r="K23" i="240" s="1"/>
  <c r="I13" i="181"/>
  <c r="F149" i="272"/>
  <c r="I119" i="159"/>
  <c r="M101" i="159"/>
  <c r="M92" i="159"/>
  <c r="M83" i="159"/>
  <c r="M55" i="159"/>
  <c r="K68" i="159"/>
  <c r="L57" i="159"/>
  <c r="L59" i="159"/>
  <c r="K57" i="159"/>
  <c r="K59" i="159"/>
  <c r="I61" i="159"/>
  <c r="I68" i="159"/>
  <c r="I104" i="159"/>
  <c r="I46" i="159"/>
  <c r="I44" i="159"/>
  <c r="I48" i="159"/>
  <c r="J72" i="159"/>
  <c r="X61" i="158"/>
  <c r="W61" i="158"/>
  <c r="AA19" i="158"/>
  <c r="AB19" i="158" s="1"/>
  <c r="AA36" i="158"/>
  <c r="AB36" i="158" s="1"/>
  <c r="AA78" i="158"/>
  <c r="AB78" i="158" s="1"/>
  <c r="AA96" i="158"/>
  <c r="AB96" i="158" s="1"/>
  <c r="AA37" i="158"/>
  <c r="AB37" i="158" s="1"/>
  <c r="AA66" i="158"/>
  <c r="AB66" i="158" s="1"/>
  <c r="W66" i="158" s="1"/>
  <c r="AA79" i="158"/>
  <c r="AB79" i="158" s="1"/>
  <c r="AA97" i="158"/>
  <c r="AB97" i="158" s="1"/>
  <c r="X97" i="158" s="1"/>
  <c r="AA31" i="158"/>
  <c r="AB31" i="158" s="1"/>
  <c r="AA46" i="158"/>
  <c r="AB46" i="158" s="1"/>
  <c r="AA62" i="158"/>
  <c r="AB62" i="158" s="1"/>
  <c r="AA67" i="158"/>
  <c r="AB67" i="158" s="1"/>
  <c r="AA80" i="158"/>
  <c r="AB80" i="158" s="1"/>
  <c r="X80" i="158" s="1"/>
  <c r="AA90" i="158"/>
  <c r="AB90" i="158" s="1"/>
  <c r="X90" i="158" s="1"/>
  <c r="AA52" i="158"/>
  <c r="AB52" i="158" s="1"/>
  <c r="AA33" i="158"/>
  <c r="AB33" i="158" s="1"/>
  <c r="AA20" i="158"/>
  <c r="AB20" i="158" s="1"/>
  <c r="AA22" i="158"/>
  <c r="AB22" i="158" s="1"/>
  <c r="W22" i="158" s="1"/>
  <c r="AA32" i="158"/>
  <c r="AB32" i="158" s="1"/>
  <c r="W32" i="158" s="1"/>
  <c r="AA47" i="158"/>
  <c r="AB47" i="158" s="1"/>
  <c r="AA51" i="158"/>
  <c r="AB51" i="158" s="1"/>
  <c r="W51" i="158" s="1"/>
  <c r="AA63" i="158"/>
  <c r="AB63" i="158" s="1"/>
  <c r="X63" i="158" s="1"/>
  <c r="AA81" i="158"/>
  <c r="AB81" i="158" s="1"/>
  <c r="AA91" i="158"/>
  <c r="AB91" i="158" s="1"/>
  <c r="AA38" i="158"/>
  <c r="AB38" i="158" s="1"/>
  <c r="AA64" i="158"/>
  <c r="AB64" i="158" s="1"/>
  <c r="AA74" i="158"/>
  <c r="AB74" i="158" s="1"/>
  <c r="W74" i="158" s="1"/>
  <c r="AA92" i="158"/>
  <c r="AB92" i="158" s="1"/>
  <c r="AA76" i="158"/>
  <c r="AB76" i="158" s="1"/>
  <c r="AA53" i="158"/>
  <c r="AB53" i="158" s="1"/>
  <c r="AA83" i="158"/>
  <c r="AB83" i="158" s="1"/>
  <c r="AA93" i="158"/>
  <c r="AB93" i="158" s="1"/>
  <c r="AA68" i="158"/>
  <c r="AB68" i="158" s="1"/>
  <c r="X68" i="158" s="1"/>
  <c r="AA34" i="158"/>
  <c r="AB34" i="158" s="1"/>
  <c r="X34" i="158" s="1"/>
  <c r="AA94" i="158"/>
  <c r="AB94" i="158" s="1"/>
  <c r="W94" i="158" s="1"/>
  <c r="N338" i="33"/>
  <c r="O75" i="56" s="1"/>
  <c r="Q77" i="56"/>
  <c r="O77" i="56"/>
  <c r="P77" i="56"/>
  <c r="P276" i="33"/>
  <c r="N242" i="33"/>
  <c r="N161" i="33"/>
  <c r="N81" i="33"/>
  <c r="N51" i="33"/>
  <c r="P51" i="33"/>
  <c r="O51" i="33"/>
  <c r="P69" i="56"/>
  <c r="Q69" i="56"/>
  <c r="Q41" i="56"/>
  <c r="U17" i="65"/>
  <c r="K51" i="266" s="1"/>
  <c r="N51" i="266" s="1"/>
  <c r="I50" i="266"/>
  <c r="S22" i="41"/>
  <c r="S234" i="41" s="1"/>
  <c r="K50" i="266"/>
  <c r="T22" i="41"/>
  <c r="T234" i="41" s="1"/>
  <c r="I49" i="266"/>
  <c r="M15" i="66"/>
  <c r="S109" i="37"/>
  <c r="L15" i="66"/>
  <c r="V135" i="78"/>
  <c r="N25" i="62"/>
  <c r="N28" i="62" s="1"/>
  <c r="M18" i="62"/>
  <c r="J32" i="266" s="1"/>
  <c r="N18" i="62"/>
  <c r="V24" i="53"/>
  <c r="I26" i="266" s="1"/>
  <c r="W22" i="53"/>
  <c r="X22" i="53"/>
  <c r="X24" i="53" s="1"/>
  <c r="K26" i="266" s="1"/>
  <c r="W16" i="53"/>
  <c r="T20" i="29"/>
  <c r="S21" i="54"/>
  <c r="T205" i="54"/>
  <c r="T196" i="54"/>
  <c r="T20" i="54"/>
  <c r="T18" i="54"/>
  <c r="T21" i="54"/>
  <c r="R21" i="54"/>
  <c r="R22" i="54" s="1"/>
  <c r="I27" i="266" s="1"/>
  <c r="S20" i="54"/>
  <c r="S22" i="54" s="1"/>
  <c r="J27" i="266" s="1"/>
  <c r="T14" i="54"/>
  <c r="H65" i="283"/>
  <c r="J13" i="265"/>
  <c r="K13" i="265"/>
  <c r="K16" i="265" s="1"/>
  <c r="N16" i="3"/>
  <c r="N24" i="3" s="1"/>
  <c r="O16" i="3"/>
  <c r="P16" i="3"/>
  <c r="P24" i="3" s="1"/>
  <c r="P22" i="3"/>
  <c r="M59" i="193"/>
  <c r="K59" i="193"/>
  <c r="J33" i="271"/>
  <c r="J18" i="271" s="1"/>
  <c r="K72" i="275" s="1"/>
  <c r="J52" i="240"/>
  <c r="H54" i="271"/>
  <c r="J53" i="240"/>
  <c r="K52" i="240"/>
  <c r="Z56" i="4"/>
  <c r="K14" i="235" s="1"/>
  <c r="AA21" i="70"/>
  <c r="L14" i="266"/>
  <c r="L145" i="266" s="1"/>
  <c r="M14" i="266"/>
  <c r="M20" i="266" s="1"/>
  <c r="G218" i="272"/>
  <c r="E218" i="272"/>
  <c r="H131" i="268"/>
  <c r="J126" i="268"/>
  <c r="J131" i="268" s="1"/>
  <c r="H179" i="268" s="1"/>
  <c r="J124" i="268"/>
  <c r="H178" i="268" s="1"/>
  <c r="O61" i="257"/>
  <c r="AP14" i="287"/>
  <c r="I84" i="266" s="1"/>
  <c r="I150" i="266" s="1"/>
  <c r="N133" i="266"/>
  <c r="AT19" i="287"/>
  <c r="M93" i="266" s="1"/>
  <c r="M159" i="266" s="1"/>
  <c r="X41" i="287"/>
  <c r="AT11" i="287"/>
  <c r="M81" i="266" s="1"/>
  <c r="X43" i="287"/>
  <c r="X27" i="287"/>
  <c r="X11" i="287"/>
  <c r="AN13" i="287"/>
  <c r="AR25" i="287"/>
  <c r="X23" i="287"/>
  <c r="P93" i="204"/>
  <c r="P92" i="204" s="1"/>
  <c r="S93" i="204"/>
  <c r="Q93" i="204"/>
  <c r="R93" i="204"/>
  <c r="T93" i="204"/>
  <c r="AG40" i="287"/>
  <c r="AB43" i="287"/>
  <c r="AP43" i="287" s="1"/>
  <c r="AR33" i="287"/>
  <c r="K112" i="266" s="1"/>
  <c r="K178" i="266" s="1"/>
  <c r="AR17" i="287"/>
  <c r="K91" i="266" s="1"/>
  <c r="H10" i="272"/>
  <c r="L83" i="275" s="1"/>
  <c r="AR41" i="287"/>
  <c r="F55" i="287" a="1"/>
  <c r="F55" i="287" s="1"/>
  <c r="I80" i="287" a="1"/>
  <c r="I80" i="287" s="1"/>
  <c r="G78" i="287" a="1"/>
  <c r="G78" i="287" s="1"/>
  <c r="F234" i="272" a="1"/>
  <c r="F234" i="272" s="1"/>
  <c r="F43" i="272" a="1"/>
  <c r="F43" i="272" s="1"/>
  <c r="F45" i="272" s="1"/>
  <c r="G43" i="272" a="1"/>
  <c r="G43" i="272" s="1"/>
  <c r="H43" i="272" a="1"/>
  <c r="H43" i="272" s="1"/>
  <c r="I43" i="272" a="1"/>
  <c r="I43" i="272" s="1"/>
  <c r="I76" i="272" a="1"/>
  <c r="I76" i="272" s="1"/>
  <c r="I67" i="272" a="1"/>
  <c r="I67" i="272" s="1"/>
  <c r="I69" i="272" a="1"/>
  <c r="I69" i="272" s="1"/>
  <c r="H51" i="272" a="1"/>
  <c r="H51" i="272" s="1"/>
  <c r="H49" i="272" a="1"/>
  <c r="H49" i="272" s="1"/>
  <c r="F68" i="272" a="1"/>
  <c r="F68" i="272" s="1"/>
  <c r="I49" i="272" a="1"/>
  <c r="I49" i="272" s="1"/>
  <c r="F75" i="272" a="1"/>
  <c r="F75" i="272" s="1"/>
  <c r="F77" i="272" a="1"/>
  <c r="F77" i="272" s="1"/>
  <c r="I51" i="272" a="1"/>
  <c r="I51" i="272" s="1"/>
  <c r="G49" i="272" a="1"/>
  <c r="G49" i="272" s="1"/>
  <c r="G75" i="272" a="1"/>
  <c r="G75" i="272" s="1"/>
  <c r="G77" i="272" a="1"/>
  <c r="G77" i="272" s="1"/>
  <c r="G68" i="272" a="1"/>
  <c r="G68" i="272" s="1"/>
  <c r="F50" i="272" a="1"/>
  <c r="F50" i="272" s="1"/>
  <c r="F69" i="272" a="1"/>
  <c r="F69" i="272" s="1"/>
  <c r="H67" i="272" a="1"/>
  <c r="H67" i="272" s="1"/>
  <c r="H75" i="272" a="1"/>
  <c r="H75" i="272" s="1"/>
  <c r="H77" i="272" a="1"/>
  <c r="H77" i="272" s="1"/>
  <c r="H68" i="272" a="1"/>
  <c r="H68" i="272" s="1"/>
  <c r="G50" i="272" a="1"/>
  <c r="G50" i="272" s="1"/>
  <c r="I50" i="272" a="1"/>
  <c r="I50" i="272" s="1"/>
  <c r="I75" i="272" a="1"/>
  <c r="I75" i="272" s="1"/>
  <c r="I77" i="272" a="1"/>
  <c r="I77" i="272" s="1"/>
  <c r="I68" i="272" a="1"/>
  <c r="I68" i="272" s="1"/>
  <c r="H50" i="272" a="1"/>
  <c r="H50" i="272" s="1"/>
  <c r="H52" i="272" s="1"/>
  <c r="H76" i="272" a="1"/>
  <c r="H76" i="272" s="1"/>
  <c r="H78" i="272" s="1"/>
  <c r="F76" i="272" a="1"/>
  <c r="F76" i="272" s="1"/>
  <c r="F67" i="272" a="1"/>
  <c r="F67" i="272" s="1"/>
  <c r="G51" i="272" a="1"/>
  <c r="G51" i="272" s="1"/>
  <c r="G76" i="272" a="1"/>
  <c r="G76" i="272" s="1"/>
  <c r="G67" i="272" a="1"/>
  <c r="G67" i="272" s="1"/>
  <c r="G69" i="272" a="1"/>
  <c r="G69" i="272" s="1"/>
  <c r="F51" i="272" a="1"/>
  <c r="F51" i="272" s="1"/>
  <c r="F49" i="272" a="1"/>
  <c r="F49" i="272" s="1"/>
  <c r="H69" i="272" a="1"/>
  <c r="H69" i="272" s="1"/>
  <c r="X39" i="287"/>
  <c r="AB11" i="287"/>
  <c r="AP11" i="287" s="1"/>
  <c r="I81" i="266" s="1"/>
  <c r="X40" i="287"/>
  <c r="X24" i="287"/>
  <c r="X38" i="287"/>
  <c r="X30" i="287"/>
  <c r="X26" i="287"/>
  <c r="X22" i="287"/>
  <c r="X18" i="287"/>
  <c r="X14" i="287"/>
  <c r="AP42" i="287"/>
  <c r="AS36" i="287"/>
  <c r="L115" i="266" s="1"/>
  <c r="I10" i="272"/>
  <c r="M83" i="275" s="1"/>
  <c r="AT37" i="287"/>
  <c r="M116" i="266" s="1"/>
  <c r="M182" i="266" s="1"/>
  <c r="AT21" i="287"/>
  <c r="M96" i="266" s="1"/>
  <c r="M162" i="266" s="1"/>
  <c r="AT15" i="287"/>
  <c r="M86" i="266" s="1"/>
  <c r="H13" i="269" a="1"/>
  <c r="H13" i="269" s="1"/>
  <c r="G37" i="269" a="1"/>
  <c r="G37" i="269" s="1"/>
  <c r="H37" i="269" a="1"/>
  <c r="H37" i="269" s="1"/>
  <c r="J37" i="269" a="1"/>
  <c r="J37" i="269" s="1"/>
  <c r="G38" i="269" a="1"/>
  <c r="G38" i="269" s="1"/>
  <c r="F38" i="269" a="1"/>
  <c r="F38" i="269" s="1"/>
  <c r="H38" i="269" a="1"/>
  <c r="H38" i="269" s="1"/>
  <c r="F37" i="269" a="1"/>
  <c r="F37" i="269" s="1"/>
  <c r="I38" i="269" a="1"/>
  <c r="I38" i="269" s="1"/>
  <c r="J38" i="269" a="1"/>
  <c r="J38" i="269" s="1"/>
  <c r="I37" i="269" a="1"/>
  <c r="I37" i="269" s="1"/>
  <c r="AP13" i="287"/>
  <c r="I83" i="266" s="1"/>
  <c r="AR37" i="287"/>
  <c r="K116" i="266" s="1"/>
  <c r="K182" i="266" s="1"/>
  <c r="AN24" i="287"/>
  <c r="H8" i="288"/>
  <c r="E9" i="290"/>
  <c r="L9" i="290" s="1"/>
  <c r="M10" i="290"/>
  <c r="H13" i="288"/>
  <c r="M6" i="288"/>
  <c r="AQ37" i="287"/>
  <c r="J116" i="266" s="1"/>
  <c r="J182" i="266" s="1"/>
  <c r="X28" i="287"/>
  <c r="X12" i="287"/>
  <c r="X29" i="287"/>
  <c r="X13" i="287"/>
  <c r="X9" i="287"/>
  <c r="AN14" i="287"/>
  <c r="F63" i="287" a="1"/>
  <c r="F63" i="287" s="1"/>
  <c r="G79" i="287" a="1"/>
  <c r="G79" i="287" s="1"/>
  <c r="E78" i="287" a="1"/>
  <c r="E78" i="287" s="1"/>
  <c r="E81" i="287" s="1"/>
  <c r="F64" i="287" a="1"/>
  <c r="F64" i="287" s="1"/>
  <c r="F79" i="287" a="1"/>
  <c r="F79" i="287" s="1"/>
  <c r="F81" i="287" s="1"/>
  <c r="AN32" i="287"/>
  <c r="H59" i="194"/>
  <c r="P18" i="81"/>
  <c r="P209" i="81" s="1"/>
  <c r="O18" i="81"/>
  <c r="O209" i="81" s="1"/>
  <c r="V48" i="257"/>
  <c r="O48" i="257"/>
  <c r="R187" i="54"/>
  <c r="T187" i="54"/>
  <c r="T181" i="54"/>
  <c r="S14" i="54"/>
  <c r="L167" i="266"/>
  <c r="V18" i="257"/>
  <c r="AS32" i="287"/>
  <c r="L111" i="266" s="1"/>
  <c r="L177" i="266" s="1"/>
  <c r="AS20" i="287"/>
  <c r="L95" i="266" s="1"/>
  <c r="J8" i="290"/>
  <c r="AN20" i="287"/>
  <c r="K8" i="290"/>
  <c r="AP38" i="287"/>
  <c r="I117" i="266" s="1"/>
  <c r="I183" i="266" s="1"/>
  <c r="AS40" i="287"/>
  <c r="L119" i="266" s="1"/>
  <c r="L185" i="266" s="1"/>
  <c r="AT31" i="287"/>
  <c r="M110" i="266" s="1"/>
  <c r="M176" i="266" s="1"/>
  <c r="AR38" i="287"/>
  <c r="K117" i="266" s="1"/>
  <c r="L8" i="290"/>
  <c r="AT23" i="287"/>
  <c r="M101" i="266" s="1"/>
  <c r="M167" i="266" s="1"/>
  <c r="AN8" i="287"/>
  <c r="M8" i="290"/>
  <c r="N8" i="290"/>
  <c r="AR21" i="287"/>
  <c r="K96" i="266" s="1"/>
  <c r="J9" i="290"/>
  <c r="J10" i="290"/>
  <c r="AP25" i="287"/>
  <c r="K9" i="290"/>
  <c r="AS12" i="287"/>
  <c r="L82" i="266" s="1"/>
  <c r="L148" i="266" s="1"/>
  <c r="AQ33" i="287"/>
  <c r="J112" i="266" s="1"/>
  <c r="J178" i="266" s="1"/>
  <c r="L10" i="290"/>
  <c r="M9" i="290"/>
  <c r="AS8" i="287"/>
  <c r="L78" i="266" s="1"/>
  <c r="L144" i="266" s="1"/>
  <c r="AN28" i="287"/>
  <c r="AN12" i="287"/>
  <c r="AN29" i="287"/>
  <c r="AN9" i="287"/>
  <c r="N9" i="290"/>
  <c r="N10" i="290"/>
  <c r="N47" i="266"/>
  <c r="V61" i="257"/>
  <c r="V31" i="257"/>
  <c r="O31" i="257"/>
  <c r="O69" i="56"/>
  <c r="Z21" i="70"/>
  <c r="N257" i="33"/>
  <c r="P98" i="33"/>
  <c r="P145" i="33"/>
  <c r="O32" i="33"/>
  <c r="J55" i="271"/>
  <c r="J56" i="271" s="1"/>
  <c r="J57" i="271" s="1"/>
  <c r="J13" i="271" s="1"/>
  <c r="F218" i="272"/>
  <c r="I122" i="272"/>
  <c r="F121" i="272"/>
  <c r="F122" i="272" s="1"/>
  <c r="E122" i="272"/>
  <c r="K74" i="275"/>
  <c r="L74" i="275"/>
  <c r="M74" i="275"/>
  <c r="L43" i="275"/>
  <c r="M44" i="275"/>
  <c r="I74" i="275"/>
  <c r="J74" i="275"/>
  <c r="M43" i="275"/>
  <c r="M60" i="275" s="1"/>
  <c r="J43" i="275"/>
  <c r="K43" i="275"/>
  <c r="I44" i="275"/>
  <c r="I60" i="275" s="1"/>
  <c r="J44" i="275"/>
  <c r="J60" i="275" s="1"/>
  <c r="K44" i="275"/>
  <c r="K60" i="275" s="1"/>
  <c r="L44" i="275"/>
  <c r="K18" i="275"/>
  <c r="L14" i="288"/>
  <c r="L18" i="275"/>
  <c r="M14" i="288"/>
  <c r="I18" i="275"/>
  <c r="J18" i="275"/>
  <c r="M18" i="275"/>
  <c r="N14" i="288"/>
  <c r="J13" i="275"/>
  <c r="K13" i="288"/>
  <c r="L13" i="275"/>
  <c r="M13" i="288"/>
  <c r="J14" i="275"/>
  <c r="K12" i="288"/>
  <c r="M14" i="275"/>
  <c r="N12" i="288"/>
  <c r="I14" i="275"/>
  <c r="K14" i="275"/>
  <c r="L12" i="288"/>
  <c r="L14" i="275"/>
  <c r="M12" i="288"/>
  <c r="M15" i="275"/>
  <c r="N11" i="288"/>
  <c r="K15" i="275"/>
  <c r="L11" i="288"/>
  <c r="L15" i="275"/>
  <c r="M11" i="288"/>
  <c r="L22" i="275"/>
  <c r="M10" i="288"/>
  <c r="J22" i="275"/>
  <c r="K10" i="288"/>
  <c r="K22" i="275"/>
  <c r="L10" i="288"/>
  <c r="M22" i="275"/>
  <c r="I23" i="275"/>
  <c r="J9" i="288"/>
  <c r="L23" i="275"/>
  <c r="M9" i="288"/>
  <c r="M23" i="275"/>
  <c r="N9" i="288"/>
  <c r="K23" i="275"/>
  <c r="L9" i="288"/>
  <c r="J145" i="268"/>
  <c r="H181" i="268" s="1"/>
  <c r="J16" i="275"/>
  <c r="K8" i="288"/>
  <c r="L16" i="275"/>
  <c r="M8" i="288"/>
  <c r="M24" i="275"/>
  <c r="N7" i="290"/>
  <c r="J24" i="275"/>
  <c r="K7" i="290"/>
  <c r="K24" i="275"/>
  <c r="L7" i="290"/>
  <c r="I24" i="275"/>
  <c r="J7" i="290"/>
  <c r="L24" i="275"/>
  <c r="J20" i="275"/>
  <c r="M20" i="275"/>
  <c r="L20" i="275"/>
  <c r="M7" i="288"/>
  <c r="K20" i="275"/>
  <c r="I20" i="275"/>
  <c r="K19" i="275"/>
  <c r="L6" i="290"/>
  <c r="L19" i="275"/>
  <c r="M6" i="290"/>
  <c r="I19" i="275"/>
  <c r="J6" i="290"/>
  <c r="J19" i="275"/>
  <c r="M19" i="275"/>
  <c r="N6" i="290"/>
  <c r="K28" i="181"/>
  <c r="G153" i="272" s="1"/>
  <c r="J28" i="181"/>
  <c r="F153" i="272" s="1"/>
  <c r="J22" i="181"/>
  <c r="K22" i="181"/>
  <c r="K21" i="240"/>
  <c r="I22" i="181"/>
  <c r="G149" i="272"/>
  <c r="J27" i="181"/>
  <c r="F152" i="272" s="1"/>
  <c r="I27" i="181"/>
  <c r="E152" i="272" s="1"/>
  <c r="K24" i="240"/>
  <c r="J23" i="240"/>
  <c r="J24" i="240"/>
  <c r="E149" i="272"/>
  <c r="E159" i="272" s="1"/>
  <c r="K13" i="181"/>
  <c r="K27" i="181" s="1"/>
  <c r="G152" i="272" s="1"/>
  <c r="K26" i="181"/>
  <c r="J15" i="181"/>
  <c r="J26" i="181"/>
  <c r="I26" i="181"/>
  <c r="I15" i="181"/>
  <c r="K15" i="181"/>
  <c r="L14" i="240"/>
  <c r="L23" i="240" s="1"/>
  <c r="N209" i="81"/>
  <c r="I52" i="266"/>
  <c r="S169" i="61"/>
  <c r="K64" i="235"/>
  <c r="J64" i="235"/>
  <c r="I64" i="235"/>
  <c r="N50" i="266"/>
  <c r="R22" i="41"/>
  <c r="R234" i="41" s="1"/>
  <c r="K49" i="266"/>
  <c r="K181" i="266" s="1"/>
  <c r="U225" i="39"/>
  <c r="J49" i="266"/>
  <c r="N46" i="266"/>
  <c r="T109" i="37"/>
  <c r="J43" i="266"/>
  <c r="N43" i="266" s="1"/>
  <c r="K42" i="266"/>
  <c r="S111" i="60"/>
  <c r="R111" i="60"/>
  <c r="J42" i="266"/>
  <c r="I42" i="266"/>
  <c r="Q111" i="60"/>
  <c r="T14" i="35"/>
  <c r="T144" i="35" s="1"/>
  <c r="K177" i="266"/>
  <c r="AR40" i="287"/>
  <c r="K119" i="266" s="1"/>
  <c r="AG39" i="287"/>
  <c r="AS35" i="287"/>
  <c r="L114" i="266" s="1"/>
  <c r="L180" i="266" s="1"/>
  <c r="AG19" i="287"/>
  <c r="AG26" i="287"/>
  <c r="AG16" i="287"/>
  <c r="AT8" i="287"/>
  <c r="M78" i="266" s="1"/>
  <c r="M144" i="266" s="1"/>
  <c r="AP26" i="287"/>
  <c r="I97" i="266" s="1"/>
  <c r="AP10" i="287"/>
  <c r="I80" i="266" s="1"/>
  <c r="AS16" i="287"/>
  <c r="L87" i="266" s="1"/>
  <c r="AP44" i="287"/>
  <c r="AQ40" i="287"/>
  <c r="J119" i="266" s="1"/>
  <c r="J185" i="266" s="1"/>
  <c r="AQ16" i="287"/>
  <c r="J87" i="266" s="1"/>
  <c r="J153" i="266" s="1"/>
  <c r="AG37" i="287"/>
  <c r="AG21" i="287"/>
  <c r="AP39" i="287"/>
  <c r="I118" i="266" s="1"/>
  <c r="AT43" i="287"/>
  <c r="AT39" i="287"/>
  <c r="M118" i="266" s="1"/>
  <c r="M184" i="266" s="1"/>
  <c r="AT35" i="287"/>
  <c r="M114" i="266" s="1"/>
  <c r="M180" i="266" s="1"/>
  <c r="AS11" i="287"/>
  <c r="L81" i="266" s="1"/>
  <c r="L147" i="266" s="1"/>
  <c r="AQ39" i="287"/>
  <c r="J118" i="266" s="1"/>
  <c r="AQ31" i="287"/>
  <c r="J110" i="266" s="1"/>
  <c r="AQ19" i="287"/>
  <c r="J93" i="266" s="1"/>
  <c r="AQ15" i="287"/>
  <c r="J86" i="266" s="1"/>
  <c r="AQ11" i="287"/>
  <c r="J81" i="266" s="1"/>
  <c r="J147" i="266" s="1"/>
  <c r="AG33" i="287"/>
  <c r="AG17" i="287"/>
  <c r="AG15" i="287"/>
  <c r="AS37" i="287"/>
  <c r="L116" i="266" s="1"/>
  <c r="L182" i="266" s="1"/>
  <c r="AS13" i="287"/>
  <c r="L83" i="266" s="1"/>
  <c r="L149" i="266" s="1"/>
  <c r="AG10" i="287"/>
  <c r="AQ17" i="287"/>
  <c r="J91" i="266" s="1"/>
  <c r="Y35" i="209"/>
  <c r="Z34" i="209"/>
  <c r="Z36" i="209"/>
  <c r="Y36" i="209"/>
  <c r="AA34" i="209"/>
  <c r="I23" i="265"/>
  <c r="I26" i="265" s="1"/>
  <c r="K23" i="265"/>
  <c r="K26" i="265" s="1"/>
  <c r="J23" i="265"/>
  <c r="J26" i="265" s="1"/>
  <c r="J16" i="265"/>
  <c r="K26" i="280"/>
  <c r="L117" i="275" s="1"/>
  <c r="L116" i="275"/>
  <c r="H116" i="275"/>
  <c r="G26" i="280"/>
  <c r="H117" i="275" s="1"/>
  <c r="H26" i="280"/>
  <c r="I117" i="275" s="1"/>
  <c r="I116" i="275"/>
  <c r="K116" i="275"/>
  <c r="J26" i="280"/>
  <c r="K117" i="275" s="1"/>
  <c r="I26" i="280"/>
  <c r="J117" i="275" s="1"/>
  <c r="J172" i="239"/>
  <c r="I172" i="239"/>
  <c r="J60" i="239"/>
  <c r="K60" i="239"/>
  <c r="J61" i="239"/>
  <c r="K61" i="239"/>
  <c r="Q18" i="56"/>
  <c r="Q26" i="56"/>
  <c r="K32" i="266"/>
  <c r="L18" i="62"/>
  <c r="I32" i="266" s="1"/>
  <c r="N32" i="266" s="1"/>
  <c r="L28" i="62"/>
  <c r="L30" i="62" s="1"/>
  <c r="M28" i="62"/>
  <c r="M30" i="62" s="1"/>
  <c r="F14" i="269"/>
  <c r="F15" i="269" s="1"/>
  <c r="G15" i="269" s="1"/>
  <c r="J42" i="240"/>
  <c r="H14" i="269"/>
  <c r="K45" i="235"/>
  <c r="K42" i="240"/>
  <c r="T22" i="29"/>
  <c r="K30" i="266" s="1"/>
  <c r="N30" i="266" s="1"/>
  <c r="T14" i="29"/>
  <c r="T88" i="29" s="1"/>
  <c r="X91" i="158"/>
  <c r="W91" i="158"/>
  <c r="X92" i="158"/>
  <c r="W92" i="158"/>
  <c r="X95" i="158"/>
  <c r="W95" i="158"/>
  <c r="X96" i="158"/>
  <c r="W96" i="158"/>
  <c r="W93" i="158"/>
  <c r="W89" i="158"/>
  <c r="W97" i="158"/>
  <c r="X93" i="158"/>
  <c r="X82" i="158"/>
  <c r="W82" i="158"/>
  <c r="X76" i="158"/>
  <c r="W76" i="158"/>
  <c r="X77" i="158"/>
  <c r="W77" i="158"/>
  <c r="X78" i="158"/>
  <c r="W78" i="158"/>
  <c r="X81" i="158"/>
  <c r="W81" i="158"/>
  <c r="W83" i="158"/>
  <c r="X83" i="158"/>
  <c r="W79" i="158"/>
  <c r="Z75" i="158"/>
  <c r="AA75" i="158" s="1"/>
  <c r="AB75" i="158" s="1"/>
  <c r="W75" i="158" s="1"/>
  <c r="X79" i="158"/>
  <c r="X66" i="158"/>
  <c r="X67" i="158"/>
  <c r="W67" i="158"/>
  <c r="W62" i="158"/>
  <c r="X62" i="158"/>
  <c r="W64" i="158"/>
  <c r="X64" i="158"/>
  <c r="W65" i="158"/>
  <c r="X46" i="158"/>
  <c r="W46" i="158"/>
  <c r="W47" i="158"/>
  <c r="X47" i="158"/>
  <c r="X48" i="158"/>
  <c r="W48" i="158"/>
  <c r="X52" i="158"/>
  <c r="W52" i="158"/>
  <c r="X53" i="158"/>
  <c r="W53" i="158"/>
  <c r="W49" i="158"/>
  <c r="X50" i="158"/>
  <c r="Z45" i="158"/>
  <c r="AA45" i="158" s="1"/>
  <c r="AB45" i="158" s="1"/>
  <c r="G104" i="272"/>
  <c r="X35" i="158"/>
  <c r="W35" i="158"/>
  <c r="X36" i="158"/>
  <c r="W36" i="158"/>
  <c r="X30" i="158"/>
  <c r="W30" i="158"/>
  <c r="W31" i="158"/>
  <c r="X31" i="158"/>
  <c r="W38" i="158"/>
  <c r="X38" i="158"/>
  <c r="W33" i="158"/>
  <c r="W37" i="158"/>
  <c r="X33" i="158"/>
  <c r="Z29" i="158"/>
  <c r="AA29" i="158" s="1"/>
  <c r="AB29" i="158" s="1"/>
  <c r="X37" i="158"/>
  <c r="X32" i="158"/>
  <c r="X21" i="158"/>
  <c r="W21" i="158"/>
  <c r="X23" i="158"/>
  <c r="X19" i="158"/>
  <c r="W19" i="158"/>
  <c r="W20" i="158"/>
  <c r="X20" i="158"/>
  <c r="X22" i="158"/>
  <c r="W18" i="158"/>
  <c r="W23" i="158"/>
  <c r="X18" i="158"/>
  <c r="X17" i="158"/>
  <c r="Z16" i="158"/>
  <c r="AA16" i="158" s="1"/>
  <c r="AB16" i="158" s="1"/>
  <c r="X135" i="78"/>
  <c r="X120" i="78"/>
  <c r="M22" i="159"/>
  <c r="M46" i="159"/>
  <c r="M48" i="159"/>
  <c r="M104" i="159"/>
  <c r="M44" i="159"/>
  <c r="M18" i="159"/>
  <c r="M20" i="159"/>
  <c r="M86" i="159"/>
  <c r="M113" i="159"/>
  <c r="M59" i="159"/>
  <c r="M57" i="159"/>
  <c r="M61" i="159"/>
  <c r="M68" i="159"/>
  <c r="L68" i="159"/>
  <c r="M73" i="159"/>
  <c r="L46" i="159"/>
  <c r="J119" i="159"/>
  <c r="L44" i="159"/>
  <c r="L48" i="159"/>
  <c r="Q56" i="56"/>
  <c r="P56" i="56"/>
  <c r="O56" i="56"/>
  <c r="K14" i="266"/>
  <c r="K20" i="266" s="1"/>
  <c r="J14" i="266"/>
  <c r="K144" i="266"/>
  <c r="N14" i="235"/>
  <c r="AG8" i="287"/>
  <c r="AP8" i="287"/>
  <c r="I78" i="266" s="1"/>
  <c r="I144" i="266" s="1"/>
  <c r="AG23" i="287"/>
  <c r="AG36" i="287"/>
  <c r="AG20" i="287"/>
  <c r="AG43" i="287"/>
  <c r="AQ36" i="287"/>
  <c r="J115" i="266" s="1"/>
  <c r="AQ32" i="287"/>
  <c r="J111" i="266" s="1"/>
  <c r="J177" i="266" s="1"/>
  <c r="AQ12" i="287"/>
  <c r="J82" i="266" s="1"/>
  <c r="J148" i="266" s="1"/>
  <c r="AQ8" i="287"/>
  <c r="J78" i="266" s="1"/>
  <c r="J144" i="266" s="1"/>
  <c r="AG35" i="287"/>
  <c r="AG32" i="287"/>
  <c r="AQ42" i="287"/>
  <c r="AG42" i="287"/>
  <c r="AQ34" i="287"/>
  <c r="J113" i="266" s="1"/>
  <c r="J179" i="266" s="1"/>
  <c r="AG34" i="287"/>
  <c r="AG31" i="287"/>
  <c r="AT13" i="287"/>
  <c r="M83" i="266" s="1"/>
  <c r="M149" i="266" s="1"/>
  <c r="AG13" i="287"/>
  <c r="AG9" i="287"/>
  <c r="AT9" i="287"/>
  <c r="M79" i="266" s="1"/>
  <c r="AG41" i="287"/>
  <c r="AQ25" i="287"/>
  <c r="AG25" i="287"/>
  <c r="AP32" i="287"/>
  <c r="I111" i="266" s="1"/>
  <c r="I177" i="266" s="1"/>
  <c r="AP16" i="287"/>
  <c r="I87" i="266" s="1"/>
  <c r="I153" i="266" s="1"/>
  <c r="AG44" i="287"/>
  <c r="AP31" i="287"/>
  <c r="AT41" i="287"/>
  <c r="AT33" i="287"/>
  <c r="M112" i="266" s="1"/>
  <c r="M178" i="266" s="1"/>
  <c r="AT25" i="287"/>
  <c r="AT17" i="287"/>
  <c r="M91" i="266" s="1"/>
  <c r="X10" i="287"/>
  <c r="E21" i="290"/>
  <c r="L21" i="290" s="1"/>
  <c r="F21" i="290"/>
  <c r="M21" i="290" s="1"/>
  <c r="G21" i="290"/>
  <c r="N21" i="290" s="1"/>
  <c r="C21" i="290"/>
  <c r="D21" i="290"/>
  <c r="K21" i="290" s="1"/>
  <c r="AP23" i="287"/>
  <c r="I101" i="266" s="1"/>
  <c r="AS44" i="287"/>
  <c r="J26" i="269" a="1"/>
  <c r="J26" i="269" s="1"/>
  <c r="J28" i="269" s="1"/>
  <c r="I67" i="287" s="1"/>
  <c r="G27" i="269" a="1"/>
  <c r="G27" i="269" s="1"/>
  <c r="X25" i="287"/>
  <c r="AB12" i="287"/>
  <c r="AC30" i="287"/>
  <c r="AS39" i="287"/>
  <c r="L118" i="266" s="1"/>
  <c r="AR44" i="287"/>
  <c r="G26" i="269" a="1"/>
  <c r="G26" i="269" s="1"/>
  <c r="X8" i="287"/>
  <c r="AC38" i="287"/>
  <c r="AG38" i="287" s="1"/>
  <c r="AC14" i="287"/>
  <c r="AG14" i="287" s="1"/>
  <c r="AP37" i="287"/>
  <c r="I116" i="266" s="1"/>
  <c r="AP21" i="287"/>
  <c r="I96" i="266" s="1"/>
  <c r="AR39" i="287"/>
  <c r="K118" i="266" s="1"/>
  <c r="AR35" i="287"/>
  <c r="K114" i="266" s="1"/>
  <c r="K180" i="266" s="1"/>
  <c r="AR31" i="287"/>
  <c r="K110" i="266" s="1"/>
  <c r="AR23" i="287"/>
  <c r="K101" i="266" s="1"/>
  <c r="K167" i="266" s="1"/>
  <c r="AR19" i="287"/>
  <c r="K93" i="266" s="1"/>
  <c r="AR15" i="287"/>
  <c r="K86" i="266" s="1"/>
  <c r="K88" i="266" s="1"/>
  <c r="AR11" i="287"/>
  <c r="K81" i="266" s="1"/>
  <c r="K147" i="266" s="1"/>
  <c r="AQ44" i="287"/>
  <c r="L6" i="288"/>
  <c r="AP36" i="287"/>
  <c r="I115" i="266" s="1"/>
  <c r="AQ43" i="287"/>
  <c r="AQ35" i="287"/>
  <c r="J114" i="266" s="1"/>
  <c r="J180" i="266" s="1"/>
  <c r="AQ23" i="287"/>
  <c r="J101" i="266" s="1"/>
  <c r="J167" i="266" s="1"/>
  <c r="AP35" i="287"/>
  <c r="AP19" i="287"/>
  <c r="I93" i="266" s="1"/>
  <c r="AT42" i="287"/>
  <c r="AT38" i="287"/>
  <c r="M117" i="266" s="1"/>
  <c r="M183" i="266" s="1"/>
  <c r="AT34" i="287"/>
  <c r="M113" i="266" s="1"/>
  <c r="M179" i="266" s="1"/>
  <c r="AT30" i="287"/>
  <c r="M109" i="266" s="1"/>
  <c r="M175" i="266" s="1"/>
  <c r="AT26" i="287"/>
  <c r="M97" i="266" s="1"/>
  <c r="AT14" i="287"/>
  <c r="AT10" i="287"/>
  <c r="M80" i="266" s="1"/>
  <c r="X37" i="287"/>
  <c r="X21" i="287"/>
  <c r="AP34" i="287"/>
  <c r="I113" i="266" s="1"/>
  <c r="I179" i="266" s="1"/>
  <c r="AS42" i="287"/>
  <c r="AS38" i="287"/>
  <c r="L117" i="266" s="1"/>
  <c r="L183" i="266" s="1"/>
  <c r="AS34" i="287"/>
  <c r="L113" i="266" s="1"/>
  <c r="L179" i="266" s="1"/>
  <c r="AS30" i="287"/>
  <c r="L109" i="266" s="1"/>
  <c r="L175" i="266" s="1"/>
  <c r="AS26" i="287"/>
  <c r="L97" i="266" s="1"/>
  <c r="AS14" i="287"/>
  <c r="G13" i="269" a="1"/>
  <c r="G13" i="269" s="1"/>
  <c r="E101" i="272" a="1"/>
  <c r="E101" i="272" s="1"/>
  <c r="J31" i="268" a="1"/>
  <c r="J31" i="268" s="1"/>
  <c r="J33" i="268" s="1"/>
  <c r="P22" i="287" s="1"/>
  <c r="AF22" i="287" s="1"/>
  <c r="AT22" i="287" s="1"/>
  <c r="M98" i="266" s="1"/>
  <c r="H80" i="268" a="1"/>
  <c r="H80" i="268" s="1"/>
  <c r="G95" i="272" a="1"/>
  <c r="G95" i="272" s="1"/>
  <c r="G62" i="268" a="1"/>
  <c r="G62" i="268" s="1"/>
  <c r="X36" i="287"/>
  <c r="X20" i="287"/>
  <c r="AN33" i="287"/>
  <c r="AP17" i="287"/>
  <c r="I91" i="266" s="1"/>
  <c r="AR42" i="287"/>
  <c r="AR34" i="287"/>
  <c r="K113" i="266" s="1"/>
  <c r="K179" i="266" s="1"/>
  <c r="AR30" i="287"/>
  <c r="K109" i="266" s="1"/>
  <c r="K175" i="266" s="1"/>
  <c r="AR14" i="287"/>
  <c r="F26" i="269" a="1"/>
  <c r="F26" i="269" s="1"/>
  <c r="F28" i="269" s="1"/>
  <c r="H27" i="269" a="1"/>
  <c r="H27" i="269" s="1"/>
  <c r="H28" i="269" s="1"/>
  <c r="G67" i="287" s="1"/>
  <c r="G16" i="269" a="1"/>
  <c r="G16" i="269" s="1"/>
  <c r="G18" i="269" s="1"/>
  <c r="X35" i="287"/>
  <c r="X19" i="287"/>
  <c r="S45" i="287"/>
  <c r="X34" i="287"/>
  <c r="X42" i="287"/>
  <c r="AP15" i="287"/>
  <c r="H44" i="272" a="1"/>
  <c r="H44" i="272" s="1"/>
  <c r="X33" i="287"/>
  <c r="X17" i="287"/>
  <c r="AN16" i="287"/>
  <c r="X44" i="287"/>
  <c r="H93" i="272" a="1"/>
  <c r="H93" i="272" s="1"/>
  <c r="I208" i="272" a="1"/>
  <c r="I208" i="272" s="1"/>
  <c r="I219" i="272" s="1"/>
  <c r="H235" i="272" a="1"/>
  <c r="H235" i="272" s="1"/>
  <c r="H236" i="272" s="1"/>
  <c r="E49" i="272" a="1"/>
  <c r="E49" i="272" s="1"/>
  <c r="E52" i="272" s="1"/>
  <c r="X32" i="287"/>
  <c r="X16" i="287"/>
  <c r="AQ9" i="287"/>
  <c r="J79" i="266" s="1"/>
  <c r="F16" i="269" a="1"/>
  <c r="F16" i="269" s="1"/>
  <c r="I26" i="269" a="1"/>
  <c r="I26" i="269" s="1"/>
  <c r="X31" i="287"/>
  <c r="X15" i="287"/>
  <c r="AQ41" i="287"/>
  <c r="N6" i="288"/>
  <c r="D13" i="290"/>
  <c r="K13" i="290" s="1"/>
  <c r="I102" i="272" a="1"/>
  <c r="I102" i="272" s="1"/>
  <c r="I104" i="272" s="1"/>
  <c r="W45" i="287"/>
  <c r="AT40" i="287"/>
  <c r="M119" i="266" s="1"/>
  <c r="M185" i="266" s="1"/>
  <c r="E75" i="272" a="1"/>
  <c r="E75" i="272" s="1"/>
  <c r="E78" i="272" s="1"/>
  <c r="C15" i="290"/>
  <c r="J15" i="290" s="1"/>
  <c r="G158" i="272" a="1"/>
  <c r="G158" i="272" s="1"/>
  <c r="G159" i="272" s="1"/>
  <c r="I217" i="272" a="1"/>
  <c r="I217" i="272" s="1"/>
  <c r="V45" i="287"/>
  <c r="H155" i="272" a="1"/>
  <c r="H155" i="272" s="1"/>
  <c r="H160" i="272" s="1"/>
  <c r="F158" i="272" a="1"/>
  <c r="F158" i="272" s="1"/>
  <c r="H119" i="272" a="1"/>
  <c r="H119" i="272" s="1"/>
  <c r="H122" i="272" s="1"/>
  <c r="U45" i="287"/>
  <c r="J6" i="288"/>
  <c r="T45" i="287"/>
  <c r="AP40" i="287"/>
  <c r="M147" i="266"/>
  <c r="H14" i="290"/>
  <c r="L84" i="266"/>
  <c r="L150" i="266" s="1"/>
  <c r="AP20" i="287"/>
  <c r="AN27" i="287"/>
  <c r="AN11" i="287"/>
  <c r="L162" i="266"/>
  <c r="AN38" i="287"/>
  <c r="AN26" i="287"/>
  <c r="AN22" i="287"/>
  <c r="AN18" i="287"/>
  <c r="AN10" i="287"/>
  <c r="AN41" i="287"/>
  <c r="H17" i="290"/>
  <c r="H20" i="290"/>
  <c r="AN30" i="287"/>
  <c r="AN44" i="287"/>
  <c r="AN43" i="287"/>
  <c r="AK45" i="287"/>
  <c r="M88" i="266"/>
  <c r="L159" i="266"/>
  <c r="AN40" i="287"/>
  <c r="J14" i="290"/>
  <c r="AN39" i="287"/>
  <c r="AN23" i="287"/>
  <c r="AN7" i="287"/>
  <c r="AI45" i="287"/>
  <c r="AP33" i="287"/>
  <c r="AN42" i="287"/>
  <c r="AT44" i="287"/>
  <c r="H18" i="290"/>
  <c r="AN37" i="287"/>
  <c r="AN21" i="287"/>
  <c r="H8" i="290"/>
  <c r="AN36" i="287"/>
  <c r="AN35" i="287"/>
  <c r="AN19" i="287"/>
  <c r="AR26" i="287"/>
  <c r="H11" i="290"/>
  <c r="AN34" i="287"/>
  <c r="AM45" i="287"/>
  <c r="J20" i="290"/>
  <c r="AN17" i="287"/>
  <c r="AL45" i="287"/>
  <c r="K153" i="266"/>
  <c r="K185" i="266"/>
  <c r="AN31" i="287"/>
  <c r="AN15" i="287"/>
  <c r="AJ45" i="287"/>
  <c r="J146" i="266"/>
  <c r="K148" i="266"/>
  <c r="M153" i="266"/>
  <c r="K146" i="266"/>
  <c r="J162" i="266"/>
  <c r="L176" i="266"/>
  <c r="AR43" i="287"/>
  <c r="J149" i="266"/>
  <c r="K149" i="266"/>
  <c r="H73" i="273"/>
  <c r="H62" i="273" s="1"/>
  <c r="H82" i="273"/>
  <c r="G82" i="273"/>
  <c r="G83" i="273" s="1"/>
  <c r="G63" i="273" s="1"/>
  <c r="F82" i="273"/>
  <c r="F83" i="273" s="1"/>
  <c r="F63" i="273" s="1"/>
  <c r="G73" i="273"/>
  <c r="G62" i="273" s="1"/>
  <c r="F73" i="273"/>
  <c r="F62" i="273" s="1"/>
  <c r="H83" i="273"/>
  <c r="H63" i="273" s="1"/>
  <c r="Z31" i="209"/>
  <c r="AB34" i="209"/>
  <c r="Y39" i="209"/>
  <c r="AB36" i="209"/>
  <c r="AA33" i="209"/>
  <c r="Z35" i="209"/>
  <c r="AC33" i="209"/>
  <c r="AC35" i="209"/>
  <c r="AA35" i="209"/>
  <c r="Z40" i="209"/>
  <c r="L61" i="239"/>
  <c r="N63" i="266"/>
  <c r="N195" i="266" s="1"/>
  <c r="Q53" i="19"/>
  <c r="E219" i="272"/>
  <c r="N51" i="235"/>
  <c r="G53" i="268"/>
  <c r="N56" i="235"/>
  <c r="N62" i="235"/>
  <c r="N66" i="235"/>
  <c r="N68" i="235"/>
  <c r="N67" i="235"/>
  <c r="F51" i="268"/>
  <c r="G54" i="268"/>
  <c r="J52" i="268"/>
  <c r="N12" i="235"/>
  <c r="N22" i="235"/>
  <c r="N24" i="235"/>
  <c r="N30" i="235"/>
  <c r="N52" i="235"/>
  <c r="N21" i="235"/>
  <c r="N37" i="235"/>
  <c r="N46" i="235"/>
  <c r="H52" i="268"/>
  <c r="H219" i="272"/>
  <c r="N41" i="266"/>
  <c r="O72" i="257"/>
  <c r="N64" i="266"/>
  <c r="N196" i="266" s="1"/>
  <c r="O18" i="257"/>
  <c r="V72" i="257"/>
  <c r="N60" i="266"/>
  <c r="N192" i="266" s="1"/>
  <c r="N65" i="266"/>
  <c r="N197" i="266" s="1"/>
  <c r="N61" i="266"/>
  <c r="N193" i="266" s="1"/>
  <c r="N62" i="266"/>
  <c r="N194" i="266" s="1"/>
  <c r="N40" i="266"/>
  <c r="N45" i="266"/>
  <c r="N35" i="266"/>
  <c r="N13" i="266"/>
  <c r="N48" i="266"/>
  <c r="N53" i="266"/>
  <c r="N12" i="266"/>
  <c r="S53" i="19"/>
  <c r="T53" i="19"/>
  <c r="Q49" i="19"/>
  <c r="T49" i="19"/>
  <c r="S42" i="19"/>
  <c r="T42" i="19"/>
  <c r="T32" i="19"/>
  <c r="K21" i="266"/>
  <c r="K23" i="266" s="1"/>
  <c r="L21" i="266"/>
  <c r="Q32" i="19"/>
  <c r="P53" i="19"/>
  <c r="Q42" i="19"/>
  <c r="P42" i="19"/>
  <c r="R49" i="19"/>
  <c r="R42" i="19"/>
  <c r="S32" i="19"/>
  <c r="R32" i="19"/>
  <c r="P49" i="19"/>
  <c r="S49" i="19"/>
  <c r="M67" i="266"/>
  <c r="M199" i="266" s="1"/>
  <c r="M198" i="266"/>
  <c r="J198" i="266"/>
  <c r="J67" i="266"/>
  <c r="L67" i="266"/>
  <c r="L198" i="266"/>
  <c r="K67" i="266"/>
  <c r="K198" i="266"/>
  <c r="L146" i="266"/>
  <c r="J21" i="266"/>
  <c r="M21" i="266"/>
  <c r="N15" i="266"/>
  <c r="R53" i="19"/>
  <c r="N19" i="266"/>
  <c r="P32" i="19"/>
  <c r="I14" i="266"/>
  <c r="I20" i="266" s="1"/>
  <c r="I21" i="266"/>
  <c r="N17" i="266"/>
  <c r="I67" i="266"/>
  <c r="N66" i="266"/>
  <c r="N198" i="266" s="1"/>
  <c r="I198" i="266"/>
  <c r="N16" i="266"/>
  <c r="N22" i="266"/>
  <c r="I149" i="266"/>
  <c r="N18" i="266"/>
  <c r="I146" i="266"/>
  <c r="J37" i="191"/>
  <c r="I65" i="283"/>
  <c r="I56" i="287"/>
  <c r="F96" i="272"/>
  <c r="F24" i="272" s="1"/>
  <c r="F77" i="268"/>
  <c r="F82" i="268" s="1"/>
  <c r="L28" i="287" s="1"/>
  <c r="I160" i="272"/>
  <c r="J77" i="268"/>
  <c r="E236" i="272"/>
  <c r="E45" i="272"/>
  <c r="E70" i="272"/>
  <c r="I81" i="287"/>
  <c r="G56" i="287"/>
  <c r="F56" i="287"/>
  <c r="G236" i="272"/>
  <c r="I45" i="272"/>
  <c r="I96" i="272"/>
  <c r="E96" i="272"/>
  <c r="I66" i="287"/>
  <c r="I77" i="268"/>
  <c r="H96" i="272"/>
  <c r="H24" i="272" s="1"/>
  <c r="H66" i="287"/>
  <c r="F221" i="272"/>
  <c r="G66" i="287"/>
  <c r="H81" i="287"/>
  <c r="N22" i="287"/>
  <c r="AD22" i="287" s="1"/>
  <c r="AR22" i="287" s="1"/>
  <c r="K98" i="266" s="1"/>
  <c r="K21" i="275"/>
  <c r="I236" i="272"/>
  <c r="E66" i="287"/>
  <c r="E56" i="287"/>
  <c r="I17" i="275"/>
  <c r="G103" i="268"/>
  <c r="J17" i="275" s="1"/>
  <c r="J100" i="266"/>
  <c r="J166" i="266" s="1"/>
  <c r="N43" i="235"/>
  <c r="M42" i="240"/>
  <c r="N45" i="235"/>
  <c r="N44" i="235"/>
  <c r="N23" i="235"/>
  <c r="N34" i="235"/>
  <c r="N42" i="235"/>
  <c r="G35" i="269"/>
  <c r="J53" i="268"/>
  <c r="J51" i="268"/>
  <c r="N54" i="235"/>
  <c r="I52" i="268"/>
  <c r="I53" i="268"/>
  <c r="H51" i="268"/>
  <c r="N53" i="235"/>
  <c r="G52" i="268"/>
  <c r="J54" i="268"/>
  <c r="G51" i="268"/>
  <c r="F54" i="268"/>
  <c r="H53" i="268"/>
  <c r="H54" i="268"/>
  <c r="H10" i="290" l="1"/>
  <c r="K16" i="275"/>
  <c r="K9" i="288"/>
  <c r="G77" i="268"/>
  <c r="H7" i="288"/>
  <c r="H9" i="288"/>
  <c r="H10" i="288"/>
  <c r="I16" i="275"/>
  <c r="L152" i="266"/>
  <c r="E12" i="273"/>
  <c r="E160" i="272"/>
  <c r="H45" i="272"/>
  <c r="J82" i="268"/>
  <c r="P28" i="287" s="1"/>
  <c r="AF28" i="287" s="1"/>
  <c r="AT28" i="287" s="1"/>
  <c r="M107" i="266" s="1"/>
  <c r="M173" i="266" s="1"/>
  <c r="K7" i="288"/>
  <c r="F236" i="272"/>
  <c r="F13" i="272" s="1"/>
  <c r="J86" i="275" s="1"/>
  <c r="I246" i="268"/>
  <c r="N10" i="288"/>
  <c r="L7" i="288"/>
  <c r="J12" i="288"/>
  <c r="M7" i="290"/>
  <c r="K6" i="290"/>
  <c r="J14" i="288"/>
  <c r="I28" i="269"/>
  <c r="H67" i="287" s="1"/>
  <c r="H68" i="287" s="1"/>
  <c r="G96" i="272"/>
  <c r="G24" i="272" s="1"/>
  <c r="L13" i="288"/>
  <c r="E104" i="272"/>
  <c r="E24" i="272" s="1"/>
  <c r="F66" i="287"/>
  <c r="I40" i="269"/>
  <c r="L28" i="275" s="1"/>
  <c r="L63" i="275" s="1"/>
  <c r="H40" i="269"/>
  <c r="G82" i="287" s="1"/>
  <c r="G78" i="272"/>
  <c r="N24" i="287"/>
  <c r="AD24" i="287" s="1"/>
  <c r="AR24" i="287" s="1"/>
  <c r="K100" i="266" s="1"/>
  <c r="K166" i="266" s="1"/>
  <c r="G246" i="268"/>
  <c r="H12" i="290"/>
  <c r="H6" i="290"/>
  <c r="I22" i="275"/>
  <c r="I15" i="275"/>
  <c r="H14" i="288"/>
  <c r="H12" i="288"/>
  <c r="H16" i="290"/>
  <c r="K6" i="288"/>
  <c r="N8" i="288"/>
  <c r="J40" i="269"/>
  <c r="I82" i="287" s="1"/>
  <c r="I83" i="287" s="1"/>
  <c r="P29" i="287" s="1"/>
  <c r="AF29" i="287" s="1"/>
  <c r="AT29" i="287" s="1"/>
  <c r="M108" i="266" s="1"/>
  <c r="M174" i="266" s="1"/>
  <c r="F246" i="268"/>
  <c r="H7" i="290"/>
  <c r="K11" i="288"/>
  <c r="K84" i="266"/>
  <c r="K150" i="266" s="1"/>
  <c r="L88" i="266"/>
  <c r="F78" i="272"/>
  <c r="J7" i="288"/>
  <c r="L21" i="275"/>
  <c r="H19" i="290"/>
  <c r="F18" i="269"/>
  <c r="E57" i="287" s="1"/>
  <c r="E58" i="287" s="1"/>
  <c r="H30" i="273"/>
  <c r="G30" i="273"/>
  <c r="E30" i="273"/>
  <c r="F30" i="273"/>
  <c r="AC39" i="209"/>
  <c r="AA31" i="209"/>
  <c r="AB40" i="209"/>
  <c r="Z27" i="209"/>
  <c r="Z37" i="209" s="1"/>
  <c r="AB39" i="209"/>
  <c r="Y31" i="209"/>
  <c r="Y33" i="209"/>
  <c r="Y21" i="209"/>
  <c r="Y41" i="209" s="1"/>
  <c r="I29" i="266" s="1"/>
  <c r="AC27" i="209"/>
  <c r="AC37" i="209" s="1"/>
  <c r="M25" i="266" s="1"/>
  <c r="AB31" i="209"/>
  <c r="AB41" i="209" s="1"/>
  <c r="L29" i="266" s="1"/>
  <c r="L161" i="266" s="1"/>
  <c r="Z33" i="209"/>
  <c r="AA27" i="209"/>
  <c r="AA37" i="209" s="1"/>
  <c r="K25" i="266" s="1"/>
  <c r="AC21" i="209"/>
  <c r="AC41" i="209" s="1"/>
  <c r="M29" i="266" s="1"/>
  <c r="M161" i="266" s="1"/>
  <c r="Z21" i="209"/>
  <c r="Z41" i="209" s="1"/>
  <c r="J29" i="266" s="1"/>
  <c r="J161" i="266" s="1"/>
  <c r="Z39" i="209"/>
  <c r="AB33" i="209"/>
  <c r="AA39" i="209"/>
  <c r="Y27" i="209"/>
  <c r="Y37" i="209" s="1"/>
  <c r="I25" i="266" s="1"/>
  <c r="I157" i="266" s="1"/>
  <c r="M13" i="275"/>
  <c r="G81" i="287"/>
  <c r="I64" i="273"/>
  <c r="I11" i="273" s="1"/>
  <c r="I12" i="273" s="1"/>
  <c r="I163" i="266"/>
  <c r="I52" i="272"/>
  <c r="I22" i="272" s="1"/>
  <c r="Q209" i="81"/>
  <c r="K52" i="266"/>
  <c r="K184" i="266" s="1"/>
  <c r="L184" i="266"/>
  <c r="M54" i="266"/>
  <c r="AB44" i="256" s="1"/>
  <c r="AB48" i="256" s="1"/>
  <c r="AB58" i="256" s="1"/>
  <c r="J52" i="266"/>
  <c r="J54" i="266" s="1"/>
  <c r="Y44" i="256" s="1"/>
  <c r="Y48" i="256" s="1"/>
  <c r="Y58" i="256" s="1"/>
  <c r="K183" i="266"/>
  <c r="L54" i="266"/>
  <c r="AA44" i="256" s="1"/>
  <c r="AA48" i="256" s="1"/>
  <c r="AA58" i="256" s="1"/>
  <c r="M181" i="266"/>
  <c r="L181" i="266"/>
  <c r="J164" i="266"/>
  <c r="Q43" i="77"/>
  <c r="T44" i="77"/>
  <c r="L31" i="266" s="1"/>
  <c r="L163" i="266" s="1"/>
  <c r="R44" i="77"/>
  <c r="J31" i="266" s="1"/>
  <c r="J163" i="266" s="1"/>
  <c r="M163" i="266"/>
  <c r="S43" i="77"/>
  <c r="U43" i="77"/>
  <c r="R43" i="77"/>
  <c r="O24" i="3"/>
  <c r="L199" i="266"/>
  <c r="M60" i="240"/>
  <c r="H22" i="272"/>
  <c r="AB37" i="209"/>
  <c r="L25" i="266" s="1"/>
  <c r="L157" i="266" s="1"/>
  <c r="AA41" i="209"/>
  <c r="K29" i="266" s="1"/>
  <c r="K161" i="266" s="1"/>
  <c r="H67" i="194"/>
  <c r="H43" i="194"/>
  <c r="P28" i="62"/>
  <c r="M33" i="266" s="1"/>
  <c r="K34" i="266"/>
  <c r="M166" i="266"/>
  <c r="L34" i="266"/>
  <c r="N34" i="266" s="1"/>
  <c r="O28" i="62"/>
  <c r="J13" i="288"/>
  <c r="I82" i="268"/>
  <c r="L12" i="275" s="1"/>
  <c r="G28" i="269"/>
  <c r="J37" i="275" s="1"/>
  <c r="L22" i="287"/>
  <c r="Q22" i="287" s="1"/>
  <c r="J21" i="275"/>
  <c r="G40" i="269"/>
  <c r="J28" i="275" s="1"/>
  <c r="J63" i="275" s="1"/>
  <c r="G82" i="268"/>
  <c r="M28" i="287" s="1"/>
  <c r="AC28" i="287" s="1"/>
  <c r="AQ28" i="287" s="1"/>
  <c r="J107" i="266" s="1"/>
  <c r="J173" i="266" s="1"/>
  <c r="N80" i="266"/>
  <c r="N146" i="266" s="1"/>
  <c r="F208" i="268"/>
  <c r="J208" i="268"/>
  <c r="H208" i="268"/>
  <c r="G208" i="268"/>
  <c r="F40" i="269"/>
  <c r="I28" i="275" s="1"/>
  <c r="I63" i="275" s="1"/>
  <c r="I78" i="272"/>
  <c r="F52" i="272"/>
  <c r="F22" i="272" s="1"/>
  <c r="J159" i="266"/>
  <c r="F159" i="272"/>
  <c r="F10" i="272" s="1"/>
  <c r="J83" i="275" s="1"/>
  <c r="G160" i="272"/>
  <c r="G11" i="272" s="1"/>
  <c r="K84" i="275" s="1"/>
  <c r="M119" i="159"/>
  <c r="M74" i="159"/>
  <c r="K122" i="159"/>
  <c r="K72" i="159"/>
  <c r="K70" i="159"/>
  <c r="K74" i="159"/>
  <c r="I74" i="159"/>
  <c r="I72" i="159"/>
  <c r="I70" i="159"/>
  <c r="I122" i="159"/>
  <c r="W63" i="158"/>
  <c r="W80" i="158"/>
  <c r="W90" i="158"/>
  <c r="X74" i="158"/>
  <c r="X94" i="158"/>
  <c r="W34" i="158"/>
  <c r="X51" i="158"/>
  <c r="G52" i="272"/>
  <c r="W68" i="158"/>
  <c r="F65" i="268"/>
  <c r="I11" i="275" s="1"/>
  <c r="J176" i="266"/>
  <c r="N49" i="266"/>
  <c r="N64" i="235"/>
  <c r="W24" i="53"/>
  <c r="J26" i="266" s="1"/>
  <c r="N26" i="266" s="1"/>
  <c r="T22" i="54"/>
  <c r="K27" i="266" s="1"/>
  <c r="N27" i="266" s="1"/>
  <c r="L60" i="275"/>
  <c r="J181" i="266"/>
  <c r="H13" i="290"/>
  <c r="AG11" i="287"/>
  <c r="N96" i="266"/>
  <c r="N162" i="266" s="1"/>
  <c r="H9" i="290"/>
  <c r="N116" i="266"/>
  <c r="N182" i="266" s="1"/>
  <c r="AU31" i="287"/>
  <c r="L100" i="266"/>
  <c r="L99" i="266"/>
  <c r="G10" i="272"/>
  <c r="K83" i="275" s="1"/>
  <c r="H9" i="272"/>
  <c r="L82" i="275" s="1"/>
  <c r="F160" i="272"/>
  <c r="I13" i="272"/>
  <c r="M86" i="275" s="1"/>
  <c r="I11" i="272"/>
  <c r="M84" i="275" s="1"/>
  <c r="N79" i="266"/>
  <c r="E10" i="272"/>
  <c r="I83" i="275" s="1"/>
  <c r="I24" i="272"/>
  <c r="H15" i="290"/>
  <c r="O7" i="287"/>
  <c r="AE7" i="287" s="1"/>
  <c r="AS7" i="287" s="1"/>
  <c r="L77" i="266" s="1"/>
  <c r="L9" i="275"/>
  <c r="I70" i="272"/>
  <c r="G12" i="272"/>
  <c r="K85" i="275" s="1"/>
  <c r="AU16" i="287"/>
  <c r="N83" i="266"/>
  <c r="N149" i="266" s="1"/>
  <c r="AU43" i="287"/>
  <c r="AU20" i="287"/>
  <c r="N111" i="266"/>
  <c r="N177" i="266" s="1"/>
  <c r="K162" i="266"/>
  <c r="R92" i="204"/>
  <c r="H11" i="272"/>
  <c r="L84" i="275" s="1"/>
  <c r="H82" i="268"/>
  <c r="K12" i="275" s="1"/>
  <c r="E13" i="272"/>
  <c r="I86" i="275" s="1"/>
  <c r="L153" i="266"/>
  <c r="H13" i="272"/>
  <c r="L86" i="275" s="1"/>
  <c r="AU15" i="287"/>
  <c r="E9" i="272"/>
  <c r="I82" i="275" s="1"/>
  <c r="G70" i="272"/>
  <c r="G23" i="272" s="1"/>
  <c r="F70" i="272"/>
  <c r="Q92" i="204"/>
  <c r="E11" i="272"/>
  <c r="I84" i="275" s="1"/>
  <c r="I9" i="272"/>
  <c r="M82" i="275" s="1"/>
  <c r="G13" i="272"/>
  <c r="K86" i="275" s="1"/>
  <c r="M99" i="266"/>
  <c r="J99" i="266"/>
  <c r="J102" i="266" s="1"/>
  <c r="F9" i="272"/>
  <c r="J82" i="275" s="1"/>
  <c r="S92" i="204"/>
  <c r="T92" i="204" s="1"/>
  <c r="AU21" i="287"/>
  <c r="H70" i="272"/>
  <c r="H23" i="272" s="1"/>
  <c r="J88" i="266"/>
  <c r="AU37" i="287"/>
  <c r="I110" i="266"/>
  <c r="N110" i="266" s="1"/>
  <c r="I86" i="266"/>
  <c r="I152" i="266" s="1"/>
  <c r="I184" i="266"/>
  <c r="I54" i="266"/>
  <c r="X44" i="256" s="1"/>
  <c r="X48" i="256" s="1"/>
  <c r="X58" i="256" s="1"/>
  <c r="I33" i="266"/>
  <c r="J33" i="266"/>
  <c r="F12" i="272"/>
  <c r="J85" i="275" s="1"/>
  <c r="AU35" i="287"/>
  <c r="AU8" i="287"/>
  <c r="AU17" i="287"/>
  <c r="K54" i="266"/>
  <c r="Z44" i="256" s="1"/>
  <c r="Z48" i="256" s="1"/>
  <c r="Z58" i="256" s="1"/>
  <c r="R13" i="271"/>
  <c r="K67" i="275"/>
  <c r="H221" i="272"/>
  <c r="K55" i="271"/>
  <c r="K56" i="271" s="1"/>
  <c r="K57" i="271" s="1"/>
  <c r="K13" i="271" s="1"/>
  <c r="E221" i="272"/>
  <c r="H55" i="271"/>
  <c r="H56" i="271" s="1"/>
  <c r="H57" i="271" s="1"/>
  <c r="H13" i="271" s="1"/>
  <c r="P13" i="271" s="1"/>
  <c r="L55" i="271"/>
  <c r="L56" i="271" s="1"/>
  <c r="L57" i="271" s="1"/>
  <c r="L13" i="271" s="1"/>
  <c r="H103" i="268"/>
  <c r="K17" i="275" s="1"/>
  <c r="K176" i="266"/>
  <c r="N44" i="266"/>
  <c r="N42" i="266"/>
  <c r="I114" i="266"/>
  <c r="I180" i="266" s="1"/>
  <c r="M146" i="266"/>
  <c r="AU25" i="287"/>
  <c r="M84" i="266"/>
  <c r="M150" i="266" s="1"/>
  <c r="AU10" i="287"/>
  <c r="AU13" i="287"/>
  <c r="N87" i="266"/>
  <c r="N153" i="266" s="1"/>
  <c r="AU32" i="287"/>
  <c r="AQ14" i="287"/>
  <c r="AU14" i="287" s="1"/>
  <c r="AU42" i="287"/>
  <c r="J145" i="266"/>
  <c r="N78" i="266"/>
  <c r="N144" i="266" s="1"/>
  <c r="N81" i="266"/>
  <c r="N147" i="266" s="1"/>
  <c r="AU40" i="287"/>
  <c r="N93" i="266"/>
  <c r="AU23" i="287"/>
  <c r="AU19" i="287"/>
  <c r="AU11" i="287"/>
  <c r="K99" i="266"/>
  <c r="N91" i="266"/>
  <c r="AU41" i="287"/>
  <c r="AU39" i="287"/>
  <c r="N115" i="266"/>
  <c r="AU9" i="287"/>
  <c r="K47" i="235"/>
  <c r="L42" i="240"/>
  <c r="H15" i="269"/>
  <c r="H18" i="269" s="1"/>
  <c r="X75" i="158"/>
  <c r="X45" i="158"/>
  <c r="W45" i="158"/>
  <c r="W29" i="158"/>
  <c r="X29" i="158"/>
  <c r="W16" i="158"/>
  <c r="X16" i="158"/>
  <c r="G45" i="272"/>
  <c r="N30" i="62"/>
  <c r="K33" i="266"/>
  <c r="L122" i="159"/>
  <c r="L74" i="159"/>
  <c r="L70" i="159"/>
  <c r="L72" i="159"/>
  <c r="M122" i="159"/>
  <c r="M72" i="159"/>
  <c r="M70" i="159"/>
  <c r="I92" i="275"/>
  <c r="X45" i="287"/>
  <c r="AG30" i="287"/>
  <c r="AQ30" i="287"/>
  <c r="AG12" i="287"/>
  <c r="AP12" i="287"/>
  <c r="E23" i="272"/>
  <c r="AU36" i="287"/>
  <c r="I119" i="266"/>
  <c r="N119" i="266" s="1"/>
  <c r="N185" i="266" s="1"/>
  <c r="AQ38" i="287"/>
  <c r="E22" i="272"/>
  <c r="I95" i="266"/>
  <c r="N95" i="266" s="1"/>
  <c r="AU44" i="287"/>
  <c r="AU34" i="287"/>
  <c r="H21" i="290"/>
  <c r="J21" i="290"/>
  <c r="F64" i="273"/>
  <c r="F11" i="273" s="1"/>
  <c r="F12" i="273" s="1"/>
  <c r="I221" i="272"/>
  <c r="M21" i="275"/>
  <c r="I182" i="266"/>
  <c r="H64" i="273"/>
  <c r="H11" i="273" s="1"/>
  <c r="L92" i="275" s="1"/>
  <c r="N118" i="266"/>
  <c r="I181" i="266"/>
  <c r="N113" i="266"/>
  <c r="N179" i="266" s="1"/>
  <c r="I147" i="266"/>
  <c r="I162" i="266"/>
  <c r="M164" i="266"/>
  <c r="N101" i="266"/>
  <c r="N167" i="266" s="1"/>
  <c r="I167" i="266"/>
  <c r="I112" i="266"/>
  <c r="AU33" i="287"/>
  <c r="I159" i="266"/>
  <c r="AU26" i="287"/>
  <c r="K97" i="266"/>
  <c r="AN45" i="287"/>
  <c r="G64" i="273"/>
  <c r="G11" i="273" s="1"/>
  <c r="K92" i="275" s="1"/>
  <c r="G65" i="268"/>
  <c r="J11" i="275" s="1"/>
  <c r="I65" i="268"/>
  <c r="O27" i="287" s="1"/>
  <c r="AE27" i="287" s="1"/>
  <c r="AS27" i="287" s="1"/>
  <c r="L106" i="266" s="1"/>
  <c r="J20" i="266"/>
  <c r="K152" i="266"/>
  <c r="L23" i="266"/>
  <c r="AA28" i="256" s="1"/>
  <c r="AA32" i="256" s="1"/>
  <c r="N21" i="266"/>
  <c r="L20" i="266"/>
  <c r="K145" i="266"/>
  <c r="M145" i="266"/>
  <c r="I145" i="266"/>
  <c r="M152" i="266"/>
  <c r="M23" i="266"/>
  <c r="I23" i="266"/>
  <c r="I24" i="266" s="1"/>
  <c r="J152" i="266"/>
  <c r="J23" i="266"/>
  <c r="L60" i="240"/>
  <c r="K199" i="266"/>
  <c r="Z36" i="256"/>
  <c r="Z40" i="256" s="1"/>
  <c r="K24" i="266"/>
  <c r="AB36" i="256"/>
  <c r="AB40" i="256" s="1"/>
  <c r="K154" i="266"/>
  <c r="Z28" i="256"/>
  <c r="Z32" i="256" s="1"/>
  <c r="J199" i="266"/>
  <c r="K60" i="240"/>
  <c r="N14" i="266"/>
  <c r="X36" i="256"/>
  <c r="X40" i="256" s="1"/>
  <c r="J60" i="240"/>
  <c r="I199" i="266"/>
  <c r="N67" i="266"/>
  <c r="N199" i="266" s="1"/>
  <c r="H82" i="287"/>
  <c r="H83" i="287" s="1"/>
  <c r="O29" i="287" s="1"/>
  <c r="AE29" i="287" s="1"/>
  <c r="AS29" i="287" s="1"/>
  <c r="L108" i="266" s="1"/>
  <c r="L174" i="266" s="1"/>
  <c r="M12" i="275"/>
  <c r="I68" i="287"/>
  <c r="L164" i="266"/>
  <c r="K37" i="275"/>
  <c r="M37" i="275"/>
  <c r="O28" i="287"/>
  <c r="AE28" i="287" s="1"/>
  <c r="AS28" i="287" s="1"/>
  <c r="L107" i="266" s="1"/>
  <c r="L173" i="266" s="1"/>
  <c r="I12" i="275"/>
  <c r="I32" i="275"/>
  <c r="J67" i="275"/>
  <c r="K28" i="275"/>
  <c r="K63" i="275" s="1"/>
  <c r="G68" i="287"/>
  <c r="K164" i="266"/>
  <c r="J32" i="275"/>
  <c r="J59" i="275" s="1"/>
  <c r="F57" i="287"/>
  <c r="F58" i="287" s="1"/>
  <c r="E67" i="287"/>
  <c r="E68" i="287" s="1"/>
  <c r="I37" i="275"/>
  <c r="AB28" i="287"/>
  <c r="AB24" i="287"/>
  <c r="Q24" i="287"/>
  <c r="N47" i="235"/>
  <c r="J65" i="268"/>
  <c r="H65" i="268"/>
  <c r="M28" i="275" l="1"/>
  <c r="M63" i="275" s="1"/>
  <c r="M56" i="275" s="1"/>
  <c r="M48" i="274" s="1"/>
  <c r="M57" i="274" s="1"/>
  <c r="E82" i="287"/>
  <c r="E83" i="287" s="1"/>
  <c r="L29" i="287" s="1"/>
  <c r="AB29" i="287" s="1"/>
  <c r="AP29" i="287" s="1"/>
  <c r="AB22" i="287"/>
  <c r="F23" i="272"/>
  <c r="H25" i="272"/>
  <c r="L37" i="275"/>
  <c r="F82" i="287"/>
  <c r="F83" i="287" s="1"/>
  <c r="M29" i="287" s="1"/>
  <c r="AC29" i="287" s="1"/>
  <c r="N28" i="287"/>
  <c r="AD28" i="287" s="1"/>
  <c r="AR28" i="287" s="1"/>
  <c r="K107" i="266" s="1"/>
  <c r="K173" i="266" s="1"/>
  <c r="N145" i="266"/>
  <c r="I23" i="272"/>
  <c r="M92" i="275"/>
  <c r="G83" i="287"/>
  <c r="N29" i="287" s="1"/>
  <c r="AD29" i="287" s="1"/>
  <c r="AR29" i="287" s="1"/>
  <c r="K108" i="266" s="1"/>
  <c r="K174" i="266" s="1"/>
  <c r="I36" i="266"/>
  <c r="X20" i="256" s="1"/>
  <c r="X24" i="256" s="1"/>
  <c r="X55" i="256" s="1"/>
  <c r="M36" i="266"/>
  <c r="AB20" i="256" s="1"/>
  <c r="AB24" i="256" s="1"/>
  <c r="AB55" i="256" s="1"/>
  <c r="K36" i="266"/>
  <c r="Z20" i="256" s="1"/>
  <c r="Z24" i="256" s="1"/>
  <c r="Z55" i="256" s="1"/>
  <c r="L28" i="266"/>
  <c r="AA12" i="256" s="1"/>
  <c r="AA16" i="256" s="1"/>
  <c r="AA54" i="256" s="1"/>
  <c r="J184" i="266"/>
  <c r="N52" i="266"/>
  <c r="N184" i="266" s="1"/>
  <c r="L56" i="275"/>
  <c r="L48" i="274" s="1"/>
  <c r="L72" i="274" s="1"/>
  <c r="L27" i="287"/>
  <c r="AB27" i="287" s="1"/>
  <c r="N181" i="266"/>
  <c r="F67" i="287"/>
  <c r="F68" i="287" s="1"/>
  <c r="F70" i="287" s="1"/>
  <c r="M18" i="287" s="1"/>
  <c r="N31" i="266"/>
  <c r="AC556" i="209"/>
  <c r="Y556" i="209"/>
  <c r="J36" i="266"/>
  <c r="Y20" i="256" s="1"/>
  <c r="Y24" i="256" s="1"/>
  <c r="Y55" i="256" s="1"/>
  <c r="AB556" i="209"/>
  <c r="M165" i="266"/>
  <c r="P30" i="62"/>
  <c r="L166" i="266"/>
  <c r="L33" i="266"/>
  <c r="L165" i="266" s="1"/>
  <c r="O30" i="62"/>
  <c r="J12" i="275"/>
  <c r="M7" i="287"/>
  <c r="AC7" i="287" s="1"/>
  <c r="AQ7" i="287" s="1"/>
  <c r="J77" i="266" s="1"/>
  <c r="J143" i="266" s="1"/>
  <c r="J9" i="275"/>
  <c r="N7" i="287"/>
  <c r="AD7" i="287" s="1"/>
  <c r="AR7" i="287" s="1"/>
  <c r="K77" i="266" s="1"/>
  <c r="K85" i="266" s="1"/>
  <c r="K9" i="275"/>
  <c r="F25" i="272"/>
  <c r="F8" i="272" s="1"/>
  <c r="J81" i="275" s="1"/>
  <c r="M9" i="275"/>
  <c r="P7" i="287"/>
  <c r="AF7" i="287" s="1"/>
  <c r="AT7" i="287" s="1"/>
  <c r="M77" i="266" s="1"/>
  <c r="M143" i="266" s="1"/>
  <c r="L7" i="287"/>
  <c r="I9" i="275"/>
  <c r="J92" i="275"/>
  <c r="H12" i="273"/>
  <c r="G134" i="272"/>
  <c r="L33" i="240" s="1"/>
  <c r="G22" i="272"/>
  <c r="G25" i="272" s="1"/>
  <c r="G8" i="272" s="1"/>
  <c r="J56" i="275"/>
  <c r="J48" i="274" s="1"/>
  <c r="J82" i="274" s="1"/>
  <c r="N54" i="266"/>
  <c r="K159" i="266"/>
  <c r="N159" i="266"/>
  <c r="I67" i="275"/>
  <c r="I25" i="272"/>
  <c r="I8" i="272" s="1"/>
  <c r="M81" i="275" s="1"/>
  <c r="J165" i="266"/>
  <c r="I56" i="275"/>
  <c r="I48" i="274" s="1"/>
  <c r="I62" i="274" s="1"/>
  <c r="K56" i="275"/>
  <c r="K48" i="274" s="1"/>
  <c r="K67" i="274" s="1"/>
  <c r="N176" i="266"/>
  <c r="I88" i="266"/>
  <c r="N88" i="266" s="1"/>
  <c r="N114" i="266"/>
  <c r="N180" i="266" s="1"/>
  <c r="N86" i="266"/>
  <c r="N152" i="266" s="1"/>
  <c r="M102" i="266"/>
  <c r="S13" i="271"/>
  <c r="L67" i="275"/>
  <c r="I12" i="272"/>
  <c r="H12" i="272"/>
  <c r="L85" i="275" s="1"/>
  <c r="L102" i="266"/>
  <c r="E25" i="272"/>
  <c r="E8" i="272" s="1"/>
  <c r="I81" i="275" s="1"/>
  <c r="F11" i="272"/>
  <c r="I176" i="266"/>
  <c r="E12" i="272"/>
  <c r="I85" i="275" s="1"/>
  <c r="J84" i="266"/>
  <c r="J150" i="266" s="1"/>
  <c r="H8" i="272"/>
  <c r="N29" i="266"/>
  <c r="N161" i="266" s="1"/>
  <c r="T13" i="271"/>
  <c r="M67" i="275"/>
  <c r="I103" i="268"/>
  <c r="L17" i="275" s="1"/>
  <c r="M27" i="287"/>
  <c r="AC27" i="287" s="1"/>
  <c r="AQ27" i="287" s="1"/>
  <c r="J106" i="266" s="1"/>
  <c r="J172" i="266" s="1"/>
  <c r="L11" i="275"/>
  <c r="I185" i="266"/>
  <c r="K102" i="266"/>
  <c r="K168" i="266" s="1"/>
  <c r="I28" i="266"/>
  <c r="AA556" i="209"/>
  <c r="I15" i="269"/>
  <c r="I18" i="269" s="1"/>
  <c r="K165" i="266"/>
  <c r="G12" i="273"/>
  <c r="I82" i="266"/>
  <c r="AU12" i="287"/>
  <c r="J109" i="266"/>
  <c r="AU30" i="287"/>
  <c r="J117" i="266"/>
  <c r="AU38" i="287"/>
  <c r="I161" i="266"/>
  <c r="L143" i="266"/>
  <c r="L85" i="266"/>
  <c r="L89" i="266" s="1"/>
  <c r="I178" i="266"/>
  <c r="N112" i="266"/>
  <c r="N178" i="266" s="1"/>
  <c r="K143" i="266"/>
  <c r="N97" i="266"/>
  <c r="K163" i="266"/>
  <c r="K53" i="275"/>
  <c r="K45" i="274" s="1"/>
  <c r="K74" i="274" s="1"/>
  <c r="J25" i="266"/>
  <c r="N25" i="266" s="1"/>
  <c r="N157" i="266" s="1"/>
  <c r="Z556" i="209"/>
  <c r="I53" i="275"/>
  <c r="I45" i="274" s="1"/>
  <c r="I79" i="274" s="1"/>
  <c r="K28" i="266"/>
  <c r="K157" i="266"/>
  <c r="M157" i="266"/>
  <c r="M28" i="266"/>
  <c r="J24" i="266"/>
  <c r="N20" i="266"/>
  <c r="Y36" i="256"/>
  <c r="Y40" i="256" s="1"/>
  <c r="Y57" i="256" s="1"/>
  <c r="L154" i="266"/>
  <c r="AA36" i="256"/>
  <c r="AA40" i="256" s="1"/>
  <c r="AA57" i="256" s="1"/>
  <c r="X28" i="256"/>
  <c r="X32" i="256" s="1"/>
  <c r="I54" i="275" s="1"/>
  <c r="I46" i="274" s="1"/>
  <c r="L24" i="266"/>
  <c r="N23" i="266"/>
  <c r="Z56" i="256"/>
  <c r="K54" i="275"/>
  <c r="K46" i="274" s="1"/>
  <c r="Z57" i="256"/>
  <c r="K55" i="275"/>
  <c r="K47" i="274" s="1"/>
  <c r="AA56" i="256"/>
  <c r="L54" i="275"/>
  <c r="L46" i="274" s="1"/>
  <c r="M154" i="266"/>
  <c r="AB28" i="256"/>
  <c r="AB32" i="256" s="1"/>
  <c r="AB57" i="256"/>
  <c r="M55" i="275"/>
  <c r="M47" i="274" s="1"/>
  <c r="M24" i="266"/>
  <c r="Y28" i="256"/>
  <c r="Y32" i="256" s="1"/>
  <c r="J154" i="266"/>
  <c r="X57" i="256"/>
  <c r="I55" i="275"/>
  <c r="I47" i="274" s="1"/>
  <c r="I59" i="275"/>
  <c r="E70" i="287"/>
  <c r="L18" i="287" s="1"/>
  <c r="Q28" i="287"/>
  <c r="AG22" i="287"/>
  <c r="AP22" i="287"/>
  <c r="AP28" i="287"/>
  <c r="AP24" i="287"/>
  <c r="AG24" i="287"/>
  <c r="M11" i="275"/>
  <c r="P27" i="287"/>
  <c r="AF27" i="287" s="1"/>
  <c r="AT27" i="287" s="1"/>
  <c r="M106" i="266" s="1"/>
  <c r="L172" i="266"/>
  <c r="L120" i="266"/>
  <c r="L186" i="266" s="1"/>
  <c r="I108" i="266"/>
  <c r="N27" i="287"/>
  <c r="AD27" i="287" s="1"/>
  <c r="AR27" i="287" s="1"/>
  <c r="K106" i="266" s="1"/>
  <c r="K11" i="275"/>
  <c r="Q29" i="287"/>
  <c r="I154" i="266" l="1"/>
  <c r="N154" i="266"/>
  <c r="AG28" i="287"/>
  <c r="M56" i="266"/>
  <c r="M69" i="266" s="1"/>
  <c r="M168" i="266"/>
  <c r="M53" i="275"/>
  <c r="M45" i="274" s="1"/>
  <c r="M74" i="274" s="1"/>
  <c r="I37" i="266"/>
  <c r="M72" i="274"/>
  <c r="M82" i="274"/>
  <c r="M67" i="274"/>
  <c r="M77" i="274"/>
  <c r="M62" i="274"/>
  <c r="L77" i="274"/>
  <c r="L67" i="274"/>
  <c r="L57" i="274"/>
  <c r="L82" i="274"/>
  <c r="L62" i="274"/>
  <c r="N163" i="266"/>
  <c r="J53" i="275"/>
  <c r="J45" i="274" s="1"/>
  <c r="J64" i="274" s="1"/>
  <c r="J168" i="266"/>
  <c r="N33" i="266"/>
  <c r="L36" i="266"/>
  <c r="AA20" i="256" s="1"/>
  <c r="AA24" i="256" s="1"/>
  <c r="AA55" i="256" s="1"/>
  <c r="AA62" i="256" s="1"/>
  <c r="H14" i="272"/>
  <c r="M85" i="266"/>
  <c r="M151" i="266" s="1"/>
  <c r="M155" i="266" s="1"/>
  <c r="F14" i="272"/>
  <c r="AB7" i="287"/>
  <c r="Q7" i="287"/>
  <c r="N84" i="266"/>
  <c r="N150" i="266" s="1"/>
  <c r="I14" i="272"/>
  <c r="J84" i="275"/>
  <c r="G121" i="272"/>
  <c r="G122" i="272" s="1"/>
  <c r="G9" i="272" s="1"/>
  <c r="K82" i="275" s="1"/>
  <c r="J77" i="274"/>
  <c r="J57" i="274"/>
  <c r="J67" i="274"/>
  <c r="J72" i="274"/>
  <c r="J62" i="274"/>
  <c r="M85" i="275"/>
  <c r="E14" i="272"/>
  <c r="L81" i="275"/>
  <c r="I72" i="274"/>
  <c r="K77" i="274"/>
  <c r="J103" i="268"/>
  <c r="M17" i="275" s="1"/>
  <c r="K57" i="274"/>
  <c r="K82" i="274"/>
  <c r="K72" i="274"/>
  <c r="I57" i="274"/>
  <c r="K62" i="274"/>
  <c r="I82" i="274"/>
  <c r="I67" i="274"/>
  <c r="I77" i="274"/>
  <c r="J85" i="266"/>
  <c r="J89" i="266" s="1"/>
  <c r="M45" i="287"/>
  <c r="I56" i="266"/>
  <c r="J58" i="240" s="1"/>
  <c r="K81" i="275"/>
  <c r="X12" i="256"/>
  <c r="X16" i="256" s="1"/>
  <c r="X54" i="256" s="1"/>
  <c r="L151" i="266"/>
  <c r="L155" i="266" s="1"/>
  <c r="K32" i="275"/>
  <c r="K59" i="275" s="1"/>
  <c r="G57" i="287"/>
  <c r="G58" i="287" s="1"/>
  <c r="G70" i="287" s="1"/>
  <c r="N18" i="287" s="1"/>
  <c r="N45" i="287" s="1"/>
  <c r="J15" i="269"/>
  <c r="J18" i="269" s="1"/>
  <c r="J183" i="266"/>
  <c r="N117" i="266"/>
  <c r="N183" i="266" s="1"/>
  <c r="AB18" i="287"/>
  <c r="L45" i="287"/>
  <c r="K69" i="274"/>
  <c r="J175" i="266"/>
  <c r="N109" i="266"/>
  <c r="N175" i="266" s="1"/>
  <c r="K59" i="274"/>
  <c r="N82" i="266"/>
  <c r="N148" i="266" s="1"/>
  <c r="I148" i="266"/>
  <c r="K64" i="274"/>
  <c r="K54" i="274"/>
  <c r="K79" i="274"/>
  <c r="K89" i="266"/>
  <c r="K151" i="266"/>
  <c r="K155" i="266" s="1"/>
  <c r="I54" i="274"/>
  <c r="I69" i="274"/>
  <c r="I64" i="274"/>
  <c r="I59" i="274"/>
  <c r="I74" i="274"/>
  <c r="J157" i="266"/>
  <c r="J28" i="266"/>
  <c r="N28" i="266" s="1"/>
  <c r="M37" i="266"/>
  <c r="AB12" i="256"/>
  <c r="AB16" i="256" s="1"/>
  <c r="Z12" i="256"/>
  <c r="Z16" i="256" s="1"/>
  <c r="K37" i="266"/>
  <c r="K56" i="266"/>
  <c r="J55" i="275"/>
  <c r="J47" i="274" s="1"/>
  <c r="J71" i="274" s="1"/>
  <c r="X56" i="256"/>
  <c r="L55" i="275"/>
  <c r="L47" i="274" s="1"/>
  <c r="N24" i="266"/>
  <c r="Y56" i="256"/>
  <c r="J54" i="275"/>
  <c r="J46" i="274" s="1"/>
  <c r="M56" i="274"/>
  <c r="M61" i="274"/>
  <c r="M81" i="274"/>
  <c r="M76" i="274"/>
  <c r="M71" i="274"/>
  <c r="M66" i="274"/>
  <c r="L80" i="274"/>
  <c r="L60" i="274"/>
  <c r="L55" i="274"/>
  <c r="L70" i="274"/>
  <c r="L75" i="274"/>
  <c r="L65" i="274"/>
  <c r="AB56" i="256"/>
  <c r="M54" i="275"/>
  <c r="M46" i="274" s="1"/>
  <c r="K76" i="274"/>
  <c r="K61" i="274"/>
  <c r="K81" i="274"/>
  <c r="K71" i="274"/>
  <c r="K56" i="274"/>
  <c r="K66" i="274"/>
  <c r="K65" i="274"/>
  <c r="K55" i="274"/>
  <c r="K80" i="274"/>
  <c r="K70" i="274"/>
  <c r="K60" i="274"/>
  <c r="K75" i="274"/>
  <c r="I65" i="274"/>
  <c r="I55" i="274"/>
  <c r="I75" i="274"/>
  <c r="I70" i="274"/>
  <c r="I80" i="274"/>
  <c r="I60" i="274"/>
  <c r="I66" i="274"/>
  <c r="I76" i="274"/>
  <c r="I56" i="274"/>
  <c r="I61" i="274"/>
  <c r="I71" i="274"/>
  <c r="I81" i="274"/>
  <c r="AC18" i="287"/>
  <c r="I107" i="266"/>
  <c r="AU28" i="287"/>
  <c r="I98" i="266"/>
  <c r="AU22" i="287"/>
  <c r="I99" i="266"/>
  <c r="I100" i="266"/>
  <c r="AU24" i="287"/>
  <c r="K172" i="266"/>
  <c r="K120" i="266"/>
  <c r="K186" i="266" s="1"/>
  <c r="I174" i="266"/>
  <c r="M172" i="266"/>
  <c r="M120" i="266"/>
  <c r="M186" i="266" s="1"/>
  <c r="AQ29" i="287"/>
  <c r="AG29" i="287"/>
  <c r="AP27" i="287"/>
  <c r="AG27" i="287"/>
  <c r="Q27" i="287"/>
  <c r="M69" i="274" l="1"/>
  <c r="M54" i="274"/>
  <c r="M64" i="274"/>
  <c r="M59" i="274"/>
  <c r="M79" i="274"/>
  <c r="J151" i="266"/>
  <c r="J155" i="266" s="1"/>
  <c r="J69" i="274"/>
  <c r="J59" i="274"/>
  <c r="N36" i="266"/>
  <c r="N37" i="266" s="1"/>
  <c r="J74" i="274"/>
  <c r="J54" i="274"/>
  <c r="L56" i="266"/>
  <c r="L168" i="266"/>
  <c r="L53" i="275"/>
  <c r="L45" i="274" s="1"/>
  <c r="L69" i="274" s="1"/>
  <c r="L37" i="266"/>
  <c r="J79" i="274"/>
  <c r="M89" i="266"/>
  <c r="AP7" i="287"/>
  <c r="AG7" i="287"/>
  <c r="G14" i="272"/>
  <c r="I69" i="266"/>
  <c r="X62" i="256"/>
  <c r="I52" i="275"/>
  <c r="I44" i="274" s="1"/>
  <c r="I63" i="274" s="1"/>
  <c r="AD18" i="287"/>
  <c r="AD45" i="287" s="1"/>
  <c r="L32" i="275"/>
  <c r="L59" i="275" s="1"/>
  <c r="L52" i="275" s="1"/>
  <c r="L44" i="274" s="1"/>
  <c r="H57" i="287"/>
  <c r="H58" i="287" s="1"/>
  <c r="H70" i="287" s="1"/>
  <c r="O18" i="287" s="1"/>
  <c r="M32" i="275"/>
  <c r="M59" i="275" s="1"/>
  <c r="M52" i="275" s="1"/>
  <c r="M44" i="274" s="1"/>
  <c r="I57" i="287"/>
  <c r="I58" i="287" s="1"/>
  <c r="I70" i="287" s="1"/>
  <c r="P18" i="287" s="1"/>
  <c r="AQ18" i="287"/>
  <c r="AQ45" i="287" s="1"/>
  <c r="AC45" i="287"/>
  <c r="AP18" i="287"/>
  <c r="I92" i="266" s="1"/>
  <c r="I158" i="266" s="1"/>
  <c r="AB45" i="287"/>
  <c r="Y12" i="256"/>
  <c r="Y16" i="256" s="1"/>
  <c r="J37" i="266"/>
  <c r="J56" i="266"/>
  <c r="L58" i="240"/>
  <c r="K69" i="266"/>
  <c r="Z54" i="256"/>
  <c r="Z62" i="256" s="1"/>
  <c r="K52" i="275"/>
  <c r="K44" i="274" s="1"/>
  <c r="AB54" i="256"/>
  <c r="AB62" i="256" s="1"/>
  <c r="J81" i="274"/>
  <c r="J66" i="274"/>
  <c r="J56" i="274"/>
  <c r="J61" i="274"/>
  <c r="J76" i="274"/>
  <c r="L81" i="274"/>
  <c r="L66" i="274"/>
  <c r="L61" i="274"/>
  <c r="L56" i="274"/>
  <c r="L71" i="274"/>
  <c r="L76" i="274"/>
  <c r="M75" i="274"/>
  <c r="M80" i="274"/>
  <c r="M70" i="274"/>
  <c r="M55" i="274"/>
  <c r="M60" i="274"/>
  <c r="M65" i="274"/>
  <c r="J70" i="274"/>
  <c r="J75" i="274"/>
  <c r="J60" i="274"/>
  <c r="J80" i="274"/>
  <c r="J55" i="274"/>
  <c r="J65" i="274"/>
  <c r="I164" i="266"/>
  <c r="N98" i="266"/>
  <c r="N164" i="266" s="1"/>
  <c r="N107" i="266"/>
  <c r="N173" i="266" s="1"/>
  <c r="I173" i="266"/>
  <c r="I166" i="266"/>
  <c r="N100" i="266"/>
  <c r="N166" i="266" s="1"/>
  <c r="I165" i="266"/>
  <c r="I102" i="266"/>
  <c r="N99" i="266"/>
  <c r="J108" i="266"/>
  <c r="AU29" i="287"/>
  <c r="AU27" i="287"/>
  <c r="I106" i="266"/>
  <c r="L69" i="266" l="1"/>
  <c r="M58" i="240"/>
  <c r="L79" i="274"/>
  <c r="L54" i="274"/>
  <c r="L64" i="274"/>
  <c r="L74" i="274"/>
  <c r="L59" i="274"/>
  <c r="I77" i="266"/>
  <c r="AU7" i="287"/>
  <c r="I49" i="274"/>
  <c r="I58" i="274"/>
  <c r="I68" i="274"/>
  <c r="I53" i="274"/>
  <c r="I73" i="274"/>
  <c r="I78" i="274"/>
  <c r="AR18" i="287"/>
  <c r="AR45" i="287" s="1"/>
  <c r="J92" i="266"/>
  <c r="J158" i="266" s="1"/>
  <c r="P45" i="287"/>
  <c r="AF18" i="287"/>
  <c r="AP45" i="287"/>
  <c r="O45" i="287"/>
  <c r="AE18" i="287"/>
  <c r="Q18" i="287"/>
  <c r="L53" i="274"/>
  <c r="L68" i="274"/>
  <c r="L73" i="274"/>
  <c r="L78" i="274"/>
  <c r="L58" i="274"/>
  <c r="L63" i="274"/>
  <c r="L49" i="274"/>
  <c r="I94" i="266"/>
  <c r="I160" i="266" s="1"/>
  <c r="J69" i="266"/>
  <c r="K58" i="240"/>
  <c r="Y54" i="256"/>
  <c r="Y62" i="256" s="1"/>
  <c r="J52" i="275"/>
  <c r="J44" i="274" s="1"/>
  <c r="N56" i="266"/>
  <c r="M58" i="274"/>
  <c r="M68" i="274"/>
  <c r="M63" i="274"/>
  <c r="M78" i="274"/>
  <c r="M53" i="274"/>
  <c r="M73" i="274"/>
  <c r="K63" i="274"/>
  <c r="K58" i="274"/>
  <c r="K53" i="274"/>
  <c r="K68" i="274"/>
  <c r="K73" i="274"/>
  <c r="K78" i="274"/>
  <c r="K49" i="274"/>
  <c r="M49" i="274"/>
  <c r="N165" i="266"/>
  <c r="N102" i="266"/>
  <c r="N168" i="266" s="1"/>
  <c r="I168" i="266"/>
  <c r="I172" i="266"/>
  <c r="I120" i="266"/>
  <c r="N106" i="266"/>
  <c r="N172" i="266" s="1"/>
  <c r="J174" i="266"/>
  <c r="J120" i="266"/>
  <c r="N108" i="266"/>
  <c r="N174" i="266" s="1"/>
  <c r="N69" i="266" l="1"/>
  <c r="I143" i="266"/>
  <c r="I85" i="266"/>
  <c r="I122" i="266" s="1"/>
  <c r="J59" i="240" s="1"/>
  <c r="N77" i="266"/>
  <c r="N143" i="266" s="1"/>
  <c r="I90" i="274" a="1"/>
  <c r="I90" i="274" s="1"/>
  <c r="I102" i="275" s="1"/>
  <c r="I88" i="274" a="1"/>
  <c r="I88" i="274" s="1"/>
  <c r="I100" i="275" s="1"/>
  <c r="I91" i="274" a="1"/>
  <c r="I91" i="274" s="1"/>
  <c r="I103" i="275" s="1"/>
  <c r="I87" i="274" a="1"/>
  <c r="I87" i="274" s="1"/>
  <c r="I99" i="275" s="1"/>
  <c r="I89" i="274" a="1"/>
  <c r="I89" i="274" s="1"/>
  <c r="I101" i="275" s="1"/>
  <c r="I86" i="274" a="1"/>
  <c r="I86" i="274" s="1"/>
  <c r="I98" i="275" s="1"/>
  <c r="K92" i="266"/>
  <c r="K94" i="266" s="1"/>
  <c r="K122" i="266" s="1"/>
  <c r="L59" i="240" s="1"/>
  <c r="J94" i="266"/>
  <c r="J160" i="266" s="1"/>
  <c r="J169" i="266" s="1"/>
  <c r="Q45" i="287"/>
  <c r="L86" i="274" a="1"/>
  <c r="L86" i="274" s="1"/>
  <c r="L98" i="275" s="1"/>
  <c r="I103" i="266"/>
  <c r="I169" i="266"/>
  <c r="L90" i="274" a="1"/>
  <c r="L90" i="274" s="1"/>
  <c r="L102" i="275" s="1"/>
  <c r="L87" i="274" a="1"/>
  <c r="L87" i="274" s="1"/>
  <c r="L99" i="275" s="1"/>
  <c r="L88" i="274" a="1"/>
  <c r="L88" i="274" s="1"/>
  <c r="L100" i="275" s="1"/>
  <c r="L89" i="274" a="1"/>
  <c r="L89" i="274" s="1"/>
  <c r="L101" i="275" s="1"/>
  <c r="L91" i="274" a="1"/>
  <c r="L91" i="274" s="1"/>
  <c r="L103" i="275" s="1"/>
  <c r="AS18" i="287"/>
  <c r="AE45" i="287"/>
  <c r="AG18" i="287"/>
  <c r="AF45" i="287"/>
  <c r="AT18" i="287"/>
  <c r="M89" i="274" a="1"/>
  <c r="M89" i="274" s="1"/>
  <c r="M101" i="275" s="1"/>
  <c r="M88" i="274" a="1"/>
  <c r="M88" i="274" s="1"/>
  <c r="M100" i="275" s="1"/>
  <c r="M87" i="274" a="1"/>
  <c r="M87" i="274" s="1"/>
  <c r="M99" i="275" s="1"/>
  <c r="J68" i="274"/>
  <c r="J53" i="274"/>
  <c r="J73" i="274"/>
  <c r="J63" i="274"/>
  <c r="J78" i="274"/>
  <c r="J58" i="274"/>
  <c r="J49" i="274"/>
  <c r="M90" i="274" a="1"/>
  <c r="M90" i="274" s="1"/>
  <c r="M102" i="275" s="1"/>
  <c r="M86" i="274" a="1"/>
  <c r="M86" i="274" s="1"/>
  <c r="M98" i="275" s="1"/>
  <c r="M91" i="274" a="1"/>
  <c r="M91" i="274" s="1"/>
  <c r="M103" i="275" s="1"/>
  <c r="K89" i="274" a="1"/>
  <c r="K89" i="274" s="1"/>
  <c r="K101" i="275" s="1"/>
  <c r="K87" i="274" a="1"/>
  <c r="K87" i="274" s="1"/>
  <c r="K99" i="275" s="1"/>
  <c r="K91" i="274" a="1"/>
  <c r="K91" i="274" s="1"/>
  <c r="K103" i="275" s="1"/>
  <c r="K86" i="274" a="1"/>
  <c r="K86" i="274" s="1"/>
  <c r="K88" i="274" a="1"/>
  <c r="K88" i="274" s="1"/>
  <c r="K100" i="275" s="1"/>
  <c r="K90" i="274" a="1"/>
  <c r="K90" i="274" s="1"/>
  <c r="K102" i="275" s="1"/>
  <c r="N120" i="266"/>
  <c r="N186" i="266" s="1"/>
  <c r="I186" i="266"/>
  <c r="J186" i="266"/>
  <c r="J103" i="266" l="1"/>
  <c r="I151" i="266"/>
  <c r="I155" i="266" s="1"/>
  <c r="I89" i="266"/>
  <c r="N85" i="266"/>
  <c r="J122" i="266"/>
  <c r="K59" i="240" s="1"/>
  <c r="I92" i="274"/>
  <c r="K135" i="266"/>
  <c r="K201" i="266" s="1"/>
  <c r="K188" i="266"/>
  <c r="K103" i="266"/>
  <c r="K160" i="266"/>
  <c r="K169" i="266" s="1"/>
  <c r="K158" i="266"/>
  <c r="AG45" i="287"/>
  <c r="L92" i="274"/>
  <c r="AT45" i="287"/>
  <c r="M92" i="266"/>
  <c r="AS45" i="287"/>
  <c r="L92" i="266"/>
  <c r="AU18" i="287"/>
  <c r="M92" i="274"/>
  <c r="J88" i="274" a="1"/>
  <c r="J88" i="274" s="1"/>
  <c r="J100" i="275" s="1"/>
  <c r="J91" i="274" a="1"/>
  <c r="J91" i="274" s="1"/>
  <c r="J103" i="275" s="1"/>
  <c r="J89" i="274" a="1"/>
  <c r="J89" i="274" s="1"/>
  <c r="J101" i="275" s="1"/>
  <c r="J90" i="274" a="1"/>
  <c r="J90" i="274" s="1"/>
  <c r="J102" i="275" s="1"/>
  <c r="J87" i="274" a="1"/>
  <c r="J87" i="274" s="1"/>
  <c r="J99" i="275" s="1"/>
  <c r="J86" i="274" a="1"/>
  <c r="J86" i="274" s="1"/>
  <c r="K98" i="275"/>
  <c r="K92" i="274"/>
  <c r="I135" i="266"/>
  <c r="I188" i="266"/>
  <c r="J188" i="266" l="1"/>
  <c r="J135" i="266"/>
  <c r="J201" i="266" s="1"/>
  <c r="N89" i="266"/>
  <c r="N151" i="266"/>
  <c r="N155" i="266" s="1"/>
  <c r="AU45" i="287"/>
  <c r="L158" i="266"/>
  <c r="L94" i="266"/>
  <c r="N92" i="266"/>
  <c r="N158" i="266" s="1"/>
  <c r="M158" i="266"/>
  <c r="M94" i="266"/>
  <c r="J92" i="274"/>
  <c r="J98" i="275"/>
  <c r="I201" i="266"/>
  <c r="M160" i="266" l="1"/>
  <c r="M169" i="266" s="1"/>
  <c r="M103" i="266"/>
  <c r="M122" i="266"/>
  <c r="L160" i="266"/>
  <c r="L169" i="266" s="1"/>
  <c r="L122" i="266"/>
  <c r="M59" i="240" s="1"/>
  <c r="L103" i="266"/>
  <c r="N94" i="266"/>
  <c r="N122" i="266" l="1"/>
  <c r="N188" i="266" s="1"/>
  <c r="L135" i="266"/>
  <c r="L188" i="266"/>
  <c r="N160" i="266"/>
  <c r="N169" i="266" s="1"/>
  <c r="N103" i="266"/>
  <c r="M188" i="266"/>
  <c r="M135" i="266"/>
  <c r="M201" i="266" s="1"/>
  <c r="L201" i="266" l="1"/>
  <c r="N135" i="266"/>
  <c r="N201" i="26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<sst xmlns="http://schemas.openxmlformats.org/spreadsheetml/2006/main" count="52245" uniqueCount="4457">
  <si>
    <t>Regulatory Reporting Pack</t>
  </si>
  <si>
    <t xml:space="preserve"> </t>
  </si>
  <si>
    <t>RIIO+GD2</t>
  </si>
  <si>
    <t>Regulatory Reporting Pack Template</t>
  </si>
  <si>
    <t>GDN Name:</t>
  </si>
  <si>
    <t>Master</t>
  </si>
  <si>
    <t>Reporting Year:</t>
  </si>
  <si>
    <t>Version Number:</t>
  </si>
  <si>
    <t>Date of Submission:</t>
  </si>
  <si>
    <t>Cell Format Key</t>
  </si>
  <si>
    <t>Cell intentionally blank</t>
  </si>
  <si>
    <t>Value</t>
  </si>
  <si>
    <t>GDN Input</t>
  </si>
  <si>
    <t xml:space="preserve">Imported or linked </t>
  </si>
  <si>
    <t xml:space="preserve">Calculation+Sub total </t>
  </si>
  <si>
    <t>Output</t>
  </si>
  <si>
    <t>Error checking</t>
  </si>
  <si>
    <t>Annotation</t>
  </si>
  <si>
    <t>All tabs</t>
  </si>
  <si>
    <t>Spelling check</t>
  </si>
  <si>
    <t>Completed spelling check across document.</t>
  </si>
  <si>
    <t>Contents</t>
  </si>
  <si>
    <t>Please put an 'X' in this column for each table completed</t>
  </si>
  <si>
    <t>Reference</t>
  </si>
  <si>
    <t>Cover</t>
  </si>
  <si>
    <t>Lists</t>
  </si>
  <si>
    <t>Changes Log</t>
  </si>
  <si>
    <t>Universal Data</t>
  </si>
  <si>
    <t>Checks</t>
  </si>
  <si>
    <t>Summary Tables</t>
  </si>
  <si>
    <t>1.01 Totex</t>
  </si>
  <si>
    <t>1.01a Allowance</t>
  </si>
  <si>
    <t>1.01b MultiActivityVar RPEs</t>
  </si>
  <si>
    <t>1.01c MultiActivityVar No RPEs</t>
  </si>
  <si>
    <t>1.02 PCFM</t>
  </si>
  <si>
    <t>1.03 MEAV</t>
  </si>
  <si>
    <t>1.04 Reliability</t>
  </si>
  <si>
    <t>1.05 Workload</t>
  </si>
  <si>
    <t>1.06 Performance Snapshot</t>
  </si>
  <si>
    <t>1.07 Forecast Costs</t>
  </si>
  <si>
    <t>1.08 Forecast Workload</t>
  </si>
  <si>
    <t>Revenue</t>
  </si>
  <si>
    <t>2.01 Price Control Deliverables</t>
  </si>
  <si>
    <t>2.02 Volume Drivers</t>
  </si>
  <si>
    <t xml:space="preserve">2.03 Re+openers </t>
  </si>
  <si>
    <t>2.04 Pass Through costs</t>
  </si>
  <si>
    <t>2.05 Output Delivery Incentives</t>
  </si>
  <si>
    <t>2.06 Other Revenue Allowances</t>
  </si>
  <si>
    <t>2.07 Tax Pools Totex Allocations</t>
  </si>
  <si>
    <t>2.08 Recovered Revenue</t>
  </si>
  <si>
    <t>2.09 DRS Revenue</t>
  </si>
  <si>
    <t>Interfaces</t>
  </si>
  <si>
    <t>3.01 Revenue Interface</t>
  </si>
  <si>
    <t>3.02 NARM Interface</t>
  </si>
  <si>
    <t xml:space="preserve">Opex </t>
  </si>
  <si>
    <t>4.01 Opex Cost Matrix</t>
  </si>
  <si>
    <t>4.02 Business Support Allocations</t>
  </si>
  <si>
    <t>4.03 Training &amp; Apprentices</t>
  </si>
  <si>
    <t>4.04 Maintenance</t>
  </si>
  <si>
    <t>4.05 LP Gasholders</t>
  </si>
  <si>
    <t>4.06 Land Remediation</t>
  </si>
  <si>
    <t>4.07 Shrinkage</t>
  </si>
  <si>
    <t>4.08 Gas Theft</t>
  </si>
  <si>
    <t xml:space="preserve">4.09 3rd Party &amp; Water Ingress </t>
  </si>
  <si>
    <t>4.10 3rd Party &amp; Water Ingress (Restoration Details)</t>
  </si>
  <si>
    <t>4.11 3rd Party &amp; Water Ingress (Recovery detail)</t>
  </si>
  <si>
    <t>4.12 Streetworks</t>
  </si>
  <si>
    <t xml:space="preserve">4.13 Streetworks Schemes </t>
  </si>
  <si>
    <t>4.14 Smart Metering</t>
  </si>
  <si>
    <t>4.15 Statutory Independent Undertakings (SIU)</t>
  </si>
  <si>
    <t>4.16 Full Time Equivalent (FTE)</t>
  </si>
  <si>
    <t>4.17 DRS</t>
  </si>
  <si>
    <t xml:space="preserve">Capex </t>
  </si>
  <si>
    <t>5.01 LTS, Storage &amp; Entry</t>
  </si>
  <si>
    <t>5.02 Reinforcement (&lt;7 barg)</t>
  </si>
  <si>
    <t>5.03 Reinforcement + Projects &gt; £0.5m</t>
  </si>
  <si>
    <t>5.04 Governors</t>
  </si>
  <si>
    <t>5.05 Connections</t>
  </si>
  <si>
    <t>5.06 Other Capex</t>
  </si>
  <si>
    <t>5.07 Other Capex Projects &gt; £0.5m</t>
  </si>
  <si>
    <t xml:space="preserve">5.08 Vehicles </t>
  </si>
  <si>
    <t xml:space="preserve">5.09 Cyber Resilience </t>
  </si>
  <si>
    <t>5.10 Physical Security</t>
  </si>
  <si>
    <t xml:space="preserve">Repex </t>
  </si>
  <si>
    <t>6.01 Repex Contribution</t>
  </si>
  <si>
    <t>6.02 Mains Tier 1</t>
  </si>
  <si>
    <t>6.03 Mains Tier 2A</t>
  </si>
  <si>
    <t>6.04 Mains Tier 2B</t>
  </si>
  <si>
    <t>6.05 Mains Tier 3</t>
  </si>
  <si>
    <t>6.06 Mains Tier Other</t>
  </si>
  <si>
    <t>6.07 Mains Diversions</t>
  </si>
  <si>
    <t>6.08 Mains Decommissioned</t>
  </si>
  <si>
    <t xml:space="preserve">6.09 Repex Services </t>
  </si>
  <si>
    <t>6.10 Iron Stubs</t>
  </si>
  <si>
    <t>6.11 Robotic Intervention</t>
  </si>
  <si>
    <t>6.12 Risers</t>
  </si>
  <si>
    <t xml:space="preserve">6.13 Dynamic Growth </t>
  </si>
  <si>
    <t xml:space="preserve">Analysis </t>
  </si>
  <si>
    <t>7.01 Related Party Transactions</t>
  </si>
  <si>
    <t>Individual Asset Data</t>
  </si>
  <si>
    <t>8.01 LTS &amp; Entry Assets</t>
  </si>
  <si>
    <t>8.02 Capacity &amp; Storage</t>
  </si>
  <si>
    <t>8.03 Distribution Network</t>
  </si>
  <si>
    <t>8.04 Capacity &amp; Demand</t>
  </si>
  <si>
    <t>8.05 Capacity Output</t>
  </si>
  <si>
    <t>ODI</t>
  </si>
  <si>
    <t>9.01 Customer Satisfaction</t>
  </si>
  <si>
    <t xml:space="preserve">9.02 Customer Complaints </t>
  </si>
  <si>
    <t xml:space="preserve">9.03 Interruption </t>
  </si>
  <si>
    <t>9.04 Interruption Major Incidents</t>
  </si>
  <si>
    <t xml:space="preserve">9.05 Collaborative Streetworks </t>
  </si>
  <si>
    <t xml:space="preserve">9.06 Carbon Monoxide Awareness </t>
  </si>
  <si>
    <t>PCD</t>
  </si>
  <si>
    <t>10.01 Personalising Welfare Facilities</t>
  </si>
  <si>
    <t>10.02 Remote Pressure Management</t>
  </si>
  <si>
    <t>10.03 Gas Escape Reduction</t>
  </si>
  <si>
    <t>10.04 Intermediate Pressure Reconfigurations</t>
  </si>
  <si>
    <t>10.05 London Medium Pressure</t>
  </si>
  <si>
    <t>10.06 Biomethane improved access</t>
  </si>
  <si>
    <t xml:space="preserve">Other </t>
  </si>
  <si>
    <t>11.01 Distributed Gas Connections</t>
  </si>
  <si>
    <t xml:space="preserve">11.02 Responding to telephone calls </t>
  </si>
  <si>
    <t>11.03 Community Funding</t>
  </si>
  <si>
    <t>11.04 Vulnerability and Carbon Monoxide Allowance (VCMA)</t>
  </si>
  <si>
    <t>11.05 Re-Opener Pipeline Log</t>
  </si>
  <si>
    <t>11.05a Other Re-Opener Appendix</t>
  </si>
  <si>
    <t>11.06 Environment - Business Carbon Footprint</t>
  </si>
  <si>
    <t xml:space="preserve">11.07 Environment - Other </t>
  </si>
  <si>
    <t>11.08 Job Completion Lead-Time (NGN)</t>
  </si>
  <si>
    <t>11.09 Net Zero Development</t>
  </si>
  <si>
    <t xml:space="preserve">11.10 High Rise Building Plans </t>
  </si>
  <si>
    <t>11.11 PRE, Reports &amp; Repairs</t>
  </si>
  <si>
    <t xml:space="preserve">11.12 Safety </t>
  </si>
  <si>
    <t xml:space="preserve">11.13 Covid 19 impact </t>
  </si>
  <si>
    <t>QoS/GSOPs</t>
  </si>
  <si>
    <t>1.10 GSoP</t>
  </si>
  <si>
    <t>12.01 GSOP</t>
  </si>
  <si>
    <t>12.02 Licence Conditions D10</t>
  </si>
  <si>
    <t xml:space="preserve">Innovation </t>
  </si>
  <si>
    <t xml:space="preserve">13.01 Network Innovation Allowance </t>
  </si>
  <si>
    <t>13.02 Network Innovation Competition</t>
  </si>
  <si>
    <t>13.03 Carry+over Network Innovation Allowance</t>
  </si>
  <si>
    <t xml:space="preserve">13.04 Strategic Innovation Fund </t>
  </si>
  <si>
    <t>Version Submission Control</t>
  </si>
  <si>
    <t>Date of Submission</t>
  </si>
  <si>
    <t>Additional information submitted with this RIIO Pack or earlier</t>
  </si>
  <si>
    <t>A</t>
  </si>
  <si>
    <t>B</t>
  </si>
  <si>
    <t>C</t>
  </si>
  <si>
    <t>D</t>
  </si>
  <si>
    <t>E</t>
  </si>
  <si>
    <t>F</t>
  </si>
  <si>
    <t>G</t>
  </si>
  <si>
    <t>H</t>
  </si>
  <si>
    <t>I</t>
  </si>
  <si>
    <t>J</t>
  </si>
  <si>
    <t>K</t>
  </si>
  <si>
    <t>L</t>
  </si>
  <si>
    <t>M</t>
  </si>
  <si>
    <t>N</t>
  </si>
  <si>
    <t>Overall</t>
  </si>
  <si>
    <t>Distribution Network Names</t>
  </si>
  <si>
    <t>Distribution Network Short Names</t>
  </si>
  <si>
    <t>Reporting Year</t>
  </si>
  <si>
    <t>Expenditure Group 1</t>
  </si>
  <si>
    <t>Expenditure Group 2</t>
  </si>
  <si>
    <t>Totex</t>
  </si>
  <si>
    <t>TIM</t>
  </si>
  <si>
    <t>Funding Type</t>
  </si>
  <si>
    <t>Policy</t>
  </si>
  <si>
    <t>Controllable Opex</t>
  </si>
  <si>
    <t>Direct Opex</t>
  </si>
  <si>
    <t>Asset Category</t>
  </si>
  <si>
    <t>Asset Sub+Class</t>
  </si>
  <si>
    <t>Measure</t>
  </si>
  <si>
    <t>Unit</t>
  </si>
  <si>
    <t>Confirmation</t>
  </si>
  <si>
    <t>Capex</t>
  </si>
  <si>
    <t>Business Support</t>
  </si>
  <si>
    <t>Ex+ante (excl PCDs)</t>
  </si>
  <si>
    <t>Controllable</t>
  </si>
  <si>
    <t>Direct</t>
  </si>
  <si>
    <t>Mains</t>
  </si>
  <si>
    <t>Tier 1</t>
  </si>
  <si>
    <t>Cost</t>
  </si>
  <si>
    <t>£m</t>
  </si>
  <si>
    <t>Yes</t>
  </si>
  <si>
    <t>Cadent Eastern</t>
  </si>
  <si>
    <t>EoE</t>
  </si>
  <si>
    <t>Opex</t>
  </si>
  <si>
    <t>Non+TIM</t>
  </si>
  <si>
    <t>Volume Driver</t>
  </si>
  <si>
    <t>Non+Controllable</t>
  </si>
  <si>
    <t>Indirect</t>
  </si>
  <si>
    <t>Services</t>
  </si>
  <si>
    <t>Tier 2A</t>
  </si>
  <si>
    <t>Volume</t>
  </si>
  <si>
    <t>No.</t>
  </si>
  <si>
    <t>No</t>
  </si>
  <si>
    <t>Cadent London</t>
  </si>
  <si>
    <t>Lon</t>
  </si>
  <si>
    <t>Repex</t>
  </si>
  <si>
    <t>Load Capex</t>
  </si>
  <si>
    <t>Non+PCD Re+Opener</t>
  </si>
  <si>
    <t>MOBs</t>
  </si>
  <si>
    <t>Tier 2B</t>
  </si>
  <si>
    <t>Metric</t>
  </si>
  <si>
    <t>km</t>
  </si>
  <si>
    <t>Cadent North West</t>
  </si>
  <si>
    <t>NW</t>
  </si>
  <si>
    <t>Other Capex</t>
  </si>
  <si>
    <t>PCD +/+ Re+Opener</t>
  </si>
  <si>
    <t>Tier 3</t>
  </si>
  <si>
    <t>Asset</t>
  </si>
  <si>
    <t>Cadent West Midlands</t>
  </si>
  <si>
    <t>WM</t>
  </si>
  <si>
    <t>Other</t>
  </si>
  <si>
    <t>Unit Cost</t>
  </si>
  <si>
    <t>Northern Gas Networks PLC</t>
  </si>
  <si>
    <t>NGN</t>
  </si>
  <si>
    <t>RPEs</t>
  </si>
  <si>
    <t>Steel</t>
  </si>
  <si>
    <t>Specification</t>
  </si>
  <si>
    <t>Scotland Gas Networks</t>
  </si>
  <si>
    <t xml:space="preserve">Sc </t>
  </si>
  <si>
    <t>Pass+through</t>
  </si>
  <si>
    <t>Unattributed</t>
  </si>
  <si>
    <t>Southern Gas Networks</t>
  </si>
  <si>
    <t>So</t>
  </si>
  <si>
    <t xml:space="preserve">Wales &amp; West Utilities </t>
  </si>
  <si>
    <t>WWU</t>
  </si>
  <si>
    <t>ODI(F)</t>
  </si>
  <si>
    <t>Risers</t>
  </si>
  <si>
    <t>ODI(F) + max reward</t>
  </si>
  <si>
    <t>ODI(F) + max penalty</t>
  </si>
  <si>
    <t>Excluded service (not price controlled)</t>
  </si>
  <si>
    <t>Activity+Level</t>
  </si>
  <si>
    <t>LP Gasholders</t>
  </si>
  <si>
    <t>Type</t>
  </si>
  <si>
    <t>Status</t>
  </si>
  <si>
    <t>Site status</t>
  </si>
  <si>
    <t>Column+Guided A/G</t>
  </si>
  <si>
    <t>Operational</t>
  </si>
  <si>
    <t>Contaminated</t>
  </si>
  <si>
    <t>Column+Guided B/G</t>
  </si>
  <si>
    <t>Decommissioned</t>
  </si>
  <si>
    <t>Remediated</t>
  </si>
  <si>
    <t>Spiral+Guided A/G</t>
  </si>
  <si>
    <t>Partially Demolished</t>
  </si>
  <si>
    <t>Uncontaminated</t>
  </si>
  <si>
    <t>Spiral+Guided B/G</t>
  </si>
  <si>
    <t>Fully Demolished</t>
  </si>
  <si>
    <t>Wiggins</t>
  </si>
  <si>
    <t>Mothballed</t>
  </si>
  <si>
    <t>MAN</t>
  </si>
  <si>
    <t>Reinforcement</t>
  </si>
  <si>
    <t>Reinforcement Category</t>
  </si>
  <si>
    <t>Reinforcement Pressure</t>
  </si>
  <si>
    <t>General</t>
  </si>
  <si>
    <t>IP</t>
  </si>
  <si>
    <t>Specific</t>
  </si>
  <si>
    <t>MP</t>
  </si>
  <si>
    <t>General &amp; Specific</t>
  </si>
  <si>
    <t>LP</t>
  </si>
  <si>
    <t>LTS Pipelines and Entry</t>
  </si>
  <si>
    <t>LTS Justification</t>
  </si>
  <si>
    <t>Entry Pressure</t>
  </si>
  <si>
    <t>Entry Connection Type</t>
  </si>
  <si>
    <t>NARM Intervention Category</t>
  </si>
  <si>
    <t>Load Related</t>
  </si>
  <si>
    <t>&lt;7 bar</t>
  </si>
  <si>
    <t>Distributed Gas Connection</t>
  </si>
  <si>
    <t>Replacement</t>
  </si>
  <si>
    <t>Non+Load Related</t>
  </si>
  <si>
    <t>&gt;=7 bar</t>
  </si>
  <si>
    <t>Refurbishment</t>
  </si>
  <si>
    <t>NARM</t>
  </si>
  <si>
    <t>Maintenance/Repair</t>
  </si>
  <si>
    <t>Addition</t>
  </si>
  <si>
    <t>Removal</t>
  </si>
  <si>
    <t>Consequential Intervention</t>
  </si>
  <si>
    <t>Trainee and Apprentices</t>
  </si>
  <si>
    <t>T&amp;A Trainee Type</t>
  </si>
  <si>
    <t>Competent</t>
  </si>
  <si>
    <t>Semi+Competent</t>
  </si>
  <si>
    <t>Graduate Trainee</t>
  </si>
  <si>
    <t>Trainee</t>
  </si>
  <si>
    <t>Upskiller</t>
  </si>
  <si>
    <t>Property Management</t>
  </si>
  <si>
    <t>Property Category</t>
  </si>
  <si>
    <t>Lease Type</t>
  </si>
  <si>
    <t>Category 1</t>
  </si>
  <si>
    <t>N/A</t>
  </si>
  <si>
    <t>Category 2</t>
  </si>
  <si>
    <t>Leasehold</t>
  </si>
  <si>
    <t>Category 3</t>
  </si>
  <si>
    <t>Lease+Rent from related party</t>
  </si>
  <si>
    <t>Training Centre</t>
  </si>
  <si>
    <t>Freehold</t>
  </si>
  <si>
    <t>Collaborative Streetworks</t>
  </si>
  <si>
    <t>Level of Collaboration</t>
  </si>
  <si>
    <t>Project Complete</t>
  </si>
  <si>
    <t>Level 2</t>
  </si>
  <si>
    <t>Level 3</t>
  </si>
  <si>
    <t>Vulnerability and carbon monoxide allowance</t>
  </si>
  <si>
    <t>Commercial Arrangement</t>
  </si>
  <si>
    <t>Collaborative</t>
  </si>
  <si>
    <t>Individual</t>
  </si>
  <si>
    <t>Category</t>
  </si>
  <si>
    <t>System Operations</t>
  </si>
  <si>
    <t>IT and Telecoms</t>
  </si>
  <si>
    <t>Xoserve</t>
  </si>
  <si>
    <t>Plant, tools &amp; equipment</t>
  </si>
  <si>
    <t>Land, buildings, furniture and fitting</t>
  </si>
  <si>
    <t>Vehicles</t>
  </si>
  <si>
    <t>Security</t>
  </si>
  <si>
    <t>PSUP</t>
  </si>
  <si>
    <t>Re+Opener Pipeline Log</t>
  </si>
  <si>
    <t>Assessment tiers</t>
  </si>
  <si>
    <t>Probability</t>
  </si>
  <si>
    <t>Re+opener Mechanisms</t>
  </si>
  <si>
    <t>Licence condition</t>
  </si>
  <si>
    <t>Fast+track</t>
  </si>
  <si>
    <t>Low</t>
  </si>
  <si>
    <t xml:space="preserve">Tax Review </t>
  </si>
  <si>
    <t xml:space="preserve">Special Condition 2.2 </t>
  </si>
  <si>
    <t>Standard</t>
  </si>
  <si>
    <t>Medium</t>
  </si>
  <si>
    <t>Cyber Resilience OT</t>
  </si>
  <si>
    <t>Special Condition 3.2 (ET, GT and GD)</t>
  </si>
  <si>
    <t>Additional scrutiny</t>
  </si>
  <si>
    <t>High</t>
  </si>
  <si>
    <t>Cyber Resilience IT</t>
  </si>
  <si>
    <t>Special Condition 3.3 (ET, GT and GD)</t>
  </si>
  <si>
    <t>Physical Security (PSUP)</t>
  </si>
  <si>
    <t>Special Condition 3.4 (ET, GT and GD)</t>
  </si>
  <si>
    <t>Net Zero</t>
  </si>
  <si>
    <t>Special Condition 3.6 (ET, GT and GD)</t>
  </si>
  <si>
    <t>Non+operational IT and Telecoms Capex</t>
  </si>
  <si>
    <t>Special Condition 3.7 (ET, GT and GD)</t>
  </si>
  <si>
    <t>Coordinated Adjustment Mechanism</t>
  </si>
  <si>
    <t>Special Condition 3.8</t>
  </si>
  <si>
    <t>Pensions (pension scheme established deficits)</t>
  </si>
  <si>
    <t>Special Condition 6.1 (ET, GD) Special Condition 6.1 &amp; 6.3 (GT)</t>
  </si>
  <si>
    <t>Net Zero pre+construction and small projects</t>
  </si>
  <si>
    <t>GT Special Condition 3.9</t>
  </si>
  <si>
    <t>Bacton terminal site redevelopment</t>
  </si>
  <si>
    <t>GT Special Condition 3.10</t>
  </si>
  <si>
    <t xml:space="preserve">Compressors </t>
  </si>
  <si>
    <t>GT Special Condition 3.11</t>
  </si>
  <si>
    <t>King's Lynn subsidence</t>
  </si>
  <si>
    <t>GT Special Condition 3.12</t>
  </si>
  <si>
    <t>Incremental capacity</t>
  </si>
  <si>
    <t>GT Special Condition 3.13</t>
  </si>
  <si>
    <t>Asset health</t>
  </si>
  <si>
    <t>GT Special Condition 3.14</t>
  </si>
  <si>
    <t>Quarry and Loss</t>
  </si>
  <si>
    <t>GT Special Condition 3.17</t>
  </si>
  <si>
    <t>Pipeline diversions</t>
  </si>
  <si>
    <t>Visual amenity in designated areas</t>
  </si>
  <si>
    <t>ET Special Condition 3.10</t>
  </si>
  <si>
    <t>Large Onshore Transmission Investments (LOTI)</t>
  </si>
  <si>
    <t>ET Special Condition 3.13</t>
  </si>
  <si>
    <t>Medium Sized Investment Projects (MSIP)</t>
  </si>
  <si>
    <t>ET Special Condition 3.14</t>
  </si>
  <si>
    <t>Pre+Construction Funding (PCF)</t>
  </si>
  <si>
    <t>ET Special Condition 3.15</t>
  </si>
  <si>
    <t>Access Reform</t>
  </si>
  <si>
    <t>ET Special Condition 3.16</t>
  </si>
  <si>
    <t>Net Zero Pre+construction and Small Projects</t>
  </si>
  <si>
    <t>GD Special Condition 3.9</t>
  </si>
  <si>
    <t>Fuel Poor Network Extension Scheme (FPNES)</t>
  </si>
  <si>
    <t>GD Special Condition 3.14</t>
  </si>
  <si>
    <t>Repex – HSE policy changes</t>
  </si>
  <si>
    <t>GD Special Condition 3.17</t>
  </si>
  <si>
    <t>Repex – Tier 1 iron stubs</t>
  </si>
  <si>
    <t>GD Special Condition 3.18</t>
  </si>
  <si>
    <t>Heat policy and energy efficiency</t>
  </si>
  <si>
    <t>GD Special Condition 3.19</t>
  </si>
  <si>
    <t>Repex – Pipeline Diversions (non+Rechargeable) and Loss of Development Claims</t>
  </si>
  <si>
    <t>GD Special Condition 3.20</t>
  </si>
  <si>
    <t>Multi occupancy buildings (MOBs) safety</t>
  </si>
  <si>
    <t>GD Special Condition 3.21</t>
  </si>
  <si>
    <t>New large load connection(s)</t>
  </si>
  <si>
    <t>GD Special Condition 3.22</t>
  </si>
  <si>
    <t>Smart meter rollout costs</t>
  </si>
  <si>
    <t>GD Special Condition 3.23</t>
  </si>
  <si>
    <t>Specified streetworks</t>
  </si>
  <si>
    <t>GD Special Condition 3.24</t>
  </si>
  <si>
    <t>SF6 Asset Intervention PCD and re+opener (NGET)</t>
  </si>
  <si>
    <t>ET Special Condition 3.27</t>
  </si>
  <si>
    <t>Subsea cable repairs (SHET)</t>
  </si>
  <si>
    <t>ET Special Condition 3.28</t>
  </si>
  <si>
    <t>Uncertain non+load projects (SPT)</t>
  </si>
  <si>
    <t xml:space="preserve">ET Special Condition 3.29 </t>
  </si>
  <si>
    <t>Optel Fibre Wrap (NGET)</t>
  </si>
  <si>
    <t>ET Special Condition 3.31</t>
  </si>
  <si>
    <t>Substation Civil Proactive Investment Works (NGET)</t>
  </si>
  <si>
    <t>ET Special Condition 3.32</t>
  </si>
  <si>
    <t>Towers and Foundations (NGET)</t>
  </si>
  <si>
    <t>ET Special Condition 3.33</t>
  </si>
  <si>
    <t>Tyne Crossing (NGET)</t>
  </si>
  <si>
    <t>ET Special Condition 3.34</t>
  </si>
  <si>
    <t>Bengeworth Road GSP (NGET)</t>
  </si>
  <si>
    <t>ET Special Condition 3.35</t>
  </si>
  <si>
    <t>Descriptor 1</t>
  </si>
  <si>
    <t>Descriptor 2</t>
  </si>
  <si>
    <t>Descriptor 3</t>
  </si>
  <si>
    <t>Descriptor 4</t>
  </si>
  <si>
    <t>Descriptor 5</t>
  </si>
  <si>
    <t>Descriptor 6</t>
  </si>
  <si>
    <t>Descriptor 7</t>
  </si>
  <si>
    <t>Descriptor 8</t>
  </si>
  <si>
    <t>Cast Iron &amp; Spun Iron</t>
  </si>
  <si>
    <t>&lt;=2"</t>
  </si>
  <si>
    <t>Diversions</t>
  </si>
  <si>
    <t>Contract Labour</t>
  </si>
  <si>
    <t>Commissioned</t>
  </si>
  <si>
    <t>Diameter Band: A</t>
  </si>
  <si>
    <t>≤75mm</t>
  </si>
  <si>
    <t>Mains &amp; Services</t>
  </si>
  <si>
    <t>Replaced</t>
  </si>
  <si>
    <t>Ductile Iron</t>
  </si>
  <si>
    <t>≤2"</t>
  </si>
  <si>
    <t>Capitalised Replacement</t>
  </si>
  <si>
    <t>Direct Labour</t>
  </si>
  <si>
    <t>Diameter Band: B</t>
  </si>
  <si>
    <t>&gt;75mm to 125mm</t>
  </si>
  <si>
    <t>Domestic</t>
  </si>
  <si>
    <t xml:space="preserve">Steel </t>
  </si>
  <si>
    <t>Low Pressure</t>
  </si>
  <si>
    <t>Service Interventions</t>
  </si>
  <si>
    <t>Materials</t>
  </si>
  <si>
    <t>Diameter Band: C</t>
  </si>
  <si>
    <t>&gt;125mm to 180mm</t>
  </si>
  <si>
    <t>Non+Domestic</t>
  </si>
  <si>
    <t>Policy &amp; Condition Mains (Incl. MPDI)</t>
  </si>
  <si>
    <t>Medium Pressure</t>
  </si>
  <si>
    <t>Planned Replacement</t>
  </si>
  <si>
    <t>Diameter Band: D</t>
  </si>
  <si>
    <t>&gt;180mm to 250mm</t>
  </si>
  <si>
    <t>UNC Sub Deducts</t>
  </si>
  <si>
    <t>Policy &amp; Condition Mains (Excl. MPDI)</t>
  </si>
  <si>
    <t>Low+Pressure &amp; Medium+Pressure</t>
  </si>
  <si>
    <t>Replacement on Failure</t>
  </si>
  <si>
    <t>Riser Length &lt;20m</t>
  </si>
  <si>
    <t>Diameter Band: E</t>
  </si>
  <si>
    <t>&gt;250mm to 355mm</t>
  </si>
  <si>
    <t>Stubs</t>
  </si>
  <si>
    <t>&gt;2"</t>
  </si>
  <si>
    <t>Planned Refurbishment</t>
  </si>
  <si>
    <t>Riser Length &gt;40m</t>
  </si>
  <si>
    <t>Diameter Band: F</t>
  </si>
  <si>
    <t>&gt;355mm to 500mm</t>
  </si>
  <si>
    <t>Refurbishment on Failure</t>
  </si>
  <si>
    <t>Riser Length &gt;=20m &amp; &lt;=40m</t>
  </si>
  <si>
    <t>Diameter Band: G</t>
  </si>
  <si>
    <t>&gt;500mm to 630mm</t>
  </si>
  <si>
    <t>Planned Permanent Isolation</t>
  </si>
  <si>
    <t>Non+Rechargeable</t>
  </si>
  <si>
    <t>Diameter Band: H</t>
  </si>
  <si>
    <t>&gt;630mm</t>
  </si>
  <si>
    <t>Permanent Isolation on Failure</t>
  </si>
  <si>
    <t>Rechargeable</t>
  </si>
  <si>
    <t>Relay</t>
  </si>
  <si>
    <t>Bulk Services</t>
  </si>
  <si>
    <t>Iron &gt;30m</t>
  </si>
  <si>
    <t>Services Not Associated with Mains Replacement</t>
  </si>
  <si>
    <t>Transfer</t>
  </si>
  <si>
    <t>Service Alts, Meter Relocations</t>
  </si>
  <si>
    <t>Robotic Intervention</t>
  </si>
  <si>
    <t>After Escape</t>
  </si>
  <si>
    <t>Smart Metering</t>
  </si>
  <si>
    <t>Meter Points</t>
  </si>
  <si>
    <t>Smart Metering (Workload at Cost of Shipper)</t>
  </si>
  <si>
    <t>Other (Metallic)</t>
  </si>
  <si>
    <t>Other (Non+Metallic)</t>
  </si>
  <si>
    <t>≤3"</t>
  </si>
  <si>
    <t>4"+5"</t>
  </si>
  <si>
    <t>6"+7"</t>
  </si>
  <si>
    <t>8"</t>
  </si>
  <si>
    <t>9"</t>
  </si>
  <si>
    <t>10"+12"</t>
  </si>
  <si>
    <t>&gt;12"+17"</t>
  </si>
  <si>
    <t>18"+24"</t>
  </si>
  <si>
    <t>&gt;24"</t>
  </si>
  <si>
    <t>2.01  Revenue - PCDs (Commercial Fleet PCD)</t>
  </si>
  <si>
    <t>Network</t>
  </si>
  <si>
    <t>Regulatory Years</t>
  </si>
  <si>
    <t>2021/22</t>
  </si>
  <si>
    <t>2022/23</t>
  </si>
  <si>
    <t>2023/24</t>
  </si>
  <si>
    <t>2024/25</t>
  </si>
  <si>
    <t>Northern Gas Networks Ltd</t>
  </si>
  <si>
    <t>2025/26</t>
  </si>
  <si>
    <t>Scotland Gas Networks plc</t>
  </si>
  <si>
    <t>Southern Gas Networks plc</t>
  </si>
  <si>
    <t>Wales &amp; West Utilities</t>
  </si>
  <si>
    <t xml:space="preserve">Changes Log </t>
  </si>
  <si>
    <t xml:space="preserve">Post Lockdown </t>
  </si>
  <si>
    <t>RRP Version</t>
  </si>
  <si>
    <t xml:space="preserve">Date </t>
  </si>
  <si>
    <t>Sheet Name</t>
  </si>
  <si>
    <t xml:space="preserve">Cell reference </t>
  </si>
  <si>
    <t>Changes Made</t>
  </si>
  <si>
    <t>Change Made By</t>
  </si>
  <si>
    <t>2.03 Finance + Re+openers</t>
  </si>
  <si>
    <t>Row 35+29</t>
  </si>
  <si>
    <t>Added updated NOITRE formula</t>
  </si>
  <si>
    <t>MS</t>
  </si>
  <si>
    <t>2.04 Finance+Pass+through costs</t>
  </si>
  <si>
    <t>Row 15</t>
  </si>
  <si>
    <t>Updated the price base to £18/19 prices</t>
  </si>
  <si>
    <t>2.01 PCDs,2.03 Reopeners, 3.01 PCFM Input sheet amended CROT/CRIT naming to align with licence</t>
  </si>
  <si>
    <t>Various</t>
  </si>
  <si>
    <t>Updated CROT/CRIT naming to align with the latest licence</t>
  </si>
  <si>
    <t>2.08 + Recovered Revenue</t>
  </si>
  <si>
    <t>Added additional sheet for Recovered Revenue. The bad debt pass+through term has been included within this sheet also, and removed from the pass+through sheet.</t>
  </si>
  <si>
    <t>2.04 Revenue+Pass+through costs</t>
  </si>
  <si>
    <t>P13:T24/ P43:T48/ P55:T57</t>
  </si>
  <si>
    <t>Tables added to capture Oct OBR inflation forecast</t>
  </si>
  <si>
    <t>CA</t>
  </si>
  <si>
    <t>2.09 Revenue + Inflation update</t>
  </si>
  <si>
    <t>New sheet added to help with the Oct OBR inflation forecast</t>
  </si>
  <si>
    <t>2.10 Revenue +DRS Revenue</t>
  </si>
  <si>
    <t>New sheet added for DRS Revenue input</t>
  </si>
  <si>
    <t>3.01 Revenue_Interface</t>
  </si>
  <si>
    <t>I67:M78</t>
  </si>
  <si>
    <t>Formulas updated to include Oct OBR inflation forecast</t>
  </si>
  <si>
    <t>4.01 OpexCostMatrix</t>
  </si>
  <si>
    <t>Part Non controllable + removed (refer to row 39)</t>
  </si>
  <si>
    <t>New sheet added for DRS Costs input</t>
  </si>
  <si>
    <t>5.01 LTSStorageEntry 
5.04 Governors
6.02 MainsTier1
6.03 MainsTier2A
6.04 MainsTier2B
6.05 MainsTier3
6.06 MainsTier Other
6.07 Mains Diversions
6.11 Robotic Intervention</t>
  </si>
  <si>
    <t>Memo rows unhidden and cleaned up.</t>
  </si>
  <si>
    <t>NM</t>
  </si>
  <si>
    <t>1.05 Summary Workload
1.08 Forecast Workload</t>
  </si>
  <si>
    <t>Correction to formulae &amp; linkage.</t>
  </si>
  <si>
    <t>1.01 Summary Totex</t>
  </si>
  <si>
    <t>Adjustment to wording, data linkage and data requested</t>
  </si>
  <si>
    <t>4.05 LPGasHolders
5.08 Vehicles
10.05 London Medium Pressure</t>
  </si>
  <si>
    <t>Removal of memo lines.</t>
  </si>
  <si>
    <t>5.09 Cyber</t>
  </si>
  <si>
    <t>Adjustment to data requirements and split of data.</t>
  </si>
  <si>
    <t>6.13 Dynamic Growth
8.03 Distribution Network Assets
11.10 High Rise Building Plans</t>
  </si>
  <si>
    <t>Future years greyed out</t>
  </si>
  <si>
    <t>9.03 Interruption</t>
  </si>
  <si>
    <t>Columns AJ to AM (row specific)</t>
  </si>
  <si>
    <t>Cells greyed out</t>
  </si>
  <si>
    <t>9.05 Collaborative Streetworks</t>
  </si>
  <si>
    <t>Column AO</t>
  </si>
  <si>
    <t>Adjusted entry on Project completed column to date entry instead of yes/no list.</t>
  </si>
  <si>
    <t>11.04 VCMA</t>
  </si>
  <si>
    <t>Additional rows added</t>
  </si>
  <si>
    <t>11.05 Reopener Pipeline</t>
  </si>
  <si>
    <t>Cells changed to yellow for entry + so GDNs can provide indication on forecast costs.</t>
  </si>
  <si>
    <t>11.06 Environment BCF</t>
  </si>
  <si>
    <t>Tab name</t>
  </si>
  <si>
    <t>Typo in tab name corrected</t>
  </si>
  <si>
    <t>13.01 + 13.04</t>
  </si>
  <si>
    <t>Innovation tabs</t>
  </si>
  <si>
    <t xml:space="preserve">Adjusting categoisation of 'Capex' expenditure in tab. </t>
  </si>
  <si>
    <t>5.07 Other Capex Projects &gt;£0.5m</t>
  </si>
  <si>
    <t>AC90 Onwards</t>
  </si>
  <si>
    <t>Changed Gross to Contribution, formatting corrected for linked cells. 
RIGs updated to provide guidance on data reporting requirements.</t>
  </si>
  <si>
    <t xml:space="preserve">8.02 Storage &amp; Capacity </t>
  </si>
  <si>
    <t>Rows 61:74</t>
  </si>
  <si>
    <t>Created an Offtake Capacity section to clarify reporting requirements.</t>
  </si>
  <si>
    <t>DK</t>
  </si>
  <si>
    <t xml:space="preserve">4.12 Streetworks </t>
  </si>
  <si>
    <t>Rows 77:101</t>
  </si>
  <si>
    <t>Additional description of activity and costs included.</t>
  </si>
  <si>
    <t>Rows 18:25</t>
  </si>
  <si>
    <t xml:space="preserve">Inserted a summary Baseline Capacity section </t>
  </si>
  <si>
    <t>D26+D29 &amp; D36</t>
  </si>
  <si>
    <t>Update to RPI+CPI financial year average &amp; calculation in D36 to display correct reporting year value</t>
  </si>
  <si>
    <t>11.02 Responding to Calls</t>
  </si>
  <si>
    <t>Column AK</t>
  </si>
  <si>
    <t>Adjusted to entry (removing drop down list)</t>
  </si>
  <si>
    <t>8.03 Distribution</t>
  </si>
  <si>
    <t>C278</t>
  </si>
  <si>
    <t>&lt;=30 &amp; &gt;=30 terms overlap + confirmed with GDNs iron mains of length 30 will be captured in &lt;=30 section. Changed labelling &gt;=30 to &gt;30.</t>
  </si>
  <si>
    <t>I52:M56</t>
  </si>
  <si>
    <t>Adjustment to Cap Rate 1 calculation to remove duplication.</t>
  </si>
  <si>
    <t>Row 56 onwards</t>
  </si>
  <si>
    <t>(i) Adjustment made to breakdown of Allowances to align with allowances file already shared with GDNs.
(ii) Calculations in Variances section changed in line with part (i)
(iii) Adjustment to Non+Controllable formulae in rows 56 + 61</t>
  </si>
  <si>
    <t>Row 83 + 88</t>
  </si>
  <si>
    <t>Adjustment to forecast data requirement to align with allowances.</t>
  </si>
  <si>
    <t>Row 375 + 408,  and 426 + 441</t>
  </si>
  <si>
    <t>Deleted De Minimis Activity, Excluded Services and Consented services. These are now captured in Tab 4.17 DRS.</t>
  </si>
  <si>
    <t>Row 479</t>
  </si>
  <si>
    <t>Bad debt removed. This is captured in Tab 2.08 (Recovered Revenue)</t>
  </si>
  <si>
    <t>Row 44</t>
  </si>
  <si>
    <t>Category changed from 'Business Support' (duplicate) to Maintainance in line with Gross costs table reporting</t>
  </si>
  <si>
    <t>Row 63</t>
  </si>
  <si>
    <t>Addition of row &amp; reporting line for Diversion lengths.</t>
  </si>
  <si>
    <t>11.07 Other Enviro Other</t>
  </si>
  <si>
    <t>AI16</t>
  </si>
  <si>
    <t>Formula updated to pull from correct column.</t>
  </si>
  <si>
    <t>11.02 GSoP</t>
  </si>
  <si>
    <t xml:space="preserve">Various </t>
  </si>
  <si>
    <t>Formulae of cells containing value of payments deleted and made inoput cells</t>
  </si>
  <si>
    <t xml:space="preserve">DK </t>
  </si>
  <si>
    <t>Correction to colour coding to align with key in Cover tab.</t>
  </si>
  <si>
    <t xml:space="preserve">1.03 MEAV </t>
  </si>
  <si>
    <t>cells AI76 and AI77</t>
  </si>
  <si>
    <t xml:space="preserve">Incorrect formula amended </t>
  </si>
  <si>
    <t>6.09 Repex Services</t>
  </si>
  <si>
    <t>Row 12 + 23</t>
  </si>
  <si>
    <t>Correction to summation formula.</t>
  </si>
  <si>
    <t>Sheet</t>
  </si>
  <si>
    <t>Addition of rows.</t>
  </si>
  <si>
    <t>9.02 Customer Complaints</t>
  </si>
  <si>
    <t>Columns AI to AM</t>
  </si>
  <si>
    <t>Correction &amp; addition of formula in Customer Complaints section.</t>
  </si>
  <si>
    <t>Column S</t>
  </si>
  <si>
    <t>Reclassification of Descriptor 3</t>
  </si>
  <si>
    <t xml:space="preserve">5.01 LTSStorageEntry </t>
  </si>
  <si>
    <t xml:space="preserve">Row 493 </t>
  </si>
  <si>
    <t>Check formulae corrected to include row 41</t>
  </si>
  <si>
    <t>Inserted additional rows to cover LTS Pipelines, Storage &amp; Entry &lt; £0.5m</t>
  </si>
  <si>
    <t xml:space="preserve">5.06 OtherCapex </t>
  </si>
  <si>
    <t xml:space="preserve">Rows 65 +68 </t>
  </si>
  <si>
    <t xml:space="preserve">Memo rows inserted for NARMs </t>
  </si>
  <si>
    <t>11.05 Other Re+opener Pipeline Log</t>
  </si>
  <si>
    <t>Cell AP10</t>
  </si>
  <si>
    <t xml:space="preserve">Inclusion of SGN Special Condition 3.7 SGN Non+operational IT Capex Re+opener </t>
  </si>
  <si>
    <t xml:space="preserve">Contents Table </t>
  </si>
  <si>
    <t xml:space="preserve">Cell C44 </t>
  </si>
  <si>
    <t xml:space="preserve">Corrected to '4.01 Opex Cost Matrix' </t>
  </si>
  <si>
    <t xml:space="preserve">1.02 Summary PCFM </t>
  </si>
  <si>
    <t>rows 12 &amp; 20</t>
  </si>
  <si>
    <t>Corrected formulae errors</t>
  </si>
  <si>
    <t>Cells AI44:AM44</t>
  </si>
  <si>
    <t>Inserted row and linked cells to Summary_Totex Repex Row 50</t>
  </si>
  <si>
    <t>1.03 Summary_MEAV</t>
  </si>
  <si>
    <t>Cell 44</t>
  </si>
  <si>
    <t>Duplicate of Cell 44 deleted</t>
  </si>
  <si>
    <t>Rows 49+56</t>
  </si>
  <si>
    <t xml:space="preserve"> Formulae correctly to table 8.02</t>
  </si>
  <si>
    <t>1.06_Performance Snapshot</t>
  </si>
  <si>
    <t>Row 45</t>
  </si>
  <si>
    <t>Duplicate of row 45 deleted</t>
  </si>
  <si>
    <t xml:space="preserve">Cell AI52 </t>
  </si>
  <si>
    <t xml:space="preserve">Inserted Formula </t>
  </si>
  <si>
    <t>Tabs 1.06+1.08</t>
  </si>
  <si>
    <t>Cell A4</t>
  </si>
  <si>
    <t>Table description corrected</t>
  </si>
  <si>
    <t xml:space="preserve">1.07_Forecast Cost </t>
  </si>
  <si>
    <t>Cell  O44</t>
  </si>
  <si>
    <t>Corrected to Reinforcement (&lt;7 barg)</t>
  </si>
  <si>
    <t xml:space="preserve">Sub Total section </t>
  </si>
  <si>
    <t>Deleted Consented services subtotal. This is now captured in Tab 4.17 DRS.</t>
  </si>
  <si>
    <t>4.17_DRS</t>
  </si>
  <si>
    <t xml:space="preserve">Row 61 </t>
  </si>
  <si>
    <t xml:space="preserve">Formula corrected to include Total De Minimis.
Entry cells moved to columns AI:AM to be consistent with other tabs </t>
  </si>
  <si>
    <t xml:space="preserve">5.04 _ Governors </t>
  </si>
  <si>
    <t xml:space="preserve">Various rows </t>
  </si>
  <si>
    <t>Contribution and net section included to align with RIGs requirements.</t>
  </si>
  <si>
    <t>8.02_Capacity &amp; Storage</t>
  </si>
  <si>
    <t xml:space="preserve">columns AJ:AM </t>
  </si>
  <si>
    <t xml:space="preserve">Forecast years greyed out </t>
  </si>
  <si>
    <t>9.02_Complaints</t>
  </si>
  <si>
    <t xml:space="preserve">Row 120 </t>
  </si>
  <si>
    <t xml:space="preserve">Formulae amended to pick up correct cells </t>
  </si>
  <si>
    <t xml:space="preserve">5.08_Vehicles </t>
  </si>
  <si>
    <t>Multiple Rows</t>
  </si>
  <si>
    <t xml:space="preserve">Inserted a new line for Zero Emmission Vehicles Cars </t>
  </si>
  <si>
    <t xml:space="preserve">Multiple tabs </t>
  </si>
  <si>
    <t xml:space="preserve">rows 44&amp;45 </t>
  </si>
  <si>
    <t xml:space="preserve">Corrected duplication in rows 44 &amp; 45 </t>
  </si>
  <si>
    <t>8.03_ Distribution Network</t>
  </si>
  <si>
    <t xml:space="preserve">Row 167 </t>
  </si>
  <si>
    <t>Inserted a row fopr Spun Iron + Diameter Band A  which was missing</t>
  </si>
  <si>
    <t xml:space="preserve">5.05_ Connections </t>
  </si>
  <si>
    <t xml:space="preserve">Row 205 </t>
  </si>
  <si>
    <t>Column H; Rows 9 + 44</t>
  </si>
  <si>
    <t>Revisions made in line with GD2 PCFM + Totex Variant allowances allocation percentages. Line 229 + 428.</t>
  </si>
  <si>
    <t>Checked and amended tabs title to match sheet name</t>
  </si>
  <si>
    <t>Cells A2 &amp; A3</t>
  </si>
  <si>
    <t>Links updated</t>
  </si>
  <si>
    <t>9.02 ODI_CustomerComplaints</t>
  </si>
  <si>
    <t>Row 70</t>
  </si>
  <si>
    <t xml:space="preserve">Formulae corrected </t>
  </si>
  <si>
    <t xml:space="preserve">13.01 NIA </t>
  </si>
  <si>
    <t>Expenditure by project section</t>
  </si>
  <si>
    <t>13.03 CNIA</t>
  </si>
  <si>
    <t xml:space="preserve">Eligible expenditure by activity/ project section. </t>
  </si>
  <si>
    <t xml:space="preserve">1.01 Summary Totex </t>
  </si>
  <si>
    <t>Capex (Load)
Rows 77, 112 &amp; 116</t>
  </si>
  <si>
    <t>3.01 NARM Interface</t>
  </si>
  <si>
    <t>row 45 &amp; row 1008</t>
  </si>
  <si>
    <t xml:space="preserve">Update to Governors formula &amp; change to Non+NARM section to entry. </t>
  </si>
  <si>
    <t xml:space="preserve">12.01 GSoP </t>
  </si>
  <si>
    <t>Row 316:331</t>
  </si>
  <si>
    <t>Included the word "late" for rows where GDNs are required to complete the number or value for failing to comply to make payment within 10 working days as per GSoP 12.</t>
  </si>
  <si>
    <t xml:space="preserve">Vehicle population </t>
  </si>
  <si>
    <t>Deleted duplicate rows requesting for vehicles population split by types</t>
  </si>
  <si>
    <t>Reinstated general reinforcement &gt;500mm to 630mm.</t>
  </si>
  <si>
    <t>Reinstated Connection services</t>
  </si>
  <si>
    <t xml:space="preserve">4.04 Maintenance </t>
  </si>
  <si>
    <t>Reinstated Slam+Shut Systems row</t>
  </si>
  <si>
    <t>Reinstated Total Operating row</t>
  </si>
  <si>
    <t xml:space="preserve">Various tabs </t>
  </si>
  <si>
    <t>Amendments made in response to Cadent issue log  emailed on 24 June 2022 (Ofgem response 27 June 2022)</t>
  </si>
  <si>
    <t xml:space="preserve"> Column AC</t>
  </si>
  <si>
    <t>Inserted ‘+‘ symbol to enable the formula in rows 16 &amp; 17 to pick up data.</t>
  </si>
  <si>
    <t xml:space="preserve">4.09 + 3rd Party &amp; Water Ingress </t>
  </si>
  <si>
    <t xml:space="preserve">Cells AI19, AI29, AJ19, &amp; AJ29 </t>
  </si>
  <si>
    <t>Cells AI19, AI29, AJ19, &amp; AJ29 are not using the correct cells to calculate payment</t>
  </si>
  <si>
    <t>Various finance sheets</t>
  </si>
  <si>
    <t>Changed color coding to be consistent with RRP format key on cover page.</t>
  </si>
  <si>
    <t>SF</t>
  </si>
  <si>
    <t>13.03 CNIA and 2.06 CNIA</t>
  </si>
  <si>
    <t xml:space="preserve">Cells E44:E47 </t>
  </si>
  <si>
    <t>Developed linkages to 13.03, cells AI65:68</t>
  </si>
  <si>
    <t>Title on top of the page</t>
  </si>
  <si>
    <t>Changed to 'Reported in nominal prices'</t>
  </si>
  <si>
    <t>2.06 + Pass+through costs</t>
  </si>
  <si>
    <t>Cells Q to T13</t>
  </si>
  <si>
    <t>Formula corrected as these cells were  referencing a blank row</t>
  </si>
  <si>
    <t xml:space="preserve">Cells P14 to T43 </t>
  </si>
  <si>
    <t xml:space="preserve">+' sign changed to '*' in the formula for correct calculation i.e. IF(AND('2.09 Revenue + Inflation update'!$C$7="YES",Q$10&gt;$A$3),'2.04 Revenue+Pass+through costs'!I14*(1+'2.09 Revenue + Inflation update'!G$26),IF('2.09 Revenue + Inflation update'!$C$7="NO",0,INDEX($H14:$L14,MATCH(Q$10,$H$10:$L$10,0)))) </t>
  </si>
  <si>
    <t>2.05 + Revenue + ODI</t>
  </si>
  <si>
    <t xml:space="preserve">row 202 </t>
  </si>
  <si>
    <t>Inserted this new row to calculate financial year NTCPP needed for calculation of carbon cost leakage in row 210. Also updated formula in row 210</t>
  </si>
  <si>
    <t>2.04 + Pass+through costs</t>
  </si>
  <si>
    <t>row 13</t>
  </si>
  <si>
    <t>corrected linkages to universal data</t>
  </si>
  <si>
    <t>Rows AI22 and AI29</t>
  </si>
  <si>
    <t>2.04 + Pass+through costs (Gas price ref cost)</t>
  </si>
  <si>
    <t>row 55</t>
  </si>
  <si>
    <t>corrected linkage to tab 2.05 (from row 210 to 209)</t>
  </si>
  <si>
    <t>Rows 22,36,53,67,83,97,113 and127</t>
  </si>
  <si>
    <t xml:space="preserve">Column AD </t>
  </si>
  <si>
    <t>Copied cell AD 14 i.e. net and pasted over applicable rows within rowas 15:483 to ensure sub total fomulae for columns AI:AM is correctly picking data.</t>
  </si>
  <si>
    <t>A119:AM19</t>
  </si>
  <si>
    <t>A118:AM18</t>
  </si>
  <si>
    <t>A150:AM50</t>
  </si>
  <si>
    <t>11.05 Re+Opener Pipeline Log</t>
  </si>
  <si>
    <t xml:space="preserve">Cells O29 to O33  
Cells O37 to O41  
Cells O44 to O48  
Cells O52 to O56  </t>
  </si>
  <si>
    <t>Corrected to Opex
Corrected to Repex
Corrected to Capex
Correcetd to Capex</t>
  </si>
  <si>
    <t>Cell H54</t>
  </si>
  <si>
    <t>Corrected formulae error</t>
  </si>
  <si>
    <t xml:space="preserve">Refer to Changes made column </t>
  </si>
  <si>
    <r>
      <rPr>
        <b/>
        <u/>
        <sz val="11"/>
        <color theme="1"/>
        <rFont val="Calibri"/>
        <family val="2"/>
        <scheme val="minor"/>
      </rPr>
      <t>Tab 5.06</t>
    </r>
    <r>
      <rPr>
        <sz val="11"/>
        <color theme="1"/>
        <rFont val="Calibri"/>
        <family val="2"/>
        <scheme val="minor"/>
      </rPr>
      <t xml:space="preserve">
a.	Inserted three blank rows in to form rows 29:31 
b.	In row 30 insert Other Capex Total – Baseline ( to add rows 18+28)
 </t>
    </r>
    <r>
      <rPr>
        <b/>
        <u/>
        <sz val="11"/>
        <color theme="1"/>
        <rFont val="Calibri"/>
        <family val="2"/>
        <scheme val="minor"/>
      </rPr>
      <t>Tab 1.01</t>
    </r>
    <r>
      <rPr>
        <sz val="11"/>
        <color theme="1"/>
        <rFont val="Calibri"/>
        <family val="2"/>
        <scheme val="minor"/>
      </rPr>
      <t xml:space="preserve">
a.	For row AI33 updated formula to =MAX('5.06 OtherCapex'!AI30,'1.07 Forecast Costs'!AI47)
b.	Drag the above formula for the other GD2 years</t>
    </r>
  </si>
  <si>
    <t xml:space="preserve">New row 62 to capture Non Controllable Other costs </t>
  </si>
  <si>
    <t>Tab 4.01
a.	Insert two blank rows in to form rows 51 &amp; 52
b.	Copy and paste rows 51 &amp; 52 of tab 4.01 attached into the blank sheets.  
c.	For the Non+Controllable totals i.e. new cells AI:AM53 amend please formulae to add up rows 51&amp;52 
d.	Copy and paste over rows 467:485 of tab 4.01 attached into your local version.  
Tab 1.07
a.	Copy and insert row 89 of the attached tab 1.07 into your local version.
b.	Amend totals for the new row 90 to include the new row 89.
Tab 1.01
a.	Insert a new row i.e. row 62 with cell F62 refer as Other 
b.	For cell AI62 enter formula =MAX('4.01 OpexCostMatrix'!AI52,'1.07 Forecast Costs'!AI89)
c.	Drag the above formula for other GD2 years.
d.	Amend totals for the new row 63 to include the new row 62.</t>
  </si>
  <si>
    <t>6.13 Mains Tier 1 Dynamic Growth</t>
  </si>
  <si>
    <t>AI:AM 15</t>
  </si>
  <si>
    <r>
      <rPr>
        <b/>
        <u/>
        <sz val="11"/>
        <color theme="1"/>
        <rFont val="Calibri"/>
        <family val="2"/>
        <scheme val="minor"/>
      </rPr>
      <t>Tab 2.05</t>
    </r>
    <r>
      <rPr>
        <sz val="11"/>
        <color theme="1"/>
        <rFont val="Calibri"/>
        <family val="2"/>
        <scheme val="minor"/>
      </rPr>
      <t xml:space="preserve">
Corrected formulae of cells E:I210  
</t>
    </r>
    <r>
      <rPr>
        <b/>
        <u/>
        <sz val="11"/>
        <color theme="1"/>
        <rFont val="Calibri"/>
        <family val="2"/>
        <scheme val="minor"/>
      </rPr>
      <t>Tab 6.06</t>
    </r>
    <r>
      <rPr>
        <sz val="11"/>
        <color theme="1"/>
        <rFont val="Calibri"/>
        <family val="2"/>
        <scheme val="minor"/>
      </rPr>
      <t xml:space="preserve">
Corrected formulae of cells AI:AM12 
</t>
    </r>
    <r>
      <rPr>
        <b/>
        <u/>
        <sz val="11"/>
        <color theme="1"/>
        <rFont val="Calibri"/>
        <family val="2"/>
        <scheme val="minor"/>
      </rPr>
      <t>Tab 6.07</t>
    </r>
    <r>
      <rPr>
        <sz val="11"/>
        <color theme="1"/>
        <rFont val="Calibri"/>
        <family val="2"/>
        <scheme val="minor"/>
      </rPr>
      <t xml:space="preserve">
Corrected formulae for rows 215 &amp; 216 
</t>
    </r>
    <r>
      <rPr>
        <b/>
        <u/>
        <sz val="11"/>
        <color theme="1"/>
        <rFont val="Calibri"/>
        <family val="2"/>
        <scheme val="minor"/>
      </rPr>
      <t>Tab 13.01</t>
    </r>
    <r>
      <rPr>
        <sz val="11"/>
        <color theme="1"/>
        <rFont val="Calibri"/>
        <family val="2"/>
        <scheme val="minor"/>
      </rPr>
      <t xml:space="preserve">
Inserted the word "Master" in cell R101.
Corrected formula in cell AI90 
</t>
    </r>
    <r>
      <rPr>
        <b/>
        <u/>
        <sz val="11"/>
        <color theme="1"/>
        <rFont val="Calibri"/>
        <family val="2"/>
        <scheme val="minor"/>
      </rPr>
      <t>Tab 13.03</t>
    </r>
    <r>
      <rPr>
        <sz val="11"/>
        <color theme="1"/>
        <rFont val="Calibri"/>
        <family val="2"/>
        <scheme val="minor"/>
      </rPr>
      <t xml:space="preserve">
Corrected unit reference in cell AH65. </t>
    </r>
  </si>
  <si>
    <t>SF
DK</t>
  </si>
  <si>
    <t xml:space="preserve">Tab 2.05
Inserted missing word "Totex Incentive Strenght" on cell 
Tab 2.10
Amend cell I38 to "RIIO+GD2 
</t>
  </si>
  <si>
    <t>A166:AM66</t>
  </si>
  <si>
    <t>2.04+Pass+through costs</t>
  </si>
  <si>
    <t xml:space="preserve">H31 </t>
  </si>
  <si>
    <t>Formula corrected to convert to millions and 18/19 prices</t>
  </si>
  <si>
    <t xml:space="preserve">Rows 187:194 </t>
  </si>
  <si>
    <t xml:space="preserve">Inserted repex "inserted live" category </t>
  </si>
  <si>
    <t>A146:AM46</t>
  </si>
  <si>
    <t>rows 61+63</t>
  </si>
  <si>
    <t xml:space="preserve">Clear unrequired formulae </t>
  </si>
  <si>
    <t>A127:AM27</t>
  </si>
  <si>
    <t>C31</t>
  </si>
  <si>
    <t>Description corrected to + Other Network GIB events</t>
  </si>
  <si>
    <r>
      <rPr>
        <b/>
        <u/>
        <sz val="11"/>
        <color theme="1"/>
        <rFont val="Calibri"/>
        <family val="2"/>
        <scheme val="minor"/>
      </rPr>
      <t>Tab 6.01</t>
    </r>
    <r>
      <rPr>
        <sz val="11"/>
        <color theme="1"/>
        <rFont val="Calibri"/>
        <family val="2"/>
        <scheme val="minor"/>
      </rPr>
      <t xml:space="preserve">
In cell AI15 corrected forumla  
</t>
    </r>
    <r>
      <rPr>
        <b/>
        <u/>
        <sz val="11"/>
        <color theme="1"/>
        <rFont val="Calibri"/>
        <family val="2"/>
        <scheme val="minor"/>
      </rPr>
      <t>Tab 12.02</t>
    </r>
    <r>
      <rPr>
        <sz val="11"/>
        <color theme="1"/>
        <rFont val="Calibri"/>
        <family val="2"/>
        <scheme val="minor"/>
      </rPr>
      <t xml:space="preserve">
In cell AI44 added formula </t>
    </r>
  </si>
  <si>
    <t xml:space="preserve">Tab 4.01
Removed PPF costs and Pension scheme admin cost from Non Controllable to Controllable ( Other Direct Activities section)
Tab 3.02
Removal of Non+NARM entry fields and summary section. </t>
  </si>
  <si>
    <t xml:space="preserve">
DK
NM</t>
  </si>
  <si>
    <r>
      <rPr>
        <b/>
        <u/>
        <sz val="11"/>
        <color theme="1"/>
        <rFont val="Calibri"/>
        <family val="2"/>
        <scheme val="minor"/>
      </rPr>
      <t>Amendment 1</t>
    </r>
    <r>
      <rPr>
        <sz val="11"/>
        <color theme="1"/>
        <rFont val="Calibri"/>
        <family val="2"/>
        <scheme val="minor"/>
      </rPr>
      <t xml:space="preserve">
Inserted Other Capex  into the Adjusted Final proposal and Summary Variance sections and updated totals to include new insertions.
</t>
    </r>
    <r>
      <rPr>
        <b/>
        <sz val="11"/>
        <rFont val="Calibri"/>
        <family val="2"/>
        <scheme val="minor"/>
      </rPr>
      <t>Amendment 2</t>
    </r>
    <r>
      <rPr>
        <sz val="11"/>
        <color theme="1"/>
        <rFont val="Calibri"/>
        <family val="2"/>
        <scheme val="minor"/>
      </rPr>
      <t xml:space="preserve">
Change cells F82 and F120 to "LP Gasholders"</t>
    </r>
  </si>
  <si>
    <t>2.05 Revenue ODI</t>
  </si>
  <si>
    <t>Cells E202:I202</t>
  </si>
  <si>
    <t>Updated with new Central Carbon Prices</t>
  </si>
  <si>
    <t>cells AI45:AM45</t>
  </si>
  <si>
    <t>cells O445:O51</t>
  </si>
  <si>
    <t>Corrected cell description</t>
  </si>
  <si>
    <t xml:space="preserve">1.01 Totex &amp; 1.07 Forecast </t>
  </si>
  <si>
    <t xml:space="preserve">Deleted Connections row within Other Capex summary section </t>
  </si>
  <si>
    <t xml:space="preserve">Cells I59:M3 </t>
  </si>
  <si>
    <t xml:space="preserve">Inserted aditional Other rows in all the sections within “Controllable costs” &amp; “Non+Price controlled activities”
</t>
  </si>
  <si>
    <t xml:space="preserve">Tab 4.01
Added init i.e. £m to column AH on rows 586:598
Tab 5.08
Deleted the descriptions in column E &amp; F rows 12 – 23 and 26+36.
Tab 1.07
'Corrected formulae errors for cells AJ:AM78 </t>
  </si>
  <si>
    <t xml:space="preserve">1.01 Totex </t>
  </si>
  <si>
    <t>Cells AI:AM44</t>
  </si>
  <si>
    <t>5.02 Reinforcement</t>
  </si>
  <si>
    <t>Cells AI:AM179</t>
  </si>
  <si>
    <t xml:space="preserve">The Other Capex section contained a Reinforcement (&lt;7 barg) row which was a duplicate of the Load Capex </t>
  </si>
  <si>
    <r>
      <rPr>
        <b/>
        <u/>
        <sz val="11"/>
        <color theme="1"/>
        <rFont val="Calibri"/>
        <family val="2"/>
        <scheme val="minor"/>
      </rPr>
      <t>Tab 1.01</t>
    </r>
    <r>
      <rPr>
        <sz val="11"/>
        <color theme="1"/>
        <rFont val="Calibri"/>
        <family val="2"/>
        <scheme val="minor"/>
      </rPr>
      <t xml:space="preserve">
Deleted (Reinforcement (&lt;7 barg) row 
</t>
    </r>
    <r>
      <rPr>
        <b/>
        <u/>
        <sz val="11"/>
        <color theme="1"/>
        <rFont val="Calibri"/>
        <family val="2"/>
        <scheme val="minor"/>
      </rPr>
      <t>Tab 1.07</t>
    </r>
    <r>
      <rPr>
        <sz val="11"/>
        <color theme="1"/>
        <rFont val="Calibri"/>
        <family val="2"/>
        <scheme val="minor"/>
      </rPr>
      <t xml:space="preserve">
Deleted (Reinforcement (&lt;7 barg) row </t>
    </r>
  </si>
  <si>
    <t>Cells AI36:AM47</t>
  </si>
  <si>
    <t>row 91</t>
  </si>
  <si>
    <t>Inserted Capex and Repex sub+totals to link to tab 1.01 Totex</t>
  </si>
  <si>
    <t>Row AI30 and AI39</t>
  </si>
  <si>
    <t xml:space="preserve">Amended formula to include London Medium Pressure costs </t>
  </si>
  <si>
    <t>6.06 Mains Other</t>
  </si>
  <si>
    <t xml:space="preserve">Row AI12 and AI15 </t>
  </si>
  <si>
    <t>Cell S569</t>
  </si>
  <si>
    <t xml:space="preserve">Corrected description </t>
  </si>
  <si>
    <t>Cell AI42</t>
  </si>
  <si>
    <t>Corrected formula error</t>
  </si>
  <si>
    <t>New row</t>
  </si>
  <si>
    <t xml:space="preserve">Inserted row to capture all Connections categories </t>
  </si>
  <si>
    <t xml:space="preserve">Cells:
 R96 and R140 
AD169:AD210 
</t>
  </si>
  <si>
    <t xml:space="preserve">Amended to enable worksheet totals to pick up data from the rows. </t>
  </si>
  <si>
    <t xml:space="preserve">Cell AI78 </t>
  </si>
  <si>
    <t xml:space="preserve">Deleted wrong data </t>
  </si>
  <si>
    <t>Rows 42:44</t>
  </si>
  <si>
    <t>AI299</t>
  </si>
  <si>
    <t xml:space="preserve">Rows 27:45 </t>
  </si>
  <si>
    <t>Changed from Net to Gross and updated total formula</t>
  </si>
  <si>
    <t>AI30</t>
  </si>
  <si>
    <t>V44</t>
  </si>
  <si>
    <t>Corrected description</t>
  </si>
  <si>
    <t xml:space="preserve">Row 70 </t>
  </si>
  <si>
    <t>AI12:17, AI22:25,AI25,AI30,AI31,AI35,AI39,AI40 &amp; AI44</t>
  </si>
  <si>
    <t>Cells AI14:AM22</t>
  </si>
  <si>
    <t>Cells AI60:AM60</t>
  </si>
  <si>
    <t xml:space="preserve">Cells AI48 </t>
  </si>
  <si>
    <t xml:space="preserve">Row 30 </t>
  </si>
  <si>
    <t>Unhid tab</t>
  </si>
  <si>
    <t>CH</t>
  </si>
  <si>
    <t>1.01 Summary Totex + EXT</t>
  </si>
  <si>
    <t>Deleted. Not used</t>
  </si>
  <si>
    <t>1.07 Summary Uncertainty Mech</t>
  </si>
  <si>
    <t>UM Log</t>
  </si>
  <si>
    <t>2.05 Revenue + ODI</t>
  </si>
  <si>
    <t>E134</t>
  </si>
  <si>
    <t>Changed from % to number format in line with reporting for complaints metric performance scoring</t>
  </si>
  <si>
    <t>J35</t>
  </si>
  <si>
    <t>% of all quotes issued within timescales set: Calculation corrected to divide number quotes within prescribed period by number of requests for quotes.</t>
  </si>
  <si>
    <t>Column F</t>
  </si>
  <si>
    <t>Amended dropdown list to include 'Other' where project not related to an output</t>
  </si>
  <si>
    <t>1.05 Summary Workload</t>
  </si>
  <si>
    <t>K51:N69</t>
  </si>
  <si>
    <t>Repex forecast not being picked up from table 1.08. Formula in rows J51:J69 copied across</t>
  </si>
  <si>
    <t>Rows 70 &amp; 47</t>
  </si>
  <si>
    <t>Corrected typos</t>
  </si>
  <si>
    <t>Column D</t>
  </si>
  <si>
    <t>Row 172</t>
  </si>
  <si>
    <t>Domestic Connection volume driver - link row 172 to rows 133 &amp; 134 (AI172 =AI133+AI134)</t>
  </si>
  <si>
    <t>Row 191</t>
  </si>
  <si>
    <t>Fuel Poor - Link row 191 to row 135 (AI191 =AI135)</t>
  </si>
  <si>
    <t>Cost description in column D incorrect. Description amended from Repex to Opex</t>
  </si>
  <si>
    <t xml:space="preserve"> Rows 172, 181, 186, 196, 205 &amp; 211</t>
  </si>
  <si>
    <t>Net cost calculartions incorrect as it calculates net costs as: Net = gross – contributions, whereas it should be Net = gross + contributions (as any contributions from customers are keyed in as a negative). Updated to correct</t>
  </si>
  <si>
    <t>Cast/spun Iron fractures and ductile iron corrosions heading should be shaded grey similar to other headings</t>
  </si>
  <si>
    <t>Row 101</t>
  </si>
  <si>
    <t>Total accumulative repair risk (x106) should read (x10^6) i.e. 10 to the power 6 not a hundred and six</t>
  </si>
  <si>
    <t>Coumn O</t>
  </si>
  <si>
    <t>table column is named operating pressure, where as the RIGS specifies max design operating pressure. Changed to max design operating pressure as per RIGs</t>
  </si>
  <si>
    <t>Coumn R</t>
  </si>
  <si>
    <t>Table column is named max capacity, RIGS state max design capacity. Changed to latter as per RIGs</t>
  </si>
  <si>
    <t>5.07 Other Capex - Project &gt; £0.5m</t>
  </si>
  <si>
    <t>Column E (Previously L)</t>
  </si>
  <si>
    <t>NARM Risk (column L) is not applicable to table and it was previously agreed that it would be removed. Agree. Column deleted.</t>
  </si>
  <si>
    <t>R74:R105</t>
  </si>
  <si>
    <t>Units changed from # to NUM</t>
  </si>
  <si>
    <t>Row 66</t>
  </si>
  <si>
    <t>Total cost for GD2 row added</t>
  </si>
  <si>
    <t>Column N</t>
  </si>
  <si>
    <t>Total column added</t>
  </si>
  <si>
    <t>Column O</t>
  </si>
  <si>
    <t>2.01 Revenue - PCDs</t>
  </si>
  <si>
    <t>rows 51 to 54</t>
  </si>
  <si>
    <t>cells linked to sheet 1.08 Forecast Workload rows 49-52</t>
  </si>
  <si>
    <t>DS</t>
  </si>
  <si>
    <t>2.02 Revenue - Volume Drivers</t>
  </si>
  <si>
    <t>row 14 - forecast years</t>
  </si>
  <si>
    <t>cells linked to sheet 1.08 Forecast Workload row 43</t>
  </si>
  <si>
    <t>row 24 - forecast years</t>
  </si>
  <si>
    <t>cells linked to sheet 1.08 Forecast Workload sum of rows 40&amp;41</t>
  </si>
  <si>
    <t>row 25 - actuals</t>
  </si>
  <si>
    <t>cells linked to sheet 5.05 Connections sum of cells V122+V123+V124+V125 and W122+W123+W124+W125</t>
  </si>
  <si>
    <t>row 25 - forecast years</t>
  </si>
  <si>
    <t xml:space="preserve">formula input (trend applied to actuals) </t>
  </si>
  <si>
    <t>rows 34-36</t>
  </si>
  <si>
    <t>cells linked to sheet 1.08 Forecast Workload rows 54 to 56</t>
  </si>
  <si>
    <t>2.04 Revenue - Pass Through Costs</t>
  </si>
  <si>
    <t>cell H54</t>
  </si>
  <si>
    <t>cell linked to 4.07 Shrinkage G28</t>
  </si>
  <si>
    <t>row 57</t>
  </si>
  <si>
    <t>formula added to show shrinkage nominal values</t>
  </si>
  <si>
    <t>2.05 Revenue - ODI</t>
  </si>
  <si>
    <t>row 40 - actual score</t>
  </si>
  <si>
    <t>linked to sheet 9.01 ODI Customer Satisfaction row 16</t>
  </si>
  <si>
    <t>row 65 - actual score</t>
  </si>
  <si>
    <t>linked to sheet 9.01 ODI Customer Satisfaction row 29</t>
  </si>
  <si>
    <t>row 91 - actual score</t>
  </si>
  <si>
    <t>linked to sheet 9.01 ODI Customer Satisfaction row 45</t>
  </si>
  <si>
    <t>rows 130-133 - actual scores</t>
  </si>
  <si>
    <t>linked to sheet 9.02 ODI Customer Complaints rows 70,72,74,122</t>
  </si>
  <si>
    <t>rows 149 - actual scores</t>
  </si>
  <si>
    <t>linked to sheet 9.03 ODU Interruption addition of cells (71+61) / (49+39)</t>
  </si>
  <si>
    <t>3.01 Revenue - Interface</t>
  </si>
  <si>
    <t>rows 59 - 63</t>
  </si>
  <si>
    <t>formula corrected</t>
  </si>
  <si>
    <t>row 70</t>
  </si>
  <si>
    <t>rows 152 &amp; 153</t>
  </si>
  <si>
    <t>cells linked to  sheet 1.04 Summary Reliability rows 27 and 28</t>
  </si>
  <si>
    <t>cell D44</t>
  </si>
  <si>
    <t>amended description to "%"</t>
  </si>
  <si>
    <t>New sheet added</t>
  </si>
  <si>
    <t xml:space="preserve">Added "License Values Data Table" tab, to enable pre-population of revenue sheets (2.01 - 2.10)  license values </t>
  </si>
  <si>
    <t>Most tabs</t>
  </si>
  <si>
    <t>Deleted unused columns and rows that were previously added for automation.</t>
  </si>
  <si>
    <t>Rows 65:75</t>
  </si>
  <si>
    <t>Field Based Admin moved from ‘Administration/ to ‘Other costs'. Reasoning is because RIGs admin is defined as 'costs over and above NRSWA'. This does not apply to field based admin which has always been a requirement of NRSWA, and is nothing new from the TMA and implementation of permit schemes.</t>
  </si>
  <si>
    <t>Rows 30:35</t>
  </si>
  <si>
    <t>LDZs should be reported individualy (not combined). Additional rows added to allow.</t>
  </si>
  <si>
    <t>10.03 Gas Escape Reduiction</t>
  </si>
  <si>
    <t>Columns J:O</t>
  </si>
  <si>
    <t>Descriptor coumns removed as not used</t>
  </si>
  <si>
    <t>All costs set to 2 decimal places</t>
  </si>
  <si>
    <t>4.13 Streetworks Schemes, 13.02 Innovation NIC and 13.03 CNIA</t>
  </si>
  <si>
    <t>NA</t>
  </si>
  <si>
    <t>Tables not required to be completed. Tabs retained but 'NA' added to name to indicate not required.</t>
  </si>
  <si>
    <t>Rows 12:47</t>
  </si>
  <si>
    <t>Issue around calculation not picking up negative values. Formula corrected to address. Formula will now pick up actuals if &gt;0. If not it will pick up forecast.</t>
  </si>
  <si>
    <t>Rows 76:87</t>
  </si>
  <si>
    <t>Useable/booked Linepack and Contracted NTS Linepack added as per GD1 RRP. Only the adjusted figure in commissioned, decommissioned or adjustments to Linepack.</t>
  </si>
  <si>
    <t>1.03 Summary MEAV</t>
  </si>
  <si>
    <t>Row 54</t>
  </si>
  <si>
    <t xml:space="preserve">Linepack LTS: Updated to reference the booked linepack volume in RRP 8.02 Cells N83 to R83. 
</t>
  </si>
  <si>
    <t>Row 55</t>
  </si>
  <si>
    <t xml:space="preserve">Linepack NTS Contracted: Updated to reference the NTS Contracted volume in RRP 8.02 Cells N87 to R87.
</t>
  </si>
  <si>
    <t>Licence Values Data Table (NEW)</t>
  </si>
  <si>
    <t>Licence Values Data Table added</t>
  </si>
  <si>
    <t>2.01 - 2.10</t>
  </si>
  <si>
    <t>Various (multiple)</t>
  </si>
  <si>
    <t>Licence values have been pre-populated</t>
  </si>
  <si>
    <t>Row 77</t>
  </si>
  <si>
    <t xml:space="preserve">Formula corrected </t>
  </si>
  <si>
    <t>2.10 Revenue - DRS Revenue</t>
  </si>
  <si>
    <t>Rows 11 and 36</t>
  </si>
  <si>
    <t>Reference to 500k removed</t>
  </si>
  <si>
    <t>Row 70 (EDEt)</t>
  </si>
  <si>
    <t>Reference to deflation factor on Universal data tab removed</t>
  </si>
  <si>
    <t xml:space="preserve">DRS rows 109 &amp; 111 </t>
  </si>
  <si>
    <t>DRS rows 109 &amp; 111 linked to 1.10 and 4.17 sheets respectively</t>
  </si>
  <si>
    <t>2.10 DRS</t>
  </si>
  <si>
    <t xml:space="preserve">Row 6 </t>
  </si>
  <si>
    <t>Further clarification around definition of DRS added</t>
  </si>
  <si>
    <t>Column K &amp; L</t>
  </si>
  <si>
    <t>Addition of entry cells for Voluntary scheme &amp; Ex-Gratia figures</t>
  </si>
  <si>
    <t>Row 13</t>
  </si>
  <si>
    <t>Row 13 linked to row 57</t>
  </si>
  <si>
    <t>Columns P to T</t>
  </si>
  <si>
    <t>Table for "converting to new nominal" removed as no longer required</t>
  </si>
  <si>
    <t>2.09 Revenue Inflation update</t>
  </si>
  <si>
    <t>tab 2.09</t>
  </si>
  <si>
    <t>Tab 2.09 removed as no longer required</t>
  </si>
  <si>
    <t>tab 2.10</t>
  </si>
  <si>
    <t>Tab 2.10 renamed 2.09 as previous 2.09 removed (per above)</t>
  </si>
  <si>
    <t>Pass through table columns I to M</t>
  </si>
  <si>
    <t xml:space="preserve">Formulas updated to remove deflation to 2018/19 prices as these pass-throughs will then be input into the licensee specific input sheets of the PCFM in nominal prices and the calculation needed to deflate these costs to £18/19 prices will instead take place within the PCFM "Input" sheet.
</t>
  </si>
  <si>
    <t>Rows 8 to 22</t>
  </si>
  <si>
    <t>Table added to record storage capacity brought forward from previous year (for relevant sub-categories)</t>
  </si>
  <si>
    <t>Rows 38 to 52</t>
  </si>
  <si>
    <t>Table added to sum storage capacity brought forward from previous year and capacity commissioned in year (for relevant sub-categories)</t>
  </si>
  <si>
    <t>O49:O51 &amp; O53</t>
  </si>
  <si>
    <t>Formula adjusted to pick up sum of storage capacity brought forward and capacity commissioned in year (for relevant sub categories) in 8.02 Capacity &amp; Storage.</t>
  </si>
  <si>
    <t>4.11 TDPWI Recovery</t>
  </si>
  <si>
    <t>Coumns J:K</t>
  </si>
  <si>
    <t>Value Recovered from Third Parties and from Insurance removed. Costs available in 4.01 under Insurance.</t>
  </si>
  <si>
    <t>Row 204 &amp; 207</t>
  </si>
  <si>
    <t>All risers classed as NARM therefore Non-NARM rows not required. Agree. These rows have been greyed out.</t>
  </si>
  <si>
    <t>11.05 Other Reopener Pipeline Log</t>
  </si>
  <si>
    <t>Row 10</t>
  </si>
  <si>
    <t>Pre-populated with all re-openers that can be triggered by the GDNs.</t>
  </si>
  <si>
    <t>H17:19</t>
  </si>
  <si>
    <t>Updated to note regions not depots. SGN do not have depots.</t>
  </si>
  <si>
    <t>Row 11</t>
  </si>
  <si>
    <t>Deleted row relating to reopener schemes. These are now reported in 11.05a</t>
  </si>
  <si>
    <t>11.05a Other Reopener Appendix</t>
  </si>
  <si>
    <t>Table added to provide further details on reopeners (previously requested through SQ). Guidance added to RIGs.</t>
  </si>
  <si>
    <t>Row 121</t>
  </si>
  <si>
    <t>Updated to include 11.05a Other Reopener Appendix</t>
  </si>
  <si>
    <t>2.01 Revenue - PCDs Commercial Fleet PCD (OTCt)</t>
  </si>
  <si>
    <t>Row 102</t>
  </si>
  <si>
    <t xml:space="preserve">Formula amended to adjust the sum total of OTCt for previous years to avoid doublecount </t>
  </si>
  <si>
    <t>Cells K 102,C106,C108 and K118</t>
  </si>
  <si>
    <t>Instruction included for licensee to hardcode the actuals for previous years</t>
  </si>
  <si>
    <t>2.05 - Revenue ODI</t>
  </si>
  <si>
    <t>Shrinkage table</t>
  </si>
  <si>
    <t>Added LDZ 4 and LDZ 5 categories and linked leakage volumes to sheet 4.07</t>
  </si>
  <si>
    <t>1.06 Summary Performance Snapshot</t>
  </si>
  <si>
    <t>Row 19</t>
  </si>
  <si>
    <t>Looks like 0% reliability - changed eqn to =1-IFERROR(('9.03 ODI_Interruption'!AI53+'9.03 ODI_Interruption'!AI61+'9.03 ODI_Interruption'!AI71)/('9.03 ODI_Interruption'!AI11*60*24*365),0)</t>
  </si>
  <si>
    <t>Set to 4 decimal places</t>
  </si>
  <si>
    <t>Row 51</t>
  </si>
  <si>
    <t>Changed from 'Shrinkage actuals compared to target' to 'Shrinkage actuals compared to shrinkage volume at start of GD2' which is what this % measures.</t>
  </si>
  <si>
    <t>Row 57</t>
  </si>
  <si>
    <t xml:space="preserve">Changed measure from '% Totex lower than allowance' to '% Totex spend compared to allowance'. Amended formula as per issue 226 above. </t>
  </si>
  <si>
    <t>Row 71 - 121</t>
  </si>
  <si>
    <t xml:space="preserve">Totex Summary - Totex - Final Proposals Adjusted: Revised Category breakdown added as in Totex Summary - Current Year (Rows 12-48). </t>
  </si>
  <si>
    <t>Row 129 - 180</t>
  </si>
  <si>
    <t>Totex Summary Variance - Totex - Current Vs adjusted FPs : Revised Category breakdown added as in Totex Summary - Current Year (Rows 12-48). Purpose is to compare actuals with allowances.</t>
  </si>
  <si>
    <t>Tab added. This is comprised of six tables;  1. Base Allowance; 2. Single Activity PCDs, Reopeners, Volume Drivers and RPEs; 3. Multiple Activity PCDs, Reopeners, Volume Drivers and RPEs; 4. RPEs (including RPE adjustment table by year); 5. Multi Activity PCDs, Reopeners, Volume Drivers where RPEs don't apply; and 6. Totals Tables.</t>
  </si>
  <si>
    <t>1.01b MultiActivityVAR RPEs</t>
  </si>
  <si>
    <t>Tab added. This captures details for those variables which could impact multiple activities in the Allowance (PCD, Reopeners etc)</t>
  </si>
  <si>
    <t>1.01c MultiActivityVAR No RPEs</t>
  </si>
  <si>
    <t>Same as 1.01b (above) but for those items where RPEs don’t apply.</t>
  </si>
  <si>
    <t>Y/N toggle added to say which costs / re-openers are and aren’t included in Totex &amp; Allowance totals</t>
  </si>
  <si>
    <t>1.03 Summary Meav</t>
  </si>
  <si>
    <t>Corrected links and greyed out cells for future GD2 years</t>
  </si>
  <si>
    <t>Updated links for Y2. Number of cells coloured yellow where Ofgem to enter Y1 data.</t>
  </si>
  <si>
    <t>Update to layout, formula and level of disaggregation based on discussions with GDNs.</t>
  </si>
  <si>
    <t xml:space="preserve">Update to layout and level of disaggregation to match 1.01 Summary Totex. </t>
  </si>
  <si>
    <t>Rows 93:95</t>
  </si>
  <si>
    <t xml:space="preserve">Added two additional rows to report employee homeworing. Sum in row 95 now comprises of employee commuting and employee homeworking. </t>
  </si>
  <si>
    <t>U172 - U191</t>
  </si>
  <si>
    <t>Greyed out column U (2021/22)</t>
  </si>
  <si>
    <t>12.01 GSoP</t>
  </si>
  <si>
    <t>Column M</t>
  </si>
  <si>
    <t>Deleted, not required.</t>
  </si>
  <si>
    <t xml:space="preserve"> L282-286, 290-294, 298, 303-308, 314-317, 322-326, 330 and 335</t>
  </si>
  <si>
    <t>Removed Voluntary Scheme reporting as only applies from GSOP4 TO gsop11.</t>
  </si>
  <si>
    <t>Row 97</t>
  </si>
  <si>
    <t>Corrected sum. Should be =SUM(I90:I94)</t>
  </si>
  <si>
    <t>Rows 301, 312, 323 &amp; 334</t>
  </si>
  <si>
    <t>Adj Total  b/f' formula. Formula corrected to pick up correct cells in calculation.</t>
  </si>
  <si>
    <t>Row 21</t>
  </si>
  <si>
    <t>Copied formula in R21 across for following four years</t>
  </si>
  <si>
    <t>4.09 TDPWI</t>
  </si>
  <si>
    <t>J16</t>
  </si>
  <si>
    <t>Formula is incorrect due to cell being multiplied by 60 and not 65 (GS1 Domestic payment is £65 for 2022/23 failures). Calculation updated.</t>
  </si>
  <si>
    <t>J18</t>
  </si>
  <si>
    <t>J26</t>
  </si>
  <si>
    <t>Formula is incorrect due to cell being multiplied by 100 and not 105 (GS1 Non-Domestic payment is £105 for 2022/23 failures)</t>
  </si>
  <si>
    <t>J28</t>
  </si>
  <si>
    <t>J13, J14, J15, J17, J23, J24, J25, J27, J33, J34, K15, K17, K25, K27, K34</t>
  </si>
  <si>
    <t>This data is referring to customers it needs to be a whole number. Actioned</t>
  </si>
  <si>
    <t>J25, J26, K17, K29, K64, K66</t>
  </si>
  <si>
    <t>Set to 2 decimal places</t>
  </si>
  <si>
    <t>J285, K285, J293, K293, J307, K307, J315, J317, K315, K317, J323, K323, J126, K126, J144, K144, J163, K163, J 177, K177, J194, K194, J200, K200, J216, K216, J225, K225, J235, K235, J243, K243, J251, K251, J259, K259, J267, K267</t>
  </si>
  <si>
    <t>K298</t>
  </si>
  <si>
    <t>Add formula K285 + K293 to be inline with other GSOPs in this table</t>
  </si>
  <si>
    <t>J317</t>
  </si>
  <si>
    <t>Add formula J316*40 to be inline with J325</t>
  </si>
  <si>
    <t>K330</t>
  </si>
  <si>
    <t>Add formula K317 + K325 to be inline with other GSOPs in this table.</t>
  </si>
  <si>
    <t>Column J</t>
  </si>
  <si>
    <t>Grey out as not required to be populated</t>
  </si>
  <si>
    <t>Row 151</t>
  </si>
  <si>
    <t>Renamed NTS Contracted (Flex) and linked to relevant year in row 51</t>
  </si>
  <si>
    <t>4.10 TDPWI Restoration</t>
  </si>
  <si>
    <t>Columns F &amp; G</t>
  </si>
  <si>
    <t>column F ('NARM Category') and column G ('NARM Risk') should be hidden as not relevant</t>
  </si>
  <si>
    <t>L45:P45 &amp; L62:P62</t>
  </si>
  <si>
    <t>Formula cells so changed colour to blue</t>
  </si>
  <si>
    <t>5.01 LTS Storage and Entry</t>
  </si>
  <si>
    <t>T508:T509</t>
  </si>
  <si>
    <t>Removed word 'length' from these cells</t>
  </si>
  <si>
    <t>Scope 3</t>
  </si>
  <si>
    <t>Added additional rows under scope 3</t>
  </si>
  <si>
    <t>Column I</t>
  </si>
  <si>
    <t>Deleted as not required. This descriptor (6) stated 'Installed New' which is incorrect</t>
  </si>
  <si>
    <t>Input cells coloured yellow</t>
  </si>
  <si>
    <t>N48:N55</t>
  </si>
  <si>
    <t>Unit value states 'Num' however picking up 'mcm' unit from table 8.02. Changed unit to mcm</t>
  </si>
  <si>
    <t>C12:C20</t>
  </si>
  <si>
    <t>Corrected formula</t>
  </si>
  <si>
    <t>Removed reference to Final Proposal allowances. Final Proposals are out of date  following the review of the Ex-ante allowances disaggregation. Changed to Totex Allowance.</t>
  </si>
  <si>
    <t>5.09 Cyber Resilience</t>
  </si>
  <si>
    <t>Cells F19, F20, F32, F33, F43 and F44</t>
  </si>
  <si>
    <t>The licence descriptor for these cells should be "CROTt", Change made</t>
  </si>
  <si>
    <t>13.01 Innovation NIA</t>
  </si>
  <si>
    <t>table</t>
  </si>
  <si>
    <t>Greyed out relevant cost columns</t>
  </si>
  <si>
    <t>13.04 Innovation SIF</t>
  </si>
  <si>
    <t>Rows 138-143</t>
  </si>
  <si>
    <t>Added highway authories yellow data input cells to table.</t>
  </si>
  <si>
    <t>Cell H10</t>
  </si>
  <si>
    <t>Change to description to 'Re-opener name'</t>
  </si>
  <si>
    <t>Cell A5</t>
  </si>
  <si>
    <t>Insert column S (descriptor 3) as per last year's table to reinstate yellows cells FOR Routine Maintenance Other</t>
  </si>
  <si>
    <t>5.03 Reinforcement - Projects &gt; £0.5m</t>
  </si>
  <si>
    <t>Column L</t>
  </si>
  <si>
    <t>GDNs need to enter projects that are not PCD, NARM or Volume driver related. Therefore 'Other' added to the list box.</t>
  </si>
  <si>
    <t>Cells M45 &amp; M62</t>
  </si>
  <si>
    <t>Changed the colour of the cells M45 &amp; M62 to grey as they contain formulas.</t>
  </si>
  <si>
    <t>Columns X:AB</t>
  </si>
  <si>
    <t>Changed cell colours (Grey and yellow)</t>
  </si>
  <si>
    <t>8.01 LTS and Entry</t>
  </si>
  <si>
    <t>M66:M86</t>
  </si>
  <si>
    <t>Upadted calculation to take data from 2023</t>
  </si>
  <si>
    <t>P91</t>
  </si>
  <si>
    <t>Changed from 'O' to zero</t>
  </si>
  <si>
    <t>Coumn C</t>
  </si>
  <si>
    <t>Corrected links.</t>
  </si>
  <si>
    <t>V172</t>
  </si>
  <si>
    <t>Sum formula added</t>
  </si>
  <si>
    <t>V191</t>
  </si>
  <si>
    <t>Lists, 2.01 Revenue- PCDs</t>
  </si>
  <si>
    <t>Commercial Fleet PCD</t>
  </si>
  <si>
    <t>Licensee and Year Selector list has been shifted to Lists tab from 2.01 Revenue - PCDs tab.</t>
  </si>
  <si>
    <t xml:space="preserve">Column H </t>
  </si>
  <si>
    <t>Overall performance should be a combination of SI an voluntary connections - existing formula (eg J119) only pulls in SI. Correction made</t>
  </si>
  <si>
    <t>2.09 Revenue DRS</t>
  </si>
  <si>
    <t>Table</t>
  </si>
  <si>
    <t>Note added that all services less than £500k should be combined and reported under 'miscellaneous'</t>
  </si>
  <si>
    <t>Rows 89, 96, 103, 112 &amp; J118</t>
  </si>
  <si>
    <t>Rows added to include 'number of times cap reached' to reflect what is stated in RIGs. Sum added in  J118 to record total.</t>
  </si>
  <si>
    <t>Row 119</t>
  </si>
  <si>
    <t>Added column to record total number of payments made under Reg 9. Sum added to pick up total from each Reg 9 sub category</t>
  </si>
  <si>
    <t>Corrected conditional formatting to ensure correct cell colouring</t>
  </si>
  <si>
    <t>S7:X43</t>
  </si>
  <si>
    <t>Adjusted formula to pick up correct cells</t>
  </si>
  <si>
    <t>Rows 13-48</t>
  </si>
  <si>
    <t>Corrected sumif formula as not picking up all cells in calculation.</t>
  </si>
  <si>
    <t>Revised table added to improve reporting</t>
  </si>
  <si>
    <t>Rows 45-58</t>
  </si>
  <si>
    <t>Calculations updated to pick up correct data from 8.02</t>
  </si>
  <si>
    <t>O14:O58</t>
  </si>
  <si>
    <t>Removed the incremental updates so that when inputting a value in column N the same value is reflected in column O</t>
  </si>
  <si>
    <t>Row 64</t>
  </si>
  <si>
    <t>6.11 Robotics Intervention should be included in calculation. Done</t>
  </si>
  <si>
    <t>Row 51-54</t>
  </si>
  <si>
    <t>Include the tab 6.10 Iron Stubs in 6.01 Main_Tier1 calculation</t>
  </si>
  <si>
    <t>Row 117-122</t>
  </si>
  <si>
    <t>Formula correction</t>
  </si>
  <si>
    <t>Column X</t>
  </si>
  <si>
    <t>Removal of duplication reopener name</t>
  </si>
  <si>
    <t>Inflation updated for 2023</t>
  </si>
  <si>
    <t>Change column N cells to grey</t>
  </si>
  <si>
    <t>JG</t>
  </si>
  <si>
    <t>Rows 204 &amp; 207</t>
  </si>
  <si>
    <t>Grey out cells O204 &amp; O207</t>
  </si>
  <si>
    <t>Columns Z, AA &amp; AB</t>
  </si>
  <si>
    <t>Change cells Z10:AB11 to yellow.</t>
  </si>
  <si>
    <t>Rows 16 - 100</t>
  </si>
  <si>
    <t xml:space="preserve">Extend the number of rows from 49 to 78. </t>
  </si>
  <si>
    <t>Change cells N12 &amp; N16 to grey</t>
  </si>
  <si>
    <t>13.01 NIA</t>
  </si>
  <si>
    <t>Columns R, S &amp; T</t>
  </si>
  <si>
    <t xml:space="preserve">Change column R, S &amp; T colour to yellow </t>
  </si>
  <si>
    <t>13.04 SIF</t>
  </si>
  <si>
    <t>Columns Q, R &amp; S</t>
  </si>
  <si>
    <t xml:space="preserve">Change column Q, R &amp; S colour to yellow </t>
  </si>
  <si>
    <t>Column W</t>
  </si>
  <si>
    <t>Change cells W172 &amp; W191 to grey</t>
  </si>
  <si>
    <t>Column G</t>
  </si>
  <si>
    <t>Change column G cells to grey</t>
  </si>
  <si>
    <t>1.04 Summary Reliability</t>
  </si>
  <si>
    <t>Cells J13 &amp; J14</t>
  </si>
  <si>
    <r>
      <t xml:space="preserve">Corrections: 
Cell J13 </t>
    </r>
    <r>
      <rPr>
        <b/>
        <sz val="11"/>
        <color theme="1"/>
        <rFont val="Calibri"/>
        <family val="2"/>
        <scheme val="minor"/>
      </rPr>
      <t>='9.03 ODI_Interruption'!J39</t>
    </r>
    <r>
      <rPr>
        <sz val="11"/>
        <color theme="1"/>
        <rFont val="Calibri"/>
        <family val="2"/>
        <scheme val="minor"/>
      </rPr>
      <t xml:space="preserve">
Cell J14 </t>
    </r>
    <r>
      <rPr>
        <b/>
        <sz val="11"/>
        <color theme="1"/>
        <rFont val="Calibri"/>
        <family val="2"/>
        <scheme val="minor"/>
      </rPr>
      <t>='9.03 ODI_Interruption'!J49</t>
    </r>
  </si>
  <si>
    <t>11.05 Other Re-opener Pipeline</t>
  </si>
  <si>
    <t>Cell M10</t>
  </si>
  <si>
    <t>Typo - "Stubbs"</t>
  </si>
  <si>
    <t>Formula for row 45 should be ‘=IF(ABS((SUM('6.06 MainsTier_Other'!R46:R75)+'6.09 RepexServices'!R16))&gt;0,(SUM('6.06 MainsTier_Other'!R46:R75 +'6.09 RepexServices'!R16),'1.07 Forecast Costs'!J42). Change actioned and noted in Change Log.</t>
  </si>
  <si>
    <t>Row 47</t>
  </si>
  <si>
    <t>Formula should be =IF(SUM('6.09 RepexServices'!R18,'6.09 RepexServices'!R21)&gt;0,SUM('6.09 RepexServices'!R18,'6.09 RepexServices'!R21),'1.07 Forecast Costs'!J44).  Change actioned and noted in Change Log.</t>
  </si>
  <si>
    <t>1.05 Summary workload</t>
  </si>
  <si>
    <t>Row 44 &amp; Row 72-135</t>
  </si>
  <si>
    <t>RRP update following Allowance Disagg. Work</t>
  </si>
  <si>
    <t>Row 42</t>
  </si>
  <si>
    <t>Row 199</t>
  </si>
  <si>
    <t>Make years 2-5 formulae consistent with year 1 by adding negative conributions instead of subtracting, as is currently in the formulae</t>
  </si>
  <si>
    <t>11.09 Other Net Zero Development</t>
  </si>
  <si>
    <t>Rows 26-35</t>
  </si>
  <si>
    <t>Increase the number of rows by 20. Therefore a total number of rows for this section will be 30.</t>
  </si>
  <si>
    <t>4.02 BS Allocations</t>
  </si>
  <si>
    <t>Cell J22</t>
  </si>
  <si>
    <t>Amend formula to =$J$13</t>
  </si>
  <si>
    <t>Column H</t>
  </si>
  <si>
    <t>Enter the units in the cells H52:70</t>
  </si>
  <si>
    <t>Cell I46</t>
  </si>
  <si>
    <t>Amend formula to =MAX(SUM('5.05 Connections'!V142:V152),'1.08 Forecast Workload'!I45)
Copy across future years</t>
  </si>
  <si>
    <t>Cell I47</t>
  </si>
  <si>
    <t>Amend formula to =SUM(I42:I47)
Copy across future years</t>
  </si>
  <si>
    <t xml:space="preserve">Rows 178, 183, 188, 193 &amp; 198 </t>
  </si>
  <si>
    <t>For forecast years. change the cell colour to yellow input</t>
  </si>
  <si>
    <t>Amend column I to state '£m'</t>
  </si>
  <si>
    <t>5.01 LTS Storage &amp; Entry</t>
  </si>
  <si>
    <t>Row 206 &amp; Row 381</t>
  </si>
  <si>
    <t>Increase both sections number of rows by 4. Therefore a total number of rows for each section will be 20.</t>
  </si>
  <si>
    <t>1.08 Forecast workload</t>
  </si>
  <si>
    <t>cell I45</t>
  </si>
  <si>
    <t>Amend formula to =SUM(I40:I45)
Copy across future years</t>
  </si>
  <si>
    <t>11.07 Environment Other</t>
  </si>
  <si>
    <t>G16</t>
  </si>
  <si>
    <t>Change G16 to yelow input cell.</t>
  </si>
  <si>
    <t>12.02 Licence Condition 10</t>
  </si>
  <si>
    <t>Cell H44</t>
  </si>
  <si>
    <r>
      <t>Amend formula in cell H44 to ='12.01 GSoP'!J195+'12.01 GSoP'!L195</t>
    </r>
    <r>
      <rPr>
        <b/>
        <sz val="11"/>
        <color theme="1"/>
        <rFont val="Calibri"/>
        <family val="2"/>
        <scheme val="minor"/>
      </rPr>
      <t>+'12.01 GSoP'!J201+'12.01 GSoP'!L201</t>
    </r>
  </si>
  <si>
    <t>Cells J276 &amp; J277</t>
  </si>
  <si>
    <r>
      <t>Amend formula in cell J276 to =J235+J243+J251+J259+J267</t>
    </r>
    <r>
      <rPr>
        <b/>
        <sz val="11"/>
        <color theme="1"/>
        <rFont val="Calibri"/>
        <family val="2"/>
        <scheme val="minor"/>
      </rPr>
      <t>+L235+L243+L251+L259+L267</t>
    </r>
    <r>
      <rPr>
        <sz val="11"/>
        <color theme="1"/>
        <rFont val="Calibri"/>
        <family val="2"/>
        <scheme val="minor"/>
      </rPr>
      <t xml:space="preserve">
Amend formula in cell J277 to =J236+J244+J252+J260+J268</t>
    </r>
    <r>
      <rPr>
        <b/>
        <sz val="11"/>
        <color theme="1"/>
        <rFont val="Calibri"/>
        <family val="2"/>
        <scheme val="minor"/>
      </rPr>
      <t>+L236+L244+L252+L260+L268</t>
    </r>
  </si>
  <si>
    <t>1.01 Totex summary</t>
  </si>
  <si>
    <t>Row 31 (Column I – M)</t>
  </si>
  <si>
    <t>Change required =IF(ABS('5.06 OtherCapex'!L18)&gt;0,SUM('5.06 OtherCapex'!L18,'5.10 Physical Security'!R35,'5.10 Physical Security'!R45,'5.10 Physical Security'!R63),'1.07 Forecast Costs'!J26)
Copy across from Column I to M</t>
  </si>
  <si>
    <t>G103</t>
  </si>
  <si>
    <t>Change required:  =SUM($F$101:G101)-SUM($F$102:G102)-SUM($F$103:F103)</t>
  </si>
  <si>
    <t>Row 14 (Column J – M)</t>
  </si>
  <si>
    <r>
      <rPr>
        <b/>
        <sz val="11"/>
        <color theme="1"/>
        <rFont val="Calibri"/>
        <family val="2"/>
        <scheme val="minor"/>
      </rPr>
      <t>FORMULA NOT CHANGED FOR YEAR 2</t>
    </r>
    <r>
      <rPr>
        <sz val="11"/>
        <color theme="1"/>
        <rFont val="Calibri"/>
        <family val="2"/>
        <scheme val="minor"/>
      </rPr>
      <t>. Both 4.01 and 4.06 have already been signed off by our Directors so we are planning to make the change to the formula that you have described for Year 3 onwards. We confirm no double counting as land remediation costs taken out of table 4.01</t>
    </r>
  </si>
  <si>
    <t xml:space="preserve">Licence Values Data Table </t>
  </si>
  <si>
    <t>Column E30-35/ 109-114/ 188-193/ 267-272/ 346-351/ 425-430/ 504-509/ 583-588</t>
  </si>
  <si>
    <t>Updated unit costs for vehicles and electric charging points as per Ofgem instruction 7th July</t>
  </si>
  <si>
    <t>NJK</t>
  </si>
  <si>
    <t>Rows  47, 126, 205, 284, 363, 442, 521, 600 (Column F-J)</t>
  </si>
  <si>
    <t xml:space="preserve">Updated Maximum number of Delivered FPNES Connections as per Ofgem instruction 7th July </t>
  </si>
  <si>
    <t>Rows 49, 128, 207, 286, 365, 444, 523, 602
(Column F-J)</t>
  </si>
  <si>
    <t>Updated The specific matrix cost for Domestic Connections as per Ofgem instruction 7th July</t>
  </si>
  <si>
    <t>Rows 50, 129, 208, 287, 366, 445, 524, 603
(Column F-J)</t>
  </si>
  <si>
    <t>Updated The specific matrix cost for Mains Commissioned as per Ofgem instruction 7th July</t>
  </si>
  <si>
    <t>Rows 79, 158, 237, 316, 395, 474, 553, 632
(Column F-J)</t>
  </si>
  <si>
    <t>Updated Expediture cap for Company Specific VCMA projects as per Ofgem instruction 7th July</t>
  </si>
  <si>
    <t>Rows 80, 159,238, 317, 396, 475, 554, 633
(Column F-J)</t>
  </si>
  <si>
    <t>Updated Expediture cap for Collaborative VCMA projects as per Ofgem instruction 7th July</t>
  </si>
  <si>
    <t>2.01 PCDs</t>
  </si>
  <si>
    <t>Row 103</t>
  </si>
  <si>
    <t>Rows 117-173</t>
  </si>
  <si>
    <t>Commercial fleet Price Control Deliverable Table 1 on 2.01  has also been expanded to incorporate all vehicle categories for all companies</t>
  </si>
  <si>
    <t>In agreement with NGN &amp; Ofgem we are having to insert a new row into table 1.01a.  This will be below the current row 43 ‘Network Innovation’.  As such the Sum totals currently on row 44 will need to be adjusted to incorporate this newly inserted row.  Note, this affects columns E – AU</t>
  </si>
  <si>
    <t>Row 52-55</t>
  </si>
  <si>
    <t>Corrected formulae for Repex Tier 1 workload, there’s a dollar sign in place locking all the values to the smallest diameter banding.</t>
  </si>
  <si>
    <t>Row 32</t>
  </si>
  <si>
    <t>IT and Vehicles costs not being picked up from table 1.07 forecast costs. Amend formula in cell I32 to =IF(ABS('5.06 OtherCapex'!L28)&gt;0,'5.06 OtherCapex'!L28,SUM('1.07 Forecast Costs'!J27:J29))
Copy across other years</t>
  </si>
  <si>
    <t>Columns I &amp; J</t>
  </si>
  <si>
    <t>Needs data in here in order for tables 2.01 &amp; 2.02 and ultimately 1.01 &amp; 3.01 to work</t>
  </si>
  <si>
    <t>DcS</t>
  </si>
  <si>
    <t>1.01 Summary_totex</t>
  </si>
  <si>
    <t>Row 81</t>
  </si>
  <si>
    <t>Formula correction to include '1.01a Allowance'!AP41' - Net Zero UIOLI Allowance</t>
  </si>
  <si>
    <t>Row 94</t>
  </si>
  <si>
    <t>Formula correction to include '1.01a Allowance'!AP23, AP24, AP25' - Other Capex IT &amp; Vehicles</t>
  </si>
  <si>
    <t>Column Z</t>
  </si>
  <si>
    <t>updating of RPEs to include latest inflation (up to May indexation) and March OBR ecomonic forecasts</t>
  </si>
  <si>
    <t>Column L - P</t>
  </si>
  <si>
    <t>Various formula corrections in order to help table 1.01 reconcile to table 3.01</t>
  </si>
  <si>
    <t>Columns J - N</t>
  </si>
  <si>
    <t>Checks don't work so have ignored</t>
  </si>
  <si>
    <t>Rows 51-52 &amp; Rows 73-74</t>
  </si>
  <si>
    <t>Formula correction, Workload needs to be sum of the 5 years on Workload forecast table</t>
  </si>
  <si>
    <t>Formula correction, PSUP re-opener is looking at the wrong row on table 2.03
Currently looks at row 25, needs to look at row 26</t>
  </si>
  <si>
    <t>Row 31</t>
  </si>
  <si>
    <t>Link in cell H31 pointing to wrong year (4.09 is in year table). Move the link to I31 (to point to year 2). Delete link in cell H31 and hard code value to number reported in year1.</t>
  </si>
  <si>
    <t xml:space="preserve">Row 65   </t>
  </si>
  <si>
    <t xml:space="preserve">Row 65 is linked to table 4.07 for shrinkage but 4.07 does not have a forecast in it so will show nil. Therefore change forecast years to yellow input cells to allow the table to be updated.
</t>
  </si>
  <si>
    <t>Row 232</t>
  </si>
  <si>
    <t>Cell E232, the formula incorrectly picking up current year number of collaborative Streetworks projects for year 1 from table 9.05. This makes value in E14 incorrect. Resolution, make prior year yellow input cell (row 232).</t>
  </si>
  <si>
    <t>9.02 Complaints</t>
  </si>
  <si>
    <t>Row 122</t>
  </si>
  <si>
    <t>Formula error to calculate complaints to the ombudsman. Corrected formula in cell I122 - =IF(ISERROR(+I121/I68),"",+I121/I68)
Copy across to other years.</t>
  </si>
  <si>
    <t>Row 32 either needs to be yellow input cells or mapped to licence values</t>
  </si>
  <si>
    <t>Rows 34-36</t>
  </si>
  <si>
    <t>Cells F34:G36, the formula for year 1 &amp; 2 pointing to table 1.08 which is blank. The formula changed to point to table 1.05</t>
  </si>
  <si>
    <t>11.11 PREs_Reports &amp; Repairs</t>
  </si>
  <si>
    <t>Row 45 &amp; 46</t>
  </si>
  <si>
    <t>Formula error pointing to incorrect emergency standard on table 11.11</t>
  </si>
  <si>
    <t>Copying values from table 1.05 into columns I &amp; J to ensure the formula on tables 2.01 &amp; (mainly) and 2.02 work properly</t>
  </si>
  <si>
    <t>E149-158</t>
  </si>
  <si>
    <t>Change direct labour costs to opex / repex / capex costs</t>
  </si>
  <si>
    <t>H65</t>
  </si>
  <si>
    <t>Set to zero as picking up total value in error and no LDZ 4 for NGN</t>
  </si>
  <si>
    <t>Cell G15</t>
  </si>
  <si>
    <t>Remove formula in cell G16 and change cell colour to yellow to allow GDNs to enter number from last year.</t>
  </si>
  <si>
    <t>M30:030</t>
  </si>
  <si>
    <t>Changed unit from km to %</t>
  </si>
  <si>
    <t>I83</t>
  </si>
  <si>
    <t>Change to =I80 to allow for collaborative cap to exceed 25% in line with VCMA Governance Document</t>
  </si>
  <si>
    <t>L18-P18, L29-P29</t>
  </si>
  <si>
    <t>Amended formulae to correctly calculate volume driver allowance adjustments for 3.01 / PCFM reconciliation. Added pre-volume driver allowances to rows 50 and 51 for calculation and transparency.</t>
  </si>
  <si>
    <t>Rows 74 - 190</t>
  </si>
  <si>
    <t>Amended formulae and labelling to reflect aggreed allowance breakdown in 1.01a and compare costs correctly.</t>
  </si>
  <si>
    <t>J41-K41, J56-K58, L50</t>
  </si>
  <si>
    <t>Changed formulae in row 41 to so fuel poor % vs. updated cap is correct.  Changed formulee in rows 56-57 to show correct peformance against controllable totex and not double count non-controllable in row 58. Zeroed out L50 as only actual years should have values for shrinkage performance to date.</t>
  </si>
  <si>
    <t>1.01 Summary_Totex</t>
  </si>
  <si>
    <t>Row 14 (Column I – M)</t>
  </si>
  <si>
    <t>"=IF(ABS(SUM('4.01 OpexCostMatrix'!P14:P17))&gt;0,SUM('4.01 OpexCostMatrix'!P14:P17),'1.07 Forecast Costs'!J10)-I12-I13"</t>
  </si>
  <si>
    <t>1.06 Performance Summary</t>
  </si>
  <si>
    <t>Current formula is 1-(IFERROR(('1.01 Summary_Totex'!I53-'1.01 Summary_Totex'!#REF!)/'1.01 Summary_Totex'!I53,0)) - should be =1-(IFERROR(('1.01 Summary_Totex'!J115-'1.01 Summary_Totex'!J53)/'1.01 Summary_Totex'!J115,0))</t>
  </si>
  <si>
    <t>Licence Values Data Table</t>
  </si>
  <si>
    <t>License data values (highlighted yellow) updated to agree to Special Conditions documents per 1st June decision</t>
  </si>
  <si>
    <t>Formula incorrectly taking numbers from table 1.05. Cells need to be yellow input so licence value can be added by GDN</t>
  </si>
  <si>
    <t>Correction made to Cadent's Cyber resilience OT  IT baseline allowances</t>
  </si>
  <si>
    <t>Row 15 &amp; 16</t>
  </si>
  <si>
    <t>Two line items added to report Domestic and Non-Domestic connections.</t>
  </si>
  <si>
    <t>Rows 62 to 617</t>
  </si>
  <si>
    <t xml:space="preserve">Updated column N to change 'Net' text to 'Gross'. Gross Total added for every category. Removed 'net' text under customer contributions/cost recoveries. Inserted net total and added a 'Net' text under column N. </t>
  </si>
  <si>
    <t>Tables added to report Gross costs and customer contributions. Formula added to calculate Net costs.</t>
  </si>
  <si>
    <t>Row 65</t>
  </si>
  <si>
    <t>Removed link to 4.07 Shrinkage as values in this table reported in nominal prices.</t>
  </si>
  <si>
    <t>Cells changed to blue as calculations</t>
  </si>
  <si>
    <t>Total Opex and Capex rows added</t>
  </si>
  <si>
    <t>Columns I:K</t>
  </si>
  <si>
    <t xml:space="preserve">Actuals linked up to relevant volumes within pack </t>
  </si>
  <si>
    <t>Removed table as not required. Cadent and NGN to provide in report.</t>
  </si>
  <si>
    <t>P8:T23</t>
  </si>
  <si>
    <t>Checks added</t>
  </si>
  <si>
    <t>I126:L131</t>
  </si>
  <si>
    <t>Formula driven from 2.04</t>
  </si>
  <si>
    <t>Rows 50-80</t>
  </si>
  <si>
    <t>Extra workings have been added to determine adjustments to volumes as compared to ex-ante allowances.</t>
  </si>
  <si>
    <t>SF/ AK</t>
  </si>
  <si>
    <t>License Values Data Tab</t>
  </si>
  <si>
    <t>East: Row 49,52-58, London: Row 136, 139-145, NW: Row 223, 226-232, WM: Row 310, 313-319, NGN: Row 397, 400-406, SGN Sco: Row 484, 487-493, SGN Sou: Row 571, 574-580, WWU: Row 658, 661-667</t>
  </si>
  <si>
    <t>8 new items added from RIIO-2 Final Determinations to enable extra workings added in 1.01a Allowance</t>
  </si>
  <si>
    <t>AK</t>
  </si>
  <si>
    <t>4.12 StreetWorks</t>
  </si>
  <si>
    <t>Corrected spelling error</t>
  </si>
  <si>
    <t>13.01 Network Innovation Allowance</t>
  </si>
  <si>
    <t>P85:Q85</t>
  </si>
  <si>
    <t>Hard coded values removed</t>
  </si>
  <si>
    <t>H10</t>
  </si>
  <si>
    <t>Changed description from 'Reopener area' to 'Reopener Mechanism' to align with RIGs</t>
  </si>
  <si>
    <t>H14</t>
  </si>
  <si>
    <t>Changed description from 'Probability of submission' to 'Probability of submission (low, medium or high)' to align with RIGs.</t>
  </si>
  <si>
    <t>2.01 Revenue PCD</t>
  </si>
  <si>
    <t>F102:G102</t>
  </si>
  <si>
    <t>Removed hardcoded values and changed colours to input cells</t>
  </si>
  <si>
    <t>C99:C156</t>
  </si>
  <si>
    <t>Removed formula as not used</t>
  </si>
  <si>
    <t>A1</t>
  </si>
  <si>
    <t xml:space="preserve"> "GD2 Regulatory Report Pack" added to description cell</t>
  </si>
  <si>
    <t>4.15 SIU</t>
  </si>
  <si>
    <t>Q41</t>
  </si>
  <si>
    <t>Removed text that should not be there</t>
  </si>
  <si>
    <t>Q55:Q333</t>
  </si>
  <si>
    <t>Removed hardcoded values.</t>
  </si>
  <si>
    <t>J227:J233</t>
  </si>
  <si>
    <t>L70:M70</t>
  </si>
  <si>
    <t>8.01 LTS&amp;Entry</t>
  </si>
  <si>
    <t>Q13:R59</t>
  </si>
  <si>
    <t>Column J:K</t>
  </si>
  <si>
    <t>Greyed out input cells as not required to be forecast</t>
  </si>
  <si>
    <t>Updated formual to align with updated GSoP payments for 23/24. Changed from 65 to 70.</t>
  </si>
  <si>
    <t>Updated formual to align with updated GSoP payments for 23/24. Changed from 105 to 115</t>
  </si>
  <si>
    <t>Updated formual to align with updated GSoP payments for 23/24. Changed from 105 to 116</t>
  </si>
  <si>
    <t>E36</t>
  </si>
  <si>
    <t>Text should read: ‘Major non-conformities incidents’</t>
  </si>
  <si>
    <t>Q12:Q25</t>
  </si>
  <si>
    <t xml:space="preserve">Formulas in cells Q12:Q25 pulls information from wrong column from '8.01 LTS&amp;Entry'. Column reference should be M instead of N. </t>
  </si>
  <si>
    <t>L17</t>
  </si>
  <si>
    <t>Formula in cell L17 corrected as "SUM('8.01 LTS&amp;Entry'!$M$66:$M$71)   - instead of SUM('8.01 LTS&amp;Entry'!$M$66:N71).</t>
  </si>
  <si>
    <t>Comments removed</t>
  </si>
  <si>
    <t>Rows 14 - 53</t>
  </si>
  <si>
    <t>Sumif formula corrected</t>
  </si>
  <si>
    <t>11.11 Other PRE Reports &amp; Repairs</t>
  </si>
  <si>
    <t>O12 &amp; O16</t>
  </si>
  <si>
    <t>Non input cells coloured grey</t>
  </si>
  <si>
    <t>X:AB</t>
  </si>
  <si>
    <t>Removed formula due to issues around reporting customer contributions/cost recoveries. GDNs have option whether to complete Gross and Customer Contributions/Cost Recoveries. GDNs must complete Net table.</t>
  </si>
  <si>
    <t>J321</t>
  </si>
  <si>
    <t>Updated to the latest GSoP Penalty value. See GD3 SSMC - Annex 2</t>
  </si>
  <si>
    <t>J329</t>
  </si>
  <si>
    <t>D28:D30</t>
  </si>
  <si>
    <t xml:space="preserve">Update to RPI+CPI financial year average </t>
  </si>
  <si>
    <t>Company Name:</t>
  </si>
  <si>
    <t>Company Short Name:</t>
  </si>
  <si>
    <t>Version (Number):</t>
  </si>
  <si>
    <t>Submitted Date:</t>
  </si>
  <si>
    <t>Reporting Year - 1</t>
  </si>
  <si>
    <t>Reporting Year + 1</t>
  </si>
  <si>
    <t>Reporting Year + 2</t>
  </si>
  <si>
    <t>Reporting Year + 3</t>
  </si>
  <si>
    <t>Reporting Year + 4</t>
  </si>
  <si>
    <t>Reporting Year + 5</t>
  </si>
  <si>
    <t>Reporting Year + 6</t>
  </si>
  <si>
    <t>Reporting Year + 7</t>
  </si>
  <si>
    <t>RPI Index</t>
  </si>
  <si>
    <t>Reporting year</t>
  </si>
  <si>
    <t>Financial Year Average (RPI+CPIH)</t>
  </si>
  <si>
    <t>Combined RPI+CPIH real to nominal prices conversion factor</t>
  </si>
  <si>
    <t>Combined RPI+CPIH nominal to real prices conversion factor (2018/19 price base)</t>
  </si>
  <si>
    <t>2018/19</t>
  </si>
  <si>
    <t>2019/20</t>
  </si>
  <si>
    <t>2020/21</t>
  </si>
  <si>
    <t>2026/27</t>
  </si>
  <si>
    <t>Reporting Years Financial Year Average RPI:</t>
  </si>
  <si>
    <t>GD2 Regulatory Report Pack</t>
  </si>
  <si>
    <t xml:space="preserve">1.01 Summary of Totex </t>
  </si>
  <si>
    <t xml:space="preserve">Cost Category </t>
  </si>
  <si>
    <t>Net Cost</t>
  </si>
  <si>
    <t>Total</t>
  </si>
  <si>
    <t>Totex Summary - Current Year</t>
  </si>
  <si>
    <t>Controllable Costs</t>
  </si>
  <si>
    <t>Opex (Direct)</t>
  </si>
  <si>
    <t>Work Management - Holder Demolition</t>
  </si>
  <si>
    <t>Net</t>
  </si>
  <si>
    <t>Work Management - Land Remediation</t>
  </si>
  <si>
    <t>Work Management - Other</t>
  </si>
  <si>
    <t>Work Execution - Emergency</t>
  </si>
  <si>
    <t>Work Execution - Repair</t>
  </si>
  <si>
    <t>Work Execution - Maintenance</t>
  </si>
  <si>
    <t>Work Execution - (SIUs)</t>
  </si>
  <si>
    <t>Work Execution - ODA</t>
  </si>
  <si>
    <t>Opex (Indirect)</t>
  </si>
  <si>
    <t>Business support</t>
  </si>
  <si>
    <t>Training &amp; Apprentices</t>
  </si>
  <si>
    <t>Total Opex</t>
  </si>
  <si>
    <t>Opex (Direct + Indirect)</t>
  </si>
  <si>
    <t>Capex (Load)</t>
  </si>
  <si>
    <t>LTS, Storage &amp; Entry</t>
  </si>
  <si>
    <t>Connections</t>
  </si>
  <si>
    <t>Reinforcement (&lt;7 barg)</t>
  </si>
  <si>
    <t>Capex (Non Load)</t>
  </si>
  <si>
    <t>Governors</t>
  </si>
  <si>
    <t>Statutory Independent Undertakings (SIU)</t>
  </si>
  <si>
    <t>Other Network Capex</t>
  </si>
  <si>
    <t>Other Non Network Capex</t>
  </si>
  <si>
    <t>of which Vehicles</t>
  </si>
  <si>
    <t xml:space="preserve">of which IT &amp; Telecoms </t>
  </si>
  <si>
    <t>Total Capex</t>
  </si>
  <si>
    <t>Capex ( Load + Non Load)</t>
  </si>
  <si>
    <t>Tier-1 - Mains</t>
  </si>
  <si>
    <t>Tier 1 - Services</t>
  </si>
  <si>
    <t>Tier-2A Mains and Services</t>
  </si>
  <si>
    <t>Tier-2B Mains and Services</t>
  </si>
  <si>
    <t>Tier-3 Mains and Services</t>
  </si>
  <si>
    <t>&lt;=2" Steel Mains and Services</t>
  </si>
  <si>
    <t>&gt;2" Steel Mains and Services</t>
  </si>
  <si>
    <t>&gt;30m Mains</t>
  </si>
  <si>
    <t>Other Mains and Services</t>
  </si>
  <si>
    <t>Diversions Mains and Services</t>
  </si>
  <si>
    <t>Other Services</t>
  </si>
  <si>
    <t>Tier 1 Stubs</t>
  </si>
  <si>
    <t>Total Repex</t>
  </si>
  <si>
    <t>Total Controllable costs</t>
  </si>
  <si>
    <t>Non Controllable Costs</t>
  </si>
  <si>
    <t>Shrinkage</t>
  </si>
  <si>
    <t>Ofgem Licence</t>
  </si>
  <si>
    <t>Network Rates</t>
  </si>
  <si>
    <t>Established pension deficit recovery plan payment</t>
  </si>
  <si>
    <t>NTS exit costs</t>
  </si>
  <si>
    <t>Total Non Controllable costs</t>
  </si>
  <si>
    <t>Total Funded costs</t>
  </si>
  <si>
    <t>Totex Summary - Totex allowance adjusted with uncertainties indicated on the Re-Opener Pipeline Log - £m</t>
  </si>
  <si>
    <t>Total Baseline costs</t>
  </si>
  <si>
    <t>Totex Summary Variance - Totex- Current versus adjusted allowance</t>
  </si>
  <si>
    <t>Base Allowance</t>
  </si>
  <si>
    <t>Single Activity PCDs, Re-openers, Volume drivers, RPEs apply</t>
  </si>
  <si>
    <t>Multiple Activity PCDs, Re-openers, Volume drivers, RPEs apply</t>
  </si>
  <si>
    <t>RPE Factor</t>
  </si>
  <si>
    <t>Multiple Activity PCDs, Re-openers, Volume drivers, RPEs don’t apply</t>
  </si>
  <si>
    <t>Y1</t>
  </si>
  <si>
    <t>PREs apply</t>
  </si>
  <si>
    <t>Y2</t>
  </si>
  <si>
    <t>Y3</t>
  </si>
  <si>
    <t>Y4</t>
  </si>
  <si>
    <t>Y5</t>
  </si>
  <si>
    <t>Training and Apprentices</t>
  </si>
  <si>
    <t>Load - LTS, Storage and Entry</t>
  </si>
  <si>
    <t>Load - Connections</t>
  </si>
  <si>
    <t>RPEs apply</t>
  </si>
  <si>
    <t>Load - Reinforcement</t>
  </si>
  <si>
    <t>Non Load - LTS, Storage and Entry</t>
  </si>
  <si>
    <t>Non Load - Governors</t>
  </si>
  <si>
    <t>Non Load - Other Network Capex</t>
  </si>
  <si>
    <t>Non Load - IT</t>
  </si>
  <si>
    <t>Non Load - Vehicles</t>
  </si>
  <si>
    <t>Non Load - Other Non Network Capex</t>
  </si>
  <si>
    <t>Non Load - SIU</t>
  </si>
  <si>
    <t>Tier 1 Mains</t>
  </si>
  <si>
    <t>Tier 1 Services</t>
  </si>
  <si>
    <t>Tier 2a Mains and Services</t>
  </si>
  <si>
    <t>Tier 2b Mains and Services</t>
  </si>
  <si>
    <t>Tier 3 Mains and Services</t>
  </si>
  <si>
    <t xml:space="preserve">Risers </t>
  </si>
  <si>
    <t>Net zero and Re-opener UIOLI</t>
  </si>
  <si>
    <t>Other Revenue Allowances</t>
  </si>
  <si>
    <t>VCMA UIOLI</t>
  </si>
  <si>
    <t>Network Innovation</t>
  </si>
  <si>
    <t>Cyber resilience OT Allowance (non-totex)</t>
  </si>
  <si>
    <t>Check to base allowance in PCFM</t>
  </si>
  <si>
    <t>Check to relevant lines in PCFM</t>
  </si>
  <si>
    <t>Check to RPEs in PCFM</t>
  </si>
  <si>
    <t>Check to PCFM total</t>
  </si>
  <si>
    <t>Supporting calculations for Volume Drivers</t>
  </si>
  <si>
    <t>Ex-Ante</t>
  </si>
  <si>
    <t>Units</t>
  </si>
  <si>
    <t>GD2 FPNES Connection Target</t>
  </si>
  <si>
    <t>FDV- FPNES</t>
  </si>
  <si>
    <t>Original Volumes</t>
  </si>
  <si>
    <t>Fuel Poor Individual Connection Cost (Final determination)</t>
  </si>
  <si>
    <t>V</t>
  </si>
  <si>
    <t>SpC 3.14, Part A</t>
  </si>
  <si>
    <t>£ 18/19 prices</t>
  </si>
  <si>
    <t>Final determination Allowances</t>
  </si>
  <si>
    <t>Revised Allowance</t>
  </si>
  <si>
    <t>Volume Adjustment to FD Allowances</t>
  </si>
  <si>
    <t>Number of Domestic Connections the licensee has been allowed</t>
  </si>
  <si>
    <t>VC Allowances - Ex- Ante</t>
  </si>
  <si>
    <t>Length of Mains commissioned the licensee has been allowed</t>
  </si>
  <si>
    <t>VM Allowances - Ex- Ante</t>
  </si>
  <si>
    <t>The specific matrix cost for Domestic Connections allowed</t>
  </si>
  <si>
    <t>DC - Ex - Ante</t>
  </si>
  <si>
    <t>The specific matrix cost for Mains Commissioned allowed</t>
  </si>
  <si>
    <t>MC- Ex - Ante</t>
  </si>
  <si>
    <t>£m 18/19 prices</t>
  </si>
  <si>
    <t>Load - Connections Allowance Adjustment</t>
  </si>
  <si>
    <t>Summation of FP and DC allowance change</t>
  </si>
  <si>
    <t>Length in respect of diameter band n (&gt;8&lt;10 inches) allowed</t>
  </si>
  <si>
    <t>Ln,t - Ex - Ante - 8'</t>
  </si>
  <si>
    <t>SpC 3.16, Part A</t>
  </si>
  <si>
    <t>Kms</t>
  </si>
  <si>
    <t>Length in respect of diameter band n (10&lt;=12 inches) allowed</t>
  </si>
  <si>
    <t>Ln,t - Ex - Ante 12'</t>
  </si>
  <si>
    <t>Length in respect of diameter band n (&gt;12&lt;18 inches) allowed</t>
  </si>
  <si>
    <t>Ln,t - Ex - Ante 18'</t>
  </si>
  <si>
    <t>Specific matrix costs in respect of diameter band n  (&gt;8&lt;10 inches)</t>
  </si>
  <si>
    <t>Un,t</t>
  </si>
  <si>
    <t>£km 18/19 prices</t>
  </si>
  <si>
    <t>Specific matrix costs in respect of diameter band n (10&lt;=12 inches)</t>
  </si>
  <si>
    <t>Specific matrix costs in respect of diameter band n (&gt;12&lt;18 inches)</t>
  </si>
  <si>
    <t>REt</t>
  </si>
  <si>
    <t>SpC 3.16</t>
  </si>
  <si>
    <t>Baseline Network Risk Outputs</t>
  </si>
  <si>
    <t>Cyber resilience IT Baseline</t>
  </si>
  <si>
    <t>Capital projects Price Control Deliverable</t>
  </si>
  <si>
    <t>Personalising welfare facilities Price Control Deliverable [Cadent only]</t>
  </si>
  <si>
    <t>London Medium Pressure Price Control Deliverable [Cadent London only]</t>
  </si>
  <si>
    <t>Intermediate pressure reconfigurations Price Control Deliverable [SGN Scotland only]</t>
  </si>
  <si>
    <t>Remote pressure management Price Control Deliverable [SGN Southern only]</t>
  </si>
  <si>
    <t>Biomethane improved access rollout Price Control Deliverable [SGN only]</t>
  </si>
  <si>
    <t>Gas escape reduction Price Control Deliverable [SGN only]</t>
  </si>
  <si>
    <t>PCD, Reopener etc</t>
  </si>
  <si>
    <t>Activity</t>
  </si>
  <si>
    <t>End of table</t>
  </si>
  <si>
    <t>NO RPEs apply</t>
  </si>
  <si>
    <t>Cyber resilience OT Baseline</t>
  </si>
  <si>
    <t>Net zero and Re-opener development fund use it or lose it allowance</t>
  </si>
  <si>
    <t>Cyber resilience OT non-baseline</t>
  </si>
  <si>
    <t>Cyber resilience IT non-baseline</t>
  </si>
  <si>
    <t>Non-operational IT Capex Re-opener</t>
  </si>
  <si>
    <t>Coordinated adjustment mechanism Re-opener</t>
  </si>
  <si>
    <t>Net zero pre-construction works and small net zero projects re-opener</t>
  </si>
  <si>
    <t>HSE policy Re-opener</t>
  </si>
  <si>
    <t>Tier 1 Stubs Repex policy Re-opener</t>
  </si>
  <si>
    <t>Heat policy and energy efficiency Re-opener</t>
  </si>
  <si>
    <t>Diversions and Loss of Development Claims policy Re-opener</t>
  </si>
  <si>
    <t>Multiple Occupancy Buildings safety Re-opener</t>
  </si>
  <si>
    <t>New Large Load Connections Re-opener</t>
  </si>
  <si>
    <t>Smart Metering Roll-out Costs Re-opener</t>
  </si>
  <si>
    <t>Specified Streetworks Costs Re-opener</t>
  </si>
  <si>
    <t>1.02 Summary Totex PCFM</t>
  </si>
  <si>
    <t>Cost categoruy</t>
  </si>
  <si>
    <t xml:space="preserve">Cost type </t>
  </si>
  <si>
    <t>Adjustment Description</t>
  </si>
  <si>
    <t>Specified Project</t>
  </si>
  <si>
    <t>Contribution Cost</t>
  </si>
  <si>
    <t>Gross Cost</t>
  </si>
  <si>
    <t>Unique ID</t>
  </si>
  <si>
    <t>Year price</t>
  </si>
  <si>
    <t xml:space="preserve">Actual capex + Load </t>
  </si>
  <si>
    <t>Load</t>
  </si>
  <si>
    <t xml:space="preserve">Actual </t>
  </si>
  <si>
    <t>net</t>
  </si>
  <si>
    <t>Adjustment</t>
  </si>
  <si>
    <t xml:space="preserve">Total </t>
  </si>
  <si>
    <t xml:space="preserve">Actual capex + Other </t>
  </si>
  <si>
    <t xml:space="preserve">Actual controllable opex + Indirect </t>
  </si>
  <si>
    <t xml:space="preserve">Indirect </t>
  </si>
  <si>
    <t xml:space="preserve">Actual controllable opex + Direct </t>
  </si>
  <si>
    <t xml:space="preserve">Actual Repex </t>
  </si>
  <si>
    <t xml:space="preserve">PCFM </t>
  </si>
  <si>
    <t>Variable Value Inputs</t>
  </si>
  <si>
    <t>Total Totex for PCFM</t>
  </si>
  <si>
    <t>Sheet End</t>
  </si>
  <si>
    <t>1.03 Modern Equivalent Asset Value (MEAV) Assets</t>
  </si>
  <si>
    <t>Asset/Activity Category</t>
  </si>
  <si>
    <t>Asset/Activity Sub+Class</t>
  </si>
  <si>
    <t>LTS Pipelines</t>
  </si>
  <si>
    <t>Diameter Band</t>
  </si>
  <si>
    <t>Nominal Diameter ≤200mm</t>
  </si>
  <si>
    <t>MEAV</t>
  </si>
  <si>
    <t>Asset Population</t>
  </si>
  <si>
    <t>Nominal Diameter &gt;200mm &amp; ≤300mm</t>
  </si>
  <si>
    <t>Nominal Diameter &gt;300mm &amp; ≤450mm</t>
  </si>
  <si>
    <t>Nominal Diameter &gt;450mm &amp; ≤600mm</t>
  </si>
  <si>
    <t>Nominal Diameter &gt;600mm &amp; ≤800mm</t>
  </si>
  <si>
    <t>Nominal Diameter &gt;800mm</t>
  </si>
  <si>
    <t xml:space="preserve">Sub+total </t>
  </si>
  <si>
    <t>Maximum Design Operating Pressure</t>
  </si>
  <si>
    <t>≤30bar</t>
  </si>
  <si>
    <t>&gt;30bar &amp; ≤50bar</t>
  </si>
  <si>
    <t>&gt;50bar &amp; ≤70bar</t>
  </si>
  <si>
    <t>&gt;70bar</t>
  </si>
  <si>
    <t>NTS Offtakes</t>
  </si>
  <si>
    <t xml:space="preserve">Num </t>
  </si>
  <si>
    <t xml:space="preserve">NTS Offtakes + NTS Flat </t>
  </si>
  <si>
    <t xml:space="preserve">Capacity </t>
  </si>
  <si>
    <t xml:space="preserve">NTS Flat </t>
  </si>
  <si>
    <t>mcm/d</t>
  </si>
  <si>
    <t>Pressure Reduction Stations (PRS)</t>
  </si>
  <si>
    <t xml:space="preserve">PRS </t>
  </si>
  <si>
    <t>PRS</t>
  </si>
  <si>
    <t>Num</t>
  </si>
  <si>
    <t>Embedded Gas Entry Points</t>
  </si>
  <si>
    <t>Embedded Gas Entry Points ≥7barg</t>
  </si>
  <si>
    <t>Embedded Gas Entry Points &lt;7barg</t>
  </si>
  <si>
    <t>Above - Ground Installations (AGI)</t>
  </si>
  <si>
    <t xml:space="preserve">AGI </t>
  </si>
  <si>
    <t>AGI</t>
  </si>
  <si>
    <t xml:space="preserve">Storage </t>
  </si>
  <si>
    <t>High-Pressure Vessels</t>
  </si>
  <si>
    <t>High+Pressure Vessels</t>
  </si>
  <si>
    <t>Number of Assets</t>
  </si>
  <si>
    <t>mcm</t>
  </si>
  <si>
    <t>Salt Cavities &amp; Mined Cavities</t>
  </si>
  <si>
    <t>LNG Storage</t>
  </si>
  <si>
    <t>Low-Pressure Gasholders: Operational</t>
  </si>
  <si>
    <t>Low+Pressure Gasholders: Operational (Usable)</t>
  </si>
  <si>
    <t>Low-Pressure Gasholders: Mothballed</t>
  </si>
  <si>
    <t>Low+Pressure Gasholders: Mothballed</t>
  </si>
  <si>
    <t>Other Storage</t>
  </si>
  <si>
    <t>Linepack: LTS</t>
  </si>
  <si>
    <t>Linepack: NTS Contracted</t>
  </si>
  <si>
    <t>Distribution Mains: All Materials &amp; Pressures</t>
  </si>
  <si>
    <t>Distribution</t>
  </si>
  <si>
    <t>Diameter Band: I</t>
  </si>
  <si>
    <t>Governors: Number of Assets</t>
  </si>
  <si>
    <t>District</t>
  </si>
  <si>
    <t>Service: Domestic</t>
  </si>
  <si>
    <t>Service</t>
  </si>
  <si>
    <t>Service: Non+Domestic &lt;200scm/h</t>
  </si>
  <si>
    <t xml:space="preserve">Non+Domestic </t>
  </si>
  <si>
    <t>&lt;200scm/h</t>
  </si>
  <si>
    <t>Service: Non+Domestic ≥200scm/h</t>
  </si>
  <si>
    <t>&gt; = 200scm/h</t>
  </si>
  <si>
    <t>Services (Excl. MOB, CSEP, IGT, SIU): Number of Assets</t>
  </si>
  <si>
    <t>PE</t>
  </si>
  <si>
    <t>Mixed PE/Steel</t>
  </si>
  <si>
    <t>Multiple Occupancy Buildings (MOB): Number of Assets</t>
  </si>
  <si>
    <t>Medium rise (3 + 5 floors)</t>
  </si>
  <si>
    <t>MOB</t>
  </si>
  <si>
    <t>High rise (6 + 9 floors)</t>
  </si>
  <si>
    <t>High risk (10+ floors)</t>
  </si>
  <si>
    <t>1.04 Summary of reliability outputs and secondary deliverables</t>
  </si>
  <si>
    <t>Policy Area</t>
  </si>
  <si>
    <t>Policy Mechanism</t>
  </si>
  <si>
    <t>Summary of loss of supply volumes and duration + primary output</t>
  </si>
  <si>
    <t>Actual loss of supply volumes (no.)</t>
  </si>
  <si>
    <t>Planned</t>
  </si>
  <si>
    <t xml:space="preserve">Interruptions </t>
  </si>
  <si>
    <t xml:space="preserve">Number </t>
  </si>
  <si>
    <t>Unplanned (MOBs)</t>
  </si>
  <si>
    <t>Unplanned (Non+MOBs)</t>
  </si>
  <si>
    <t>Total interruptions</t>
  </si>
  <si>
    <t>Actual loss of supply duration (minutes)</t>
  </si>
  <si>
    <t xml:space="preserve">Minutes </t>
  </si>
  <si>
    <t>Average duration (minutes)</t>
  </si>
  <si>
    <t>1.05 Summary of Workload</t>
  </si>
  <si>
    <t xml:space="preserve">Summary of workload </t>
  </si>
  <si>
    <t xml:space="preserve">Opex activity </t>
  </si>
  <si>
    <t>Mains condition reports</t>
  </si>
  <si>
    <t>Service condition reports</t>
  </si>
  <si>
    <t> No. of holders removed</t>
  </si>
  <si>
    <t xml:space="preserve">Capex activity </t>
  </si>
  <si>
    <t>Storage</t>
  </si>
  <si>
    <t>Pipelines</t>
  </si>
  <si>
    <t xml:space="preserve">Reinforcement </t>
  </si>
  <si>
    <t>Total mains reinforcement</t>
  </si>
  <si>
    <t>k m</t>
  </si>
  <si>
    <t>Total reinforcement Governors</t>
  </si>
  <si>
    <t>Housing Replacement only</t>
  </si>
  <si>
    <t>Component replacement/refurbishment only</t>
  </si>
  <si>
    <t>Replacement of entire installation</t>
  </si>
  <si>
    <t>Decommission</t>
  </si>
  <si>
    <t xml:space="preserve">Connection </t>
  </si>
  <si>
    <t>New housing services</t>
  </si>
  <si>
    <t>Existing housing services (excl Fuel poor)</t>
  </si>
  <si>
    <t>Non Domestic</t>
  </si>
  <si>
    <t xml:space="preserve">Fuel poor services </t>
  </si>
  <si>
    <t>Governor intervention</t>
  </si>
  <si>
    <t>Total connection services</t>
  </si>
  <si>
    <t xml:space="preserve">Repex activity </t>
  </si>
  <si>
    <t>T1 length decommissioned</t>
  </si>
  <si>
    <t>Outturn Workload (&lt;=3")</t>
  </si>
  <si>
    <t>Outturn Workload ( 4" + 5")</t>
  </si>
  <si>
    <t>Outturn Workload (6" + 7")</t>
  </si>
  <si>
    <t>Outturn Workload ( 8" )</t>
  </si>
  <si>
    <t>T2a length decommissioned</t>
  </si>
  <si>
    <t>Length in respect of diameter band n (&gt;8&lt;10 inches)</t>
  </si>
  <si>
    <t>Length in respect of diameter band n (10&lt;=12 inches)</t>
  </si>
  <si>
    <t>Length in respect of diameter band n (&gt;12&lt;18 inches)</t>
  </si>
  <si>
    <t>T2b length decommissioned</t>
  </si>
  <si>
    <t>T3 length decommissioned</t>
  </si>
  <si>
    <t>Diversions decommissioned</t>
  </si>
  <si>
    <t>Steel length decommissioned</t>
  </si>
  <si>
    <t>Tier 1 only</t>
  </si>
  <si>
    <t>Other length decommissioned</t>
  </si>
  <si>
    <t>No. of services transferred</t>
  </si>
  <si>
    <t>No. of services relaid</t>
  </si>
  <si>
    <t xml:space="preserve">1.06 Performance Snapshot </t>
  </si>
  <si>
    <t>Performance Snapshop</t>
  </si>
  <si>
    <t xml:space="preserve">Network </t>
  </si>
  <si>
    <t xml:space="preserve">Customers </t>
  </si>
  <si>
    <t>Directly connected to network</t>
  </si>
  <si>
    <t>Domestic Customers</t>
  </si>
  <si>
    <t>Non-Domestic Customers</t>
  </si>
  <si>
    <t xml:space="preserve">Pipeline </t>
  </si>
  <si>
    <t xml:space="preserve">Length </t>
  </si>
  <si>
    <t xml:space="preserve">All pressure tiers </t>
  </si>
  <si>
    <t xml:space="preserve">Km </t>
  </si>
  <si>
    <t xml:space="preserve">Reliability </t>
  </si>
  <si>
    <t>Delivery 24/7/365</t>
  </si>
  <si>
    <t>%</t>
  </si>
  <si>
    <t xml:space="preserve">Customer interruptions </t>
  </si>
  <si>
    <t xml:space="preserve">Unplanned </t>
  </si>
  <si>
    <t xml:space="preserve"> Excluding  major incidents</t>
  </si>
  <si>
    <t xml:space="preserve">Customers affected </t>
  </si>
  <si>
    <t>% per number of total customers</t>
  </si>
  <si>
    <t xml:space="preserve">Average duration in minutes </t>
  </si>
  <si>
    <t xml:space="preserve">Major incidents </t>
  </si>
  <si>
    <t xml:space="preserve">Customers Affected </t>
  </si>
  <si>
    <t>Number incidents: Customers Effected</t>
  </si>
  <si>
    <t>Customer Satisfaction</t>
  </si>
  <si>
    <t>`</t>
  </si>
  <si>
    <t>Customer Satisfaction + unplanned interruptions</t>
  </si>
  <si>
    <t>score out of 10</t>
  </si>
  <si>
    <t>Ofgem target (9.37)</t>
  </si>
  <si>
    <t>Customer Satisfaction + planned work</t>
  </si>
  <si>
    <t>Ofgem target (8.51)</t>
  </si>
  <si>
    <t>Customer Satisfaction + connections</t>
  </si>
  <si>
    <t>Ofgem target (8.38)</t>
  </si>
  <si>
    <t>Complaints metric</t>
  </si>
  <si>
    <t>scoring of complaints resolution</t>
  </si>
  <si>
    <t>Ofgem target + need to be below 5.0</t>
  </si>
  <si>
    <t xml:space="preserve">Connections </t>
  </si>
  <si>
    <t>% of all quotes issued within timescales set</t>
  </si>
  <si>
    <t>Ofgem target</t>
  </si>
  <si>
    <t>% of jobs substantially completed on date agreed with the customer</t>
  </si>
  <si>
    <t xml:space="preserve">Social Obligations </t>
  </si>
  <si>
    <t>Fuel Poor Connections made in year</t>
  </si>
  <si>
    <t>% of Fuel poor connections to date to RIIO2 target</t>
  </si>
  <si>
    <t>% better than target</t>
  </si>
  <si>
    <t>Comparator</t>
  </si>
  <si>
    <t>Safety</t>
  </si>
  <si>
    <t xml:space="preserve">Attend Uncontrolled escape in 1 hr </t>
  </si>
  <si>
    <t>% achieved</t>
  </si>
  <si>
    <t>Ofgem target is 97%</t>
  </si>
  <si>
    <t xml:space="preserve">Attend Controlled escape in 2 hrs </t>
  </si>
  <si>
    <t>Environmental Impact</t>
  </si>
  <si>
    <t>Reduction in shrinkage in year (gas emmissions)</t>
  </si>
  <si>
    <t>Volume (GWh)</t>
  </si>
  <si>
    <t>Shrinkage actuals compared to shrinkage volume at start of GD2</t>
  </si>
  <si>
    <t>Improved shrinkage %</t>
  </si>
  <si>
    <t xml:space="preserve">Renewable gas connections </t>
  </si>
  <si>
    <t>Number : Volume  (scmh)</t>
  </si>
  <si>
    <t xml:space="preserve">Financial </t>
  </si>
  <si>
    <t>Totex operating costs</t>
  </si>
  <si>
    <t>Ofgem Target</t>
  </si>
  <si>
    <t>% Totex spend compared to allowance</t>
  </si>
  <si>
    <t>Other pass through costs</t>
  </si>
  <si>
    <t>GROSS</t>
  </si>
  <si>
    <t>CUSTOMER CONTRIBUTIONS / COST RECOVERIES</t>
  </si>
  <si>
    <t>NET</t>
  </si>
  <si>
    <t>RIIO-GD2</t>
  </si>
  <si>
    <t>Work Management</t>
  </si>
  <si>
    <t>Holder Demolition</t>
  </si>
  <si>
    <t>Land Remediation</t>
  </si>
  <si>
    <t>Work Execution</t>
  </si>
  <si>
    <t>Emergency</t>
  </si>
  <si>
    <t>Repair</t>
  </si>
  <si>
    <t>Maintenance</t>
  </si>
  <si>
    <t>SIUs</t>
  </si>
  <si>
    <t>ODA</t>
  </si>
  <si>
    <t xml:space="preserve">Load </t>
  </si>
  <si>
    <t xml:space="preserve"> LTS, Storage and Entry</t>
  </si>
  <si>
    <t xml:space="preserve"> Connections</t>
  </si>
  <si>
    <t xml:space="preserve"> Reinforcement</t>
  </si>
  <si>
    <t xml:space="preserve">Non Load </t>
  </si>
  <si>
    <t xml:space="preserve"> Governors</t>
  </si>
  <si>
    <t xml:space="preserve"> Other Network Capex</t>
  </si>
  <si>
    <t xml:space="preserve"> IT</t>
  </si>
  <si>
    <t xml:space="preserve"> Vehicles</t>
  </si>
  <si>
    <t xml:space="preserve"> Other Non Network Capex</t>
  </si>
  <si>
    <t xml:space="preserve"> SIU</t>
  </si>
  <si>
    <t>NARM - Costs</t>
  </si>
  <si>
    <t>Filters</t>
  </si>
  <si>
    <t>Slamshut/ Regulators</t>
  </si>
  <si>
    <t>Pre-heating</t>
  </si>
  <si>
    <t>Odorisation &amp; Metering</t>
  </si>
  <si>
    <t xml:space="preserve">Other cost </t>
  </si>
  <si>
    <t>Uncertainty Mechanisms  - Net costs</t>
  </si>
  <si>
    <t>Capex (Other)</t>
  </si>
  <si>
    <t>Baseline Allowed NARM Allowance</t>
  </si>
  <si>
    <t>NARMt</t>
  </si>
  <si>
    <t>Cyber resilience OT Allowance</t>
  </si>
  <si>
    <r>
      <t>CROTA</t>
    </r>
    <r>
      <rPr>
        <vertAlign val="subscript"/>
        <sz val="12"/>
        <color theme="1"/>
        <rFont val="Verdana"/>
        <family val="2"/>
      </rPr>
      <t>t</t>
    </r>
  </si>
  <si>
    <t>Cyber resilience IT Allowance</t>
  </si>
  <si>
    <r>
      <t>CRITA</t>
    </r>
    <r>
      <rPr>
        <vertAlign val="subscript"/>
        <sz val="12"/>
        <color theme="1"/>
        <rFont val="Verdana"/>
        <family val="2"/>
      </rPr>
      <t>t</t>
    </r>
  </si>
  <si>
    <t>Physical security Allowance</t>
  </si>
  <si>
    <r>
      <t>PSUPA</t>
    </r>
    <r>
      <rPr>
        <vertAlign val="subscript"/>
        <sz val="10"/>
        <rFont val="Verdana"/>
        <family val="2"/>
      </rPr>
      <t>t</t>
    </r>
  </si>
  <si>
    <t>Net zero and Re-opener development fund Allowance</t>
  </si>
  <si>
    <r>
      <t>RDFA</t>
    </r>
    <r>
      <rPr>
        <vertAlign val="subscript"/>
        <sz val="10"/>
        <rFont val="Verdana"/>
        <family val="2"/>
      </rPr>
      <t>t</t>
    </r>
  </si>
  <si>
    <t>Baseline Activity Volume (&lt;3")</t>
  </si>
  <si>
    <t>BVi</t>
  </si>
  <si>
    <t>Baseline Activity Volume ( 4" - 5")</t>
  </si>
  <si>
    <t>Baseline Activity Volume ( 6" - 7")</t>
  </si>
  <si>
    <t>Baseline Activity Volume ( 8")</t>
  </si>
  <si>
    <t>Allowed Unit Cost  (&lt;3")</t>
  </si>
  <si>
    <t>Ci</t>
  </si>
  <si>
    <t>Allowed Unit Cost  ( 4" - 5")</t>
  </si>
  <si>
    <t>Allowed Unit Cost ( 6" - 7")</t>
  </si>
  <si>
    <t>Allowed Unit Cost ( 8")</t>
  </si>
  <si>
    <t>Tier 1 Mains Baseline Value for the Regulatory Year</t>
  </si>
  <si>
    <t>TIMRAt</t>
  </si>
  <si>
    <t xml:space="preserve">Tier 1 Mains Baseline Value across all years </t>
  </si>
  <si>
    <t>TIMRA</t>
  </si>
  <si>
    <t>Baseline Activity Volume - Relay</t>
  </si>
  <si>
    <t>No. interventions</t>
  </si>
  <si>
    <t>Baseline Activity Volume - Test &amp; Transfer</t>
  </si>
  <si>
    <t>Allowed Unit Cost - Relay</t>
  </si>
  <si>
    <t>£/intervention 18/19 prices</t>
  </si>
  <si>
    <t>Allowed Unit Cost - Test &amp; Transfer</t>
  </si>
  <si>
    <t>Tier 1 Services Baseline Value</t>
  </si>
  <si>
    <t>TISRAt</t>
  </si>
  <si>
    <t>£mil 18/19 prices</t>
  </si>
  <si>
    <t xml:space="preserve">Tier 1 Services Baseline Value across all years </t>
  </si>
  <si>
    <t>TISRA</t>
  </si>
  <si>
    <t>Allowance</t>
  </si>
  <si>
    <r>
      <t>CAPA</t>
    </r>
    <r>
      <rPr>
        <vertAlign val="subscript"/>
        <sz val="10"/>
        <rFont val="Verdana"/>
        <family val="2"/>
      </rPr>
      <t>t</t>
    </r>
  </si>
  <si>
    <t>Number of units  Allowed (OTT) - Large Van</t>
  </si>
  <si>
    <t>OTT</t>
  </si>
  <si>
    <t>No. of units</t>
  </si>
  <si>
    <t>Number of units  Allowed (OTT) - Medium Van</t>
  </si>
  <si>
    <t>Number of units  Allowed (OTT) - Small Van</t>
  </si>
  <si>
    <t>Number of units  Allowed (OTT) - Support Van</t>
  </si>
  <si>
    <t>Number of units  Allowed (OTT) - 4x4</t>
  </si>
  <si>
    <t>Number of units  Allowed (OTT) -Electric vehicle charging point</t>
  </si>
  <si>
    <t>Unit Cost (£) Allowed (An) - Large Van</t>
  </si>
  <si>
    <t>An</t>
  </si>
  <si>
    <t>Unit Cost (£) Allowed (An) - Medium Van</t>
  </si>
  <si>
    <t>Unit Cost (£) Allowed (An) - Small Van</t>
  </si>
  <si>
    <t>Unit Cost (£) Allowed (An) - Support Van</t>
  </si>
  <si>
    <t>Unit Cost (£) Allowed (An) - 4x4</t>
  </si>
  <si>
    <t>Unit Cost (£) Allowed (An) - Electric vehicle charging point</t>
  </si>
  <si>
    <t>Commercial fleet allowances – OTCA</t>
  </si>
  <si>
    <t>OTCA</t>
  </si>
  <si>
    <t>Gas Holder demolition unit cost of £0.66m</t>
  </si>
  <si>
    <t>PWFAt</t>
  </si>
  <si>
    <t>LMPAt</t>
  </si>
  <si>
    <t>IPRAt</t>
  </si>
  <si>
    <t>Unit cost for each IP service reconfiguration</t>
  </si>
  <si>
    <t>IPSR</t>
  </si>
  <si>
    <t>Target No. of IP service reconfiguration</t>
  </si>
  <si>
    <t>IPST</t>
  </si>
  <si>
    <t>Total intermediate pressure reconfiguration allowance during the PCP</t>
  </si>
  <si>
    <t xml:space="preserve">RPMAt </t>
  </si>
  <si>
    <t>BMIAt</t>
  </si>
  <si>
    <t>GERAt</t>
  </si>
  <si>
    <t xml:space="preserve">Maximum number of Delivered FPNES Connections </t>
  </si>
  <si>
    <t>Fuel Poor Individual Connection Cost</t>
  </si>
  <si>
    <t>Updated using RIIO-2 Final Determinations</t>
  </si>
  <si>
    <t>The specific matrix cost for Domestic Connections</t>
  </si>
  <si>
    <t>UC</t>
  </si>
  <si>
    <t>£/ service connection 18/19 prices</t>
  </si>
  <si>
    <t>The specific matrix cost for Mains Commissioned</t>
  </si>
  <si>
    <t>UM</t>
  </si>
  <si>
    <t>£/ km 18/19 prices</t>
  </si>
  <si>
    <t xml:space="preserve">Reward score </t>
  </si>
  <si>
    <t>CSATU</t>
  </si>
  <si>
    <t>Fixed value</t>
  </si>
  <si>
    <t>Max reward</t>
  </si>
  <si>
    <t>CSAMAX</t>
  </si>
  <si>
    <t xml:space="preserve">Penalty score </t>
  </si>
  <si>
    <t>CSAT</t>
  </si>
  <si>
    <t>Max penalty</t>
  </si>
  <si>
    <t>CSAMIN</t>
  </si>
  <si>
    <t>CSBTU</t>
  </si>
  <si>
    <t>CSBMAX</t>
  </si>
  <si>
    <t>CSBT</t>
  </si>
  <si>
    <t>CSBMIN</t>
  </si>
  <si>
    <t>CSCTU</t>
  </si>
  <si>
    <t>CSCMAX</t>
  </si>
  <si>
    <t>CSCT</t>
  </si>
  <si>
    <t>CSCMIN</t>
  </si>
  <si>
    <t>CMMINt</t>
  </si>
  <si>
    <t xml:space="preserve">Penalty Target score </t>
  </si>
  <si>
    <t>CMTt</t>
  </si>
  <si>
    <t>MOB Riser Unplanned Interruptions Minimum Performance Level (Cadent only)</t>
  </si>
  <si>
    <t>UIMMS</t>
  </si>
  <si>
    <t>minutes</t>
  </si>
  <si>
    <t>Non-MOB Riser Unplanned Interruptions Minimum Performance Level (Cadent only)</t>
  </si>
  <si>
    <t>UINMS</t>
  </si>
  <si>
    <t>MOB Riser Unplanned Interruptions Excessive Deterioration Level (Cadent only)</t>
  </si>
  <si>
    <t>UIMED</t>
  </si>
  <si>
    <t>Non-MOB Riser Unplanned Interruptions Excessive Deterioration Level (Cadent only)</t>
  </si>
  <si>
    <t>UINED</t>
  </si>
  <si>
    <t>Unplanned Interruptions Minimum Performance Level</t>
  </si>
  <si>
    <t>UIMS</t>
  </si>
  <si>
    <t>Unplanned Interruptions Excessive Deterioration Level</t>
  </si>
  <si>
    <t>UIED</t>
  </si>
  <si>
    <t>Ex Ante Base Revenue</t>
  </si>
  <si>
    <t>EABR</t>
  </si>
  <si>
    <t>Totex Incentive Strength</t>
  </si>
  <si>
    <t>TIS</t>
  </si>
  <si>
    <t>Gas Price Conversion Factor</t>
  </si>
  <si>
    <t>CF</t>
  </si>
  <si>
    <t>Reward of £0.305m for each CSW Project completed</t>
  </si>
  <si>
    <t>CSWP</t>
  </si>
  <si>
    <t>Maximum Network innovation Allowance</t>
  </si>
  <si>
    <t>TNIAt</t>
  </si>
  <si>
    <t>Expenditure cap for Company Specific VCMA projects</t>
  </si>
  <si>
    <t>VCMCSCt</t>
  </si>
  <si>
    <t>Expenditure cap for Collaborative VCMA projects</t>
  </si>
  <si>
    <t>VCMCLCt</t>
  </si>
  <si>
    <r>
      <t>NARM</t>
    </r>
    <r>
      <rPr>
        <vertAlign val="subscript"/>
        <sz val="10"/>
        <color theme="1"/>
        <rFont val="Verdana"/>
        <family val="2"/>
      </rPr>
      <t>t</t>
    </r>
  </si>
  <si>
    <t>SpC 3.1</t>
  </si>
  <si>
    <t>NARM value to be forecast by the licensee (or directed by the authority)</t>
  </si>
  <si>
    <t>Allowance Ex-Ante</t>
  </si>
  <si>
    <r>
      <t>CROTA</t>
    </r>
    <r>
      <rPr>
        <vertAlign val="subscript"/>
        <sz val="10"/>
        <color theme="1"/>
        <rFont val="Verdana"/>
        <family val="2"/>
      </rPr>
      <t>t</t>
    </r>
  </si>
  <si>
    <t>SpC 3.2, Part A</t>
  </si>
  <si>
    <r>
      <t>CROTRA</t>
    </r>
    <r>
      <rPr>
        <vertAlign val="subscript"/>
        <sz val="10"/>
        <rFont val="Verdana"/>
        <family val="2"/>
      </rPr>
      <t>t</t>
    </r>
  </si>
  <si>
    <t>Value to be forecast by the licensee (or directed by the authority)</t>
  </si>
  <si>
    <r>
      <t>CROT</t>
    </r>
    <r>
      <rPr>
        <b/>
        <vertAlign val="subscript"/>
        <sz val="10"/>
        <rFont val="Verdana"/>
        <family val="2"/>
      </rPr>
      <t>t</t>
    </r>
  </si>
  <si>
    <t>SpC 3.2</t>
  </si>
  <si>
    <r>
      <t>CRITA</t>
    </r>
    <r>
      <rPr>
        <vertAlign val="subscript"/>
        <sz val="10"/>
        <color theme="1"/>
        <rFont val="Verdana"/>
        <family val="2"/>
      </rPr>
      <t>t</t>
    </r>
  </si>
  <si>
    <t>SpC 3.3, Part A</t>
  </si>
  <si>
    <r>
      <t>CRITRA</t>
    </r>
    <r>
      <rPr>
        <vertAlign val="subscript"/>
        <sz val="10"/>
        <rFont val="Verdana"/>
        <family val="2"/>
      </rPr>
      <t>t</t>
    </r>
  </si>
  <si>
    <r>
      <t>CRIT</t>
    </r>
    <r>
      <rPr>
        <b/>
        <vertAlign val="subscript"/>
        <sz val="10"/>
        <rFont val="Verdana"/>
        <family val="2"/>
      </rPr>
      <t>t</t>
    </r>
  </si>
  <si>
    <t>SpC 3.3</t>
  </si>
  <si>
    <t>Physical security Price Control Deliverable</t>
  </si>
  <si>
    <t>SpC 3.4, Part A</t>
  </si>
  <si>
    <r>
      <t>PSUPRA</t>
    </r>
    <r>
      <rPr>
        <vertAlign val="subscript"/>
        <sz val="10"/>
        <rFont val="Verdana"/>
        <family val="2"/>
      </rPr>
      <t>t</t>
    </r>
  </si>
  <si>
    <r>
      <t>PSUP</t>
    </r>
    <r>
      <rPr>
        <b/>
        <vertAlign val="subscript"/>
        <sz val="10"/>
        <rFont val="Verdana"/>
        <family val="2"/>
      </rPr>
      <t>t</t>
    </r>
  </si>
  <si>
    <t>SpC 3.4</t>
  </si>
  <si>
    <r>
      <t>RDF</t>
    </r>
    <r>
      <rPr>
        <i/>
        <vertAlign val="subscript"/>
        <sz val="11"/>
        <color theme="1"/>
        <rFont val="Verdana"/>
        <family val="2"/>
      </rPr>
      <t>t</t>
    </r>
    <r>
      <rPr>
        <i/>
        <sz val="11"/>
        <color theme="1"/>
        <rFont val="Verdana"/>
        <family val="2"/>
      </rPr>
      <t xml:space="preserve"> = RDFA</t>
    </r>
    <r>
      <rPr>
        <i/>
        <vertAlign val="subscript"/>
        <sz val="11"/>
        <color theme="1"/>
        <rFont val="Verdana"/>
        <family val="2"/>
      </rPr>
      <t>t</t>
    </r>
    <r>
      <rPr>
        <i/>
        <sz val="11"/>
        <color theme="1"/>
        <rFont val="Verdana"/>
        <family val="2"/>
      </rPr>
      <t xml:space="preserve"> – RDFR</t>
    </r>
    <r>
      <rPr>
        <i/>
        <vertAlign val="subscript"/>
        <sz val="11"/>
        <color theme="1"/>
        <rFont val="Verdana"/>
        <family val="2"/>
      </rPr>
      <t>t</t>
    </r>
  </si>
  <si>
    <t>SpC 3.5, Part A</t>
  </si>
  <si>
    <r>
      <t>RDFR</t>
    </r>
    <r>
      <rPr>
        <vertAlign val="subscript"/>
        <sz val="10"/>
        <rFont val="Verdana"/>
        <family val="2"/>
      </rPr>
      <t>t</t>
    </r>
  </si>
  <si>
    <r>
      <t>RDF</t>
    </r>
    <r>
      <rPr>
        <b/>
        <vertAlign val="subscript"/>
        <sz val="10"/>
        <rFont val="Verdana"/>
        <family val="2"/>
      </rPr>
      <t>t</t>
    </r>
  </si>
  <si>
    <t>SpC 3.5</t>
  </si>
  <si>
    <t>Tier 1 Mains decommissioned Price Control Deliverable</t>
  </si>
  <si>
    <t>Outturn Workload (&lt;3")</t>
  </si>
  <si>
    <r>
      <t>DV</t>
    </r>
    <r>
      <rPr>
        <vertAlign val="subscript"/>
        <sz val="10"/>
        <rFont val="Verdana"/>
        <family val="2"/>
      </rPr>
      <t>i</t>
    </r>
  </si>
  <si>
    <t>SpC 3.10, Part A</t>
  </si>
  <si>
    <t>Outturn Workload ( 4" - 5")</t>
  </si>
  <si>
    <t>Outturn Workload (6" - 7")</t>
  </si>
  <si>
    <r>
      <t>BV</t>
    </r>
    <r>
      <rPr>
        <vertAlign val="subscript"/>
        <sz val="10"/>
        <rFont val="Verdana"/>
        <family val="2"/>
      </rPr>
      <t>i</t>
    </r>
  </si>
  <si>
    <r>
      <t>C</t>
    </r>
    <r>
      <rPr>
        <vertAlign val="subscript"/>
        <sz val="10"/>
        <rFont val="Verdana"/>
        <family val="2"/>
      </rPr>
      <t>i</t>
    </r>
  </si>
  <si>
    <r>
      <t>TIMRA</t>
    </r>
    <r>
      <rPr>
        <vertAlign val="subscript"/>
        <sz val="10"/>
        <rFont val="Verdana"/>
        <family val="2"/>
      </rPr>
      <t>t</t>
    </r>
  </si>
  <si>
    <r>
      <t>T1MD</t>
    </r>
    <r>
      <rPr>
        <b/>
        <vertAlign val="subscript"/>
        <sz val="10"/>
        <rFont val="Verdana"/>
        <family val="2"/>
      </rPr>
      <t>t</t>
    </r>
  </si>
  <si>
    <t>SpC 3.10</t>
  </si>
  <si>
    <t>Tier 1 Services Repex Price Control Deliverable</t>
  </si>
  <si>
    <r>
      <t xml:space="preserve">, </t>
    </r>
    <r>
      <rPr>
        <sz val="12"/>
        <color theme="1"/>
        <rFont val="Cambria Math"/>
        <family val="1"/>
      </rPr>
      <t>1)</t>
    </r>
  </si>
  <si>
    <t>Outturn Workload - Relay</t>
  </si>
  <si>
    <r>
      <t>DV</t>
    </r>
    <r>
      <rPr>
        <vertAlign val="subscript"/>
        <sz val="10"/>
        <color theme="1"/>
        <rFont val="Verdana"/>
        <family val="2"/>
      </rPr>
      <t>i</t>
    </r>
  </si>
  <si>
    <t>SpC 3.11, Part A</t>
  </si>
  <si>
    <t>Outturn Workload - Test &amp; Transfer</t>
  </si>
  <si>
    <r>
      <t>BV</t>
    </r>
    <r>
      <rPr>
        <vertAlign val="subscript"/>
        <sz val="10"/>
        <color theme="1"/>
        <rFont val="Verdana"/>
        <family val="2"/>
      </rPr>
      <t>i</t>
    </r>
  </si>
  <si>
    <t>Funded Volume Multiplier</t>
  </si>
  <si>
    <t>FVM</t>
  </si>
  <si>
    <r>
      <t>C</t>
    </r>
    <r>
      <rPr>
        <vertAlign val="subscript"/>
        <sz val="10"/>
        <color theme="1"/>
        <rFont val="Verdana"/>
        <family val="2"/>
      </rPr>
      <t>i</t>
    </r>
  </si>
  <si>
    <r>
      <t>TISRA</t>
    </r>
    <r>
      <rPr>
        <vertAlign val="subscript"/>
        <sz val="10"/>
        <color theme="1"/>
        <rFont val="Verdana"/>
        <family val="2"/>
      </rPr>
      <t>t</t>
    </r>
  </si>
  <si>
    <r>
      <t>TISR</t>
    </r>
    <r>
      <rPr>
        <b/>
        <vertAlign val="subscript"/>
        <sz val="10"/>
        <color theme="1"/>
        <rFont val="Verdana"/>
        <family val="2"/>
      </rPr>
      <t>t</t>
    </r>
  </si>
  <si>
    <t>SpC 3.11</t>
  </si>
  <si>
    <t>SpC 3.12, Part A</t>
  </si>
  <si>
    <r>
      <t>CAPR</t>
    </r>
    <r>
      <rPr>
        <vertAlign val="subscript"/>
        <sz val="10"/>
        <rFont val="Verdana"/>
        <family val="2"/>
      </rPr>
      <t>t</t>
    </r>
  </si>
  <si>
    <r>
      <t>CAP</t>
    </r>
    <r>
      <rPr>
        <b/>
        <vertAlign val="subscript"/>
        <sz val="10"/>
        <rFont val="Verdana"/>
        <family val="2"/>
      </rPr>
      <t>t</t>
    </r>
  </si>
  <si>
    <t>SpC 3.12</t>
  </si>
  <si>
    <t>Commercial fleet Price Control Deliverable</t>
  </si>
  <si>
    <r>
      <t>OTCA</t>
    </r>
    <r>
      <rPr>
        <vertAlign val="subscript"/>
        <sz val="10"/>
        <rFont val="Verdana"/>
        <family val="2"/>
      </rPr>
      <t>t</t>
    </r>
  </si>
  <si>
    <t>SpC 3.13, Part A</t>
  </si>
  <si>
    <t>LINKED TO TABLE 3</t>
  </si>
  <si>
    <r>
      <t>OTCR</t>
    </r>
    <r>
      <rPr>
        <vertAlign val="subscript"/>
        <sz val="10"/>
        <rFont val="Verdana"/>
        <family val="2"/>
      </rPr>
      <t>t</t>
    </r>
  </si>
  <si>
    <t xml:space="preserve">STEP 1 - Licensee should hardcode the actual values for previous years </t>
  </si>
  <si>
    <r>
      <t>OTC</t>
    </r>
    <r>
      <rPr>
        <b/>
        <vertAlign val="subscript"/>
        <sz val="10"/>
        <rFont val="Verdana"/>
        <family val="2"/>
      </rPr>
      <t>t</t>
    </r>
  </si>
  <si>
    <t>SpC 3.13</t>
  </si>
  <si>
    <t xml:space="preserve">Select Company </t>
  </si>
  <si>
    <t>Step 2 - Select company</t>
  </si>
  <si>
    <t>Year</t>
  </si>
  <si>
    <t xml:space="preserve">Step 3 - Select year </t>
  </si>
  <si>
    <t>TABLE 1 - INPUT INTO YELLOW INPUT CELLS AS RELEVANT TO EACH COMPANY</t>
  </si>
  <si>
    <t>Vehicle category (n)</t>
  </si>
  <si>
    <t>Number of units  Allowed (OTT)</t>
  </si>
  <si>
    <t>Actual Number of Units (OTD)</t>
  </si>
  <si>
    <t>OTT - OTD</t>
  </si>
  <si>
    <r>
      <t>Unit Cost (£) Allowed (A</t>
    </r>
    <r>
      <rPr>
        <b/>
        <vertAlign val="subscript"/>
        <sz val="12"/>
        <color theme="1"/>
        <rFont val="Cambria"/>
        <family val="1"/>
      </rPr>
      <t>n</t>
    </r>
    <r>
      <rPr>
        <b/>
        <sz val="12"/>
        <color theme="1"/>
        <rFont val="Cambria"/>
        <family val="1"/>
      </rPr>
      <t>)</t>
    </r>
  </si>
  <si>
    <t xml:space="preserve">OTCR(£ mil) </t>
  </si>
  <si>
    <t>Large Van</t>
  </si>
  <si>
    <t>Medium Van</t>
  </si>
  <si>
    <t>Small Van</t>
  </si>
  <si>
    <t>Support Van</t>
  </si>
  <si>
    <t>4x4</t>
  </si>
  <si>
    <t>Electric vehicle charging point</t>
  </si>
  <si>
    <t>EoE Total</t>
  </si>
  <si>
    <t>Lon Total</t>
  </si>
  <si>
    <t>NW Total</t>
  </si>
  <si>
    <t>WM Total</t>
  </si>
  <si>
    <t>Northern Gas Networks Ltd Total</t>
  </si>
  <si>
    <t>Scotland Gas Networks plc Total</t>
  </si>
  <si>
    <t>Southern Gas Networks plc Total</t>
  </si>
  <si>
    <t>Wales &amp; West Utilities Total</t>
  </si>
  <si>
    <t>TABLE 2 (OTCR from Table 1 for selected company and Regulatory Year)</t>
  </si>
  <si>
    <t>Commercial fleet – OTCR (£m)</t>
  </si>
  <si>
    <t>OTCR</t>
  </si>
  <si>
    <t>EOE</t>
  </si>
  <si>
    <t xml:space="preserve">TABLE 3 - License Values </t>
  </si>
  <si>
    <t>Commercial fleet allowances – OTCA (£m) 2018/19 prices</t>
  </si>
  <si>
    <t xml:space="preserve">Total Allowance </t>
  </si>
  <si>
    <t>Gas Holder demolitions Price Control Deliverable [WWU and NGN only]</t>
  </si>
  <si>
    <t>Number of Gas Holders owned by the licensee on 31 March 2026 that it did not fully demolish</t>
  </si>
  <si>
    <t>GH</t>
  </si>
  <si>
    <t>SpC 3.25, Part A</t>
  </si>
  <si>
    <r>
      <t>GHRR</t>
    </r>
    <r>
      <rPr>
        <b/>
        <vertAlign val="subscript"/>
        <sz val="10"/>
        <rFont val="Verdana"/>
        <family val="2"/>
      </rPr>
      <t>t</t>
    </r>
    <r>
      <rPr>
        <b/>
        <sz val="10"/>
        <rFont val="Verdana"/>
        <family val="2"/>
      </rPr>
      <t xml:space="preserve"> </t>
    </r>
  </si>
  <si>
    <t>SpC 3.25</t>
  </si>
  <si>
    <r>
      <t>PWF</t>
    </r>
    <r>
      <rPr>
        <i/>
        <vertAlign val="subscript"/>
        <sz val="11"/>
        <color theme="1"/>
        <rFont val="Verdana"/>
        <family val="2"/>
      </rPr>
      <t>t</t>
    </r>
    <r>
      <rPr>
        <i/>
        <sz val="11"/>
        <color theme="1"/>
        <rFont val="Verdana"/>
        <family val="2"/>
      </rPr>
      <t xml:space="preserve"> =  PWFA</t>
    </r>
    <r>
      <rPr>
        <i/>
        <vertAlign val="subscript"/>
        <sz val="11"/>
        <color theme="1"/>
        <rFont val="Verdana"/>
        <family val="2"/>
      </rPr>
      <t>t</t>
    </r>
    <r>
      <rPr>
        <i/>
        <sz val="11"/>
        <color theme="1"/>
        <rFont val="Verdana"/>
        <family val="2"/>
      </rPr>
      <t xml:space="preserve"> - PWFR</t>
    </r>
    <r>
      <rPr>
        <i/>
        <vertAlign val="subscript"/>
        <sz val="11"/>
        <color theme="1"/>
        <rFont val="Verdana"/>
        <family val="2"/>
      </rPr>
      <t>t</t>
    </r>
  </si>
  <si>
    <r>
      <t>PWFA</t>
    </r>
    <r>
      <rPr>
        <vertAlign val="subscript"/>
        <sz val="10"/>
        <rFont val="Verdana"/>
        <family val="2"/>
      </rPr>
      <t>t</t>
    </r>
  </si>
  <si>
    <t>SpC 3.26, Part A</t>
  </si>
  <si>
    <r>
      <t>PWFR</t>
    </r>
    <r>
      <rPr>
        <vertAlign val="subscript"/>
        <sz val="10"/>
        <rFont val="Verdana"/>
        <family val="2"/>
      </rPr>
      <t>t</t>
    </r>
  </si>
  <si>
    <r>
      <t>PWF</t>
    </r>
    <r>
      <rPr>
        <b/>
        <vertAlign val="subscript"/>
        <sz val="10"/>
        <rFont val="Verdana"/>
        <family val="2"/>
      </rPr>
      <t>t</t>
    </r>
  </si>
  <si>
    <t>SpC 3.26</t>
  </si>
  <si>
    <r>
      <t>LMP</t>
    </r>
    <r>
      <rPr>
        <i/>
        <vertAlign val="subscript"/>
        <sz val="11"/>
        <color theme="1"/>
        <rFont val="Verdana"/>
        <family val="2"/>
      </rPr>
      <t>t</t>
    </r>
    <r>
      <rPr>
        <i/>
        <sz val="11"/>
        <color theme="1"/>
        <rFont val="Verdana"/>
        <family val="2"/>
      </rPr>
      <t xml:space="preserve"> =  LMPAt - LMPRt</t>
    </r>
  </si>
  <si>
    <r>
      <t>LMPA</t>
    </r>
    <r>
      <rPr>
        <vertAlign val="subscript"/>
        <sz val="10"/>
        <rFont val="Verdana"/>
        <family val="2"/>
      </rPr>
      <t>t</t>
    </r>
  </si>
  <si>
    <t>SpC 3.27, Part A</t>
  </si>
  <si>
    <r>
      <t>LMPR</t>
    </r>
    <r>
      <rPr>
        <vertAlign val="subscript"/>
        <sz val="10"/>
        <rFont val="Verdana"/>
        <family val="2"/>
      </rPr>
      <t>t</t>
    </r>
  </si>
  <si>
    <r>
      <t>LMP</t>
    </r>
    <r>
      <rPr>
        <b/>
        <vertAlign val="subscript"/>
        <sz val="10"/>
        <rFont val="Verdana"/>
        <family val="2"/>
      </rPr>
      <t>t</t>
    </r>
    <r>
      <rPr>
        <b/>
        <sz val="10"/>
        <rFont val="Verdana"/>
        <family val="2"/>
      </rPr>
      <t xml:space="preserve"> </t>
    </r>
  </si>
  <si>
    <t>SpC 3.27</t>
  </si>
  <si>
    <t>IPRt =  IPRAt - IPRRt</t>
  </si>
  <si>
    <r>
      <t>IPRA</t>
    </r>
    <r>
      <rPr>
        <vertAlign val="subscript"/>
        <sz val="10"/>
        <rFont val="Verdana"/>
        <family val="2"/>
      </rPr>
      <t>t</t>
    </r>
  </si>
  <si>
    <t>SpC 3.28, Part A</t>
  </si>
  <si>
    <r>
      <t>IPRR</t>
    </r>
    <r>
      <rPr>
        <vertAlign val="subscript"/>
        <sz val="10"/>
        <rFont val="Verdana"/>
        <family val="2"/>
      </rPr>
      <t>t</t>
    </r>
  </si>
  <si>
    <r>
      <t>IPR</t>
    </r>
    <r>
      <rPr>
        <b/>
        <vertAlign val="subscript"/>
        <sz val="10"/>
        <rFont val="Verdana"/>
        <family val="2"/>
      </rPr>
      <t>t</t>
    </r>
    <r>
      <rPr>
        <b/>
        <sz val="10"/>
        <rFont val="Verdana"/>
        <family val="2"/>
      </rPr>
      <t xml:space="preserve"> </t>
    </r>
  </si>
  <si>
    <t>SpC 3.28</t>
  </si>
  <si>
    <t>Number of IP Service Reconfigurations completed during PCP as of 31 March 2026</t>
  </si>
  <si>
    <t>IPSD</t>
  </si>
  <si>
    <r>
      <t>IPRR</t>
    </r>
    <r>
      <rPr>
        <vertAlign val="subscript"/>
        <sz val="10"/>
        <color theme="1"/>
        <rFont val="Verdana"/>
        <family val="2"/>
      </rPr>
      <t>t</t>
    </r>
  </si>
  <si>
    <t>RPMt =  RPMAt - RPMRt</t>
  </si>
  <si>
    <r>
      <t>RPMA</t>
    </r>
    <r>
      <rPr>
        <vertAlign val="subscript"/>
        <sz val="10"/>
        <rFont val="Verdana"/>
        <family val="2"/>
      </rPr>
      <t>t</t>
    </r>
    <r>
      <rPr>
        <sz val="10"/>
        <rFont val="Verdana"/>
        <family val="2"/>
      </rPr>
      <t xml:space="preserve"> </t>
    </r>
  </si>
  <si>
    <t>SpC 3.29, Part A</t>
  </si>
  <si>
    <r>
      <t>RPMR</t>
    </r>
    <r>
      <rPr>
        <vertAlign val="subscript"/>
        <sz val="10"/>
        <rFont val="Verdana"/>
        <family val="2"/>
      </rPr>
      <t>t</t>
    </r>
    <r>
      <rPr>
        <sz val="10"/>
        <rFont val="Verdana"/>
        <family val="2"/>
      </rPr>
      <t xml:space="preserve"> </t>
    </r>
  </si>
  <si>
    <r>
      <t>RPM</t>
    </r>
    <r>
      <rPr>
        <b/>
        <vertAlign val="subscript"/>
        <sz val="10"/>
        <rFont val="Verdana"/>
        <family val="2"/>
      </rPr>
      <t>t</t>
    </r>
    <r>
      <rPr>
        <b/>
        <sz val="10"/>
        <rFont val="Verdana"/>
        <family val="2"/>
      </rPr>
      <t xml:space="preserve"> </t>
    </r>
  </si>
  <si>
    <t>SpC 3.29</t>
  </si>
  <si>
    <t>BMIt =  BMIAt - BMIRt</t>
  </si>
  <si>
    <r>
      <t>BMIA</t>
    </r>
    <r>
      <rPr>
        <vertAlign val="subscript"/>
        <sz val="10"/>
        <rFont val="Verdana"/>
        <family val="2"/>
      </rPr>
      <t>t</t>
    </r>
  </si>
  <si>
    <t>SpC 3.30, Part A</t>
  </si>
  <si>
    <r>
      <t>BMIR</t>
    </r>
    <r>
      <rPr>
        <vertAlign val="subscript"/>
        <sz val="10"/>
        <rFont val="Verdana"/>
        <family val="2"/>
      </rPr>
      <t>t</t>
    </r>
    <r>
      <rPr>
        <sz val="10"/>
        <rFont val="Verdana"/>
        <family val="2"/>
      </rPr>
      <t xml:space="preserve"> </t>
    </r>
  </si>
  <si>
    <r>
      <t>BMI</t>
    </r>
    <r>
      <rPr>
        <b/>
        <vertAlign val="subscript"/>
        <sz val="10"/>
        <rFont val="Verdana"/>
        <family val="2"/>
      </rPr>
      <t>t</t>
    </r>
    <r>
      <rPr>
        <b/>
        <sz val="10"/>
        <rFont val="Verdana"/>
        <family val="2"/>
      </rPr>
      <t xml:space="preserve"> </t>
    </r>
  </si>
  <si>
    <t>SpC 3.30</t>
  </si>
  <si>
    <r>
      <t>GER</t>
    </r>
    <r>
      <rPr>
        <i/>
        <vertAlign val="subscript"/>
        <sz val="11"/>
        <color theme="1"/>
        <rFont val="Verdana"/>
        <family val="2"/>
      </rPr>
      <t>t</t>
    </r>
    <r>
      <rPr>
        <i/>
        <sz val="11"/>
        <color theme="1"/>
        <rFont val="Verdana"/>
        <family val="2"/>
      </rPr>
      <t xml:space="preserve"> =  GERAt - GERRt</t>
    </r>
  </si>
  <si>
    <r>
      <t>GERA</t>
    </r>
    <r>
      <rPr>
        <vertAlign val="subscript"/>
        <sz val="10"/>
        <rFont val="Verdana"/>
        <family val="2"/>
      </rPr>
      <t>t</t>
    </r>
  </si>
  <si>
    <t>SpC 3.31, Part A</t>
  </si>
  <si>
    <r>
      <t>GERR</t>
    </r>
    <r>
      <rPr>
        <vertAlign val="subscript"/>
        <sz val="10"/>
        <rFont val="Verdana"/>
        <family val="2"/>
      </rPr>
      <t>t</t>
    </r>
  </si>
  <si>
    <r>
      <t>GER</t>
    </r>
    <r>
      <rPr>
        <b/>
        <vertAlign val="subscript"/>
        <sz val="10"/>
        <rFont val="Verdana"/>
        <family val="2"/>
      </rPr>
      <t>t</t>
    </r>
  </si>
  <si>
    <t>SpC 3.31</t>
  </si>
  <si>
    <t>Fuel Poor Network Extension Scheme volume driver</t>
  </si>
  <si>
    <t>Number of Delivered FPNES Connections in Regulatory Year t</t>
  </si>
  <si>
    <r>
      <t>DC</t>
    </r>
    <r>
      <rPr>
        <vertAlign val="subscript"/>
        <sz val="10"/>
        <rFont val="Verdana"/>
        <family val="2"/>
      </rPr>
      <t>t</t>
    </r>
  </si>
  <si>
    <t xml:space="preserve">Number of Delivered FPNES Connections </t>
  </si>
  <si>
    <t>DC</t>
  </si>
  <si>
    <t>Value as directed by Authority</t>
  </si>
  <si>
    <r>
      <t>FPM</t>
    </r>
    <r>
      <rPr>
        <vertAlign val="subscript"/>
        <sz val="10"/>
        <rFont val="Verdana"/>
        <family val="2"/>
      </rPr>
      <t>t</t>
    </r>
  </si>
  <si>
    <r>
      <t>FPA</t>
    </r>
    <r>
      <rPr>
        <b/>
        <vertAlign val="subscript"/>
        <sz val="10"/>
        <rFont val="Verdana"/>
        <family val="2"/>
      </rPr>
      <t>t</t>
    </r>
  </si>
  <si>
    <t>SpC 3.14</t>
  </si>
  <si>
    <t>Domestic Connections volume driver</t>
  </si>
  <si>
    <t>Number of Domestic Connections the licensee has delivered</t>
  </si>
  <si>
    <r>
      <t>VC</t>
    </r>
    <r>
      <rPr>
        <vertAlign val="subscript"/>
        <sz val="10"/>
        <rFont val="Verdana"/>
        <family val="2"/>
      </rPr>
      <t>t</t>
    </r>
  </si>
  <si>
    <t>SpC 3.15, PART A</t>
  </si>
  <si>
    <t xml:space="preserve">The length of Mains Commissioned in kilometres </t>
  </si>
  <si>
    <r>
      <t>VM</t>
    </r>
    <r>
      <rPr>
        <vertAlign val="subscript"/>
        <sz val="10"/>
        <rFont val="Verdana"/>
        <family val="2"/>
      </rPr>
      <t>t</t>
    </r>
  </si>
  <si>
    <r>
      <t>CA</t>
    </r>
    <r>
      <rPr>
        <b/>
        <vertAlign val="subscript"/>
        <sz val="10"/>
        <rFont val="Verdana"/>
        <family val="2"/>
      </rPr>
      <t>t</t>
    </r>
  </si>
  <si>
    <t>SpC 3.15</t>
  </si>
  <si>
    <t>Tier 2A mains and services replacement volume driver</t>
  </si>
  <si>
    <r>
      <t>L</t>
    </r>
    <r>
      <rPr>
        <vertAlign val="subscript"/>
        <sz val="10"/>
        <color theme="1"/>
        <rFont val="Verdana"/>
        <family val="2"/>
      </rPr>
      <t>n,t</t>
    </r>
  </si>
  <si>
    <r>
      <t>U</t>
    </r>
    <r>
      <rPr>
        <vertAlign val="subscript"/>
        <sz val="10"/>
        <color theme="1"/>
        <rFont val="Verdana"/>
        <family val="2"/>
      </rPr>
      <t>n,t</t>
    </r>
  </si>
  <si>
    <r>
      <t>RE</t>
    </r>
    <r>
      <rPr>
        <b/>
        <vertAlign val="subscript"/>
        <sz val="10"/>
        <color theme="1"/>
        <rFont val="Verdana"/>
        <family val="2"/>
      </rPr>
      <t>t</t>
    </r>
  </si>
  <si>
    <t>2.03 Re-openers</t>
  </si>
  <si>
    <r>
      <t>CROTO</t>
    </r>
    <r>
      <rPr>
        <vertAlign val="subscript"/>
        <sz val="10"/>
        <color theme="1"/>
        <rFont val="Verdana"/>
        <family val="2"/>
      </rPr>
      <t>t</t>
    </r>
  </si>
  <si>
    <t>Value to be forecast by the licensee in line with the re-opener pipeline log (or directed by the authority)</t>
  </si>
  <si>
    <r>
      <t>CROTRO</t>
    </r>
    <r>
      <rPr>
        <vertAlign val="subscript"/>
        <sz val="10"/>
        <rFont val="Verdana"/>
        <family val="2"/>
      </rPr>
      <t>t</t>
    </r>
  </si>
  <si>
    <t>Has the value zero unless otherwise directed by the authority</t>
  </si>
  <si>
    <r>
      <t>CROTRE</t>
    </r>
    <r>
      <rPr>
        <b/>
        <vertAlign val="subscript"/>
        <sz val="10"/>
        <rFont val="Verdana"/>
        <family val="2"/>
      </rPr>
      <t>t</t>
    </r>
  </si>
  <si>
    <r>
      <t>CRITO</t>
    </r>
    <r>
      <rPr>
        <vertAlign val="subscript"/>
        <sz val="10"/>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</si>
  <si>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</si>
  <si>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</si>
  <si>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</si>
  <si>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</si>
  <si>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</si>
  <si>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</si>
  <si>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Net zero Re-opener</t>
  </si>
  <si>
    <r>
      <t>NZ</t>
    </r>
    <r>
      <rPr>
        <vertAlign val="subscript"/>
        <sz val="10"/>
        <rFont val="Verdana"/>
        <family val="2"/>
      </rPr>
      <t>t</t>
    </r>
    <r>
      <rPr>
        <sz val="10"/>
        <rFont val="Verdana"/>
        <family val="2"/>
      </rPr>
      <t xml:space="preserve"> = NZO</t>
    </r>
    <r>
      <rPr>
        <vertAlign val="subscript"/>
        <sz val="10"/>
        <rFont val="Verdana"/>
        <family val="2"/>
      </rPr>
      <t>t</t>
    </r>
    <r>
      <rPr>
        <sz val="10"/>
        <rFont val="Verdana"/>
        <family val="2"/>
      </rPr>
      <t xml:space="preserve">  -  NZRO</t>
    </r>
    <r>
      <rPr>
        <vertAlign val="subscript"/>
        <sz val="10"/>
        <rFont val="Verdana"/>
        <family val="2"/>
      </rPr>
      <t>t</t>
    </r>
  </si>
  <si>
    <r>
      <t>NZO</t>
    </r>
    <r>
      <rPr>
        <vertAlign val="subscript"/>
        <sz val="10"/>
        <rFont val="Verdana"/>
        <family val="2"/>
      </rPr>
      <t>t</t>
    </r>
  </si>
  <si>
    <t>SpC 3.6, Part B</t>
  </si>
  <si>
    <r>
      <t>NZRO</t>
    </r>
    <r>
      <rPr>
        <vertAlign val="subscript"/>
        <sz val="10"/>
        <rFont val="Verdana"/>
        <family val="2"/>
      </rPr>
      <t>t</t>
    </r>
  </si>
  <si>
    <r>
      <t>NZ</t>
    </r>
    <r>
      <rPr>
        <b/>
        <vertAlign val="subscript"/>
        <sz val="10"/>
        <rFont val="Verdana"/>
        <family val="2"/>
      </rPr>
      <t>t</t>
    </r>
  </si>
  <si>
    <t>SpC 3.6</t>
  </si>
  <si>
    <t>NOITOt</t>
  </si>
  <si>
    <t>SpC 3.7</t>
  </si>
  <si>
    <t>NOITROt</t>
  </si>
  <si>
    <r>
      <t>NOITRE</t>
    </r>
    <r>
      <rPr>
        <b/>
        <vertAlign val="subscript"/>
        <sz val="10"/>
        <rFont val="Verdana"/>
        <family val="2"/>
      </rPr>
      <t>t</t>
    </r>
  </si>
  <si>
    <r>
      <t>CAM</t>
    </r>
    <r>
      <rPr>
        <b/>
        <vertAlign val="subscript"/>
        <sz val="10"/>
        <rFont val="Verdana"/>
        <family val="2"/>
      </rPr>
      <t>t</t>
    </r>
  </si>
  <si>
    <t>SpC 3.8</t>
  </si>
  <si>
    <r>
      <t>NZP</t>
    </r>
    <r>
      <rPr>
        <b/>
        <vertAlign val="subscript"/>
        <sz val="10"/>
        <rFont val="Verdana"/>
        <family val="2"/>
      </rPr>
      <t>t</t>
    </r>
  </si>
  <si>
    <t>SpC 3.9</t>
  </si>
  <si>
    <r>
      <t>REP</t>
    </r>
    <r>
      <rPr>
        <b/>
        <vertAlign val="subscript"/>
        <sz val="10"/>
        <rFont val="Verdana"/>
        <family val="2"/>
      </rPr>
      <t>t</t>
    </r>
  </si>
  <si>
    <t>SpC 3.17</t>
  </si>
  <si>
    <r>
      <t>STUB</t>
    </r>
    <r>
      <rPr>
        <b/>
        <vertAlign val="subscript"/>
        <sz val="10"/>
        <rFont val="Verdana"/>
        <family val="2"/>
      </rPr>
      <t>t</t>
    </r>
  </si>
  <si>
    <t>SpC 3.18</t>
  </si>
  <si>
    <r>
      <t>HPRA</t>
    </r>
    <r>
      <rPr>
        <b/>
        <vertAlign val="subscript"/>
        <sz val="10"/>
        <rFont val="Verdana"/>
        <family val="2"/>
      </rPr>
      <t>t</t>
    </r>
  </si>
  <si>
    <t>SpC 3.19</t>
  </si>
  <si>
    <r>
      <t>DIV</t>
    </r>
    <r>
      <rPr>
        <b/>
        <vertAlign val="subscript"/>
        <sz val="10"/>
        <rFont val="Verdana"/>
        <family val="2"/>
      </rPr>
      <t>t</t>
    </r>
  </si>
  <si>
    <t>SpC 3.20</t>
  </si>
  <si>
    <r>
      <t>MOBS</t>
    </r>
    <r>
      <rPr>
        <b/>
        <vertAlign val="subscript"/>
        <sz val="10"/>
        <rFont val="Verdana"/>
        <family val="2"/>
      </rPr>
      <t>t</t>
    </r>
  </si>
  <si>
    <t>SpC 3.21</t>
  </si>
  <si>
    <r>
      <t>NLLR</t>
    </r>
    <r>
      <rPr>
        <b/>
        <vertAlign val="subscript"/>
        <sz val="10"/>
        <rFont val="Verdana"/>
        <family val="2"/>
      </rPr>
      <t>t</t>
    </r>
  </si>
  <si>
    <t>SpC 3.22</t>
  </si>
  <si>
    <r>
      <t>SMR</t>
    </r>
    <r>
      <rPr>
        <b/>
        <vertAlign val="subscript"/>
        <sz val="10"/>
        <rFont val="Verdana"/>
        <family val="2"/>
      </rPr>
      <t>t</t>
    </r>
  </si>
  <si>
    <t>SpC 3.23</t>
  </si>
  <si>
    <r>
      <t>STW</t>
    </r>
    <r>
      <rPr>
        <b/>
        <vertAlign val="subscript"/>
        <sz val="10"/>
        <rFont val="Verdana"/>
        <family val="2"/>
      </rPr>
      <t>t</t>
    </r>
  </si>
  <si>
    <t>SpC 3.24</t>
  </si>
  <si>
    <t>2.04 Pass through Costs</t>
  </si>
  <si>
    <t>FORECAST BASED ON MARCH OBR UPDATE</t>
  </si>
  <si>
    <t>CHECK</t>
  </si>
  <si>
    <r>
      <t>PT</t>
    </r>
    <r>
      <rPr>
        <b/>
        <vertAlign val="subscript"/>
        <sz val="10"/>
        <color theme="1"/>
        <rFont val="Verdana"/>
        <family val="2"/>
      </rPr>
      <t>t</t>
    </r>
    <r>
      <rPr>
        <b/>
        <sz val="10"/>
        <color theme="1"/>
        <rFont val="Verdana"/>
        <family val="2"/>
      </rPr>
      <t xml:space="preserve">  =  RB</t>
    </r>
    <r>
      <rPr>
        <b/>
        <vertAlign val="subscript"/>
        <sz val="10"/>
        <color theme="1"/>
        <rFont val="Verdana"/>
        <family val="2"/>
      </rPr>
      <t>t</t>
    </r>
    <r>
      <rPr>
        <b/>
        <sz val="10"/>
        <color theme="1"/>
        <rFont val="Verdana"/>
        <family val="2"/>
      </rPr>
      <t xml:space="preserve">  +  LF</t>
    </r>
    <r>
      <rPr>
        <b/>
        <vertAlign val="subscript"/>
        <sz val="10"/>
        <color theme="1"/>
        <rFont val="Verdana"/>
        <family val="2"/>
      </rPr>
      <t>t</t>
    </r>
    <r>
      <rPr>
        <b/>
        <sz val="10"/>
        <color theme="1"/>
        <rFont val="Verdana"/>
        <family val="2"/>
      </rPr>
      <t xml:space="preserve">  +  PD</t>
    </r>
    <r>
      <rPr>
        <b/>
        <vertAlign val="subscript"/>
        <sz val="10"/>
        <color theme="1"/>
        <rFont val="Verdana"/>
        <family val="2"/>
      </rPr>
      <t>t</t>
    </r>
    <r>
      <rPr>
        <b/>
        <sz val="10"/>
        <color theme="1"/>
        <rFont val="Verdana"/>
        <family val="2"/>
      </rPr>
      <t xml:space="preserve">  +  EDE</t>
    </r>
    <r>
      <rPr>
        <b/>
        <vertAlign val="subscript"/>
        <sz val="10"/>
        <color theme="1"/>
        <rFont val="Verdana"/>
        <family val="2"/>
      </rPr>
      <t>t</t>
    </r>
    <r>
      <rPr>
        <b/>
        <sz val="10"/>
        <color theme="1"/>
        <rFont val="Verdana"/>
        <family val="2"/>
      </rPr>
      <t xml:space="preserve"> + </t>
    </r>
    <r>
      <rPr>
        <b/>
        <sz val="10"/>
        <rFont val="Verdana"/>
        <family val="2"/>
      </rPr>
      <t>TPWI</t>
    </r>
    <r>
      <rPr>
        <b/>
        <vertAlign val="subscript"/>
        <sz val="10"/>
        <rFont val="Verdana"/>
        <family val="2"/>
      </rPr>
      <t>t</t>
    </r>
    <r>
      <rPr>
        <b/>
        <sz val="10"/>
        <rFont val="Verdana"/>
        <family val="2"/>
      </rPr>
      <t xml:space="preserve">  + </t>
    </r>
    <r>
      <rPr>
        <b/>
        <sz val="10"/>
        <color theme="1"/>
        <rFont val="Verdana"/>
        <family val="2"/>
      </rPr>
      <t>TG­</t>
    </r>
    <r>
      <rPr>
        <b/>
        <vertAlign val="subscript"/>
        <sz val="10"/>
        <color theme="1"/>
        <rFont val="Verdana"/>
        <family val="2"/>
      </rPr>
      <t>t</t>
    </r>
    <r>
      <rPr>
        <b/>
        <sz val="10"/>
        <color theme="1"/>
        <rFont val="Verdana"/>
        <family val="2"/>
      </rPr>
      <t xml:space="preserve">  + MP</t>
    </r>
    <r>
      <rPr>
        <b/>
        <vertAlign val="subscript"/>
        <sz val="10"/>
        <color theme="1"/>
        <rFont val="Verdana"/>
        <family val="2"/>
      </rPr>
      <t xml:space="preserve">t </t>
    </r>
    <r>
      <rPr>
        <b/>
        <sz val="10"/>
        <color theme="1"/>
        <rFont val="Verdana"/>
        <family val="2"/>
      </rPr>
      <t>+ CDSPt  + SL</t>
    </r>
    <r>
      <rPr>
        <b/>
        <vertAlign val="subscript"/>
        <sz val="10"/>
        <color theme="1"/>
        <rFont val="Verdana"/>
        <family val="2"/>
      </rPr>
      <t>t</t>
    </r>
    <r>
      <rPr>
        <b/>
        <sz val="10"/>
        <color theme="1"/>
        <rFont val="Verdana"/>
        <family val="2"/>
      </rPr>
      <t xml:space="preserve">  + EC</t>
    </r>
    <r>
      <rPr>
        <b/>
        <vertAlign val="subscript"/>
        <sz val="10"/>
        <color theme="1"/>
        <rFont val="Verdana"/>
        <family val="2"/>
      </rPr>
      <t>t</t>
    </r>
    <r>
      <rPr>
        <b/>
        <sz val="10"/>
        <color theme="1"/>
        <rFont val="Verdana"/>
        <family val="2"/>
      </rPr>
      <t xml:space="preserve"> +  SLDZ</t>
    </r>
    <r>
      <rPr>
        <b/>
        <vertAlign val="subscript"/>
        <sz val="10"/>
        <color theme="1"/>
        <rFont val="Verdana"/>
        <family val="2"/>
      </rPr>
      <t>t</t>
    </r>
  </si>
  <si>
    <r>
      <t>SL</t>
    </r>
    <r>
      <rPr>
        <vertAlign val="subscript"/>
        <sz val="10"/>
        <rFont val="Verdana"/>
        <family val="2"/>
      </rPr>
      <t>t</t>
    </r>
  </si>
  <si>
    <t>SpC 6.1</t>
  </si>
  <si>
    <t>£m nominal</t>
  </si>
  <si>
    <t>Licensed Activity</t>
  </si>
  <si>
    <r>
      <t>LF</t>
    </r>
    <r>
      <rPr>
        <vertAlign val="subscript"/>
        <sz val="10"/>
        <rFont val="Verdana"/>
        <family val="2"/>
      </rPr>
      <t>t</t>
    </r>
  </si>
  <si>
    <t>Prescribed Rates</t>
  </si>
  <si>
    <r>
      <t>RB</t>
    </r>
    <r>
      <rPr>
        <vertAlign val="subscript"/>
        <sz val="10"/>
        <rFont val="Verdana"/>
        <family val="2"/>
      </rPr>
      <t>t</t>
    </r>
  </si>
  <si>
    <t>Pension Scheme Established Deficit repair</t>
  </si>
  <si>
    <r>
      <t>EDE</t>
    </r>
    <r>
      <rPr>
        <vertAlign val="subscript"/>
        <sz val="10"/>
        <rFont val="Verdana"/>
        <family val="2"/>
      </rPr>
      <t>t</t>
    </r>
  </si>
  <si>
    <t>Distribution Network Pension Deficit Charge</t>
  </si>
  <si>
    <r>
      <t>PD</t>
    </r>
    <r>
      <rPr>
        <vertAlign val="subscript"/>
        <sz val="10"/>
        <rFont val="Verdana"/>
        <family val="2"/>
      </rPr>
      <t>t</t>
    </r>
  </si>
  <si>
    <t>Third Party Damage and Water Ingress Costs</t>
  </si>
  <si>
    <r>
      <t>TPWI</t>
    </r>
    <r>
      <rPr>
        <vertAlign val="subscript"/>
        <sz val="10"/>
        <rFont val="Verdana"/>
        <family val="2"/>
      </rPr>
      <t>t</t>
    </r>
  </si>
  <si>
    <t>Gas Illegally Taken</t>
  </si>
  <si>
    <r>
      <t>TG</t>
    </r>
    <r>
      <rPr>
        <vertAlign val="subscript"/>
        <sz val="10"/>
        <rFont val="Verdana"/>
        <family val="2"/>
      </rPr>
      <t>t</t>
    </r>
  </si>
  <si>
    <t>NTS Exit Flat Capacity Costs and NTS Exit Flex Capacity Costs</t>
  </si>
  <si>
    <r>
      <t>EC</t>
    </r>
    <r>
      <rPr>
        <vertAlign val="subscript"/>
        <sz val="10"/>
        <rFont val="Verdana"/>
        <family val="2"/>
      </rPr>
      <t>t</t>
    </r>
  </si>
  <si>
    <t>CDSP Costs</t>
  </si>
  <si>
    <r>
      <t>CDSP</t>
    </r>
    <r>
      <rPr>
        <vertAlign val="subscript"/>
        <sz val="10"/>
        <rFont val="Verdana"/>
        <family val="2"/>
      </rPr>
      <t>t</t>
    </r>
  </si>
  <si>
    <t>Miscellaneous pass-through</t>
  </si>
  <si>
    <r>
      <t>MP</t>
    </r>
    <r>
      <rPr>
        <vertAlign val="subscript"/>
        <sz val="10"/>
        <rFont val="Verdana"/>
        <family val="2"/>
      </rPr>
      <t>t</t>
    </r>
  </si>
  <si>
    <t>Stranraer LDZ [SGN Scotland only]</t>
  </si>
  <si>
    <r>
      <t>SLDZ</t>
    </r>
    <r>
      <rPr>
        <vertAlign val="subscript"/>
        <sz val="10"/>
        <rFont val="Verdana"/>
        <family val="2"/>
      </rPr>
      <t>t</t>
    </r>
  </si>
  <si>
    <r>
      <t>Third party damage and water ingress adjustment calculation (TPWI</t>
    </r>
    <r>
      <rPr>
        <b/>
        <vertAlign val="subscript"/>
        <sz val="10"/>
        <color theme="1"/>
        <rFont val="Verdana"/>
        <family val="2"/>
      </rPr>
      <t>t</t>
    </r>
    <r>
      <rPr>
        <b/>
        <sz val="10"/>
        <color theme="1"/>
        <rFont val="Verdana"/>
        <family val="2"/>
      </rPr>
      <t>)</t>
    </r>
  </si>
  <si>
    <t>Third party damage and water ingress costs</t>
  </si>
  <si>
    <r>
      <t>TPWR</t>
    </r>
    <r>
      <rPr>
        <vertAlign val="subscript"/>
        <sz val="10"/>
        <color theme="1"/>
        <rFont val="Verdana"/>
        <family val="2"/>
      </rPr>
      <t>t</t>
    </r>
  </si>
  <si>
    <t>SpC 6.1, Part C</t>
  </si>
  <si>
    <t>Ex-Ante Base revenue</t>
  </si>
  <si>
    <r>
      <t>EABR</t>
    </r>
    <r>
      <rPr>
        <vertAlign val="subscript"/>
        <sz val="10"/>
        <color theme="1"/>
        <rFont val="Verdana"/>
        <family val="2"/>
      </rPr>
      <t>t</t>
    </r>
  </si>
  <si>
    <t xml:space="preserve">Third party damage and water ingress adjustment </t>
  </si>
  <si>
    <r>
      <t>TPWI</t>
    </r>
    <r>
      <rPr>
        <b/>
        <vertAlign val="subscript"/>
        <sz val="10"/>
        <color theme="1"/>
        <rFont val="Verdana"/>
        <family val="2"/>
      </rPr>
      <t>t</t>
    </r>
  </si>
  <si>
    <t>NTS Exit Capacity Costs</t>
  </si>
  <si>
    <t>NTS Exit Flat Capacity Costs</t>
  </si>
  <si>
    <t>SpC 1.1</t>
  </si>
  <si>
    <t>NTS Exit Flex Capacity Costs</t>
  </si>
  <si>
    <r>
      <t>EC</t>
    </r>
    <r>
      <rPr>
        <b/>
        <vertAlign val="subscript"/>
        <sz val="10"/>
        <rFont val="Verdana"/>
        <family val="2"/>
      </rPr>
      <t>t</t>
    </r>
  </si>
  <si>
    <t xml:space="preserve"> -   </t>
  </si>
  <si>
    <t>Shrinkage Costs pass-through</t>
  </si>
  <si>
    <t>Actual Shrinkage Volume</t>
  </si>
  <si>
    <t>ASVt</t>
  </si>
  <si>
    <t>GWh</t>
  </si>
  <si>
    <t>calculated by GDNs through the Shrinkage model</t>
  </si>
  <si>
    <t>Gas price reference cost</t>
  </si>
  <si>
    <t>GPRCt</t>
  </si>
  <si>
    <t>£/GWh</t>
  </si>
  <si>
    <t>Shrinkage Costs</t>
  </si>
  <si>
    <r>
      <t>SL</t>
    </r>
    <r>
      <rPr>
        <b/>
        <vertAlign val="subscript"/>
        <sz val="10"/>
        <rFont val="Verdana"/>
        <family val="2"/>
      </rPr>
      <t>t</t>
    </r>
  </si>
  <si>
    <r>
      <t>ODI</t>
    </r>
    <r>
      <rPr>
        <b/>
        <vertAlign val="subscript"/>
        <sz val="10"/>
        <color theme="1"/>
        <rFont val="Verdana"/>
        <family val="2"/>
      </rPr>
      <t>t</t>
    </r>
    <r>
      <rPr>
        <b/>
        <sz val="10"/>
        <color theme="1"/>
        <rFont val="Verdana"/>
        <family val="2"/>
      </rPr>
      <t xml:space="preserve"> = CS</t>
    </r>
    <r>
      <rPr>
        <b/>
        <vertAlign val="subscript"/>
        <sz val="10"/>
        <color theme="1"/>
        <rFont val="Verdana"/>
        <family val="2"/>
      </rPr>
      <t>t</t>
    </r>
    <r>
      <rPr>
        <b/>
        <sz val="10"/>
        <color theme="1"/>
        <rFont val="Verdana"/>
        <family val="2"/>
      </rPr>
      <t xml:space="preserve"> + CM</t>
    </r>
    <r>
      <rPr>
        <b/>
        <vertAlign val="subscript"/>
        <sz val="10"/>
        <color theme="1"/>
        <rFont val="Verdana"/>
        <family val="2"/>
      </rPr>
      <t>t</t>
    </r>
    <r>
      <rPr>
        <b/>
        <sz val="10"/>
        <color theme="1"/>
        <rFont val="Verdana"/>
        <family val="2"/>
      </rPr>
      <t xml:space="preserve"> + SM</t>
    </r>
    <r>
      <rPr>
        <b/>
        <vertAlign val="subscript"/>
        <sz val="10"/>
        <color theme="1"/>
        <rFont val="Verdana"/>
        <family val="2"/>
      </rPr>
      <t>t</t>
    </r>
    <r>
      <rPr>
        <b/>
        <sz val="10"/>
        <color theme="1"/>
        <rFont val="Verdana"/>
        <family val="2"/>
      </rPr>
      <t xml:space="preserve"> + UIP</t>
    </r>
    <r>
      <rPr>
        <b/>
        <vertAlign val="subscript"/>
        <sz val="10"/>
        <color theme="1"/>
        <rFont val="Verdana"/>
        <family val="2"/>
      </rPr>
      <t>t</t>
    </r>
    <r>
      <rPr>
        <b/>
        <sz val="10"/>
        <color theme="1"/>
        <rFont val="Verdana"/>
        <family val="2"/>
      </rPr>
      <t xml:space="preserve"> + CSW</t>
    </r>
    <r>
      <rPr>
        <b/>
        <vertAlign val="subscript"/>
        <sz val="10"/>
        <color theme="1"/>
        <rFont val="Verdana"/>
        <family val="2"/>
      </rPr>
      <t>t</t>
    </r>
  </si>
  <si>
    <t>Customer Satisfaction Survey ODI</t>
  </si>
  <si>
    <r>
      <t>CS</t>
    </r>
    <r>
      <rPr>
        <vertAlign val="subscript"/>
        <sz val="10"/>
        <rFont val="Verdana"/>
        <family val="2"/>
      </rPr>
      <t>t</t>
    </r>
  </si>
  <si>
    <t>SpC 4.2</t>
  </si>
  <si>
    <t>Complaints metric ODI</t>
  </si>
  <si>
    <r>
      <t>CM</t>
    </r>
    <r>
      <rPr>
        <vertAlign val="subscript"/>
        <sz val="10"/>
        <rFont val="Verdana"/>
        <family val="2"/>
      </rPr>
      <t>t</t>
    </r>
  </si>
  <si>
    <t>SpC 4.3</t>
  </si>
  <si>
    <t>Unplanned Interruption Mean Duration ODI [NGN, SGN and WWU]</t>
  </si>
  <si>
    <r>
      <t>UIP</t>
    </r>
    <r>
      <rPr>
        <vertAlign val="subscript"/>
        <sz val="10"/>
        <rFont val="Verdana"/>
        <family val="2"/>
      </rPr>
      <t>t</t>
    </r>
  </si>
  <si>
    <t>SpC 4.5</t>
  </si>
  <si>
    <t>Unplanned Interruption Mean Duration ODI [Cadent only]</t>
  </si>
  <si>
    <t>SpC 4.6</t>
  </si>
  <si>
    <t>Shrinkage Management ODI</t>
  </si>
  <si>
    <r>
      <t>SM</t>
    </r>
    <r>
      <rPr>
        <vertAlign val="subscript"/>
        <sz val="10"/>
        <rFont val="Verdana"/>
        <family val="2"/>
      </rPr>
      <t>t</t>
    </r>
  </si>
  <si>
    <t>SpC 4.4</t>
  </si>
  <si>
    <t>Collaborative streetworks ODI [Cadent Lon &amp; EoE, SGN So only]</t>
  </si>
  <si>
    <r>
      <t>CSW</t>
    </r>
    <r>
      <rPr>
        <vertAlign val="subscript"/>
        <sz val="10"/>
        <rFont val="Verdana"/>
        <family val="2"/>
      </rPr>
      <t>t</t>
    </r>
  </si>
  <si>
    <t>SpC 4.7</t>
  </si>
  <si>
    <t>Total Output Delivery incentives</t>
  </si>
  <si>
    <r>
      <t>ODI</t>
    </r>
    <r>
      <rPr>
        <b/>
        <vertAlign val="subscript"/>
        <sz val="10"/>
        <color theme="1"/>
        <rFont val="Verdana"/>
        <family val="2"/>
      </rPr>
      <t>t</t>
    </r>
  </si>
  <si>
    <t>SpC 4.1</t>
  </si>
  <si>
    <r>
      <t>Customer Satisfaction Survey (CS</t>
    </r>
    <r>
      <rPr>
        <b/>
        <vertAlign val="subscript"/>
        <sz val="10"/>
        <color theme="1"/>
        <rFont val="Verdana"/>
        <family val="2"/>
      </rPr>
      <t>t</t>
    </r>
    <r>
      <rPr>
        <b/>
        <sz val="10"/>
        <color theme="1"/>
        <rFont val="Verdana"/>
        <family val="2"/>
      </rPr>
      <t>)</t>
    </r>
  </si>
  <si>
    <t>Special Condition 4.2</t>
  </si>
  <si>
    <t>Planned Supply interruptions element of survey</t>
  </si>
  <si>
    <r>
      <t>CSA</t>
    </r>
    <r>
      <rPr>
        <vertAlign val="subscript"/>
        <sz val="10"/>
        <rFont val="Verdana"/>
        <family val="2"/>
      </rPr>
      <t>t</t>
    </r>
  </si>
  <si>
    <t>Unplanned Supply interruptions element of survey</t>
  </si>
  <si>
    <r>
      <t>CSB</t>
    </r>
    <r>
      <rPr>
        <vertAlign val="subscript"/>
        <sz val="10"/>
        <rFont val="Verdana"/>
        <family val="2"/>
      </rPr>
      <t>t</t>
    </r>
  </si>
  <si>
    <t>Connections element of survey</t>
  </si>
  <si>
    <r>
      <t>CSC</t>
    </r>
    <r>
      <rPr>
        <vertAlign val="subscript"/>
        <sz val="10"/>
        <rFont val="Verdana"/>
        <family val="2"/>
      </rPr>
      <t>t</t>
    </r>
  </si>
  <si>
    <t xml:space="preserve">Customer Satisfaction Survey </t>
  </si>
  <si>
    <r>
      <t>CS</t>
    </r>
    <r>
      <rPr>
        <b/>
        <vertAlign val="subscript"/>
        <sz val="10"/>
        <rFont val="Verdana"/>
        <family val="2"/>
      </rPr>
      <t>t</t>
    </r>
  </si>
  <si>
    <t xml:space="preserve">Reward - If score is higher than reward score: </t>
  </si>
  <si>
    <t>Performance Score</t>
  </si>
  <si>
    <r>
      <t>CSAS</t>
    </r>
    <r>
      <rPr>
        <vertAlign val="subscript"/>
        <sz val="10"/>
        <rFont val="Verdana"/>
        <family val="2"/>
      </rPr>
      <t>t</t>
    </r>
  </si>
  <si>
    <t>Ex ante base revenue</t>
  </si>
  <si>
    <t xml:space="preserve">Penalty - If score is lower than penalty score: </t>
  </si>
  <si>
    <t>CSAt</t>
  </si>
  <si>
    <r>
      <t>CSBS</t>
    </r>
    <r>
      <rPr>
        <vertAlign val="subscript"/>
        <sz val="10"/>
        <rFont val="Verdana"/>
        <family val="2"/>
      </rPr>
      <t>t</t>
    </r>
  </si>
  <si>
    <r>
      <t>CSCS</t>
    </r>
    <r>
      <rPr>
        <vertAlign val="subscript"/>
        <sz val="10"/>
        <rFont val="Verdana"/>
        <family val="2"/>
      </rPr>
      <t>t</t>
    </r>
  </si>
  <si>
    <r>
      <t>Complaints metric performance adjustment (CM</t>
    </r>
    <r>
      <rPr>
        <b/>
        <vertAlign val="subscript"/>
        <sz val="10"/>
        <color theme="1"/>
        <rFont val="Verdana"/>
        <family val="2"/>
      </rPr>
      <t>t</t>
    </r>
    <r>
      <rPr>
        <b/>
        <sz val="10"/>
        <color theme="1"/>
        <rFont val="Verdana"/>
        <family val="2"/>
      </rPr>
      <t>)</t>
    </r>
  </si>
  <si>
    <t>Special Condition 4.3</t>
  </si>
  <si>
    <r>
      <t>EABR</t>
    </r>
    <r>
      <rPr>
        <vertAlign val="subscript"/>
        <sz val="10"/>
        <rFont val="Verdana"/>
        <family val="2"/>
      </rPr>
      <t>t</t>
    </r>
  </si>
  <si>
    <r>
      <t>CMMIN</t>
    </r>
    <r>
      <rPr>
        <vertAlign val="subscript"/>
        <sz val="10"/>
        <rFont val="Verdana"/>
        <family val="2"/>
      </rPr>
      <t>t</t>
    </r>
  </si>
  <si>
    <r>
      <t>CMT</t>
    </r>
    <r>
      <rPr>
        <vertAlign val="subscript"/>
        <sz val="10"/>
        <rFont val="Verdana"/>
        <family val="2"/>
      </rPr>
      <t>t</t>
    </r>
  </si>
  <si>
    <t xml:space="preserve">Complaints metric performance score </t>
  </si>
  <si>
    <r>
      <t>CMS</t>
    </r>
    <r>
      <rPr>
        <vertAlign val="subscript"/>
        <sz val="10"/>
        <rFont val="Verdana"/>
        <family val="2"/>
      </rPr>
      <t>t</t>
    </r>
  </si>
  <si>
    <t>Complaints metric performance adjustment</t>
  </si>
  <si>
    <r>
      <t>CM</t>
    </r>
    <r>
      <rPr>
        <b/>
        <vertAlign val="subscript"/>
        <sz val="10"/>
        <color theme="1"/>
        <rFont val="Verdana"/>
        <family val="2"/>
      </rPr>
      <t>t</t>
    </r>
  </si>
  <si>
    <t xml:space="preserve">Percentage of Complaints unresolved by the end of the first Working Day after the day on which the Complaint was first received </t>
  </si>
  <si>
    <r>
      <t>PCUDPO</t>
    </r>
    <r>
      <rPr>
        <vertAlign val="subscript"/>
        <sz val="10"/>
        <rFont val="Verdana"/>
        <family val="2"/>
      </rPr>
      <t>t</t>
    </r>
  </si>
  <si>
    <t>Percentage of Complaints unresolved after the end of 31 Working Days from the end of the first Working Day after the day on which the Complaint was first received</t>
  </si>
  <si>
    <r>
      <t>PCUDPT</t>
    </r>
    <r>
      <rPr>
        <vertAlign val="subscript"/>
        <sz val="10"/>
        <rFont val="Verdana"/>
        <family val="2"/>
      </rPr>
      <t>t</t>
    </r>
  </si>
  <si>
    <t xml:space="preserve">Percentage of Repeat Complaints </t>
  </si>
  <si>
    <r>
      <t>PRC</t>
    </r>
    <r>
      <rPr>
        <vertAlign val="subscript"/>
        <sz val="10"/>
        <rFont val="Verdana"/>
        <family val="2"/>
      </rPr>
      <t>t</t>
    </r>
  </si>
  <si>
    <t xml:space="preserve">Percentage of total Complaints where the Ombudsman finds against the Licensee </t>
  </si>
  <si>
    <r>
      <t>POF</t>
    </r>
    <r>
      <rPr>
        <vertAlign val="subscript"/>
        <sz val="10"/>
        <rFont val="Verdana"/>
        <family val="2"/>
      </rPr>
      <t>t</t>
    </r>
  </si>
  <si>
    <t>Unplanned Interruptions (UIPt)</t>
  </si>
  <si>
    <t>Special Condition 4.5 and 4.6</t>
  </si>
  <si>
    <t>(applies to NGN, SGN &amp; WWU)</t>
  </si>
  <si>
    <t>(applies to Cadent)</t>
  </si>
  <si>
    <t>Unplanned Interruptions Mean Duration</t>
  </si>
  <si>
    <t>UIMD</t>
  </si>
  <si>
    <t>For completion by NGN, SGN &amp; WWU only</t>
  </si>
  <si>
    <t>note: licence values are expressed in hours, but need to be converted into minutes on this sheet</t>
  </si>
  <si>
    <t>MOB Riser Unplanned Interruptions Mean Duration (Cadent only)</t>
  </si>
  <si>
    <t>UIMMD</t>
  </si>
  <si>
    <t>For completion by Cadent only</t>
  </si>
  <si>
    <t>Non-MOB Riser Unplanned Interruptions Mean Duration (Cadent only)</t>
  </si>
  <si>
    <t>UINMD</t>
  </si>
  <si>
    <t>Unplanned Interruptions Incentive (NGN/SGN/WWU)</t>
  </si>
  <si>
    <r>
      <t>UIP</t>
    </r>
    <r>
      <rPr>
        <b/>
        <vertAlign val="subscript"/>
        <sz val="10"/>
        <color theme="1"/>
        <rFont val="Verdana"/>
        <family val="2"/>
      </rPr>
      <t>t</t>
    </r>
  </si>
  <si>
    <t>Unplanned Interruptions Incentive (Cadent)</t>
  </si>
  <si>
    <r>
      <t>Shrinkage Management (SM</t>
    </r>
    <r>
      <rPr>
        <b/>
        <vertAlign val="subscript"/>
        <sz val="10"/>
        <color theme="1"/>
        <rFont val="Verdana"/>
        <family val="2"/>
      </rPr>
      <t>t</t>
    </r>
    <r>
      <rPr>
        <b/>
        <sz val="10"/>
        <color theme="1"/>
        <rFont val="Verdana"/>
        <family val="2"/>
      </rPr>
      <t>)</t>
    </r>
  </si>
  <si>
    <t>Special Condition 4.4</t>
  </si>
  <si>
    <t>Actual Leakage Volume - LDZ 1</t>
  </si>
  <si>
    <t>ALV</t>
  </si>
  <si>
    <t>Entered by GDNs</t>
  </si>
  <si>
    <t>Gas Conditioning Baseline Volume - LDZ 1</t>
  </si>
  <si>
    <t>CBV</t>
  </si>
  <si>
    <t>calculated by GDNs through the Shrinkage and Leakage model</t>
  </si>
  <si>
    <t>Pressure Lower Deadband Volume - LDZ 1</t>
  </si>
  <si>
    <t>PLDV</t>
  </si>
  <si>
    <t>Pressure Upper Deadband Volume - LDZ 1</t>
  </si>
  <si>
    <t>PUDV</t>
  </si>
  <si>
    <t>Average Pressure Volume - LDZ 1</t>
  </si>
  <si>
    <t>AvPV</t>
  </si>
  <si>
    <t>Previous year values for AvPV should be restated to reflect updated price control period average pressure</t>
  </si>
  <si>
    <t>Actual Leakage Volume - LDZ 2</t>
  </si>
  <si>
    <t>Gas Conditioning Baseline Volume - LDZ 2</t>
  </si>
  <si>
    <t>Pressure Lower Deadband Volume - LDZ 2</t>
  </si>
  <si>
    <t>Pressure Upper Deadband Volume - LDZ 2</t>
  </si>
  <si>
    <t>Average Pressure Volume - LDZ 2</t>
  </si>
  <si>
    <t>Actual Leakage Volume - LDZ 3</t>
  </si>
  <si>
    <t>Gas Conditioning Baseline Volume - LDZ 3</t>
  </si>
  <si>
    <t>Pressure Lower Deadband Volume - LDZ 3</t>
  </si>
  <si>
    <t>Pressure Upper Deadband Volume - LDZ 3</t>
  </si>
  <si>
    <t>Average Pressure Volume - LDZ 3</t>
  </si>
  <si>
    <t>Actual Leakage Volume - LDZ 4</t>
  </si>
  <si>
    <t>Gas Conditioning Baseline Volume - LDZ 4</t>
  </si>
  <si>
    <t>Pressure Lower Deadband Volume - LDZ 4</t>
  </si>
  <si>
    <t>Pressure Upper Deadband Volume - LDZ 4</t>
  </si>
  <si>
    <t>Average Pressure Volume - LDZ 4</t>
  </si>
  <si>
    <t>Actual Leakage Volume - LDZ 5</t>
  </si>
  <si>
    <t>Gas Conditioning Baseline Volume - LDZ 5</t>
  </si>
  <si>
    <t>Pressure Lower Deadband Volume - LDZ 5</t>
  </si>
  <si>
    <t>Pressure Upper Deadband Volume - LDZ 5</t>
  </si>
  <si>
    <t>Average Pressure Volume - LDZ 5</t>
  </si>
  <si>
    <t>Actual Leakage Volume - whole network</t>
  </si>
  <si>
    <t>Gas Conditioning Baseline Volume - whole network</t>
  </si>
  <si>
    <t>Pressure Lower Deadband Volume - whole network</t>
  </si>
  <si>
    <t>Pressure Upper Deadband Volume - whole network</t>
  </si>
  <si>
    <t>Average Pressure Volume - whole network</t>
  </si>
  <si>
    <t>Number of Days in Regulatory Year</t>
  </si>
  <si>
    <t>n</t>
  </si>
  <si>
    <t>Forward Offer Price (sum of Closing Day Ahead Offer Prices)</t>
  </si>
  <si>
    <t>p/therm</t>
  </si>
  <si>
    <t>Non Traded Central Carbon Price (calendar year)</t>
  </si>
  <si>
    <t>CCP</t>
  </si>
  <si>
    <t>£/tCO2e</t>
  </si>
  <si>
    <t>source: BEIS - updated by Ofgem each year</t>
  </si>
  <si>
    <t>Non Traded Central Carbon Price (financial year)</t>
  </si>
  <si>
    <t>Pro-rated the BEIS values to provide financial year values. These will be shared with GDNs</t>
  </si>
  <si>
    <t>GWh:tCO2e Conversion Factor</t>
  </si>
  <si>
    <t>CCF</t>
  </si>
  <si>
    <t>Price Index 2018/19</t>
  </si>
  <si>
    <r>
      <t>PI</t>
    </r>
    <r>
      <rPr>
        <vertAlign val="subscript"/>
        <sz val="10"/>
        <color theme="1"/>
        <rFont val="Verdana"/>
        <family val="2"/>
      </rPr>
      <t>2018/19</t>
    </r>
  </si>
  <si>
    <t>Price Index</t>
  </si>
  <si>
    <t>PI</t>
  </si>
  <si>
    <t>Pressure Impact Volume</t>
  </si>
  <si>
    <t xml:space="preserve">PIV </t>
  </si>
  <si>
    <t>Gas Price Reference Cost</t>
  </si>
  <si>
    <t>GPRC</t>
  </si>
  <si>
    <t>£/GWh 18/19 prices</t>
  </si>
  <si>
    <t>Carbon Cost of Leakage</t>
  </si>
  <si>
    <t>CC</t>
  </si>
  <si>
    <t>Shrinkage Management Incentive</t>
  </si>
  <si>
    <r>
      <t>SM</t>
    </r>
    <r>
      <rPr>
        <b/>
        <vertAlign val="subscript"/>
        <sz val="10"/>
        <color theme="1"/>
        <rFont val="Verdana"/>
        <family val="2"/>
      </rPr>
      <t>t</t>
    </r>
  </si>
  <si>
    <t>Collaborative streetworks ODI  (CSWt) [Cadent Lon &amp; EoE, SGN So only]</t>
  </si>
  <si>
    <t>Special Condition 4.7</t>
  </si>
  <si>
    <t>Number of Collaborative Streetworks Projects completed</t>
  </si>
  <si>
    <r>
      <t>X</t>
    </r>
    <r>
      <rPr>
        <vertAlign val="subscript"/>
        <sz val="10"/>
        <rFont val="Verdana"/>
        <family val="2"/>
      </rPr>
      <t>t</t>
    </r>
  </si>
  <si>
    <r>
      <t>CSW</t>
    </r>
    <r>
      <rPr>
        <b/>
        <vertAlign val="subscript"/>
        <sz val="10"/>
        <rFont val="Verdana"/>
        <family val="2"/>
      </rPr>
      <t>t</t>
    </r>
  </si>
  <si>
    <r>
      <t>ORA</t>
    </r>
    <r>
      <rPr>
        <b/>
        <vertAlign val="subscript"/>
        <sz val="10"/>
        <color theme="1"/>
        <rFont val="Verdana"/>
        <family val="2"/>
      </rPr>
      <t>t</t>
    </r>
    <r>
      <rPr>
        <b/>
        <sz val="10"/>
        <color theme="1"/>
        <rFont val="Verdana"/>
        <family val="2"/>
      </rPr>
      <t xml:space="preserve"> = NIA</t>
    </r>
    <r>
      <rPr>
        <b/>
        <vertAlign val="subscript"/>
        <sz val="10"/>
        <color theme="1"/>
        <rFont val="Verdana"/>
        <family val="2"/>
      </rPr>
      <t>t</t>
    </r>
    <r>
      <rPr>
        <b/>
        <sz val="10"/>
        <color theme="1"/>
        <rFont val="Verdana"/>
        <family val="2"/>
      </rPr>
      <t xml:space="preserve"> + CNIA</t>
    </r>
    <r>
      <rPr>
        <b/>
        <vertAlign val="subscript"/>
        <sz val="10"/>
        <color theme="1"/>
        <rFont val="Verdana"/>
        <family val="2"/>
      </rPr>
      <t>t</t>
    </r>
    <r>
      <rPr>
        <b/>
        <sz val="10"/>
        <color theme="1"/>
        <rFont val="Verdana"/>
        <family val="2"/>
      </rPr>
      <t xml:space="preserve"> + VCM</t>
    </r>
    <r>
      <rPr>
        <b/>
        <vertAlign val="subscript"/>
        <sz val="10"/>
        <color theme="1"/>
        <rFont val="Verdana"/>
        <family val="2"/>
      </rPr>
      <t>t</t>
    </r>
  </si>
  <si>
    <t xml:space="preserve">RIIO-2 network innovation allowance </t>
  </si>
  <si>
    <r>
      <t>NIA</t>
    </r>
    <r>
      <rPr>
        <vertAlign val="subscript"/>
        <sz val="10"/>
        <color theme="1"/>
        <rFont val="Verdana"/>
        <family val="2"/>
      </rPr>
      <t>t</t>
    </r>
  </si>
  <si>
    <t>SpC 5.2</t>
  </si>
  <si>
    <t xml:space="preserve">Carry-over Network Innovation Allowance </t>
  </si>
  <si>
    <r>
      <t>CNIA</t>
    </r>
    <r>
      <rPr>
        <vertAlign val="subscript"/>
        <sz val="10"/>
        <color theme="1"/>
        <rFont val="Verdana"/>
        <family val="2"/>
      </rPr>
      <t>t</t>
    </r>
  </si>
  <si>
    <t>SpC 5.3</t>
  </si>
  <si>
    <t xml:space="preserve">Vulnerability and carbon monoxide allowance </t>
  </si>
  <si>
    <r>
      <t>VCM</t>
    </r>
    <r>
      <rPr>
        <vertAlign val="subscript"/>
        <sz val="10"/>
        <color theme="1"/>
        <rFont val="Verdana"/>
        <family val="2"/>
      </rPr>
      <t>t</t>
    </r>
  </si>
  <si>
    <t>SpC 5.4</t>
  </si>
  <si>
    <r>
      <t>ORA</t>
    </r>
    <r>
      <rPr>
        <b/>
        <vertAlign val="subscript"/>
        <sz val="10"/>
        <rFont val="Verdana"/>
        <family val="2"/>
      </rPr>
      <t>t</t>
    </r>
  </si>
  <si>
    <t>SpC 5.1</t>
  </si>
  <si>
    <t>Network Innovation Allowance</t>
  </si>
  <si>
    <t>Special Condition 5.2</t>
  </si>
  <si>
    <t>Network Innovation Allowance Calculation</t>
  </si>
  <si>
    <t>Total NIA Expenditure</t>
  </si>
  <si>
    <r>
      <t>NIAE</t>
    </r>
    <r>
      <rPr>
        <vertAlign val="subscript"/>
        <sz val="10"/>
        <color theme="1"/>
        <rFont val="Verdana"/>
        <family val="2"/>
      </rPr>
      <t>t</t>
    </r>
  </si>
  <si>
    <t>link to total of all expenditure on NIA activities/projects in the C&amp;V RRP</t>
  </si>
  <si>
    <r>
      <t>TNIA</t>
    </r>
    <r>
      <rPr>
        <vertAlign val="subscript"/>
        <sz val="10"/>
        <color theme="1"/>
        <rFont val="Verdana"/>
        <family val="2"/>
      </rPr>
      <t>t</t>
    </r>
  </si>
  <si>
    <t>Hydrogen innovation funding directed by the Authority</t>
  </si>
  <si>
    <r>
      <t>HYIN</t>
    </r>
    <r>
      <rPr>
        <vertAlign val="subscript"/>
        <sz val="10"/>
        <color theme="1"/>
        <rFont val="Verdana"/>
        <family val="2"/>
      </rPr>
      <t>t</t>
    </r>
  </si>
  <si>
    <t>value directed by the authority</t>
  </si>
  <si>
    <r>
      <t>Carry Over Network Innovation Allowance (CNIA</t>
    </r>
    <r>
      <rPr>
        <b/>
        <vertAlign val="subscript"/>
        <sz val="10"/>
        <color theme="1"/>
        <rFont val="Verdana"/>
        <family val="2"/>
      </rPr>
      <t>t</t>
    </r>
    <r>
      <rPr>
        <b/>
        <sz val="10"/>
        <color theme="1"/>
        <rFont val="Verdana"/>
        <family val="2"/>
      </rPr>
      <t>)</t>
    </r>
  </si>
  <si>
    <t>Special Condition 5.3</t>
  </si>
  <si>
    <t>Eligible CNIA Expenditure</t>
  </si>
  <si>
    <r>
      <t>ECNIA</t>
    </r>
    <r>
      <rPr>
        <vertAlign val="subscript"/>
        <sz val="10"/>
        <rFont val="Verdana"/>
        <family val="2"/>
      </rPr>
      <t>t</t>
    </r>
  </si>
  <si>
    <t>£m, nominal</t>
  </si>
  <si>
    <t>Links to total of all expenditure on CNIA activities/projects in the Cost RRP</t>
  </si>
  <si>
    <t>Unrecoverable CNIA Expenditure</t>
  </si>
  <si>
    <r>
      <t>CNIAR</t>
    </r>
    <r>
      <rPr>
        <vertAlign val="subscript"/>
        <sz val="10"/>
        <rFont val="Verdana"/>
        <family val="2"/>
      </rPr>
      <t>t</t>
    </r>
  </si>
  <si>
    <t>Value of any expenditure which a licensee cannot recover to be forecast by the licensee (or directed by the authority)</t>
  </si>
  <si>
    <r>
      <t>NIAV</t>
    </r>
    <r>
      <rPr>
        <i/>
        <vertAlign val="subscript"/>
        <sz val="10"/>
        <color theme="1"/>
        <rFont val="Verdana"/>
        <family val="2"/>
      </rPr>
      <t>2020/21</t>
    </r>
  </si>
  <si>
    <t>is calculated in accordance with Part B of Special Condition 1H of this licence as in force on 31 March 2021;</t>
  </si>
  <si>
    <r>
      <t>BR</t>
    </r>
    <r>
      <rPr>
        <i/>
        <vertAlign val="subscript"/>
        <sz val="10"/>
        <color theme="1"/>
        <rFont val="Verdana"/>
        <family val="2"/>
      </rPr>
      <t>2020/21</t>
    </r>
  </si>
  <si>
    <r>
      <t>ENIA</t>
    </r>
    <r>
      <rPr>
        <i/>
        <vertAlign val="subscript"/>
        <sz val="10"/>
        <color theme="1"/>
        <rFont val="Verdana"/>
        <family val="2"/>
      </rPr>
      <t>2020/21</t>
    </r>
  </si>
  <si>
    <t>is calculated in accordance with Part B of Special Condition 1H of this licence as in force on 31 March 2021; and</t>
  </si>
  <si>
    <r>
      <t>BPC</t>
    </r>
    <r>
      <rPr>
        <i/>
        <vertAlign val="subscript"/>
        <sz val="10"/>
        <color theme="1"/>
        <rFont val="Verdana"/>
        <family val="2"/>
      </rPr>
      <t>2020/21</t>
    </r>
  </si>
  <si>
    <t>is calculated in accordance with Part B of Special Condition 1H of this licence as in force on 31 March 2021.</t>
  </si>
  <si>
    <t>CNIAV</t>
  </si>
  <si>
    <t>Price index for 2018/19</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</si>
  <si>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</si>
  <si>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</si>
  <si>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</si>
  <si>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</si>
  <si>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</si>
  <si>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</si>
  <si>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Vulnerability and carbon monoxide allowance (VCM</t>
    </r>
    <r>
      <rPr>
        <b/>
        <vertAlign val="subscript"/>
        <sz val="10"/>
        <color theme="1"/>
        <rFont val="Verdana"/>
        <family val="2"/>
      </rPr>
      <t>t</t>
    </r>
    <r>
      <rPr>
        <b/>
        <sz val="10"/>
        <color theme="1"/>
        <rFont val="Verdana"/>
        <family val="2"/>
      </rPr>
      <t>)</t>
    </r>
  </si>
  <si>
    <t>Special Condition 5.4</t>
  </si>
  <si>
    <t>Company Specific VCMA Project allowance</t>
  </si>
  <si>
    <r>
      <t>VCMCS</t>
    </r>
    <r>
      <rPr>
        <vertAlign val="subscript"/>
        <sz val="10"/>
        <rFont val="Verdana"/>
        <family val="2"/>
      </rPr>
      <t>t</t>
    </r>
  </si>
  <si>
    <t>Collaborative VCMA Project allowance</t>
  </si>
  <si>
    <r>
      <t>VCMCL</t>
    </r>
    <r>
      <rPr>
        <vertAlign val="subscript"/>
        <sz val="10"/>
        <rFont val="Verdana"/>
        <family val="2"/>
      </rPr>
      <t>t</t>
    </r>
  </si>
  <si>
    <r>
      <t>VCM</t>
    </r>
    <r>
      <rPr>
        <b/>
        <vertAlign val="subscript"/>
        <sz val="10"/>
        <rFont val="Verdana"/>
        <family val="2"/>
      </rPr>
      <t>t</t>
    </r>
  </si>
  <si>
    <t>Total expenditure on Company Specific VCMA projects</t>
  </si>
  <si>
    <r>
      <t>VCMCSE</t>
    </r>
    <r>
      <rPr>
        <vertAlign val="subscript"/>
        <sz val="10"/>
        <rFont val="Verdana"/>
        <family val="2"/>
      </rPr>
      <t>t</t>
    </r>
  </si>
  <si>
    <r>
      <t>VCMCSC</t>
    </r>
    <r>
      <rPr>
        <vertAlign val="subscript"/>
        <sz val="10"/>
        <rFont val="Verdana"/>
        <family val="2"/>
      </rPr>
      <t>t</t>
    </r>
  </si>
  <si>
    <t>Total expenditure on Company Specific VCMA projects prior to year t</t>
  </si>
  <si>
    <t>Total expenditure on Collaborative VCMA projects</t>
  </si>
  <si>
    <r>
      <t>VCMCLE</t>
    </r>
    <r>
      <rPr>
        <vertAlign val="subscript"/>
        <sz val="10"/>
        <rFont val="Verdana"/>
        <family val="2"/>
      </rPr>
      <t>t</t>
    </r>
  </si>
  <si>
    <r>
      <t>VCMCLC</t>
    </r>
    <r>
      <rPr>
        <vertAlign val="subscript"/>
        <sz val="10"/>
        <rFont val="Verdana"/>
        <family val="2"/>
      </rPr>
      <t>t</t>
    </r>
  </si>
  <si>
    <t>Total expenditure on Collaborative VCMA projects prior to year t</t>
  </si>
  <si>
    <t>Supporting workings for tax pools totex allocation percentages</t>
  </si>
  <si>
    <t>Allocation percentages of totex categories to tax pools</t>
  </si>
  <si>
    <t>Load related capex</t>
  </si>
  <si>
    <t>Non-load related capex - other</t>
  </si>
  <si>
    <t>Business support (opex)</t>
  </si>
  <si>
    <t>Directs opex</t>
  </si>
  <si>
    <t>Special rate</t>
  </si>
  <si>
    <t>Structures and buildings</t>
  </si>
  <si>
    <t>Deferred revenue</t>
  </si>
  <si>
    <t>Non qualifying</t>
  </si>
  <si>
    <t>Allocation of totex to tax pools</t>
  </si>
  <si>
    <t>Actual totex</t>
  </si>
  <si>
    <t>Derivation of totex percentage allocations</t>
  </si>
  <si>
    <t>Check</t>
  </si>
  <si>
    <r>
      <t>Bad Debt (BD</t>
    </r>
    <r>
      <rPr>
        <b/>
        <vertAlign val="subscript"/>
        <sz val="10"/>
        <color theme="1"/>
        <rFont val="Verdana"/>
        <family val="2"/>
      </rPr>
      <t>t</t>
    </r>
    <r>
      <rPr>
        <b/>
        <sz val="10"/>
        <color theme="1"/>
        <rFont val="Verdana"/>
        <family val="2"/>
      </rPr>
      <t>)</t>
    </r>
  </si>
  <si>
    <t xml:space="preserve">Provisional Bad Debt cost </t>
  </si>
  <si>
    <t>Actual Bad Debt cost incurred</t>
  </si>
  <si>
    <t>Interest income accrued adjustment</t>
  </si>
  <si>
    <t>Bad Debt costs incurred</t>
  </si>
  <si>
    <r>
      <t>BDA</t>
    </r>
    <r>
      <rPr>
        <vertAlign val="subscript"/>
        <sz val="10"/>
        <rFont val="Verdana"/>
        <family val="2"/>
      </rPr>
      <t>t</t>
    </r>
  </si>
  <si>
    <t>Recovered Bad Debt</t>
  </si>
  <si>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</si>
  <si>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</si>
  <si>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</si>
  <si>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</si>
  <si>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Recovered Revenue billed basis</t>
  </si>
  <si>
    <t>BRRt</t>
  </si>
  <si>
    <t>Bad Debt</t>
  </si>
  <si>
    <t>BDt</t>
  </si>
  <si>
    <t>Recovered Revenue</t>
  </si>
  <si>
    <t>RRt</t>
  </si>
  <si>
    <t>SpC 2.1</t>
  </si>
  <si>
    <t xml:space="preserve">RIIO-1 Exit allowed revenue </t>
  </si>
  <si>
    <t>RIIO-1 ExitARt</t>
  </si>
  <si>
    <t>RIIO-1 SOLR allowed revenue</t>
  </si>
  <si>
    <t>RIIO-1 SARt</t>
  </si>
  <si>
    <t>Recovered revenue - NTS Exit Flat Capacity</t>
  </si>
  <si>
    <t>ExitRRt</t>
  </si>
  <si>
    <t>Recovered revenue - SOLR</t>
  </si>
  <si>
    <t>SRRt</t>
  </si>
  <si>
    <t>2.09 Directly Remunerated Service Revenues</t>
  </si>
  <si>
    <t>Directly Remunerated Services</t>
  </si>
  <si>
    <t>Please provide a list of directly remunerated services for all items greater than or equal to £500k. Any service less than £500k should be grouped and reported under miscellaneous.</t>
  </si>
  <si>
    <t>Activity Description</t>
  </si>
  <si>
    <t>De Minimis Activities</t>
  </si>
  <si>
    <t>Please provide a list of De Minimis Activities for all items greater than or equal to £500k. Any service less than £500k should be grouped and reported under miscellaneous.</t>
  </si>
  <si>
    <t>3.01 PCFM Inputs Summary Sheet</t>
  </si>
  <si>
    <t>Variant allowances</t>
  </si>
  <si>
    <t>CapRate1</t>
  </si>
  <si>
    <r>
      <t>GHRR</t>
    </r>
    <r>
      <rPr>
        <vertAlign val="subscript"/>
        <sz val="10"/>
        <color theme="1"/>
        <rFont val="Verdana"/>
        <family val="2"/>
      </rPr>
      <t xml:space="preserve">t </t>
    </r>
  </si>
  <si>
    <t>ADOU</t>
  </si>
  <si>
    <t>Baseline Network Risk Output</t>
  </si>
  <si>
    <r>
      <t>NARM</t>
    </r>
    <r>
      <rPr>
        <vertAlign val="subscript"/>
        <sz val="10"/>
        <rFont val="Verdana"/>
        <family val="2"/>
      </rPr>
      <t>t</t>
    </r>
  </si>
  <si>
    <t>AREU</t>
  </si>
  <si>
    <r>
      <t>T1MD</t>
    </r>
    <r>
      <rPr>
        <vertAlign val="subscript"/>
        <sz val="10"/>
        <rFont val="Verdana"/>
        <family val="2"/>
      </rPr>
      <t>t</t>
    </r>
  </si>
  <si>
    <r>
      <t>T1SR</t>
    </r>
    <r>
      <rPr>
        <vertAlign val="subscript"/>
        <sz val="10"/>
        <rFont val="Verdana"/>
        <family val="2"/>
      </rPr>
      <t>t</t>
    </r>
  </si>
  <si>
    <r>
      <t>BMI</t>
    </r>
    <r>
      <rPr>
        <vertAlign val="subscript"/>
        <sz val="10"/>
        <rFont val="Verdana"/>
        <family val="2"/>
      </rPr>
      <t>t</t>
    </r>
    <r>
      <rPr>
        <sz val="10"/>
        <rFont val="Verdana"/>
        <family val="2"/>
      </rPr>
      <t xml:space="preserve"> </t>
    </r>
  </si>
  <si>
    <t>AOCU</t>
  </si>
  <si>
    <r>
      <t>RPM</t>
    </r>
    <r>
      <rPr>
        <vertAlign val="subscript"/>
        <sz val="10"/>
        <rFont val="Verdana"/>
        <family val="2"/>
      </rPr>
      <t>t</t>
    </r>
    <r>
      <rPr>
        <sz val="10"/>
        <rFont val="Verdana"/>
        <family val="2"/>
      </rPr>
      <t xml:space="preserve"> </t>
    </r>
  </si>
  <si>
    <r>
      <t>IPR</t>
    </r>
    <r>
      <rPr>
        <vertAlign val="subscript"/>
        <sz val="10"/>
        <rFont val="Verdana"/>
        <family val="2"/>
      </rPr>
      <t>t</t>
    </r>
    <r>
      <rPr>
        <sz val="10"/>
        <rFont val="Verdana"/>
        <family val="2"/>
      </rPr>
      <t xml:space="preserve"> </t>
    </r>
  </si>
  <si>
    <r>
      <t>CAP</t>
    </r>
    <r>
      <rPr>
        <vertAlign val="subscript"/>
        <sz val="10"/>
        <rFont val="Verdana"/>
        <family val="2"/>
      </rPr>
      <t>t</t>
    </r>
  </si>
  <si>
    <t>ALCU</t>
  </si>
  <si>
    <r>
      <t>OTC</t>
    </r>
    <r>
      <rPr>
        <vertAlign val="subscript"/>
        <sz val="10"/>
        <rFont val="Verdana"/>
        <family val="2"/>
      </rPr>
      <t>t</t>
    </r>
  </si>
  <si>
    <r>
      <t>GER</t>
    </r>
    <r>
      <rPr>
        <vertAlign val="subscript"/>
        <sz val="10"/>
        <rFont val="Verdana"/>
        <family val="2"/>
      </rPr>
      <t>t</t>
    </r>
  </si>
  <si>
    <t>Cyber resilience OT Price Control Deliverable and use it or lose it</t>
  </si>
  <si>
    <r>
      <t>CROT</t>
    </r>
    <r>
      <rPr>
        <vertAlign val="subscript"/>
        <sz val="10"/>
        <rFont val="Verdana"/>
        <family val="2"/>
      </rPr>
      <t>t</t>
    </r>
  </si>
  <si>
    <t>Cyber resilience IT Price Control Deliverable</t>
  </si>
  <si>
    <r>
      <t>CRIT</t>
    </r>
    <r>
      <rPr>
        <vertAlign val="subscript"/>
        <sz val="10"/>
        <rFont val="Verdana"/>
        <family val="2"/>
      </rPr>
      <t>t</t>
    </r>
  </si>
  <si>
    <t>ACOU</t>
  </si>
  <si>
    <r>
      <t>PSUP</t>
    </r>
    <r>
      <rPr>
        <vertAlign val="subscript"/>
        <sz val="10"/>
        <rFont val="Verdana"/>
        <family val="2"/>
      </rPr>
      <t>t</t>
    </r>
  </si>
  <si>
    <r>
      <t>LMP</t>
    </r>
    <r>
      <rPr>
        <vertAlign val="subscript"/>
        <sz val="10"/>
        <rFont val="Verdana"/>
        <family val="2"/>
      </rPr>
      <t xml:space="preserve">t </t>
    </r>
  </si>
  <si>
    <r>
      <t>PWF</t>
    </r>
    <r>
      <rPr>
        <vertAlign val="subscript"/>
        <sz val="10"/>
        <rFont val="Verdana"/>
        <family val="2"/>
      </rPr>
      <t>t</t>
    </r>
  </si>
  <si>
    <r>
      <t>RDF</t>
    </r>
    <r>
      <rPr>
        <vertAlign val="subscript"/>
        <sz val="10"/>
        <rFont val="Verdana"/>
        <family val="2"/>
      </rPr>
      <t>t</t>
    </r>
  </si>
  <si>
    <t>Spare PCD 1</t>
  </si>
  <si>
    <t>-</t>
  </si>
  <si>
    <t>Spare PCD 2</t>
  </si>
  <si>
    <t>Spare PCD 3</t>
  </si>
  <si>
    <t>CapRate2</t>
  </si>
  <si>
    <r>
      <t>RE</t>
    </r>
    <r>
      <rPr>
        <vertAlign val="subscript"/>
        <sz val="10"/>
        <rFont val="Verdana"/>
        <family val="2"/>
      </rPr>
      <t>t</t>
    </r>
  </si>
  <si>
    <t>UM - VD</t>
  </si>
  <si>
    <r>
      <t>REP</t>
    </r>
    <r>
      <rPr>
        <vertAlign val="subscript"/>
        <sz val="10"/>
        <rFont val="Verdana"/>
        <family val="2"/>
      </rPr>
      <t>t</t>
    </r>
  </si>
  <si>
    <r>
      <t>CAM</t>
    </r>
    <r>
      <rPr>
        <vertAlign val="subscript"/>
        <sz val="10"/>
        <rFont val="Verdana"/>
        <family val="2"/>
      </rPr>
      <t>t</t>
    </r>
  </si>
  <si>
    <r>
      <t>HPRA</t>
    </r>
    <r>
      <rPr>
        <vertAlign val="subscript"/>
        <sz val="10"/>
        <rFont val="Verdana"/>
        <family val="2"/>
      </rPr>
      <t>t</t>
    </r>
  </si>
  <si>
    <r>
      <t>FPA</t>
    </r>
    <r>
      <rPr>
        <vertAlign val="subscript"/>
        <sz val="10"/>
        <rFont val="Verdana"/>
        <family val="2"/>
      </rPr>
      <t>t</t>
    </r>
  </si>
  <si>
    <r>
      <t>NZ</t>
    </r>
    <r>
      <rPr>
        <vertAlign val="subscript"/>
        <sz val="10"/>
        <rFont val="Verdana"/>
        <family val="2"/>
      </rPr>
      <t>t</t>
    </r>
  </si>
  <si>
    <r>
      <t>SMR</t>
    </r>
    <r>
      <rPr>
        <vertAlign val="subscript"/>
        <sz val="10"/>
        <rFont val="Verdana"/>
        <family val="2"/>
      </rPr>
      <t>t</t>
    </r>
  </si>
  <si>
    <r>
      <t>STW</t>
    </r>
    <r>
      <rPr>
        <vertAlign val="subscript"/>
        <sz val="10"/>
        <rFont val="Verdana"/>
        <family val="2"/>
      </rPr>
      <t>t</t>
    </r>
  </si>
  <si>
    <r>
      <t>NLLR</t>
    </r>
    <r>
      <rPr>
        <vertAlign val="subscript"/>
        <sz val="10"/>
        <rFont val="Verdana"/>
        <family val="2"/>
      </rPr>
      <t>t</t>
    </r>
  </si>
  <si>
    <r>
      <t>CA</t>
    </r>
    <r>
      <rPr>
        <vertAlign val="subscript"/>
        <sz val="10"/>
        <rFont val="Verdana"/>
        <family val="2"/>
      </rPr>
      <t>t</t>
    </r>
  </si>
  <si>
    <r>
      <t>STUB</t>
    </r>
    <r>
      <rPr>
        <vertAlign val="subscript"/>
        <sz val="10"/>
        <rFont val="Verdana"/>
        <family val="2"/>
      </rPr>
      <t>t</t>
    </r>
  </si>
  <si>
    <r>
      <t>DIV</t>
    </r>
    <r>
      <rPr>
        <vertAlign val="subscript"/>
        <sz val="10"/>
        <rFont val="Verdana"/>
        <family val="2"/>
      </rPr>
      <t>t</t>
    </r>
  </si>
  <si>
    <r>
      <t>MOBS</t>
    </r>
    <r>
      <rPr>
        <vertAlign val="subscript"/>
        <sz val="10"/>
        <rFont val="Verdana"/>
        <family val="2"/>
      </rPr>
      <t>t</t>
    </r>
  </si>
  <si>
    <t>NOITREt</t>
  </si>
  <si>
    <r>
      <t>NZP</t>
    </r>
    <r>
      <rPr>
        <vertAlign val="subscript"/>
        <sz val="10"/>
        <rFont val="Verdana"/>
        <family val="2"/>
      </rPr>
      <t>t</t>
    </r>
  </si>
  <si>
    <t>Cyber resilience OT Re-opener</t>
  </si>
  <si>
    <r>
      <t>CROTRE</t>
    </r>
    <r>
      <rPr>
        <vertAlign val="subscript"/>
        <sz val="10"/>
        <rFont val="Verdana"/>
        <family val="2"/>
      </rPr>
      <t>t</t>
    </r>
  </si>
  <si>
    <t>Cyber resilience IT Re-opener</t>
  </si>
  <si>
    <r>
      <t>CRITRE</t>
    </r>
    <r>
      <rPr>
        <vertAlign val="subscript"/>
        <sz val="10"/>
        <rFont val="Verdana"/>
        <family val="2"/>
      </rPr>
      <t>t</t>
    </r>
  </si>
  <si>
    <t>Physical Security Re-Opener</t>
  </si>
  <si>
    <r>
      <t>PSUPRE</t>
    </r>
    <r>
      <rPr>
        <vertAlign val="subscript"/>
        <sz val="10"/>
        <rFont val="Verdana"/>
        <family val="2"/>
      </rPr>
      <t>t</t>
    </r>
  </si>
  <si>
    <t>Spare UM TIM 1</t>
  </si>
  <si>
    <t>Spare UM TIM 2</t>
  </si>
  <si>
    <t>Spare UM TIM 3</t>
  </si>
  <si>
    <t>Actual Totex</t>
  </si>
  <si>
    <t>Capitalisation rate 1:</t>
  </si>
  <si>
    <t>Actual load related capex</t>
  </si>
  <si>
    <t>ALC</t>
  </si>
  <si>
    <t>Actual other capex</t>
  </si>
  <si>
    <t>AOC</t>
  </si>
  <si>
    <t>Actual business support (opex)</t>
  </si>
  <si>
    <t>ACO</t>
  </si>
  <si>
    <t>Actual directs (opex)</t>
  </si>
  <si>
    <t>ADO</t>
  </si>
  <si>
    <t>Actual replacement expenditure</t>
  </si>
  <si>
    <t>ARE</t>
  </si>
  <si>
    <t>Capitalisation rate 2:</t>
  </si>
  <si>
    <t>Pass-through Costs (PTt)</t>
  </si>
  <si>
    <t>Incentive Revenue (ODIt)</t>
  </si>
  <si>
    <t>Other Revenue Allowances (ORAt)</t>
  </si>
  <si>
    <r>
      <t>NIA</t>
    </r>
    <r>
      <rPr>
        <vertAlign val="subscript"/>
        <sz val="10"/>
        <rFont val="Verdana"/>
        <family val="2"/>
      </rPr>
      <t>t</t>
    </r>
  </si>
  <si>
    <r>
      <t>CNIA</t>
    </r>
    <r>
      <rPr>
        <vertAlign val="subscript"/>
        <sz val="10"/>
        <rFont val="Verdana"/>
        <family val="2"/>
      </rPr>
      <t>t</t>
    </r>
  </si>
  <si>
    <r>
      <t>VCM</t>
    </r>
    <r>
      <rPr>
        <vertAlign val="subscript"/>
        <sz val="10"/>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</si>
  <si>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</si>
  <si>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</si>
  <si>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</si>
  <si>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</si>
  <si>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</si>
  <si>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</si>
  <si>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</si>
  <si>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</si>
  <si>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</si>
  <si>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</si>
  <si>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</si>
  <si>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</si>
  <si>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</si>
  <si>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</si>
  <si>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</si>
  <si>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Pre-vesting directly remunerated services</t>
  </si>
  <si>
    <r>
      <t>PREDRS</t>
    </r>
    <r>
      <rPr>
        <vertAlign val="subscript"/>
        <sz val="10"/>
        <color theme="1"/>
        <rFont val="Verdana"/>
        <family val="2"/>
      </rPr>
      <t>t</t>
    </r>
  </si>
  <si>
    <t>Post-vesting directly remunerated services</t>
  </si>
  <si>
    <r>
      <t>POSDRS</t>
    </r>
    <r>
      <rPr>
        <vertAlign val="subscript"/>
        <sz val="10"/>
        <color theme="1"/>
        <rFont val="Verdana"/>
        <family val="2"/>
      </rPr>
      <t>t</t>
    </r>
  </si>
  <si>
    <t>Other income from directly remunerated services</t>
  </si>
  <si>
    <r>
      <t>OIDRS</t>
    </r>
    <r>
      <rPr>
        <vertAlign val="subscript"/>
        <sz val="10"/>
        <color theme="1"/>
        <rFont val="Verdana"/>
        <family val="2"/>
      </rPr>
      <t>t</t>
    </r>
  </si>
  <si>
    <t>Identified directly remunerated services costs</t>
  </si>
  <si>
    <r>
      <t>IDRS</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</si>
  <si>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</si>
  <si>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</si>
  <si>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</si>
  <si>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Scheme/Asset Category Reference</t>
  </si>
  <si>
    <t>Scheme/Asset Category Description</t>
  </si>
  <si>
    <t>C&amp;V Category</t>
  </si>
  <si>
    <t>NARM Aggregation Category</t>
  </si>
  <si>
    <t>NARM Interface</t>
  </si>
  <si>
    <t>NARM Categorisation</t>
  </si>
  <si>
    <t>Intervention Volume</t>
  </si>
  <si>
    <t>#</t>
  </si>
  <si>
    <t xml:space="preserve">C&amp;V Categorisation: Net Cost </t>
  </si>
  <si>
    <t>C&amp;V Categorisation: Volume</t>
  </si>
  <si>
    <t>Asset/Activity Sub-Class</t>
  </si>
  <si>
    <t>Cost Type</t>
  </si>
  <si>
    <t xml:space="preserve">Opex Cost Matrix </t>
  </si>
  <si>
    <t>Sub-totals</t>
  </si>
  <si>
    <t xml:space="preserve">Net Values </t>
  </si>
  <si>
    <r>
      <t>“*&amp;*&amp;</t>
    </r>
    <r>
      <rPr>
        <sz val="11"/>
        <color theme="1"/>
        <rFont val="Arial Nova"/>
        <family val="2"/>
      </rPr>
      <t>“</t>
    </r>
  </si>
  <si>
    <t>Asset Management</t>
  </si>
  <si>
    <t>Operations Management</t>
  </si>
  <si>
    <t>Customer Management &amp; Network Support</t>
  </si>
  <si>
    <t>System Control</t>
  </si>
  <si>
    <t>Repairs</t>
  </si>
  <si>
    <t>SIU</t>
  </si>
  <si>
    <t>Other Direct Activities</t>
  </si>
  <si>
    <t>IT &amp; Telecom</t>
  </si>
  <si>
    <t>HR</t>
  </si>
  <si>
    <t>Audit, Finance &amp; Regulation</t>
  </si>
  <si>
    <t>Insurance</t>
  </si>
  <si>
    <t>Procurement</t>
  </si>
  <si>
    <t>CEO &amp; Group Management</t>
  </si>
  <si>
    <t>Stores &amp; Logistics</t>
  </si>
  <si>
    <t>Training &amp; Apprentices’</t>
  </si>
  <si>
    <t>Non-Price Controlled Activities</t>
  </si>
  <si>
    <t>Metering</t>
  </si>
  <si>
    <t>Disallowed Related party and Substantial Outsourcing Margins</t>
  </si>
  <si>
    <t>Allowed Related party and Substantial Outsourcing Margins</t>
  </si>
  <si>
    <t xml:space="preserve">Non-Controllable </t>
  </si>
  <si>
    <t xml:space="preserve">Non-Controllable Main </t>
  </si>
  <si>
    <t xml:space="preserve">Non-Controllable Other </t>
  </si>
  <si>
    <t>Non-Controllable</t>
  </si>
  <si>
    <t>Asset Management (Including Network Policy)</t>
  </si>
  <si>
    <t>Staff Costs (Including Agency Costs)</t>
  </si>
  <si>
    <t>Gross</t>
  </si>
  <si>
    <t>Contractor Labour</t>
  </si>
  <si>
    <t>Professional and Consultancy Fees</t>
  </si>
  <si>
    <t>Non-Salary Staff Costs (Including T+S)</t>
  </si>
  <si>
    <t>Rent and Rates</t>
  </si>
  <si>
    <t>Transport and Plant</t>
  </si>
  <si>
    <t>Interruptible Contracts</t>
  </si>
  <si>
    <t>Gross Total</t>
  </si>
  <si>
    <t>Customer Contributions / Cost Recoveries</t>
  </si>
  <si>
    <t>Net Total</t>
  </si>
  <si>
    <t>Operations Management (Including Contract Management)</t>
  </si>
  <si>
    <t>Other Direct Activities (ODA)</t>
  </si>
  <si>
    <t xml:space="preserve">Business Support </t>
  </si>
  <si>
    <t xml:space="preserve">Net </t>
  </si>
  <si>
    <t>IT &amp; Telecoms</t>
  </si>
  <si>
    <t>Consented</t>
  </si>
  <si>
    <t>Non-Controllable Costs</t>
  </si>
  <si>
    <t>Established Pension Deficit Recovery Plan Payment</t>
  </si>
  <si>
    <t>Pension Deficit Charge Adjustment (NTS Pension Recharge)</t>
  </si>
  <si>
    <t>NTS Exit Costs</t>
  </si>
  <si>
    <t>Network Innovation (ex IRM)</t>
  </si>
  <si>
    <t>Innovation Roll-out expenditure (IRM)</t>
  </si>
  <si>
    <t>Related party and substantial outsourcing margins</t>
  </si>
  <si>
    <t xml:space="preserve">Allowed </t>
  </si>
  <si>
    <t xml:space="preserve">Disallowed </t>
  </si>
  <si>
    <t xml:space="preserve">4.02 Business Support Allocation </t>
  </si>
  <si>
    <t xml:space="preserve">Business Support Allocation </t>
  </si>
  <si>
    <t>Gross Costs</t>
  </si>
  <si>
    <t>GDN1</t>
  </si>
  <si>
    <t>GDN2</t>
  </si>
  <si>
    <t>GDN3</t>
  </si>
  <si>
    <t>GDN4</t>
  </si>
  <si>
    <t>Other businesses (UK regulated)</t>
  </si>
  <si>
    <t>Transfers to Capex</t>
  </si>
  <si>
    <t>Contribution</t>
  </si>
  <si>
    <t>Transfers to Repex</t>
  </si>
  <si>
    <t>Contributions and Cost Recoveries</t>
  </si>
  <si>
    <t>Transfers to other non-regulated businesses</t>
  </si>
  <si>
    <t>NARM Category</t>
  </si>
  <si>
    <t>NARM Risk</t>
  </si>
  <si>
    <t>Staff cost</t>
  </si>
  <si>
    <t xml:space="preserve">Programme costs </t>
  </si>
  <si>
    <t xml:space="preserve">Non Programme cost </t>
  </si>
  <si>
    <t>Total coss</t>
  </si>
  <si>
    <t>Trainee/Apprentice Programme Costs</t>
  </si>
  <si>
    <t>Staff Costs</t>
  </si>
  <si>
    <t>Programme</t>
  </si>
  <si>
    <t>Staff</t>
  </si>
  <si>
    <t>Craftsperson Apprentices</t>
  </si>
  <si>
    <t>Engineer Apprentices</t>
  </si>
  <si>
    <t>Graduate and Management Trainees</t>
  </si>
  <si>
    <t>Training Costs</t>
  </si>
  <si>
    <t>Training</t>
  </si>
  <si>
    <t>Administration Costs</t>
  </si>
  <si>
    <t>Administration</t>
  </si>
  <si>
    <t>Non-Programme Costs</t>
  </si>
  <si>
    <t>Non-Programme</t>
  </si>
  <si>
    <t>Ongoing Training</t>
  </si>
  <si>
    <t>Contributions</t>
  </si>
  <si>
    <t>External Funding</t>
  </si>
  <si>
    <t>Volumes</t>
  </si>
  <si>
    <t>Apprentices/Trainees</t>
  </si>
  <si>
    <t>Average in Year</t>
  </si>
  <si>
    <t>FTE</t>
  </si>
  <si>
    <t xml:space="preserve">Maintenance </t>
  </si>
  <si>
    <t>Routine</t>
  </si>
  <si>
    <t>Non-Routine</t>
  </si>
  <si>
    <t>Exceptional Items</t>
  </si>
  <si>
    <t>TOTAL</t>
  </si>
  <si>
    <t>Net Costs</t>
  </si>
  <si>
    <t>Routine Maintenance</t>
  </si>
  <si>
    <t>Regulator Systems</t>
  </si>
  <si>
    <t>Slam-Shut Systems</t>
  </si>
  <si>
    <t>Filter Systems</t>
  </si>
  <si>
    <t>Pre-Heating Systems</t>
  </si>
  <si>
    <t>Odorisation Systems</t>
  </si>
  <si>
    <t>Metering Systems</t>
  </si>
  <si>
    <t>Civils</t>
  </si>
  <si>
    <t>Electrical Systems</t>
  </si>
  <si>
    <t>Instrumentation Systems</t>
  </si>
  <si>
    <t>Block Valves</t>
  </si>
  <si>
    <t>Sleeves (Nitrogen &amp; Other)</t>
  </si>
  <si>
    <t>Piggable</t>
  </si>
  <si>
    <t>Non-Piggable</t>
  </si>
  <si>
    <t>Above 7 bar Special Crossings</t>
  </si>
  <si>
    <t>Operational Holders</t>
  </si>
  <si>
    <t>Non-Operational Holders</t>
  </si>
  <si>
    <t>Distribution Mains</t>
  </si>
  <si>
    <t>Valves</t>
  </si>
  <si>
    <t>&lt;7 bar Special Crossings</t>
  </si>
  <si>
    <t>Iron</t>
  </si>
  <si>
    <t>I&amp;C</t>
  </si>
  <si>
    <t>Small District</t>
  </si>
  <si>
    <t>Below 7 bar Electrical and Telecommunications</t>
  </si>
  <si>
    <t>Services &amp; MOBs</t>
  </si>
  <si>
    <t>LPG/LNG Networks</t>
  </si>
  <si>
    <t>LPG Storage</t>
  </si>
  <si>
    <t>LPG Mains</t>
  </si>
  <si>
    <t>LPG Services</t>
  </si>
  <si>
    <t>LNG Vessels</t>
  </si>
  <si>
    <t>Other Routine Maintenance</t>
  </si>
  <si>
    <t>Telemetry &amp; Communications</t>
  </si>
  <si>
    <t>Cathodic Protection</t>
  </si>
  <si>
    <t>Sub-Deducts</t>
  </si>
  <si>
    <t>DN Entry</t>
  </si>
  <si>
    <t>Non-Routine Maintenance</t>
  </si>
  <si>
    <t>Other Non-Routine Maintenance</t>
  </si>
  <si>
    <t>Gasholder Demolition</t>
  </si>
  <si>
    <t>Intervention Type</t>
  </si>
  <si>
    <t>No. of Interventions</t>
  </si>
  <si>
    <t>No. of operational gasholders</t>
  </si>
  <si>
    <t>no.</t>
  </si>
  <si>
    <t>No. of non-operational gasholders</t>
  </si>
  <si>
    <t>Capacity of operational gasholders</t>
  </si>
  <si>
    <t>Capacity of non-operational gasholders</t>
  </si>
  <si>
    <t>Opex Related</t>
  </si>
  <si>
    <t>Full Demolition</t>
  </si>
  <si>
    <t>Partial Demolition</t>
  </si>
  <si>
    <t>Decomission</t>
  </si>
  <si>
    <t>Mothball</t>
  </si>
  <si>
    <t>Capex Related</t>
  </si>
  <si>
    <t>Associated Capex</t>
  </si>
  <si>
    <t>Storage (Non-LTS)</t>
  </si>
  <si>
    <t>Interventions</t>
  </si>
  <si>
    <t>Number of LP Gasholders</t>
  </si>
  <si>
    <t>No. of operational gasholders (b/f)</t>
  </si>
  <si>
    <t>No. of non-operational gasholders (b/f)</t>
  </si>
  <si>
    <t>No. of operational gasholders (c/f)</t>
  </si>
  <si>
    <t>No. of non-operational gasholders (c/f)</t>
  </si>
  <si>
    <t>Total no. of gasholders (c/f)</t>
  </si>
  <si>
    <t>Movement:</t>
  </si>
  <si>
    <t>Total movement</t>
  </si>
  <si>
    <t>LP Gasholder Capacity</t>
  </si>
  <si>
    <t>Capacity of operational gasholders (b/f)</t>
  </si>
  <si>
    <t>Capacity of non-operational gasholders (b/f)</t>
  </si>
  <si>
    <t>Capacity of operational gasholders (c/f)</t>
  </si>
  <si>
    <t>Capacity of non-operational gasholders (c/f)</t>
  </si>
  <si>
    <t>Statutory</t>
  </si>
  <si>
    <t>Non-Statutory</t>
  </si>
  <si>
    <t>Area of Land Remediated</t>
  </si>
  <si>
    <t>m2</t>
  </si>
  <si>
    <t>No. of Sites Remediated</t>
  </si>
  <si>
    <t xml:space="preserve">Sites </t>
  </si>
  <si>
    <t xml:space="preserve">Sites routinely monitored &amp; maintained - statutory </t>
  </si>
  <si>
    <t>Non-gasholder demolition sites - statutory remediation</t>
  </si>
  <si>
    <t xml:space="preserve">Gasholder demolition sites - statutory remediation </t>
  </si>
  <si>
    <t xml:space="preserve">Total sites (statutory remediation) </t>
  </si>
  <si>
    <t xml:space="preserve"> Costs</t>
  </si>
  <si>
    <t>Statutory Land Remediation Activities</t>
  </si>
  <si>
    <t>Routine site monitoring and maintenance</t>
  </si>
  <si>
    <t>Non-Gasholder</t>
  </si>
  <si>
    <t>Gasholder</t>
  </si>
  <si>
    <t>Non-Statutory Land Remediation Activities</t>
  </si>
  <si>
    <t xml:space="preserve">4.07 Shrinkage </t>
  </si>
  <si>
    <t>LDZ</t>
  </si>
  <si>
    <t>GD2 Start Volume</t>
  </si>
  <si>
    <t xml:space="preserve">Shrinkage </t>
  </si>
  <si>
    <t>Throughput Volumes</t>
  </si>
  <si>
    <t>Throughput volume</t>
  </si>
  <si>
    <t>Shrinkage Volumes</t>
  </si>
  <si>
    <t>Shrinkage volumes at start of RIIO-GD2</t>
  </si>
  <si>
    <t>Leakage volume</t>
  </si>
  <si>
    <t>Own Use volume</t>
  </si>
  <si>
    <t>Theft volume</t>
  </si>
  <si>
    <t xml:space="preserve">Total Shrinkage volume </t>
  </si>
  <si>
    <t>Shrinkage costs</t>
  </si>
  <si>
    <t>Cost of gas (p/kWh)</t>
  </si>
  <si>
    <t>p/kWh</t>
  </si>
  <si>
    <t>Prior year cost adjustment</t>
  </si>
  <si>
    <t>Shrinkage cost</t>
  </si>
  <si>
    <t>Total shrinkage cost</t>
  </si>
  <si>
    <t>All</t>
  </si>
  <si>
    <t>Gas Theft</t>
  </si>
  <si>
    <t xml:space="preserve">Incidents </t>
  </si>
  <si>
    <t xml:space="preserve">The number of suspected/reported incidences of theft </t>
  </si>
  <si>
    <t>The number of investigations carried out by GDNs</t>
  </si>
  <si>
    <t>The number of cases where cost recovery attempted</t>
  </si>
  <si>
    <t>The number of successful cases</t>
  </si>
  <si>
    <t xml:space="preserve">Costs </t>
  </si>
  <si>
    <t>The total cost of investigations</t>
  </si>
  <si>
    <t>£</t>
  </si>
  <si>
    <t>The total cost of cost recovery activity</t>
  </si>
  <si>
    <t>The amount of money recovered for gas stolen</t>
  </si>
  <si>
    <t>The amount of money recovered for investigation and cost recovery costs </t>
  </si>
  <si>
    <t xml:space="preserve">Cash recovered </t>
  </si>
  <si>
    <t>Money Recovered for Gas Stolen</t>
  </si>
  <si>
    <t>Sub-Type</t>
  </si>
  <si>
    <t>Ex Gratia</t>
  </si>
  <si>
    <t xml:space="preserve">3rd Party &amp; Water Ingress </t>
  </si>
  <si>
    <t xml:space="preserve">Domestic customers </t>
  </si>
  <si>
    <t>Guaranteed Standards of Service</t>
  </si>
  <si>
    <t>Regulation 7</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</si>
  <si>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</si>
  <si>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</si>
  <si>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</si>
  <si>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</si>
  <si>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</si>
  <si>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</si>
  <si>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Total value of payments made to domestic customers under Regulation 7</t>
  </si>
  <si>
    <t>Non Domestic (where annual usage does not exceed 73,200 kWh)</t>
  </si>
  <si>
    <t>Non-Domestic</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</si>
  <si>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</si>
  <si>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</si>
  <si>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</si>
  <si>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</si>
  <si>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</si>
  <si>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Total value of payments made under the 3rd Party &amp; Water Ingress arrangements</t>
  </si>
  <si>
    <t xml:space="preserve">Number of domestic properties </t>
  </si>
  <si>
    <t>Domestic properties -Payment no.</t>
  </si>
  <si>
    <t>Number of Non Domestic (&lt;73,200kWh)</t>
  </si>
  <si>
    <t>Number of Non Domestic (&lt;73,200kWh)-Payment no.</t>
  </si>
  <si>
    <t>Number of Non Domestic (&gt;73,200kWh)</t>
  </si>
  <si>
    <t>Number of Non Domestic (&gt;73,200kWh)-Payment no.</t>
  </si>
  <si>
    <t>3rd Party &amp; Water Ingress (Restoration Details)</t>
  </si>
  <si>
    <t>Number of properties restored in period</t>
  </si>
  <si>
    <t>Restoration Period (hrs)</t>
  </si>
  <si>
    <t>up to 24</t>
  </si>
  <si>
    <t>24-48</t>
  </si>
  <si>
    <t>48-72</t>
  </si>
  <si>
    <t>72-96</t>
  </si>
  <si>
    <t>96-120</t>
  </si>
  <si>
    <t>120-144</t>
  </si>
  <si>
    <t>144-168</t>
  </si>
  <si>
    <t>168-192</t>
  </si>
  <si>
    <t>192-216</t>
  </si>
  <si>
    <t>216-240</t>
  </si>
  <si>
    <t>240-264</t>
  </si>
  <si>
    <t>264-288</t>
  </si>
  <si>
    <t>288-312</t>
  </si>
  <si>
    <t>312-336</t>
  </si>
  <si>
    <t>336-360</t>
  </si>
  <si>
    <t>360-384</t>
  </si>
  <si>
    <t>384-408</t>
  </si>
  <si>
    <t>408-432</t>
  </si>
  <si>
    <t>432-456</t>
  </si>
  <si>
    <t>456-480</t>
  </si>
  <si>
    <t>480-504</t>
  </si>
  <si>
    <t>504-528</t>
  </si>
  <si>
    <t>528-552</t>
  </si>
  <si>
    <t>552-576</t>
  </si>
  <si>
    <t>576-600</t>
  </si>
  <si>
    <t>600-624</t>
  </si>
  <si>
    <t>624-648</t>
  </si>
  <si>
    <t>648-672</t>
  </si>
  <si>
    <t>672-696</t>
  </si>
  <si>
    <t>696-720</t>
  </si>
  <si>
    <t>720-744</t>
  </si>
  <si>
    <t>744-768</t>
  </si>
  <si>
    <t>768-816</t>
  </si>
  <si>
    <t>816-840</t>
  </si>
  <si>
    <t>840-864</t>
  </si>
  <si>
    <t>864-888</t>
  </si>
  <si>
    <t>888-912</t>
  </si>
  <si>
    <t>912-936</t>
  </si>
  <si>
    <t>936-960</t>
  </si>
  <si>
    <t>960-984</t>
  </si>
  <si>
    <t>984-1008</t>
  </si>
  <si>
    <t>1008-1032</t>
  </si>
  <si>
    <t>1032-1056</t>
  </si>
  <si>
    <t>1056-1080</t>
  </si>
  <si>
    <t>1080-1104</t>
  </si>
  <si>
    <t>1104-1128</t>
  </si>
  <si>
    <t>Start date and time of incident</t>
  </si>
  <si>
    <t xml:space="preserve">Incident location </t>
  </si>
  <si>
    <t>End date and time of incident
(i.e. when all gas supplies restored)</t>
  </si>
  <si>
    <t>Value recovered via insurance policy</t>
  </si>
  <si>
    <t>3rd Party &amp; Water Ingress (Recovery detail)</t>
  </si>
  <si>
    <t xml:space="preserve">Summary of 3rd party and water incidents </t>
  </si>
  <si>
    <t>Existing HA's</t>
  </si>
  <si>
    <t>New HA's</t>
  </si>
  <si>
    <t xml:space="preserve">Streetworks </t>
  </si>
  <si>
    <t xml:space="preserve">1. NRSWA (Workload) </t>
  </si>
  <si>
    <t>Workload</t>
  </si>
  <si>
    <t>Number of notices where a 'Works stop' has been submitted</t>
  </si>
  <si>
    <t>2. TMA Permits (contractors inclusive)</t>
  </si>
  <si>
    <t xml:space="preserve">TMA permit workload </t>
  </si>
  <si>
    <t xml:space="preserve">Number  of permits granted/year </t>
  </si>
  <si>
    <t>Number of chargeable permits variations/year</t>
  </si>
  <si>
    <t>Number of non chargeable permits variations/year</t>
  </si>
  <si>
    <t>Total length of mains decommissioned within the Network boundary (km)/year</t>
  </si>
  <si>
    <t>Total length of mains reinforcement within the Network boundary (km)/year</t>
  </si>
  <si>
    <t>Number of reported repairs within the Network/year</t>
  </si>
  <si>
    <t>No of Local Authorities with permit schemes</t>
  </si>
  <si>
    <t xml:space="preserve">TMA permit cost </t>
  </si>
  <si>
    <t xml:space="preserve">Cost </t>
  </si>
  <si>
    <t>Total net costs of permits granted</t>
  </si>
  <si>
    <t>Total net costs of chargeable variations</t>
  </si>
  <si>
    <t xml:space="preserve">Fixed Penalty Notices - Ccost &amp; Volume </t>
  </si>
  <si>
    <t>Total number of Fixed Penalty Notices (Approved)</t>
  </si>
  <si>
    <t>Number</t>
  </si>
  <si>
    <t>Total Cost of Fixed Penalty Notices</t>
  </si>
  <si>
    <t xml:space="preserve">Administrative costs </t>
  </si>
  <si>
    <t xml:space="preserve">TMA training </t>
  </si>
  <si>
    <t>Number of training hours</t>
  </si>
  <si>
    <t>Number of FTE trained</t>
  </si>
  <si>
    <t>Non-field based costs</t>
  </si>
  <si>
    <t xml:space="preserve">Back Ofiice, admin &amp; training costs </t>
  </si>
  <si>
    <t>Other costs (contractors inclusive)</t>
  </si>
  <si>
    <t xml:space="preserve">Workload </t>
  </si>
  <si>
    <t xml:space="preserve">Parking bay suspensions </t>
  </si>
  <si>
    <t>Temporary traffic restriction orders (Incl TTRO &amp; TTRN)</t>
  </si>
  <si>
    <t>Other Workload</t>
  </si>
  <si>
    <t>Traffic Restriction Orders (incl TTRO &amp; TTRN)</t>
  </si>
  <si>
    <t xml:space="preserve">Back-office administration </t>
  </si>
  <si>
    <t>Scottish Road Work Register (where applicable)</t>
  </si>
  <si>
    <t xml:space="preserve">Other costs </t>
  </si>
  <si>
    <t>Cost incurred due to changes in Legislation</t>
  </si>
  <si>
    <t>Field-based administration costs and workload</t>
  </si>
  <si>
    <t>Traffic management schemes including traffic control apparatus (special signage) and crew</t>
  </si>
  <si>
    <t>Traffic Management Plans</t>
  </si>
  <si>
    <t>Site meetings to ensure the requirements of the Traffic Managers (inspections) are met</t>
  </si>
  <si>
    <t>Pre-site surveys to meet the planning requirements,</t>
  </si>
  <si>
    <t>Field based administration - other</t>
  </si>
  <si>
    <t>S74A Lane rental (contractors inclusive)</t>
  </si>
  <si>
    <t>Number of jobs</t>
  </si>
  <si>
    <t>Mains reinforcements</t>
  </si>
  <si>
    <t xml:space="preserve">Number of days </t>
  </si>
  <si>
    <t xml:space="preserve">Costs total days lane rental </t>
  </si>
  <si>
    <t xml:space="preserve">Lane rental avoidance costs </t>
  </si>
  <si>
    <t>S74 Daily Charge Rates / Overstay charges (contractors inclusive)</t>
  </si>
  <si>
    <t xml:space="preserve">S74 over run </t>
  </si>
  <si>
    <t>Permits/notices issued which are subject to S74 overrun charges</t>
  </si>
  <si>
    <t>S74 Charges resolved and Paid</t>
  </si>
  <si>
    <t>Number of days where S74 overun has been incurred</t>
  </si>
  <si>
    <t>Cost (Paid) of Overun Charges</t>
  </si>
  <si>
    <t>Other Streetworks Costs - Penalties</t>
  </si>
  <si>
    <t xml:space="preserve">Survey </t>
  </si>
  <si>
    <t>Number Of Prosecutions incurred under TMA/NRSWA</t>
  </si>
  <si>
    <t>Costs</t>
  </si>
  <si>
    <t>Costs resulting from prosecution (Including Legal costs)</t>
  </si>
  <si>
    <t>Number of Improvement Notices Served by Highway Authorities</t>
  </si>
  <si>
    <t>Other Streetworks Costs - Surveys</t>
  </si>
  <si>
    <t>Inspections - Numbers</t>
  </si>
  <si>
    <t>Non-compliant</t>
  </si>
  <si>
    <t>Sample Inspections</t>
  </si>
  <si>
    <t>Compliance Surveys</t>
  </si>
  <si>
    <t xml:space="preserve">Inspections - Costs </t>
  </si>
  <si>
    <t>Defects</t>
  </si>
  <si>
    <t>Highway Authorities</t>
  </si>
  <si>
    <t>Total Number of Highway Authorities within Network Boundaries (incl part Authorities)</t>
  </si>
  <si>
    <t>Total Number of HA’s Operating Noticing Schemes only                                                        </t>
  </si>
  <si>
    <t>Total Number of HA’s Operating Permitting Schemes (chargeable or non-chargeable)</t>
  </si>
  <si>
    <t>Total Number of HA’s Operating Lane Rental &amp; Permit Schemes                                                               </t>
  </si>
  <si>
    <t xml:space="preserve">Streetworks costs broken down by activity </t>
  </si>
  <si>
    <t>Direct labour</t>
  </si>
  <si>
    <t>Opex costs</t>
  </si>
  <si>
    <t>Repex costs</t>
  </si>
  <si>
    <t>Tier 1 repex</t>
  </si>
  <si>
    <t>Other repex</t>
  </si>
  <si>
    <t>Capex costs</t>
  </si>
  <si>
    <t>Mains reinforcement</t>
  </si>
  <si>
    <t>4.13 Introduction of Permit and Lane rental Schemes</t>
  </si>
  <si>
    <t xml:space="preserve">Name of highway authority </t>
  </si>
  <si>
    <t>New scheme introduced during current reporting period</t>
  </si>
  <si>
    <t>Date introduced</t>
  </si>
  <si>
    <t>Introduction of Permit and Lane rental Schemes</t>
  </si>
  <si>
    <t xml:space="preserve">Permit schemes </t>
  </si>
  <si>
    <t xml:space="preserve">Lane rental  schemes </t>
  </si>
  <si>
    <t xml:space="preserve">Lane rental schemes </t>
  </si>
  <si>
    <t xml:space="preserve">Net Total </t>
  </si>
  <si>
    <t>Other Repex Services</t>
  </si>
  <si>
    <t>Fuel</t>
  </si>
  <si>
    <t>Processing</t>
  </si>
  <si>
    <t>Transportation</t>
  </si>
  <si>
    <t>Interim Solutions</t>
  </si>
  <si>
    <t>Enduring Solutions</t>
  </si>
  <si>
    <t xml:space="preserve">Direct Opex </t>
  </si>
  <si>
    <t>Total Demand</t>
  </si>
  <si>
    <t>LNG</t>
  </si>
  <si>
    <t>LPG</t>
  </si>
  <si>
    <t>Total Demand (1-in-20 Peak: Severe LDC)</t>
  </si>
  <si>
    <t>SIU Name</t>
  </si>
  <si>
    <t xml:space="preserve">4.16 Full Time Equivalent </t>
  </si>
  <si>
    <t xml:space="preserve">Full Time Equivalent </t>
  </si>
  <si>
    <t>GDN own Total FTE</t>
  </si>
  <si>
    <t>Total operating  - price controlled activities</t>
  </si>
  <si>
    <t xml:space="preserve">Excluded Services </t>
  </si>
  <si>
    <t>Incl De minimis Activity/Metering/Consented</t>
  </si>
  <si>
    <t>Total Operating</t>
  </si>
  <si>
    <t>Total FTE</t>
  </si>
  <si>
    <t>GDN own Employee FTE</t>
  </si>
  <si>
    <t>GDN own Apprentices/Trainees FTE</t>
  </si>
  <si>
    <t>Contract Labour FTE</t>
  </si>
  <si>
    <t>Related Party FTE</t>
  </si>
  <si>
    <t>4.17 Directly Remunerated Services</t>
  </si>
  <si>
    <t>Please provide a list of de minimus services for all items greater than or equal to £500k. Any service less than £500k should be grouped and reported under miscellaneous.</t>
  </si>
  <si>
    <t>Heading 1</t>
  </si>
  <si>
    <t>Heading 2</t>
  </si>
  <si>
    <t>Description of Service Provided</t>
  </si>
  <si>
    <t>Heading 4</t>
  </si>
  <si>
    <t>De Minimis</t>
  </si>
  <si>
    <t>Connection services</t>
  </si>
  <si>
    <t>DRS1</t>
  </si>
  <si>
    <t>Diversionary works under an obligation</t>
  </si>
  <si>
    <t>DRS2</t>
  </si>
  <si>
    <t>Works required by any alteration of premises</t>
  </si>
  <si>
    <t>DRS3</t>
  </si>
  <si>
    <t xml:space="preserve">Telecommunications and information technology infrastructure services (Not applicable) </t>
  </si>
  <si>
    <t>DRS4</t>
  </si>
  <si>
    <t xml:space="preserve">Outage changes (Not applicable) </t>
  </si>
  <si>
    <t>DRS5</t>
  </si>
  <si>
    <t>Emergency services</t>
  </si>
  <si>
    <t>DRS6</t>
  </si>
  <si>
    <t>PARCA activities (Not applicable)</t>
  </si>
  <si>
    <t>DRS7</t>
  </si>
  <si>
    <t>Independent System Operation</t>
  </si>
  <si>
    <t>DRS8</t>
  </si>
  <si>
    <t>Network Innovation Funding</t>
  </si>
  <si>
    <t>DRS9</t>
  </si>
  <si>
    <t>Value added services (Not applicable)</t>
  </si>
  <si>
    <t>DRS10</t>
  </si>
  <si>
    <t>Top-up, standby, and enhanced system security (Not applicable)</t>
  </si>
  <si>
    <t>DRS11</t>
  </si>
  <si>
    <t>Revenue protection services (Not applicable)</t>
  </si>
  <si>
    <t>DRS12</t>
  </si>
  <si>
    <t>Metering services (Not applicable)</t>
  </si>
  <si>
    <t>DRS13</t>
  </si>
  <si>
    <t>Smart meter roll-out rechargeable services (Not applicable)</t>
  </si>
  <si>
    <t>DRS14</t>
  </si>
  <si>
    <t>Miscellaneous</t>
  </si>
  <si>
    <t>DRS15</t>
  </si>
  <si>
    <t>Total De Minimis</t>
  </si>
  <si>
    <t>Please provide a list of consented services for all items greater than or equal to £500k. Any service less than £500k should be grouped and reported under miscellaneous.</t>
  </si>
  <si>
    <t xml:space="preserve">Total Consented </t>
  </si>
  <si>
    <t>Please provide a list of Directly Remunirated Services for all items greater than or equal to £500k. Any service less than £500k should be grouped and reported under miscellaneous.</t>
  </si>
  <si>
    <t>Directly Remunerated Service</t>
  </si>
  <si>
    <t>Total DRS</t>
  </si>
  <si>
    <t>Total Costs</t>
  </si>
  <si>
    <t xml:space="preserve"> LTS, Storage &amp; Entry</t>
  </si>
  <si>
    <t>Project Name/Identifier</t>
  </si>
  <si>
    <t>Diameter (mm)</t>
  </si>
  <si>
    <t>Load/Non-Load</t>
  </si>
  <si>
    <t>Piggable Length (km)</t>
  </si>
  <si>
    <t>Non-Piggable Length (km)</t>
  </si>
  <si>
    <t>Max Design Operating Pressure</t>
  </si>
  <si>
    <t>Max. Design Capacity</t>
  </si>
  <si>
    <t>LTS Pipelines, Storage &amp; Entry</t>
  </si>
  <si>
    <t>Storage (non-LTS)</t>
  </si>
  <si>
    <t>&gt; £0.5m</t>
  </si>
  <si>
    <t>&lt; £0.5m</t>
  </si>
  <si>
    <t>Storage (Linepack)</t>
  </si>
  <si>
    <t>Linepack</t>
  </si>
  <si>
    <t>Pipelines (Other Capex)</t>
  </si>
  <si>
    <t>LP Gasholder</t>
  </si>
  <si>
    <t>Demolition Capex</t>
  </si>
  <si>
    <t>Memo - LTS</t>
  </si>
  <si>
    <t>Non-NARM</t>
  </si>
  <si>
    <t xml:space="preserve">NARM </t>
  </si>
  <si>
    <t>Systems</t>
  </si>
  <si>
    <t xml:space="preserve">Contribution </t>
  </si>
  <si>
    <t xml:space="preserve">Load Capex </t>
  </si>
  <si>
    <t>Length</t>
  </si>
  <si>
    <t>General Reinforcement</t>
  </si>
  <si>
    <t>Mains: ≤180mm</t>
  </si>
  <si>
    <t xml:space="preserve">&lt;=75mm </t>
  </si>
  <si>
    <t>All Projects</t>
  </si>
  <si>
    <t xml:space="preserve">&gt;75mm to 125mm </t>
  </si>
  <si>
    <t xml:space="preserve">&gt;125mm to 180mm </t>
  </si>
  <si>
    <t>Mains: &gt;180mm</t>
  </si>
  <si>
    <t xml:space="preserve">&gt;250mm to 355mm </t>
  </si>
  <si>
    <t xml:space="preserve">&gt;355mm to 500mm </t>
  </si>
  <si>
    <t>District Governors</t>
  </si>
  <si>
    <t>IP Inlet</t>
  </si>
  <si>
    <t>MP Inlet</t>
  </si>
  <si>
    <t>Specific Reinforcement</t>
  </si>
  <si>
    <t>&gt; 500mm to 630mm</t>
  </si>
  <si>
    <t xml:space="preserve">Gross </t>
  </si>
  <si>
    <t xml:space="preserve">Volume </t>
  </si>
  <si>
    <t xml:space="preserve">km </t>
  </si>
  <si>
    <t xml:space="preserve">Net Cost </t>
  </si>
  <si>
    <t>Named Projects</t>
  </si>
  <si>
    <t>Start Year</t>
  </si>
  <si>
    <t>End Year</t>
  </si>
  <si>
    <t>Pressure Tier</t>
  </si>
  <si>
    <t>District Govenors - IP</t>
  </si>
  <si>
    <t>District Govenors - MP</t>
  </si>
  <si>
    <t>Reinforcement - Projects &gt; £0.5m</t>
  </si>
  <si>
    <t>Service Governors</t>
  </si>
  <si>
    <t>Memo - Governors</t>
  </si>
  <si>
    <t>Project Name</t>
  </si>
  <si>
    <r>
      <t>“*&amp;*&amp;</t>
    </r>
    <r>
      <rPr>
        <sz val="11"/>
        <rFont val="Arial Nova"/>
        <family val="2"/>
      </rPr>
      <t>“</t>
    </r>
  </si>
  <si>
    <t xml:space="preserve">Load Capex - Baseline </t>
  </si>
  <si>
    <t>Length of mains</t>
  </si>
  <si>
    <t>No. of risers</t>
  </si>
  <si>
    <t>Design and Quotation</t>
  </si>
  <si>
    <t>No. of quotations</t>
  </si>
  <si>
    <t>New Housing</t>
  </si>
  <si>
    <t>&lt; = 180mm</t>
  </si>
  <si>
    <t>&gt;180mm</t>
  </si>
  <si>
    <t>Existing Housing</t>
  </si>
  <si>
    <t>Excluding Fuel Poor</t>
  </si>
  <si>
    <t>Fuel Poor</t>
  </si>
  <si>
    <t>Services (including Service Governors)</t>
  </si>
  <si>
    <t xml:space="preserve">Domestic </t>
  </si>
  <si>
    <t>Fuel Poor Connection</t>
  </si>
  <si>
    <t>Domestic Connections (volume driver)</t>
  </si>
  <si>
    <t xml:space="preserve">Connection UM </t>
  </si>
  <si>
    <t xml:space="preserve">Mains </t>
  </si>
  <si>
    <t xml:space="preserve">Uncertainty Mechanism - Baseline Network Risk Ouput </t>
  </si>
  <si>
    <t>Baseline Network Risk Ouput</t>
  </si>
  <si>
    <t xml:space="preserve">Baseline </t>
  </si>
  <si>
    <t xml:space="preserve">Uncertainty Mechanism </t>
  </si>
  <si>
    <t xml:space="preserve">FPNES </t>
  </si>
  <si>
    <t>Fuel Poor - volume driver cap against delivery</t>
  </si>
  <si>
    <t xml:space="preserve">Volume driver cap </t>
  </si>
  <si>
    <t>Fuel Poor -By connection Type</t>
  </si>
  <si>
    <t>One off Connections</t>
  </si>
  <si>
    <t>Community Scheme Connections</t>
  </si>
  <si>
    <t>Other Scheme Types (UIP/iGT)</t>
  </si>
  <si>
    <t>Reconcile with above data</t>
  </si>
  <si>
    <t>Memo - Fuel Poor Funded Projects - Winter 2022/23</t>
  </si>
  <si>
    <t xml:space="preserve">Other Capex </t>
  </si>
  <si>
    <t xml:space="preserve">Net cost </t>
  </si>
  <si>
    <t>PSUP (CNI Sercurity)</t>
  </si>
  <si>
    <t xml:space="preserve">Electrical and mechanical instrumentation </t>
  </si>
  <si>
    <t xml:space="preserve">Network cost - Baseline </t>
  </si>
  <si>
    <t xml:space="preserve">Non Network </t>
  </si>
  <si>
    <t>Property and workspace</t>
  </si>
  <si>
    <t>Other – including compensation</t>
  </si>
  <si>
    <t xml:space="preserve">Non-Network cost - Baseline </t>
  </si>
  <si>
    <t xml:space="preserve">Other Capex Total - Baseline </t>
  </si>
  <si>
    <t>Non Network</t>
  </si>
  <si>
    <t xml:space="preserve">Security </t>
  </si>
  <si>
    <t xml:space="preserve">Memo - NARM </t>
  </si>
  <si>
    <t>Security -NARM</t>
  </si>
  <si>
    <t xml:space="preserve">Other-NARM </t>
  </si>
  <si>
    <t xml:space="preserve">Specify Project Name </t>
  </si>
  <si>
    <t>Other Capex - Project &gt; £0.5m</t>
  </si>
  <si>
    <t>Projects &gt; £0.5m</t>
  </si>
  <si>
    <t>Memo - Other Capex Projects</t>
  </si>
  <si>
    <t xml:space="preserve">Vehicles </t>
  </si>
  <si>
    <t xml:space="preserve">Vehicle population - Purchases </t>
  </si>
  <si>
    <t>Cars</t>
  </si>
  <si>
    <t>Electric Vehicle Charging Point</t>
  </si>
  <si>
    <t>LGV</t>
  </si>
  <si>
    <t>HGV</t>
  </si>
  <si>
    <t xml:space="preserve">Vehicle population - Total </t>
  </si>
  <si>
    <t xml:space="preserve">Net Costs </t>
  </si>
  <si>
    <t xml:space="preserve">Electric/Other Zero Vehicles </t>
  </si>
  <si>
    <t xml:space="preserve">Conventional </t>
  </si>
  <si>
    <t xml:space="preserve">Cyber Resilience </t>
  </si>
  <si>
    <t>Cyber Resilience</t>
  </si>
  <si>
    <t>CRITt</t>
  </si>
  <si>
    <t>CROTt</t>
  </si>
  <si>
    <t>Re-opener</t>
  </si>
  <si>
    <t>Desc</t>
  </si>
  <si>
    <t xml:space="preserve">Project Reference </t>
  </si>
  <si>
    <t xml:space="preserve">Start date </t>
  </si>
  <si>
    <t>End date</t>
  </si>
  <si>
    <t xml:space="preserve">Asset replacement </t>
  </si>
  <si>
    <t>Site Occupation</t>
  </si>
  <si>
    <t>Project spend GD1</t>
  </si>
  <si>
    <t>Physical Security</t>
  </si>
  <si>
    <t>Existing Projects (Commenced in GD1)</t>
  </si>
  <si>
    <t xml:space="preserve">Total - Existing </t>
  </si>
  <si>
    <t xml:space="preserve">New projects </t>
  </si>
  <si>
    <t>Baseline projects (Provided in FD)</t>
  </si>
  <si>
    <t>Adjustment 2022</t>
  </si>
  <si>
    <t xml:space="preserve">Total - Adj Baseline </t>
  </si>
  <si>
    <t>Price Control Deliverable</t>
  </si>
  <si>
    <t>Total -Uncertainty Mechanism</t>
  </si>
  <si>
    <t xml:space="preserve">PSUP Asset replacement </t>
  </si>
  <si>
    <t>IT</t>
  </si>
  <si>
    <t xml:space="preserve">Technical </t>
  </si>
  <si>
    <t>Full</t>
  </si>
  <si>
    <t>Shared</t>
  </si>
  <si>
    <t>6.01 Repex Contributions</t>
  </si>
  <si>
    <t>Repex Contributions</t>
  </si>
  <si>
    <t>Iron Stubs</t>
  </si>
  <si>
    <t>Not Associated with Mains Replacement</t>
  </si>
  <si>
    <t>6.02 Mains Tier-1</t>
  </si>
  <si>
    <t>Mains Tier-1</t>
  </si>
  <si>
    <t>Steel &lt;=2"</t>
  </si>
  <si>
    <t>Length of Mains Commissioned</t>
  </si>
  <si>
    <t>Length of Mains Decommissioned</t>
  </si>
  <si>
    <t>Cast Iron and Spun Iron</t>
  </si>
  <si>
    <t>Steel ≤2"</t>
  </si>
  <si>
    <t>&lt;=3"</t>
  </si>
  <si>
    <t>4"-5"</t>
  </si>
  <si>
    <t>6"-7"</t>
  </si>
  <si>
    <t xml:space="preserve"> &lt;=2"</t>
  </si>
  <si>
    <t>Specifications</t>
  </si>
  <si>
    <t>Length of Mains Commissioned - Inserted Live</t>
  </si>
  <si>
    <t>All materials (exc. steel &lt;=2")</t>
  </si>
  <si>
    <t>Length of Mains Inserted Live</t>
  </si>
  <si>
    <t>Length of Mains Commissioned - Inserted Dead</t>
  </si>
  <si>
    <t>Length of Mains Inserted Dead</t>
  </si>
  <si>
    <t>Length of Mains Commissioned - Open Cut</t>
  </si>
  <si>
    <t>Length of Mains Open Cut</t>
  </si>
  <si>
    <t>Length of Mains Commissioned - Other Techniques</t>
  </si>
  <si>
    <t>Length of Mains - Other techniques</t>
  </si>
  <si>
    <t>Lay-to-Abandon (%)</t>
  </si>
  <si>
    <t>Lay-to-Abandon</t>
  </si>
  <si>
    <t>Memo - Tier 1 Mains</t>
  </si>
  <si>
    <t>6.03 Mains Tier-2A</t>
  </si>
  <si>
    <t>Mains Tier-2A</t>
  </si>
  <si>
    <t>10"-12"</t>
  </si>
  <si>
    <t>&gt;12"-17"</t>
  </si>
  <si>
    <t>All materials</t>
  </si>
  <si>
    <t xml:space="preserve">Length of Mains Open Cut </t>
  </si>
  <si>
    <t>Memo - Tier 2A mains and services replacement</t>
  </si>
  <si>
    <t>6.04 Mains Tier-2B</t>
  </si>
  <si>
    <t>Mains Tier-2B</t>
  </si>
  <si>
    <t>Memo - Mains Tier 2B</t>
  </si>
  <si>
    <t>6.05 Mains Tier-3</t>
  </si>
  <si>
    <t>Mains Tier-3</t>
  </si>
  <si>
    <t>18"-24"</t>
  </si>
  <si>
    <t>Memo - Mains Tier 3</t>
  </si>
  <si>
    <t xml:space="preserve">Mains Other </t>
  </si>
  <si>
    <t>Steel &gt;2"</t>
  </si>
  <si>
    <t>Other Policy &amp; Condition Mains (Excl. MPDI)</t>
  </si>
  <si>
    <t>Policy &amp; Condition Mains (Excl. Ductile Iron)</t>
  </si>
  <si>
    <t>Other Policy &amp; Condition Mains - MPDI</t>
  </si>
  <si>
    <t>All materails/tiers</t>
  </si>
  <si>
    <t>MPDI</t>
  </si>
  <si>
    <t>Other Policy &amp; Condition Mains - PE</t>
  </si>
  <si>
    <t xml:space="preserve">Length of Mains Commissioned - Inserted Live </t>
  </si>
  <si>
    <t>Other - P&amp;C (excl. MPDI)</t>
  </si>
  <si>
    <t>Other - MPDI</t>
  </si>
  <si>
    <t>Other - PE</t>
  </si>
  <si>
    <t>Capital Projects</t>
  </si>
  <si>
    <t>Pipeline Material</t>
  </si>
  <si>
    <t>Memo - Mains Tier Other</t>
  </si>
  <si>
    <t>Tier Other</t>
  </si>
  <si>
    <t>Mains Diversions</t>
  </si>
  <si>
    <t>Commissioned: Non-Rechargeable Diversions</t>
  </si>
  <si>
    <t>Non-Rechargeable</t>
  </si>
  <si>
    <t>Other mains</t>
  </si>
  <si>
    <t>All other mains</t>
  </si>
  <si>
    <t>Commissioned: Rechargeable Diversions</t>
  </si>
  <si>
    <t>Length of Mains Commissioned: Non-Rechargeable Diversions</t>
  </si>
  <si>
    <t>Length of Mains Commissioned: Rechargeable Diversions</t>
  </si>
  <si>
    <t>Length of Mains Decommissioned: Non-Rechargeable Diversions</t>
  </si>
  <si>
    <t>Length of Mains Decommissioned: Rechargeable Diversions</t>
  </si>
  <si>
    <t>Memo - Mains Diversions</t>
  </si>
  <si>
    <t>Mains Decommissioned</t>
  </si>
  <si>
    <t>Total mains risk remaining at end of reporting year (incidents/year)</t>
  </si>
  <si>
    <t>As extracted from MRPS</t>
  </si>
  <si>
    <t>Risk Remaining</t>
  </si>
  <si>
    <t>MRPS</t>
  </si>
  <si>
    <t>Total Risk Remaining</t>
  </si>
  <si>
    <t>Baseline Risk Removed Summary (incidents/year x10^6)</t>
  </si>
  <si>
    <t>Risk Removed</t>
  </si>
  <si>
    <t>Baseline Risk Removed</t>
  </si>
  <si>
    <t>% Length of Iron Mains Decommissioned which has calculated averaged risk (km)</t>
  </si>
  <si>
    <t>Total Length</t>
  </si>
  <si>
    <t>Calculated Average Risk</t>
  </si>
  <si>
    <t>Length of Iron Mains</t>
  </si>
  <si>
    <t>Average Length</t>
  </si>
  <si>
    <t>Average Length as %</t>
  </si>
  <si>
    <t>Length Decommissioned Main (km)</t>
  </si>
  <si>
    <t>Repex Services</t>
  </si>
  <si>
    <t>Iron Mains &gt; 30m</t>
  </si>
  <si>
    <t>Steel Mains ≤2"</t>
  </si>
  <si>
    <t>Steel Mains &gt;2"</t>
  </si>
  <si>
    <t>Other Policy &amp; Condition (Incl. MPDI and PE)</t>
  </si>
  <si>
    <t>Policy and Condition (Incl. MPDI)</t>
  </si>
  <si>
    <t>Diversions: Non-Rechargeable</t>
  </si>
  <si>
    <t>Diversions: Rechargeable</t>
  </si>
  <si>
    <t>Other (Non-Metallic)</t>
  </si>
  <si>
    <t>Reinstatement (% of gross costs)</t>
  </si>
  <si>
    <t>All categories</t>
  </si>
  <si>
    <t>Specfification</t>
  </si>
  <si>
    <t>Reinstatement</t>
  </si>
  <si>
    <t>Other (inc. MPDI and PE, excl. services not associated with mains replacement)</t>
  </si>
  <si>
    <t>Memo - Repex Services</t>
  </si>
  <si>
    <t>Services - Tier 1</t>
  </si>
  <si>
    <t>Services - Tier 2</t>
  </si>
  <si>
    <t>Vol. D</t>
  </si>
  <si>
    <t>Services - Other</t>
  </si>
  <si>
    <t>No. Services</t>
  </si>
  <si>
    <t xml:space="preserve"> Iron Stubs</t>
  </si>
  <si>
    <t>Replacement by open cut</t>
  </si>
  <si>
    <t>Risk managed - remoate foam bagging</t>
  </si>
  <si>
    <t>Parent Main Cut-Out</t>
  </si>
  <si>
    <t>Other techniques</t>
  </si>
  <si>
    <t>Stub Not Found</t>
  </si>
  <si>
    <t>Length of Stubs Decommissioned</t>
  </si>
  <si>
    <t>Number of Stubs</t>
  </si>
  <si>
    <t>Total Length of Stubs Intervened On (all categories)</t>
  </si>
  <si>
    <t>Number of Stubs - Replacement by open cut</t>
  </si>
  <si>
    <t>Number of Stubs - Risk Managed - remote foam bagging</t>
  </si>
  <si>
    <t>Number of Stubs - Parent Main Cut-Out</t>
  </si>
  <si>
    <t>Number of stubs - Other techniques</t>
  </si>
  <si>
    <t>Number of Stubs - Stub Not Found</t>
  </si>
  <si>
    <t>Robotic Intervention - Repex</t>
  </si>
  <si>
    <t>Robotic Intervention - Opex</t>
  </si>
  <si>
    <t>Iron &gt; 30m</t>
  </si>
  <si>
    <t>Other Policy &amp; Condition</t>
  </si>
  <si>
    <t>Memo - Robotic Intervention</t>
  </si>
  <si>
    <t>No. of Risers</t>
  </si>
  <si>
    <t>No. of Customers</t>
  </si>
  <si>
    <t>3-5 floors</t>
  </si>
  <si>
    <t>6-9 floors</t>
  </si>
  <si>
    <t>10+ floors</t>
  </si>
  <si>
    <t>Number of Risers</t>
  </si>
  <si>
    <t>Number of Customers</t>
  </si>
  <si>
    <t>Riser Risk Control</t>
  </si>
  <si>
    <t>Riser Asset Population</t>
  </si>
  <si>
    <t>Risk Control</t>
  </si>
  <si>
    <t>Number of risers inspected and risk assessed  (in reporting year)</t>
  </si>
  <si>
    <t>Number of current total riser assets for which the date for inspection and risk assessment has not expired excluding current year inspections</t>
  </si>
  <si>
    <t>Number of risers identified for future planned replacement</t>
  </si>
  <si>
    <t>Number of risers identified for future planned refurbishment</t>
  </si>
  <si>
    <t>Number of risers identified for future work but work type has not been scoped</t>
  </si>
  <si>
    <t>Number of risers identified as not requiring planned work</t>
  </si>
  <si>
    <t>Memo - Risers</t>
  </si>
  <si>
    <t>6.13 Mains Tier 1 - Dynamic Growth</t>
  </si>
  <si>
    <t>Mains Tier 1 - Dynamic Growth</t>
  </si>
  <si>
    <t>Population at beginning of year</t>
  </si>
  <si>
    <t>Dynamic growth - previously unrecorded assets</t>
  </si>
  <si>
    <t>Dynamic growth - &lt;30m boundary changes</t>
  </si>
  <si>
    <t>Length Decommissioned</t>
  </si>
  <si>
    <t>Population at end of year</t>
  </si>
  <si>
    <t>Transmission</t>
  </si>
  <si>
    <t>Gas Distribution</t>
  </si>
  <si>
    <t>Electricity Distribution</t>
  </si>
  <si>
    <t>Non-Regulated</t>
  </si>
  <si>
    <t>ETO</t>
  </si>
  <si>
    <t>ESO</t>
  </si>
  <si>
    <t>GTO</t>
  </si>
  <si>
    <t>GSO</t>
  </si>
  <si>
    <t>DNO1</t>
  </si>
  <si>
    <t>DNO2</t>
  </si>
  <si>
    <t>Group</t>
  </si>
  <si>
    <t>External</t>
  </si>
  <si>
    <t>Related Party Transactions</t>
  </si>
  <si>
    <t>Related Party Transactions - Allowed</t>
  </si>
  <si>
    <t>Allowed</t>
  </si>
  <si>
    <t>Related Party 1</t>
  </si>
  <si>
    <t>Turnover/Sales/Recharge</t>
  </si>
  <si>
    <t>Related Party 2</t>
  </si>
  <si>
    <t>Related Party 3</t>
  </si>
  <si>
    <t>Related Party 4</t>
  </si>
  <si>
    <t>Related Party 5</t>
  </si>
  <si>
    <t>Related Party Transactions - Not Allowed</t>
  </si>
  <si>
    <t>Not Allowed</t>
  </si>
  <si>
    <t>Population b/fwd</t>
  </si>
  <si>
    <t>Adjustments to population b/fwd</t>
  </si>
  <si>
    <t>Revised Population b/fwd</t>
  </si>
  <si>
    <t xml:space="preserve">B/fwd &amp; C/fwd Forward values </t>
  </si>
  <si>
    <t>LTS &amp; Entry Assets</t>
  </si>
  <si>
    <t>B/Fwd &amp; Commissioned</t>
  </si>
  <si>
    <t>LTS Pipelines by Diameter Band</t>
  </si>
  <si>
    <t>&lt;=200mm</t>
  </si>
  <si>
    <t>&gt;201mm to 300mm</t>
  </si>
  <si>
    <t>&gt;301mm to 450mm</t>
  </si>
  <si>
    <t>&gt;451mm to 600mm</t>
  </si>
  <si>
    <t>&gt;601mm to 800mm</t>
  </si>
  <si>
    <t>&gt;800mm</t>
  </si>
  <si>
    <t>LTS Pipelines by Operating Pressure</t>
  </si>
  <si>
    <t>&lt;30 bar</t>
  </si>
  <si>
    <t>30 to 50 bar</t>
  </si>
  <si>
    <t>51 to 70 bar</t>
  </si>
  <si>
    <t>&gt; 70 bar</t>
  </si>
  <si>
    <t>Installations</t>
  </si>
  <si>
    <t>Population - C/Fwd</t>
  </si>
  <si>
    <t xml:space="preserve">Carry Forward </t>
  </si>
  <si>
    <t>8.02 Capacity &amp; Storage Assets</t>
  </si>
  <si>
    <t>Brought Forward</t>
  </si>
  <si>
    <t>Useable Capacity</t>
  </si>
  <si>
    <t>Brought forward</t>
  </si>
  <si>
    <t>Capacity</t>
  </si>
  <si>
    <t>Low-Pressure Gasholders</t>
  </si>
  <si>
    <t xml:space="preserve">Other storage </t>
  </si>
  <si>
    <t>Commissioned in Year</t>
  </si>
  <si>
    <t>Installed</t>
  </si>
  <si>
    <t>Brought Forward &amp; Commissioned in Year</t>
  </si>
  <si>
    <t>B/F &amp; Commissioned</t>
  </si>
  <si>
    <t>Amount</t>
  </si>
  <si>
    <t>Quantity</t>
  </si>
  <si>
    <t>Adjustments to Capacity</t>
  </si>
  <si>
    <t>Adjustments to b/fwd Capacity</t>
  </si>
  <si>
    <t xml:space="preserve">Offtake Capacity </t>
  </si>
  <si>
    <t>All Offtakes Max Design Capacity</t>
  </si>
  <si>
    <t xml:space="preserve">Offtake </t>
  </si>
  <si>
    <t>mcm usable b/f</t>
  </si>
  <si>
    <t>Adjustments to mcm b/fwd</t>
  </si>
  <si>
    <t>Revised mcm b/fwd</t>
  </si>
  <si>
    <t xml:space="preserve">Installed </t>
  </si>
  <si>
    <t>mcm usable c/f</t>
  </si>
  <si>
    <t>Booked NTS capacity</t>
  </si>
  <si>
    <t>NTS Flat</t>
  </si>
  <si>
    <t xml:space="preserve">Flat Capacity </t>
  </si>
  <si>
    <t>LTS</t>
  </si>
  <si>
    <t>Usable b/fwd</t>
  </si>
  <si>
    <t>Adjustments to b/fwd</t>
  </si>
  <si>
    <t>Contracted NTS Linepack</t>
  </si>
  <si>
    <t>NTS Flex</t>
  </si>
  <si>
    <t>Contracted NTS Flex b/fwd</t>
  </si>
  <si>
    <t>Adjustment (Via annual booking)</t>
  </si>
  <si>
    <t>Usable Flex</t>
  </si>
  <si>
    <t>8.03 Distribution Network Assets</t>
  </si>
  <si>
    <t xml:space="preserve">Adjusted b/fwd value </t>
  </si>
  <si>
    <t>Distribution Network Assets</t>
  </si>
  <si>
    <t xml:space="preserve">Total - Distribution Mains: Population </t>
  </si>
  <si>
    <t xml:space="preserve">Total by Diameter band </t>
  </si>
  <si>
    <t>Total by Type</t>
  </si>
  <si>
    <t>Cast Iron</t>
  </si>
  <si>
    <t>Spun Iron</t>
  </si>
  <si>
    <t>Other Materials</t>
  </si>
  <si>
    <t xml:space="preserve">Distribution Mains: Population </t>
  </si>
  <si>
    <t>Total b/f</t>
  </si>
  <si>
    <t>Adjustment to b/f</t>
  </si>
  <si>
    <t>Adj Total in Service b/f</t>
  </si>
  <si>
    <t>Total in-service mains c/f</t>
  </si>
  <si>
    <t>Total in year movement</t>
  </si>
  <si>
    <t>Intermediate Pressure</t>
  </si>
  <si>
    <t xml:space="preserve">Iron Population </t>
  </si>
  <si>
    <t xml:space="preserve">Iron &lt;=30 </t>
  </si>
  <si>
    <t xml:space="preserve">Iron &gt;30 </t>
  </si>
  <si>
    <t xml:space="preserve">Governors </t>
  </si>
  <si>
    <t xml:space="preserve">District </t>
  </si>
  <si>
    <t>Adj Total  b/f</t>
  </si>
  <si>
    <t>Installed (new)</t>
  </si>
  <si>
    <t>Total c/f</t>
  </si>
  <si>
    <t>Installed (Replacement)</t>
  </si>
  <si>
    <t xml:space="preserve">Service </t>
  </si>
  <si>
    <t xml:space="preserve">Non - Domestic/ I&amp;C (&gt;200scmh) </t>
  </si>
  <si>
    <t xml:space="preserve">Non - Domestic/ I&amp;C (&lt;200scmh) </t>
  </si>
  <si>
    <t>Services (Number of services excl. Risers)</t>
  </si>
  <si>
    <t xml:space="preserve">8.04 Asset Capacity &amp; Demand </t>
  </si>
  <si>
    <t>Offtake Name</t>
  </si>
  <si>
    <t>NTS Exit Zone</t>
  </si>
  <si>
    <t>Demand (mcmd)</t>
  </si>
  <si>
    <t>Flow Flat required (mcm/d)</t>
  </si>
  <si>
    <t>Flow Flex required (mcm/d)</t>
  </si>
  <si>
    <t>Peak Rate (mcm/h)</t>
  </si>
  <si>
    <t>Min Inlet @ SOD (barg)</t>
  </si>
  <si>
    <t>Min Inlet @ EOD (barg)</t>
  </si>
  <si>
    <t>Total Volume of storage needed (mcm/d)</t>
  </si>
  <si>
    <t>Total Volume of storage available (mcm/d)</t>
  </si>
  <si>
    <t>Number of sites with a current interruptible contract</t>
  </si>
  <si>
    <t>Total capacity of interruptible sites (mcm/d)</t>
  </si>
  <si>
    <t>Capacity interrupted in reporting year (mcm/d)</t>
  </si>
  <si>
    <t xml:space="preserve">Asset Capacity &amp; Demand </t>
  </si>
  <si>
    <t>Classification- 1 in 20 peak (Severe LDC) or Interruptible</t>
  </si>
  <si>
    <t xml:space="preserve">Offtake details </t>
  </si>
  <si>
    <t>Assumed Planning CV</t>
  </si>
  <si>
    <r>
      <t>MJ/m</t>
    </r>
    <r>
      <rPr>
        <vertAlign val="superscript"/>
        <sz val="10"/>
        <rFont val="Verdana"/>
        <family val="2"/>
      </rPr>
      <t>3</t>
    </r>
  </si>
  <si>
    <t>8.05 Capacity Outputs</t>
  </si>
  <si>
    <t>End of current year</t>
  </si>
  <si>
    <t xml:space="preserve">LDZ code </t>
  </si>
  <si>
    <t>Supply Point SOQ (GWh)</t>
  </si>
  <si>
    <t>DM SHQ (GWh)</t>
  </si>
  <si>
    <t>Peak day demand mscm/d</t>
  </si>
  <si>
    <t xml:space="preserve"> Capacity Outputs </t>
  </si>
  <si>
    <t>Summary Capacity Utilisation</t>
  </si>
  <si>
    <t>Asset Capacity Output</t>
  </si>
  <si>
    <t>&lt;/= 50%</t>
  </si>
  <si>
    <t>&gt;50% to &lt;/=70%</t>
  </si>
  <si>
    <t>&gt;70% to &lt;/=80%</t>
  </si>
  <si>
    <t>&gt;80% to &lt;/=100%</t>
  </si>
  <si>
    <t>&gt;100%</t>
  </si>
  <si>
    <t>Total no. of sites</t>
  </si>
  <si>
    <t xml:space="preserve">Summary Baseline Capacity </t>
  </si>
  <si>
    <t>Calculations</t>
  </si>
  <si>
    <t>Not stated</t>
  </si>
  <si>
    <t>Mean Score</t>
  </si>
  <si>
    <t>Upper 95% CI</t>
  </si>
  <si>
    <t>Lower 95% CI</t>
  </si>
  <si>
    <t>(x-mean)^2</t>
  </si>
  <si>
    <t>Standard deviation</t>
  </si>
  <si>
    <t>CI</t>
  </si>
  <si>
    <t>General + PSR customers</t>
  </si>
  <si>
    <t>Planned Work Survey</t>
  </si>
  <si>
    <t xml:space="preserve">Number of customers expressing given level of satisfaction, by survey question </t>
  </si>
  <si>
    <t>Planned Work</t>
  </si>
  <si>
    <t>Q1 Satisfaction with overall service provided</t>
  </si>
  <si>
    <t>Q2 Efforts to inform</t>
  </si>
  <si>
    <t>Q4 Speed of supply restoration</t>
  </si>
  <si>
    <t>Q6 Engineers were respectful</t>
  </si>
  <si>
    <t>Q7 Communication whilst work carried out</t>
  </si>
  <si>
    <t>Q8 Satisfaction with restoration of area period</t>
  </si>
  <si>
    <t>Q9 Professionalism of the team</t>
  </si>
  <si>
    <t>Q10 Ease to deal with</t>
  </si>
  <si>
    <t>Emergency Response and Repair Survey</t>
  </si>
  <si>
    <t>Number of customers expressing given level of satisfaction, by survey question (excluding telephone service)</t>
  </si>
  <si>
    <t>Emergency Response and Repair</t>
  </si>
  <si>
    <t>Q1 Overall satisfaction of service provided</t>
  </si>
  <si>
    <t>Q2 Safety advice from national gas emergency</t>
  </si>
  <si>
    <t>Q3 Informed about gas emergency process</t>
  </si>
  <si>
    <t>Q5 Communication whilst supply interrupted</t>
  </si>
  <si>
    <t>Q7 Satisfaction with restoration of area period</t>
  </si>
  <si>
    <t>Q8 Professionalism of the workforce</t>
  </si>
  <si>
    <t>Q9 Safe and reassured</t>
  </si>
  <si>
    <t>Connections Survey</t>
  </si>
  <si>
    <t>Number of customers expressing given level of satisfaction, by survey question</t>
  </si>
  <si>
    <t>Q1 Overall satisfaction with service provided</t>
  </si>
  <si>
    <t>Q3 Application process and clarity of forms</t>
  </si>
  <si>
    <t>Q4 Time taken to provide quotation</t>
  </si>
  <si>
    <t>Q5 Date to complete work</t>
  </si>
  <si>
    <t>Q6 Professionalism of the workforce</t>
  </si>
  <si>
    <t>Q7 Engineers were respectful</t>
  </si>
  <si>
    <t>Q9 Quality of communication</t>
  </si>
  <si>
    <t>PSR customers only</t>
  </si>
  <si>
    <t>Customer Complaints</t>
  </si>
  <si>
    <t>Q1</t>
  </si>
  <si>
    <t>Q2</t>
  </si>
  <si>
    <t>Q3</t>
  </si>
  <si>
    <t>Q4</t>
  </si>
  <si>
    <t>Internal GDN Complaints</t>
  </si>
  <si>
    <t>UNPLANNED: Complaints concerning emergency response and repair work (including unplanned loss of supply)</t>
  </si>
  <si>
    <t>Number of telephone complaints received</t>
  </si>
  <si>
    <t>Number of written complaints received (including letters, emails, texts)</t>
  </si>
  <si>
    <t xml:space="preserve">Total complaints received </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</si>
  <si>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</si>
  <si>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</si>
  <si>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</si>
  <si>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</si>
  <si>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</si>
  <si>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</si>
  <si>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</si>
  <si>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PLANNED: Number of complaints concerning planned work</t>
  </si>
  <si>
    <t>CONNECTIONS: Complaints concerning connections services (including connection quotations or pre-quotation enquiries as well as the delivery of connection services and disconnections)*</t>
  </si>
  <si>
    <t>Other: Number of complaints concerning other issues including (but not limited to) reinstatement and excavation, communication and engineering work where they have not been recorded under the listed categories</t>
  </si>
  <si>
    <t xml:space="preserve">Total: Internal GDN complaints across all categories </t>
  </si>
  <si>
    <t>Complaints to the Ombudsman</t>
  </si>
  <si>
    <t>Complaints concerning emergency response and repair work (including unplanned loss of supply)</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</si>
  <si>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</si>
  <si>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</si>
  <si>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</si>
  <si>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</si>
  <si>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</si>
  <si>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 xml:space="preserve">Final decisions in favour of complainant as a percentage of total complaints received </t>
  </si>
  <si>
    <t>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</si>
  <si>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</si>
  <si>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</si>
  <si>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 xml:space="preserve">Total: Complaints to the ombudsman across all categories </t>
  </si>
  <si>
    <t xml:space="preserve">Number of customers </t>
  </si>
  <si>
    <t>Total number of customers at the start of the reporting year</t>
  </si>
  <si>
    <t>Total number of customers at the end of the reporting year</t>
  </si>
  <si>
    <t xml:space="preserve">Average </t>
  </si>
  <si>
    <t>Number and duration of planned non-contractual interruptions, by cause</t>
  </si>
  <si>
    <t>Customer Initiated Mains Diversion</t>
  </si>
  <si>
    <t xml:space="preserve">Interruption </t>
  </si>
  <si>
    <t xml:space="preserve">Planned </t>
  </si>
  <si>
    <t>Non-GDN Initiated Service Alteration</t>
  </si>
  <si>
    <t>GDN Initiated Activities</t>
  </si>
  <si>
    <t xml:space="preserve">Total Planned - Number </t>
  </si>
  <si>
    <t xml:space="preserve">Total Planned - Minutes  </t>
  </si>
  <si>
    <t xml:space="preserve">Number and duration of unplanned non-contractual interruptions, by cause </t>
  </si>
  <si>
    <t>As inadvertent consequence of planned work</t>
  </si>
  <si>
    <t>Asset failures (MOB riser interruptions)-Medium rise (3 - 5 floors)</t>
  </si>
  <si>
    <t>Condition-related</t>
  </si>
  <si>
    <t>Asset failures (MOB riser interruptions)-High rise (6 - 9 floors)</t>
  </si>
  <si>
    <t>Asset failures (MOB riser interruptions)-High risk (10+ floors)</t>
  </si>
  <si>
    <t>3rd party cause</t>
  </si>
  <si>
    <t xml:space="preserve">Total Unplanned Mobs </t>
  </si>
  <si>
    <t>Asset failures (Mains)</t>
  </si>
  <si>
    <t>Asset failures (Services)</t>
  </si>
  <si>
    <t>Asset failures (ECVs)</t>
  </si>
  <si>
    <t>Asset failures (Other)</t>
  </si>
  <si>
    <t xml:space="preserve">Total Unplanned Non-Mobs </t>
  </si>
  <si>
    <t>Minutes</t>
  </si>
  <si>
    <t>Total Unplanned Mobs - Duration</t>
  </si>
  <si>
    <t>Total Unplanned Non-Mobs (Duration)</t>
  </si>
  <si>
    <t>Minutes attributable to 3rd Party Delays</t>
  </si>
  <si>
    <t>Clock stopped - Weather</t>
  </si>
  <si>
    <t xml:space="preserve">MOBs </t>
  </si>
  <si>
    <t>Clock stopped - Emergency Services</t>
  </si>
  <si>
    <t>Clock stopped - Customer-driven delay</t>
  </si>
  <si>
    <t>Clock stopped - Asbestos</t>
  </si>
  <si>
    <t>Non-MOBs</t>
  </si>
  <si>
    <t>Clock not stopped - Planning permission / building regs</t>
  </si>
  <si>
    <t>Clock not stopped - Physical access issues</t>
  </si>
  <si>
    <t>Clock not stopped - Other</t>
  </si>
  <si>
    <t xml:space="preserve">9.04 Major Interruption Cases </t>
  </si>
  <si>
    <t xml:space="preserve">Major Interruption Cases </t>
  </si>
  <si>
    <t xml:space="preserve">Interruption Type </t>
  </si>
  <si>
    <t xml:space="preserve">Failure Type </t>
  </si>
  <si>
    <t>Date</t>
  </si>
  <si>
    <t>Incident Name</t>
  </si>
  <si>
    <t>Number of customers interrupted as a result of the incident</t>
  </si>
  <si>
    <t>Total interruptions duration in each incident (minutes)</t>
  </si>
  <si>
    <t>Major incidents</t>
  </si>
  <si>
    <t xml:space="preserve">Network failures </t>
  </si>
  <si>
    <t>Capacity issues</t>
  </si>
  <si>
    <t xml:space="preserve">Asset failures </t>
  </si>
  <si>
    <t>Water Ingress</t>
  </si>
  <si>
    <t>3rd party damage</t>
  </si>
  <si>
    <t>9.05 Collaborative Streetworks (Cadent &amp; SGN)</t>
  </si>
  <si>
    <t>Collaborative Streetworks (Cadent &amp; SGN)</t>
  </si>
  <si>
    <t>Project ID</t>
  </si>
  <si>
    <t>Project Length</t>
  </si>
  <si>
    <t>Estimated Days Saved</t>
  </si>
  <si>
    <t xml:space="preserve">
Estimated Cost of Collaboration (GLA Projects only)</t>
  </si>
  <si>
    <t>Link to Narrative</t>
  </si>
  <si>
    <t>Streetworks Information</t>
  </si>
  <si>
    <t xml:space="preserve">Carbon Monoxide Awareness </t>
  </si>
  <si>
    <t>CO awareness initiatives</t>
  </si>
  <si>
    <t xml:space="preserve">Customer vulnerability </t>
  </si>
  <si>
    <t>Consumers reached through CO awareness initiatives</t>
  </si>
  <si>
    <t>CO awareness score</t>
  </si>
  <si>
    <t>Average pre-discussion CO awareness score (as reported via a common survey)</t>
  </si>
  <si>
    <t>Average post-discussion CO awareness score (as reported via a common survey)</t>
  </si>
  <si>
    <t>Number of CO surveys</t>
  </si>
  <si>
    <t>10.01 Personalising Welfare Facilities (Cadent only)</t>
  </si>
  <si>
    <t>Personalising Welfare Facilities</t>
  </si>
  <si>
    <t>PSR Customers</t>
  </si>
  <si>
    <t>Non-PSR Customers</t>
  </si>
  <si>
    <t>Volume - Customer numbers</t>
  </si>
  <si>
    <t>10.02 Remote Pressure Management (SGN only)</t>
  </si>
  <si>
    <t>Remote Pressure Management (SGN only)</t>
  </si>
  <si>
    <t>Remote Pressure Management</t>
  </si>
  <si>
    <t>Installation Costs</t>
  </si>
  <si>
    <t>Installation Quantity</t>
  </si>
  <si>
    <t>10.03 Gas Escape Reduction (SGN only)</t>
  </si>
  <si>
    <t>Gas Escape Reduction</t>
  </si>
  <si>
    <t>Total Net Cost of Equipment</t>
  </si>
  <si>
    <t>Quantity of units purchased</t>
  </si>
  <si>
    <t>Number of regions with no units</t>
  </si>
  <si>
    <t>Number of regions with one unit</t>
  </si>
  <si>
    <t>Number of regions with two or more units</t>
  </si>
  <si>
    <t>10.04 Intermediate pressure reconfigurations (SGN only)</t>
  </si>
  <si>
    <t>Intermediate pressure reconfigurations</t>
  </si>
  <si>
    <t>Bespoke</t>
  </si>
  <si>
    <t>Small PRIs</t>
  </si>
  <si>
    <t>Number of Services</t>
  </si>
  <si>
    <t>Number of Small PRIs</t>
  </si>
  <si>
    <t>10.05 London Medium Pressure (Cadent only)</t>
  </si>
  <si>
    <t>London Medium Pressure (Cadent only)</t>
  </si>
  <si>
    <t>Cast Iron &amp; Spun Iron - Medium Pressure</t>
  </si>
  <si>
    <t>Total Repex Cost</t>
  </si>
  <si>
    <t>Total Capex Cost</t>
  </si>
  <si>
    <t xml:space="preserve">Total Cost </t>
  </si>
  <si>
    <t>Number of governors</t>
  </si>
  <si>
    <t>Memo - London Medium Pressure PDC (Baseline &amp; PCD Split)</t>
  </si>
  <si>
    <t xml:space="preserve">UM </t>
  </si>
  <si>
    <t xml:space="preserve">check </t>
  </si>
  <si>
    <t>10.06 Biomethane improved access rollout (SGN only - SpC 3.30)</t>
  </si>
  <si>
    <r>
      <t xml:space="preserve">Site of technology rollout at
</t>
    </r>
    <r>
      <rPr>
        <sz val="12"/>
        <rFont val="Arial"/>
        <family val="2"/>
      </rPr>
      <t>(sites as specified in Appendix 2 or 3 of SpC 3.30)</t>
    </r>
  </si>
  <si>
    <t>Project title</t>
  </si>
  <si>
    <t>Project description / update, including: 
1. the use and feasibility of establishing local billing zones,
2. key risks that are likely to impact the delivery of the project.</t>
  </si>
  <si>
    <t>Expected / confirmed project delivery date</t>
  </si>
  <si>
    <t xml:space="preserve">Biomethane improved access rollout </t>
  </si>
  <si>
    <r>
      <t xml:space="preserve">Technology rolled out </t>
    </r>
    <r>
      <rPr>
        <sz val="11"/>
        <rFont val="Arial"/>
        <family val="2"/>
      </rPr>
      <t>(technology as specified in SpC 3.30)</t>
    </r>
  </si>
  <si>
    <t>Propane management solution</t>
  </si>
  <si>
    <t xml:space="preserve"> Biomethane improved access rollout</t>
  </si>
  <si>
    <t>Reverse compression optimised capacity</t>
  </si>
  <si>
    <t>Smart control of biomethane in the network</t>
  </si>
  <si>
    <t xml:space="preserve">Total Costs </t>
  </si>
  <si>
    <t xml:space="preserve">GDN reference: </t>
  </si>
  <si>
    <t xml:space="preserve">Date of connection: </t>
  </si>
  <si>
    <t>Source of gas (eg Biomethane, Coal Bed Methane, Shale Gas):</t>
  </si>
  <si>
    <t>Working days taken to provide an initial capacity study (following receipt of capacity enquiry application)</t>
  </si>
  <si>
    <t>Working days taken to provide full capacity study/detailed analysis study (following receipt of payment for full study)</t>
  </si>
  <si>
    <t xml:space="preserve">Total capacity connected (scmh) </t>
  </si>
  <si>
    <t xml:space="preserve">GDN reinforcement capacity capital costs (£k) </t>
  </si>
  <si>
    <t xml:space="preserve">GDN facility capital costs – if applicable (£k) </t>
  </si>
  <si>
    <t xml:space="preserve">GDN facility opex costs – if applicable (£k) </t>
  </si>
  <si>
    <t xml:space="preserve">Total GDN cost of connection (£k) </t>
  </si>
  <si>
    <t xml:space="preserve">Approach main charge paid by connectee (£k) </t>
  </si>
  <si>
    <t xml:space="preserve">Connection charge paid by connectee (£k) </t>
  </si>
  <si>
    <t>Transportation credit – if applicable (£k)</t>
  </si>
  <si>
    <t>Distributed Gas Connections</t>
  </si>
  <si>
    <t>Projects</t>
  </si>
  <si>
    <t>Project 1</t>
  </si>
  <si>
    <t>Project 2</t>
  </si>
  <si>
    <t>Project 3</t>
  </si>
  <si>
    <t>Project 4</t>
  </si>
  <si>
    <t>Project 5</t>
  </si>
  <si>
    <t>Project 6</t>
  </si>
  <si>
    <t>Project 7</t>
  </si>
  <si>
    <t>Project 8</t>
  </si>
  <si>
    <t>Project 9</t>
  </si>
  <si>
    <t>Project 10</t>
  </si>
  <si>
    <t>Project 11</t>
  </si>
  <si>
    <t>Project 12</t>
  </si>
  <si>
    <t>Project 13</t>
  </si>
  <si>
    <t>Project 14</t>
  </si>
  <si>
    <t>Project 15</t>
  </si>
  <si>
    <t>Project 16</t>
  </si>
  <si>
    <t>Project 17</t>
  </si>
  <si>
    <t>Project 18</t>
  </si>
  <si>
    <t>Project 19</t>
  </si>
  <si>
    <t>Project 20</t>
  </si>
  <si>
    <t xml:space="preserve">11.02 Responding to telephone calls -(Standard Special Condition D10(2)(g) </t>
  </si>
  <si>
    <t xml:space="preserve">Unit </t>
  </si>
  <si>
    <t xml:space="preserve">Annual telephone calls </t>
  </si>
  <si>
    <t>Incident Date</t>
  </si>
  <si>
    <t>Faulty period (mins)</t>
  </si>
  <si>
    <t>Brief description of fault</t>
  </si>
  <si>
    <t>Responding to telephone calls</t>
  </si>
  <si>
    <t>Standard Special Condition D10 (2)(g)</t>
  </si>
  <si>
    <t>Responding to Telephone Calls</t>
  </si>
  <si>
    <t>Total calls received on specified numbers</t>
  </si>
  <si>
    <t>Total calls answered within timescale</t>
  </si>
  <si>
    <t>Percentage of telephone calls answered within timescale</t>
  </si>
  <si>
    <r>
      <t>Emergency Telephone Service Faults</t>
    </r>
    <r>
      <rPr>
        <b/>
        <sz val="14"/>
        <color rgb="FFFF0000"/>
        <rFont val="Arial"/>
        <family val="2"/>
      </rPr>
      <t xml:space="preserve"> (Cadent only)</t>
    </r>
  </si>
  <si>
    <t>Service Fault (under 10 minutes)</t>
  </si>
  <si>
    <t>Service Fault (over 10 minutes)</t>
  </si>
  <si>
    <t xml:space="preserve">Service faults over 10 minutes - Details </t>
  </si>
  <si>
    <t>Faulty Incident-1</t>
  </si>
  <si>
    <t>Service Fault (Over 10 minutes)</t>
  </si>
  <si>
    <t>Faulty Incident-2</t>
  </si>
  <si>
    <t>Faulty Incident-3</t>
  </si>
  <si>
    <t>Faulty Incident-4</t>
  </si>
  <si>
    <t>Faulty Incident-5</t>
  </si>
  <si>
    <t>Scheme Name</t>
  </si>
  <si>
    <t>Narrative Reference</t>
  </si>
  <si>
    <r>
      <t xml:space="preserve">Community Partnering Fund </t>
    </r>
    <r>
      <rPr>
        <b/>
        <sz val="18"/>
        <color rgb="FFFF0000"/>
        <rFont val="Arial"/>
        <family val="2"/>
      </rPr>
      <t>[Cadent Only]</t>
    </r>
  </si>
  <si>
    <t>Community Funding</t>
  </si>
  <si>
    <t>Community Partnering Fund</t>
  </si>
  <si>
    <r>
      <t xml:space="preserve">Hardship Fund </t>
    </r>
    <r>
      <rPr>
        <b/>
        <sz val="18"/>
        <color rgb="FFFF0000"/>
        <rFont val="Arial"/>
        <family val="2"/>
      </rPr>
      <t>[NGN only]</t>
    </r>
  </si>
  <si>
    <t>Hardship Fund</t>
  </si>
  <si>
    <r>
      <t xml:space="preserve">Community Fund </t>
    </r>
    <r>
      <rPr>
        <b/>
        <sz val="14"/>
        <color rgb="FFFF0000"/>
        <rFont val="Arial"/>
        <family val="2"/>
      </rPr>
      <t>[Cadent only]</t>
    </r>
  </si>
  <si>
    <t>Community Fund</t>
  </si>
  <si>
    <t>VCMA Project Name</t>
  </si>
  <si>
    <t>Total gross cost of VCMA Project (£)</t>
  </si>
  <si>
    <t>Total gross GDN cost of VCMA Project (£)</t>
  </si>
  <si>
    <t>Company specific or Collaborative VCMA Project?</t>
  </si>
  <si>
    <t>List of Project Partners</t>
  </si>
  <si>
    <t>VCMA Project start year</t>
  </si>
  <si>
    <t>VCMA Project end year</t>
  </si>
  <si>
    <t>Vulnerability and Carbon Monoxide Allowance</t>
  </si>
  <si>
    <t>Non-TIM</t>
  </si>
  <si>
    <t>UIOLI</t>
  </si>
  <si>
    <t>Company Specific VCMA Project costs</t>
  </si>
  <si>
    <t>Collaborative VCMA Project costs</t>
  </si>
  <si>
    <t>Total VCMA Project costs</t>
  </si>
  <si>
    <t>By VCMA Project</t>
  </si>
  <si>
    <t>Re-Opener 1</t>
  </si>
  <si>
    <t>Re-Opener 2</t>
  </si>
  <si>
    <t>Re-Opener 3</t>
  </si>
  <si>
    <t>Re-Opener 4</t>
  </si>
  <si>
    <t>Re-Opener 5</t>
  </si>
  <si>
    <t>Re-Opener 6</t>
  </si>
  <si>
    <t>Re-Opener 7</t>
  </si>
  <si>
    <t>Re-Opener 8</t>
  </si>
  <si>
    <t>Re-Opener 9</t>
  </si>
  <si>
    <t>Re-Opener 10</t>
  </si>
  <si>
    <t>Re-Opener 11</t>
  </si>
  <si>
    <t>Re-Opener 12</t>
  </si>
  <si>
    <t>Re-Opener 13</t>
  </si>
  <si>
    <t>Re-Opener 14</t>
  </si>
  <si>
    <t>Re-Opener 15</t>
  </si>
  <si>
    <t>Re-Opener 16</t>
  </si>
  <si>
    <t>Re-Opener 17</t>
  </si>
  <si>
    <t>Re-Opener 18</t>
  </si>
  <si>
    <t>Re-Opener 19</t>
  </si>
  <si>
    <t>Re-Opener 20</t>
  </si>
  <si>
    <t>Re-Opener 21</t>
  </si>
  <si>
    <t>Re-Opener 22</t>
  </si>
  <si>
    <t>Re-Opener Pipeline Log</t>
  </si>
  <si>
    <t>Re-opener Mechanism (All)</t>
  </si>
  <si>
    <t>Non Operational IT Capex</t>
  </si>
  <si>
    <t>Repex Iron Mains Stubs</t>
  </si>
  <si>
    <t>Diversions and Loss of Development Claims Policy</t>
  </si>
  <si>
    <t>HSE Policy</t>
  </si>
  <si>
    <t>MOB – Safety Related Activities</t>
  </si>
  <si>
    <t>Specified Streetworks</t>
  </si>
  <si>
    <t>Heat Policy and Energy Efficiency</t>
  </si>
  <si>
    <t>New Large Load Connections</t>
  </si>
  <si>
    <t>Smart Metering Rollout</t>
  </si>
  <si>
    <t>Net Zero Pre-construction Work and Small Net Zero Projects Re-opener</t>
  </si>
  <si>
    <t>The Net Zero re-opener</t>
  </si>
  <si>
    <t>Relevant paragraph of licence condition</t>
  </si>
  <si>
    <t>Likely date of submission</t>
  </si>
  <si>
    <t>Probability of submission (low, medium or high)</t>
  </si>
  <si>
    <t>To be used for PCFM Variable Value - RRP table 2.03</t>
  </si>
  <si>
    <t>Potential value of adjustment to baseline allowances</t>
  </si>
  <si>
    <t xml:space="preserve">Details of application (Refer to RIGs for completion guidance) </t>
  </si>
  <si>
    <t>PROJECT 1</t>
  </si>
  <si>
    <t>Trigger for application</t>
  </si>
  <si>
    <t>Outline of needs case</t>
  </si>
  <si>
    <t>Methodology used to arrive at preferred option</t>
  </si>
  <si>
    <t>Outline of preferred option</t>
  </si>
  <si>
    <t>Evidence used to justify level of costs requested</t>
  </si>
  <si>
    <t>Any broader regulatory/policy issues</t>
  </si>
  <si>
    <t>11.05a Re-Opener Pipeline Log</t>
  </si>
  <si>
    <t>Re-opener name</t>
  </si>
  <si>
    <t>Description of project, including brief description of driver for project and any interdependencies</t>
  </si>
  <si>
    <t>Likely Date</t>
  </si>
  <si>
    <t>Project start date (The actual date of physical work)</t>
  </si>
  <si>
    <t>Project end date</t>
  </si>
  <si>
    <t>Planned submission date</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</si>
  <si>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</si>
  <si>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</si>
  <si>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</si>
  <si>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</si>
  <si>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*Please add as many lines as needed for each project</t>
  </si>
  <si>
    <t>Environment - Business Carbon Footprint</t>
  </si>
  <si>
    <t>Scope 1</t>
  </si>
  <si>
    <t>Energy Consumption (Excluding Electricity)</t>
  </si>
  <si>
    <t>Business Carbon Footprint</t>
  </si>
  <si>
    <t>Environment</t>
  </si>
  <si>
    <t>Energy Consumption</t>
  </si>
  <si>
    <t>Energy Purchased - Location based</t>
  </si>
  <si>
    <t>tCO2e</t>
  </si>
  <si>
    <t>Energy Purchased - Market based</t>
  </si>
  <si>
    <t>Spare</t>
  </si>
  <si>
    <t>Total - Location based</t>
  </si>
  <si>
    <t>Total - Market based</t>
  </si>
  <si>
    <t>Transport</t>
  </si>
  <si>
    <t>Direct commercial vehicles</t>
  </si>
  <si>
    <t>Business mileage in company owned/controlled vehicles</t>
  </si>
  <si>
    <t>Total scope 1</t>
  </si>
  <si>
    <t>Gas shrinkage</t>
  </si>
  <si>
    <t>Scope 2</t>
  </si>
  <si>
    <t>Electricity Consumption</t>
  </si>
  <si>
    <t>Electricity Purchased - Location based</t>
  </si>
  <si>
    <t>Electricity Purchased - Market based</t>
  </si>
  <si>
    <t>Total scope 2</t>
  </si>
  <si>
    <t>Total scope 1+2</t>
  </si>
  <si>
    <t>Scope 1+2</t>
  </si>
  <si>
    <t>Optional reporting: Scope 3</t>
  </si>
  <si>
    <t>Indirect Emissions</t>
  </si>
  <si>
    <t>Purchased goods and services</t>
  </si>
  <si>
    <t>Capital goods</t>
  </si>
  <si>
    <t>Fuel and energy related activities</t>
  </si>
  <si>
    <t>Upstream transportation and distribution</t>
  </si>
  <si>
    <t>Waste generated in operations</t>
  </si>
  <si>
    <t>Excavation spoil disposal</t>
  </si>
  <si>
    <t>Office and depot waste disposal</t>
  </si>
  <si>
    <t>Business Travel</t>
  </si>
  <si>
    <t>Business mileage in vehicles not owned/controlled by company</t>
  </si>
  <si>
    <t>Rail</t>
  </si>
  <si>
    <t>Air</t>
  </si>
  <si>
    <t>Ferry</t>
  </si>
  <si>
    <t>Employee commuting</t>
  </si>
  <si>
    <t>Employee Homeworking</t>
  </si>
  <si>
    <t>Employee commuting and Homeworking</t>
  </si>
  <si>
    <t>Upstream leased assets</t>
  </si>
  <si>
    <t>Total scope 3</t>
  </si>
  <si>
    <t>Environmental Other</t>
  </si>
  <si>
    <t xml:space="preserve">Broad environmental measure </t>
  </si>
  <si>
    <t xml:space="preserve">Environment - Other </t>
  </si>
  <si>
    <t xml:space="preserve">Biomethane enquiries </t>
  </si>
  <si>
    <t>Biomethane connection studies</t>
  </si>
  <si>
    <t xml:space="preserve">Capacity of Biomethane connection studies </t>
  </si>
  <si>
    <t>scmh</t>
  </si>
  <si>
    <t xml:space="preserve">Biomethane connections  </t>
  </si>
  <si>
    <t xml:space="preserve">Capacity of Biomethane connected </t>
  </si>
  <si>
    <t xml:space="preserve">Other unconventional sources of gas enquiries </t>
  </si>
  <si>
    <t xml:space="preserve">Other unconventional sources of gas connection studies </t>
  </si>
  <si>
    <t>Capacity of other unconventional sources of gas connection studies</t>
  </si>
  <si>
    <t>Other unconventional sources of gas connections</t>
  </si>
  <si>
    <t xml:space="preserve">Capacity of other unconventional sources of gas connected </t>
  </si>
  <si>
    <t xml:space="preserve">Virgin Aggregate </t>
  </si>
  <si>
    <t xml:space="preserve">Virgin aggregate (as a percentage of total imported backfill) </t>
  </si>
  <si>
    <t xml:space="preserve">Virgin aggregate </t>
  </si>
  <si>
    <t>Tonnes</t>
  </si>
  <si>
    <t>Spoil to Landfill</t>
  </si>
  <si>
    <t>Spoil to landfill (as a percentage of total excavated spoil)</t>
  </si>
  <si>
    <t xml:space="preserve">Spoil to landfill </t>
  </si>
  <si>
    <t xml:space="preserve">ISO 14001 Major Non-conformities </t>
  </si>
  <si>
    <t>Major non-conformities incidents</t>
  </si>
  <si>
    <t>Job Completion Lead-Time (NGN)</t>
  </si>
  <si>
    <t>Connections or alteration service works completed (&gt;275 kWh/h) within 20 working days of payment</t>
  </si>
  <si>
    <t>NGN Completed Works</t>
  </si>
  <si>
    <t>Total Completed Jobs</t>
  </si>
  <si>
    <t>Proportion</t>
  </si>
  <si>
    <t xml:space="preserve">11.09 Net Zero Development </t>
  </si>
  <si>
    <t xml:space="preserve">Project name </t>
  </si>
  <si>
    <t>Narrative reference</t>
  </si>
  <si>
    <t xml:space="preserve">Net Zero Development </t>
  </si>
  <si>
    <t>Net zero pre-construction works and small net zero projects (PCD)</t>
  </si>
  <si>
    <t>Net zero and re-opener development fund - UIOLI (Re-opener)</t>
  </si>
  <si>
    <t xml:space="preserve">Net zero (Re-opener) </t>
  </si>
  <si>
    <t>11.10 High Rise Building Plans (Cadent only)</t>
  </si>
  <si>
    <t xml:space="preserve">High Rise Building Plans </t>
  </si>
  <si>
    <t>Volume target for regulatory year</t>
  </si>
  <si>
    <t>Number of plans done in the regulatory year</t>
  </si>
  <si>
    <t>Public Reported Escapes</t>
  </si>
  <si>
    <t>Safety/Performance</t>
  </si>
  <si>
    <t>PRE</t>
  </si>
  <si>
    <t>Controlled</t>
  </si>
  <si>
    <t>Controlled Gas Escapes/Emergencies</t>
  </si>
  <si>
    <t>Responded-to within Timescale</t>
  </si>
  <si>
    <t>Percentage responded</t>
  </si>
  <si>
    <t>Uncontrolled</t>
  </si>
  <si>
    <t>Uncontrolled Gas Escapes/Emergencies</t>
  </si>
  <si>
    <t>Other: Non-Gas</t>
  </si>
  <si>
    <t>Escapes/Emergencies</t>
  </si>
  <si>
    <t>Reports</t>
  </si>
  <si>
    <t>Network Related</t>
  </si>
  <si>
    <t>Escape</t>
  </si>
  <si>
    <t>Condition</t>
  </si>
  <si>
    <t>Distribution Mains Interference</t>
  </si>
  <si>
    <t>Damage</t>
  </si>
  <si>
    <t>Service Interference</t>
  </si>
  <si>
    <t>Non-Network Related</t>
  </si>
  <si>
    <t>No Trace</t>
  </si>
  <si>
    <t>CO Confirmed &amp; Suspected</t>
  </si>
  <si>
    <t>Everything Else</t>
  </si>
  <si>
    <t>Actioned</t>
  </si>
  <si>
    <t>Interference</t>
  </si>
  <si>
    <t>All Diameters</t>
  </si>
  <si>
    <t xml:space="preserve">Timely </t>
  </si>
  <si>
    <t>Within 28-Days</t>
  </si>
  <si>
    <t>0-7 Days</t>
  </si>
  <si>
    <t>8-28 Days</t>
  </si>
  <si>
    <t>Deferred</t>
  </si>
  <si>
    <t>Beyond 28-Days</t>
  </si>
  <si>
    <t>29-35 Days</t>
  </si>
  <si>
    <t>36-42 Days</t>
  </si>
  <si>
    <t>43-49 Days</t>
  </si>
  <si>
    <t>50-56 Days</t>
  </si>
  <si>
    <t>&gt;56 Days</t>
  </si>
  <si>
    <t>Median Repair Time &gt;28 Days</t>
  </si>
  <si>
    <t>Days</t>
  </si>
  <si>
    <t xml:space="preserve">11.12 Safety Output </t>
  </si>
  <si>
    <t>Cast Iron (CI)</t>
  </si>
  <si>
    <t>Spun Iron (SI)</t>
  </si>
  <si>
    <t>Ductile Iron (DI)</t>
  </si>
  <si>
    <t xml:space="preserve">Total Number </t>
  </si>
  <si>
    <t xml:space="preserve">Tonnes lost </t>
  </si>
  <si>
    <t>Low pressure</t>
  </si>
  <si>
    <t>Medium pressure</t>
  </si>
  <si>
    <t>Intermediate pressure</t>
  </si>
  <si>
    <t>High  pressure</t>
  </si>
  <si>
    <t xml:space="preserve">Safety Output </t>
  </si>
  <si>
    <t>GSMR Gas in Buildings (GIB) events</t>
  </si>
  <si>
    <t xml:space="preserve">GIB events reportable under RIDDOR ie where a GIB reading &gt;= 20% LEL has been recorded or &gt; 10kg from spun/cast iron fracture or DI corrosion of mains of: </t>
  </si>
  <si>
    <t>Diameter band A</t>
  </si>
  <si>
    <t>Diameter band B</t>
  </si>
  <si>
    <t>Diameter band C</t>
  </si>
  <si>
    <t>Diameter band D</t>
  </si>
  <si>
    <t>Diameter band E</t>
  </si>
  <si>
    <t>Diameter band F</t>
  </si>
  <si>
    <t>Diameter band G</t>
  </si>
  <si>
    <t>Diameter band H</t>
  </si>
  <si>
    <t>Diameter band I</t>
  </si>
  <si>
    <t xml:space="preserve">Other RIDDOR reportable GIB events from: </t>
  </si>
  <si>
    <t>Non-iron mains(steel, PE etc)</t>
  </si>
  <si>
    <t>Service pipes</t>
  </si>
  <si>
    <t>Non-pipe specific components (eg joints, clamps, encapsulations)</t>
  </si>
  <si>
    <t>Third party interference</t>
  </si>
  <si>
    <t>Other Network GIB events</t>
  </si>
  <si>
    <t xml:space="preserve">Other Network GIB events (but not above the reportable limits) from spun/cast iron fracture or DI corrosion of mains of: </t>
  </si>
  <si>
    <t xml:space="preserve">Other GIB events (any % level but not up to the reportable level) from: </t>
  </si>
  <si>
    <t>Non-iron mains (steel, PE, etc.)</t>
  </si>
  <si>
    <t>Reportable Non Network emergency jobs</t>
  </si>
  <si>
    <t>Number of emergency jobs relating to non-Network installations (i.e. meters, installation pipework and appliances) that were reported to the HSE</t>
  </si>
  <si>
    <t>Loss of Containment reported under COMAH</t>
  </si>
  <si>
    <t>Incidents involving release of gas reported under COMAH</t>
  </si>
  <si>
    <t>Cast/spun iron fractures and ductile iron corrosion failures</t>
  </si>
  <si>
    <t xml:space="preserve">Number of spun/cast iron fracture or DI corrosion of mains of: </t>
  </si>
  <si>
    <t>Cast/spun iron fractures and ductile iron corrosion failures per 1000km of main</t>
  </si>
  <si>
    <t>Network incidents</t>
  </si>
  <si>
    <t>Incidents where gas from a network pipe causes death, RIDDOR reportable injury or significant structural damage (&gt; £10,000 estimated repair cost) arising from:</t>
  </si>
  <si>
    <t xml:space="preserve">Service pipes </t>
  </si>
  <si>
    <t>Repair - Annual network risk</t>
  </si>
  <si>
    <t>Total accumulative repair risk (x 10^6)</t>
  </si>
  <si>
    <t xml:space="preserve">11.13 Covid impact reporting </t>
  </si>
  <si>
    <t xml:space="preserve">Covid impact reporting </t>
  </si>
  <si>
    <t xml:space="preserve">£m </t>
  </si>
  <si>
    <t>Network management Capex</t>
  </si>
  <si>
    <t>Other Capex inc IT/vehicles etc…</t>
  </si>
  <si>
    <t>Mains replacement</t>
  </si>
  <si>
    <t>Controllable COVID Costs</t>
  </si>
  <si>
    <t>Totex activities - incremental costs (additional costs incurred) PPE, IT equipment, additional vehicles</t>
  </si>
  <si>
    <t xml:space="preserve">Totex activities - fixed/stranded costs - incurred but no workload delivery </t>
  </si>
  <si>
    <t>Totex activities - costs saved versus BAU (travel costs/utilties)</t>
  </si>
  <si>
    <t>12.01 Guaranteed Standards of Performance</t>
  </si>
  <si>
    <t>Voluntary Scheme</t>
  </si>
  <si>
    <t>Guaranteed Standards of Performance</t>
  </si>
  <si>
    <t>Guaranteed Standard 1: Regulation 7 - Supply Restoration</t>
  </si>
  <si>
    <t>Guaranteed Standard 1</t>
  </si>
  <si>
    <t>Total value of domestic payments made under Regulation 7</t>
  </si>
  <si>
    <t>Percentage of domestic customers restored within prescribed period</t>
  </si>
  <si>
    <t>Total value of non-domestic payments made under Regulation 7</t>
  </si>
  <si>
    <t>Percentage of non-domestic customers restored within prescribed period</t>
  </si>
  <si>
    <t>Summary</t>
  </si>
  <si>
    <t>Total value of domestic and non-domestic payments made under Regulation 7</t>
  </si>
  <si>
    <t>Domestic and non-domestic</t>
  </si>
  <si>
    <t xml:space="preserve">Percentage of domestic and non-domestic customers restored within prescribed period </t>
  </si>
  <si>
    <t>Guaranteed Standard 2 - Regulation 8 - Reinstatement of customer's premises</t>
  </si>
  <si>
    <t>Guaranteed Standard 2</t>
  </si>
  <si>
    <t>Regulation 8</t>
  </si>
  <si>
    <t>Number of customers' premises due to be reinstated</t>
  </si>
  <si>
    <t>Number of customers' premises not reinstated within the prescribed period (Reg 8(2)(a)) PSR</t>
  </si>
  <si>
    <t>Number of customers' premises not reinstated within the prescribed period (Reg 8(2)(a)) General</t>
  </si>
  <si>
    <t>Number of customers' premises not reinstated within the prescribed period (Reg 8(2)(b)(i)) PSR</t>
  </si>
  <si>
    <t>Number of customers' premises not reinstated within the prescribed period (Reg8(2)(b)(ii)) General</t>
  </si>
  <si>
    <t>Number of payments made under Reg 8(2)(a) General</t>
  </si>
  <si>
    <t>Value of payments made under Reg 8(2)(a) General</t>
  </si>
  <si>
    <t>Number of payments made under Reg 8(2)(a) PSR</t>
  </si>
  <si>
    <t>Value of payments made under Reg 8(2)(a) PSR</t>
  </si>
  <si>
    <t>Number of payments made under Reg 8(2)(b)(i) PSR</t>
  </si>
  <si>
    <t>Value of payments made under Reg 8(2)(b)(i) PSR</t>
  </si>
  <si>
    <t>Number of payments made under Reg 8(2)(b)(ii) General</t>
  </si>
  <si>
    <t>Value of payments made under Reg 8(2)(b)(ii) General</t>
  </si>
  <si>
    <t>Total value of payments made under Regulation 8 to domestic customers</t>
  </si>
  <si>
    <t>Percentage of domestic customers' premises reinstated within prescribed period</t>
  </si>
  <si>
    <t xml:space="preserve">Number of customers' premises not reinstated within the prescribed period (Reg 8(2)(a)) </t>
  </si>
  <si>
    <t>Number of customers' premises not reinstated within the prescribed period (Reg 8(2)(b)(ii))</t>
  </si>
  <si>
    <t>Number of payments made under Reg 8(2)(a)</t>
  </si>
  <si>
    <t>Value of payments made under Reg 8(2)(a)</t>
  </si>
  <si>
    <t>Number of payments made under Reg 8(2)(b)(ii)</t>
  </si>
  <si>
    <t>Value of payments made under Reg 8(2)(b)(ii)</t>
  </si>
  <si>
    <t>Total value of payments made under Regulation 8 to non-domestic customers</t>
  </si>
  <si>
    <t>Percentage of non-domestic customers' premises reinstated within prescribed period</t>
  </si>
  <si>
    <t xml:space="preserve">GSoP Failures </t>
  </si>
  <si>
    <t>Total number of customers who received a failure payment</t>
  </si>
  <si>
    <t xml:space="preserve">Total value of payments made under Regulation 8 </t>
  </si>
  <si>
    <t>Percentage of domestic and non-domestic customers' premises reinstated within prescribed period</t>
  </si>
  <si>
    <t>Guaranteed Standard 3 - Regulation 9 - Priority domestic customers</t>
  </si>
  <si>
    <t>Planned Interruptions</t>
  </si>
  <si>
    <t>Guaranteed Standard 3</t>
  </si>
  <si>
    <t>Regulation 9</t>
  </si>
  <si>
    <t>Number of planned interruptions to priority domestic customers' premises (Reg 9(2)(a))</t>
  </si>
  <si>
    <t>Number of payments made under Reg 9(2)(a)</t>
  </si>
  <si>
    <t>Value of payments made under Reg 9(2)(a) (£)</t>
  </si>
  <si>
    <t>Number of times cap reached</t>
  </si>
  <si>
    <t>Unplanned interruptions (less than 250 premises)</t>
  </si>
  <si>
    <t>Number of unplanned interruptions to priority domestic customers' premises where less than 250 customers' premises are affected (Reg 9(2)(b)(i))</t>
  </si>
  <si>
    <t>Unplanned interruptions</t>
  </si>
  <si>
    <t>Number of payments made under Reg 9(2)(b)(i)</t>
  </si>
  <si>
    <t>Value of payments made under Reg 9(2)(b)(i) (£)</t>
  </si>
  <si>
    <t>Unplanned interruptions (more than 250 premises)</t>
  </si>
  <si>
    <t>Number of unplanned interruptions to priority domestic customers' premises where 250 or more customers' premises are affected (Reg 9(2)(b)(ii))</t>
  </si>
  <si>
    <t>Unplanned interruptions &gt; 250 premises</t>
  </si>
  <si>
    <t>Number of payments made under Reg 9(2)(b)(ii)</t>
  </si>
  <si>
    <t>Value of payments made under Reg 9(2)(b)(ii) (£)</t>
  </si>
  <si>
    <t>Major interruptions (more than 250 premises over 48 hours)</t>
  </si>
  <si>
    <t>Number of major interruptions to priority domestic customers' premises where 250 or more customers' premises are affected for longer than 48 hours (Reg 9(2B))</t>
  </si>
  <si>
    <t>Major interruptions &gt; 250 premises over 48 hours</t>
  </si>
  <si>
    <t>Number of payments made under Reg 9(2B)(a)</t>
  </si>
  <si>
    <t>Value of payments made under Reg 9(2B)(a)</t>
  </si>
  <si>
    <t>Number of payments made under Reg 9(2B)(b)</t>
  </si>
  <si>
    <t>Value of payments made under Reg 9(2B)(b)</t>
  </si>
  <si>
    <t>Number of supply interruptions to priority domestic customers' premises (Reg 9(1))</t>
  </si>
  <si>
    <t xml:space="preserve">Total value of payments made under Regulation 9 </t>
  </si>
  <si>
    <t>Number of times cap reached under Regulation 9</t>
  </si>
  <si>
    <t>Total number of payments made under Regulation 9</t>
  </si>
  <si>
    <t>Guaranteed Standard 4 - Regulation 10  - Provision of standard and alterated connection, disconnection quotations =&lt;275kWh per hour, &lt;2 barg</t>
  </si>
  <si>
    <t>Guaranteed Standard 4</t>
  </si>
  <si>
    <t>Regulation 10</t>
  </si>
  <si>
    <t>Number of requests for standard quote =&lt;275kWh per hour; &lt;2 barg (Reg 10(1)(a))</t>
  </si>
  <si>
    <t>of which new or alterated connections =&lt;275kWh per hour (Reg 10(3)(a)(i) and 10(3)(a)(ii)</t>
  </si>
  <si>
    <t>disconnections &lt;2barg (Reg 10(3)(a)(iii))</t>
  </si>
  <si>
    <t>Number of standard quotations provided within prescribed period (Reg 10(3)(a))</t>
  </si>
  <si>
    <t>Number of standard quotations not provided within prescribed period (Reg 10(3)(a))</t>
  </si>
  <si>
    <t>Number of payments made under Reg 10(3)(a)</t>
  </si>
  <si>
    <t>Number of times cap reached for payments under Reg 10(6)(b)</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</si>
  <si>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</si>
  <si>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</si>
  <si>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</si>
  <si>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</si>
  <si>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</si>
  <si>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</si>
  <si>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</si>
  <si>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and alterated connection, disconnection quotations =&lt;275kWh per hour, &lt;2barg</t>
  </si>
  <si>
    <t>Guaranteed Standard 5</t>
  </si>
  <si>
    <t>Number of requests for non-standard quote =&lt;275kWh per hour; &lt;2 barg (Reg 10(1)(a))</t>
  </si>
  <si>
    <t>of which new or alterated connections =&lt;275kWh per hour (Reg 10(3)(b)(i) and 10(3)(b)(ii))</t>
  </si>
  <si>
    <t>disconnections &lt;2barg (Reg 10(3)(b)(iii))</t>
  </si>
  <si>
    <t>Number of non-standard quotations provided within prescribed period (Reg 10(3)(b)(i), 10(3)(b)(ii) and 10(3)(b)(iii))</t>
  </si>
  <si>
    <t>Number of non-standard quotations not provided within prescribed period (Reg 10(3)(b)(i), 10(3)(b)(ii) and 10(3)(b)(iii))</t>
  </si>
  <si>
    <t>Number of payments made under Reg 10(3)(b)(i), 10(3)(b)(ii) and 10(3)(b)(iii)</t>
  </si>
  <si>
    <t>Value of payments made under Regulation 10(3)(b)(i), 10(3)(b)(ii) and 10(3)(b)(iii)</t>
  </si>
  <si>
    <t>Guaranteed Standard 6 - Regulation 10 - Provision of non-standard and alterated connection, disconnection, diversion quotations &gt; 275kWh per hour, =&gt;2 barg</t>
  </si>
  <si>
    <t>Guaranteed Standard 6</t>
  </si>
  <si>
    <t>Number of requests for non-standard quote &gt;275kWh per hour (Reg 10(1)(a))</t>
  </si>
  <si>
    <t>of which new or alterated connections &gt;275kWh per hour (Reg 10(3)(b)(iv) and 10(3)(b)(v))</t>
  </si>
  <si>
    <t>diversions (Reg 10(3)(b)(vi))</t>
  </si>
  <si>
    <t>disconnections =&gt;2barg (Reg 10(3)(b)(vii))</t>
  </si>
  <si>
    <t>Number of non-standard quotations provided within prescribed period (Reg 10(3)(b)(iv), 10(3)(b)(v), 10(3)(b)(vi) and 10(3)(b)(vii))</t>
  </si>
  <si>
    <t>Number of non-standard quotations not provided within prescribed period (Reg 10(3)(b)(iv), 10(3)(b)(v), 10(3)(b)(vi) and 10(3)(b)(vii))</t>
  </si>
  <si>
    <t>Number of payments made under Reg 10(3)(b)(iv), 10(3)(b)(v), 10(3)(b)(vi) and 10(3)(b)(vii)</t>
  </si>
  <si>
    <t>Number of times cap reached for payments under Reg 10(6)(ba)</t>
  </si>
  <si>
    <t>Value of payments made under Regulation 10(3)(b)(iv), 10(3)(b)(v), 10(3)(b)(vi) and 10(3)(b)(vii)</t>
  </si>
  <si>
    <t>Guaranteed Standard 7 - Regulation 10 - Accuracy of quotations</t>
  </si>
  <si>
    <t>Guaranteed Standard 7</t>
  </si>
  <si>
    <t>Number of quotations challenged under accuracy scheme (Reg 10(1)(b))</t>
  </si>
  <si>
    <t>Number of quotations found not to be accurate (Reg 10(3A))</t>
  </si>
  <si>
    <t>Number of refunds issued following accuracy scheme challenge</t>
  </si>
  <si>
    <t>Value of refunds issued under accuracy scheme (Reg 10 (4))</t>
  </si>
  <si>
    <t>Guaranteed Standard 8 - Regulation 10 - Response to land enquiries</t>
  </si>
  <si>
    <t>Guaranteed Standard 8</t>
  </si>
  <si>
    <t>Number of land enquiry requests received (Reg 10(1)(c))</t>
  </si>
  <si>
    <t>Number of land enquiry requests responded to within prescribed period (Reg 10(3)(c)(i), 10(3)(c)(ii) and 10(3)(c)(iii))</t>
  </si>
  <si>
    <t>Number of land enquiry requests not responded to within prescribed period (Reg 10(3)(c)(i), 10(3)(c)(ii) and 10(3)(c)(iii))</t>
  </si>
  <si>
    <t>Number of payments made under Reg 10(3)(c)(i), 10(3)(c)(ii) and 10(3)(c)(iii)</t>
  </si>
  <si>
    <t>Number of times cap reached for payments under Reg 10(6)(c)</t>
  </si>
  <si>
    <t>Value of payments made under Regulation 10(3)(c)(i), 10(3)(c)(ii) and 10(3)(c)(iii)</t>
  </si>
  <si>
    <t>Number of land enquiry requests responded to within prescribed period (Reg 10(3)(c)(iv), 10(3)(c)(v) and 10(3)(c)(vi))</t>
  </si>
  <si>
    <t>Number of land enquiry requests not responded to within prescribed period (Reg 10(3)(c)(iv), 10(3)(c)(v) and 10(3)(c)(vi))</t>
  </si>
  <si>
    <t>Number of payments made under Reg 10(3)(c)(iv), 10(3)(c)(v) and 10(3)(c)(vi)</t>
  </si>
  <si>
    <t>Number of times cap reached for payments under Reg 10(6)(ca)</t>
  </si>
  <si>
    <t>Value of payments made under Regulation 10(3)(c)(iv), 10(3)(c)(v) and 10(3)(c)(vi)</t>
  </si>
  <si>
    <t>Guaranteed Standard 9 - Regulation 10  - Offering a date for commencement and substantial completion of connection works (=&lt;275kWh per hour)</t>
  </si>
  <si>
    <t>Guaranteed Standard 9</t>
  </si>
  <si>
    <t>Number of quotations accepted (Reg 10(1)(d))</t>
  </si>
  <si>
    <t>Number where both dates offered within timescale (Reg 10(3)(d)(i) and 10(3)(d)(ii))</t>
  </si>
  <si>
    <t>Number where at least one date not offered within timescale (Reg 10(3)(d)(i) and 10(3)(d)(ii))</t>
  </si>
  <si>
    <t>Number of payments made under Reg 10(3)(d)(i) and 10(3)(d)(ii)</t>
  </si>
  <si>
    <t>Number of times cap reached for payments under Reg 10(6)(d)</t>
  </si>
  <si>
    <t>Value of payments made under Regulation 10(3)(d)(i) and 10(3)(d)(ii)</t>
  </si>
  <si>
    <t>Guaranteed Standard 10 - Regulation 10 - Offering a date for commencement and substantial completion of connection works (&gt; 275kWh per hour)</t>
  </si>
  <si>
    <t>Guaranteed Standard 10</t>
  </si>
  <si>
    <t>Number where both dates offered within timescale (Reg 10(3)(d)(iii) and 10(3)(d)(iv))</t>
  </si>
  <si>
    <t>Number where at least one date not offered within timescale (Reg 10(3)(d)(iii) and 10(3)(d)(iv))</t>
  </si>
  <si>
    <t>Number of payments made under Reg 10(3)(d)(iii) and 10(3)(d)(iv)</t>
  </si>
  <si>
    <t>Number of times cap reached for payments under Reg 10(6)(da)</t>
  </si>
  <si>
    <t>Value of payments made under Regulation 10(3)(d)(iii) and 10(3)(d)(iv)</t>
  </si>
  <si>
    <t xml:space="preserve">Guaranteed Standard 11 - Regulation 10 - Substantial completion on agreed date </t>
  </si>
  <si>
    <t>Quotation value up to and including £1,000</t>
  </si>
  <si>
    <t>Guaranteed Standard 11</t>
  </si>
  <si>
    <t>Number substantially completed within timescale agreed with customer (Reg 10(3)(e)(i))</t>
  </si>
  <si>
    <t>Number not substantially completed within timescale agreed with customer (Reg 10(3)(e)(i))</t>
  </si>
  <si>
    <t>Number of payments made under Reg 10(3)(e)(i)</t>
  </si>
  <si>
    <t>Number of times cap reached for payments under Reg 10(6)(e)</t>
  </si>
  <si>
    <t>Value of payments made under Regulation 10(3)(e)(i)</t>
  </si>
  <si>
    <t>Quotation value over £1,000 but not exceeding £4,000</t>
  </si>
  <si>
    <t>Number substantially completed within timescale agreed with customer (Reg 10(3)(e)(ii))</t>
  </si>
  <si>
    <t>Number not substantially completed within timescale agreed with customer (Reg 10(3)(e)(ii))</t>
  </si>
  <si>
    <t>Number of payments made under Reg 10(3)(e)(ii)</t>
  </si>
  <si>
    <t>Number of times cap reached for payments under Reg 10(6)(f)</t>
  </si>
  <si>
    <t>Value of payments made under Regulation 10(3)(e)(ii)</t>
  </si>
  <si>
    <t>Quotation value over £4,000 but not exceeding £20,000</t>
  </si>
  <si>
    <t>Number substantially completed within timescale agreed with customer (Reg 10(3)(e)(iii))</t>
  </si>
  <si>
    <t>Number not substantially completed within timescale agreed with customer (Reg 10(3)(e)(iii))</t>
  </si>
  <si>
    <t>Number of payments made under Reg 10(3)(e)(iii)</t>
  </si>
  <si>
    <t>Value of payments made under Regulation 10(3)(e)(iii)</t>
  </si>
  <si>
    <t>Quotation value over £20,000 but not exceeding £50,000</t>
  </si>
  <si>
    <t>Number substantially completed within timescale agreed with customer (Reg 10(3)(e)(iv))</t>
  </si>
  <si>
    <t>Number not substantially completed within timescale agreed with customer (Reg 10(3)(e)(iv))</t>
  </si>
  <si>
    <t>Number of payments made under Reg 10(3)(e)(iv)</t>
  </si>
  <si>
    <t>Number of times cap reached for payments under Reg 10(6)(g)</t>
  </si>
  <si>
    <t>Value of payments made under Regulation 10(3)(e)(iv)</t>
  </si>
  <si>
    <t>Quotation value over £50,000 but not exceeding £100,000</t>
  </si>
  <si>
    <t>Number substantially completed within timescale agreed with customer (Reg 10(3)(e)(v))</t>
  </si>
  <si>
    <t>Number not substantially completed within timescale agreed with customer (Reg 10(3)(e)(v))</t>
  </si>
  <si>
    <t>Number of payments made under Reg 10(3)(e)(v)</t>
  </si>
  <si>
    <t>Number of times cap reached for payments under Reg 10(6)(h)</t>
  </si>
  <si>
    <t>Value of payments made under Regulation 10(3)(e)(v)</t>
  </si>
  <si>
    <t>Total Amount</t>
  </si>
  <si>
    <t>Total number of substantially completed quotations</t>
  </si>
  <si>
    <t>Total number substantially completed within agreed timescale</t>
  </si>
  <si>
    <t>Total number not substantially completed within agreed timescale (Reg 10(3)(e))</t>
  </si>
  <si>
    <t>Total number of payments made (Reg 10(3)(e))</t>
  </si>
  <si>
    <t>Total number of times cap reached for payments (Reg 10(6)(e) - (h))</t>
  </si>
  <si>
    <t>Total value of payments made (Regulation 10(3)(e))</t>
  </si>
  <si>
    <t>Guaranteed Standard  13 - Regulation 10A - Notification of planned supply interruptions</t>
  </si>
  <si>
    <t>Guaranteed Standard 13</t>
  </si>
  <si>
    <t>Regulation 10A</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</si>
  <si>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</si>
  <si>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</si>
  <si>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</si>
  <si>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</si>
  <si>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Percentage of domestic customers that received prior notice for planned supply interruption</t>
  </si>
  <si>
    <t>Percentage of non-domestic customers that received prior notice for planned supply interruption</t>
  </si>
  <si>
    <t>Total value of payments made under Reg 10A</t>
  </si>
  <si>
    <t>Percentage of domestic and non-domestic customers that received prior notice for planned supply interruption</t>
  </si>
  <si>
    <t>Guaranteed Standard  14 - Regulation 10B -  Response to complaints</t>
  </si>
  <si>
    <t>Guaranteed Standard 14</t>
  </si>
  <si>
    <t>Regulation 10B</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</si>
  <si>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</si>
  <si>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</si>
  <si>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</si>
  <si>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</si>
  <si>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</si>
  <si>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Percentage of customers that received a complaint response within prescribed period</t>
  </si>
  <si>
    <t>Guaranteed Standard 12 - Regulation 12 - Payments</t>
  </si>
  <si>
    <t>Guaranteed Standard 12</t>
  </si>
  <si>
    <t>Regulation 12</t>
  </si>
  <si>
    <t>Number of payments due under Reg 12</t>
  </si>
  <si>
    <t>Value of payments due under Reg 12</t>
  </si>
  <si>
    <r>
      <t>Number of late</t>
    </r>
    <r>
      <rPr>
        <sz val="11"/>
        <color rgb="FFFF0000"/>
        <rFont val="Arial"/>
        <family val="2"/>
      </rPr>
      <t xml:space="preserve"> </t>
    </r>
    <r>
      <rPr>
        <sz val="11"/>
        <rFont val="Arial"/>
        <family val="2"/>
      </rPr>
      <t xml:space="preserve">payments due under Reg 12 to domestic customers </t>
    </r>
  </si>
  <si>
    <t>Value of late payments made under Regulation 12 to domestic customers</t>
  </si>
  <si>
    <t>Percentage of late payments due to domestic customers that were made</t>
  </si>
  <si>
    <t>Number of late payments due under Reg 12 to non-domestic customers</t>
  </si>
  <si>
    <t>Value of late payments made under Regulation 12 to non-domestic customers</t>
  </si>
  <si>
    <t>Percentage of late payments due to non-domestic customers that were made</t>
  </si>
  <si>
    <t>Value of late payments made under Reg 12</t>
  </si>
  <si>
    <t>Percentage of late payments due to domestic and non-domestic customers that were made</t>
  </si>
  <si>
    <t>Total Value of Payments</t>
  </si>
  <si>
    <t xml:space="preserve">12.02 Summary of Licence Condition D10 </t>
  </si>
  <si>
    <t>Annual</t>
  </si>
  <si>
    <t>Standard Special Condition D10(2)(a)  Provision of standard quotations for connections =&lt;275 kWh per hour, disconnections &lt;2 barg</t>
  </si>
  <si>
    <t xml:space="preserve">Licence Condition D10 </t>
  </si>
  <si>
    <t>Standard Special Condition D10 (2)(a)</t>
  </si>
  <si>
    <t>Provision of standard quotations for connections =&lt;275 kWh per hour, disconnections &lt;2 barg</t>
  </si>
  <si>
    <t>Number of requests for standard quotation =&lt;275kWh per hour, &lt;2 barg (Standard Special Condition D10 (1)(a)(i))</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</si>
  <si>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</si>
  <si>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</si>
  <si>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</si>
  <si>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</si>
  <si>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quotations for connections =&lt;275kWh per hour, disconnections &lt;2 barg</t>
  </si>
  <si>
    <t>Standard Special Condition D10 (2)(b)(i)</t>
  </si>
  <si>
    <t>Provision of non-standard quotations for connections =&lt;275kWh per hour, disconnections &lt;2 barg</t>
  </si>
  <si>
    <t>Number of requests for non-standard quotation =&lt;275kWh per hour, &lt;2 barg (Standard Special Condition D10 (1)(a)(i))</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</si>
  <si>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</si>
  <si>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</si>
  <si>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</si>
  <si>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</si>
  <si>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quotations for connections &gt;275kWh per hour, disconnections =&gt;2 barg, diversions</t>
  </si>
  <si>
    <t>Standard Special Condition D10 (2)(b)(ii)</t>
  </si>
  <si>
    <t>Provision of non-standard quotations for connections &gt;275kWh per hour, disconnections =&gt;2 barg, diversions</t>
  </si>
  <si>
    <t>Number of requests for non-standard quotation &gt;275kWh per hour, =&gt;2 barg, diversions (Standard Special Condition D10 (1)(a)(i))</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</si>
  <si>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</si>
  <si>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</si>
  <si>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</si>
  <si>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</si>
  <si>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</si>
  <si>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Standard Special Condition D10 (3)</t>
  </si>
  <si>
    <t>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</si>
  <si>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</si>
  <si>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</si>
  <si>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</si>
  <si>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</si>
  <si>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</si>
  <si>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Standard Special Condition D10 (2)(d)</t>
  </si>
  <si>
    <t>Response to land enquiries</t>
  </si>
  <si>
    <t>Number of land enquiry requests received (Standard Special Condition D10 (1)(d))</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</si>
  <si>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</si>
  <si>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</si>
  <si>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</si>
  <si>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</si>
  <si>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Standard Special Condition D10(2)(e) Provision of a date for commencement and substantial completion =&lt;275 kWh per hour</t>
  </si>
  <si>
    <t>Standard Special Condition D10 (2)(e)</t>
  </si>
  <si>
    <t>Provision of a date for commencement and substantial completion =&lt;275 kWh per hour</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</si>
  <si>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</si>
  <si>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</si>
  <si>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</si>
  <si>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</si>
  <si>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</si>
  <si>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D10(2)(f) Provision of a date for commencement and substantial completion &gt;275 kWh per hour</t>
  </si>
  <si>
    <t>Standard Special Condition D10 (2)(f)</t>
  </si>
  <si>
    <t>Provision of a date for commencement and substantial completion &gt;275 kWh per hour</t>
  </si>
  <si>
    <t>Number where both dates offered within timescale (Standard Special Condition D10 (2)(f))</t>
  </si>
  <si>
    <t>Percentage where both dates provided within timescale (Standard Special Condition D10 (2)(f))</t>
  </si>
  <si>
    <t>Number where at least one date not offered within timescale (Standard Special Condition D10 (2)(f))</t>
  </si>
  <si>
    <t>Percentage where at least one date not offered within timescale (Standard Special Condition D10 (2)(f))</t>
  </si>
  <si>
    <t>Standard Special Condition D10(2)(c)  Substantial completion of works within timescales agreed with the customer</t>
  </si>
  <si>
    <t>Standard Special Condition D10 (2)(c)</t>
  </si>
  <si>
    <t>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</si>
  <si>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</si>
  <si>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</si>
  <si>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</si>
  <si>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</si>
  <si>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</si>
  <si>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D10(2)(g) Responding to telephone calls</t>
  </si>
  <si>
    <t>13.01 Network Innovation Allowance (NIA)</t>
  </si>
  <si>
    <t>Activity / project unique ref</t>
  </si>
  <si>
    <t>Activity / project name</t>
  </si>
  <si>
    <t>Status (completed, in progress, stopped, other - please specify)</t>
  </si>
  <si>
    <t xml:space="preserve">Network Innovation Allowance </t>
  </si>
  <si>
    <t>Expenditure by project</t>
  </si>
  <si>
    <t>NIA</t>
  </si>
  <si>
    <t>Unrecoverable NIA Expenditure (which cannot be recovered as Total NIA Expenditure) by activity / project</t>
  </si>
  <si>
    <t>Check for licence condition 5.2.6 - Internal expenditure Max 25% of Total NIA Expenditure</t>
  </si>
  <si>
    <t>Network Innovation Allowance to be recovered</t>
  </si>
  <si>
    <t xml:space="preserve">Maximum NIA that can be recovered over RIIO-2, as specified in SpC 5.2 (TNIAt)  </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</si>
  <si>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</si>
  <si>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</si>
  <si>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</si>
  <si>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</si>
  <si>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Max Network Innovation Allowance that can be recovered, by GDN</t>
  </si>
  <si>
    <t>Text</t>
  </si>
  <si>
    <t>Please specify GDN in cell A2</t>
  </si>
  <si>
    <t>13.02 Network Innovation Competition (NIC) expenditure</t>
  </si>
  <si>
    <t>Network Innovation Competition (NIC) expenditure</t>
  </si>
  <si>
    <t>Funding by project</t>
  </si>
  <si>
    <t>NIC</t>
  </si>
  <si>
    <t xml:space="preserve">Halted Project Revenue </t>
  </si>
  <si>
    <t xml:space="preserve">Disallowed Project Revenue </t>
  </si>
  <si>
    <t>NIC Royalties Revenues by project</t>
  </si>
  <si>
    <t xml:space="preserve">NIC Directly Attributed Costs </t>
  </si>
  <si>
    <t>NIC Retained Royalties Revenues by project</t>
  </si>
  <si>
    <t>13.03 Carry-Over Network Innovation Allowance (CNIA)</t>
  </si>
  <si>
    <t>RIIO-1 CNIA (Carry-over Network Innovation Allowance) expenditure</t>
  </si>
  <si>
    <t>Eligible expenditure by activity/ project</t>
  </si>
  <si>
    <t>CNIA</t>
  </si>
  <si>
    <t>3rd Party Income / contribution received</t>
  </si>
  <si>
    <t>Unrecoverable CNIA Expenditure (CNIARt)</t>
  </si>
  <si>
    <t xml:space="preserve">Maximum CNIA that can be recovered </t>
  </si>
  <si>
    <t>Licensee's NIA Percentage (NIAV2020/21)</t>
  </si>
  <si>
    <t>is calculated in accordance with Part B of Special Condition 1H (The Network Innovation Allowance)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</si>
  <si>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</si>
  <si>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</si>
  <si>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</si>
  <si>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Eligible NIC Bid Preparation Costs for Formula Year 2020/21 (BPC2020/21)</t>
  </si>
  <si>
    <t>Maximum CNIA that can be recovered (CNIAV)</t>
  </si>
  <si>
    <t>Price indices</t>
  </si>
  <si>
    <t>Price index 2018/2019</t>
  </si>
  <si>
    <t>Index value</t>
  </si>
  <si>
    <t>Price index 2021/22</t>
  </si>
  <si>
    <t>CNIA to be recovered (CNIAt)</t>
  </si>
  <si>
    <t>13.04 RIIO-2 Strategic Innovation Fund (SIF) expenditure</t>
  </si>
  <si>
    <t>RIIO-2 Strategic Innovation Fund expenditure</t>
  </si>
  <si>
    <t>SIF Funding by project</t>
  </si>
  <si>
    <t>SIF</t>
  </si>
  <si>
    <t>SIF Halted Project Revenues</t>
  </si>
  <si>
    <t>SIF Disallowed Expenditure</t>
  </si>
  <si>
    <t>SIF Royalties by project</t>
  </si>
  <si>
    <t xml:space="preserve">SIF Directly Attributed Costs </t>
  </si>
  <si>
    <t>SIF Returned Royalty Income by Project</t>
  </si>
  <si>
    <t>Retained SIF Royalties by Project</t>
  </si>
  <si>
    <t>PPF Levy Costs</t>
  </si>
  <si>
    <t>Pension Scheme Administration Costs</t>
  </si>
  <si>
    <t>4.01 Opex Matrix</t>
  </si>
  <si>
    <t>Rows 264 &amp; 265</t>
  </si>
  <si>
    <t>Add 'PPF Levy Costs' and 'Pension Scheme Administration Costs' under Other Direct Activities (rows 264 &amp; 265).</t>
  </si>
  <si>
    <t>Row 30</t>
  </si>
  <si>
    <t>Insert a spare line in row 30</t>
  </si>
  <si>
    <t>Rows 53, 68, 85, 100, 115, 132, 148, 165, 180, 197, 212, 229, 244, 263, 280</t>
  </si>
  <si>
    <t>Change the total b/f cells in column P to yellow input.</t>
  </si>
  <si>
    <t>- Diversions - from row 90 add 4 additional rows
- PRS - from row 185 add 3 additional rows
- Embedded Gas Entry Points -  from row 227 add 8 additional rows
Note the same numbers of rows will then need inserting into the corresponding Contributions &amp; Volume sections.</t>
  </si>
  <si>
    <t>From row 100 add 19 additional rows</t>
  </si>
  <si>
    <t>From row 100</t>
  </si>
  <si>
    <t>Row 90, Row 185, Row 227</t>
  </si>
  <si>
    <t xml:space="preserve">Could GDNs please amend the calculation in row 45 to exclude rows 42, 43 and 44. </t>
  </si>
  <si>
    <t>6.13 Dynamic Growth</t>
  </si>
  <si>
    <t>Cell J15</t>
  </si>
  <si>
    <t>Amend the formula in cell J15 to =SUM('6.02 MainsTier_1'!R99:R102,'6.02 MainsTier_1'!R106:R109,('6.07 MainsDiversions'!T153:T156+'6.07 MainsDiversions'!T174:T177))
Copy across to other years</t>
  </si>
  <si>
    <t>3.02 NARM</t>
  </si>
  <si>
    <t>Formula in rows 998 to 1956</t>
  </si>
  <si>
    <t>Cell W83</t>
  </si>
  <si>
    <t>Sum formula in cell W83 have been zero’d. This has been corrected</t>
  </si>
  <si>
    <t xml:space="preserve">8.02 Capacity &amp; Storage Assets </t>
  </si>
  <si>
    <t xml:space="preserve">Cell O96 and O97 </t>
  </si>
  <si>
    <t>Cell colour in cell O96 and O97 should be greyed.</t>
  </si>
  <si>
    <t>8.03 Distribution Network   </t>
  </si>
  <si>
    <t xml:space="preserve">Cell N97:O98 </t>
  </si>
  <si>
    <t>Formula in cell N97:O98 and N177:O178 have been removed. This has been corrected.</t>
  </si>
  <si>
    <t>8.01 LTS &amp; Entry</t>
  </si>
  <si>
    <t>Cells M66 to M86 and N177:O178</t>
  </si>
  <si>
    <t>Formulae in cells m66 to m86 are point to column R (2023) instead of column S (2024) for the carry forward figures</t>
  </si>
  <si>
    <t>Row 528 to 616</t>
  </si>
  <si>
    <t xml:space="preserve"> Removed the trailing space for the word ‘Net’ for relevant cells from N528 to N616. The sumifs formula will now work correctly.</t>
  </si>
  <si>
    <t>1.01c Multi Activity Var No RPEs</t>
  </si>
  <si>
    <t>Add PSUP to row 21 and adjust the list box in column A to include PSUP.</t>
  </si>
  <si>
    <t>Row 21 and list box in column A</t>
  </si>
  <si>
    <t>AC column</t>
  </si>
  <si>
    <t>Add a total column in column AC (Net section).</t>
  </si>
  <si>
    <t>Formula in rows 998 to 1956 have been reinstated. Cells O998:P1006 (workload forecast) changed to yellow input cells</t>
  </si>
  <si>
    <t>Cell K14</t>
  </si>
  <si>
    <t>Propose to update the formula in table 1.01 cell K14 to =IF(ABS(SUM('4.01 OpexCostMatrix'!R14:R17))&gt;0,SUM('4.01 OpexCostMatrix'!R14:R17),'1.07 Forecast Costs'!Z10)-K13-K12</t>
  </si>
  <si>
    <t>Amend the formula in cells L30:33 to point to column V on table 9.01 (Mean Score)</t>
  </si>
  <si>
    <t>1.05 Workload Summary</t>
  </si>
  <si>
    <t>Exclude Governor interventions from the formula as it's for total connection services</t>
  </si>
  <si>
    <t>Cells L30:32</t>
  </si>
  <si>
    <t>Cells H14:J14</t>
  </si>
  <si>
    <t>Hardcoded value in cells H14:I14 as formulas removed. Added formula as such- in cell H14 --&gt;&gt;  ='5.05 Connections'!X204, in cell I14 --&gt;&gt;  ='1.05 Summary_Workload '!L45 and in cell J14 --&gt;&gt; ='1.05 Summary_Workload '!M45”</t>
  </si>
  <si>
    <t xml:space="preserve">Cells I68 to K69 </t>
  </si>
  <si>
    <r>
      <t xml:space="preserve">- </t>
    </r>
    <r>
      <rPr>
        <b/>
        <sz val="11"/>
        <color theme="1"/>
        <rFont val="Calibri"/>
        <family val="2"/>
        <scheme val="minor"/>
      </rPr>
      <t>I68</t>
    </r>
    <r>
      <rPr>
        <sz val="11"/>
        <color theme="1"/>
        <rFont val="Calibri"/>
        <family val="2"/>
        <scheme val="minor"/>
      </rPr>
      <t xml:space="preserve">, replace with: =SUM('6.09 RepexServices'!R128,'6.09 RepexServices'!R133,'6.09 RepexServices'!R138,'6.09 RepexServices'!R143,'6.09 RepexServices'!R148,'6.09 RepexServices'!R153,'6.09 RepexServices'!R158,'6.09 RepexServices'!R163,'6.09 RepexServices'!R170,'6.09 RepexServices'!R175,'6.09 RepexServices'!R182,'6.09 RepexServices'!R187)
- </t>
    </r>
    <r>
      <rPr>
        <b/>
        <sz val="11"/>
        <color theme="1"/>
        <rFont val="Calibri"/>
        <family val="2"/>
        <scheme val="minor"/>
      </rPr>
      <t>I69</t>
    </r>
    <r>
      <rPr>
        <sz val="11"/>
        <color theme="1"/>
        <rFont val="Calibri"/>
        <family val="2"/>
        <scheme val="minor"/>
      </rPr>
      <t xml:space="preserve">, replace with: =SUM('6.09 RepexServices'!R127,'6.09 RepexServices'!R132,'6.09 RepexServices'!R137,'6.09 RepexServices'!R142,'6.09 RepexServices'!R147,'6.09 RepexServices'!R152,'6.09 RepexServices'!R157,'6.09 RepexServices'!R162,'6.09 RepexServices'!R169,'6.09 RepexServices'!R174,'6.09 RepexServices'!R181,'6.09 RepexServices'!R186,'6.09 RepexServices'!R193:R199,'6.09 RepexServices'!R203:R207)
</t>
    </r>
    <r>
      <rPr>
        <b/>
        <sz val="11"/>
        <color theme="1"/>
        <rFont val="Calibri"/>
        <family val="2"/>
        <scheme val="minor"/>
      </rPr>
      <t>Then drag for column I to K</t>
    </r>
  </si>
  <si>
    <t>M52 &amp; N52</t>
  </si>
  <si>
    <t>Set to zero as no values to compare for years 4 and 5</t>
  </si>
  <si>
    <t>J59 to L59</t>
  </si>
  <si>
    <t>Update formulae to '=J58/'1.01 Summary_Totex'!I122' and drag for years 2 and 3 to ensure correct % of controllable totex.</t>
  </si>
  <si>
    <t>Cell H24 &amp; H25</t>
  </si>
  <si>
    <t>Drag formula across from Cell G24 &amp; G25</t>
  </si>
  <si>
    <t>1.01 Totex Summary</t>
  </si>
  <si>
    <t>J14, L14, M14</t>
  </si>
  <si>
    <t>Formula is not deducting Land Remediation and Holder demolition for years 2,4 &amp; 5 – update by dragging formula from I14 to J14. Amend formula in L14 &amp; M14 to deduct cells in L12-13 &amp; M12-13</t>
  </si>
  <si>
    <t>1.06 Performance snapshot</t>
  </si>
  <si>
    <t>Rows 15 &amp; 16</t>
  </si>
  <si>
    <t>The yellow cells for the new Domestic / Non-Domestic Customers split in 1.06 extend to year 5. There’s no reference to this in the RIGs but we will provide the split based on the Xoserve data we have available for years 1-3.</t>
  </si>
  <si>
    <t>J6:N14</t>
  </si>
  <si>
    <t>The check boxes in grey on tabs 1.01b &amp; 1.01c need to be realigned to the correct rows on 2.01 PCD table &amp; 2.03 Reopener tables to make the checks work.</t>
  </si>
  <si>
    <t>J6:N10</t>
  </si>
  <si>
    <t>Row 14</t>
  </si>
  <si>
    <t>Change formula to -'4.05 LPGasholders'!Y56 to show as positive value</t>
  </si>
  <si>
    <t>2.04 Revenue Pass through costs</t>
  </si>
  <si>
    <t>Formulae missing on row 32. It should link to Ex-Ante base revenue values on the ‘Licence values data table’ tab</t>
  </si>
  <si>
    <t xml:space="preserve">Rows 34-36, (columns H to J) </t>
  </si>
  <si>
    <t>Need to link to table 1.05</t>
  </si>
  <si>
    <t xml:space="preserve">Cell I24-J24 
Cell I25-J25
</t>
  </si>
  <si>
    <t xml:space="preserve">In cell I24 insert formula =SUM('1.05 Summary_Workload '!L42:L43)
Drag across to column J
In cell I25 insert formula =IFERROR(H25*SUM('1.05 Summary_Workload '!L42:L43)/H24,0)
Drag across to column J
</t>
  </si>
  <si>
    <t>Columns J &amp; K</t>
  </si>
  <si>
    <t xml:space="preserve">Populate the forecast years in table 4.17 by turning them into yellow input cells.
</t>
  </si>
  <si>
    <t>(V1.19)</t>
  </si>
  <si>
    <t>2.04 Pass through costs</t>
  </si>
  <si>
    <t>Cell J31</t>
  </si>
  <si>
    <t xml:space="preserve">Formula error cell J31 - third party ingress. It taking the wrong column from 4.09 and multiplying by wrong conversion year. 
Amended formula to ='4.09 TDPWI'!J37/1000000*UniversalData!$F$28
</t>
  </si>
  <si>
    <t>Add Zero Emmision Vehicles '4x4' rows to table to align with 2.01</t>
  </si>
  <si>
    <t>Rows 18, 33, 51, 66, 83, 98, 115 &amp; 130</t>
  </si>
  <si>
    <r>
      <t xml:space="preserve">Check added to ensure consistency with numbers reported in tables 9.03 and 9.04 relating to number of properties interrupted.  </t>
    </r>
    <r>
      <rPr>
        <b/>
        <sz val="12"/>
        <color theme="1"/>
        <rFont val="Calibri"/>
        <family val="2"/>
        <scheme val="minor"/>
      </rPr>
      <t>M36</t>
    </r>
    <r>
      <rPr>
        <b/>
        <sz val="12"/>
        <color theme="1"/>
        <rFont val="Aptos"/>
        <family val="2"/>
      </rPr>
      <t>=IF(SUM('9.04 Maj_Interrupt'!I12:I51)+'9.03 ODI_Interruption'!K39+'9.03 ODI_Interruption'!K49='12.01 GSoP'!J12+'12.01 GSoP'!J24,TRUE,FALSE)</t>
    </r>
  </si>
  <si>
    <t>M36</t>
  </si>
  <si>
    <t>Row 44 &amp; 46</t>
  </si>
  <si>
    <t>Costs for Steel &gt;2" from table 10.05 London Medium Pressure are being mapped into Tier 3 costs on totex table 1.01. Amend the formula in rows 44 &amp; 46 on table 1.01 to accuartely align the steel &gt;2" costs.
Amended formula in cell I44 to: =IF(SUM('6.05 MainsTier_3'!R13+(SUM('10.05 PCD_London_M_P'!S16:S34))+SUM('10.05 PCD_London_M_P'!S51:S64)+'6.09 RepexServices'!R15)&gt;0,('6.05 MainsTier_3'!R13+'10.05 PCD_London_M_P'!S91+'6.09 RepexServices'!R15),'1.07 Forecast Costs'!X38)
Updated formula across to the other years
Amended formula in cell I46 to : =IF(ABS(SUM('6.06 MainsTier_Other'!R35:R42)+'6.09 RepexServices'!R69+'6.09 RepexServices'!R70)&gt;0,(SUM('6.06 MainsTier_Other'!R35:R42)+'6.09 RepexServices'!R69+'6.09 RepexServices'!R70)+SUM('10.05 PCD_London_M_P'!S38:S45+SUM('10.05 PCD_London_M_P'!S68:S76)),'1.07 Forecast Costs'!X40)
Updated formula copied across to the other years</t>
  </si>
  <si>
    <t>Rows 78 - 107</t>
  </si>
  <si>
    <t>Corrected units in column K. Amended asset categories in column F</t>
  </si>
  <si>
    <t>Pipelines (not reported in LTS &amp; Storage)</t>
  </si>
  <si>
    <t>15, 38 &amp; 55</t>
  </si>
  <si>
    <t xml:space="preserve">The RIGs definition asks to report ‘Pipeline protection measures (Pipelines)’ into the LTS &amp; Storage table 5.01 under ‘Other capex other’. The conflict arises in table 5.06 where it’s asking to report the same information on row 16 - Pipelines ( Inc overcrossings, sleeves, CP, valves).  Amended the descriptions in brackets after 'Pipelines' to “Pipelines (not reported in LTS &amp; Storage)”
</t>
  </si>
  <si>
    <t>Apr</t>
  </si>
  <si>
    <t>May</t>
  </si>
  <si>
    <t>Jun</t>
  </si>
  <si>
    <t>Jul</t>
  </si>
  <si>
    <t>Aug</t>
  </si>
  <si>
    <t>Sep</t>
  </si>
  <si>
    <t>Oct</t>
  </si>
  <si>
    <t>Nov</t>
  </si>
  <si>
    <t>Dec</t>
  </si>
  <si>
    <t>Jan</t>
  </si>
  <si>
    <t>Feb</t>
  </si>
  <si>
    <t>Mar</t>
  </si>
  <si>
    <t>Main reports/repairs ratio</t>
  </si>
  <si>
    <t>Services reports/repairs ratio</t>
  </si>
  <si>
    <t>Row 150 &amp; 151</t>
  </si>
  <si>
    <t>Add Mains &amp; Services Repairs/Reports ratio to table</t>
  </si>
  <si>
    <t>Table added to report monthly performance for controlled and uncontrolled standards of service</t>
  </si>
  <si>
    <t>Project Completion Year</t>
  </si>
  <si>
    <t>Total number of domestic properties interrupted (unplanned interruption)</t>
  </si>
  <si>
    <t>Total number of non-domestic properties interrupted (unplanned interruption)</t>
  </si>
  <si>
    <t>H12 &amp; H24</t>
  </si>
  <si>
    <r>
      <t xml:space="preserve">Additional text added for clarification. Changed to 'Total number of non-domestic properties interrupted </t>
    </r>
    <r>
      <rPr>
        <b/>
        <sz val="11"/>
        <color theme="1"/>
        <rFont val="Calibri"/>
        <family val="2"/>
        <scheme val="minor"/>
      </rPr>
      <t>(unplanned interruptions)'</t>
    </r>
  </si>
  <si>
    <t>Rows 18, 31, 48, 61 &amp; 72</t>
  </si>
  <si>
    <t>Added Expenditure Group 1, 2 and Asset/Activity Category section for Totals. Rationale is to support easier data extraction.</t>
  </si>
  <si>
    <r>
      <t>“*&amp;*&amp;</t>
    </r>
    <r>
      <rPr>
        <b/>
        <sz val="11"/>
        <color theme="1"/>
        <rFont val="Arial Nova"/>
        <family val="2"/>
      </rPr>
      <t>“</t>
    </r>
  </si>
  <si>
    <t>Direct + Indirect Opex</t>
  </si>
  <si>
    <t>Sub Total</t>
  </si>
  <si>
    <t>Rows 32,35,42 &amp; 49</t>
  </si>
  <si>
    <t xml:space="preserve"> Added Expenditure Group 1, 2 and Description 1 Totals to support data extraction.</t>
  </si>
  <si>
    <t>4.05 LPGasHolders</t>
  </si>
  <si>
    <t>Rows 54:56</t>
  </si>
  <si>
    <t>Add text under  Asset/Activity , Measure and Units. Rationale is to support  data extraction.</t>
  </si>
  <si>
    <t>Table 1.05, extend the formulae from column K into the 2025 column.</t>
  </si>
  <si>
    <t>Table 1.06. extend the formulae from column L into the 2025 column. Then change column L into yellow input cells.</t>
  </si>
  <si>
    <t>Table 2.04, move the formula in cell J31 to column K.</t>
  </si>
  <si>
    <t>Table 2.05, extend the formulae in column G into the 2025 column.</t>
  </si>
  <si>
    <t>Table 3.02, extend the formulae in C&amp;V Categorisation: Volume section into the 2025 column.</t>
  </si>
  <si>
    <t>Table 8.02, extend formulas from cells O33:37 into column P.</t>
  </si>
  <si>
    <t>Table 11.07, extend the formula in cell I16 into column J. Then change cell I16 into a yellow input cell.</t>
  </si>
  <si>
    <t>Table 13.04, change the 2024 column into grey cells.</t>
  </si>
  <si>
    <t>Extended formulae from column Q into the 2025 column. Changed column Q into yellow input cells.</t>
  </si>
  <si>
    <t>Column Q</t>
  </si>
  <si>
    <t>Column K</t>
  </si>
  <si>
    <t>2.04 Revenue Pass through</t>
  </si>
  <si>
    <t>Column P</t>
  </si>
  <si>
    <t>I16:J16</t>
  </si>
  <si>
    <t>Column G118:G172</t>
  </si>
  <si>
    <t xml:space="preserve">Updated the Actual Number of Units Column such that it retrieves value from sheet 5.08 Vehicles. </t>
  </si>
  <si>
    <t>Consented Activities</t>
  </si>
  <si>
    <t>Row 58:81</t>
  </si>
  <si>
    <t>Add Consented activities table to align with the outlay of tab 4.17 DRS</t>
  </si>
  <si>
    <t>2.09 Revenue - DRS Revenue</t>
  </si>
  <si>
    <t>Please provide a list of Consented Activities for all items greater than or equal to £500k. Any service less than £500k should be grouped and reported under miscellaneous.</t>
  </si>
  <si>
    <t>Y13:AC30</t>
  </si>
  <si>
    <t xml:space="preserve">- The design of the table causes a conflicts with reporting Load/Non-Load costs accurately in the totex table. 
- Descriptor 6 is asking to identify Load/Non Load category on individual line. However expenditure group 2 descriptor categories all the section into Load Capex or Other Capex causing a mixture of Load/Non Load costs being reported in Totex table 1.01. 
- Use Load/Non-Load column as the driver for costs flowing into Totex table 1.01. Formulae in the summary cells at the top of the table amended
</t>
  </si>
  <si>
    <t>Colum N</t>
  </si>
  <si>
    <t>Additional column added to report Project Completion Date</t>
  </si>
  <si>
    <t>Table 4.17, Forecast cells changed to yellow input cells</t>
  </si>
  <si>
    <t>B118</t>
  </si>
  <si>
    <t>Check cell added</t>
  </si>
  <si>
    <t>Directly Remunerated Services, De minimis Activities and Consented Activities (non-formula income not reported elsewhere)</t>
  </si>
  <si>
    <t>H102</t>
  </si>
  <si>
    <t>Changed to yellow cell</t>
  </si>
  <si>
    <t xml:space="preserve">2.08 Revenue Recovered Rev </t>
  </si>
  <si>
    <t>A5</t>
  </si>
  <si>
    <t>Removed blue cell in A5</t>
  </si>
  <si>
    <t>Row 40</t>
  </si>
  <si>
    <t>Removed grey cell from row 40</t>
  </si>
  <si>
    <t>Removed grey cell from row 44</t>
  </si>
  <si>
    <t>Rows 19-26</t>
  </si>
  <si>
    <t>Add cell borders on rows 19-26.</t>
  </si>
  <si>
    <t>Column G-I</t>
  </si>
  <si>
    <t>Columns turned grey</t>
  </si>
  <si>
    <t>Data removed</t>
  </si>
  <si>
    <t>Rows 172 &amp; 173</t>
  </si>
  <si>
    <t>6.03 Main Tier 2A</t>
  </si>
  <si>
    <t>T102</t>
  </si>
  <si>
    <t>Added cell borders</t>
  </si>
  <si>
    <t>Formula addedin row 102 (first 3 year columns). Formula copied from T102.</t>
  </si>
  <si>
    <t>6.04 Main Tier 2B</t>
  </si>
  <si>
    <t>V24-31</t>
  </si>
  <si>
    <t>Row 229</t>
  </si>
  <si>
    <t>7.01 Analysis RPT</t>
  </si>
  <si>
    <t>Missing yellow cells added</t>
  </si>
  <si>
    <t>Check cell removed as data taken from column G is now populated directly from 5.08</t>
  </si>
  <si>
    <t>2.07 Revenue TaxPool Totex</t>
  </si>
  <si>
    <t>Removed the data in yellow cells</t>
  </si>
  <si>
    <t>Column E</t>
  </si>
  <si>
    <t>Removed data from yellow cells</t>
  </si>
  <si>
    <t>11.04 Other V&amp;CMA</t>
  </si>
  <si>
    <t>Z10:Z11</t>
  </si>
  <si>
    <t>Changed cells to grey</t>
  </si>
  <si>
    <r>
      <t xml:space="preserve">10 additional rows required for </t>
    </r>
    <r>
      <rPr>
        <i/>
        <sz val="11"/>
        <color theme="1"/>
        <rFont val="Aptos"/>
        <family val="2"/>
      </rPr>
      <t xml:space="preserve">Net zero and re-opener development fund - UIOLI (Re-opener) </t>
    </r>
    <r>
      <rPr>
        <sz val="11"/>
        <color theme="1"/>
        <rFont val="Aptos"/>
        <family val="2"/>
      </rPr>
      <t>section (row 55 onwards)</t>
    </r>
  </si>
  <si>
    <r>
      <t>Updated formula to :IF(SUM('9.04 Maj_Interrupt'!I12:I51) )</t>
    </r>
    <r>
      <rPr>
        <b/>
        <sz val="11"/>
        <color theme="1"/>
        <rFont val="Aptos"/>
        <family val="2"/>
      </rPr>
      <t>+'9.03 ODI_Interruption'!L31</t>
    </r>
    <r>
      <rPr>
        <sz val="11"/>
        <color theme="1"/>
        <rFont val="Aptos"/>
        <family val="2"/>
      </rPr>
      <t>+'9.03 ODI_Interruption'!L39+'9.03 ODI_Interruption'!L49='12.01 GSoP'!J12+'12.01 GSoP'!J24,"OK",FALSE)</t>
    </r>
  </si>
  <si>
    <t>Rows 10-18</t>
  </si>
  <si>
    <t>Formula copied from column P</t>
  </si>
  <si>
    <t>Rows 69-82 &amp; 85, 97</t>
  </si>
  <si>
    <t>Licence Value Data Table</t>
  </si>
  <si>
    <t>Rows 438, 439, 525 &amp; 526</t>
  </si>
  <si>
    <t>Updated cyber licence values following 2024 AIP</t>
  </si>
  <si>
    <t>GS12 reg 12 – cell J321 should include *50 and not *45. The payment value for GS12 is £50.</t>
  </si>
  <si>
    <t xml:space="preserve">J329 </t>
  </si>
  <si>
    <t>As previous. Should be £50 not £45</t>
  </si>
  <si>
    <t>11.06 Other Env BCF</t>
  </si>
  <si>
    <t>L34:L35</t>
  </si>
  <si>
    <t>Formulae in cells L34 and L35 should also include cell L30. The equivalent also applies to columns I, J, K and M. This is because row 30 was blank in 23/24 but this has been added in as a new data capture row</t>
  </si>
  <si>
    <t>M66-M71, M75-78 &amp; M82,86</t>
  </si>
  <si>
    <t>Changed equations to include 2025 figures from the "brough forward and commissioned" section instead of 2024</t>
  </si>
  <si>
    <t>L35:P46 &amp; P998:P1008</t>
  </si>
  <si>
    <t>Input cells incorrectly removed. Restored as per Y3</t>
  </si>
  <si>
    <t>Grey out cells</t>
  </si>
  <si>
    <t>13.02 NIA</t>
  </si>
  <si>
    <t xml:space="preserve">Greyed out input cells   </t>
  </si>
  <si>
    <t>Row 323</t>
  </si>
  <si>
    <t>Formula added  "=COUNTIF('9.05 ODI_CollStreetworks'!$M:$M,E$6)" under E232 and drag across all years.</t>
  </si>
  <si>
    <t>Updated based on cyber decision of 30/09/2024</t>
  </si>
  <si>
    <t>Updated based on cyber decision of 20/12/2024</t>
  </si>
  <si>
    <t>Updated based on cyber decision of 23/12/2024</t>
  </si>
  <si>
    <t>Updated based on cyber decision of 20/11/2024</t>
  </si>
  <si>
    <t xml:space="preserve">Non-Zero Emission Vehicles </t>
  </si>
  <si>
    <t xml:space="preserve">Zero Emission Vehicles </t>
  </si>
  <si>
    <t>X40:AB40</t>
  </si>
  <si>
    <t>Corrected formatting</t>
  </si>
  <si>
    <t>Formula under cells L35:P46 - linked to "Gross" forecast. links to 1.07 Forecast Cost tab to pick from "Net" instead of "Gross".
Please add formula to Cells P998:P1008.</t>
  </si>
  <si>
    <t>Z10:11</t>
  </si>
  <si>
    <t>Greyed out</t>
  </si>
  <si>
    <t>P11:R56, R69:82, R85, R97</t>
  </si>
  <si>
    <t>13.02 NIC</t>
  </si>
  <si>
    <t>Q12:56</t>
  </si>
  <si>
    <t>13.03 Innovation CNIA</t>
  </si>
  <si>
    <t>P12:R52, P57:R57, P61:R61</t>
  </si>
  <si>
    <r>
      <t>Planned Supply Interruptions (CSA</t>
    </r>
    <r>
      <rPr>
        <b/>
        <i/>
        <vertAlign val="subscript"/>
        <sz val="10"/>
        <color rgb="FFED0000"/>
        <rFont val="Verdana"/>
        <family val="2"/>
      </rPr>
      <t>t</t>
    </r>
    <r>
      <rPr>
        <b/>
        <i/>
        <sz val="10"/>
        <color rgb="FFED0000"/>
        <rFont val="Verdana"/>
        <family val="2"/>
      </rPr>
      <t>)</t>
    </r>
  </si>
  <si>
    <r>
      <t xml:space="preserve"> Unplanned Supply Interruptions (CSB</t>
    </r>
    <r>
      <rPr>
        <b/>
        <i/>
        <vertAlign val="subscript"/>
        <sz val="10"/>
        <color rgb="FFED0000"/>
        <rFont val="Verdana"/>
        <family val="2"/>
      </rPr>
      <t>t</t>
    </r>
    <r>
      <rPr>
        <b/>
        <i/>
        <sz val="10"/>
        <color rgb="FFED0000"/>
        <rFont val="Verdana"/>
        <family val="2"/>
      </rPr>
      <t>)</t>
    </r>
  </si>
  <si>
    <r>
      <t>Connections (CSC</t>
    </r>
    <r>
      <rPr>
        <b/>
        <i/>
        <vertAlign val="subscript"/>
        <sz val="10"/>
        <color rgb="FFED0000"/>
        <rFont val="Verdana"/>
        <family val="2"/>
      </rPr>
      <t>t</t>
    </r>
    <r>
      <rPr>
        <b/>
        <i/>
        <sz val="10"/>
        <color rgb="FFED0000"/>
        <rFont val="Verdana"/>
        <family val="2"/>
      </rPr>
      <t>)</t>
    </r>
  </si>
  <si>
    <r>
      <t>Complaints Metric Performace Score - (CMS</t>
    </r>
    <r>
      <rPr>
        <b/>
        <vertAlign val="subscript"/>
        <sz val="10"/>
        <color rgb="FFED0000"/>
        <rFont val="Verdana"/>
        <family val="2"/>
      </rPr>
      <t>t</t>
    </r>
    <r>
      <rPr>
        <b/>
        <sz val="10"/>
        <color rgb="FFED0000"/>
        <rFont val="Verdana"/>
        <family val="2"/>
      </rPr>
      <t xml:space="preserve">) </t>
    </r>
  </si>
  <si>
    <r>
      <t>UIP</t>
    </r>
    <r>
      <rPr>
        <b/>
        <vertAlign val="subscript"/>
        <sz val="10"/>
        <color rgb="FFED0000"/>
        <rFont val="Verdana"/>
        <family val="2"/>
      </rPr>
      <t>t</t>
    </r>
  </si>
  <si>
    <r>
      <t>Total NIA Expenditure (NIAE</t>
    </r>
    <r>
      <rPr>
        <sz val="10"/>
        <color theme="9" tint="-0.249977111117893"/>
        <rFont val="Verdana"/>
        <family val="2"/>
      </rPr>
      <t>t</t>
    </r>
    <r>
      <rPr>
        <b/>
        <sz val="10"/>
        <color theme="9" tint="-0.249977111117893"/>
        <rFont val="Verdana"/>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</si>
</sst>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0.0"/>
    <numFmt numFmtId="167" formatCode="_-[$€-2]* #,##0.00_-;\-[$€-2]* #,##0.00_-;_-[$€-2]* &quot;-&quot;??_-"/>
    <numFmt numFmtId="168" formatCode="_-* #,##0.0_-;\-* #,##0.0_-;_-* &quot;-&quot;??_-;_-@_-"/>
    <numFmt numFmtId="169" formatCode="#,##0.00;[Red]\-#,##0.00;\-"/>
    <numFmt numFmtId="170" formatCode="[$$-409]#,##0.00"/>
    <numFmt numFmtId="171" formatCode="#,##0.0_);\(#,##0.0\);\-_)"/>
    <numFmt numFmtId="172" formatCode="#,##0.00;[Red]\-#,##0.00;0.00"/>
    <numFmt numFmtId="173" formatCode="#,##0.00_);\(#,##0.00\);\-_)"/>
    <numFmt numFmtId="174" formatCode="_-* #,##0.000_-;\-* #,##0.000_-;_-* &quot;-&quot;??_-;_-@_-"/>
    <numFmt numFmtId="175" formatCode="_-* #,##0.0_-;\-* #,##0.0_-;_-* &quot;-&quot;?_-;_-@_-"/>
    <numFmt numFmtId="176" formatCode="_-* #,##0.000_-;\-* #,##0.000_-;_-* &quot;-&quot;???_-;_-@_-"/>
    <numFmt numFmtId="177" formatCode="0.0%"/>
    <numFmt numFmtId="178" formatCode="_(* #,##0.000_);_(* \(#,##0.000\);_(* &quot;-&quot;??_);_(@_)"/>
    <numFmt numFmtId="179" formatCode="_(* #,##0_);_(* \(#,##0\);_(* &quot;-&quot;??_);_(@_)"/>
    <numFmt numFmtId="180" formatCode="0.000"/>
    <numFmt numFmtId="181" formatCode="#,##0.0000;[Red]\-#,##0.0000;0.0000"/>
    <numFmt numFmtId="182" formatCode="_(* #,##0.0000_);_(* \(#,##0.0000\);_(* &quot;-&quot;??_);_(@_)"/>
    <numFmt numFmtId="183" formatCode="#,##0.000;[Red]\-#,##0.000;0.000"/>
    <numFmt numFmtId="184" formatCode="#,##0.00%_);\(#,##0.00%\);\-_)"/>
    <numFmt numFmtId="185" formatCode="#,##0.000_);\(#,##0.000\);\-"/>
    <numFmt numFmtId="186" formatCode="#,##0.0"/>
    <numFmt numFmtId="187" formatCode="#,##0.000"/>
    <numFmt numFmtId="188" formatCode="#,##0.0_);\(#,##0.0\);\-"/>
    <numFmt numFmtId="189" formatCode="_(* #,##0.0000000_);_(* \(#,##0.0000000\);_(* &quot;-&quot;??_);_(@_)"/>
    <numFmt numFmtId="190" formatCode="#,##0;[Red]\-#,##0;0"/>
    <numFmt numFmtId="191" formatCode="#,##0.0;[Red]\-#,##0.0;0.0"/>
    <numFmt numFmtId="192" formatCode="#,##0.0;\-#,##0.0;\-"/>
    <numFmt numFmtId="193" formatCode="0.000%"/>
    <numFmt numFmtId="194" formatCode="#,##0.0000000_ ;[Red]\-#,##0.0000000\ "/>
  </numFmts>
  <fonts count="185">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b/>
      <sz val="20"/>
      <name val="CG Omega"/>
      <family val="2"/>
    </font>
    <font>
      <sz val="10"/>
      <color theme="1"/>
      <name val="Verdana"/>
      <family val="2"/>
    </font>
    <font>
      <sz val="11"/>
      <color theme="1"/>
      <name val="Arial"/>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4"/>
      <color theme="1"/>
      <name val="Arial"/>
      <family val="2"/>
    </font>
    <font>
      <sz val="11"/>
      <name val="CG Omega"/>
      <family val="2"/>
    </font>
    <font>
      <b/>
      <sz val="12"/>
      <name val="Arial"/>
      <family val="2"/>
    </font>
    <font>
      <b/>
      <sz val="14"/>
      <name val="Arial"/>
      <family val="2"/>
    </font>
    <font>
      <b/>
      <sz val="10"/>
      <color theme="1"/>
      <name val="Arial"/>
      <family val="2"/>
    </font>
    <font>
      <b/>
      <sz val="10"/>
      <color rgb="FFFF0000"/>
      <name val="Arial"/>
      <family val="2"/>
    </font>
    <font>
      <i/>
      <sz val="14"/>
      <name val="CG Omega"/>
      <family val="2"/>
    </font>
    <font>
      <b/>
      <sz val="18"/>
      <name val="Verdana"/>
      <family val="2"/>
    </font>
    <font>
      <sz val="11"/>
      <name val="Verdana"/>
      <family val="2"/>
    </font>
    <font>
      <sz val="10"/>
      <name val="Verdan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b/>
      <sz val="14"/>
      <color theme="1"/>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sz val="11"/>
      <color rgb="FFFF0000"/>
      <name val="Arial"/>
      <family val="2"/>
    </font>
    <font>
      <sz val="11"/>
      <name val="Calibri"/>
      <family val="2"/>
      <scheme val="minor"/>
    </font>
    <font>
      <sz val="8"/>
      <name val="Calibri"/>
      <family val="2"/>
      <scheme val="minor"/>
    </font>
    <font>
      <sz val="11"/>
      <color rgb="FFFF0000"/>
      <name val="Calibri"/>
      <family val="2"/>
      <scheme val="minor"/>
    </font>
    <font>
      <b/>
      <sz val="20"/>
      <color rgb="FFFF0000"/>
      <name val="CG Omega"/>
      <family val="2"/>
    </font>
    <font>
      <sz val="10"/>
      <color theme="1"/>
      <name val="Gill Sans MT"/>
      <family val="2"/>
    </font>
    <font>
      <sz val="12"/>
      <color theme="1"/>
      <name val="Arial"/>
      <family val="2"/>
    </font>
    <font>
      <sz val="11"/>
      <name val="Arial"/>
      <family val="2"/>
    </font>
    <font>
      <b/>
      <sz val="20"/>
      <name val="CG Omega"/>
    </font>
    <font>
      <sz val="11"/>
      <color theme="1"/>
      <name val="Arial"/>
      <family val="2"/>
    </font>
    <font>
      <b/>
      <sz val="12"/>
      <color indexed="12"/>
      <name val="Verdana"/>
      <family val="2"/>
    </font>
    <font>
      <sz val="10"/>
      <name val="CG Omega"/>
      <family val="2"/>
    </font>
    <font>
      <b/>
      <sz val="11"/>
      <name val="Verdana"/>
      <family val="2"/>
    </font>
    <font>
      <sz val="11"/>
      <color theme="1"/>
      <name val="Verdana"/>
      <family val="2"/>
    </font>
    <font>
      <b/>
      <sz val="11"/>
      <color theme="1"/>
      <name val="Verdana"/>
      <family val="2"/>
    </font>
    <font>
      <sz val="12"/>
      <color theme="1"/>
      <name val="Cambria"/>
      <family val="1"/>
    </font>
    <font>
      <sz val="10"/>
      <color rgb="FFFF0000"/>
      <name val="Verdana"/>
      <family val="2"/>
    </font>
    <font>
      <b/>
      <sz val="10"/>
      <name val="Gill Sans MT"/>
      <family val="2"/>
    </font>
    <font>
      <i/>
      <sz val="11"/>
      <color theme="1"/>
      <name val="Verdana"/>
      <family val="2"/>
    </font>
    <font>
      <i/>
      <sz val="12"/>
      <color theme="1"/>
      <name val="Cambria Math"/>
      <family val="1"/>
    </font>
    <font>
      <sz val="10"/>
      <color theme="5" tint="0.39997558519241921"/>
      <name val="Verdana"/>
      <family val="2"/>
    </font>
    <font>
      <vertAlign val="subscript"/>
      <sz val="10"/>
      <name val="Verdana"/>
      <family val="2"/>
    </font>
    <font>
      <sz val="10"/>
      <color rgb="FFFF0000"/>
      <name val="Arial"/>
      <family val="2"/>
    </font>
    <font>
      <sz val="11"/>
      <color indexed="12"/>
      <name val="Arial"/>
      <family val="2"/>
    </font>
    <font>
      <u/>
      <sz val="11"/>
      <color theme="10"/>
      <name val="Arial"/>
      <family val="2"/>
    </font>
    <font>
      <vertAlign val="subscript"/>
      <sz val="10"/>
      <color theme="1"/>
      <name val="Verdana"/>
      <family val="2"/>
    </font>
    <font>
      <sz val="10"/>
      <color theme="0" tint="-4.9989318521683403E-2"/>
      <name val="Verdana"/>
      <family val="2"/>
    </font>
    <font>
      <u/>
      <sz val="10"/>
      <color theme="1"/>
      <name val="Verdana"/>
      <family val="2"/>
    </font>
    <font>
      <sz val="10"/>
      <color theme="4"/>
      <name val="Verdana"/>
      <family val="2"/>
    </font>
    <font>
      <i/>
      <sz val="10"/>
      <color theme="1"/>
      <name val="Gili"/>
    </font>
    <font>
      <b/>
      <vertAlign val="subscript"/>
      <sz val="10"/>
      <name val="Verdana"/>
      <family val="2"/>
    </font>
    <font>
      <i/>
      <vertAlign val="subscript"/>
      <sz val="11"/>
      <color theme="1"/>
      <name val="Verdana"/>
      <family val="2"/>
    </font>
    <font>
      <sz val="12"/>
      <color theme="1"/>
      <name val="Cambria Math"/>
      <family val="1"/>
    </font>
    <font>
      <b/>
      <vertAlign val="subscript"/>
      <sz val="10"/>
      <color theme="1"/>
      <name val="Verdana"/>
      <family val="2"/>
    </font>
    <font>
      <b/>
      <sz val="12"/>
      <color theme="1"/>
      <name val="Cambria"/>
      <family val="1"/>
    </font>
    <font>
      <sz val="12"/>
      <color theme="1"/>
      <name val="Verdana"/>
      <family val="2"/>
    </font>
    <font>
      <b/>
      <vertAlign val="subscript"/>
      <sz val="12"/>
      <color theme="1"/>
      <name val="Cambria"/>
      <family val="1"/>
    </font>
    <font>
      <b/>
      <sz val="10"/>
      <color theme="1"/>
      <name val="Calibri"/>
      <family val="2"/>
      <scheme val="minor"/>
    </font>
    <font>
      <b/>
      <sz val="10"/>
      <color rgb="FFFF0000"/>
      <name val="Verdana"/>
      <family val="2"/>
    </font>
    <font>
      <sz val="10"/>
      <name val="Gili"/>
    </font>
    <font>
      <i/>
      <sz val="10"/>
      <name val="Gili"/>
    </font>
    <font>
      <sz val="10"/>
      <color theme="1"/>
      <name val="Gili"/>
    </font>
    <font>
      <i/>
      <sz val="10"/>
      <color rgb="FF7030A0"/>
      <name val="Gili"/>
    </font>
    <font>
      <i/>
      <sz val="10"/>
      <color theme="1"/>
      <name val="Verdana"/>
      <family val="2"/>
    </font>
    <font>
      <i/>
      <vertAlign val="subscript"/>
      <sz val="10"/>
      <color theme="1"/>
      <name val="Verdana"/>
      <family val="2"/>
    </font>
    <font>
      <sz val="10"/>
      <name val="Arial"/>
      <family val="2"/>
    </font>
    <font>
      <sz val="10"/>
      <color rgb="FF000000"/>
      <name val="Verdana"/>
      <family val="2"/>
    </font>
    <font>
      <sz val="12"/>
      <name val="Arial"/>
      <family val="2"/>
    </font>
    <font>
      <vertAlign val="superscript"/>
      <sz val="10"/>
      <name val="Verdana"/>
      <family val="2"/>
    </font>
    <font>
      <b/>
      <sz val="11"/>
      <color theme="0"/>
      <name val="Arial"/>
      <family val="2"/>
    </font>
    <font>
      <b/>
      <sz val="11"/>
      <color rgb="FFFF0000"/>
      <name val="Arial"/>
      <family val="2"/>
    </font>
    <font>
      <i/>
      <sz val="11"/>
      <color theme="1"/>
      <name val="Arial Nova"/>
      <family val="2"/>
    </font>
    <font>
      <sz val="11"/>
      <color theme="1"/>
      <name val="Arial Nova"/>
      <family val="2"/>
    </font>
    <font>
      <i/>
      <sz val="12"/>
      <name val="Arial"/>
      <family val="2"/>
    </font>
    <font>
      <i/>
      <sz val="11"/>
      <name val="Arial"/>
      <family val="2"/>
    </font>
    <font>
      <sz val="11"/>
      <color theme="9"/>
      <name val="Arial"/>
      <family val="2"/>
    </font>
    <font>
      <b/>
      <sz val="12"/>
      <color rgb="FFFF0000"/>
      <name val="Arial"/>
      <family val="2"/>
    </font>
    <font>
      <b/>
      <sz val="14"/>
      <color rgb="FFFF0000"/>
      <name val="Arial"/>
      <family val="2"/>
    </font>
    <font>
      <b/>
      <sz val="16"/>
      <name val="Arial"/>
      <family val="2"/>
    </font>
    <font>
      <sz val="11"/>
      <color theme="0"/>
      <name val="Calibri"/>
      <family val="2"/>
      <scheme val="minor"/>
    </font>
    <font>
      <sz val="11"/>
      <color theme="0"/>
      <name val="Arial"/>
      <family val="2"/>
    </font>
    <font>
      <sz val="10"/>
      <name val="Calibri"/>
      <family val="2"/>
    </font>
    <font>
      <sz val="14"/>
      <name val="Arial"/>
      <family val="2"/>
    </font>
    <font>
      <sz val="10"/>
      <color theme="1" tint="0.499984740745262"/>
      <name val="Verdana"/>
      <family val="2"/>
    </font>
    <font>
      <i/>
      <sz val="11"/>
      <name val="Arial Nova"/>
      <family val="2"/>
    </font>
    <font>
      <sz val="11"/>
      <name val="Arial Nova"/>
      <family val="2"/>
    </font>
    <font>
      <sz val="10"/>
      <color indexed="10"/>
      <name val="Verdana"/>
      <family val="2"/>
    </font>
    <font>
      <b/>
      <sz val="11"/>
      <color theme="1"/>
      <name val="Calibri"/>
      <family val="2"/>
      <scheme val="minor"/>
    </font>
    <font>
      <b/>
      <u/>
      <sz val="11"/>
      <color theme="1"/>
      <name val="Calibri"/>
      <family val="2"/>
      <scheme val="minor"/>
    </font>
    <font>
      <i/>
      <sz val="10"/>
      <name val="Arial"/>
      <family val="2"/>
    </font>
    <font>
      <b/>
      <sz val="14"/>
      <color theme="0"/>
      <name val="Arial"/>
      <family val="2"/>
    </font>
    <font>
      <b/>
      <sz val="18"/>
      <name val="Arial"/>
      <family val="2"/>
    </font>
    <font>
      <sz val="18"/>
      <name val="Arial"/>
      <family val="2"/>
    </font>
    <font>
      <b/>
      <sz val="18"/>
      <color rgb="FFFF0000"/>
      <name val="Arial"/>
      <family val="2"/>
    </font>
    <font>
      <sz val="10"/>
      <color indexed="8"/>
      <name val="Gill Sans MT"/>
      <family val="2"/>
    </font>
    <font>
      <b/>
      <sz val="18"/>
      <name val="CG Omega"/>
      <family val="2"/>
    </font>
    <font>
      <sz val="18"/>
      <color theme="1"/>
      <name val="Calibri"/>
      <family val="2"/>
      <scheme val="minor"/>
    </font>
    <font>
      <sz val="11"/>
      <name val="Times New Roman"/>
      <family val="1"/>
    </font>
    <font>
      <b/>
      <u/>
      <sz val="11"/>
      <name val="Verdana"/>
      <family val="2"/>
    </font>
    <font>
      <b/>
      <i/>
      <sz val="11"/>
      <name val="Times New Roman"/>
      <family val="1"/>
    </font>
    <font>
      <sz val="11"/>
      <color indexed="10"/>
      <name val="Times New Roman"/>
      <family val="1"/>
    </font>
    <font>
      <b/>
      <sz val="11"/>
      <name val="Times New Roman"/>
      <family val="1"/>
    </font>
    <font>
      <sz val="16"/>
      <name val="CG Omega"/>
    </font>
    <font>
      <sz val="10"/>
      <name val="CG Omega"/>
    </font>
    <font>
      <b/>
      <sz val="16"/>
      <name val="CG Omega"/>
    </font>
    <font>
      <b/>
      <sz val="16"/>
      <name val="Verdana"/>
      <family val="2"/>
    </font>
    <font>
      <b/>
      <sz val="10"/>
      <color theme="0" tint="-0.14999847407452621"/>
      <name val="Verdana"/>
      <family val="2"/>
    </font>
    <font>
      <sz val="10"/>
      <color theme="0" tint="-0.14999847407452621"/>
      <name val="Verdana"/>
      <family val="2"/>
    </font>
    <font>
      <b/>
      <sz val="11"/>
      <name val="CG Omega"/>
      <family val="2"/>
    </font>
    <font>
      <b/>
      <sz val="11"/>
      <color rgb="FFFF0000"/>
      <name val="Calibri"/>
      <family val="2"/>
      <scheme val="minor"/>
    </font>
    <font>
      <sz val="10"/>
      <color theme="1"/>
      <name val="Calibri"/>
      <family val="2"/>
      <scheme val="minor"/>
    </font>
    <font>
      <b/>
      <sz val="11"/>
      <name val="Calibri"/>
      <family val="2"/>
      <scheme val="minor"/>
    </font>
    <font>
      <sz val="12"/>
      <color theme="1"/>
      <name val="Calibri"/>
      <family val="2"/>
      <scheme val="minor"/>
    </font>
    <font>
      <sz val="11"/>
      <name val="Calibri"/>
      <family val="2"/>
    </font>
    <font>
      <vertAlign val="subscript"/>
      <sz val="12"/>
      <color theme="1"/>
      <name val="Verdana"/>
      <family val="2"/>
    </font>
    <font>
      <sz val="8"/>
      <color theme="1"/>
      <name val="Verdana"/>
      <family val="2"/>
    </font>
    <font>
      <sz val="11"/>
      <color rgb="FF00B0F0"/>
      <name val="Arial"/>
      <family val="2"/>
    </font>
    <font>
      <sz val="11"/>
      <color rgb="FF000000"/>
      <name val="Calibri"/>
      <family val="2"/>
      <scheme val="minor"/>
    </font>
    <font>
      <b/>
      <sz val="11"/>
      <color rgb="FF000000"/>
      <name val="Calibri"/>
      <family val="2"/>
      <scheme val="minor"/>
    </font>
    <font>
      <b/>
      <sz val="11"/>
      <color rgb="FF000000"/>
      <name val="Arial"/>
      <family val="2"/>
    </font>
    <font>
      <i/>
      <sz val="9"/>
      <color rgb="FF000000"/>
      <name val="Calibri"/>
      <family val="2"/>
      <scheme val="minor"/>
    </font>
    <font>
      <sz val="10"/>
      <color rgb="FF000000"/>
      <name val="Arial"/>
      <family val="2"/>
    </font>
    <font>
      <sz val="12"/>
      <color rgb="FF000000"/>
      <name val="Calibri"/>
      <family val="2"/>
      <scheme val="minor"/>
    </font>
    <font>
      <b/>
      <u/>
      <sz val="11"/>
      <name val="Arial"/>
      <family val="2"/>
    </font>
    <font>
      <sz val="11"/>
      <color theme="1"/>
      <name val="Arial"/>
      <family val="2"/>
    </font>
    <font>
      <sz val="10"/>
      <color theme="1"/>
      <name val="Arial"/>
      <family val="2"/>
    </font>
    <font>
      <b/>
      <sz val="12"/>
      <color theme="1"/>
      <name val="Aptos"/>
      <family val="2"/>
    </font>
    <font>
      <b/>
      <sz val="12"/>
      <color theme="1"/>
      <name val="Calibri"/>
      <family val="2"/>
      <scheme val="minor"/>
    </font>
    <font>
      <sz val="12"/>
      <name val="Calibri"/>
      <family val="2"/>
      <scheme val="minor"/>
    </font>
    <font>
      <u/>
      <sz val="11"/>
      <color theme="10"/>
      <name val="Calibri"/>
      <family val="2"/>
      <scheme val="minor"/>
    </font>
    <font>
      <b/>
      <i/>
      <sz val="11"/>
      <color theme="1"/>
      <name val="Arial Nova"/>
      <family val="2"/>
    </font>
    <font>
      <b/>
      <sz val="11"/>
      <color theme="1"/>
      <name val="Arial Nova"/>
      <family val="2"/>
    </font>
    <font>
      <sz val="11"/>
      <color theme="1"/>
      <name val="Aptos"/>
      <family val="2"/>
    </font>
    <font>
      <i/>
      <sz val="11"/>
      <color theme="1"/>
      <name val="Aptos"/>
      <family val="2"/>
    </font>
    <font>
      <b/>
      <sz val="11"/>
      <color theme="1"/>
      <name val="Aptos"/>
      <family val="2"/>
    </font>
    <font>
      <i/>
      <sz val="10"/>
      <color theme="1" tint="0.34998626667073579"/>
      <name val="Arial"/>
      <family val="2"/>
    </font>
    <font>
      <b/>
      <sz val="11"/>
      <color rgb="FFFBFBFB"/>
      <name val="Arial"/>
      <family val="2"/>
    </font>
    <font>
      <sz val="10"/>
      <color theme="1" tint="0.34998626667073579"/>
      <name val="Verdana"/>
      <family val="2"/>
    </font>
    <font>
      <b/>
      <sz val="12"/>
      <color theme="1" tint="0.34998626667073579"/>
      <name val="Cambria"/>
      <family val="1"/>
    </font>
    <font>
      <sz val="12"/>
      <color theme="1" tint="0.34998626667073579"/>
      <name val="Cambria"/>
      <family val="1"/>
    </font>
    <font>
      <b/>
      <sz val="10"/>
      <color rgb="FFED0000"/>
      <name val="Verdana"/>
      <family val="2"/>
    </font>
    <font>
      <b/>
      <sz val="11"/>
      <color rgb="FFED0000"/>
      <name val="Verdana"/>
      <family val="2"/>
    </font>
    <font>
      <sz val="10"/>
      <color rgb="FFED0000"/>
      <name val="Verdana"/>
      <family val="2"/>
    </font>
    <font>
      <b/>
      <i/>
      <sz val="10"/>
      <color rgb="FFED0000"/>
      <name val="Verdana"/>
      <family val="2"/>
    </font>
    <font>
      <b/>
      <i/>
      <vertAlign val="subscript"/>
      <sz val="10"/>
      <color rgb="FFED0000"/>
      <name val="Verdana"/>
      <family val="2"/>
    </font>
    <font>
      <b/>
      <vertAlign val="subscript"/>
      <sz val="10"/>
      <color rgb="FFED0000"/>
      <name val="Verdana"/>
      <family val="2"/>
    </font>
    <font>
      <b/>
      <sz val="10"/>
      <color rgb="FFB90000"/>
      <name val="Verdana"/>
      <family val="2"/>
    </font>
    <font>
      <sz val="10"/>
      <color theme="2" tint="-0.89999084444715716"/>
      <name val="Gill Sans MT"/>
      <family val="2"/>
    </font>
    <font>
      <sz val="10"/>
      <color theme="2" tint="-0.499984740745262"/>
      <name val="Verdana"/>
      <family val="2"/>
    </font>
    <font>
      <b/>
      <sz val="12"/>
      <color theme="2" tint="-0.89999084444715716"/>
      <name val="Gill Sans MT"/>
      <family val="2"/>
    </font>
    <font>
      <sz val="11"/>
      <color rgb="FF007BB8"/>
      <name val="Arial"/>
      <family val="2"/>
    </font>
    <font>
      <b/>
      <sz val="11"/>
      <color rgb="FF007BB8"/>
      <name val="Arial"/>
      <family val="2"/>
    </font>
    <font>
      <b/>
      <sz val="10"/>
      <color theme="9" tint="-0.249977111117893"/>
      <name val="Verdana"/>
      <family val="2"/>
    </font>
    <font>
      <sz val="10"/>
      <color theme="9" tint="-0.249977111117893"/>
      <name val="Verdana"/>
      <family val="2"/>
    </font>
  </fonts>
  <fills count="57">
    <fill>
      <patternFill patternType="none"/>
    </fill>
    <fill>
      <patternFill patternType="gray125"/>
    </fill>
    <fill>
      <patternFill patternType="solid">
        <fgColor indexed="5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1"/>
        <bgColor indexed="64"/>
      </patternFill>
    </fill>
    <fill>
      <patternFill patternType="solid">
        <fgColor indexed="9"/>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0000"/>
        <bgColor indexed="64"/>
      </patternFill>
    </fill>
    <fill>
      <patternFill patternType="solid">
        <fgColor rgb="FF00CC00"/>
        <bgColor indexed="64"/>
      </patternFill>
    </fill>
    <fill>
      <patternFill patternType="solid">
        <fgColor rgb="FFFF0066"/>
        <bgColor indexed="64"/>
      </patternFill>
    </fill>
    <fill>
      <patternFill patternType="solid">
        <fgColor them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C9C9C9"/>
        <bgColor indexed="64"/>
      </patternFill>
    </fill>
    <fill>
      <patternFill patternType="solid">
        <fgColor rgb="FFBDD7EE"/>
        <bgColor indexed="64"/>
      </patternFill>
    </fill>
    <fill>
      <patternFill patternType="lightUp">
        <fgColor theme="6"/>
        <bgColor rgb="FFFFFFFF"/>
      </patternFill>
    </fill>
    <fill>
      <patternFill patternType="solid">
        <fgColor rgb="FFFFE699"/>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rgb="FFD9D9D9"/>
        <bgColor rgb="FF000000"/>
      </patternFill>
    </fill>
    <fill>
      <patternFill patternType="solid">
        <fgColor rgb="FF92D050"/>
        <bgColor indexed="64"/>
      </patternFill>
    </fill>
    <fill>
      <patternFill patternType="solid">
        <fgColor theme="0" tint="-0.24994659260841701"/>
        <bgColor indexed="64"/>
      </patternFill>
    </fill>
    <fill>
      <patternFill patternType="solid">
        <fgColor rgb="FFFFE699"/>
        <bgColor rgb="FF000000"/>
      </patternFill>
    </fill>
    <fill>
      <patternFill patternType="solid">
        <fgColor theme="5"/>
        <bgColor indexed="64"/>
      </patternFill>
    </fill>
    <fill>
      <patternFill patternType="solid">
        <fgColor rgb="FFFFCC99"/>
        <bgColor indexed="64"/>
      </patternFill>
    </fill>
    <fill>
      <patternFill patternType="solid">
        <fgColor rgb="FFFFFF93"/>
        <bgColor indexed="64"/>
      </patternFill>
    </fill>
  </fills>
  <borders count="67">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n">
        <color indexed="64"/>
      </top>
      <bottom style="thin">
        <color indexed="64"/>
      </bottom>
      <diagonal/>
    </border>
    <border>
      <left style="thin">
        <color auto="1"/>
      </left>
      <right style="medium">
        <color indexed="64"/>
      </right>
      <top style="thin">
        <color auto="1"/>
      </top>
      <bottom style="thin">
        <color auto="1"/>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dashed">
        <color auto="1"/>
      </top>
      <bottom/>
      <diagonal/>
    </border>
    <border>
      <left/>
      <right/>
      <top/>
      <bottom style="dashed">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492">
    <xf numFmtId="0" fontId="0" fillId="0" borderId="0"/>
    <xf numFmtId="0" fontId="17" fillId="0" borderId="0"/>
    <xf numFmtId="0" fontId="17" fillId="0" borderId="0"/>
    <xf numFmtId="0" fontId="19" fillId="0" borderId="0"/>
    <xf numFmtId="0" fontId="22" fillId="0" borderId="0"/>
    <xf numFmtId="0" fontId="17" fillId="0" borderId="0"/>
    <xf numFmtId="0" fontId="22" fillId="0" borderId="0"/>
    <xf numFmtId="0" fontId="19" fillId="0" borderId="0"/>
    <xf numFmtId="0" fontId="19" fillId="0" borderId="0"/>
    <xf numFmtId="0" fontId="28" fillId="0" borderId="0"/>
    <xf numFmtId="0" fontId="22" fillId="0" borderId="0"/>
    <xf numFmtId="0" fontId="19" fillId="0" borderId="0"/>
    <xf numFmtId="0" fontId="16" fillId="0" borderId="0"/>
    <xf numFmtId="167" fontId="22" fillId="0" borderId="0"/>
    <xf numFmtId="0" fontId="19" fillId="0" borderId="0"/>
    <xf numFmtId="0" fontId="19" fillId="0" borderId="0"/>
    <xf numFmtId="0" fontId="28" fillId="0" borderId="0"/>
    <xf numFmtId="0" fontId="28" fillId="0" borderId="0"/>
    <xf numFmtId="0" fontId="22" fillId="0" borderId="0" applyFont="0" applyFill="0" applyBorder="0" applyAlignment="0" applyProtection="0"/>
    <xf numFmtId="0" fontId="28" fillId="0" borderId="0"/>
    <xf numFmtId="0" fontId="19" fillId="0" borderId="0"/>
    <xf numFmtId="0" fontId="19" fillId="0" borderId="0"/>
    <xf numFmtId="0" fontId="19" fillId="0" borderId="0"/>
    <xf numFmtId="0" fontId="28" fillId="0" borderId="0"/>
    <xf numFmtId="164" fontId="28" fillId="0" borderId="0" applyFont="0" applyFill="0" applyBorder="0" applyAlignment="0" applyProtection="0"/>
    <xf numFmtId="0" fontId="19" fillId="0" borderId="0"/>
    <xf numFmtId="164" fontId="22" fillId="0" borderId="0" applyFont="0" applyFill="0" applyBorder="0" applyAlignment="0" applyProtection="0"/>
    <xf numFmtId="0" fontId="19" fillId="0" borderId="0"/>
    <xf numFmtId="0" fontId="22" fillId="0" borderId="0"/>
    <xf numFmtId="164" fontId="22" fillId="0" borderId="0" applyFont="0" applyFill="0" applyBorder="0" applyAlignment="0" applyProtection="0"/>
    <xf numFmtId="9" fontId="22" fillId="0" borderId="0" applyFont="0" applyFill="0" applyBorder="0" applyAlignment="0" applyProtection="0"/>
    <xf numFmtId="0" fontId="17" fillId="0" borderId="0"/>
    <xf numFmtId="0" fontId="19" fillId="0" borderId="0"/>
    <xf numFmtId="0" fontId="37" fillId="0" borderId="0" applyNumberFormat="0" applyFill="0" applyBorder="0" applyAlignment="0" applyProtection="0">
      <alignment vertical="top"/>
      <protection locked="0"/>
    </xf>
    <xf numFmtId="0" fontId="19" fillId="0" borderId="0"/>
    <xf numFmtId="0" fontId="43" fillId="8" borderId="0" applyNumberFormat="0" applyBorder="0" applyAlignment="0" applyProtection="0"/>
    <xf numFmtId="0" fontId="42" fillId="8" borderId="0" applyNumberFormat="0" applyBorder="0" applyAlignment="0" applyProtection="0"/>
    <xf numFmtId="0" fontId="41" fillId="9" borderId="0" applyNumberFormat="0" applyBorder="0" applyAlignment="0" applyProtection="0"/>
    <xf numFmtId="0" fontId="19" fillId="10" borderId="0" applyNumberFormat="0" applyBorder="0" applyAlignment="0" applyProtection="0"/>
    <xf numFmtId="0" fontId="19" fillId="0" borderId="17" applyNumberFormat="0" applyFill="0" applyAlignment="0" applyProtection="0"/>
    <xf numFmtId="0" fontId="19" fillId="15" borderId="0" applyNumberFormat="0" applyFont="0" applyBorder="0" applyAlignment="0" applyProtection="0"/>
    <xf numFmtId="0" fontId="19" fillId="12" borderId="0" applyNumberFormat="0" applyBorder="0" applyAlignment="0" applyProtection="0"/>
    <xf numFmtId="4" fontId="19" fillId="7" borderId="0" applyBorder="0" applyAlignment="0" applyProtection="0"/>
    <xf numFmtId="0" fontId="19" fillId="0" borderId="0"/>
    <xf numFmtId="4" fontId="19" fillId="14" borderId="0"/>
    <xf numFmtId="4" fontId="19" fillId="13" borderId="0"/>
    <xf numFmtId="4" fontId="19" fillId="11" borderId="0"/>
    <xf numFmtId="0" fontId="36" fillId="0" borderId="5" applyFill="0"/>
    <xf numFmtId="0" fontId="44" fillId="0" borderId="0" applyFill="0" applyBorder="0"/>
    <xf numFmtId="9" fontId="19" fillId="0" borderId="0" applyFont="0" applyFill="0" applyBorder="0" applyAlignment="0" applyProtection="0"/>
    <xf numFmtId="0" fontId="16" fillId="0" borderId="0"/>
    <xf numFmtId="0" fontId="43" fillId="8" borderId="0" applyNumberFormat="0" applyBorder="0" applyAlignment="0" applyProtection="0"/>
    <xf numFmtId="0" fontId="42" fillId="8" borderId="0" applyNumberFormat="0" applyBorder="0" applyAlignment="0" applyProtection="0"/>
    <xf numFmtId="0" fontId="19" fillId="0" borderId="0"/>
    <xf numFmtId="0" fontId="28" fillId="0" borderId="0"/>
    <xf numFmtId="0" fontId="24" fillId="0" borderId="0"/>
    <xf numFmtId="0" fontId="28" fillId="0" borderId="0"/>
    <xf numFmtId="0" fontId="16" fillId="0" borderId="0"/>
    <xf numFmtId="0" fontId="22" fillId="0" borderId="0"/>
    <xf numFmtId="0" fontId="19" fillId="0" borderId="0"/>
    <xf numFmtId="0" fontId="19" fillId="0" borderId="0"/>
    <xf numFmtId="9" fontId="28" fillId="0" borderId="0" applyFont="0" applyFill="0" applyBorder="0" applyAlignment="0" applyProtection="0"/>
    <xf numFmtId="0" fontId="19" fillId="0" borderId="0"/>
    <xf numFmtId="0" fontId="19" fillId="0" borderId="0"/>
    <xf numFmtId="0" fontId="46" fillId="0" borderId="0" applyNumberFormat="0" applyFill="0" applyBorder="0" applyAlignment="0" applyProtection="0">
      <alignment vertical="top"/>
      <protection locked="0"/>
    </xf>
    <xf numFmtId="0" fontId="19" fillId="0" borderId="0"/>
    <xf numFmtId="0" fontId="47"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170" fontId="19" fillId="0" borderId="0"/>
    <xf numFmtId="170" fontId="28" fillId="0" borderId="0"/>
    <xf numFmtId="170" fontId="28" fillId="0" borderId="0"/>
    <xf numFmtId="0" fontId="19" fillId="0" borderId="0"/>
    <xf numFmtId="170" fontId="48" fillId="0" borderId="0"/>
    <xf numFmtId="170" fontId="22" fillId="0" borderId="0"/>
    <xf numFmtId="0" fontId="19" fillId="0" borderId="0"/>
    <xf numFmtId="170" fontId="28" fillId="0" borderId="0"/>
    <xf numFmtId="170" fontId="22" fillId="0" borderId="0"/>
    <xf numFmtId="164" fontId="17" fillId="0" borderId="0" applyFont="0" applyFill="0" applyBorder="0" applyAlignment="0" applyProtection="0"/>
    <xf numFmtId="0" fontId="19" fillId="0" borderId="0"/>
    <xf numFmtId="170" fontId="47" fillId="0" borderId="0" applyNumberFormat="0" applyFill="0" applyBorder="0" applyAlignment="0" applyProtection="0">
      <alignment vertical="top"/>
      <protection locked="0"/>
    </xf>
    <xf numFmtId="0" fontId="46" fillId="0" borderId="0" applyNumberFormat="0" applyFill="0" applyBorder="0" applyAlignment="0" applyProtection="0"/>
    <xf numFmtId="0" fontId="17" fillId="0" borderId="0"/>
    <xf numFmtId="0" fontId="19" fillId="0" borderId="0"/>
    <xf numFmtId="0" fontId="22" fillId="0" borderId="0"/>
    <xf numFmtId="171" fontId="49" fillId="21" borderId="0" applyBorder="0">
      <alignment vertical="center"/>
    </xf>
    <xf numFmtId="0" fontId="22" fillId="0" borderId="0"/>
    <xf numFmtId="164" fontId="19" fillId="0" borderId="0" applyFont="0" applyFill="0" applyBorder="0" applyAlignment="0" applyProtection="0"/>
    <xf numFmtId="169" fontId="19" fillId="22" borderId="5">
      <alignment vertical="center"/>
    </xf>
    <xf numFmtId="9" fontId="28" fillId="0" borderId="0" applyFont="0" applyFill="0" applyBorder="0" applyAlignment="0" applyProtection="0"/>
    <xf numFmtId="169" fontId="19" fillId="20" borderId="5">
      <alignment vertical="center"/>
      <protection locked="0"/>
    </xf>
    <xf numFmtId="0" fontId="17" fillId="0" borderId="0">
      <alignment vertical="top"/>
    </xf>
    <xf numFmtId="9" fontId="19" fillId="0" borderId="0" applyFont="0" applyFill="0" applyBorder="0" applyAlignment="0" applyProtection="0"/>
    <xf numFmtId="171" fontId="50" fillId="23"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1" fontId="56" fillId="4" borderId="0"/>
    <xf numFmtId="171" fontId="49" fillId="19" borderId="0"/>
    <xf numFmtId="0" fontId="28" fillId="0" borderId="0"/>
    <xf numFmtId="0" fontId="28" fillId="0" borderId="0"/>
    <xf numFmtId="9" fontId="16" fillId="0" borderId="0" applyFont="0" applyFill="0" applyBorder="0" applyAlignment="0" applyProtection="0"/>
    <xf numFmtId="0" fontId="28" fillId="0" borderId="0"/>
    <xf numFmtId="0" fontId="19" fillId="0" borderId="0"/>
    <xf numFmtId="0" fontId="62" fillId="0" borderId="0"/>
    <xf numFmtId="164" fontId="19" fillId="0" borderId="0" applyFont="0" applyFill="0" applyBorder="0" applyAlignment="0" applyProtection="0"/>
    <xf numFmtId="0" fontId="28" fillId="0" borderId="0"/>
    <xf numFmtId="0" fontId="62" fillId="0" borderId="0"/>
    <xf numFmtId="167" fontId="28" fillId="0" borderId="0"/>
    <xf numFmtId="0" fontId="19" fillId="0" borderId="0"/>
    <xf numFmtId="0" fontId="28" fillId="0" borderId="0"/>
    <xf numFmtId="0" fontId="15" fillId="0" borderId="0"/>
    <xf numFmtId="0" fontId="15" fillId="0" borderId="0"/>
    <xf numFmtId="0" fontId="15" fillId="12" borderId="0" applyNumberFormat="0" applyBorder="0" applyAlignment="0" applyProtection="0"/>
    <xf numFmtId="0" fontId="14" fillId="0" borderId="0"/>
    <xf numFmtId="0" fontId="14" fillId="0" borderId="0"/>
    <xf numFmtId="0" fontId="14" fillId="12" borderId="0" applyNumberFormat="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6" fillId="0" borderId="0"/>
    <xf numFmtId="0" fontId="25" fillId="0" borderId="0"/>
    <xf numFmtId="0" fontId="22" fillId="0" borderId="0"/>
    <xf numFmtId="0" fontId="13" fillId="0" borderId="0"/>
    <xf numFmtId="4" fontId="13" fillId="7" borderId="0" applyBorder="0" applyAlignment="0" applyProtection="0"/>
    <xf numFmtId="0" fontId="13" fillId="0" borderId="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4" fontId="12" fillId="7" borderId="0" applyBorder="0" applyAlignment="0" applyProtection="0"/>
    <xf numFmtId="0" fontId="12" fillId="0" borderId="0"/>
    <xf numFmtId="0" fontId="11" fillId="0" borderId="0"/>
    <xf numFmtId="0" fontId="11" fillId="0" borderId="0"/>
    <xf numFmtId="0" fontId="11" fillId="12" borderId="0" applyNumberFormat="0" applyBorder="0" applyAlignment="0" applyProtection="0"/>
    <xf numFmtId="0" fontId="11" fillId="0" borderId="0"/>
    <xf numFmtId="0" fontId="11" fillId="0" borderId="0"/>
    <xf numFmtId="0" fontId="11" fillId="0" borderId="0"/>
    <xf numFmtId="4" fontId="11" fillId="7" borderId="0" applyBorder="0" applyAlignment="0" applyProtection="0"/>
    <xf numFmtId="0" fontId="11" fillId="0" borderId="0"/>
    <xf numFmtId="0" fontId="10" fillId="0" borderId="0"/>
    <xf numFmtId="0" fontId="10" fillId="12" borderId="0" applyNumberFormat="0" applyBorder="0" applyAlignment="0" applyProtection="0"/>
    <xf numFmtId="0" fontId="9" fillId="0" borderId="0"/>
    <xf numFmtId="0" fontId="9" fillId="0" borderId="0"/>
    <xf numFmtId="0" fontId="9" fillId="12" borderId="0" applyNumberFormat="0" applyBorder="0" applyAlignment="0" applyProtection="0"/>
    <xf numFmtId="0" fontId="9" fillId="0" borderId="0"/>
    <xf numFmtId="0" fontId="9" fillId="12" borderId="0" applyNumberFormat="0" applyBorder="0" applyAlignment="0" applyProtection="0"/>
    <xf numFmtId="0" fontId="8" fillId="0" borderId="0"/>
    <xf numFmtId="0" fontId="8" fillId="0" borderId="0"/>
    <xf numFmtId="0" fontId="8" fillId="0" borderId="0"/>
    <xf numFmtId="0" fontId="8" fillId="12" borderId="0" applyNumberFormat="0" applyBorder="0" applyAlignment="0" applyProtection="0"/>
    <xf numFmtId="0" fontId="62" fillId="0" borderId="0"/>
    <xf numFmtId="0" fontId="8" fillId="0" borderId="0"/>
    <xf numFmtId="0" fontId="96" fillId="0" borderId="0"/>
    <xf numFmtId="164" fontId="22" fillId="0" borderId="0" applyFont="0" applyFill="0" applyBorder="0" applyAlignment="0" applyProtection="0"/>
    <xf numFmtId="0" fontId="7" fillId="0" borderId="0"/>
    <xf numFmtId="4" fontId="7" fillId="13" borderId="0"/>
    <xf numFmtId="0" fontId="7" fillId="12" borderId="0" applyNumberFormat="0" applyBorder="0" applyAlignment="0" applyProtection="0"/>
    <xf numFmtId="0" fontId="6" fillId="0" borderId="0"/>
    <xf numFmtId="0" fontId="5" fillId="0" borderId="0"/>
    <xf numFmtId="0" fontId="5" fillId="0" borderId="0"/>
    <xf numFmtId="0" fontId="5" fillId="0" borderId="0"/>
    <xf numFmtId="0" fontId="28" fillId="0" borderId="0"/>
    <xf numFmtId="0" fontId="22" fillId="0" borderId="0"/>
    <xf numFmtId="0" fontId="98" fillId="0" borderId="0"/>
    <xf numFmtId="0" fontId="5" fillId="0" borderId="0"/>
    <xf numFmtId="0" fontId="5" fillId="12" borderId="0" applyNumberFormat="0" applyBorder="0" applyAlignment="0" applyProtection="0"/>
    <xf numFmtId="0" fontId="5" fillId="0" borderId="0"/>
    <xf numFmtId="0" fontId="5" fillId="0" borderId="0"/>
    <xf numFmtId="0" fontId="5" fillId="12" borderId="0" applyNumberFormat="0" applyBorder="0" applyAlignment="0" applyProtection="0"/>
    <xf numFmtId="0" fontId="4" fillId="0" borderId="0"/>
    <xf numFmtId="0" fontId="4" fillId="0" borderId="0"/>
    <xf numFmtId="0" fontId="4" fillId="12" borderId="0" applyNumberFormat="0" applyBorder="0" applyAlignment="0" applyProtection="0"/>
    <xf numFmtId="0" fontId="22" fillId="0" borderId="0"/>
    <xf numFmtId="0" fontId="3" fillId="0" borderId="0"/>
    <xf numFmtId="0" fontId="3" fillId="0" borderId="0"/>
    <xf numFmtId="0" fontId="3" fillId="12" borderId="0" applyNumberFormat="0" applyBorder="0" applyAlignment="0" applyProtection="0"/>
    <xf numFmtId="0" fontId="3" fillId="0" borderId="0"/>
    <xf numFmtId="0" fontId="17"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1" fillId="0" borderId="0"/>
    <xf numFmtId="0" fontId="1" fillId="0" borderId="0"/>
    <xf numFmtId="4" fontId="1" fillId="13" borderId="0"/>
    <xf numFmtId="0" fontId="1" fillId="0" borderId="0"/>
    <xf numFmtId="4" fontId="1" fillId="7" borderId="0" applyBorder="0" applyAlignment="0" applyProtection="0"/>
    <xf numFmtId="0" fontId="1" fillId="0" borderId="0"/>
    <xf numFmtId="0" fontId="16" fillId="0" borderId="0"/>
    <xf numFmtId="9" fontId="16" fillId="0" borderId="0" applyFont="0" applyFill="0" applyBorder="0" applyAlignment="0" applyProtection="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8" fillId="0" borderId="0" applyFont="0" applyFill="0" applyBorder="0" applyAlignment="0" applyProtection="0"/>
    <xf numFmtId="0" fontId="1" fillId="0" borderId="0"/>
    <xf numFmtId="164" fontId="22" fillId="0" borderId="0" applyFont="0" applyFill="0" applyBorder="0" applyAlignment="0" applyProtection="0"/>
    <xf numFmtId="0" fontId="1" fillId="0" borderId="0"/>
    <xf numFmtId="164" fontId="2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17" applyNumberFormat="0" applyFill="0" applyAlignment="0" applyProtection="0"/>
    <xf numFmtId="0" fontId="1" fillId="15" borderId="0" applyNumberFormat="0" applyFont="0" applyBorder="0" applyAlignment="0" applyProtection="0"/>
    <xf numFmtId="0" fontId="1" fillId="12" borderId="0" applyNumberFormat="0" applyBorder="0" applyAlignment="0" applyProtection="0"/>
    <xf numFmtId="0" fontId="1" fillId="0" borderId="0"/>
    <xf numFmtId="4" fontId="1" fillId="14" borderId="0"/>
    <xf numFmtId="4" fontId="1" fillId="11"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164" fontId="17"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9" fontId="1" fillId="22" borderId="5">
      <alignment vertical="center"/>
    </xf>
    <xf numFmtId="169" fontId="1" fillId="20" borderId="5">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7" borderId="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7" borderId="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0" borderId="0"/>
    <xf numFmtId="4" fontId="1" fillId="7" borderId="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22" fillId="0" borderId="0"/>
    <xf numFmtId="164" fontId="22" fillId="0" borderId="0" applyFont="0" applyFill="0" applyBorder="0" applyAlignment="0" applyProtection="0"/>
    <xf numFmtId="0" fontId="1" fillId="0" borderId="0"/>
    <xf numFmtId="4" fontId="1" fillId="13"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2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0" fontId="25" fillId="0" borderId="0"/>
    <xf numFmtId="9" fontId="22" fillId="0" borderId="0" applyFont="0" applyFill="0" applyBorder="0" applyAlignment="0" applyProtection="0"/>
    <xf numFmtId="0" fontId="22" fillId="0" borderId="0" applyFont="0" applyFill="0" applyBorder="0" applyAlignment="0" applyProtection="0"/>
    <xf numFmtId="0" fontId="1" fillId="0" borderId="0"/>
    <xf numFmtId="0" fontId="22" fillId="0" borderId="0"/>
    <xf numFmtId="0" fontId="22" fillId="0" borderId="0"/>
    <xf numFmtId="170" fontId="28" fillId="0" borderId="0"/>
    <xf numFmtId="170" fontId="22" fillId="0" borderId="0"/>
    <xf numFmtId="170" fontId="22" fillId="0" borderId="0"/>
    <xf numFmtId="170" fontId="22" fillId="0" borderId="0"/>
    <xf numFmtId="170" fontId="1" fillId="0" borderId="0"/>
    <xf numFmtId="170" fontId="22" fillId="0" borderId="0"/>
    <xf numFmtId="0" fontId="1" fillId="0" borderId="0"/>
    <xf numFmtId="0" fontId="1" fillId="0" borderId="0"/>
    <xf numFmtId="0" fontId="1" fillId="0" borderId="0"/>
    <xf numFmtId="164"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0" fillId="0" borderId="0" applyNumberFormat="0" applyFill="0" applyBorder="0" applyAlignment="0" applyProtection="0"/>
    <xf numFmtId="0" fontId="37"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4" fontId="1" fillId="13" borderId="0"/>
    <xf numFmtId="0" fontId="1" fillId="0" borderId="0"/>
    <xf numFmtId="0" fontId="1" fillId="12" borderId="0" applyNumberFormat="0" applyBorder="0" applyAlignment="0" applyProtection="0"/>
    <xf numFmtId="0" fontId="1" fillId="15" borderId="0" applyNumberFormat="0" applyFont="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cellStyleXfs>
  <cellXfs count="1529">
    <xf numFmtId="0" fontId="0" fillId="0" borderId="0" xfId="0"/>
    <xf numFmtId="0" fontId="18" fillId="2" borderId="0" xfId="1" applyFont="1" applyFill="1"/>
    <xf numFmtId="0" fontId="0" fillId="2" borderId="0" xfId="2" applyFont="1" applyFill="1"/>
    <xf numFmtId="0" fontId="18" fillId="2" borderId="0" xfId="2" applyFont="1" applyFill="1"/>
    <xf numFmtId="0" fontId="18" fillId="2" borderId="0" xfId="2" applyFont="1" applyFill="1" applyAlignment="1">
      <alignment horizontal="left"/>
    </xf>
    <xf numFmtId="0" fontId="0" fillId="2" borderId="1" xfId="2" applyFont="1" applyFill="1" applyBorder="1"/>
    <xf numFmtId="0" fontId="18" fillId="2" borderId="1" xfId="2" applyFont="1" applyFill="1" applyBorder="1"/>
    <xf numFmtId="0" fontId="20" fillId="0" borderId="0" xfId="3" applyFont="1"/>
    <xf numFmtId="0" fontId="21" fillId="0" borderId="0" xfId="3" applyFont="1" applyAlignment="1">
      <alignment vertical="center"/>
    </xf>
    <xf numFmtId="166" fontId="23" fillId="0" borderId="0" xfId="4" applyNumberFormat="1" applyFont="1"/>
    <xf numFmtId="0" fontId="20" fillId="0" borderId="0" xfId="3" applyFont="1" applyAlignment="1">
      <alignment horizontal="center"/>
    </xf>
    <xf numFmtId="0" fontId="24" fillId="0" borderId="0" xfId="5" applyFont="1"/>
    <xf numFmtId="0" fontId="25" fillId="0" borderId="0" xfId="3" applyFont="1" applyAlignment="1">
      <alignment vertical="center"/>
    </xf>
    <xf numFmtId="0" fontId="24" fillId="0" borderId="0" xfId="6" applyFont="1" applyAlignment="1">
      <alignment horizontal="left" vertical="center"/>
    </xf>
    <xf numFmtId="0" fontId="20" fillId="0" borderId="0" xfId="3" applyFont="1" applyAlignment="1">
      <alignment horizontal="center" vertical="center"/>
    </xf>
    <xf numFmtId="0" fontId="20" fillId="0" borderId="0" xfId="3" applyFont="1" applyAlignment="1">
      <alignment vertical="center"/>
    </xf>
    <xf numFmtId="0" fontId="20" fillId="0" borderId="6" xfId="7" applyFont="1" applyBorder="1" applyAlignment="1">
      <alignment horizontal="center" vertical="center"/>
    </xf>
    <xf numFmtId="0" fontId="20" fillId="0" borderId="7" xfId="7" applyFont="1" applyBorder="1" applyAlignment="1">
      <alignment horizontal="center" vertical="center"/>
    </xf>
    <xf numFmtId="0" fontId="20" fillId="0" borderId="8" xfId="7" applyFont="1" applyBorder="1" applyAlignment="1">
      <alignment horizontal="center" vertical="center"/>
    </xf>
    <xf numFmtId="0" fontId="26" fillId="0" borderId="0" xfId="3" applyFont="1" applyAlignment="1">
      <alignment horizontal="left" vertical="center"/>
    </xf>
    <xf numFmtId="166" fontId="24" fillId="0" borderId="0" xfId="4" applyNumberFormat="1" applyFont="1"/>
    <xf numFmtId="0" fontId="20" fillId="0" borderId="0" xfId="3" applyFont="1" applyAlignment="1">
      <alignment horizontal="left"/>
    </xf>
    <xf numFmtId="0" fontId="25" fillId="0" borderId="0" xfId="3" applyFont="1" applyAlignment="1">
      <alignment horizontal="left" vertical="center"/>
    </xf>
    <xf numFmtId="0" fontId="20" fillId="0" borderId="0" xfId="3" applyFont="1" applyAlignment="1">
      <alignment horizontal="left" vertical="center"/>
    </xf>
    <xf numFmtId="0" fontId="21" fillId="0" borderId="0" xfId="3" applyFont="1"/>
    <xf numFmtId="0" fontId="29" fillId="0" borderId="0" xfId="5" applyFont="1"/>
    <xf numFmtId="0" fontId="24" fillId="0" borderId="0" xfId="15" applyFont="1" applyAlignment="1">
      <alignment horizontal="left" vertical="center"/>
    </xf>
    <xf numFmtId="0" fontId="24" fillId="3" borderId="0" xfId="5" applyFont="1" applyFill="1"/>
    <xf numFmtId="0" fontId="30" fillId="3" borderId="0" xfId="5" applyFont="1" applyFill="1"/>
    <xf numFmtId="0" fontId="23" fillId="0" borderId="0" xfId="5" applyFont="1"/>
    <xf numFmtId="0" fontId="26" fillId="0" borderId="0" xfId="3" applyFont="1" applyAlignment="1">
      <alignment vertical="center"/>
    </xf>
    <xf numFmtId="0" fontId="26" fillId="0" borderId="0" xfId="3" applyFont="1"/>
    <xf numFmtId="0" fontId="23" fillId="0" borderId="0" xfId="6" applyFont="1" applyAlignment="1">
      <alignment horizontal="left" vertical="center"/>
    </xf>
    <xf numFmtId="0" fontId="24" fillId="4" borderId="0" xfId="5" applyFont="1" applyFill="1"/>
    <xf numFmtId="0" fontId="23" fillId="4" borderId="0" xfId="5" applyFont="1" applyFill="1"/>
    <xf numFmtId="0" fontId="32" fillId="0" borderId="0" xfId="3" applyFont="1" applyAlignment="1">
      <alignment vertical="center"/>
    </xf>
    <xf numFmtId="166" fontId="29" fillId="0" borderId="0" xfId="4" applyNumberFormat="1" applyFont="1" applyAlignment="1">
      <alignment horizontal="left"/>
    </xf>
    <xf numFmtId="0" fontId="21" fillId="0" borderId="0" xfId="3" applyFont="1" applyAlignment="1">
      <alignment horizontal="left"/>
    </xf>
    <xf numFmtId="0" fontId="29" fillId="0" borderId="0" xfId="5" applyFont="1" applyAlignment="1">
      <alignment horizontal="left"/>
    </xf>
    <xf numFmtId="0" fontId="33" fillId="2" borderId="0" xfId="2" applyFont="1" applyFill="1"/>
    <xf numFmtId="0" fontId="17" fillId="0" borderId="0" xfId="1"/>
    <xf numFmtId="0" fontId="34" fillId="0" borderId="0" xfId="31" applyFont="1" applyAlignment="1">
      <alignment horizontal="center"/>
    </xf>
    <xf numFmtId="0" fontId="17" fillId="0" borderId="0" xfId="5"/>
    <xf numFmtId="0" fontId="35" fillId="0" borderId="0" xfId="5" applyFont="1"/>
    <xf numFmtId="0" fontId="35" fillId="5" borderId="0" xfId="9" applyFont="1" applyFill="1"/>
    <xf numFmtId="0" fontId="22" fillId="0" borderId="0" xfId="10"/>
    <xf numFmtId="0" fontId="35" fillId="5" borderId="1" xfId="9" applyFont="1" applyFill="1" applyBorder="1"/>
    <xf numFmtId="0" fontId="36" fillId="0" borderId="0" xfId="9" applyFont="1"/>
    <xf numFmtId="0" fontId="0" fillId="6" borderId="0" xfId="0" applyFill="1"/>
    <xf numFmtId="0" fontId="25" fillId="0" borderId="0" xfId="53" applyFont="1"/>
    <xf numFmtId="0" fontId="17" fillId="5" borderId="0" xfId="1" applyFill="1"/>
    <xf numFmtId="0" fontId="42" fillId="5" borderId="0" xfId="52" applyFill="1"/>
    <xf numFmtId="0" fontId="18" fillId="5" borderId="1" xfId="2" applyFont="1" applyFill="1" applyBorder="1"/>
    <xf numFmtId="0" fontId="25" fillId="12" borderId="5" xfId="41" applyFont="1" applyBorder="1"/>
    <xf numFmtId="0" fontId="19" fillId="0" borderId="0" xfId="53"/>
    <xf numFmtId="166" fontId="39" fillId="0" borderId="0" xfId="4" applyNumberFormat="1" applyFont="1" applyAlignment="1">
      <alignment horizontal="left"/>
    </xf>
    <xf numFmtId="0" fontId="31" fillId="0" borderId="0" xfId="3" applyFont="1" applyAlignment="1">
      <alignment horizontal="left"/>
    </xf>
    <xf numFmtId="0" fontId="21" fillId="0" borderId="0" xfId="3" applyFont="1" applyAlignment="1">
      <alignment horizontal="left" vertical="center"/>
    </xf>
    <xf numFmtId="0" fontId="20" fillId="0" borderId="6" xfId="7" applyFont="1" applyBorder="1" applyAlignment="1">
      <alignment horizontal="left" vertical="center"/>
    </xf>
    <xf numFmtId="0" fontId="20" fillId="0" borderId="7" xfId="7" applyFont="1" applyBorder="1" applyAlignment="1">
      <alignment horizontal="left" vertical="center"/>
    </xf>
    <xf numFmtId="0" fontId="20" fillId="0" borderId="8" xfId="7" applyFont="1" applyBorder="1" applyAlignment="1">
      <alignment horizontal="left" vertical="center"/>
    </xf>
    <xf numFmtId="0" fontId="24" fillId="0" borderId="0" xfId="5" applyFont="1" applyAlignment="1">
      <alignment horizontal="left"/>
    </xf>
    <xf numFmtId="0" fontId="18" fillId="2" borderId="0" xfId="1" applyFont="1" applyFill="1" applyAlignment="1">
      <alignment horizontal="left"/>
    </xf>
    <xf numFmtId="0" fontId="22" fillId="0" borderId="0" xfId="55" applyFont="1" applyAlignment="1">
      <alignment horizontal="left"/>
    </xf>
    <xf numFmtId="0" fontId="27" fillId="17" borderId="3" xfId="3" applyFont="1" applyFill="1" applyBorder="1" applyAlignment="1">
      <alignment horizontal="centerContinuous" vertical="center"/>
    </xf>
    <xf numFmtId="0" fontId="27" fillId="17" borderId="4" xfId="3" applyFont="1" applyFill="1" applyBorder="1" applyAlignment="1">
      <alignment horizontal="centerContinuous" vertical="center"/>
    </xf>
    <xf numFmtId="0" fontId="45" fillId="17" borderId="3" xfId="3" applyFont="1" applyFill="1" applyBorder="1" applyAlignment="1">
      <alignment horizontal="centerContinuous" vertical="center"/>
    </xf>
    <xf numFmtId="0" fontId="45" fillId="17" borderId="4" xfId="3" applyFont="1" applyFill="1" applyBorder="1" applyAlignment="1">
      <alignment horizontal="centerContinuous" vertical="center"/>
    </xf>
    <xf numFmtId="0" fontId="21" fillId="17" borderId="2" xfId="3" applyFont="1" applyFill="1" applyBorder="1" applyAlignment="1">
      <alignment horizontal="centerContinuous" vertical="center"/>
    </xf>
    <xf numFmtId="0" fontId="21" fillId="17" borderId="3" xfId="3" applyFont="1" applyFill="1" applyBorder="1" applyAlignment="1">
      <alignment horizontal="centerContinuous" vertical="center"/>
    </xf>
    <xf numFmtId="0" fontId="21" fillId="17" borderId="4" xfId="3" applyFont="1" applyFill="1" applyBorder="1" applyAlignment="1">
      <alignment horizontal="centerContinuous" vertical="center"/>
    </xf>
    <xf numFmtId="4" fontId="25" fillId="7" borderId="5" xfId="42" applyFont="1" applyBorder="1"/>
    <xf numFmtId="4" fontId="25" fillId="13" borderId="5" xfId="45" applyFont="1" applyBorder="1"/>
    <xf numFmtId="0" fontId="40" fillId="0" borderId="0" xfId="31" applyFont="1" applyAlignment="1">
      <alignment horizontal="right"/>
    </xf>
    <xf numFmtId="1" fontId="24" fillId="0" borderId="0" xfId="4" applyNumberFormat="1" applyFont="1"/>
    <xf numFmtId="0" fontId="30" fillId="0" borderId="0" xfId="5" applyFont="1"/>
    <xf numFmtId="0" fontId="23" fillId="4" borderId="0" xfId="5" applyFont="1" applyFill="1" applyAlignment="1">
      <alignment horizontal="left" vertical="center"/>
    </xf>
    <xf numFmtId="0" fontId="24" fillId="4" borderId="0" xfId="5" applyFont="1" applyFill="1" applyAlignment="1">
      <alignment horizontal="left" vertical="center"/>
    </xf>
    <xf numFmtId="0" fontId="24" fillId="0" borderId="0" xfId="5" applyFont="1" applyAlignment="1">
      <alignment horizontal="left" vertical="center"/>
    </xf>
    <xf numFmtId="166" fontId="24" fillId="0" borderId="0" xfId="4" applyNumberFormat="1" applyFont="1" applyAlignment="1">
      <alignment horizontal="left" vertical="center"/>
    </xf>
    <xf numFmtId="0" fontId="23" fillId="19" borderId="0" xfId="5" applyFont="1" applyFill="1"/>
    <xf numFmtId="0" fontId="24" fillId="19" borderId="0" xfId="5" applyFont="1" applyFill="1"/>
    <xf numFmtId="0" fontId="26" fillId="0" borderId="0" xfId="0" applyFont="1"/>
    <xf numFmtId="0" fontId="20" fillId="0" borderId="0" xfId="0" applyFont="1"/>
    <xf numFmtId="0" fontId="23" fillId="0" borderId="0" xfId="10" applyFont="1"/>
    <xf numFmtId="0" fontId="23" fillId="0" borderId="0" xfId="55" applyFont="1"/>
    <xf numFmtId="0" fontId="16" fillId="0" borderId="0" xfId="0" applyFont="1"/>
    <xf numFmtId="0" fontId="24" fillId="0" borderId="0" xfId="55" applyAlignment="1">
      <alignment horizontal="left"/>
    </xf>
    <xf numFmtId="0" fontId="20" fillId="12" borderId="5" xfId="41" applyFont="1" applyBorder="1"/>
    <xf numFmtId="0" fontId="20" fillId="0" borderId="0" xfId="15" applyFont="1" applyAlignment="1">
      <alignment horizontal="left" vertical="center"/>
    </xf>
    <xf numFmtId="0" fontId="24" fillId="0" borderId="0" xfId="10" applyFont="1" applyAlignment="1">
      <alignment horizontal="left"/>
    </xf>
    <xf numFmtId="0" fontId="51" fillId="0" borderId="0" xfId="6" applyFont="1" applyAlignment="1">
      <alignment horizontal="left" vertical="center"/>
    </xf>
    <xf numFmtId="0" fontId="51" fillId="0" borderId="0" xfId="5" applyFont="1"/>
    <xf numFmtId="0" fontId="51" fillId="3" borderId="0" xfId="5" applyFont="1" applyFill="1"/>
    <xf numFmtId="0" fontId="0" fillId="0" borderId="0" xfId="2" applyFont="1"/>
    <xf numFmtId="0" fontId="0" fillId="0" borderId="1" xfId="2" applyFont="1" applyBorder="1"/>
    <xf numFmtId="0" fontId="52" fillId="2" borderId="0" xfId="2" applyFont="1" applyFill="1"/>
    <xf numFmtId="0" fontId="52" fillId="2" borderId="1" xfId="2" applyFont="1" applyFill="1" applyBorder="1"/>
    <xf numFmtId="0" fontId="24" fillId="0" borderId="0" xfId="3" applyFont="1"/>
    <xf numFmtId="0" fontId="29" fillId="0" borderId="0" xfId="3" applyFont="1" applyAlignment="1">
      <alignment horizontal="left"/>
    </xf>
    <xf numFmtId="0" fontId="24" fillId="0" borderId="0" xfId="3" applyFont="1" applyAlignment="1">
      <alignment horizontal="left" vertical="center"/>
    </xf>
    <xf numFmtId="0" fontId="20" fillId="0" borderId="0" xfId="67" applyFont="1" applyAlignment="1">
      <alignment horizontal="left" vertical="center"/>
    </xf>
    <xf numFmtId="166" fontId="51" fillId="0" borderId="0" xfId="4" applyNumberFormat="1" applyFont="1"/>
    <xf numFmtId="0" fontId="51" fillId="0" borderId="0" xfId="3" applyFont="1"/>
    <xf numFmtId="0" fontId="51" fillId="4" borderId="0" xfId="5" applyFont="1" applyFill="1"/>
    <xf numFmtId="0" fontId="51" fillId="0" borderId="0" xfId="3" applyFont="1" applyAlignment="1">
      <alignment vertical="center"/>
    </xf>
    <xf numFmtId="0" fontId="51" fillId="19" borderId="0" xfId="5" applyFont="1" applyFill="1"/>
    <xf numFmtId="0" fontId="55" fillId="2" borderId="0" xfId="2" applyFont="1" applyFill="1" applyAlignment="1">
      <alignment horizontal="left"/>
    </xf>
    <xf numFmtId="0" fontId="54" fillId="2" borderId="0" xfId="2" applyFont="1" applyFill="1"/>
    <xf numFmtId="0" fontId="54" fillId="2" borderId="1" xfId="2" applyFont="1" applyFill="1" applyBorder="1"/>
    <xf numFmtId="0" fontId="51" fillId="0" borderId="0" xfId="3" applyFont="1" applyAlignment="1">
      <alignment horizontal="center"/>
    </xf>
    <xf numFmtId="0" fontId="30" fillId="0" borderId="0" xfId="5" applyFont="1" applyAlignment="1">
      <alignment horizontal="left" vertical="center"/>
    </xf>
    <xf numFmtId="0" fontId="24" fillId="0" borderId="0" xfId="0" applyFont="1"/>
    <xf numFmtId="0" fontId="24" fillId="0" borderId="0" xfId="3" applyFont="1" applyAlignment="1">
      <alignment vertical="center"/>
    </xf>
    <xf numFmtId="0" fontId="22" fillId="0" borderId="0" xfId="3" applyFont="1" applyAlignment="1">
      <alignment vertical="center"/>
    </xf>
    <xf numFmtId="166" fontId="23" fillId="0" borderId="0" xfId="4" applyNumberFormat="1" applyFont="1" applyAlignment="1">
      <alignment horizontal="left"/>
    </xf>
    <xf numFmtId="0" fontId="26" fillId="0" borderId="0" xfId="3" applyFont="1" applyAlignment="1">
      <alignment horizontal="left"/>
    </xf>
    <xf numFmtId="4" fontId="31" fillId="13" borderId="5" xfId="45" applyFont="1" applyBorder="1"/>
    <xf numFmtId="0" fontId="57" fillId="0" borderId="6" xfId="7" applyFont="1" applyBorder="1" applyAlignment="1">
      <alignment horizontal="center" vertical="center"/>
    </xf>
    <xf numFmtId="0" fontId="57" fillId="0" borderId="7" xfId="7" applyFont="1" applyBorder="1" applyAlignment="1">
      <alignment horizontal="center" vertical="center"/>
    </xf>
    <xf numFmtId="0" fontId="57" fillId="0" borderId="8" xfId="7" applyFont="1" applyBorder="1" applyAlignment="1">
      <alignment horizontal="center" vertical="center"/>
    </xf>
    <xf numFmtId="0" fontId="20" fillId="0" borderId="0" xfId="7" applyFont="1" applyAlignment="1">
      <alignment horizontal="left" vertical="center"/>
    </xf>
    <xf numFmtId="0" fontId="58" fillId="0" borderId="0" xfId="5" applyFont="1"/>
    <xf numFmtId="0" fontId="59" fillId="2" borderId="0" xfId="1" applyFont="1" applyFill="1" applyAlignment="1">
      <alignment horizontal="left"/>
    </xf>
    <xf numFmtId="0" fontId="59" fillId="2" borderId="0" xfId="2" applyFont="1" applyFill="1"/>
    <xf numFmtId="0" fontId="59" fillId="2" borderId="0" xfId="2" applyFont="1" applyFill="1" applyAlignment="1">
      <alignment horizontal="left"/>
    </xf>
    <xf numFmtId="0" fontId="59" fillId="2" borderId="1" xfId="2" applyFont="1" applyFill="1" applyBorder="1" applyAlignment="1">
      <alignment horizontal="left"/>
    </xf>
    <xf numFmtId="0" fontId="59" fillId="2" borderId="1" xfId="2" applyFont="1" applyFill="1" applyBorder="1"/>
    <xf numFmtId="0" fontId="60" fillId="0" borderId="0" xfId="3" applyFont="1"/>
    <xf numFmtId="0" fontId="38" fillId="0" borderId="0" xfId="120" applyFont="1"/>
    <xf numFmtId="0" fontId="61" fillId="0" borderId="0" xfId="120" applyFont="1"/>
    <xf numFmtId="1" fontId="29" fillId="0" borderId="0" xfId="4" applyNumberFormat="1" applyFont="1" applyAlignment="1">
      <alignment horizontal="left"/>
    </xf>
    <xf numFmtId="1" fontId="21" fillId="0" borderId="0" xfId="3" applyNumberFormat="1" applyFont="1" applyAlignment="1">
      <alignment horizontal="left"/>
    </xf>
    <xf numFmtId="0" fontId="0" fillId="2" borderId="0" xfId="2" applyFont="1" applyFill="1" applyAlignment="1">
      <alignment wrapText="1"/>
    </xf>
    <xf numFmtId="0" fontId="18" fillId="2" borderId="0" xfId="2" applyFont="1" applyFill="1" applyAlignment="1">
      <alignment horizontal="left" wrapText="1"/>
    </xf>
    <xf numFmtId="0" fontId="0" fillId="2" borderId="1" xfId="2" applyFont="1" applyFill="1" applyBorder="1" applyAlignment="1">
      <alignment wrapText="1"/>
    </xf>
    <xf numFmtId="0" fontId="20" fillId="0" borderId="0" xfId="3" applyFont="1" applyAlignment="1">
      <alignment horizontal="center" wrapText="1"/>
    </xf>
    <xf numFmtId="0" fontId="24" fillId="3" borderId="0" xfId="5" applyFont="1" applyFill="1" applyAlignment="1">
      <alignment wrapText="1"/>
    </xf>
    <xf numFmtId="0" fontId="24" fillId="0" borderId="0" xfId="5" applyFont="1" applyAlignment="1">
      <alignment wrapText="1"/>
    </xf>
    <xf numFmtId="0" fontId="20" fillId="12" borderId="5" xfId="41" applyFont="1" applyBorder="1" applyAlignment="1">
      <alignment wrapText="1"/>
    </xf>
    <xf numFmtId="166" fontId="24" fillId="0" borderId="0" xfId="4" applyNumberFormat="1" applyFont="1" applyAlignment="1">
      <alignment horizontal="right"/>
    </xf>
    <xf numFmtId="0" fontId="20" fillId="0" borderId="0" xfId="3" applyFont="1" applyAlignment="1">
      <alignment horizontal="right" vertical="center"/>
    </xf>
    <xf numFmtId="0" fontId="24" fillId="4" borderId="0" xfId="5" applyFont="1" applyFill="1" applyAlignment="1">
      <alignment horizontal="right"/>
    </xf>
    <xf numFmtId="0" fontId="20" fillId="0" borderId="0" xfId="3" applyFont="1" applyAlignment="1">
      <alignment horizontal="right"/>
    </xf>
    <xf numFmtId="0" fontId="36" fillId="0" borderId="0" xfId="125" applyFont="1"/>
    <xf numFmtId="0" fontId="23" fillId="0" borderId="0" xfId="6" applyFont="1" applyAlignment="1">
      <alignment vertical="center"/>
    </xf>
    <xf numFmtId="0" fontId="26" fillId="0" borderId="0" xfId="15" applyFont="1" applyAlignment="1">
      <alignment horizontal="left" vertical="center"/>
    </xf>
    <xf numFmtId="0" fontId="20" fillId="0" borderId="0" xfId="75" applyFont="1" applyAlignment="1">
      <alignment horizontal="left" vertical="center"/>
    </xf>
    <xf numFmtId="0" fontId="73" fillId="0" borderId="0" xfId="3" applyFont="1" applyAlignment="1">
      <alignment vertical="center"/>
    </xf>
    <xf numFmtId="0" fontId="20" fillId="0" borderId="0" xfId="74" applyFont="1" applyAlignment="1">
      <alignment horizontal="left" vertical="center"/>
    </xf>
    <xf numFmtId="0" fontId="21" fillId="0" borderId="0" xfId="7" applyFont="1" applyAlignment="1">
      <alignment horizontal="left" vertical="center"/>
    </xf>
    <xf numFmtId="0" fontId="45" fillId="0" borderId="0" xfId="7" applyFont="1" applyAlignment="1">
      <alignment horizontal="left" vertical="center"/>
    </xf>
    <xf numFmtId="0" fontId="57" fillId="0" borderId="0" xfId="7" applyFont="1" applyAlignment="1">
      <alignment horizontal="left" vertical="center"/>
    </xf>
    <xf numFmtId="0" fontId="26" fillId="0" borderId="0" xfId="7" applyFont="1" applyAlignment="1">
      <alignment horizontal="left" vertical="center"/>
    </xf>
    <xf numFmtId="0" fontId="24" fillId="0" borderId="0" xfId="6" applyFont="1" applyAlignment="1">
      <alignment vertical="center"/>
    </xf>
    <xf numFmtId="0" fontId="20" fillId="0" borderId="0" xfId="15" applyFont="1" applyAlignment="1">
      <alignment horizontal="left" vertical="center" wrapText="1"/>
    </xf>
    <xf numFmtId="4" fontId="20" fillId="13" borderId="5" xfId="45" applyFont="1" applyBorder="1"/>
    <xf numFmtId="0" fontId="21" fillId="0" borderId="20" xfId="3" applyFont="1" applyBorder="1"/>
    <xf numFmtId="0" fontId="24" fillId="0" borderId="0" xfId="9" applyFont="1"/>
    <xf numFmtId="4" fontId="20" fillId="7" borderId="5" xfId="42" applyFont="1" applyBorder="1" applyAlignment="1">
      <alignment horizontal="left"/>
    </xf>
    <xf numFmtId="0" fontId="20" fillId="7" borderId="5" xfId="42" applyNumberFormat="1" applyFont="1" applyBorder="1" applyAlignment="1">
      <alignment horizontal="left"/>
    </xf>
    <xf numFmtId="14" fontId="20" fillId="7" borderId="5" xfId="42" applyNumberFormat="1" applyFont="1" applyBorder="1" applyAlignment="1">
      <alignment horizontal="left"/>
    </xf>
    <xf numFmtId="0" fontId="24" fillId="18" borderId="5" xfId="9" applyFont="1" applyFill="1" applyBorder="1" applyAlignment="1">
      <alignment horizontal="center"/>
    </xf>
    <xf numFmtId="0" fontId="24" fillId="0" borderId="0" xfId="9" applyFont="1" applyAlignment="1">
      <alignment horizontal="left"/>
    </xf>
    <xf numFmtId="0" fontId="24" fillId="18" borderId="5" xfId="56" applyFont="1" applyFill="1" applyBorder="1" applyAlignment="1">
      <alignment horizontal="center"/>
    </xf>
    <xf numFmtId="0" fontId="23" fillId="0" borderId="5" xfId="9" applyFont="1" applyBorder="1" applyAlignment="1">
      <alignment vertical="center"/>
    </xf>
    <xf numFmtId="0" fontId="23" fillId="0" borderId="5" xfId="9" applyFont="1" applyBorder="1" applyAlignment="1">
      <alignment horizontal="center" vertical="center"/>
    </xf>
    <xf numFmtId="0" fontId="24" fillId="0" borderId="5" xfId="9" applyFont="1" applyBorder="1"/>
    <xf numFmtId="15" fontId="23" fillId="16" borderId="5" xfId="31" applyNumberFormat="1" applyFont="1" applyFill="1" applyBorder="1" applyAlignment="1">
      <alignment horizontal="left" vertical="top"/>
    </xf>
    <xf numFmtId="0" fontId="16" fillId="0" borderId="5" xfId="0" applyFont="1" applyBorder="1"/>
    <xf numFmtId="0" fontId="20" fillId="6" borderId="0" xfId="0" applyFont="1" applyFill="1"/>
    <xf numFmtId="15" fontId="74" fillId="6" borderId="0" xfId="0" applyNumberFormat="1" applyFont="1" applyFill="1" applyAlignment="1" applyProtection="1">
      <alignment horizontal="center"/>
      <protection locked="0"/>
    </xf>
    <xf numFmtId="0" fontId="20" fillId="6" borderId="0" xfId="0" applyFont="1" applyFill="1" applyAlignment="1">
      <alignment vertical="center"/>
    </xf>
    <xf numFmtId="0" fontId="20" fillId="6" borderId="0" xfId="0" applyFont="1" applyFill="1" applyAlignment="1">
      <alignment wrapText="1"/>
    </xf>
    <xf numFmtId="0" fontId="23" fillId="6" borderId="0" xfId="0" applyFont="1" applyFill="1"/>
    <xf numFmtId="0" fontId="26" fillId="6" borderId="0" xfId="0" applyFont="1" applyFill="1"/>
    <xf numFmtId="0" fontId="23" fillId="5" borderId="0" xfId="0" applyFont="1" applyFill="1"/>
    <xf numFmtId="0" fontId="24" fillId="6" borderId="0" xfId="0" applyFont="1" applyFill="1"/>
    <xf numFmtId="0" fontId="23" fillId="24" borderId="0" xfId="0" applyFont="1" applyFill="1"/>
    <xf numFmtId="0" fontId="75" fillId="6" borderId="0" xfId="33" applyFont="1" applyFill="1" applyBorder="1" applyAlignment="1" applyProtection="1"/>
    <xf numFmtId="0" fontId="23" fillId="26" borderId="0" xfId="0" applyFont="1" applyFill="1"/>
    <xf numFmtId="0" fontId="24" fillId="6" borderId="0" xfId="0" applyFont="1" applyFill="1" applyAlignment="1">
      <alignment wrapText="1"/>
    </xf>
    <xf numFmtId="0" fontId="23" fillId="25" borderId="0" xfId="0" applyFont="1" applyFill="1"/>
    <xf numFmtId="0" fontId="24" fillId="6" borderId="0" xfId="10" applyFont="1" applyFill="1"/>
    <xf numFmtId="0" fontId="23" fillId="6" borderId="0" xfId="10" applyFont="1" applyFill="1" applyAlignment="1">
      <alignment horizontal="center"/>
    </xf>
    <xf numFmtId="0" fontId="23" fillId="6" borderId="0" xfId="0" applyFont="1" applyFill="1" applyAlignment="1">
      <alignment wrapText="1"/>
    </xf>
    <xf numFmtId="0" fontId="24" fillId="6" borderId="0" xfId="10" applyFont="1" applyFill="1" applyAlignment="1">
      <alignment wrapText="1"/>
    </xf>
    <xf numFmtId="0" fontId="20" fillId="0" borderId="0" xfId="41" applyFont="1" applyFill="1" applyBorder="1"/>
    <xf numFmtId="0" fontId="51" fillId="0" borderId="0" xfId="3" applyFont="1" applyAlignment="1">
      <alignment horizontal="right"/>
    </xf>
    <xf numFmtId="0" fontId="51" fillId="0" borderId="0" xfId="3" applyFont="1" applyAlignment="1">
      <alignment horizontal="right" vertical="center"/>
    </xf>
    <xf numFmtId="0" fontId="23" fillId="0" borderId="5" xfId="5" applyFont="1" applyBorder="1"/>
    <xf numFmtId="1" fontId="24" fillId="0" borderId="0" xfId="120" applyNumberFormat="1" applyFont="1" applyAlignment="1">
      <alignment horizontal="left"/>
    </xf>
    <xf numFmtId="0" fontId="24" fillId="0" borderId="0" xfId="120" applyFont="1" applyAlignment="1">
      <alignment horizontal="left"/>
    </xf>
    <xf numFmtId="0" fontId="20" fillId="0" borderId="0" xfId="129" applyFont="1"/>
    <xf numFmtId="0" fontId="21" fillId="0" borderId="0" xfId="129" applyFont="1" applyAlignment="1">
      <alignment vertical="center"/>
    </xf>
    <xf numFmtId="0" fontId="21" fillId="0" borderId="0" xfId="129" applyFont="1" applyAlignment="1">
      <alignment horizontal="left"/>
    </xf>
    <xf numFmtId="0" fontId="21" fillId="17" borderId="3" xfId="129" applyFont="1" applyFill="1" applyBorder="1" applyAlignment="1">
      <alignment horizontal="centerContinuous" vertical="center"/>
    </xf>
    <xf numFmtId="0" fontId="45" fillId="17" borderId="3" xfId="129" applyFont="1" applyFill="1" applyBorder="1" applyAlignment="1">
      <alignment horizontal="centerContinuous" vertical="center"/>
    </xf>
    <xf numFmtId="0" fontId="45" fillId="17" borderId="4" xfId="129" applyFont="1" applyFill="1" applyBorder="1" applyAlignment="1">
      <alignment horizontal="centerContinuous" vertical="center"/>
    </xf>
    <xf numFmtId="0" fontId="20" fillId="0" borderId="0" xfId="129" applyFont="1" applyAlignment="1">
      <alignment horizontal="left"/>
    </xf>
    <xf numFmtId="0" fontId="21" fillId="0" borderId="0" xfId="129" applyFont="1" applyAlignment="1">
      <alignment horizontal="left" vertical="center"/>
    </xf>
    <xf numFmtId="0" fontId="57" fillId="0" borderId="28" xfId="130" applyFont="1" applyBorder="1" applyAlignment="1">
      <alignment horizontal="center" vertical="center"/>
    </xf>
    <xf numFmtId="0" fontId="57" fillId="0" borderId="7" xfId="130" applyFont="1" applyBorder="1" applyAlignment="1">
      <alignment horizontal="center" vertical="center"/>
    </xf>
    <xf numFmtId="0" fontId="57" fillId="0" borderId="8" xfId="130" applyFont="1" applyBorder="1" applyAlignment="1">
      <alignment horizontal="center" vertical="center"/>
    </xf>
    <xf numFmtId="0" fontId="25" fillId="12" borderId="5" xfId="131" applyFont="1" applyBorder="1"/>
    <xf numFmtId="0" fontId="25" fillId="0" borderId="0" xfId="131" applyFont="1" applyFill="1" applyBorder="1"/>
    <xf numFmtId="0" fontId="20" fillId="0" borderId="0" xfId="132" applyFont="1"/>
    <xf numFmtId="0" fontId="21" fillId="0" borderId="0" xfId="132" applyFont="1" applyAlignment="1">
      <alignment vertical="center"/>
    </xf>
    <xf numFmtId="0" fontId="20" fillId="0" borderId="0" xfId="132" applyFont="1" applyAlignment="1">
      <alignment horizontal="center"/>
    </xf>
    <xf numFmtId="0" fontId="21" fillId="17" borderId="2" xfId="132" applyFont="1" applyFill="1" applyBorder="1" applyAlignment="1">
      <alignment horizontal="centerContinuous" vertical="center"/>
    </xf>
    <xf numFmtId="0" fontId="45" fillId="17" borderId="3" xfId="132" applyFont="1" applyFill="1" applyBorder="1" applyAlignment="1">
      <alignment horizontal="centerContinuous" vertical="center"/>
    </xf>
    <xf numFmtId="0" fontId="45" fillId="17" borderId="4" xfId="132" applyFont="1" applyFill="1" applyBorder="1" applyAlignment="1">
      <alignment horizontal="centerContinuous" vertical="center"/>
    </xf>
    <xf numFmtId="0" fontId="20" fillId="0" borderId="0" xfId="132" applyFont="1" applyAlignment="1">
      <alignment horizontal="left"/>
    </xf>
    <xf numFmtId="0" fontId="21" fillId="0" borderId="0" xfId="132" applyFont="1" applyAlignment="1">
      <alignment horizontal="left" vertical="center"/>
    </xf>
    <xf numFmtId="0" fontId="20" fillId="0" borderId="6" xfId="133" applyFont="1" applyBorder="1" applyAlignment="1">
      <alignment horizontal="left" vertical="center"/>
    </xf>
    <xf numFmtId="0" fontId="20" fillId="0" borderId="7" xfId="133" applyFont="1" applyBorder="1" applyAlignment="1">
      <alignment horizontal="left" vertical="center"/>
    </xf>
    <xf numFmtId="0" fontId="20" fillId="0" borderId="8" xfId="133" applyFont="1" applyBorder="1" applyAlignment="1">
      <alignment horizontal="left" vertical="center"/>
    </xf>
    <xf numFmtId="0" fontId="25" fillId="0" borderId="0" xfId="132" applyFont="1" applyAlignment="1">
      <alignment vertical="center"/>
    </xf>
    <xf numFmtId="0" fontId="20" fillId="0" borderId="0" xfId="132" applyFont="1" applyAlignment="1">
      <alignment horizontal="center" vertical="center"/>
    </xf>
    <xf numFmtId="0" fontId="20" fillId="0" borderId="0" xfId="132" applyFont="1" applyAlignment="1">
      <alignment vertical="center"/>
    </xf>
    <xf numFmtId="0" fontId="0" fillId="0" borderId="5" xfId="0" applyBorder="1" applyAlignment="1">
      <alignment horizontal="center"/>
    </xf>
    <xf numFmtId="166" fontId="24" fillId="18" borderId="5" xfId="56" applyNumberFormat="1" applyFont="1" applyFill="1" applyBorder="1" applyAlignment="1">
      <alignment horizontal="center"/>
    </xf>
    <xf numFmtId="0" fontId="40" fillId="0" borderId="5" xfId="0" applyFont="1" applyBorder="1" applyAlignment="1">
      <alignment wrapText="1"/>
    </xf>
    <xf numFmtId="176" fontId="0" fillId="18" borderId="5" xfId="0" applyNumberFormat="1" applyFill="1" applyBorder="1"/>
    <xf numFmtId="171" fontId="50" fillId="23" borderId="0" xfId="103" applyAlignment="1">
      <alignment vertical="center"/>
    </xf>
    <xf numFmtId="171" fontId="50" fillId="6" borderId="0" xfId="103" applyFill="1" applyAlignment="1">
      <alignment vertical="center"/>
    </xf>
    <xf numFmtId="171" fontId="77" fillId="6" borderId="0" xfId="103" applyFont="1" applyFill="1" applyAlignment="1">
      <alignment vertical="center"/>
    </xf>
    <xf numFmtId="171" fontId="77" fillId="23" borderId="0" xfId="103" applyFont="1" applyAlignment="1">
      <alignment vertical="center"/>
    </xf>
    <xf numFmtId="171" fontId="49" fillId="23" borderId="0" xfId="103" applyFont="1" applyAlignment="1">
      <alignment vertical="center"/>
    </xf>
    <xf numFmtId="172" fontId="36" fillId="0" borderId="0" xfId="94" applyNumberFormat="1" applyFont="1" applyAlignment="1">
      <alignment horizontal="center" vertical="top"/>
    </xf>
    <xf numFmtId="172" fontId="36" fillId="0" borderId="1" xfId="94" applyNumberFormat="1" applyFont="1" applyBorder="1" applyAlignment="1">
      <alignment horizontal="center" vertical="top"/>
    </xf>
    <xf numFmtId="181" fontId="36" fillId="0" borderId="0" xfId="94" applyNumberFormat="1" applyFont="1" applyAlignment="1">
      <alignment horizontal="center" vertical="top"/>
    </xf>
    <xf numFmtId="172" fontId="36" fillId="0" borderId="20" xfId="94" applyNumberFormat="1" applyFont="1" applyBorder="1" applyAlignment="1">
      <alignment horizontal="center" vertical="top"/>
    </xf>
    <xf numFmtId="181" fontId="36" fillId="0" borderId="20" xfId="94" applyNumberFormat="1" applyFont="1" applyBorder="1" applyAlignment="1">
      <alignment horizontal="center" vertical="top"/>
    </xf>
    <xf numFmtId="172" fontId="36" fillId="0" borderId="0" xfId="94" applyNumberFormat="1" applyFont="1" applyAlignment="1">
      <alignment horizontal="left" vertical="top"/>
    </xf>
    <xf numFmtId="0" fontId="40" fillId="6" borderId="43" xfId="138" applyFont="1" applyFill="1" applyBorder="1"/>
    <xf numFmtId="0" fontId="0" fillId="6" borderId="0" xfId="138" applyFont="1" applyFill="1"/>
    <xf numFmtId="0" fontId="24" fillId="6" borderId="0" xfId="5" applyFont="1" applyFill="1"/>
    <xf numFmtId="0" fontId="0" fillId="6" borderId="20" xfId="138" applyFont="1" applyFill="1" applyBorder="1"/>
    <xf numFmtId="0" fontId="16" fillId="6" borderId="20" xfId="138" applyFill="1" applyBorder="1"/>
    <xf numFmtId="0" fontId="16" fillId="6" borderId="32" xfId="138" applyFill="1" applyBorder="1"/>
    <xf numFmtId="0" fontId="16" fillId="6" borderId="0" xfId="138" applyFill="1"/>
    <xf numFmtId="0" fontId="40" fillId="6" borderId="33" xfId="138" applyFont="1" applyFill="1" applyBorder="1"/>
    <xf numFmtId="0" fontId="16" fillId="6" borderId="22" xfId="138" applyFill="1" applyBorder="1"/>
    <xf numFmtId="0" fontId="40" fillId="6" borderId="23" xfId="138" applyFont="1" applyFill="1" applyBorder="1"/>
    <xf numFmtId="0" fontId="40" fillId="6" borderId="1" xfId="138" applyFont="1" applyFill="1" applyBorder="1"/>
    <xf numFmtId="0" fontId="0" fillId="6" borderId="1" xfId="138" applyFont="1" applyFill="1" applyBorder="1"/>
    <xf numFmtId="0" fontId="16" fillId="6" borderId="1" xfId="138" applyFill="1" applyBorder="1"/>
    <xf numFmtId="0" fontId="88" fillId="6" borderId="0" xfId="138" applyFont="1" applyFill="1"/>
    <xf numFmtId="0" fontId="0" fillId="6" borderId="21" xfId="138" applyFont="1" applyFill="1" applyBorder="1"/>
    <xf numFmtId="0" fontId="16" fillId="6" borderId="22" xfId="138" applyFill="1" applyBorder="1" applyAlignment="1">
      <alignment horizontal="left"/>
    </xf>
    <xf numFmtId="0" fontId="40" fillId="6" borderId="0" xfId="138" applyFont="1" applyFill="1"/>
    <xf numFmtId="0" fontId="16" fillId="6" borderId="0" xfId="138" applyFill="1" applyAlignment="1">
      <alignment horizontal="center"/>
    </xf>
    <xf numFmtId="0" fontId="36" fillId="6" borderId="0" xfId="5" applyFont="1" applyFill="1"/>
    <xf numFmtId="0" fontId="16" fillId="0" borderId="0" xfId="138"/>
    <xf numFmtId="0" fontId="16" fillId="31" borderId="0" xfId="138" applyFill="1"/>
    <xf numFmtId="0" fontId="0" fillId="31" borderId="0" xfId="138" applyFont="1" applyFill="1"/>
    <xf numFmtId="0" fontId="0" fillId="0" borderId="0" xfId="138" applyFont="1"/>
    <xf numFmtId="171" fontId="49" fillId="19" borderId="0" xfId="116" applyAlignment="1">
      <alignment vertical="center"/>
    </xf>
    <xf numFmtId="171" fontId="36" fillId="19" borderId="0" xfId="116" applyFont="1" applyAlignment="1">
      <alignment vertical="center"/>
    </xf>
    <xf numFmtId="0" fontId="20" fillId="0" borderId="0" xfId="150" applyFont="1"/>
    <xf numFmtId="0" fontId="21" fillId="0" borderId="0" xfId="150" applyFont="1" applyAlignment="1">
      <alignment vertical="center"/>
    </xf>
    <xf numFmtId="0" fontId="20" fillId="0" borderId="0" xfId="150" applyFont="1" applyAlignment="1">
      <alignment horizontal="center"/>
    </xf>
    <xf numFmtId="0" fontId="24" fillId="0" borderId="0" xfId="150" applyFont="1"/>
    <xf numFmtId="0" fontId="20" fillId="0" borderId="0" xfId="150" applyFont="1" applyAlignment="1">
      <alignment horizontal="left"/>
    </xf>
    <xf numFmtId="0" fontId="21" fillId="0" borderId="0" xfId="150" applyFont="1" applyAlignment="1">
      <alignment horizontal="left" vertical="center"/>
    </xf>
    <xf numFmtId="0" fontId="21" fillId="0" borderId="0" xfId="150" applyFont="1" applyAlignment="1">
      <alignment horizontal="left"/>
    </xf>
    <xf numFmtId="0" fontId="20" fillId="12" borderId="5" xfId="152" applyFont="1" applyBorder="1"/>
    <xf numFmtId="0" fontId="25" fillId="0" borderId="0" xfId="150" applyFont="1" applyAlignment="1">
      <alignment vertical="center"/>
    </xf>
    <xf numFmtId="0" fontId="25" fillId="0" borderId="0" xfId="150" applyFont="1" applyAlignment="1">
      <alignment horizontal="left" vertical="center"/>
    </xf>
    <xf numFmtId="0" fontId="20" fillId="0" borderId="0" xfId="150" applyFont="1" applyAlignment="1">
      <alignment horizontal="center" vertical="center"/>
    </xf>
    <xf numFmtId="0" fontId="20" fillId="0" borderId="0" xfId="150" applyFont="1" applyAlignment="1">
      <alignment vertical="center"/>
    </xf>
    <xf numFmtId="0" fontId="36" fillId="0" borderId="5" xfId="153" applyFont="1" applyBorder="1" applyAlignment="1">
      <alignment horizontal="center" vertical="center" wrapText="1"/>
    </xf>
    <xf numFmtId="0" fontId="20" fillId="0" borderId="0" xfId="154" applyFont="1"/>
    <xf numFmtId="0" fontId="21" fillId="0" borderId="0" xfId="154" applyFont="1" applyAlignment="1">
      <alignment vertical="center"/>
    </xf>
    <xf numFmtId="0" fontId="20" fillId="0" borderId="0" xfId="154" applyFont="1" applyAlignment="1">
      <alignment horizontal="center"/>
    </xf>
    <xf numFmtId="0" fontId="21" fillId="17" borderId="2" xfId="154" applyFont="1" applyFill="1" applyBorder="1" applyAlignment="1">
      <alignment horizontal="centerContinuous" vertical="center"/>
    </xf>
    <xf numFmtId="0" fontId="21" fillId="17" borderId="3" xfId="154" applyFont="1" applyFill="1" applyBorder="1" applyAlignment="1">
      <alignment horizontal="centerContinuous" vertical="center"/>
    </xf>
    <xf numFmtId="0" fontId="21" fillId="17" borderId="4" xfId="154" applyFont="1" applyFill="1" applyBorder="1" applyAlignment="1">
      <alignment horizontal="centerContinuous" vertical="center"/>
    </xf>
    <xf numFmtId="0" fontId="21" fillId="0" borderId="0" xfId="154" applyFont="1" applyAlignment="1">
      <alignment horizontal="left"/>
    </xf>
    <xf numFmtId="0" fontId="21" fillId="0" borderId="0" xfId="154" applyFont="1"/>
    <xf numFmtId="0" fontId="20" fillId="0" borderId="6" xfId="155" applyFont="1" applyBorder="1" applyAlignment="1">
      <alignment horizontal="center" vertical="center"/>
    </xf>
    <xf numFmtId="0" fontId="20" fillId="0" borderId="7" xfId="155" applyFont="1" applyBorder="1" applyAlignment="1">
      <alignment horizontal="center" vertical="center"/>
    </xf>
    <xf numFmtId="0" fontId="20" fillId="0" borderId="8" xfId="155" applyFont="1" applyBorder="1" applyAlignment="1">
      <alignment horizontal="center" vertical="center"/>
    </xf>
    <xf numFmtId="0" fontId="25" fillId="0" borderId="0" xfId="154" applyFont="1" applyAlignment="1">
      <alignment vertical="center"/>
    </xf>
    <xf numFmtId="0" fontId="20" fillId="0" borderId="0" xfId="154" applyFont="1" applyAlignment="1">
      <alignment horizontal="center" vertical="center"/>
    </xf>
    <xf numFmtId="0" fontId="20" fillId="0" borderId="0" xfId="154" applyFont="1" applyAlignment="1">
      <alignment vertical="center"/>
    </xf>
    <xf numFmtId="0" fontId="20" fillId="0" borderId="0" xfId="154" applyFont="1" applyAlignment="1">
      <alignment horizontal="left"/>
    </xf>
    <xf numFmtId="0" fontId="26" fillId="0" borderId="0" xfId="154" applyFont="1" applyAlignment="1">
      <alignment vertical="center"/>
    </xf>
    <xf numFmtId="0" fontId="26" fillId="0" borderId="0" xfId="154" applyFont="1"/>
    <xf numFmtId="0" fontId="25" fillId="0" borderId="0" xfId="165" applyFont="1" applyAlignment="1">
      <alignment vertical="center"/>
    </xf>
    <xf numFmtId="0" fontId="20" fillId="0" borderId="0" xfId="173" applyFont="1"/>
    <xf numFmtId="0" fontId="21" fillId="0" borderId="0" xfId="173" applyFont="1" applyAlignment="1">
      <alignment vertical="center"/>
    </xf>
    <xf numFmtId="0" fontId="21" fillId="0" borderId="0" xfId="173" applyFont="1" applyAlignment="1">
      <alignment horizontal="left"/>
    </xf>
    <xf numFmtId="0" fontId="20" fillId="0" borderId="0" xfId="173" applyFont="1" applyAlignment="1">
      <alignment horizontal="left"/>
    </xf>
    <xf numFmtId="0" fontId="21" fillId="0" borderId="0" xfId="173" applyFont="1" applyAlignment="1">
      <alignment horizontal="left" vertical="center"/>
    </xf>
    <xf numFmtId="0" fontId="24" fillId="0" borderId="0" xfId="173" applyFont="1"/>
    <xf numFmtId="0" fontId="25" fillId="0" borderId="0" xfId="173" applyFont="1" applyAlignment="1">
      <alignment vertical="center"/>
    </xf>
    <xf numFmtId="0" fontId="21" fillId="0" borderId="0" xfId="3" applyFont="1" applyAlignment="1">
      <alignment horizontal="left" wrapText="1"/>
    </xf>
    <xf numFmtId="166" fontId="24" fillId="0" borderId="0" xfId="4" applyNumberFormat="1" applyFont="1" applyAlignment="1">
      <alignment wrapText="1"/>
    </xf>
    <xf numFmtId="0" fontId="20" fillId="0" borderId="0" xfId="3" applyFont="1" applyAlignment="1">
      <alignment vertical="center" wrapText="1"/>
    </xf>
    <xf numFmtId="0" fontId="29" fillId="0" borderId="0" xfId="3" applyFont="1" applyAlignment="1">
      <alignment horizontal="left" vertical="center"/>
    </xf>
    <xf numFmtId="166" fontId="29" fillId="0" borderId="0" xfId="4" applyNumberFormat="1" applyFont="1" applyAlignment="1">
      <alignment horizontal="left" vertical="center"/>
    </xf>
    <xf numFmtId="0" fontId="62" fillId="0" borderId="0" xfId="182" applyFont="1" applyProtection="1">
      <protection hidden="1"/>
    </xf>
    <xf numFmtId="0" fontId="36" fillId="0" borderId="0" xfId="181" applyFont="1"/>
    <xf numFmtId="166" fontId="29" fillId="0" borderId="0" xfId="4" applyNumberFormat="1" applyFont="1" applyAlignment="1">
      <alignment horizontal="left" vertical="center" wrapText="1"/>
    </xf>
    <xf numFmtId="0" fontId="21" fillId="0" borderId="0" xfId="3" applyFont="1" applyAlignment="1">
      <alignment horizontal="left" vertical="center" wrapText="1"/>
    </xf>
    <xf numFmtId="0" fontId="23" fillId="0" borderId="0" xfId="5" applyFont="1" applyAlignment="1">
      <alignment horizontal="left" vertical="center"/>
    </xf>
    <xf numFmtId="0" fontId="24" fillId="0" borderId="0" xfId="3" applyFont="1" applyAlignment="1">
      <alignment horizontal="left"/>
    </xf>
    <xf numFmtId="0" fontId="29" fillId="0" borderId="0" xfId="3" applyFont="1" applyAlignment="1">
      <alignment vertical="center"/>
    </xf>
    <xf numFmtId="0" fontId="24" fillId="0" borderId="0" xfId="67" applyFont="1" applyAlignment="1">
      <alignment horizontal="left" vertical="center"/>
    </xf>
    <xf numFmtId="0" fontId="23" fillId="4" borderId="0" xfId="5" applyFont="1" applyFill="1" applyAlignment="1">
      <alignment wrapText="1"/>
    </xf>
    <xf numFmtId="0" fontId="23" fillId="33" borderId="0" xfId="0" applyFont="1" applyFill="1"/>
    <xf numFmtId="0" fontId="100" fillId="34" borderId="0" xfId="0" applyFont="1" applyFill="1"/>
    <xf numFmtId="0" fontId="100" fillId="35" borderId="0" xfId="0" applyFont="1" applyFill="1"/>
    <xf numFmtId="0" fontId="23" fillId="27" borderId="0" xfId="0" applyFont="1" applyFill="1"/>
    <xf numFmtId="0" fontId="23" fillId="29" borderId="0" xfId="0" applyFont="1" applyFill="1"/>
    <xf numFmtId="0" fontId="30" fillId="30" borderId="0" xfId="5" applyFont="1" applyFill="1" applyAlignment="1">
      <alignment vertical="center"/>
    </xf>
    <xf numFmtId="0" fontId="35" fillId="5" borderId="0" xfId="9" applyFont="1" applyFill="1" applyAlignment="1">
      <alignment wrapText="1"/>
    </xf>
    <xf numFmtId="0" fontId="35" fillId="5" borderId="1" xfId="9" applyFont="1" applyFill="1" applyBorder="1" applyAlignment="1">
      <alignment wrapText="1"/>
    </xf>
    <xf numFmtId="0" fontId="23" fillId="16" borderId="5" xfId="31" applyFont="1" applyFill="1" applyBorder="1" applyAlignment="1">
      <alignment horizontal="left" vertical="top" wrapText="1"/>
    </xf>
    <xf numFmtId="0" fontId="16" fillId="0" borderId="5" xfId="0" applyFont="1" applyBorder="1" applyAlignment="1">
      <alignment wrapText="1"/>
    </xf>
    <xf numFmtId="0" fontId="0" fillId="0" borderId="0" xfId="0" applyAlignment="1">
      <alignment wrapText="1"/>
    </xf>
    <xf numFmtId="0" fontId="35" fillId="5" borderId="0" xfId="9" applyFont="1" applyFill="1" applyAlignment="1">
      <alignment horizontal="center"/>
    </xf>
    <xf numFmtId="0" fontId="35" fillId="5" borderId="1" xfId="9" applyFont="1" applyFill="1" applyBorder="1" applyAlignment="1">
      <alignment horizontal="center"/>
    </xf>
    <xf numFmtId="15" fontId="23" fillId="16" borderId="5" xfId="31" applyNumberFormat="1" applyFont="1" applyFill="1" applyBorder="1" applyAlignment="1">
      <alignment horizontal="center" vertical="top"/>
    </xf>
    <xf numFmtId="14" fontId="16" fillId="0" borderId="5" xfId="0" applyNumberFormat="1" applyFont="1" applyBorder="1" applyAlignment="1">
      <alignment horizontal="center"/>
    </xf>
    <xf numFmtId="0" fontId="0" fillId="0" borderId="0" xfId="0" applyAlignment="1">
      <alignment horizontal="center"/>
    </xf>
    <xf numFmtId="0" fontId="20" fillId="0" borderId="0" xfId="192" applyFont="1"/>
    <xf numFmtId="0" fontId="21" fillId="0" borderId="0" xfId="192" applyFont="1" applyAlignment="1">
      <alignment vertical="center"/>
    </xf>
    <xf numFmtId="0" fontId="20" fillId="0" borderId="0" xfId="192" applyFont="1" applyAlignment="1">
      <alignment horizontal="center"/>
    </xf>
    <xf numFmtId="0" fontId="21" fillId="17" borderId="2" xfId="192" applyFont="1" applyFill="1" applyBorder="1" applyAlignment="1">
      <alignment horizontal="centerContinuous" vertical="center"/>
    </xf>
    <xf numFmtId="0" fontId="45" fillId="17" borderId="3" xfId="192" applyFont="1" applyFill="1" applyBorder="1" applyAlignment="1">
      <alignment horizontal="centerContinuous" vertical="center"/>
    </xf>
    <xf numFmtId="0" fontId="45" fillId="17" borderId="4" xfId="192" applyFont="1" applyFill="1" applyBorder="1" applyAlignment="1">
      <alignment horizontal="centerContinuous" vertical="center"/>
    </xf>
    <xf numFmtId="0" fontId="20" fillId="0" borderId="0" xfId="192" applyFont="1" applyAlignment="1">
      <alignment horizontal="left"/>
    </xf>
    <xf numFmtId="0" fontId="21" fillId="0" borderId="0" xfId="192" applyFont="1" applyAlignment="1">
      <alignment horizontal="left" vertical="center"/>
    </xf>
    <xf numFmtId="0" fontId="21" fillId="0" borderId="0" xfId="192" applyFont="1" applyAlignment="1">
      <alignment horizontal="left"/>
    </xf>
    <xf numFmtId="0" fontId="20" fillId="0" borderId="6" xfId="193" applyFont="1" applyBorder="1" applyAlignment="1">
      <alignment horizontal="center" vertical="center"/>
    </xf>
    <xf numFmtId="0" fontId="20" fillId="0" borderId="7" xfId="193" applyFont="1" applyBorder="1" applyAlignment="1">
      <alignment horizontal="center" vertical="center"/>
    </xf>
    <xf numFmtId="0" fontId="20" fillId="0" borderId="8" xfId="193" applyFont="1" applyBorder="1" applyAlignment="1">
      <alignment horizontal="center" vertical="center"/>
    </xf>
    <xf numFmtId="0" fontId="25" fillId="0" borderId="0" xfId="192" applyFont="1" applyAlignment="1">
      <alignment vertical="center"/>
    </xf>
    <xf numFmtId="0" fontId="20" fillId="0" borderId="0" xfId="194" applyFont="1" applyFill="1" applyBorder="1"/>
    <xf numFmtId="0" fontId="23" fillId="3" borderId="0" xfId="196" applyFont="1" applyFill="1"/>
    <xf numFmtId="0" fontId="24" fillId="0" borderId="0" xfId="196" applyFont="1"/>
    <xf numFmtId="0" fontId="24" fillId="3" borderId="0" xfId="196" applyFont="1" applyFill="1"/>
    <xf numFmtId="0" fontId="23" fillId="3" borderId="0" xfId="5" applyFont="1" applyFill="1"/>
    <xf numFmtId="0" fontId="37" fillId="6" borderId="0" xfId="33" applyFill="1" applyAlignment="1" applyProtection="1"/>
    <xf numFmtId="0" fontId="20" fillId="0" borderId="0" xfId="201" applyFont="1" applyAlignment="1">
      <alignment horizontal="left"/>
    </xf>
    <xf numFmtId="0" fontId="20" fillId="0" borderId="8" xfId="202" applyFont="1" applyBorder="1" applyAlignment="1">
      <alignment horizontal="center" vertical="center"/>
    </xf>
    <xf numFmtId="0" fontId="20" fillId="0" borderId="7" xfId="202" applyFont="1" applyBorder="1" applyAlignment="1">
      <alignment horizontal="center" vertical="center"/>
    </xf>
    <xf numFmtId="0" fontId="20" fillId="0" borderId="6" xfId="202" applyFont="1" applyBorder="1" applyAlignment="1">
      <alignment horizontal="center" vertical="center"/>
    </xf>
    <xf numFmtId="0" fontId="26" fillId="0" borderId="0" xfId="201" applyFont="1" applyAlignment="1">
      <alignment horizontal="left"/>
    </xf>
    <xf numFmtId="0" fontId="21" fillId="0" borderId="0" xfId="201" applyFont="1" applyAlignment="1">
      <alignment horizontal="left" vertical="center"/>
    </xf>
    <xf numFmtId="0" fontId="25" fillId="0" borderId="0" xfId="201" applyFont="1" applyAlignment="1">
      <alignment vertical="center"/>
    </xf>
    <xf numFmtId="4" fontId="25" fillId="13" borderId="5" xfId="203" applyFont="1" applyBorder="1"/>
    <xf numFmtId="0" fontId="20" fillId="0" borderId="0" xfId="201" applyFont="1"/>
    <xf numFmtId="0" fontId="20" fillId="0" borderId="0" xfId="201" applyFont="1" applyAlignment="1">
      <alignment horizontal="center"/>
    </xf>
    <xf numFmtId="0" fontId="21" fillId="0" borderId="0" xfId="201" applyFont="1" applyAlignment="1">
      <alignment vertical="center"/>
    </xf>
    <xf numFmtId="0" fontId="21" fillId="0" borderId="0" xfId="201" applyFont="1" applyAlignment="1">
      <alignment horizontal="left"/>
    </xf>
    <xf numFmtId="0" fontId="29" fillId="0" borderId="0" xfId="201" applyFont="1" applyAlignment="1">
      <alignment horizontal="left"/>
    </xf>
    <xf numFmtId="0" fontId="45" fillId="17" borderId="4" xfId="201" applyFont="1" applyFill="1" applyBorder="1" applyAlignment="1">
      <alignment horizontal="centerContinuous" vertical="center"/>
    </xf>
    <xf numFmtId="0" fontId="45" fillId="17" borderId="3" xfId="201" applyFont="1" applyFill="1" applyBorder="1" applyAlignment="1">
      <alignment horizontal="centerContinuous" vertical="center"/>
    </xf>
    <xf numFmtId="0" fontId="21" fillId="17" borderId="2" xfId="201" applyFont="1" applyFill="1" applyBorder="1" applyAlignment="1">
      <alignment horizontal="centerContinuous" vertical="center"/>
    </xf>
    <xf numFmtId="4" fontId="31" fillId="13" borderId="5" xfId="203" applyFont="1" applyBorder="1"/>
    <xf numFmtId="0" fontId="26" fillId="0" borderId="0" xfId="201" applyFont="1"/>
    <xf numFmtId="0" fontId="26" fillId="0" borderId="0" xfId="201" applyFont="1" applyAlignment="1">
      <alignment vertical="center"/>
    </xf>
    <xf numFmtId="0" fontId="26" fillId="0" borderId="0" xfId="201" applyFont="1" applyAlignment="1">
      <alignment horizontal="left" vertical="center"/>
    </xf>
    <xf numFmtId="0" fontId="20" fillId="0" borderId="0" xfId="201" applyFont="1" applyAlignment="1">
      <alignment vertical="center"/>
    </xf>
    <xf numFmtId="4" fontId="25" fillId="7" borderId="5" xfId="205" applyFont="1" applyBorder="1"/>
    <xf numFmtId="0" fontId="24" fillId="0" borderId="0" xfId="206" applyFont="1" applyAlignment="1">
      <alignment horizontal="left" vertical="center"/>
    </xf>
    <xf numFmtId="0" fontId="20" fillId="0" borderId="0" xfId="201" applyFont="1" applyAlignment="1">
      <alignment horizontal="left" vertical="center"/>
    </xf>
    <xf numFmtId="0" fontId="20" fillId="0" borderId="0" xfId="201" applyFont="1" applyAlignment="1">
      <alignment horizontal="center" vertical="center"/>
    </xf>
    <xf numFmtId="0" fontId="25" fillId="0" borderId="0" xfId="201" applyFont="1" applyAlignment="1">
      <alignment horizontal="left" vertical="center"/>
    </xf>
    <xf numFmtId="0" fontId="24" fillId="0" borderId="0" xfId="201" applyFont="1"/>
    <xf numFmtId="0" fontId="20" fillId="0" borderId="0" xfId="7" applyFont="1" applyAlignment="1">
      <alignment horizontal="center" vertical="center"/>
    </xf>
    <xf numFmtId="0" fontId="26" fillId="0" borderId="0" xfId="15" applyFont="1" applyAlignment="1">
      <alignment horizontal="left" vertical="center" wrapText="1"/>
    </xf>
    <xf numFmtId="49" fontId="18" fillId="2" borderId="0" xfId="2" applyNumberFormat="1" applyFont="1" applyFill="1" applyAlignment="1">
      <alignment horizontal="left"/>
    </xf>
    <xf numFmtId="49" fontId="0" fillId="2" borderId="0" xfId="2" applyNumberFormat="1" applyFont="1" applyFill="1"/>
    <xf numFmtId="49" fontId="0" fillId="2" borderId="1" xfId="2" applyNumberFormat="1" applyFont="1" applyFill="1" applyBorder="1"/>
    <xf numFmtId="49" fontId="20" fillId="0" borderId="0" xfId="3" applyNumberFormat="1" applyFont="1" applyAlignment="1">
      <alignment horizontal="center"/>
    </xf>
    <xf numFmtId="49" fontId="21" fillId="0" borderId="0" xfId="3" applyNumberFormat="1" applyFont="1" applyAlignment="1">
      <alignment horizontal="left"/>
    </xf>
    <xf numFmtId="49" fontId="24" fillId="3" borderId="0" xfId="5" applyNumberFormat="1" applyFont="1" applyFill="1"/>
    <xf numFmtId="49" fontId="24" fillId="0" borderId="0" xfId="3" applyNumberFormat="1" applyFont="1"/>
    <xf numFmtId="49" fontId="23" fillId="0" borderId="0" xfId="5" applyNumberFormat="1" applyFont="1"/>
    <xf numFmtId="49" fontId="24" fillId="0" borderId="0" xfId="5" applyNumberFormat="1" applyFont="1"/>
    <xf numFmtId="49" fontId="24" fillId="0" borderId="0" xfId="4" quotePrefix="1" applyNumberFormat="1" applyFont="1"/>
    <xf numFmtId="0" fontId="21" fillId="0" borderId="0" xfId="201" applyFont="1" applyAlignment="1">
      <alignment horizontal="left" wrapText="1"/>
    </xf>
    <xf numFmtId="0" fontId="29" fillId="3" borderId="0" xfId="5" applyFont="1" applyFill="1"/>
    <xf numFmtId="0" fontId="39" fillId="3" borderId="0" xfId="5" applyFont="1" applyFill="1"/>
    <xf numFmtId="0" fontId="25" fillId="0" borderId="5" xfId="41" applyFont="1" applyFill="1" applyBorder="1"/>
    <xf numFmtId="0" fontId="39" fillId="0" borderId="0" xfId="5" applyFont="1"/>
    <xf numFmtId="0" fontId="23" fillId="30" borderId="0" xfId="0" applyFont="1" applyFill="1"/>
    <xf numFmtId="0" fontId="20" fillId="0" borderId="0" xfId="206" applyFont="1" applyAlignment="1">
      <alignment horizontal="left" vertical="center"/>
    </xf>
    <xf numFmtId="4" fontId="25" fillId="0" borderId="0" xfId="45" applyFont="1" applyFill="1"/>
    <xf numFmtId="0" fontId="26" fillId="0" borderId="0" xfId="206" applyFont="1" applyAlignment="1">
      <alignment horizontal="left" vertical="center"/>
    </xf>
    <xf numFmtId="0" fontId="36" fillId="0" borderId="0" xfId="169" applyFont="1" applyAlignment="1">
      <alignment horizontal="center" vertical="center"/>
    </xf>
    <xf numFmtId="9" fontId="20" fillId="13" borderId="5" xfId="208" applyFont="1" applyFill="1" applyBorder="1"/>
    <xf numFmtId="2" fontId="20" fillId="13" borderId="5" xfId="45" applyNumberFormat="1" applyFont="1" applyBorder="1"/>
    <xf numFmtId="2" fontId="25" fillId="12" borderId="5" xfId="41" applyNumberFormat="1" applyFont="1" applyBorder="1"/>
    <xf numFmtId="2" fontId="24" fillId="0" borderId="0" xfId="5" applyNumberFormat="1" applyFont="1"/>
    <xf numFmtId="2" fontId="20" fillId="0" borderId="0" xfId="3" applyNumberFormat="1" applyFont="1"/>
    <xf numFmtId="2" fontId="24" fillId="4" borderId="0" xfId="5" applyNumberFormat="1" applyFont="1" applyFill="1"/>
    <xf numFmtId="0" fontId="102" fillId="0" borderId="0" xfId="0" applyFont="1"/>
    <xf numFmtId="0" fontId="25" fillId="15" borderId="5" xfId="40" applyFont="1" applyBorder="1"/>
    <xf numFmtId="4" fontId="25" fillId="14" borderId="5" xfId="44" applyFont="1" applyBorder="1"/>
    <xf numFmtId="0" fontId="22" fillId="0" borderId="5" xfId="47" applyFont="1"/>
    <xf numFmtId="0" fontId="22" fillId="0" borderId="0" xfId="150" applyFont="1" applyAlignment="1">
      <alignment vertical="center"/>
    </xf>
    <xf numFmtId="0" fontId="22" fillId="0" borderId="0" xfId="150" applyFont="1" applyAlignment="1">
      <alignment horizontal="left" vertical="center"/>
    </xf>
    <xf numFmtId="0" fontId="24" fillId="0" borderId="0" xfId="150" applyFont="1" applyAlignment="1">
      <alignment horizontal="center" vertical="center"/>
    </xf>
    <xf numFmtId="0" fontId="23" fillId="36" borderId="0" xfId="0" applyFont="1" applyFill="1"/>
    <xf numFmtId="0" fontId="38" fillId="0" borderId="5" xfId="209" applyFont="1" applyBorder="1" applyAlignment="1">
      <alignment horizontal="center" wrapText="1"/>
    </xf>
    <xf numFmtId="4" fontId="31" fillId="13" borderId="5" xfId="203" applyFont="1" applyBorder="1" applyAlignment="1">
      <alignment horizontal="center"/>
    </xf>
    <xf numFmtId="175" fontId="40" fillId="0" borderId="0" xfId="0" applyNumberFormat="1" applyFont="1" applyAlignment="1">
      <alignment horizontal="right"/>
    </xf>
    <xf numFmtId="0" fontId="40" fillId="0" borderId="5" xfId="210" applyFont="1" applyBorder="1" applyAlignment="1">
      <alignment horizontal="center" vertical="center" wrapText="1"/>
    </xf>
    <xf numFmtId="166" fontId="98" fillId="0" borderId="0" xfId="4" applyNumberFormat="1" applyFont="1" applyAlignment="1">
      <alignment horizontal="left"/>
    </xf>
    <xf numFmtId="166" fontId="104" fillId="0" borderId="0" xfId="4" applyNumberFormat="1" applyFont="1" applyAlignment="1">
      <alignment horizontal="left"/>
    </xf>
    <xf numFmtId="0" fontId="20" fillId="0" borderId="5" xfId="202" applyFont="1" applyBorder="1" applyAlignment="1">
      <alignment horizontal="left" vertical="center"/>
    </xf>
    <xf numFmtId="0" fontId="31" fillId="0" borderId="0" xfId="201" applyFont="1" applyAlignment="1">
      <alignment horizontal="right" vertical="center"/>
    </xf>
    <xf numFmtId="0" fontId="51" fillId="0" borderId="0" xfId="201" applyFont="1"/>
    <xf numFmtId="0" fontId="23" fillId="0" borderId="0" xfId="196" applyFont="1"/>
    <xf numFmtId="0" fontId="36" fillId="0" borderId="0" xfId="28" applyFont="1" applyAlignment="1">
      <alignment horizontal="center"/>
    </xf>
    <xf numFmtId="0" fontId="23" fillId="28" borderId="0" xfId="0" applyFont="1" applyFill="1"/>
    <xf numFmtId="0" fontId="37" fillId="0" borderId="0" xfId="33" applyFill="1" applyAlignment="1" applyProtection="1"/>
    <xf numFmtId="0" fontId="23" fillId="37" borderId="0" xfId="0" applyFont="1" applyFill="1"/>
    <xf numFmtId="4" fontId="31" fillId="13" borderId="5" xfId="45" applyFont="1" applyBorder="1" applyAlignment="1">
      <alignment horizontal="center"/>
    </xf>
    <xf numFmtId="0" fontId="0" fillId="0" borderId="5" xfId="0" applyBorder="1"/>
    <xf numFmtId="175" fontId="1" fillId="0" borderId="0" xfId="0" applyNumberFormat="1" applyFont="1" applyAlignment="1">
      <alignment horizontal="right"/>
    </xf>
    <xf numFmtId="49" fontId="25" fillId="7" borderId="0" xfId="205" applyNumberFormat="1" applyFont="1"/>
    <xf numFmtId="0" fontId="21" fillId="17" borderId="3" xfId="201" applyFont="1" applyFill="1" applyBorder="1" applyAlignment="1">
      <alignment horizontal="centerContinuous" vertical="center"/>
    </xf>
    <xf numFmtId="0" fontId="21" fillId="17" borderId="4" xfId="201" applyFont="1" applyFill="1" applyBorder="1" applyAlignment="1">
      <alignment horizontal="centerContinuous" vertical="center"/>
    </xf>
    <xf numFmtId="0" fontId="20" fillId="0" borderId="0" xfId="202" applyFont="1" applyAlignment="1">
      <alignment horizontal="center" vertical="center"/>
    </xf>
    <xf numFmtId="166" fontId="24" fillId="0" borderId="0" xfId="5" applyNumberFormat="1" applyFont="1"/>
    <xf numFmtId="0" fontId="20" fillId="12" borderId="5" xfId="175" applyFont="1" applyBorder="1" applyAlignment="1">
      <alignment horizontal="center"/>
    </xf>
    <xf numFmtId="9" fontId="25" fillId="13" borderId="5" xfId="208" applyFont="1" applyFill="1" applyBorder="1" applyAlignment="1">
      <alignment horizontal="center"/>
    </xf>
    <xf numFmtId="0" fontId="21" fillId="0" borderId="0" xfId="173" applyFont="1" applyAlignment="1">
      <alignment horizontal="left" wrapText="1"/>
    </xf>
    <xf numFmtId="0" fontId="29" fillId="0" borderId="0" xfId="150" applyFont="1" applyAlignment="1">
      <alignment vertical="center"/>
    </xf>
    <xf numFmtId="0" fontId="20" fillId="0" borderId="0" xfId="3" applyFont="1" applyAlignment="1">
      <alignment wrapText="1"/>
    </xf>
    <xf numFmtId="0" fontId="109" fillId="3" borderId="0" xfId="5" applyFont="1" applyFill="1"/>
    <xf numFmtId="165" fontId="24" fillId="0" borderId="0" xfId="5" applyNumberFormat="1" applyFont="1"/>
    <xf numFmtId="0" fontId="45" fillId="17" borderId="32" xfId="3" applyFont="1" applyFill="1" applyBorder="1" applyAlignment="1">
      <alignment horizontal="centerContinuous" vertical="center"/>
    </xf>
    <xf numFmtId="0" fontId="20" fillId="0" borderId="5" xfId="7" applyFont="1" applyBorder="1" applyAlignment="1">
      <alignment horizontal="center" vertical="center"/>
    </xf>
    <xf numFmtId="0" fontId="110" fillId="0" borderId="0" xfId="2" applyFont="1"/>
    <xf numFmtId="0" fontId="110" fillId="0" borderId="1" xfId="2" applyFont="1" applyBorder="1"/>
    <xf numFmtId="0" fontId="111" fillId="0" borderId="0" xfId="5" applyFont="1"/>
    <xf numFmtId="0" fontId="111" fillId="0" borderId="0" xfId="5" applyFont="1" applyAlignment="1">
      <alignment horizontal="left"/>
    </xf>
    <xf numFmtId="0" fontId="25" fillId="12" borderId="5" xfId="228" applyFont="1" applyBorder="1"/>
    <xf numFmtId="0" fontId="97" fillId="0" borderId="0" xfId="0" applyFont="1" applyAlignment="1">
      <alignment horizontal="center" vertical="center" wrapText="1"/>
    </xf>
    <xf numFmtId="0" fontId="20" fillId="0" borderId="54" xfId="7" applyFont="1" applyBorder="1" applyAlignment="1">
      <alignment horizontal="center" vertical="center"/>
    </xf>
    <xf numFmtId="0" fontId="20" fillId="0" borderId="55" xfId="7" applyFont="1" applyBorder="1" applyAlignment="1">
      <alignment horizontal="center" vertical="center"/>
    </xf>
    <xf numFmtId="0" fontId="20" fillId="0" borderId="56" xfId="7" applyFont="1" applyBorder="1" applyAlignment="1">
      <alignment horizontal="center" vertical="center"/>
    </xf>
    <xf numFmtId="0" fontId="1" fillId="0" borderId="0" xfId="0" applyFont="1"/>
    <xf numFmtId="0" fontId="57" fillId="0" borderId="0" xfId="3" applyFont="1" applyAlignment="1">
      <alignment horizontal="left" vertical="center"/>
    </xf>
    <xf numFmtId="166" fontId="98" fillId="0" borderId="0" xfId="4" applyNumberFormat="1" applyFont="1" applyAlignment="1">
      <alignment horizontal="left" vertical="center"/>
    </xf>
    <xf numFmtId="186" fontId="31" fillId="13" borderId="5" xfId="45" applyNumberFormat="1" applyFont="1" applyBorder="1"/>
    <xf numFmtId="0" fontId="20" fillId="0" borderId="0" xfId="327" applyFont="1" applyAlignment="1">
      <alignment horizontal="left" wrapText="1"/>
    </xf>
    <xf numFmtId="186" fontId="31" fillId="13" borderId="5" xfId="203" applyNumberFormat="1" applyFont="1" applyBorder="1"/>
    <xf numFmtId="0" fontId="20" fillId="0" borderId="0" xfId="327" applyFont="1"/>
    <xf numFmtId="0" fontId="21" fillId="0" borderId="0" xfId="327" applyFont="1" applyAlignment="1">
      <alignment vertical="center"/>
    </xf>
    <xf numFmtId="0" fontId="20" fillId="0" borderId="0" xfId="327" applyFont="1" applyAlignment="1">
      <alignment horizontal="center"/>
    </xf>
    <xf numFmtId="0" fontId="21" fillId="17" borderId="2" xfId="327" applyFont="1" applyFill="1" applyBorder="1" applyAlignment="1">
      <alignment horizontal="centerContinuous" vertical="center"/>
    </xf>
    <xf numFmtId="0" fontId="45" fillId="17" borderId="3" xfId="327" applyFont="1" applyFill="1" applyBorder="1" applyAlignment="1">
      <alignment horizontal="centerContinuous" vertical="center"/>
    </xf>
    <xf numFmtId="0" fontId="45" fillId="17" borderId="4" xfId="327" applyFont="1" applyFill="1" applyBorder="1" applyAlignment="1">
      <alignment horizontal="centerContinuous" vertical="center"/>
    </xf>
    <xf numFmtId="0" fontId="20" fillId="0" borderId="0" xfId="327" applyFont="1" applyAlignment="1">
      <alignment horizontal="left"/>
    </xf>
    <xf numFmtId="0" fontId="21" fillId="0" borderId="0" xfId="327" applyFont="1" applyAlignment="1">
      <alignment horizontal="left" vertical="center"/>
    </xf>
    <xf numFmtId="0" fontId="20" fillId="0" borderId="6" xfId="295" applyFont="1" applyBorder="1" applyAlignment="1">
      <alignment horizontal="left" vertical="center"/>
    </xf>
    <xf numFmtId="0" fontId="20" fillId="0" borderId="7" xfId="295" applyFont="1" applyBorder="1" applyAlignment="1">
      <alignment horizontal="left" vertical="center"/>
    </xf>
    <xf numFmtId="0" fontId="20" fillId="0" borderId="8" xfId="295" applyFont="1" applyBorder="1" applyAlignment="1">
      <alignment horizontal="left" vertical="center"/>
    </xf>
    <xf numFmtId="0" fontId="25" fillId="0" borderId="0" xfId="327" applyFont="1" applyAlignment="1">
      <alignment vertical="center"/>
    </xf>
    <xf numFmtId="0" fontId="51" fillId="0" borderId="0" xfId="327" applyFont="1"/>
    <xf numFmtId="0" fontId="20" fillId="0" borderId="0" xfId="327" applyFont="1" applyAlignment="1">
      <alignment vertical="center"/>
    </xf>
    <xf numFmtId="0" fontId="20" fillId="0" borderId="0" xfId="327" applyFont="1" applyAlignment="1">
      <alignment horizontal="center" vertical="center"/>
    </xf>
    <xf numFmtId="0" fontId="73" fillId="0" borderId="0" xfId="228" applyFont="1" applyFill="1" applyBorder="1"/>
    <xf numFmtId="0" fontId="101" fillId="4" borderId="0" xfId="5" applyFont="1" applyFill="1"/>
    <xf numFmtId="0" fontId="101" fillId="0" borderId="0" xfId="5" applyFont="1"/>
    <xf numFmtId="0" fontId="24" fillId="0" borderId="0" xfId="327" applyFont="1" applyAlignment="1">
      <alignment wrapText="1"/>
    </xf>
    <xf numFmtId="186" fontId="31" fillId="13" borderId="5" xfId="313" applyNumberFormat="1" applyFont="1" applyBorder="1"/>
    <xf numFmtId="0" fontId="24" fillId="0" borderId="0" xfId="327" applyFont="1"/>
    <xf numFmtId="0" fontId="22" fillId="0" borderId="0" xfId="327" applyFont="1" applyAlignment="1">
      <alignment vertical="center"/>
    </xf>
    <xf numFmtId="0" fontId="24" fillId="0" borderId="0" xfId="327" applyFont="1" applyAlignment="1">
      <alignment vertical="center"/>
    </xf>
    <xf numFmtId="166" fontId="101" fillId="0" borderId="0" xfId="4" applyNumberFormat="1" applyFont="1"/>
    <xf numFmtId="0" fontId="45" fillId="17" borderId="4" xfId="3" applyFont="1" applyFill="1" applyBorder="1" applyAlignment="1">
      <alignment horizontal="center" vertical="center"/>
    </xf>
    <xf numFmtId="0" fontId="45" fillId="17" borderId="3" xfId="3" applyFont="1" applyFill="1" applyBorder="1" applyAlignment="1">
      <alignment horizontal="center" vertical="center"/>
    </xf>
    <xf numFmtId="2" fontId="112" fillId="18" borderId="5" xfId="344" applyNumberFormat="1" applyFont="1" applyFill="1" applyBorder="1" applyAlignment="1">
      <alignment horizontal="center" vertical="center" wrapText="1"/>
    </xf>
    <xf numFmtId="0" fontId="57" fillId="0" borderId="0" xfId="201" applyFont="1" applyAlignment="1">
      <alignment vertical="center"/>
    </xf>
    <xf numFmtId="0" fontId="29" fillId="4" borderId="0" xfId="5" applyFont="1" applyFill="1"/>
    <xf numFmtId="0" fontId="98" fillId="4" borderId="0" xfId="5" applyFont="1" applyFill="1"/>
    <xf numFmtId="0" fontId="113" fillId="3" borderId="0" xfId="5" applyFont="1" applyFill="1"/>
    <xf numFmtId="3" fontId="25" fillId="13" borderId="5" xfId="203" applyNumberFormat="1" applyFont="1" applyBorder="1" applyAlignment="1">
      <alignment vertical="center"/>
    </xf>
    <xf numFmtId="186" fontId="25" fillId="13" borderId="5" xfId="203" applyNumberFormat="1" applyFont="1" applyBorder="1"/>
    <xf numFmtId="0" fontId="1" fillId="6" borderId="21" xfId="284" applyFill="1" applyBorder="1"/>
    <xf numFmtId="0" fontId="1" fillId="6" borderId="0" xfId="284" applyFill="1"/>
    <xf numFmtId="0" fontId="63" fillId="6" borderId="0" xfId="284" applyFont="1" applyFill="1"/>
    <xf numFmtId="0" fontId="64" fillId="6" borderId="0" xfId="284" applyFont="1" applyFill="1"/>
    <xf numFmtId="0" fontId="35" fillId="6" borderId="0" xfId="284" applyFont="1" applyFill="1"/>
    <xf numFmtId="0" fontId="1" fillId="0" borderId="0" xfId="284"/>
    <xf numFmtId="0" fontId="36" fillId="6" borderId="0" xfId="284" applyFont="1" applyFill="1"/>
    <xf numFmtId="0" fontId="65" fillId="0" borderId="29" xfId="284" applyFont="1" applyBorder="1" applyAlignment="1">
      <alignment horizontal="center"/>
    </xf>
    <xf numFmtId="0" fontId="38" fillId="6" borderId="31" xfId="284" applyFont="1" applyFill="1" applyBorder="1"/>
    <xf numFmtId="171" fontId="36" fillId="0" borderId="20" xfId="284" applyNumberFormat="1" applyFont="1" applyBorder="1" applyAlignment="1">
      <alignment vertical="center"/>
    </xf>
    <xf numFmtId="0" fontId="1" fillId="0" borderId="20" xfId="284" applyBorder="1"/>
    <xf numFmtId="0" fontId="64" fillId="6" borderId="20" xfId="284" applyFont="1" applyFill="1" applyBorder="1"/>
    <xf numFmtId="168" fontId="64" fillId="0" borderId="20" xfId="284" applyNumberFormat="1" applyFont="1" applyBorder="1"/>
    <xf numFmtId="164" fontId="64" fillId="0" borderId="20" xfId="284" applyNumberFormat="1" applyFont="1" applyBorder="1"/>
    <xf numFmtId="0" fontId="1" fillId="6" borderId="32" xfId="284" applyFill="1" applyBorder="1"/>
    <xf numFmtId="0" fontId="38" fillId="6" borderId="21" xfId="284" applyFont="1" applyFill="1" applyBorder="1"/>
    <xf numFmtId="171" fontId="36" fillId="0" borderId="0" xfId="284" applyNumberFormat="1" applyFont="1" applyAlignment="1">
      <alignment vertical="center"/>
    </xf>
    <xf numFmtId="171" fontId="49" fillId="0" borderId="0" xfId="284" applyNumberFormat="1" applyFont="1" applyAlignment="1">
      <alignment vertical="center"/>
    </xf>
    <xf numFmtId="0" fontId="1" fillId="6" borderId="22" xfId="284" applyFill="1" applyBorder="1"/>
    <xf numFmtId="0" fontId="1" fillId="0" borderId="21" xfId="284" applyBorder="1"/>
    <xf numFmtId="0" fontId="80" fillId="0" borderId="0" xfId="284" applyFont="1" applyProtection="1">
      <protection locked="0"/>
    </xf>
    <xf numFmtId="0" fontId="35" fillId="0" borderId="0" xfId="284" applyFont="1"/>
    <xf numFmtId="0" fontId="64" fillId="0" borderId="0" xfId="284" applyFont="1"/>
    <xf numFmtId="164" fontId="65" fillId="0" borderId="0" xfId="284" applyNumberFormat="1" applyFont="1"/>
    <xf numFmtId="0" fontId="36" fillId="6" borderId="21" xfId="284" applyFont="1" applyFill="1" applyBorder="1"/>
    <xf numFmtId="0" fontId="1" fillId="0" borderId="22" xfId="284" applyBorder="1"/>
    <xf numFmtId="171" fontId="38" fillId="0" borderId="0" xfId="284" applyNumberFormat="1" applyFont="1" applyAlignment="1">
      <alignment vertical="center"/>
    </xf>
    <xf numFmtId="0" fontId="65" fillId="6" borderId="0" xfId="284" applyFont="1" applyFill="1"/>
    <xf numFmtId="0" fontId="67" fillId="0" borderId="22" xfId="284" applyFont="1" applyBorder="1"/>
    <xf numFmtId="168" fontId="64" fillId="0" borderId="0" xfId="284" applyNumberFormat="1" applyFont="1"/>
    <xf numFmtId="164" fontId="64" fillId="0" borderId="0" xfId="284" applyNumberFormat="1" applyFont="1"/>
    <xf numFmtId="0" fontId="69" fillId="0" borderId="0" xfId="284" applyFont="1"/>
    <xf numFmtId="0" fontId="40" fillId="0" borderId="0" xfId="284" applyFont="1"/>
    <xf numFmtId="0" fontId="1" fillId="0" borderId="23" xfId="284" applyBorder="1"/>
    <xf numFmtId="171" fontId="36" fillId="0" borderId="1" xfId="284" applyNumberFormat="1" applyFont="1" applyBorder="1" applyAlignment="1">
      <alignment vertical="center"/>
    </xf>
    <xf numFmtId="0" fontId="1" fillId="0" borderId="1" xfId="284" applyBorder="1"/>
    <xf numFmtId="0" fontId="1" fillId="0" borderId="24" xfId="284" applyBorder="1"/>
    <xf numFmtId="0" fontId="1" fillId="0" borderId="31" xfId="284" applyBorder="1"/>
    <xf numFmtId="0" fontId="1" fillId="0" borderId="32" xfId="284" applyBorder="1"/>
    <xf numFmtId="0" fontId="1" fillId="6" borderId="21" xfId="284" applyFill="1" applyBorder="1" applyAlignment="1">
      <alignment wrapText="1"/>
    </xf>
    <xf numFmtId="0" fontId="1" fillId="0" borderId="21" xfId="284" applyBorder="1" applyAlignment="1">
      <alignment wrapText="1"/>
    </xf>
    <xf numFmtId="0" fontId="1" fillId="6" borderId="23" xfId="284" applyFill="1" applyBorder="1" applyAlignment="1">
      <alignment wrapText="1"/>
    </xf>
    <xf numFmtId="0" fontId="64" fillId="6" borderId="1" xfId="284" applyFont="1" applyFill="1" applyBorder="1"/>
    <xf numFmtId="168" fontId="64" fillId="0" borderId="1" xfId="284" applyNumberFormat="1" applyFont="1" applyBorder="1"/>
    <xf numFmtId="164" fontId="64" fillId="0" borderId="1" xfId="284" applyNumberFormat="1" applyFont="1" applyBorder="1"/>
    <xf numFmtId="0" fontId="1" fillId="6" borderId="31" xfId="284" applyFill="1" applyBorder="1" applyAlignment="1">
      <alignment wrapText="1"/>
    </xf>
    <xf numFmtId="0" fontId="70" fillId="0" borderId="0" xfId="284" applyFont="1" applyAlignment="1">
      <alignment horizontal="center" vertical="center"/>
    </xf>
    <xf numFmtId="164" fontId="65" fillId="0" borderId="20" xfId="284" applyNumberFormat="1" applyFont="1" applyBorder="1"/>
    <xf numFmtId="171" fontId="68" fillId="0" borderId="0" xfId="284" applyNumberFormat="1" applyFont="1" applyAlignment="1">
      <alignment vertical="center"/>
    </xf>
    <xf numFmtId="171" fontId="49" fillId="0" borderId="1" xfId="284" applyNumberFormat="1" applyFont="1" applyBorder="1" applyAlignment="1">
      <alignment vertical="center"/>
    </xf>
    <xf numFmtId="0" fontId="1" fillId="0" borderId="26" xfId="284" applyBorder="1"/>
    <xf numFmtId="0" fontId="114" fillId="0" borderId="0" xfId="284" applyFont="1"/>
    <xf numFmtId="0" fontId="114" fillId="6" borderId="0" xfId="284" applyFont="1" applyFill="1" applyAlignment="1">
      <alignment vertical="center" wrapText="1"/>
    </xf>
    <xf numFmtId="0" fontId="65" fillId="0" borderId="5" xfId="284" applyFont="1" applyBorder="1" applyAlignment="1">
      <alignment horizontal="center"/>
    </xf>
    <xf numFmtId="171" fontId="38" fillId="6" borderId="0" xfId="284" applyNumberFormat="1" applyFont="1" applyFill="1" applyAlignment="1">
      <alignment vertical="center"/>
    </xf>
    <xf numFmtId="0" fontId="85" fillId="0" borderId="31" xfId="284" applyFont="1" applyBorder="1" applyAlignment="1">
      <alignment vertical="center"/>
    </xf>
    <xf numFmtId="0" fontId="85" fillId="0" borderId="20" xfId="284" applyFont="1" applyBorder="1" applyAlignment="1">
      <alignment vertical="center"/>
    </xf>
    <xf numFmtId="0" fontId="66" fillId="0" borderId="31" xfId="284" applyFont="1" applyBorder="1" applyAlignment="1">
      <alignment vertical="center"/>
    </xf>
    <xf numFmtId="0" fontId="66" fillId="0" borderId="20" xfId="284" applyFont="1" applyBorder="1" applyAlignment="1">
      <alignment vertical="center"/>
    </xf>
    <xf numFmtId="0" fontId="66" fillId="0" borderId="33" xfId="284" applyFont="1" applyBorder="1" applyAlignment="1">
      <alignment vertical="center"/>
    </xf>
    <xf numFmtId="0" fontId="86" fillId="0" borderId="35" xfId="284" applyFont="1" applyBorder="1"/>
    <xf numFmtId="0" fontId="86" fillId="0" borderId="36" xfId="284" applyFont="1" applyBorder="1"/>
    <xf numFmtId="0" fontId="66" fillId="0" borderId="21" xfId="284" applyFont="1" applyBorder="1" applyAlignment="1">
      <alignment vertical="center"/>
    </xf>
    <xf numFmtId="164" fontId="1" fillId="0" borderId="0" xfId="284" applyNumberFormat="1"/>
    <xf numFmtId="182" fontId="64" fillId="0" borderId="0" xfId="284" applyNumberFormat="1" applyFont="1"/>
    <xf numFmtId="164" fontId="1" fillId="0" borderId="20" xfId="284" applyNumberFormat="1" applyBorder="1"/>
    <xf numFmtId="182" fontId="64" fillId="0" borderId="20" xfId="284" applyNumberFormat="1" applyFont="1" applyBorder="1"/>
    <xf numFmtId="168" fontId="69" fillId="0" borderId="0" xfId="284" applyNumberFormat="1" applyFont="1"/>
    <xf numFmtId="0" fontId="64" fillId="6" borderId="21" xfId="284" applyFont="1" applyFill="1" applyBorder="1"/>
    <xf numFmtId="0" fontId="38" fillId="6" borderId="0" xfId="284" applyFont="1" applyFill="1"/>
    <xf numFmtId="0" fontId="64" fillId="6" borderId="31" xfId="284" applyFont="1" applyFill="1" applyBorder="1"/>
    <xf numFmtId="0" fontId="35" fillId="6" borderId="20" xfId="284" applyFont="1" applyFill="1" applyBorder="1"/>
    <xf numFmtId="0" fontId="36" fillId="6" borderId="20" xfId="284" applyFont="1" applyFill="1" applyBorder="1"/>
    <xf numFmtId="0" fontId="35" fillId="0" borderId="20" xfId="284" applyFont="1" applyBorder="1"/>
    <xf numFmtId="0" fontId="64" fillId="0" borderId="32" xfId="284" applyFont="1" applyBorder="1"/>
    <xf numFmtId="0" fontId="63" fillId="6" borderId="21" xfId="284" applyFont="1" applyFill="1" applyBorder="1"/>
    <xf numFmtId="164" fontId="65" fillId="0" borderId="22" xfId="284" applyNumberFormat="1" applyFont="1" applyBorder="1"/>
    <xf numFmtId="0" fontId="35" fillId="6" borderId="21" xfId="284" applyFont="1" applyFill="1" applyBorder="1"/>
    <xf numFmtId="0" fontId="86" fillId="0" borderId="0" xfId="284" applyFont="1"/>
    <xf numFmtId="164" fontId="64" fillId="0" borderId="22" xfId="284" applyNumberFormat="1" applyFont="1" applyBorder="1"/>
    <xf numFmtId="0" fontId="38" fillId="0" borderId="21" xfId="284" applyFont="1" applyBorder="1"/>
    <xf numFmtId="0" fontId="38" fillId="0" borderId="0" xfId="284" applyFont="1"/>
    <xf numFmtId="171" fontId="36" fillId="6" borderId="0" xfId="284" applyNumberFormat="1" applyFont="1" applyFill="1" applyAlignment="1">
      <alignment vertical="center"/>
    </xf>
    <xf numFmtId="171" fontId="1" fillId="0" borderId="0" xfId="284" applyNumberFormat="1" applyAlignment="1">
      <alignment vertical="center" wrapText="1"/>
    </xf>
    <xf numFmtId="173" fontId="40" fillId="6" borderId="0" xfId="284" applyNumberFormat="1" applyFont="1" applyFill="1" applyAlignment="1">
      <alignment vertical="center"/>
    </xf>
    <xf numFmtId="173" fontId="1" fillId="6" borderId="0" xfId="284" applyNumberFormat="1" applyFill="1" applyAlignment="1">
      <alignment vertical="center"/>
    </xf>
    <xf numFmtId="0" fontId="1" fillId="0" borderId="0" xfId="284" applyAlignment="1">
      <alignment horizontal="left"/>
    </xf>
    <xf numFmtId="0" fontId="1" fillId="6" borderId="0" xfId="284" applyFill="1" applyAlignment="1">
      <alignment horizontal="left"/>
    </xf>
    <xf numFmtId="0" fontId="36" fillId="6" borderId="0" xfId="284" applyFont="1" applyFill="1" applyAlignment="1">
      <alignment horizontal="left"/>
    </xf>
    <xf numFmtId="171" fontId="36" fillId="0" borderId="0" xfId="284" applyNumberFormat="1" applyFont="1" applyAlignment="1">
      <alignment horizontal="left"/>
    </xf>
    <xf numFmtId="0" fontId="1" fillId="31" borderId="0" xfId="284" applyFill="1"/>
    <xf numFmtId="0" fontId="40" fillId="6" borderId="21" xfId="284" applyFont="1" applyFill="1" applyBorder="1" applyAlignment="1">
      <alignment horizontal="left"/>
    </xf>
    <xf numFmtId="0" fontId="40" fillId="6" borderId="21" xfId="284" applyFont="1" applyFill="1" applyBorder="1" applyAlignment="1">
      <alignment wrapText="1"/>
    </xf>
    <xf numFmtId="171" fontId="38" fillId="0" borderId="0" xfId="284" applyNumberFormat="1" applyFont="1" applyAlignment="1">
      <alignment horizontal="left"/>
    </xf>
    <xf numFmtId="0" fontId="0" fillId="6" borderId="31" xfId="138" applyFont="1" applyFill="1" applyBorder="1"/>
    <xf numFmtId="0" fontId="1" fillId="6" borderId="43" xfId="284" applyFill="1" applyBorder="1" applyAlignment="1">
      <alignment horizontal="left"/>
    </xf>
    <xf numFmtId="0" fontId="1" fillId="6" borderId="43" xfId="284" applyFill="1" applyBorder="1"/>
    <xf numFmtId="0" fontId="38" fillId="6" borderId="43" xfId="284" applyFont="1" applyFill="1" applyBorder="1"/>
    <xf numFmtId="0" fontId="40" fillId="0" borderId="5" xfId="284" applyFont="1" applyBorder="1" applyAlignment="1">
      <alignment horizontal="center"/>
    </xf>
    <xf numFmtId="0" fontId="35" fillId="6" borderId="43" xfId="284" applyFont="1" applyFill="1" applyBorder="1"/>
    <xf numFmtId="0" fontId="64" fillId="6" borderId="47" xfId="284" applyFont="1" applyFill="1" applyBorder="1"/>
    <xf numFmtId="0" fontId="64" fillId="6" borderId="43" xfId="284" applyFont="1" applyFill="1" applyBorder="1"/>
    <xf numFmtId="0" fontId="1" fillId="0" borderId="43" xfId="284" applyBorder="1"/>
    <xf numFmtId="171" fontId="36" fillId="6" borderId="21" xfId="284" applyNumberFormat="1" applyFont="1" applyFill="1" applyBorder="1" applyAlignment="1">
      <alignment vertical="center"/>
    </xf>
    <xf numFmtId="173" fontId="1" fillId="6" borderId="1" xfId="284" applyNumberFormat="1" applyFill="1" applyBorder="1" applyAlignment="1">
      <alignment vertical="center"/>
    </xf>
    <xf numFmtId="0" fontId="40" fillId="6" borderId="21" xfId="284" applyFont="1" applyFill="1" applyBorder="1" applyAlignment="1">
      <alignment vertical="center"/>
    </xf>
    <xf numFmtId="0" fontId="40" fillId="6" borderId="0" xfId="284" applyFont="1" applyFill="1" applyAlignment="1">
      <alignment vertical="center"/>
    </xf>
    <xf numFmtId="171" fontId="38" fillId="6" borderId="21" xfId="284" applyNumberFormat="1" applyFont="1" applyFill="1" applyBorder="1" applyAlignment="1">
      <alignment vertical="center"/>
    </xf>
    <xf numFmtId="0" fontId="40" fillId="6" borderId="0" xfId="284" applyFont="1" applyFill="1"/>
    <xf numFmtId="0" fontId="40" fillId="6" borderId="21" xfId="284" applyFont="1" applyFill="1" applyBorder="1"/>
    <xf numFmtId="2" fontId="1" fillId="6" borderId="0" xfId="284" applyNumberFormat="1" applyFill="1"/>
    <xf numFmtId="0" fontId="1" fillId="31" borderId="21" xfId="284" applyFill="1" applyBorder="1"/>
    <xf numFmtId="0" fontId="40" fillId="0" borderId="21" xfId="284" applyFont="1" applyBorder="1"/>
    <xf numFmtId="171" fontId="36" fillId="6" borderId="21" xfId="284" applyNumberFormat="1" applyFont="1" applyFill="1" applyBorder="1" applyAlignment="1">
      <alignment vertical="center" wrapText="1"/>
    </xf>
    <xf numFmtId="171" fontId="36" fillId="6" borderId="0" xfId="284" applyNumberFormat="1" applyFont="1" applyFill="1" applyAlignment="1">
      <alignment vertical="center" wrapText="1"/>
    </xf>
    <xf numFmtId="171" fontId="36" fillId="6" borderId="0" xfId="284" applyNumberFormat="1" applyFont="1" applyFill="1" applyAlignment="1">
      <alignment horizontal="center" vertical="center"/>
    </xf>
    <xf numFmtId="171" fontId="36" fillId="6" borderId="23" xfId="284" applyNumberFormat="1" applyFont="1" applyFill="1" applyBorder="1" applyAlignment="1">
      <alignment vertical="center"/>
    </xf>
    <xf numFmtId="171" fontId="36" fillId="6" borderId="1" xfId="284" applyNumberFormat="1" applyFont="1" applyFill="1" applyBorder="1" applyAlignment="1">
      <alignment vertical="center"/>
    </xf>
    <xf numFmtId="0" fontId="1" fillId="6" borderId="1" xfId="284" applyFill="1" applyBorder="1"/>
    <xf numFmtId="0" fontId="1" fillId="6" borderId="24" xfId="284" applyFill="1" applyBorder="1"/>
    <xf numFmtId="0" fontId="0" fillId="6" borderId="21" xfId="284" applyFont="1" applyFill="1" applyBorder="1"/>
    <xf numFmtId="0" fontId="0" fillId="6" borderId="0" xfId="284" applyFont="1" applyFill="1"/>
    <xf numFmtId="0" fontId="67" fillId="6" borderId="0" xfId="284" applyFont="1" applyFill="1"/>
    <xf numFmtId="0" fontId="40" fillId="6" borderId="0" xfId="284" applyFont="1" applyFill="1" applyProtection="1">
      <protection locked="0"/>
    </xf>
    <xf numFmtId="0" fontId="36" fillId="6" borderId="0" xfId="284" applyFont="1" applyFill="1" applyProtection="1">
      <protection locked="0"/>
    </xf>
    <xf numFmtId="0" fontId="24" fillId="6" borderId="0" xfId="284" applyFont="1" applyFill="1" applyProtection="1">
      <protection locked="0"/>
    </xf>
    <xf numFmtId="0" fontId="1" fillId="6" borderId="0" xfId="284" applyFill="1" applyProtection="1">
      <protection locked="0"/>
    </xf>
    <xf numFmtId="0" fontId="67" fillId="6" borderId="0" xfId="284" applyFont="1" applyFill="1" applyProtection="1">
      <protection locked="0"/>
    </xf>
    <xf numFmtId="0" fontId="38" fillId="6" borderId="0" xfId="284" applyFont="1" applyFill="1" applyProtection="1">
      <protection locked="0"/>
    </xf>
    <xf numFmtId="0" fontId="91" fillId="6" borderId="0" xfId="284" applyFont="1" applyFill="1" applyProtection="1">
      <protection locked="0"/>
    </xf>
    <xf numFmtId="0" fontId="92" fillId="6" borderId="0" xfId="284" applyFont="1" applyFill="1" applyProtection="1">
      <protection locked="0"/>
    </xf>
    <xf numFmtId="0" fontId="93" fillId="6" borderId="0" xfId="284" applyFont="1" applyFill="1" applyProtection="1">
      <protection locked="0"/>
    </xf>
    <xf numFmtId="0" fontId="36" fillId="32" borderId="0" xfId="284" applyFont="1" applyFill="1" applyAlignment="1">
      <alignment vertical="top"/>
    </xf>
    <xf numFmtId="0" fontId="36" fillId="6" borderId="0" xfId="284" applyFont="1" applyFill="1" applyAlignment="1">
      <alignment horizontal="left" vertical="center" wrapText="1"/>
    </xf>
    <xf numFmtId="0" fontId="94" fillId="0" borderId="22" xfId="284" applyFont="1" applyBorder="1" applyProtection="1">
      <protection locked="0"/>
    </xf>
    <xf numFmtId="0" fontId="36" fillId="6" borderId="25" xfId="284" applyFont="1" applyFill="1" applyBorder="1" applyAlignment="1">
      <alignment horizontal="left" vertical="center" wrapText="1"/>
    </xf>
    <xf numFmtId="0" fontId="36" fillId="0" borderId="0" xfId="284" applyFont="1" applyAlignment="1">
      <alignment vertical="top"/>
    </xf>
    <xf numFmtId="0" fontId="36" fillId="0" borderId="0" xfId="284" applyFont="1" applyAlignment="1">
      <alignment horizontal="left" vertical="center" wrapText="1"/>
    </xf>
    <xf numFmtId="164" fontId="1" fillId="0" borderId="43" xfId="284" applyNumberFormat="1" applyBorder="1"/>
    <xf numFmtId="0" fontId="94" fillId="0" borderId="0" xfId="284" applyFont="1" applyAlignment="1">
      <alignment vertical="center" wrapText="1"/>
    </xf>
    <xf numFmtId="164" fontId="1" fillId="0" borderId="41" xfId="284" applyNumberFormat="1" applyBorder="1"/>
    <xf numFmtId="0" fontId="38" fillId="6" borderId="0" xfId="284" applyFont="1" applyFill="1" applyAlignment="1">
      <alignment horizontal="left" vertical="center"/>
    </xf>
    <xf numFmtId="164" fontId="65" fillId="0" borderId="5" xfId="284" applyNumberFormat="1" applyFont="1" applyBorder="1"/>
    <xf numFmtId="171" fontId="36" fillId="6" borderId="0" xfId="284" applyNumberFormat="1" applyFont="1" applyFill="1" applyAlignment="1">
      <alignment horizontal="left"/>
    </xf>
    <xf numFmtId="171" fontId="56" fillId="6" borderId="0" xfId="284" applyNumberFormat="1" applyFont="1" applyFill="1" applyAlignment="1">
      <alignment vertical="center"/>
    </xf>
    <xf numFmtId="171" fontId="1" fillId="6" borderId="0" xfId="284" applyNumberFormat="1" applyFill="1" applyAlignment="1">
      <alignment vertical="center"/>
    </xf>
    <xf numFmtId="171" fontId="1" fillId="6" borderId="52" xfId="284" applyNumberFormat="1" applyFill="1" applyBorder="1" applyAlignment="1">
      <alignment vertical="center"/>
    </xf>
    <xf numFmtId="171" fontId="56" fillId="6" borderId="52" xfId="284" applyNumberFormat="1" applyFont="1" applyFill="1" applyBorder="1" applyAlignment="1">
      <alignment vertical="center"/>
    </xf>
    <xf numFmtId="171" fontId="1" fillId="6" borderId="52" xfId="284" applyNumberFormat="1" applyFill="1" applyBorder="1" applyAlignment="1">
      <alignment horizontal="left" vertical="center" indent="1"/>
    </xf>
    <xf numFmtId="0" fontId="56" fillId="6" borderId="52" xfId="284" applyFont="1" applyFill="1" applyBorder="1" applyAlignment="1">
      <alignment vertical="center"/>
    </xf>
    <xf numFmtId="171" fontId="1" fillId="6" borderId="0" xfId="284" applyNumberFormat="1" applyFill="1" applyAlignment="1">
      <alignment horizontal="left" vertical="center" indent="1"/>
    </xf>
    <xf numFmtId="0" fontId="56" fillId="6" borderId="0" xfId="284" applyFont="1" applyFill="1" applyAlignment="1">
      <alignment vertical="center"/>
    </xf>
    <xf numFmtId="171" fontId="1" fillId="6" borderId="53" xfId="284" applyNumberFormat="1" applyFill="1" applyBorder="1" applyAlignment="1">
      <alignment vertical="center"/>
    </xf>
    <xf numFmtId="171" fontId="56" fillId="6" borderId="53" xfId="284" applyNumberFormat="1" applyFont="1" applyFill="1" applyBorder="1" applyAlignment="1">
      <alignment vertical="center"/>
    </xf>
    <xf numFmtId="171" fontId="1" fillId="6" borderId="53" xfId="284" applyNumberFormat="1" applyFill="1" applyBorder="1" applyAlignment="1">
      <alignment horizontal="left" vertical="center" indent="1"/>
    </xf>
    <xf numFmtId="0" fontId="56" fillId="6" borderId="53" xfId="284" applyFont="1" applyFill="1" applyBorder="1" applyAlignment="1">
      <alignment vertical="center"/>
    </xf>
    <xf numFmtId="184" fontId="49" fillId="6" borderId="52" xfId="284" applyNumberFormat="1" applyFont="1" applyFill="1" applyBorder="1" applyAlignment="1">
      <alignment vertical="center"/>
    </xf>
    <xf numFmtId="171" fontId="40" fillId="6" borderId="0" xfId="284" applyNumberFormat="1" applyFont="1" applyFill="1" applyAlignment="1">
      <alignment vertical="center"/>
    </xf>
    <xf numFmtId="0" fontId="40" fillId="0" borderId="29" xfId="284" applyFont="1" applyBorder="1" applyAlignment="1">
      <alignment horizontal="center"/>
    </xf>
    <xf numFmtId="0" fontId="65" fillId="6" borderId="5" xfId="284" applyFont="1" applyFill="1" applyBorder="1" applyAlignment="1">
      <alignment horizontal="center"/>
    </xf>
    <xf numFmtId="171" fontId="49" fillId="6" borderId="0" xfId="284" applyNumberFormat="1" applyFont="1" applyFill="1" applyAlignment="1">
      <alignment vertical="center"/>
    </xf>
    <xf numFmtId="171" fontId="1" fillId="6" borderId="29" xfId="284" applyNumberFormat="1" applyFill="1" applyBorder="1" applyAlignment="1">
      <alignment horizontal="center" vertical="center"/>
    </xf>
    <xf numFmtId="171" fontId="1" fillId="6" borderId="30" xfId="284" applyNumberFormat="1" applyFill="1" applyBorder="1" applyAlignment="1">
      <alignment horizontal="center" vertical="center"/>
    </xf>
    <xf numFmtId="171" fontId="1" fillId="6" borderId="7" xfId="284" applyNumberFormat="1" applyFill="1" applyBorder="1" applyAlignment="1">
      <alignment horizontal="center" vertical="center"/>
    </xf>
    <xf numFmtId="171" fontId="78" fillId="6" borderId="0" xfId="284" applyNumberFormat="1" applyFont="1" applyFill="1" applyAlignment="1">
      <alignment vertical="center"/>
    </xf>
    <xf numFmtId="171" fontId="56" fillId="6" borderId="0" xfId="278" applyNumberFormat="1" applyFont="1" applyFill="1" applyAlignment="1">
      <alignment vertical="center"/>
    </xf>
    <xf numFmtId="171" fontId="49" fillId="6" borderId="0" xfId="284" applyNumberFormat="1" applyFont="1" applyFill="1" applyAlignment="1" applyProtection="1">
      <alignment vertical="center"/>
      <protection locked="0"/>
    </xf>
    <xf numFmtId="171" fontId="1" fillId="6" borderId="0" xfId="284" applyNumberFormat="1" applyFill="1" applyAlignment="1">
      <alignment horizontal="left" vertical="center"/>
    </xf>
    <xf numFmtId="0" fontId="36" fillId="6" borderId="0" xfId="284" applyFont="1" applyFill="1" applyAlignment="1">
      <alignment vertical="center"/>
    </xf>
    <xf numFmtId="177" fontId="79" fillId="6" borderId="0" xfId="284" applyNumberFormat="1" applyFont="1" applyFill="1" applyAlignment="1">
      <alignment vertical="center"/>
    </xf>
    <xf numFmtId="0" fontId="36" fillId="6" borderId="0" xfId="278" applyFont="1" applyFill="1"/>
    <xf numFmtId="0" fontId="1" fillId="6" borderId="0" xfId="278" applyFill="1"/>
    <xf numFmtId="0" fontId="20" fillId="0" borderId="0" xfId="305" applyFont="1" applyAlignment="1">
      <alignment horizontal="left"/>
    </xf>
    <xf numFmtId="0" fontId="21" fillId="0" borderId="0" xfId="305" applyFont="1" applyAlignment="1">
      <alignment horizontal="left" vertical="center"/>
    </xf>
    <xf numFmtId="0" fontId="21" fillId="17" borderId="2" xfId="306" applyFont="1" applyFill="1" applyBorder="1" applyAlignment="1">
      <alignment horizontal="centerContinuous" vertical="center"/>
    </xf>
    <xf numFmtId="0" fontId="45" fillId="17" borderId="3" xfId="306" applyFont="1" applyFill="1" applyBorder="1" applyAlignment="1">
      <alignment horizontal="centerContinuous" vertical="center"/>
    </xf>
    <xf numFmtId="0" fontId="45" fillId="17" borderId="4" xfId="306" applyFont="1" applyFill="1" applyBorder="1" applyAlignment="1">
      <alignment horizontal="centerContinuous" vertical="center"/>
    </xf>
    <xf numFmtId="0" fontId="25" fillId="0" borderId="0" xfId="305" applyFont="1" applyAlignment="1">
      <alignment vertical="center"/>
    </xf>
    <xf numFmtId="0" fontId="20" fillId="0" borderId="0" xfId="305" applyFont="1"/>
    <xf numFmtId="0" fontId="21" fillId="0" borderId="0" xfId="305" applyFont="1" applyAlignment="1">
      <alignment vertical="center"/>
    </xf>
    <xf numFmtId="0" fontId="20" fillId="12" borderId="5" xfId="308" applyFont="1" applyBorder="1"/>
    <xf numFmtId="0" fontId="20" fillId="0" borderId="0" xfId="306" applyFont="1"/>
    <xf numFmtId="0" fontId="21" fillId="0" borderId="0" xfId="306" applyFont="1" applyAlignment="1">
      <alignment vertical="center"/>
    </xf>
    <xf numFmtId="0" fontId="21" fillId="0" borderId="0" xfId="306" applyFont="1" applyAlignment="1">
      <alignment horizontal="left"/>
    </xf>
    <xf numFmtId="0" fontId="107" fillId="0" borderId="0" xfId="306" applyFont="1" applyAlignment="1">
      <alignment horizontal="left" wrapText="1"/>
    </xf>
    <xf numFmtId="0" fontId="20" fillId="0" borderId="0" xfId="306" applyFont="1" applyAlignment="1">
      <alignment horizontal="left"/>
    </xf>
    <xf numFmtId="0" fontId="21" fillId="0" borderId="0" xfId="306" applyFont="1" applyAlignment="1">
      <alignment horizontal="left" vertical="center"/>
    </xf>
    <xf numFmtId="0" fontId="29" fillId="0" borderId="0" xfId="306" applyFont="1" applyAlignment="1">
      <alignment horizontal="left"/>
    </xf>
    <xf numFmtId="0" fontId="20" fillId="38" borderId="5" xfId="308" applyFont="1" applyFill="1" applyBorder="1"/>
    <xf numFmtId="0" fontId="25" fillId="0" borderId="0" xfId="306" applyFont="1" applyAlignment="1">
      <alignment vertical="center"/>
    </xf>
    <xf numFmtId="0" fontId="20" fillId="0" borderId="0" xfId="303" applyFont="1"/>
    <xf numFmtId="0" fontId="21" fillId="0" borderId="0" xfId="303" applyFont="1" applyAlignment="1">
      <alignment vertical="center"/>
    </xf>
    <xf numFmtId="0" fontId="20" fillId="0" borderId="0" xfId="303" applyFont="1" applyAlignment="1">
      <alignment horizontal="center"/>
    </xf>
    <xf numFmtId="0" fontId="24" fillId="0" borderId="0" xfId="303" applyFont="1"/>
    <xf numFmtId="0" fontId="20" fillId="0" borderId="0" xfId="303" applyFont="1" applyAlignment="1">
      <alignment horizontal="left"/>
    </xf>
    <xf numFmtId="0" fontId="21" fillId="0" borderId="0" xfId="303" applyFont="1" applyAlignment="1">
      <alignment horizontal="left" vertical="center"/>
    </xf>
    <xf numFmtId="0" fontId="21" fillId="0" borderId="0" xfId="303" applyFont="1" applyAlignment="1">
      <alignment horizontal="left"/>
    </xf>
    <xf numFmtId="0" fontId="29" fillId="0" borderId="0" xfId="303" applyFont="1" applyAlignment="1">
      <alignment horizontal="left"/>
    </xf>
    <xf numFmtId="0" fontId="25" fillId="12" borderId="5" xfId="304" applyFont="1" applyBorder="1"/>
    <xf numFmtId="0" fontId="25" fillId="0" borderId="0" xfId="303" applyFont="1" applyAlignment="1">
      <alignment vertical="center"/>
    </xf>
    <xf numFmtId="0" fontId="20" fillId="0" borderId="0" xfId="303" applyFont="1" applyAlignment="1">
      <alignment vertical="center"/>
    </xf>
    <xf numFmtId="0" fontId="20" fillId="0" borderId="0" xfId="303" applyFont="1" applyAlignment="1">
      <alignment horizontal="center" vertical="center"/>
    </xf>
    <xf numFmtId="0" fontId="20" fillId="0" borderId="0" xfId="303" applyFont="1" applyAlignment="1">
      <alignment horizontal="left" vertical="center"/>
    </xf>
    <xf numFmtId="0" fontId="25" fillId="0" borderId="0" xfId="303" applyFont="1" applyAlignment="1">
      <alignment horizontal="left" vertical="center"/>
    </xf>
    <xf numFmtId="186" fontId="24" fillId="4" borderId="0" xfId="5" applyNumberFormat="1" applyFont="1" applyFill="1"/>
    <xf numFmtId="186" fontId="24" fillId="0" borderId="0" xfId="5" applyNumberFormat="1" applyFont="1"/>
    <xf numFmtId="0" fontId="57" fillId="0" borderId="54" xfId="7" applyFont="1" applyBorder="1" applyAlignment="1">
      <alignment horizontal="center" vertical="center"/>
    </xf>
    <xf numFmtId="0" fontId="57" fillId="0" borderId="55" xfId="7" applyFont="1" applyBorder="1" applyAlignment="1">
      <alignment horizontal="center" vertical="center"/>
    </xf>
    <xf numFmtId="0" fontId="57" fillId="0" borderId="56" xfId="7" applyFont="1" applyBorder="1" applyAlignment="1">
      <alignment horizontal="center" vertical="center"/>
    </xf>
    <xf numFmtId="0" fontId="24" fillId="0" borderId="0" xfId="300" applyFont="1" applyAlignment="1">
      <alignment vertical="center"/>
    </xf>
    <xf numFmtId="0" fontId="22" fillId="0" borderId="0" xfId="300" applyFont="1" applyAlignment="1">
      <alignment vertical="center"/>
    </xf>
    <xf numFmtId="186" fontId="31" fillId="13" borderId="5" xfId="45" applyNumberFormat="1" applyFont="1" applyBorder="1" applyAlignment="1">
      <alignment horizontal="right" indent="1"/>
    </xf>
    <xf numFmtId="0" fontId="26" fillId="0" borderId="0" xfId="327" applyFont="1" applyAlignment="1">
      <alignment vertical="center"/>
    </xf>
    <xf numFmtId="0" fontId="26" fillId="0" borderId="0" xfId="327" applyFont="1" applyAlignment="1">
      <alignment horizontal="left" vertical="center"/>
    </xf>
    <xf numFmtId="0" fontId="26" fillId="0" borderId="0" xfId="327" applyFont="1"/>
    <xf numFmtId="4" fontId="31" fillId="13" borderId="5" xfId="313" applyFont="1" applyBorder="1"/>
    <xf numFmtId="186" fontId="25" fillId="12" borderId="5" xfId="228" applyNumberFormat="1" applyFont="1" applyBorder="1"/>
    <xf numFmtId="0" fontId="20" fillId="0" borderId="0" xfId="327" applyFont="1" applyAlignment="1">
      <alignment horizontal="left" vertical="center"/>
    </xf>
    <xf numFmtId="0" fontId="24" fillId="0" borderId="0" xfId="283" applyFont="1" applyAlignment="1">
      <alignment horizontal="left" vertical="center"/>
    </xf>
    <xf numFmtId="0" fontId="25" fillId="0" borderId="0" xfId="327" applyFont="1" applyAlignment="1">
      <alignment horizontal="left" vertical="center"/>
    </xf>
    <xf numFmtId="0" fontId="20" fillId="0" borderId="8" xfId="295" applyFont="1" applyBorder="1" applyAlignment="1">
      <alignment horizontal="center" vertical="center"/>
    </xf>
    <xf numFmtId="0" fontId="20" fillId="0" borderId="7" xfId="295" applyFont="1" applyBorder="1" applyAlignment="1">
      <alignment horizontal="center" vertical="center"/>
    </xf>
    <xf numFmtId="0" fontId="20" fillId="0" borderId="6" xfId="295" applyFont="1" applyBorder="1" applyAlignment="1">
      <alignment horizontal="center" vertical="center"/>
    </xf>
    <xf numFmtId="0" fontId="21" fillId="0" borderId="0" xfId="327" applyFont="1"/>
    <xf numFmtId="0" fontId="21" fillId="0" borderId="0" xfId="327" applyFont="1" applyAlignment="1">
      <alignment horizontal="left"/>
    </xf>
    <xf numFmtId="0" fontId="21" fillId="17" borderId="4" xfId="327" applyFont="1" applyFill="1" applyBorder="1" applyAlignment="1">
      <alignment horizontal="centerContinuous" vertical="center"/>
    </xf>
    <xf numFmtId="0" fontId="21" fillId="17" borderId="3" xfId="327" applyFont="1" applyFill="1" applyBorder="1" applyAlignment="1">
      <alignment horizontal="centerContinuous" vertical="center"/>
    </xf>
    <xf numFmtId="180" fontId="25" fillId="3" borderId="5" xfId="41" applyNumberFormat="1" applyFont="1" applyFill="1" applyBorder="1"/>
    <xf numFmtId="187" fontId="25" fillId="13" borderId="5" xfId="203" applyNumberFormat="1" applyFont="1" applyBorder="1"/>
    <xf numFmtId="0" fontId="0" fillId="0" borderId="5" xfId="0" applyBorder="1" applyAlignment="1">
      <alignment wrapText="1"/>
    </xf>
    <xf numFmtId="0" fontId="31" fillId="0" borderId="0" xfId="201" applyFont="1" applyAlignment="1">
      <alignment vertical="center"/>
    </xf>
    <xf numFmtId="9" fontId="25" fillId="13" borderId="5" xfId="208" applyFont="1" applyFill="1" applyBorder="1"/>
    <xf numFmtId="0" fontId="20" fillId="0" borderId="6" xfId="151" applyFont="1" applyBorder="1" applyAlignment="1">
      <alignment horizontal="center" vertical="center"/>
    </xf>
    <xf numFmtId="0" fontId="20" fillId="0" borderId="7" xfId="151" applyFont="1" applyBorder="1" applyAlignment="1">
      <alignment horizontal="center" vertical="center"/>
    </xf>
    <xf numFmtId="0" fontId="20" fillId="0" borderId="8" xfId="151" applyFont="1" applyBorder="1" applyAlignment="1">
      <alignment horizontal="center" vertical="center"/>
    </xf>
    <xf numFmtId="0" fontId="20" fillId="0" borderId="6" xfId="307" applyFont="1" applyBorder="1" applyAlignment="1">
      <alignment horizontal="center" vertical="center"/>
    </xf>
    <xf numFmtId="0" fontId="20" fillId="0" borderId="7" xfId="307" applyFont="1" applyBorder="1" applyAlignment="1">
      <alignment horizontal="center" vertical="center"/>
    </xf>
    <xf numFmtId="0" fontId="20" fillId="0" borderId="8" xfId="307" applyFont="1" applyBorder="1" applyAlignment="1">
      <alignment horizontal="center" vertical="center"/>
    </xf>
    <xf numFmtId="2" fontId="25" fillId="0" borderId="5" xfId="41" applyNumberFormat="1" applyFont="1" applyFill="1" applyBorder="1"/>
    <xf numFmtId="2" fontId="25" fillId="0" borderId="5" xfId="41" applyNumberFormat="1" applyFont="1" applyFill="1" applyBorder="1" applyAlignment="1">
      <alignment horizontal="center"/>
    </xf>
    <xf numFmtId="166" fontId="107" fillId="0" borderId="0" xfId="4" applyNumberFormat="1" applyFont="1" applyAlignment="1">
      <alignment horizontal="left"/>
    </xf>
    <xf numFmtId="14" fontId="52" fillId="0" borderId="5" xfId="0" applyNumberFormat="1" applyFont="1" applyBorder="1" applyAlignment="1">
      <alignment horizontal="center"/>
    </xf>
    <xf numFmtId="0" fontId="52" fillId="0" borderId="5" xfId="0" applyFont="1" applyBorder="1"/>
    <xf numFmtId="0" fontId="52" fillId="0" borderId="5" xfId="0" applyFont="1" applyBorder="1" applyAlignment="1">
      <alignment wrapText="1"/>
    </xf>
    <xf numFmtId="0" fontId="25" fillId="0" borderId="0" xfId="294" applyFont="1" applyAlignment="1">
      <alignment vertical="center"/>
    </xf>
    <xf numFmtId="0" fontId="20" fillId="0" borderId="0" xfId="294" applyFont="1"/>
    <xf numFmtId="0" fontId="20" fillId="0" borderId="0" xfId="294" applyFont="1" applyAlignment="1">
      <alignment vertical="center"/>
    </xf>
    <xf numFmtId="0" fontId="23" fillId="0" borderId="0" xfId="3" applyFont="1" applyAlignment="1">
      <alignment horizontal="left" vertical="center"/>
    </xf>
    <xf numFmtId="0" fontId="26" fillId="0" borderId="0" xfId="67" applyFont="1" applyAlignment="1">
      <alignment horizontal="left" vertical="center"/>
    </xf>
    <xf numFmtId="177" fontId="38" fillId="4" borderId="5" xfId="345" applyNumberFormat="1" applyFont="1" applyFill="1" applyBorder="1" applyAlignment="1">
      <alignment horizontal="right"/>
    </xf>
    <xf numFmtId="0" fontId="36" fillId="0" borderId="0" xfId="346" applyFont="1" applyFill="1" applyBorder="1" applyAlignment="1" applyProtection="1">
      <alignment horizontal="left" vertical="top" wrapText="1"/>
    </xf>
    <xf numFmtId="0" fontId="100" fillId="31" borderId="0" xfId="5" applyFont="1" applyFill="1"/>
    <xf numFmtId="0" fontId="24" fillId="0" borderId="0" xfId="5" applyFont="1" applyAlignment="1">
      <alignment horizontal="right"/>
    </xf>
    <xf numFmtId="4" fontId="25" fillId="7" borderId="5" xfId="205" applyFont="1" applyBorder="1" applyAlignment="1">
      <alignment horizontal="center"/>
    </xf>
    <xf numFmtId="0" fontId="24" fillId="0" borderId="0" xfId="5" applyFont="1" applyAlignment="1">
      <alignment horizontal="center"/>
    </xf>
    <xf numFmtId="0" fontId="24" fillId="3" borderId="0" xfId="5" applyFont="1" applyFill="1" applyAlignment="1">
      <alignment horizontal="center"/>
    </xf>
    <xf numFmtId="0" fontId="25" fillId="0" borderId="0" xfId="201" applyFont="1" applyAlignment="1">
      <alignment horizontal="center" vertical="center"/>
    </xf>
    <xf numFmtId="0" fontId="24" fillId="0" borderId="0" xfId="6" applyFont="1" applyAlignment="1">
      <alignment horizontal="center" vertical="center"/>
    </xf>
    <xf numFmtId="0" fontId="24" fillId="4" borderId="0" xfId="5" applyFont="1" applyFill="1" applyAlignment="1">
      <alignment horizontal="center"/>
    </xf>
    <xf numFmtId="0" fontId="25" fillId="0" borderId="0" xfId="300" applyFont="1" applyAlignment="1">
      <alignment vertical="center"/>
    </xf>
    <xf numFmtId="0" fontId="20" fillId="0" borderId="0" xfId="300" applyFont="1"/>
    <xf numFmtId="0" fontId="25" fillId="0" borderId="0" xfId="300" applyFont="1" applyAlignment="1">
      <alignment horizontal="left" vertical="center"/>
    </xf>
    <xf numFmtId="0" fontId="20" fillId="0" borderId="0" xfId="300" applyFont="1" applyAlignment="1">
      <alignment horizontal="center" vertical="center"/>
    </xf>
    <xf numFmtId="0" fontId="21" fillId="17" borderId="2" xfId="150" applyFont="1" applyFill="1" applyBorder="1" applyAlignment="1">
      <alignment horizontal="center" vertical="center"/>
    </xf>
    <xf numFmtId="0" fontId="45" fillId="17" borderId="3" xfId="150" applyFont="1" applyFill="1" applyBorder="1" applyAlignment="1">
      <alignment horizontal="center" vertical="center"/>
    </xf>
    <xf numFmtId="0" fontId="45" fillId="17" borderId="4" xfId="150" applyFont="1" applyFill="1" applyBorder="1" applyAlignment="1">
      <alignment horizontal="center" vertical="center"/>
    </xf>
    <xf numFmtId="0" fontId="18" fillId="2" borderId="0" xfId="2" applyFont="1" applyFill="1" applyAlignment="1">
      <alignment horizontal="center"/>
    </xf>
    <xf numFmtId="0" fontId="0" fillId="2" borderId="0" xfId="2" applyFont="1" applyFill="1" applyAlignment="1">
      <alignment horizontal="center"/>
    </xf>
    <xf numFmtId="0" fontId="0" fillId="2" borderId="1" xfId="2" applyFont="1" applyFill="1" applyBorder="1" applyAlignment="1">
      <alignment horizontal="center"/>
    </xf>
    <xf numFmtId="0" fontId="25" fillId="0" borderId="5" xfId="41" applyFont="1" applyFill="1" applyBorder="1" applyAlignment="1">
      <alignment horizontal="center"/>
    </xf>
    <xf numFmtId="4" fontId="25" fillId="13" borderId="5" xfId="203" applyFont="1" applyBorder="1" applyAlignment="1">
      <alignment horizontal="center"/>
    </xf>
    <xf numFmtId="0" fontId="20" fillId="0" borderId="0" xfId="300" applyFont="1" applyAlignment="1">
      <alignment horizontal="center"/>
    </xf>
    <xf numFmtId="0" fontId="25" fillId="0" borderId="0" xfId="150" applyFont="1" applyAlignment="1">
      <alignment horizontal="center" vertical="center"/>
    </xf>
    <xf numFmtId="0" fontId="21" fillId="17" borderId="2" xfId="154" applyFont="1" applyFill="1" applyBorder="1" applyAlignment="1">
      <alignment horizontal="center" vertical="center"/>
    </xf>
    <xf numFmtId="0" fontId="21" fillId="17" borderId="3" xfId="154" applyFont="1" applyFill="1" applyBorder="1" applyAlignment="1">
      <alignment horizontal="center" vertical="center"/>
    </xf>
    <xf numFmtId="0" fontId="21" fillId="17" borderId="4" xfId="154" applyFont="1" applyFill="1" applyBorder="1" applyAlignment="1">
      <alignment horizontal="center" vertical="center"/>
    </xf>
    <xf numFmtId="0" fontId="25" fillId="0" borderId="0" xfId="154" applyFont="1" applyAlignment="1">
      <alignment horizontal="center" vertical="center"/>
    </xf>
    <xf numFmtId="0" fontId="38" fillId="0" borderId="5" xfId="120" applyFont="1" applyBorder="1"/>
    <xf numFmtId="0" fontId="36" fillId="0" borderId="0" xfId="120" applyFont="1"/>
    <xf numFmtId="0" fontId="38" fillId="0" borderId="5" xfId="120" applyFont="1" applyBorder="1" applyAlignment="1">
      <alignment horizontal="center" vertical="center" wrapText="1"/>
    </xf>
    <xf numFmtId="0" fontId="38" fillId="0" borderId="5" xfId="120" applyFont="1" applyBorder="1" applyAlignment="1">
      <alignment wrapText="1"/>
    </xf>
    <xf numFmtId="0" fontId="23" fillId="18" borderId="5" xfId="5" applyFont="1" applyFill="1" applyBorder="1"/>
    <xf numFmtId="186" fontId="36" fillId="0" borderId="0" xfId="0" applyNumberFormat="1" applyFont="1" applyAlignment="1">
      <alignment vertical="top"/>
    </xf>
    <xf numFmtId="0" fontId="30" fillId="40" borderId="0" xfId="5" applyFont="1" applyFill="1"/>
    <xf numFmtId="0" fontId="24" fillId="40" borderId="0" xfId="5" applyFont="1" applyFill="1"/>
    <xf numFmtId="0" fontId="118" fillId="0" borderId="0" xfId="0" applyFont="1"/>
    <xf numFmtId="0" fontId="21" fillId="0" borderId="0" xfId="327" applyFont="1" applyAlignment="1">
      <alignment horizontal="left" wrapText="1"/>
    </xf>
    <xf numFmtId="0" fontId="20" fillId="12" borderId="5" xfId="228" applyFont="1" applyBorder="1" applyAlignment="1">
      <alignment horizontal="left" vertical="center"/>
    </xf>
    <xf numFmtId="0" fontId="120" fillId="0" borderId="0" xfId="5" applyFont="1"/>
    <xf numFmtId="4" fontId="120" fillId="0" borderId="0" xfId="5" applyNumberFormat="1" applyFont="1"/>
    <xf numFmtId="0" fontId="25" fillId="29" borderId="5" xfId="41" applyFont="1" applyFill="1" applyBorder="1"/>
    <xf numFmtId="0" fontId="121" fillId="31" borderId="0" xfId="5" applyFont="1" applyFill="1"/>
    <xf numFmtId="0" fontId="21" fillId="0" borderId="0" xfId="327" applyFont="1" applyAlignment="1">
      <alignment horizontal="left" vertical="center" wrapText="1"/>
    </xf>
    <xf numFmtId="166" fontId="29" fillId="0" borderId="0" xfId="4" applyNumberFormat="1" applyFont="1" applyAlignment="1">
      <alignment horizontal="left" wrapText="1"/>
    </xf>
    <xf numFmtId="0" fontId="20" fillId="0" borderId="6" xfId="295" applyFont="1" applyBorder="1" applyAlignment="1">
      <alignment horizontal="center" vertical="center" wrapText="1"/>
    </xf>
    <xf numFmtId="0" fontId="20" fillId="0" borderId="7" xfId="295" applyFont="1" applyBorder="1" applyAlignment="1">
      <alignment horizontal="center" vertical="center" wrapText="1"/>
    </xf>
    <xf numFmtId="0" fontId="20" fillId="0" borderId="8" xfId="295" applyFont="1" applyBorder="1" applyAlignment="1">
      <alignment horizontal="center" vertical="center" wrapText="1"/>
    </xf>
    <xf numFmtId="0" fontId="24" fillId="0" borderId="0" xfId="5" applyFont="1" applyAlignment="1">
      <alignment horizontal="left" wrapText="1"/>
    </xf>
    <xf numFmtId="166" fontId="24" fillId="0" borderId="0" xfId="4" applyNumberFormat="1" applyFont="1" applyAlignment="1">
      <alignment horizontal="left" vertical="center" wrapText="1"/>
    </xf>
    <xf numFmtId="166" fontId="23" fillId="0" borderId="0" xfId="4" applyNumberFormat="1" applyFont="1" applyAlignment="1">
      <alignment horizontal="left" vertical="center"/>
    </xf>
    <xf numFmtId="185" fontId="36" fillId="7" borderId="5" xfId="191" applyNumberFormat="1" applyFont="1" applyFill="1" applyBorder="1"/>
    <xf numFmtId="0" fontId="24" fillId="41" borderId="0" xfId="5" applyFont="1" applyFill="1"/>
    <xf numFmtId="0" fontId="30" fillId="41" borderId="0" xfId="5" applyFont="1" applyFill="1"/>
    <xf numFmtId="0" fontId="20" fillId="42" borderId="5" xfId="41" applyFont="1" applyFill="1" applyBorder="1"/>
    <xf numFmtId="0" fontId="25" fillId="7" borderId="5" xfId="41" applyFont="1" applyFill="1" applyBorder="1"/>
    <xf numFmtId="4" fontId="25" fillId="18" borderId="5" xfId="41" applyNumberFormat="1" applyFont="1" applyFill="1" applyBorder="1" applyAlignment="1">
      <alignment horizontal="center"/>
    </xf>
    <xf numFmtId="177" fontId="25" fillId="18" borderId="5" xfId="208" applyNumberFormat="1" applyFont="1" applyFill="1" applyBorder="1" applyAlignment="1">
      <alignment horizontal="center"/>
    </xf>
    <xf numFmtId="0" fontId="20" fillId="0" borderId="0" xfId="283" applyFont="1" applyAlignment="1">
      <alignment horizontal="left" vertical="center"/>
    </xf>
    <xf numFmtId="0" fontId="20" fillId="12" borderId="5" xfId="228" applyFont="1" applyBorder="1"/>
    <xf numFmtId="0" fontId="37" fillId="0" borderId="0" xfId="33" applyAlignment="1" applyProtection="1"/>
    <xf numFmtId="0" fontId="20" fillId="7" borderId="5" xfId="41" applyFont="1" applyFill="1" applyBorder="1"/>
    <xf numFmtId="0" fontId="122" fillId="3" borderId="0" xfId="5" applyFont="1" applyFill="1"/>
    <xf numFmtId="0" fontId="36" fillId="0" borderId="0" xfId="153" applyFont="1" applyAlignment="1">
      <alignment horizontal="center" vertical="center" wrapText="1"/>
    </xf>
    <xf numFmtId="0" fontId="123" fillId="3" borderId="0" xfId="5" applyFont="1" applyFill="1"/>
    <xf numFmtId="177" fontId="22" fillId="4" borderId="5" xfId="208" applyNumberFormat="1" applyFont="1" applyFill="1" applyBorder="1" applyAlignment="1">
      <alignment horizontal="center"/>
    </xf>
    <xf numFmtId="0" fontId="20" fillId="13" borderId="5" xfId="45" applyNumberFormat="1" applyFont="1" applyBorder="1"/>
    <xf numFmtId="174" fontId="36" fillId="0" borderId="0" xfId="286" applyNumberFormat="1" applyFont="1" applyFill="1" applyBorder="1" applyAlignment="1" applyProtection="1">
      <alignment vertical="center"/>
      <protection locked="0"/>
    </xf>
    <xf numFmtId="174" fontId="38" fillId="0" borderId="0" xfId="286" applyNumberFormat="1" applyFont="1" applyFill="1" applyBorder="1" applyAlignment="1" applyProtection="1">
      <alignment vertical="center"/>
      <protection locked="0"/>
    </xf>
    <xf numFmtId="171" fontId="125" fillId="0" borderId="0" xfId="0" applyNumberFormat="1" applyFont="1" applyAlignment="1">
      <alignment vertical="center"/>
    </xf>
    <xf numFmtId="171" fontId="56" fillId="0" borderId="0" xfId="0" applyNumberFormat="1" applyFont="1" applyAlignment="1">
      <alignment vertical="center"/>
    </xf>
    <xf numFmtId="173" fontId="56" fillId="0" borderId="0" xfId="0" applyNumberFormat="1" applyFont="1" applyAlignment="1">
      <alignment vertical="center"/>
    </xf>
    <xf numFmtId="0" fontId="49" fillId="0" borderId="0" xfId="0" applyFont="1" applyAlignment="1">
      <alignment vertical="center"/>
    </xf>
    <xf numFmtId="0" fontId="105" fillId="0" borderId="0" xfId="5" applyFont="1"/>
    <xf numFmtId="0" fontId="1" fillId="0" borderId="5" xfId="284" applyBorder="1" applyAlignment="1">
      <alignment horizontal="center"/>
    </xf>
    <xf numFmtId="0" fontId="126" fillId="2" borderId="0" xfId="1" applyFont="1" applyFill="1" applyAlignment="1">
      <alignment horizontal="left"/>
    </xf>
    <xf numFmtId="0" fontId="126" fillId="2" borderId="0" xfId="2" applyFont="1" applyFill="1"/>
    <xf numFmtId="0" fontId="127" fillId="2" borderId="0" xfId="2" applyFont="1" applyFill="1"/>
    <xf numFmtId="0" fontId="36" fillId="32" borderId="0" xfId="251" applyFont="1" applyFill="1" applyAlignment="1" applyProtection="1">
      <alignment vertical="top"/>
      <protection locked="0"/>
    </xf>
    <xf numFmtId="0" fontId="126" fillId="2" borderId="0" xfId="2" applyFont="1" applyFill="1" applyAlignment="1">
      <alignment horizontal="left"/>
    </xf>
    <xf numFmtId="0" fontId="63" fillId="0" borderId="0" xfId="347" applyFont="1"/>
    <xf numFmtId="0" fontId="128" fillId="0" borderId="0" xfId="348" applyFont="1" applyProtection="1">
      <protection locked="0"/>
    </xf>
    <xf numFmtId="0" fontId="36" fillId="32" borderId="0" xfId="251" applyFont="1" applyFill="1" applyAlignment="1">
      <alignment vertical="top"/>
    </xf>
    <xf numFmtId="0" fontId="128" fillId="0" borderId="0" xfId="348" applyFont="1"/>
    <xf numFmtId="0" fontId="129" fillId="0" borderId="0" xfId="348" applyFont="1"/>
    <xf numFmtId="0" fontId="130" fillId="0" borderId="0" xfId="348" applyFont="1"/>
    <xf numFmtId="0" fontId="117" fillId="0" borderId="0" xfId="348" applyFont="1"/>
    <xf numFmtId="0" fontId="131" fillId="0" borderId="0" xfId="348" applyFont="1"/>
    <xf numFmtId="0" fontId="36" fillId="0" borderId="0" xfId="348" applyFont="1" applyAlignment="1" applyProtection="1">
      <alignment horizontal="center"/>
      <protection locked="0"/>
    </xf>
    <xf numFmtId="0" fontId="38" fillId="0" borderId="46" xfId="0" applyFont="1" applyBorder="1" applyAlignment="1">
      <alignment horizontal="center"/>
    </xf>
    <xf numFmtId="0" fontId="38" fillId="0" borderId="43" xfId="0" applyFont="1" applyBorder="1" applyAlignment="1">
      <alignment horizontal="center"/>
    </xf>
    <xf numFmtId="0" fontId="38" fillId="0" borderId="28" xfId="0" applyFont="1" applyBorder="1" applyAlignment="1">
      <alignment horizontal="center"/>
    </xf>
    <xf numFmtId="0" fontId="132" fillId="0" borderId="0" xfId="348" applyFont="1" applyProtection="1">
      <protection locked="0"/>
    </xf>
    <xf numFmtId="0" fontId="38" fillId="0" borderId="0" xfId="348" applyFont="1" applyAlignment="1" applyProtection="1">
      <alignment horizontal="center"/>
      <protection locked="0"/>
    </xf>
    <xf numFmtId="180" fontId="36" fillId="6" borderId="0" xfId="349" applyNumberFormat="1" applyFont="1" applyFill="1" applyAlignment="1">
      <alignment horizontal="left"/>
    </xf>
    <xf numFmtId="2" fontId="1" fillId="12" borderId="5" xfId="228" applyNumberFormat="1" applyBorder="1"/>
    <xf numFmtId="0" fontId="128" fillId="0" borderId="0" xfId="348" applyFont="1" applyAlignment="1" applyProtection="1">
      <alignment horizontal="center"/>
      <protection locked="0"/>
    </xf>
    <xf numFmtId="0" fontId="35" fillId="0" borderId="0" xfId="348" applyFont="1" applyProtection="1">
      <protection locked="0"/>
    </xf>
    <xf numFmtId="180" fontId="128" fillId="0" borderId="0" xfId="348" applyNumberFormat="1" applyFont="1"/>
    <xf numFmtId="180" fontId="128" fillId="0" borderId="0" xfId="348" applyNumberFormat="1" applyFont="1" applyProtection="1">
      <protection locked="0"/>
    </xf>
    <xf numFmtId="170" fontId="133" fillId="0" borderId="0" xfId="350" applyFont="1" applyAlignment="1">
      <alignment horizontal="left"/>
    </xf>
    <xf numFmtId="170" fontId="134" fillId="0" borderId="0" xfId="350" applyFont="1" applyAlignment="1">
      <alignment horizontal="left"/>
    </xf>
    <xf numFmtId="188" fontId="135" fillId="0" borderId="0" xfId="352" applyNumberFormat="1" applyFont="1" applyAlignment="1">
      <alignment horizontal="left"/>
    </xf>
    <xf numFmtId="170" fontId="28" fillId="0" borderId="0" xfId="350"/>
    <xf numFmtId="188" fontId="136" fillId="0" borderId="0" xfId="353" applyNumberFormat="1" applyFont="1"/>
    <xf numFmtId="185" fontId="136" fillId="0" borderId="0" xfId="353" applyNumberFormat="1" applyFont="1"/>
    <xf numFmtId="185" fontId="36" fillId="0" borderId="0" xfId="353" applyNumberFormat="1" applyFont="1"/>
    <xf numFmtId="170" fontId="38" fillId="0" borderId="5" xfId="353" applyFont="1" applyBorder="1" applyAlignment="1">
      <alignment horizontal="center" vertical="center" wrapText="1"/>
    </xf>
    <xf numFmtId="185" fontId="63" fillId="0" borderId="5" xfId="352" applyNumberFormat="1" applyFont="1" applyBorder="1" applyAlignment="1">
      <alignment horizontal="center" vertical="center"/>
    </xf>
    <xf numFmtId="170" fontId="38" fillId="0" borderId="5" xfId="353" applyFont="1" applyBorder="1"/>
    <xf numFmtId="185" fontId="38" fillId="0" borderId="5" xfId="353" applyNumberFormat="1" applyFont="1" applyBorder="1"/>
    <xf numFmtId="170" fontId="38" fillId="0" borderId="29" xfId="353" applyFont="1" applyBorder="1"/>
    <xf numFmtId="185" fontId="36" fillId="0" borderId="29" xfId="353" applyNumberFormat="1" applyFont="1" applyBorder="1"/>
    <xf numFmtId="185" fontId="36" fillId="0" borderId="5" xfId="353" applyNumberFormat="1" applyFont="1" applyBorder="1"/>
    <xf numFmtId="185" fontId="138" fillId="0" borderId="7" xfId="353" applyNumberFormat="1" applyFont="1" applyBorder="1"/>
    <xf numFmtId="180" fontId="0" fillId="0" borderId="5" xfId="355" applyNumberFormat="1" applyFont="1" applyBorder="1"/>
    <xf numFmtId="180" fontId="138" fillId="0" borderId="7" xfId="355" applyNumberFormat="1" applyFont="1" applyBorder="1"/>
    <xf numFmtId="170" fontId="139" fillId="0" borderId="0" xfId="351" applyFont="1"/>
    <xf numFmtId="170" fontId="137" fillId="0" borderId="7" xfId="353" applyFont="1" applyBorder="1"/>
    <xf numFmtId="170" fontId="137" fillId="0" borderId="0" xfId="353" applyFont="1"/>
    <xf numFmtId="185" fontId="138" fillId="0" borderId="0" xfId="353" applyNumberFormat="1" applyFont="1"/>
    <xf numFmtId="185" fontId="38" fillId="0" borderId="0" xfId="353" applyNumberFormat="1" applyFont="1"/>
    <xf numFmtId="180" fontId="0" fillId="0" borderId="0" xfId="355" applyNumberFormat="1" applyFont="1"/>
    <xf numFmtId="180" fontId="138" fillId="0" borderId="0" xfId="355" applyNumberFormat="1" applyFont="1"/>
    <xf numFmtId="180" fontId="137" fillId="0" borderId="7" xfId="355" applyNumberFormat="1" applyFont="1" applyBorder="1"/>
    <xf numFmtId="170" fontId="38" fillId="0" borderId="0" xfId="353" applyFont="1"/>
    <xf numFmtId="170" fontId="38" fillId="0" borderId="0" xfId="353" applyFont="1" applyAlignment="1">
      <alignment horizontal="center" wrapText="1"/>
    </xf>
    <xf numFmtId="185" fontId="63" fillId="0" borderId="0" xfId="352" applyNumberFormat="1" applyFont="1"/>
    <xf numFmtId="0" fontId="40" fillId="0" borderId="0" xfId="354" applyNumberFormat="1" applyFont="1" applyAlignment="1">
      <alignment horizontal="center" wrapText="1"/>
    </xf>
    <xf numFmtId="170" fontId="40" fillId="0" borderId="0" xfId="354" applyFont="1" applyAlignment="1">
      <alignment horizontal="center" vertical="center"/>
    </xf>
    <xf numFmtId="14" fontId="16" fillId="0" borderId="5" xfId="0" applyNumberFormat="1" applyFont="1" applyBorder="1" applyAlignment="1">
      <alignment horizontal="center" vertical="center"/>
    </xf>
    <xf numFmtId="14" fontId="0" fillId="0" borderId="5" xfId="0" applyNumberFormat="1" applyBorder="1" applyAlignment="1">
      <alignment horizontal="center" vertical="center"/>
    </xf>
    <xf numFmtId="0" fontId="21" fillId="17" borderId="2" xfId="327" applyFont="1" applyFill="1" applyBorder="1" applyAlignment="1">
      <alignment horizontal="center" vertical="center"/>
    </xf>
    <xf numFmtId="186" fontId="25" fillId="12" borderId="5" xfId="228" applyNumberFormat="1" applyFont="1" applyBorder="1" applyAlignment="1">
      <alignment horizontal="center"/>
    </xf>
    <xf numFmtId="4" fontId="31" fillId="13" borderId="5" xfId="313" applyFont="1" applyBorder="1" applyAlignment="1">
      <alignment horizontal="center"/>
    </xf>
    <xf numFmtId="0" fontId="26" fillId="0" borderId="0" xfId="327" applyFont="1" applyAlignment="1">
      <alignment horizontal="center"/>
    </xf>
    <xf numFmtId="0" fontId="24" fillId="41" borderId="0" xfId="5" applyFont="1" applyFill="1" applyAlignment="1">
      <alignment horizontal="center"/>
    </xf>
    <xf numFmtId="0" fontId="21" fillId="0" borderId="0" xfId="3" applyFont="1" applyAlignment="1">
      <alignment horizontal="center" wrapText="1"/>
    </xf>
    <xf numFmtId="164" fontId="1" fillId="42" borderId="5" xfId="284" applyNumberFormat="1" applyFill="1" applyBorder="1"/>
    <xf numFmtId="0" fontId="140" fillId="6" borderId="0" xfId="138" applyFont="1" applyFill="1"/>
    <xf numFmtId="0" fontId="1" fillId="0" borderId="0" xfId="356"/>
    <xf numFmtId="171" fontId="48" fillId="0" borderId="0" xfId="0" applyNumberFormat="1" applyFont="1" applyAlignment="1">
      <alignment vertical="center"/>
    </xf>
    <xf numFmtId="173" fontId="1" fillId="0" borderId="0" xfId="0" applyNumberFormat="1" applyFont="1" applyAlignment="1">
      <alignment vertical="center"/>
    </xf>
    <xf numFmtId="171" fontId="1" fillId="0" borderId="0" xfId="0" applyNumberFormat="1" applyFont="1" applyAlignment="1">
      <alignment vertical="center"/>
    </xf>
    <xf numFmtId="0" fontId="36" fillId="0" borderId="0" xfId="0" applyFont="1" applyAlignment="1">
      <alignment vertical="center"/>
    </xf>
    <xf numFmtId="0" fontId="20" fillId="0" borderId="0" xfId="6" applyFont="1" applyAlignment="1">
      <alignment horizontal="left" vertical="center"/>
    </xf>
    <xf numFmtId="14" fontId="20" fillId="12" borderId="5" xfId="41" applyNumberFormat="1" applyFont="1" applyBorder="1" applyAlignment="1">
      <alignment horizontal="center"/>
    </xf>
    <xf numFmtId="171" fontId="36" fillId="6" borderId="0" xfId="0" applyNumberFormat="1" applyFont="1" applyFill="1" applyAlignment="1">
      <alignment vertical="center"/>
    </xf>
    <xf numFmtId="173" fontId="0" fillId="6" borderId="0" xfId="0" applyNumberFormat="1" applyFill="1" applyAlignment="1">
      <alignment vertical="center"/>
    </xf>
    <xf numFmtId="0" fontId="140" fillId="0" borderId="0" xfId="138" applyFont="1"/>
    <xf numFmtId="0" fontId="45" fillId="17" borderId="3" xfId="327" applyFont="1" applyFill="1" applyBorder="1" applyAlignment="1">
      <alignment horizontal="center" vertical="center"/>
    </xf>
    <xf numFmtId="0" fontId="45" fillId="17" borderId="4" xfId="327" applyFont="1" applyFill="1" applyBorder="1" applyAlignment="1">
      <alignment horizontal="center" vertical="center"/>
    </xf>
    <xf numFmtId="2" fontId="25" fillId="40" borderId="5" xfId="228" applyNumberFormat="1" applyFont="1" applyFill="1" applyBorder="1"/>
    <xf numFmtId="0" fontId="20" fillId="12" borderId="5" xfId="41" applyFont="1" applyBorder="1" applyAlignment="1">
      <alignment horizontal="center" vertical="center"/>
    </xf>
    <xf numFmtId="3" fontId="25" fillId="13" borderId="5" xfId="203" applyNumberFormat="1" applyFont="1" applyBorder="1" applyAlignment="1">
      <alignment horizontal="left" indent="4"/>
    </xf>
    <xf numFmtId="166" fontId="24" fillId="42" borderId="0" xfId="4" applyNumberFormat="1" applyFont="1" applyFill="1"/>
    <xf numFmtId="0" fontId="40" fillId="0" borderId="0" xfId="0" applyFont="1"/>
    <xf numFmtId="14" fontId="21" fillId="0" borderId="0" xfId="201" applyNumberFormat="1" applyFont="1" applyAlignment="1">
      <alignment vertical="center"/>
    </xf>
    <xf numFmtId="14" fontId="24" fillId="0" borderId="0" xfId="5" applyNumberFormat="1" applyFont="1"/>
    <xf numFmtId="14" fontId="25" fillId="0" borderId="0" xfId="201" applyNumberFormat="1" applyFont="1" applyAlignment="1">
      <alignment vertical="center"/>
    </xf>
    <xf numFmtId="14" fontId="21" fillId="0" borderId="0" xfId="173" applyNumberFormat="1" applyFont="1" applyAlignment="1">
      <alignment vertical="center"/>
    </xf>
    <xf numFmtId="14" fontId="25" fillId="0" borderId="0" xfId="327" applyNumberFormat="1" applyFont="1" applyAlignment="1">
      <alignment vertical="center"/>
    </xf>
    <xf numFmtId="14" fontId="25" fillId="0" borderId="0" xfId="3" applyNumberFormat="1" applyFont="1" applyAlignment="1">
      <alignment vertical="center"/>
    </xf>
    <xf numFmtId="14" fontId="21" fillId="0" borderId="0" xfId="3" applyNumberFormat="1" applyFont="1" applyAlignment="1">
      <alignment vertical="center"/>
    </xf>
    <xf numFmtId="14" fontId="24" fillId="3" borderId="0" xfId="5" applyNumberFormat="1" applyFont="1" applyFill="1"/>
    <xf numFmtId="14" fontId="24" fillId="0" borderId="0" xfId="6" applyNumberFormat="1" applyFont="1" applyAlignment="1">
      <alignment horizontal="left" vertical="center"/>
    </xf>
    <xf numFmtId="14" fontId="20" fillId="0" borderId="0" xfId="3" applyNumberFormat="1" applyFont="1" applyAlignment="1">
      <alignment vertical="center"/>
    </xf>
    <xf numFmtId="14" fontId="23" fillId="0" borderId="0" xfId="5" applyNumberFormat="1" applyFont="1"/>
    <xf numFmtId="14" fontId="25" fillId="0" borderId="0" xfId="154" applyNumberFormat="1" applyFont="1" applyAlignment="1">
      <alignment vertical="center"/>
    </xf>
    <xf numFmtId="14" fontId="37" fillId="6" borderId="0" xfId="33" applyNumberFormat="1" applyFill="1" applyAlignment="1" applyProtection="1"/>
    <xf numFmtId="14" fontId="17" fillId="0" borderId="0" xfId="1" applyNumberFormat="1"/>
    <xf numFmtId="0" fontId="25" fillId="39" borderId="5" xfId="41" applyFont="1" applyFill="1" applyBorder="1"/>
    <xf numFmtId="175" fontId="36" fillId="7" borderId="5" xfId="209" applyNumberFormat="1" applyFont="1" applyFill="1" applyBorder="1"/>
    <xf numFmtId="175" fontId="36" fillId="7" borderId="5" xfId="9" applyNumberFormat="1" applyFont="1" applyFill="1" applyBorder="1"/>
    <xf numFmtId="4" fontId="25" fillId="18" borderId="5" xfId="205" applyFont="1" applyFill="1" applyBorder="1" applyAlignment="1">
      <alignment horizontal="center"/>
    </xf>
    <xf numFmtId="4" fontId="31" fillId="18" borderId="5" xfId="203" applyFont="1" applyFill="1" applyBorder="1" applyAlignment="1">
      <alignment horizontal="center"/>
    </xf>
    <xf numFmtId="4" fontId="22" fillId="18" borderId="5" xfId="205" applyFont="1" applyFill="1" applyBorder="1" applyAlignment="1">
      <alignment horizontal="center"/>
    </xf>
    <xf numFmtId="4" fontId="26" fillId="0" borderId="5" xfId="203" applyFont="1" applyFill="1" applyBorder="1"/>
    <xf numFmtId="4" fontId="25" fillId="18" borderId="5" xfId="42" applyFont="1" applyFill="1" applyBorder="1"/>
    <xf numFmtId="4" fontId="25" fillId="18" borderId="5" xfId="156" applyFont="1" applyFill="1" applyBorder="1" applyAlignment="1">
      <alignment horizontal="center"/>
    </xf>
    <xf numFmtId="4" fontId="25" fillId="18" borderId="5" xfId="205" applyFont="1" applyFill="1" applyBorder="1"/>
    <xf numFmtId="4" fontId="25" fillId="18" borderId="5" xfId="156" applyFont="1" applyFill="1" applyBorder="1"/>
    <xf numFmtId="186" fontId="25" fillId="18" borderId="5" xfId="205" applyNumberFormat="1" applyFont="1" applyFill="1" applyBorder="1" applyAlignment="1">
      <alignment horizontal="center"/>
    </xf>
    <xf numFmtId="3" fontId="25" fillId="18" borderId="5" xfId="41" applyNumberFormat="1" applyFont="1" applyFill="1" applyBorder="1" applyAlignment="1">
      <alignment horizontal="center"/>
    </xf>
    <xf numFmtId="9" fontId="25" fillId="18" borderId="5" xfId="208" applyFont="1" applyFill="1" applyBorder="1" applyAlignment="1">
      <alignment horizontal="center"/>
    </xf>
    <xf numFmtId="9" fontId="25" fillId="18" borderId="5" xfId="208" applyFont="1" applyFill="1" applyBorder="1"/>
    <xf numFmtId="4" fontId="25" fillId="7" borderId="5" xfId="41" applyNumberFormat="1" applyFont="1" applyFill="1" applyBorder="1" applyAlignment="1">
      <alignment horizontal="center"/>
    </xf>
    <xf numFmtId="186" fontId="25" fillId="7" borderId="5" xfId="41" applyNumberFormat="1" applyFont="1" applyFill="1" applyBorder="1" applyAlignment="1">
      <alignment horizontal="center"/>
    </xf>
    <xf numFmtId="164" fontId="64" fillId="18" borderId="5" xfId="278" applyNumberFormat="1" applyFont="1" applyFill="1" applyBorder="1"/>
    <xf numFmtId="166" fontId="24" fillId="7" borderId="5" xfId="4" applyNumberFormat="1" applyFont="1" applyFill="1" applyBorder="1"/>
    <xf numFmtId="4" fontId="25" fillId="18" borderId="5" xfId="203" applyFont="1" applyFill="1" applyBorder="1"/>
    <xf numFmtId="4" fontId="31" fillId="18" borderId="5" xfId="45" applyFont="1" applyFill="1" applyBorder="1"/>
    <xf numFmtId="0" fontId="20" fillId="18" borderId="5" xfId="41" applyFont="1" applyFill="1" applyBorder="1"/>
    <xf numFmtId="0" fontId="20" fillId="18" borderId="5" xfId="152" applyFont="1" applyFill="1" applyBorder="1"/>
    <xf numFmtId="186" fontId="31" fillId="18" borderId="5" xfId="203" applyNumberFormat="1" applyFont="1" applyFill="1" applyBorder="1"/>
    <xf numFmtId="0" fontId="24" fillId="7" borderId="0" xfId="5" applyFont="1" applyFill="1"/>
    <xf numFmtId="4" fontId="31" fillId="0" borderId="5" xfId="45" applyFont="1" applyFill="1" applyBorder="1" applyAlignment="1">
      <alignment horizontal="center"/>
    </xf>
    <xf numFmtId="180" fontId="25" fillId="18" borderId="5" xfId="41" applyNumberFormat="1" applyFont="1" applyFill="1" applyBorder="1"/>
    <xf numFmtId="186" fontId="25" fillId="39" borderId="5" xfId="203" applyNumberFormat="1" applyFont="1" applyFill="1" applyBorder="1"/>
    <xf numFmtId="166" fontId="38" fillId="18" borderId="5" xfId="120" applyNumberFormat="1" applyFont="1" applyFill="1" applyBorder="1" applyAlignment="1">
      <alignment horizontal="center"/>
    </xf>
    <xf numFmtId="166" fontId="36" fillId="18" borderId="5" xfId="120" applyNumberFormat="1" applyFont="1" applyFill="1" applyBorder="1" applyAlignment="1">
      <alignment horizontal="center"/>
    </xf>
    <xf numFmtId="2" fontId="36" fillId="18" borderId="5" xfId="120" applyNumberFormat="1" applyFont="1" applyFill="1" applyBorder="1"/>
    <xf numFmtId="0" fontId="24" fillId="18" borderId="5" xfId="41" applyFont="1" applyFill="1" applyBorder="1"/>
    <xf numFmtId="164" fontId="1" fillId="43" borderId="5" xfId="284" applyNumberFormat="1" applyFill="1" applyBorder="1"/>
    <xf numFmtId="164" fontId="64" fillId="43" borderId="5" xfId="284" applyNumberFormat="1" applyFont="1" applyFill="1" applyBorder="1"/>
    <xf numFmtId="164" fontId="40" fillId="18" borderId="5" xfId="284" applyNumberFormat="1" applyFont="1" applyFill="1" applyBorder="1" applyProtection="1">
      <protection locked="0"/>
    </xf>
    <xf numFmtId="164" fontId="40" fillId="44" borderId="5" xfId="284" applyNumberFormat="1" applyFont="1" applyFill="1" applyBorder="1" applyProtection="1">
      <protection locked="0"/>
    </xf>
    <xf numFmtId="168" fontId="64" fillId="43" borderId="5" xfId="284" applyNumberFormat="1" applyFont="1" applyFill="1" applyBorder="1"/>
    <xf numFmtId="168" fontId="1" fillId="43" borderId="5" xfId="284" applyNumberFormat="1" applyFill="1" applyBorder="1"/>
    <xf numFmtId="164" fontId="40" fillId="44" borderId="48" xfId="284" applyNumberFormat="1" applyFont="1" applyFill="1" applyBorder="1" applyProtection="1">
      <protection locked="0"/>
    </xf>
    <xf numFmtId="168" fontId="1" fillId="44" borderId="5" xfId="284" applyNumberFormat="1" applyFill="1" applyBorder="1"/>
    <xf numFmtId="179" fontId="40" fillId="44" borderId="29" xfId="284" applyNumberFormat="1" applyFont="1" applyFill="1" applyBorder="1" applyProtection="1">
      <protection locked="0"/>
    </xf>
    <xf numFmtId="164" fontId="40" fillId="44" borderId="49" xfId="284" applyNumberFormat="1" applyFont="1" applyFill="1" applyBorder="1" applyProtection="1">
      <protection locked="0"/>
    </xf>
    <xf numFmtId="164" fontId="40" fillId="44" borderId="50" xfId="284" applyNumberFormat="1" applyFont="1" applyFill="1" applyBorder="1" applyProtection="1">
      <protection locked="0"/>
    </xf>
    <xf numFmtId="164" fontId="40" fillId="44" borderId="51" xfId="284" applyNumberFormat="1" applyFont="1" applyFill="1" applyBorder="1" applyProtection="1">
      <protection locked="0"/>
    </xf>
    <xf numFmtId="172" fontId="36" fillId="43" borderId="5" xfId="284" applyNumberFormat="1" applyFont="1" applyFill="1" applyBorder="1" applyAlignment="1">
      <alignment horizontal="center" vertical="top"/>
    </xf>
    <xf numFmtId="183" fontId="36" fillId="43" borderId="5" xfId="284" applyNumberFormat="1" applyFont="1" applyFill="1" applyBorder="1" applyAlignment="1">
      <alignment horizontal="center" vertical="top"/>
    </xf>
    <xf numFmtId="178" fontId="64" fillId="44" borderId="5" xfId="284" applyNumberFormat="1" applyFont="1" applyFill="1" applyBorder="1"/>
    <xf numFmtId="164" fontId="65" fillId="44" borderId="5" xfId="284" applyNumberFormat="1" applyFont="1" applyFill="1" applyBorder="1"/>
    <xf numFmtId="0" fontId="85" fillId="43" borderId="20" xfId="284" applyFont="1" applyFill="1" applyBorder="1" applyAlignment="1">
      <alignment vertical="center" wrapText="1"/>
    </xf>
    <xf numFmtId="3" fontId="66" fillId="43" borderId="20" xfId="284" applyNumberFormat="1" applyFont="1" applyFill="1" applyBorder="1" applyAlignment="1">
      <alignment vertical="center"/>
    </xf>
    <xf numFmtId="174" fontId="86" fillId="44" borderId="37" xfId="284" applyNumberFormat="1" applyFont="1" applyFill="1" applyBorder="1"/>
    <xf numFmtId="0" fontId="85" fillId="44" borderId="20" xfId="284" applyFont="1" applyFill="1" applyBorder="1" applyAlignment="1">
      <alignment vertical="center" wrapText="1"/>
    </xf>
    <xf numFmtId="179" fontId="64" fillId="44" borderId="20" xfId="284" applyNumberFormat="1" applyFont="1" applyFill="1" applyBorder="1"/>
    <xf numFmtId="179" fontId="86" fillId="44" borderId="36" xfId="284" applyNumberFormat="1" applyFont="1" applyFill="1" applyBorder="1"/>
    <xf numFmtId="0" fontId="85" fillId="44" borderId="14" xfId="284" applyFont="1" applyFill="1" applyBorder="1" applyAlignment="1">
      <alignment vertical="center" wrapText="1"/>
    </xf>
    <xf numFmtId="174" fontId="66" fillId="44" borderId="14" xfId="284" applyNumberFormat="1" applyFont="1" applyFill="1" applyBorder="1" applyAlignment="1">
      <alignment vertical="center"/>
    </xf>
    <xf numFmtId="174" fontId="66" fillId="44" borderId="34" xfId="284" applyNumberFormat="1" applyFont="1" applyFill="1" applyBorder="1" applyAlignment="1">
      <alignment vertical="center"/>
    </xf>
    <xf numFmtId="174" fontId="66" fillId="44" borderId="15" xfId="284" applyNumberFormat="1" applyFont="1" applyFill="1" applyBorder="1" applyAlignment="1">
      <alignment vertical="center"/>
    </xf>
    <xf numFmtId="0" fontId="85" fillId="44" borderId="31" xfId="284" applyFont="1" applyFill="1" applyBorder="1" applyAlignment="1">
      <alignment horizontal="left" vertical="center"/>
    </xf>
    <xf numFmtId="0" fontId="1" fillId="44" borderId="20" xfId="284" applyFill="1" applyBorder="1"/>
    <xf numFmtId="0" fontId="1" fillId="44" borderId="32" xfId="284" applyFill="1" applyBorder="1"/>
    <xf numFmtId="0" fontId="85" fillId="44" borderId="27" xfId="284" applyFont="1" applyFill="1" applyBorder="1" applyAlignment="1">
      <alignment vertical="center"/>
    </xf>
    <xf numFmtId="0" fontId="85" fillId="44" borderId="38" xfId="284" applyFont="1" applyFill="1" applyBorder="1" applyAlignment="1">
      <alignment vertical="center"/>
    </xf>
    <xf numFmtId="0" fontId="85" fillId="44" borderId="38" xfId="284" applyFont="1" applyFill="1" applyBorder="1" applyAlignment="1">
      <alignment horizontal="center" vertical="center"/>
    </xf>
    <xf numFmtId="0" fontId="1" fillId="44" borderId="15" xfId="284" applyFill="1" applyBorder="1"/>
    <xf numFmtId="0" fontId="1" fillId="44" borderId="16" xfId="284" applyFill="1" applyBorder="1"/>
    <xf numFmtId="0" fontId="66" fillId="44" borderId="1" xfId="284" applyFont="1" applyFill="1" applyBorder="1" applyAlignment="1">
      <alignment vertical="center"/>
    </xf>
    <xf numFmtId="180" fontId="66" fillId="44" borderId="1" xfId="284" applyNumberFormat="1" applyFont="1" applyFill="1" applyBorder="1" applyAlignment="1">
      <alignment horizontal="center" vertical="center"/>
    </xf>
    <xf numFmtId="0" fontId="85" fillId="43" borderId="31" xfId="284" applyFont="1" applyFill="1" applyBorder="1" applyAlignment="1">
      <alignment horizontal="left" vertical="center"/>
    </xf>
    <xf numFmtId="0" fontId="1" fillId="43" borderId="20" xfId="284" applyFill="1" applyBorder="1"/>
    <xf numFmtId="0" fontId="1" fillId="43" borderId="32" xfId="284" applyFill="1" applyBorder="1"/>
    <xf numFmtId="0" fontId="85" fillId="43" borderId="40" xfId="284" applyFont="1" applyFill="1" applyBorder="1" applyAlignment="1">
      <alignment vertical="center"/>
    </xf>
    <xf numFmtId="0" fontId="85" fillId="43" borderId="38" xfId="284" applyFont="1" applyFill="1" applyBorder="1" applyAlignment="1">
      <alignment horizontal="center" vertical="center"/>
    </xf>
    <xf numFmtId="0" fontId="85" fillId="43" borderId="39" xfId="284" applyFont="1" applyFill="1" applyBorder="1" applyAlignment="1">
      <alignment horizontal="center" vertical="center"/>
    </xf>
    <xf numFmtId="0" fontId="66" fillId="43" borderId="21" xfId="284" applyFont="1" applyFill="1" applyBorder="1" applyAlignment="1">
      <alignment vertical="center"/>
    </xf>
    <xf numFmtId="0" fontId="66" fillId="43" borderId="22" xfId="284" applyFont="1" applyFill="1" applyBorder="1" applyAlignment="1">
      <alignment horizontal="center" vertical="center"/>
    </xf>
    <xf numFmtId="0" fontId="66" fillId="43" borderId="23" xfId="284" applyFont="1" applyFill="1" applyBorder="1" applyAlignment="1">
      <alignment vertical="center"/>
    </xf>
    <xf numFmtId="0" fontId="66" fillId="43" borderId="1" xfId="284" applyFont="1" applyFill="1" applyBorder="1" applyAlignment="1">
      <alignment horizontal="center" vertical="center"/>
    </xf>
    <xf numFmtId="0" fontId="66" fillId="43" borderId="24" xfId="284" applyFont="1" applyFill="1" applyBorder="1" applyAlignment="1">
      <alignment horizontal="center" vertical="center"/>
    </xf>
    <xf numFmtId="164" fontId="64" fillId="44" borderId="5" xfId="284" applyNumberFormat="1" applyFont="1" applyFill="1" applyBorder="1"/>
    <xf numFmtId="164" fontId="38" fillId="44" borderId="5" xfId="94" applyNumberFormat="1" applyFont="1" applyFill="1" applyBorder="1" applyAlignment="1">
      <alignment horizontal="center" vertical="top"/>
    </xf>
    <xf numFmtId="164" fontId="65" fillId="44" borderId="42" xfId="284" applyNumberFormat="1" applyFont="1" applyFill="1" applyBorder="1"/>
    <xf numFmtId="164" fontId="1" fillId="43" borderId="5" xfId="284" applyNumberFormat="1" applyFill="1" applyBorder="1" applyAlignment="1">
      <alignment vertical="center"/>
    </xf>
    <xf numFmtId="164" fontId="1" fillId="44" borderId="5" xfId="284" applyNumberFormat="1" applyFill="1" applyBorder="1" applyAlignment="1">
      <alignment horizontal="center"/>
    </xf>
    <xf numFmtId="168" fontId="40" fillId="44" borderId="5" xfId="284" applyNumberFormat="1" applyFont="1" applyFill="1" applyBorder="1" applyAlignment="1">
      <alignment horizontal="center"/>
    </xf>
    <xf numFmtId="164" fontId="1" fillId="44" borderId="5" xfId="284" applyNumberFormat="1" applyFill="1" applyBorder="1" applyProtection="1">
      <protection locked="0"/>
    </xf>
    <xf numFmtId="0" fontId="25" fillId="45" borderId="5" xfId="40" applyFont="1" applyFill="1" applyBorder="1"/>
    <xf numFmtId="9" fontId="36" fillId="43" borderId="5" xfId="285" applyFont="1" applyFill="1" applyBorder="1" applyAlignment="1" applyProtection="1">
      <alignment horizontal="center" vertical="top"/>
    </xf>
    <xf numFmtId="164" fontId="64" fillId="43" borderId="42" xfId="284" applyNumberFormat="1" applyFont="1" applyFill="1" applyBorder="1"/>
    <xf numFmtId="9" fontId="20" fillId="18" borderId="5" xfId="208" applyFont="1" applyFill="1" applyBorder="1"/>
    <xf numFmtId="164" fontId="1" fillId="18" borderId="5" xfId="284" applyNumberFormat="1" applyFill="1" applyBorder="1"/>
    <xf numFmtId="164" fontId="40" fillId="18" borderId="5" xfId="0" applyNumberFormat="1" applyFont="1" applyFill="1" applyBorder="1" applyProtection="1">
      <protection locked="0"/>
    </xf>
    <xf numFmtId="0" fontId="1" fillId="0" borderId="9" xfId="31" applyFont="1" applyBorder="1"/>
    <xf numFmtId="0" fontId="1" fillId="0" borderId="10" xfId="31" applyFont="1" applyBorder="1"/>
    <xf numFmtId="0" fontId="1" fillId="0" borderId="11" xfId="31" applyFont="1" applyBorder="1"/>
    <xf numFmtId="0" fontId="1" fillId="0" borderId="0" xfId="31" applyFont="1"/>
    <xf numFmtId="0" fontId="1" fillId="0" borderId="0" xfId="31" applyFont="1" applyAlignment="1">
      <alignment horizontal="center"/>
    </xf>
    <xf numFmtId="0" fontId="1" fillId="0" borderId="12" xfId="31" applyFont="1" applyBorder="1"/>
    <xf numFmtId="0" fontId="1" fillId="0" borderId="13" xfId="31" applyFont="1" applyBorder="1"/>
    <xf numFmtId="176" fontId="1" fillId="15" borderId="5" xfId="40" applyNumberFormat="1" applyFont="1" applyBorder="1"/>
    <xf numFmtId="0" fontId="1" fillId="0" borderId="0" xfId="0" applyFont="1" applyAlignment="1">
      <alignment wrapText="1"/>
    </xf>
    <xf numFmtId="0" fontId="20" fillId="0" borderId="0" xfId="312" applyFont="1"/>
    <xf numFmtId="0" fontId="21" fillId="0" borderId="0" xfId="312" applyFont="1" applyAlignment="1">
      <alignment vertical="center"/>
    </xf>
    <xf numFmtId="0" fontId="18" fillId="2" borderId="0" xfId="2" applyFont="1" applyFill="1" applyAlignment="1">
      <alignment horizontal="left" vertical="top"/>
    </xf>
    <xf numFmtId="0" fontId="18" fillId="2" borderId="0" xfId="2" applyFont="1" applyFill="1" applyAlignment="1">
      <alignment horizontal="center" wrapText="1"/>
    </xf>
    <xf numFmtId="0" fontId="141" fillId="0" borderId="5" xfId="0" applyFont="1" applyBorder="1" applyAlignment="1">
      <alignment horizontal="left" wrapText="1"/>
    </xf>
    <xf numFmtId="0" fontId="141" fillId="0" borderId="5" xfId="0" applyFont="1" applyBorder="1" applyAlignment="1">
      <alignment horizontal="left"/>
    </xf>
    <xf numFmtId="0" fontId="26" fillId="18" borderId="5" xfId="41" applyFont="1" applyFill="1" applyBorder="1"/>
    <xf numFmtId="186" fontId="22" fillId="13" borderId="5" xfId="203" applyNumberFormat="1" applyFont="1" applyBorder="1"/>
    <xf numFmtId="0" fontId="25" fillId="0" borderId="5" xfId="41" applyFont="1" applyFill="1" applyBorder="1" applyAlignment="1">
      <alignment horizontal="left" indent="4"/>
    </xf>
    <xf numFmtId="0" fontId="24" fillId="0" borderId="0" xfId="5" applyFont="1" applyAlignment="1">
      <alignment horizontal="left" indent="4"/>
    </xf>
    <xf numFmtId="0" fontId="24" fillId="41" borderId="0" xfId="5" applyFont="1" applyFill="1" applyAlignment="1">
      <alignment horizontal="left" indent="4"/>
    </xf>
    <xf numFmtId="164" fontId="64" fillId="46" borderId="5" xfId="284" applyNumberFormat="1" applyFont="1" applyFill="1" applyBorder="1"/>
    <xf numFmtId="0" fontId="0" fillId="0" borderId="5" xfId="0" quotePrefix="1" applyBorder="1" applyAlignment="1">
      <alignment wrapText="1"/>
    </xf>
    <xf numFmtId="164" fontId="64" fillId="46" borderId="42" xfId="284" applyNumberFormat="1" applyFont="1" applyFill="1" applyBorder="1"/>
    <xf numFmtId="174" fontId="36" fillId="46" borderId="5" xfId="286" applyNumberFormat="1" applyFont="1" applyFill="1" applyBorder="1" applyAlignment="1" applyProtection="1">
      <alignment vertical="center"/>
      <protection locked="0"/>
    </xf>
    <xf numFmtId="168" fontId="1" fillId="46" borderId="5" xfId="284" applyNumberFormat="1" applyFill="1" applyBorder="1"/>
    <xf numFmtId="10" fontId="1" fillId="46" borderId="5" xfId="284" applyNumberFormat="1" applyFill="1" applyBorder="1"/>
    <xf numFmtId="184" fontId="49" fillId="46" borderId="57" xfId="284" applyNumberFormat="1" applyFont="1" applyFill="1" applyBorder="1" applyAlignment="1">
      <alignment vertical="center"/>
    </xf>
    <xf numFmtId="184" fontId="49" fillId="46" borderId="58" xfId="284" applyNumberFormat="1" applyFont="1" applyFill="1" applyBorder="1" applyAlignment="1">
      <alignment vertical="center"/>
    </xf>
    <xf numFmtId="184" fontId="49" fillId="46" borderId="59" xfId="284" applyNumberFormat="1" applyFont="1" applyFill="1" applyBorder="1" applyAlignment="1">
      <alignment vertical="center"/>
    </xf>
    <xf numFmtId="184" fontId="49" fillId="46" borderId="60" xfId="284" applyNumberFormat="1" applyFont="1" applyFill="1" applyBorder="1" applyAlignment="1">
      <alignment vertical="center"/>
    </xf>
    <xf numFmtId="184" fontId="49" fillId="46" borderId="5" xfId="284" applyNumberFormat="1" applyFont="1" applyFill="1" applyBorder="1" applyAlignment="1">
      <alignment vertical="center"/>
    </xf>
    <xf numFmtId="184" fontId="49" fillId="46" borderId="42" xfId="284" applyNumberFormat="1" applyFont="1" applyFill="1" applyBorder="1" applyAlignment="1">
      <alignment vertical="center"/>
    </xf>
    <xf numFmtId="184" fontId="49" fillId="46" borderId="61" xfId="284" applyNumberFormat="1" applyFont="1" applyFill="1" applyBorder="1" applyAlignment="1">
      <alignment vertical="center"/>
    </xf>
    <xf numFmtId="184" fontId="49" fillId="46" borderId="48" xfId="284" applyNumberFormat="1" applyFont="1" applyFill="1" applyBorder="1" applyAlignment="1">
      <alignment vertical="center"/>
    </xf>
    <xf numFmtId="184" fontId="49" fillId="46" borderId="62" xfId="284" applyNumberFormat="1" applyFont="1" applyFill="1" applyBorder="1" applyAlignment="1">
      <alignment vertical="center"/>
    </xf>
    <xf numFmtId="164" fontId="1" fillId="44" borderId="5" xfId="284" applyNumberFormat="1" applyFill="1" applyBorder="1"/>
    <xf numFmtId="172" fontId="36" fillId="0" borderId="5" xfId="284" applyNumberFormat="1" applyFont="1" applyBorder="1" applyAlignment="1">
      <alignment horizontal="center" vertical="top"/>
    </xf>
    <xf numFmtId="164" fontId="1" fillId="44" borderId="42" xfId="284" applyNumberFormat="1" applyFill="1" applyBorder="1"/>
    <xf numFmtId="189" fontId="65" fillId="44" borderId="5" xfId="284" applyNumberFormat="1" applyFont="1" applyFill="1" applyBorder="1"/>
    <xf numFmtId="0" fontId="86" fillId="44" borderId="36" xfId="284" applyFont="1" applyFill="1" applyBorder="1"/>
    <xf numFmtId="179" fontId="86" fillId="44" borderId="36" xfId="286" applyNumberFormat="1" applyFont="1" applyFill="1" applyBorder="1"/>
    <xf numFmtId="0" fontId="36" fillId="46" borderId="27" xfId="284" applyFont="1" applyFill="1" applyBorder="1"/>
    <xf numFmtId="172" fontId="71" fillId="46" borderId="5" xfId="278" applyNumberFormat="1" applyFont="1" applyFill="1" applyBorder="1" applyAlignment="1">
      <alignment horizontal="center" vertical="top"/>
    </xf>
    <xf numFmtId="4" fontId="31" fillId="18" borderId="5" xfId="203" applyFont="1" applyFill="1" applyBorder="1"/>
    <xf numFmtId="0" fontId="0" fillId="0" borderId="5" xfId="0" applyBorder="1" applyAlignment="1">
      <alignment vertical="center" wrapText="1"/>
    </xf>
    <xf numFmtId="0" fontId="24" fillId="47" borderId="0" xfId="5" applyFont="1" applyFill="1"/>
    <xf numFmtId="0" fontId="0" fillId="0" borderId="5" xfId="0" applyBorder="1" applyAlignment="1">
      <alignment vertical="top" wrapText="1"/>
    </xf>
    <xf numFmtId="14" fontId="0" fillId="0" borderId="5" xfId="0" applyNumberFormat="1" applyBorder="1" applyAlignment="1">
      <alignment horizontal="center"/>
    </xf>
    <xf numFmtId="0" fontId="143" fillId="0" borderId="0" xfId="0" applyFont="1"/>
    <xf numFmtId="2" fontId="31" fillId="0" borderId="5" xfId="3" applyNumberFormat="1" applyFont="1" applyBorder="1" applyAlignment="1">
      <alignment horizontal="center" vertical="center"/>
    </xf>
    <xf numFmtId="0" fontId="25" fillId="48" borderId="0" xfId="3" applyFont="1" applyFill="1" applyAlignment="1">
      <alignment vertical="center"/>
    </xf>
    <xf numFmtId="0" fontId="20" fillId="48" borderId="0" xfId="3" applyFont="1" applyFill="1"/>
    <xf numFmtId="0" fontId="25" fillId="48" borderId="0" xfId="3" applyFont="1" applyFill="1" applyAlignment="1">
      <alignment horizontal="left" vertical="center"/>
    </xf>
    <xf numFmtId="0" fontId="20" fillId="48" borderId="0" xfId="3" applyFont="1" applyFill="1" applyAlignment="1">
      <alignment vertical="center"/>
    </xf>
    <xf numFmtId="0" fontId="23" fillId="48" borderId="0" xfId="5" applyFont="1" applyFill="1"/>
    <xf numFmtId="0" fontId="24" fillId="48" borderId="0" xfId="5" applyFont="1" applyFill="1"/>
    <xf numFmtId="0" fontId="24" fillId="48" borderId="0" xfId="0" applyFont="1" applyFill="1"/>
    <xf numFmtId="166" fontId="24" fillId="48" borderId="0" xfId="4" applyNumberFormat="1" applyFont="1" applyFill="1"/>
    <xf numFmtId="0" fontId="0" fillId="0" borderId="5" xfId="0" quotePrefix="1" applyBorder="1" applyAlignment="1">
      <alignment vertical="center" wrapText="1"/>
    </xf>
    <xf numFmtId="0" fontId="25" fillId="3" borderId="0" xfId="201" applyFont="1" applyFill="1" applyAlignment="1">
      <alignment vertical="center"/>
    </xf>
    <xf numFmtId="0" fontId="24" fillId="3" borderId="0" xfId="5" applyFont="1" applyFill="1" applyAlignment="1">
      <alignment horizontal="left"/>
    </xf>
    <xf numFmtId="0" fontId="109" fillId="3" borderId="0" xfId="5" applyFont="1" applyFill="1" applyAlignment="1">
      <alignment horizontal="left"/>
    </xf>
    <xf numFmtId="0" fontId="115" fillId="47" borderId="0" xfId="0" applyFont="1" applyFill="1"/>
    <xf numFmtId="0" fontId="0" fillId="0" borderId="5" xfId="0" applyBorder="1" applyAlignment="1">
      <alignment horizontal="left" vertical="center"/>
    </xf>
    <xf numFmtId="0" fontId="52" fillId="0" borderId="5" xfId="0" applyFont="1" applyBorder="1" applyAlignment="1">
      <alignment horizontal="left" vertical="center"/>
    </xf>
    <xf numFmtId="0" fontId="52" fillId="0" borderId="5" xfId="0" applyFont="1" applyBorder="1" applyAlignment="1">
      <alignment vertical="center"/>
    </xf>
    <xf numFmtId="0" fontId="144" fillId="0" borderId="5" xfId="0" applyFont="1" applyBorder="1" applyAlignment="1">
      <alignment vertical="center" wrapText="1"/>
    </xf>
    <xf numFmtId="14" fontId="0" fillId="0" borderId="18" xfId="0" applyNumberFormat="1" applyBorder="1" applyAlignment="1">
      <alignment horizontal="center"/>
    </xf>
    <xf numFmtId="1" fontId="24" fillId="0" borderId="0" xfId="4" applyNumberFormat="1" applyFont="1" applyAlignment="1">
      <alignment horizontal="right"/>
    </xf>
    <xf numFmtId="186" fontId="31" fillId="0" borderId="0" xfId="313" applyNumberFormat="1" applyFont="1" applyFill="1"/>
    <xf numFmtId="0" fontId="21" fillId="0" borderId="8" xfId="7" applyFont="1" applyBorder="1" applyAlignment="1">
      <alignment horizontal="center" vertical="center"/>
    </xf>
    <xf numFmtId="0" fontId="21" fillId="17" borderId="32" xfId="154" applyFont="1" applyFill="1" applyBorder="1" applyAlignment="1">
      <alignment horizontal="centerContinuous" vertical="center"/>
    </xf>
    <xf numFmtId="0" fontId="20" fillId="0" borderId="46" xfId="155" applyFont="1" applyBorder="1" applyAlignment="1">
      <alignment horizontal="center" vertical="center"/>
    </xf>
    <xf numFmtId="0" fontId="26" fillId="0" borderId="27" xfId="154" applyFont="1" applyBorder="1" applyAlignment="1">
      <alignment horizontal="center"/>
    </xf>
    <xf numFmtId="0" fontId="25" fillId="12" borderId="5" xfId="131" applyNumberFormat="1" applyFont="1" applyBorder="1"/>
    <xf numFmtId="0" fontId="1" fillId="6" borderId="0" xfId="347" applyFill="1" applyAlignment="1">
      <alignment vertical="center" wrapText="1"/>
    </xf>
    <xf numFmtId="0" fontId="1" fillId="6" borderId="0" xfId="347" applyFill="1" applyAlignment="1">
      <alignment horizontal="center" vertical="center"/>
    </xf>
    <xf numFmtId="0" fontId="40" fillId="0" borderId="5" xfId="347" applyFont="1" applyBorder="1" applyAlignment="1">
      <alignment horizontal="center" vertical="center"/>
    </xf>
    <xf numFmtId="0" fontId="1" fillId="6" borderId="0" xfId="347" applyFill="1" applyAlignment="1">
      <alignment vertical="center"/>
    </xf>
    <xf numFmtId="0" fontId="1" fillId="6" borderId="0" xfId="347" applyFill="1"/>
    <xf numFmtId="0" fontId="1" fillId="0" borderId="0" xfId="347"/>
    <xf numFmtId="172" fontId="36" fillId="49" borderId="5" xfId="140" applyNumberFormat="1" applyFont="1" applyFill="1" applyBorder="1" applyAlignment="1">
      <alignment horizontal="center" vertical="center"/>
    </xf>
    <xf numFmtId="0" fontId="40" fillId="6" borderId="0" xfId="347" applyFont="1" applyFill="1"/>
    <xf numFmtId="0" fontId="40" fillId="0" borderId="0" xfId="347" applyFont="1"/>
    <xf numFmtId="171" fontId="36" fillId="6" borderId="0" xfId="347" applyNumberFormat="1" applyFont="1" applyFill="1" applyAlignment="1">
      <alignment vertical="center" wrapText="1"/>
    </xf>
    <xf numFmtId="171" fontId="36" fillId="6" borderId="0" xfId="347" applyNumberFormat="1" applyFont="1" applyFill="1" applyAlignment="1">
      <alignment horizontal="center" vertical="center"/>
    </xf>
    <xf numFmtId="171" fontId="1" fillId="6" borderId="0" xfId="347" applyNumberFormat="1" applyFill="1" applyAlignment="1">
      <alignment vertical="center" wrapText="1"/>
    </xf>
    <xf numFmtId="190" fontId="36" fillId="49" borderId="5" xfId="140" applyNumberFormat="1" applyFont="1" applyFill="1" applyBorder="1" applyAlignment="1">
      <alignment horizontal="center" vertical="center"/>
    </xf>
    <xf numFmtId="0" fontId="146" fillId="6" borderId="0" xfId="347" applyFont="1" applyFill="1" applyAlignment="1">
      <alignment horizontal="center" vertical="center"/>
    </xf>
    <xf numFmtId="191" fontId="36" fillId="49" borderId="5" xfId="140" applyNumberFormat="1" applyFont="1" applyFill="1" applyBorder="1" applyAlignment="1">
      <alignment horizontal="center" vertical="center"/>
    </xf>
    <xf numFmtId="183" fontId="36" fillId="49" borderId="5" xfId="140" applyNumberFormat="1" applyFont="1" applyFill="1" applyBorder="1" applyAlignment="1">
      <alignment horizontal="center" vertical="center"/>
    </xf>
    <xf numFmtId="183" fontId="36" fillId="6" borderId="0" xfId="140" applyNumberFormat="1" applyFont="1" applyFill="1" applyAlignment="1">
      <alignment horizontal="center" vertical="center"/>
    </xf>
    <xf numFmtId="164" fontId="25" fillId="43" borderId="5" xfId="359" applyFont="1" applyFill="1" applyBorder="1"/>
    <xf numFmtId="4" fontId="25" fillId="12" borderId="5" xfId="41" applyNumberFormat="1" applyFont="1" applyBorder="1"/>
    <xf numFmtId="4" fontId="25" fillId="0" borderId="0" xfId="3" applyNumberFormat="1" applyFont="1" applyAlignment="1">
      <alignment vertical="center"/>
    </xf>
    <xf numFmtId="4" fontId="24" fillId="0" borderId="0" xfId="6" applyNumberFormat="1" applyFont="1" applyAlignment="1">
      <alignment horizontal="left" vertical="center"/>
    </xf>
    <xf numFmtId="4" fontId="20" fillId="0" borderId="0" xfId="3" applyNumberFormat="1" applyFont="1" applyAlignment="1">
      <alignment horizontal="center" vertical="center"/>
    </xf>
    <xf numFmtId="4" fontId="20" fillId="0" borderId="0" xfId="3" applyNumberFormat="1" applyFont="1" applyAlignment="1">
      <alignment vertical="center"/>
    </xf>
    <xf numFmtId="4" fontId="24" fillId="4" borderId="0" xfId="5" applyNumberFormat="1" applyFont="1" applyFill="1"/>
    <xf numFmtId="4" fontId="24" fillId="0" borderId="0" xfId="5" applyNumberFormat="1" applyFont="1"/>
    <xf numFmtId="4" fontId="20" fillId="0" borderId="0" xfId="3" applyNumberFormat="1" applyFont="1"/>
    <xf numFmtId="4" fontId="24" fillId="3" borderId="0" xfId="5" applyNumberFormat="1" applyFont="1" applyFill="1"/>
    <xf numFmtId="2" fontId="24" fillId="19" borderId="0" xfId="5" applyNumberFormat="1" applyFont="1" applyFill="1"/>
    <xf numFmtId="2" fontId="25" fillId="0" borderId="0" xfId="3" applyNumberFormat="1" applyFont="1" applyAlignment="1">
      <alignment vertical="center"/>
    </xf>
    <xf numFmtId="2" fontId="24" fillId="0" borderId="0" xfId="6" applyNumberFormat="1" applyFont="1" applyAlignment="1">
      <alignment horizontal="left" vertical="center"/>
    </xf>
    <xf numFmtId="2" fontId="20" fillId="0" borderId="0" xfId="3" applyNumberFormat="1" applyFont="1" applyAlignment="1">
      <alignment horizontal="center" vertical="center"/>
    </xf>
    <xf numFmtId="2" fontId="20" fillId="0" borderId="0" xfId="3" applyNumberFormat="1" applyFont="1" applyAlignment="1">
      <alignment vertical="center"/>
    </xf>
    <xf numFmtId="2" fontId="24" fillId="4" borderId="0" xfId="5" applyNumberFormat="1" applyFont="1" applyFill="1" applyAlignment="1">
      <alignment horizontal="left" vertical="center"/>
    </xf>
    <xf numFmtId="2" fontId="22" fillId="0" borderId="5" xfId="41" applyNumberFormat="1" applyFont="1" applyFill="1" applyBorder="1"/>
    <xf numFmtId="2" fontId="24" fillId="3" borderId="0" xfId="5" applyNumberFormat="1" applyFont="1" applyFill="1"/>
    <xf numFmtId="2" fontId="20" fillId="0" borderId="0" xfId="201" applyNumberFormat="1" applyFont="1"/>
    <xf numFmtId="2" fontId="25" fillId="0" borderId="0" xfId="201" applyNumberFormat="1" applyFont="1" applyAlignment="1">
      <alignment vertical="center"/>
    </xf>
    <xf numFmtId="2" fontId="20" fillId="0" borderId="0" xfId="201" applyNumberFormat="1" applyFont="1" applyAlignment="1">
      <alignment horizontal="center" vertical="center"/>
    </xf>
    <xf numFmtId="2" fontId="20" fillId="0" borderId="0" xfId="201" applyNumberFormat="1" applyFont="1" applyAlignment="1">
      <alignment vertical="center"/>
    </xf>
    <xf numFmtId="2" fontId="36" fillId="18" borderId="5" xfId="80" applyNumberFormat="1" applyFont="1" applyFill="1" applyBorder="1" applyAlignment="1">
      <alignment horizontal="center" vertical="top"/>
    </xf>
    <xf numFmtId="2" fontId="0" fillId="0" borderId="0" xfId="0" applyNumberFormat="1"/>
    <xf numFmtId="2" fontId="36" fillId="18" borderId="5" xfId="80" applyNumberFormat="1" applyFont="1" applyFill="1" applyBorder="1" applyAlignment="1">
      <alignment horizontal="left" vertical="top"/>
    </xf>
    <xf numFmtId="2" fontId="25" fillId="13" borderId="5" xfId="203" applyNumberFormat="1" applyFont="1" applyBorder="1"/>
    <xf numFmtId="2" fontId="23" fillId="0" borderId="0" xfId="5" applyNumberFormat="1" applyFont="1"/>
    <xf numFmtId="2" fontId="31" fillId="13" borderId="5" xfId="203" applyNumberFormat="1" applyFont="1" applyBorder="1"/>
    <xf numFmtId="2" fontId="20" fillId="0" borderId="0" xfId="3" applyNumberFormat="1" applyFont="1" applyAlignment="1">
      <alignment horizontal="left"/>
    </xf>
    <xf numFmtId="2" fontId="20" fillId="0" borderId="0" xfId="7" applyNumberFormat="1" applyFont="1" applyAlignment="1">
      <alignment horizontal="center" vertical="center"/>
    </xf>
    <xf numFmtId="2" fontId="25" fillId="13" borderId="5" xfId="203" applyNumberFormat="1" applyFont="1" applyBorder="1" applyAlignment="1">
      <alignment vertical="center"/>
    </xf>
    <xf numFmtId="2" fontId="20" fillId="0" borderId="0" xfId="202" applyNumberFormat="1" applyFont="1" applyAlignment="1">
      <alignment horizontal="center" vertical="center"/>
    </xf>
    <xf numFmtId="2" fontId="25" fillId="7" borderId="5" xfId="42" applyNumberFormat="1" applyFont="1" applyBorder="1"/>
    <xf numFmtId="2" fontId="31" fillId="13" borderId="5" xfId="45" applyNumberFormat="1" applyFont="1" applyBorder="1"/>
    <xf numFmtId="2" fontId="20" fillId="0" borderId="0" xfId="194" applyNumberFormat="1" applyFont="1" applyFill="1" applyBorder="1"/>
    <xf numFmtId="2" fontId="20" fillId="0" borderId="0" xfId="192" applyNumberFormat="1" applyFont="1"/>
    <xf numFmtId="2" fontId="20" fillId="12" borderId="5" xfId="41" applyNumberFormat="1" applyFont="1" applyBorder="1"/>
    <xf numFmtId="2" fontId="36" fillId="18" borderId="5" xfId="125" applyNumberFormat="1" applyFont="1" applyFill="1" applyBorder="1" applyProtection="1">
      <protection hidden="1"/>
    </xf>
    <xf numFmtId="2" fontId="38" fillId="18" borderId="5" xfId="125" applyNumberFormat="1" applyFont="1" applyFill="1" applyBorder="1" applyProtection="1">
      <protection hidden="1"/>
    </xf>
    <xf numFmtId="2" fontId="25" fillId="12" borderId="5" xfId="228" applyNumberFormat="1" applyFont="1" applyBorder="1"/>
    <xf numFmtId="2" fontId="25" fillId="13" borderId="5" xfId="313" applyNumberFormat="1" applyFont="1" applyBorder="1"/>
    <xf numFmtId="2" fontId="25" fillId="0" borderId="0" xfId="313" applyNumberFormat="1" applyFont="1" applyFill="1"/>
    <xf numFmtId="2" fontId="23" fillId="0" borderId="0" xfId="4" applyNumberFormat="1" applyFont="1"/>
    <xf numFmtId="2" fontId="25" fillId="0" borderId="0" xfId="3" applyNumberFormat="1" applyFont="1" applyAlignment="1">
      <alignment horizontal="left" vertical="center" indent="4"/>
    </xf>
    <xf numFmtId="2" fontId="25" fillId="0" borderId="5" xfId="41" applyNumberFormat="1" applyFont="1" applyFill="1" applyBorder="1" applyAlignment="1">
      <alignment horizontal="left" indent="4"/>
    </xf>
    <xf numFmtId="2" fontId="26" fillId="0" borderId="0" xfId="201" applyNumberFormat="1" applyFont="1" applyAlignment="1">
      <alignment horizontal="left"/>
    </xf>
    <xf numFmtId="2" fontId="31" fillId="13" borderId="5" xfId="45" applyNumberFormat="1" applyFont="1" applyBorder="1" applyAlignment="1">
      <alignment horizontal="center"/>
    </xf>
    <xf numFmtId="2" fontId="31" fillId="0" borderId="5" xfId="45" applyNumberFormat="1" applyFont="1" applyFill="1" applyBorder="1" applyAlignment="1">
      <alignment horizontal="center"/>
    </xf>
    <xf numFmtId="2" fontId="24" fillId="19" borderId="0" xfId="5" applyNumberFormat="1" applyFont="1" applyFill="1" applyAlignment="1">
      <alignment horizontal="center"/>
    </xf>
    <xf numFmtId="2" fontId="0" fillId="2" borderId="0" xfId="2" applyNumberFormat="1" applyFont="1" applyFill="1"/>
    <xf numFmtId="2" fontId="59" fillId="2" borderId="0" xfId="2" applyNumberFormat="1" applyFont="1" applyFill="1"/>
    <xf numFmtId="2" fontId="0" fillId="2" borderId="1" xfId="2" applyNumberFormat="1" applyFont="1" applyFill="1" applyBorder="1"/>
    <xf numFmtId="2" fontId="21" fillId="17" borderId="2" xfId="3" applyNumberFormat="1" applyFont="1" applyFill="1" applyBorder="1" applyAlignment="1">
      <alignment horizontal="centerContinuous" vertical="center"/>
    </xf>
    <xf numFmtId="2" fontId="45" fillId="17" borderId="3" xfId="3" applyNumberFormat="1" applyFont="1" applyFill="1" applyBorder="1" applyAlignment="1">
      <alignment horizontal="centerContinuous" vertical="center"/>
    </xf>
    <xf numFmtId="2" fontId="45" fillId="17" borderId="4" xfId="3" applyNumberFormat="1" applyFont="1" applyFill="1" applyBorder="1" applyAlignment="1">
      <alignment horizontal="centerContinuous" vertical="center"/>
    </xf>
    <xf numFmtId="2" fontId="58" fillId="0" borderId="0" xfId="5" applyNumberFormat="1" applyFont="1"/>
    <xf numFmtId="2" fontId="73" fillId="0" borderId="5" xfId="41" applyNumberFormat="1" applyFont="1" applyFill="1" applyBorder="1"/>
    <xf numFmtId="1" fontId="25" fillId="13" borderId="5" xfId="203" applyNumberFormat="1" applyFont="1" applyBorder="1"/>
    <xf numFmtId="3" fontId="25" fillId="13" borderId="5" xfId="203" applyNumberFormat="1" applyFont="1" applyBorder="1"/>
    <xf numFmtId="2" fontId="25" fillId="0" borderId="0" xfId="3" applyNumberFormat="1" applyFont="1" applyAlignment="1">
      <alignment horizontal="left" vertical="center"/>
    </xf>
    <xf numFmtId="2" fontId="31" fillId="13" borderId="5" xfId="203" applyNumberFormat="1" applyFont="1" applyBorder="1" applyAlignment="1">
      <alignment horizontal="center"/>
    </xf>
    <xf numFmtId="2" fontId="31" fillId="13" borderId="5" xfId="313" applyNumberFormat="1" applyFont="1" applyBorder="1"/>
    <xf numFmtId="2" fontId="20" fillId="0" borderId="0" xfId="306" applyNumberFormat="1" applyFont="1"/>
    <xf numFmtId="2" fontId="25" fillId="0" borderId="0" xfId="306" applyNumberFormat="1" applyFont="1" applyAlignment="1">
      <alignment horizontal="left" vertical="center"/>
    </xf>
    <xf numFmtId="2" fontId="20" fillId="0" borderId="0" xfId="41" applyNumberFormat="1" applyFont="1" applyFill="1" applyBorder="1"/>
    <xf numFmtId="2" fontId="0" fillId="15" borderId="5" xfId="40" applyNumberFormat="1" applyFont="1" applyBorder="1"/>
    <xf numFmtId="172" fontId="36" fillId="4" borderId="5" xfId="284" applyNumberFormat="1" applyFont="1" applyFill="1" applyBorder="1" applyAlignment="1">
      <alignment horizontal="center" vertical="top"/>
    </xf>
    <xf numFmtId="0" fontId="20" fillId="0" borderId="5" xfId="41" applyFont="1" applyFill="1" applyBorder="1"/>
    <xf numFmtId="0" fontId="118" fillId="0" borderId="5" xfId="0" applyFont="1" applyBorder="1" applyAlignment="1">
      <alignment vertical="center" wrapText="1"/>
    </xf>
    <xf numFmtId="0" fontId="147" fillId="0" borderId="0" xfId="3" applyFont="1" applyAlignment="1">
      <alignment vertical="center"/>
    </xf>
    <xf numFmtId="0" fontId="147" fillId="0" borderId="0" xfId="5" applyFont="1"/>
    <xf numFmtId="0" fontId="147" fillId="0" borderId="0" xfId="3" applyFont="1"/>
    <xf numFmtId="0" fontId="147" fillId="0" borderId="0" xfId="5" applyFont="1" applyAlignment="1">
      <alignment wrapText="1"/>
    </xf>
    <xf numFmtId="0" fontId="0" fillId="0" borderId="19" xfId="0" applyBorder="1"/>
    <xf numFmtId="0" fontId="16" fillId="0" borderId="19" xfId="0" applyFont="1" applyBorder="1"/>
    <xf numFmtId="0" fontId="52" fillId="0" borderId="19" xfId="0" applyFont="1" applyBorder="1"/>
    <xf numFmtId="15" fontId="23" fillId="16" borderId="29" xfId="31" applyNumberFormat="1" applyFont="1" applyFill="1" applyBorder="1" applyAlignment="1">
      <alignment horizontal="left" vertical="top" wrapText="1"/>
    </xf>
    <xf numFmtId="0" fontId="0" fillId="0" borderId="64" xfId="0" applyBorder="1" applyAlignment="1">
      <alignment horizontal="center"/>
    </xf>
    <xf numFmtId="0" fontId="26" fillId="0" borderId="0" xfId="3" applyFont="1" applyAlignment="1">
      <alignment horizontal="center" vertical="center" wrapText="1"/>
    </xf>
    <xf numFmtId="166" fontId="23" fillId="0" borderId="0" xfId="4" applyNumberFormat="1" applyFont="1" applyAlignment="1">
      <alignment horizontal="center" vertical="center" wrapText="1"/>
    </xf>
    <xf numFmtId="0" fontId="24" fillId="0" borderId="0" xfId="5" applyFont="1" applyAlignment="1">
      <alignment horizontal="center" vertical="center" wrapText="1"/>
    </xf>
    <xf numFmtId="0" fontId="0" fillId="0" borderId="5" xfId="0" applyBorder="1" applyAlignment="1">
      <alignment vertical="center"/>
    </xf>
    <xf numFmtId="0" fontId="0" fillId="0" borderId="29" xfId="0" applyBorder="1" applyAlignment="1">
      <alignment wrapText="1"/>
    </xf>
    <xf numFmtId="0" fontId="59" fillId="2" borderId="0" xfId="1" applyFont="1" applyFill="1"/>
    <xf numFmtId="0" fontId="54" fillId="0" borderId="30" xfId="0" applyFont="1" applyBorder="1"/>
    <xf numFmtId="0" fontId="148" fillId="0" borderId="5" xfId="0" applyFont="1" applyBorder="1"/>
    <xf numFmtId="0" fontId="150" fillId="0" borderId="5" xfId="0" applyFont="1" applyBorder="1" applyAlignment="1">
      <alignment horizontal="center" vertical="center"/>
    </xf>
    <xf numFmtId="0" fontId="149" fillId="0" borderId="5" xfId="0" applyFont="1" applyBorder="1" applyAlignment="1">
      <alignment horizontal="center"/>
    </xf>
    <xf numFmtId="0" fontId="149" fillId="0" borderId="0" xfId="0" applyFont="1" applyAlignment="1">
      <alignment horizontal="right"/>
    </xf>
    <xf numFmtId="0" fontId="101" fillId="0" borderId="30" xfId="0" applyFont="1" applyBorder="1" applyAlignment="1">
      <alignment horizontal="center" vertical="center"/>
    </xf>
    <xf numFmtId="0" fontId="148" fillId="50" borderId="5" xfId="0" applyFont="1" applyFill="1" applyBorder="1" applyAlignment="1">
      <alignment horizontal="center"/>
    </xf>
    <xf numFmtId="0" fontId="149" fillId="0" borderId="0" xfId="0" applyFont="1"/>
    <xf numFmtId="0" fontId="151" fillId="0" borderId="0" xfId="0" applyFont="1" applyAlignment="1">
      <alignment horizontal="center"/>
    </xf>
    <xf numFmtId="0" fontId="148" fillId="0" borderId="44" xfId="0" applyFont="1" applyBorder="1"/>
    <xf numFmtId="0" fontId="148" fillId="0" borderId="45" xfId="0" applyFont="1" applyBorder="1"/>
    <xf numFmtId="0" fontId="148" fillId="0" borderId="46" xfId="0" applyFont="1" applyBorder="1"/>
    <xf numFmtId="0" fontId="52" fillId="0" borderId="29" xfId="0" applyFont="1" applyBorder="1"/>
    <xf numFmtId="0" fontId="149" fillId="0" borderId="5" xfId="0" applyFont="1" applyBorder="1"/>
    <xf numFmtId="4" fontId="31" fillId="18" borderId="5" xfId="205" applyFont="1" applyFill="1" applyBorder="1" applyAlignment="1">
      <alignment horizontal="center"/>
    </xf>
    <xf numFmtId="186" fontId="31" fillId="0" borderId="5" xfId="228" applyNumberFormat="1" applyFont="1" applyFill="1" applyBorder="1"/>
    <xf numFmtId="1" fontId="26" fillId="51" borderId="5" xfId="295" applyNumberFormat="1" applyFont="1" applyFill="1" applyBorder="1" applyAlignment="1">
      <alignment horizontal="center" vertical="center"/>
    </xf>
    <xf numFmtId="0" fontId="36" fillId="0" borderId="5" xfId="284" applyFont="1" applyBorder="1"/>
    <xf numFmtId="192" fontId="0" fillId="43" borderId="5" xfId="0" applyNumberFormat="1" applyFill="1" applyBorder="1"/>
    <xf numFmtId="0" fontId="38" fillId="51" borderId="5" xfId="284" applyFont="1" applyFill="1" applyBorder="1"/>
    <xf numFmtId="0" fontId="118" fillId="51" borderId="5" xfId="0" applyFont="1" applyFill="1" applyBorder="1"/>
    <xf numFmtId="0" fontId="0" fillId="39" borderId="5" xfId="0" applyFill="1" applyBorder="1"/>
    <xf numFmtId="2" fontId="0" fillId="39" borderId="5" xfId="0" applyNumberFormat="1" applyFill="1" applyBorder="1"/>
    <xf numFmtId="164" fontId="148" fillId="50" borderId="5" xfId="0" applyNumberFormat="1" applyFont="1" applyFill="1" applyBorder="1" applyAlignment="1">
      <alignment horizontal="center"/>
    </xf>
    <xf numFmtId="14" fontId="0" fillId="0" borderId="0" xfId="0" applyNumberFormat="1" applyAlignment="1">
      <alignment horizontal="center"/>
    </xf>
    <xf numFmtId="4" fontId="39" fillId="18" borderId="5" xfId="205" applyFont="1" applyFill="1" applyBorder="1" applyAlignment="1">
      <alignment horizontal="center"/>
    </xf>
    <xf numFmtId="0" fontId="0" fillId="0" borderId="65" xfId="0" applyBorder="1" applyAlignment="1">
      <alignment horizontal="center"/>
    </xf>
    <xf numFmtId="0" fontId="0" fillId="0" borderId="63" xfId="0" applyBorder="1"/>
    <xf numFmtId="0" fontId="0" fillId="0" borderId="29" xfId="0" applyBorder="1"/>
    <xf numFmtId="1" fontId="20" fillId="12" borderId="5" xfId="41" applyNumberFormat="1" applyFont="1" applyBorder="1"/>
    <xf numFmtId="1" fontId="25" fillId="12" borderId="5" xfId="41" applyNumberFormat="1" applyFont="1" applyBorder="1"/>
    <xf numFmtId="0" fontId="0" fillId="0" borderId="30" xfId="0" applyBorder="1"/>
    <xf numFmtId="14" fontId="0" fillId="0" borderId="29" xfId="0" applyNumberFormat="1" applyBorder="1" applyAlignment="1">
      <alignment horizontal="center"/>
    </xf>
    <xf numFmtId="0" fontId="0" fillId="0" borderId="29" xfId="0" applyBorder="1" applyAlignment="1">
      <alignment vertical="center" wrapText="1"/>
    </xf>
    <xf numFmtId="0" fontId="52" fillId="0" borderId="5" xfId="0" applyFont="1" applyBorder="1" applyAlignment="1">
      <alignment vertical="center" wrapText="1"/>
    </xf>
    <xf numFmtId="4" fontId="31" fillId="7" borderId="5" xfId="42" applyFont="1" applyBorder="1"/>
    <xf numFmtId="0" fontId="52" fillId="0" borderId="5" xfId="0" applyFont="1" applyBorder="1" applyAlignment="1">
      <alignment vertical="top" wrapText="1"/>
    </xf>
    <xf numFmtId="4" fontId="31" fillId="0" borderId="0" xfId="45" applyFont="1" applyFill="1" applyAlignment="1">
      <alignment horizontal="center"/>
    </xf>
    <xf numFmtId="0" fontId="36" fillId="0" borderId="0" xfId="125" applyFont="1" applyProtection="1">
      <protection hidden="1"/>
    </xf>
    <xf numFmtId="0" fontId="36" fillId="0" borderId="0" xfId="169" applyFont="1" applyAlignment="1">
      <alignment vertical="center"/>
    </xf>
    <xf numFmtId="0" fontId="36" fillId="0" borderId="0" xfId="169" applyFont="1" applyAlignment="1">
      <alignment vertical="center" wrapText="1"/>
    </xf>
    <xf numFmtId="0" fontId="52" fillId="0" borderId="44" xfId="0" applyFont="1" applyBorder="1" applyAlignment="1">
      <alignment wrapText="1"/>
    </xf>
    <xf numFmtId="0" fontId="0" fillId="0" borderId="7" xfId="0" applyBorder="1" applyAlignment="1">
      <alignment horizontal="center"/>
    </xf>
    <xf numFmtId="10" fontId="1" fillId="43" borderId="5" xfId="284" applyNumberFormat="1" applyFill="1" applyBorder="1"/>
    <xf numFmtId="9" fontId="24" fillId="18" borderId="5" xfId="41" applyNumberFormat="1" applyFont="1" applyFill="1" applyBorder="1"/>
    <xf numFmtId="0" fontId="0" fillId="0" borderId="29" xfId="0" applyBorder="1" applyAlignment="1">
      <alignment horizontal="center"/>
    </xf>
    <xf numFmtId="1" fontId="25" fillId="0" borderId="5" xfId="41" applyNumberFormat="1" applyFont="1" applyFill="1" applyBorder="1"/>
    <xf numFmtId="0" fontId="25" fillId="46" borderId="5" xfId="41" applyFont="1" applyFill="1" applyBorder="1"/>
    <xf numFmtId="2" fontId="20" fillId="12" borderId="5" xfId="228" applyNumberFormat="1" applyFont="1" applyBorder="1" applyAlignment="1">
      <alignment horizontal="left" vertical="center"/>
    </xf>
    <xf numFmtId="2" fontId="25" fillId="52" borderId="5" xfId="41" applyNumberFormat="1" applyFont="1" applyFill="1" applyBorder="1"/>
    <xf numFmtId="2" fontId="25" fillId="46" borderId="5" xfId="41" applyNumberFormat="1" applyFont="1" applyFill="1" applyBorder="1"/>
    <xf numFmtId="0" fontId="0" fillId="0" borderId="5" xfId="0" applyBorder="1" applyAlignment="1">
      <alignment vertical="top"/>
    </xf>
    <xf numFmtId="2" fontId="25" fillId="39" borderId="5" xfId="41" applyNumberFormat="1" applyFont="1" applyFill="1" applyBorder="1"/>
    <xf numFmtId="0" fontId="0" fillId="0" borderId="5" xfId="0" applyBorder="1" applyAlignment="1">
      <alignment horizontal="center" vertical="center"/>
    </xf>
    <xf numFmtId="9" fontId="25" fillId="39" borderId="5" xfId="208" applyFont="1" applyFill="1" applyBorder="1"/>
    <xf numFmtId="0" fontId="25" fillId="39" borderId="5" xfId="41" applyFont="1" applyFill="1" applyBorder="1" applyAlignment="1">
      <alignment horizontal="right"/>
    </xf>
    <xf numFmtId="14" fontId="0" fillId="0" borderId="5" xfId="0" applyNumberFormat="1" applyBorder="1" applyAlignment="1">
      <alignment horizontal="center" vertical="top"/>
    </xf>
    <xf numFmtId="168" fontId="1" fillId="39" borderId="5" xfId="284" applyNumberFormat="1" applyFill="1" applyBorder="1"/>
    <xf numFmtId="186" fontId="25" fillId="39" borderId="5" xfId="205" applyNumberFormat="1" applyFont="1" applyFill="1" applyBorder="1" applyAlignment="1">
      <alignment horizontal="center"/>
    </xf>
    <xf numFmtId="0" fontId="0" fillId="0" borderId="5" xfId="0" applyBorder="1" applyAlignment="1">
      <alignment horizontal="center" vertical="top"/>
    </xf>
    <xf numFmtId="0" fontId="29" fillId="0" borderId="0" xfId="303" applyFont="1" applyAlignment="1">
      <alignment horizontal="left" wrapText="1"/>
    </xf>
    <xf numFmtId="0" fontId="23" fillId="0" borderId="0" xfId="5" applyFont="1" applyAlignment="1">
      <alignment wrapText="1"/>
    </xf>
    <xf numFmtId="0" fontId="20" fillId="0" borderId="6" xfId="307" applyFont="1" applyBorder="1" applyAlignment="1">
      <alignment horizontal="left" vertical="center"/>
    </xf>
    <xf numFmtId="0" fontId="20" fillId="0" borderId="7" xfId="307" applyFont="1" applyBorder="1" applyAlignment="1">
      <alignment horizontal="left" vertical="center"/>
    </xf>
    <xf numFmtId="0" fontId="20" fillId="0" borderId="8" xfId="307" applyFont="1" applyBorder="1" applyAlignment="1">
      <alignment horizontal="left" vertical="center"/>
    </xf>
    <xf numFmtId="2" fontId="25" fillId="0" borderId="5" xfId="228" applyNumberFormat="1" applyFont="1" applyFill="1" applyBorder="1"/>
    <xf numFmtId="2" fontId="25" fillId="46" borderId="5" xfId="228" applyNumberFormat="1" applyFont="1" applyFill="1" applyBorder="1"/>
    <xf numFmtId="2" fontId="25" fillId="18" borderId="5" xfId="208" applyNumberFormat="1" applyFont="1" applyFill="1" applyBorder="1" applyAlignment="1">
      <alignment horizontal="center"/>
    </xf>
    <xf numFmtId="2" fontId="25" fillId="12" borderId="5" xfId="304" applyNumberFormat="1" applyFont="1" applyBorder="1"/>
    <xf numFmtId="2" fontId="25" fillId="4" borderId="5" xfId="228" applyNumberFormat="1" applyFont="1" applyFill="1" applyBorder="1"/>
    <xf numFmtId="0" fontId="152" fillId="53" borderId="5" xfId="0" applyFont="1" applyFill="1" applyBorder="1"/>
    <xf numFmtId="0" fontId="152" fillId="53" borderId="7" xfId="0" applyFont="1" applyFill="1" applyBorder="1"/>
    <xf numFmtId="0" fontId="152" fillId="53" borderId="19" xfId="0" applyFont="1" applyFill="1" applyBorder="1"/>
    <xf numFmtId="0" fontId="152" fillId="53" borderId="28" xfId="0" applyFont="1" applyFill="1" applyBorder="1"/>
    <xf numFmtId="2" fontId="152" fillId="53" borderId="7" xfId="0" applyNumberFormat="1" applyFont="1" applyFill="1" applyBorder="1"/>
    <xf numFmtId="2" fontId="152" fillId="53" borderId="19" xfId="0" applyNumberFormat="1" applyFont="1" applyFill="1" applyBorder="1"/>
    <xf numFmtId="2" fontId="152" fillId="53" borderId="28" xfId="0" applyNumberFormat="1" applyFont="1" applyFill="1" applyBorder="1"/>
    <xf numFmtId="3" fontId="25" fillId="12" borderId="5" xfId="228" applyNumberFormat="1" applyFont="1" applyBorder="1"/>
    <xf numFmtId="2" fontId="20" fillId="12" borderId="5" xfId="228" applyNumberFormat="1" applyFont="1" applyBorder="1"/>
    <xf numFmtId="0" fontId="20" fillId="12" borderId="5" xfId="302" applyFont="1" applyBorder="1"/>
    <xf numFmtId="22" fontId="20" fillId="12" borderId="5" xfId="302" applyNumberFormat="1" applyFont="1" applyBorder="1"/>
    <xf numFmtId="0" fontId="0" fillId="0" borderId="18" xfId="0" applyBorder="1" applyAlignment="1">
      <alignment wrapText="1"/>
    </xf>
    <xf numFmtId="0" fontId="0" fillId="0" borderId="29" xfId="0" applyBorder="1" applyAlignment="1">
      <alignment horizontal="center" vertical="center"/>
    </xf>
    <xf numFmtId="2" fontId="25" fillId="0" borderId="5" xfId="41" applyNumberFormat="1" applyFont="1" applyFill="1" applyBorder="1" applyAlignment="1">
      <alignment horizontal="right"/>
    </xf>
    <xf numFmtId="0" fontId="25" fillId="0" borderId="5" xfId="41" applyFont="1" applyFill="1" applyBorder="1" applyAlignment="1">
      <alignment horizontal="right"/>
    </xf>
    <xf numFmtId="10" fontId="25" fillId="12" borderId="5" xfId="208" applyNumberFormat="1" applyFont="1" applyFill="1" applyBorder="1"/>
    <xf numFmtId="17" fontId="20" fillId="12" borderId="5" xfId="228" applyNumberFormat="1" applyFont="1" applyBorder="1"/>
    <xf numFmtId="14" fontId="20" fillId="12" borderId="5" xfId="302" applyNumberFormat="1" applyFont="1" applyBorder="1"/>
    <xf numFmtId="4" fontId="25" fillId="43" borderId="5" xfId="41" applyNumberFormat="1" applyFont="1" applyFill="1" applyBorder="1"/>
    <xf numFmtId="14" fontId="20" fillId="12" borderId="5" xfId="41" applyNumberFormat="1" applyFont="1" applyBorder="1"/>
    <xf numFmtId="0" fontId="153" fillId="0" borderId="5" xfId="0" applyFont="1" applyBorder="1" applyAlignment="1">
      <alignment vertical="center"/>
    </xf>
    <xf numFmtId="0" fontId="153" fillId="0" borderId="5" xfId="0" applyFont="1" applyBorder="1" applyAlignment="1">
      <alignment vertical="center" wrapText="1"/>
    </xf>
    <xf numFmtId="14" fontId="153" fillId="0" borderId="5" xfId="0" applyNumberFormat="1" applyFont="1" applyBorder="1" applyAlignment="1">
      <alignment horizontal="center" vertical="center"/>
    </xf>
    <xf numFmtId="14" fontId="148" fillId="0" borderId="5" xfId="0" applyNumberFormat="1" applyFont="1" applyBorder="1" applyAlignment="1">
      <alignment horizontal="center" vertical="center"/>
    </xf>
    <xf numFmtId="0" fontId="148" fillId="0" borderId="5" xfId="0" applyFont="1" applyBorder="1" applyAlignment="1">
      <alignment vertical="center"/>
    </xf>
    <xf numFmtId="0" fontId="148" fillId="0" borderId="5" xfId="0" applyFont="1" applyBorder="1" applyAlignment="1">
      <alignment vertical="center" wrapText="1"/>
    </xf>
    <xf numFmtId="4" fontId="25" fillId="46" borderId="5" xfId="41" applyNumberFormat="1" applyFont="1" applyFill="1" applyBorder="1"/>
    <xf numFmtId="0" fontId="0" fillId="6" borderId="5" xfId="0" applyFill="1" applyBorder="1"/>
    <xf numFmtId="0" fontId="0" fillId="6" borderId="5" xfId="0" applyFill="1" applyBorder="1" applyAlignment="1">
      <alignment vertical="center"/>
    </xf>
    <xf numFmtId="0" fontId="0" fillId="6" borderId="5" xfId="0" applyFill="1" applyBorder="1" applyAlignment="1">
      <alignment vertical="center" wrapText="1"/>
    </xf>
    <xf numFmtId="14" fontId="0" fillId="6" borderId="5" xfId="0" applyNumberFormat="1" applyFill="1" applyBorder="1" applyAlignment="1">
      <alignment horizontal="center" vertical="center"/>
    </xf>
    <xf numFmtId="0" fontId="0" fillId="6" borderId="5" xfId="0" applyFill="1" applyBorder="1" applyAlignment="1">
      <alignment wrapText="1"/>
    </xf>
    <xf numFmtId="0" fontId="118" fillId="2" borderId="1" xfId="2" applyFont="1" applyFill="1" applyBorder="1" applyAlignment="1">
      <alignment horizontal="left"/>
    </xf>
    <xf numFmtId="186" fontId="25" fillId="47" borderId="5" xfId="228" applyNumberFormat="1" applyFont="1" applyFill="1" applyBorder="1" applyAlignment="1">
      <alignment horizontal="center"/>
    </xf>
    <xf numFmtId="166" fontId="23" fillId="54" borderId="0" xfId="4" applyNumberFormat="1" applyFont="1" applyFill="1"/>
    <xf numFmtId="4" fontId="31" fillId="18" borderId="0" xfId="203" applyFont="1" applyFill="1" applyAlignment="1">
      <alignment horizontal="center"/>
    </xf>
    <xf numFmtId="0" fontId="23" fillId="54" borderId="0" xfId="5" applyFont="1" applyFill="1"/>
    <xf numFmtId="172" fontId="36" fillId="48" borderId="5" xfId="140" applyNumberFormat="1" applyFont="1" applyFill="1" applyBorder="1" applyAlignment="1">
      <alignment horizontal="center" vertical="center"/>
    </xf>
    <xf numFmtId="164" fontId="1" fillId="6" borderId="0" xfId="359" applyFont="1" applyFill="1"/>
    <xf numFmtId="0" fontId="0" fillId="0" borderId="30" xfId="0" applyBorder="1" applyAlignment="1">
      <alignment horizontal="center" vertical="center"/>
    </xf>
    <xf numFmtId="0" fontId="1" fillId="0" borderId="25" xfId="284" applyBorder="1" applyAlignment="1">
      <alignment horizontal="center"/>
    </xf>
    <xf numFmtId="0" fontId="0" fillId="55" borderId="5" xfId="0" applyFill="1" applyBorder="1" applyAlignment="1">
      <alignment horizontal="center" vertical="center"/>
    </xf>
    <xf numFmtId="171" fontId="1" fillId="0" borderId="0" xfId="347" applyNumberFormat="1" applyAlignment="1">
      <alignment vertical="center" wrapText="1"/>
    </xf>
    <xf numFmtId="0" fontId="0" fillId="0" borderId="18" xfId="0" applyBorder="1"/>
    <xf numFmtId="0" fontId="52" fillId="0" borderId="0" xfId="5" applyFont="1"/>
    <xf numFmtId="0" fontId="142" fillId="0" borderId="0" xfId="5" applyFont="1"/>
    <xf numFmtId="179" fontId="64" fillId="43" borderId="5" xfId="284" applyNumberFormat="1" applyFont="1" applyFill="1" applyBorder="1"/>
    <xf numFmtId="178" fontId="65" fillId="44" borderId="5" xfId="284" applyNumberFormat="1" applyFont="1" applyFill="1" applyBorder="1"/>
    <xf numFmtId="0" fontId="154" fillId="0" borderId="0" xfId="5" applyFont="1"/>
    <xf numFmtId="0" fontId="24" fillId="43" borderId="0" xfId="5" applyFont="1" applyFill="1"/>
    <xf numFmtId="0" fontId="29" fillId="43" borderId="0" xfId="5" applyFont="1" applyFill="1"/>
    <xf numFmtId="0" fontId="1" fillId="0" borderId="21" xfId="284" applyBorder="1" applyAlignment="1">
      <alignment vertical="center" wrapText="1"/>
    </xf>
    <xf numFmtId="0" fontId="0" fillId="0" borderId="30" xfId="0" applyBorder="1" applyAlignment="1">
      <alignment vertical="top" wrapText="1"/>
    </xf>
    <xf numFmtId="2" fontId="25" fillId="20" borderId="5" xfId="41" applyNumberFormat="1" applyFont="1" applyFill="1" applyBorder="1"/>
    <xf numFmtId="4" fontId="25" fillId="0" borderId="5" xfId="203" applyFont="1" applyFill="1" applyBorder="1"/>
    <xf numFmtId="0" fontId="18" fillId="2" borderId="1" xfId="2" applyFont="1" applyFill="1" applyBorder="1" applyAlignment="1">
      <alignment horizontal="left"/>
    </xf>
    <xf numFmtId="0" fontId="148" fillId="0" borderId="0" xfId="0" applyFont="1"/>
    <xf numFmtId="0" fontId="54" fillId="0" borderId="0" xfId="0" applyFont="1"/>
    <xf numFmtId="0" fontId="148" fillId="0" borderId="0" xfId="0" applyFont="1" applyAlignment="1">
      <alignment horizontal="center"/>
    </xf>
    <xf numFmtId="0" fontId="118" fillId="51" borderId="5" xfId="0" applyFont="1" applyFill="1" applyBorder="1" applyAlignment="1">
      <alignment horizontal="center"/>
    </xf>
    <xf numFmtId="172" fontId="36" fillId="6" borderId="0" xfId="140" applyNumberFormat="1" applyFont="1" applyFill="1" applyAlignment="1">
      <alignment horizontal="center" vertical="center"/>
    </xf>
    <xf numFmtId="0" fontId="21" fillId="17" borderId="2" xfId="3" applyFont="1" applyFill="1" applyBorder="1" applyAlignment="1">
      <alignment horizontal="center" vertical="center"/>
    </xf>
    <xf numFmtId="0" fontId="118" fillId="2" borderId="1" xfId="2" applyFont="1" applyFill="1" applyBorder="1" applyAlignment="1">
      <alignment horizontal="center"/>
    </xf>
    <xf numFmtId="0" fontId="0" fillId="0" borderId="5" xfId="0" quotePrefix="1" applyBorder="1" applyAlignment="1">
      <alignment vertical="top" wrapText="1"/>
    </xf>
    <xf numFmtId="177" fontId="25" fillId="12" borderId="5" xfId="208" applyNumberFormat="1" applyFont="1" applyFill="1" applyBorder="1"/>
    <xf numFmtId="17" fontId="155" fillId="12" borderId="5" xfId="228" applyNumberFormat="1" applyFont="1" applyBorder="1"/>
    <xf numFmtId="14" fontId="25" fillId="12" borderId="5" xfId="228" applyNumberFormat="1" applyFont="1" applyBorder="1"/>
    <xf numFmtId="14" fontId="25" fillId="12" borderId="5" xfId="41" applyNumberFormat="1" applyFont="1" applyBorder="1"/>
    <xf numFmtId="180" fontId="25" fillId="0" borderId="5" xfId="41" applyNumberFormat="1" applyFont="1" applyFill="1" applyBorder="1"/>
    <xf numFmtId="180" fontId="25" fillId="12" borderId="5" xfId="41" applyNumberFormat="1" applyFont="1" applyBorder="1"/>
    <xf numFmtId="180" fontId="24" fillId="0" borderId="0" xfId="5" applyNumberFormat="1" applyFont="1"/>
    <xf numFmtId="0" fontId="20" fillId="12" borderId="5" xfId="41" applyFont="1" applyBorder="1" applyAlignment="1">
      <alignment horizontal="right"/>
    </xf>
    <xf numFmtId="180" fontId="24" fillId="19" borderId="0" xfId="5" applyNumberFormat="1" applyFont="1" applyFill="1"/>
    <xf numFmtId="180" fontId="24" fillId="4" borderId="0" xfId="5" applyNumberFormat="1" applyFont="1" applyFill="1"/>
    <xf numFmtId="180" fontId="25" fillId="0" borderId="5" xfId="228" applyNumberFormat="1" applyFont="1" applyFill="1" applyBorder="1"/>
    <xf numFmtId="180" fontId="20" fillId="12" borderId="5" xfId="41" applyNumberFormat="1" applyFont="1" applyBorder="1"/>
    <xf numFmtId="1" fontId="25" fillId="0" borderId="5" xfId="41" applyNumberFormat="1" applyFont="1" applyFill="1" applyBorder="1" applyAlignment="1">
      <alignment horizontal="center"/>
    </xf>
    <xf numFmtId="2" fontId="24" fillId="0" borderId="0" xfId="5" applyNumberFormat="1" applyFont="1" applyAlignment="1">
      <alignment horizontal="center"/>
    </xf>
    <xf numFmtId="180" fontId="25" fillId="0" borderId="0" xfId="305" applyNumberFormat="1" applyFont="1" applyAlignment="1">
      <alignment vertical="center"/>
    </xf>
    <xf numFmtId="180" fontId="24" fillId="0" borderId="0" xfId="4" applyNumberFormat="1" applyFont="1"/>
    <xf numFmtId="0" fontId="59" fillId="2" borderId="0" xfId="2" applyFont="1" applyFill="1" applyAlignment="1">
      <alignment horizontal="center" vertical="center"/>
    </xf>
    <xf numFmtId="0" fontId="0" fillId="2" borderId="0" xfId="2" applyFont="1" applyFill="1" applyAlignment="1">
      <alignment horizontal="center" vertical="center"/>
    </xf>
    <xf numFmtId="0" fontId="24" fillId="0" borderId="0" xfId="5" applyFont="1" applyAlignment="1">
      <alignment horizontal="center" vertical="center"/>
    </xf>
    <xf numFmtId="180" fontId="25" fillId="0" borderId="5" xfId="208" applyNumberFormat="1" applyFont="1" applyFill="1" applyBorder="1"/>
    <xf numFmtId="187" fontId="25" fillId="39" borderId="5" xfId="203" applyNumberFormat="1" applyFont="1" applyFill="1" applyBorder="1"/>
    <xf numFmtId="180" fontId="156" fillId="0" borderId="5" xfId="41" applyNumberFormat="1" applyFont="1" applyFill="1" applyBorder="1"/>
    <xf numFmtId="187" fontId="25" fillId="0" borderId="5" xfId="41" applyNumberFormat="1" applyFont="1" applyFill="1" applyBorder="1"/>
    <xf numFmtId="0" fontId="0" fillId="0" borderId="5" xfId="0" applyBorder="1" applyAlignment="1">
      <alignment horizontal="left" vertical="center" wrapText="1"/>
    </xf>
    <xf numFmtId="3" fontId="25" fillId="18" borderId="5" xfId="205" applyNumberFormat="1" applyFont="1" applyFill="1" applyBorder="1" applyAlignment="1">
      <alignment horizontal="center"/>
    </xf>
    <xf numFmtId="3" fontId="25" fillId="39" borderId="5" xfId="205" applyNumberFormat="1" applyFont="1" applyFill="1" applyBorder="1" applyAlignment="1">
      <alignment horizontal="center"/>
    </xf>
    <xf numFmtId="193" fontId="25" fillId="18" borderId="5" xfId="208" applyNumberFormat="1" applyFont="1" applyFill="1" applyBorder="1" applyAlignment="1">
      <alignment horizontal="center"/>
    </xf>
    <xf numFmtId="2" fontId="25" fillId="13" borderId="5" xfId="208" applyNumberFormat="1" applyFont="1" applyFill="1" applyBorder="1"/>
    <xf numFmtId="180" fontId="25" fillId="18" borderId="5" xfId="41" applyNumberFormat="1" applyFont="1" applyFill="1" applyBorder="1" applyAlignment="1">
      <alignment horizontal="center"/>
    </xf>
    <xf numFmtId="0" fontId="143" fillId="0" borderId="5" xfId="0" applyFont="1" applyBorder="1" applyAlignment="1">
      <alignment vertical="top" wrapText="1"/>
    </xf>
    <xf numFmtId="0" fontId="143" fillId="0" borderId="5" xfId="0" applyFont="1" applyBorder="1" applyAlignment="1">
      <alignment vertical="center" wrapText="1"/>
    </xf>
    <xf numFmtId="0" fontId="20" fillId="56" borderId="5" xfId="228" applyFont="1" applyFill="1" applyBorder="1"/>
    <xf numFmtId="166" fontId="24" fillId="6" borderId="0" xfId="4" applyNumberFormat="1" applyFont="1" applyFill="1"/>
    <xf numFmtId="0" fontId="143" fillId="0" borderId="5" xfId="0" applyFont="1" applyBorder="1" applyAlignment="1">
      <alignment vertical="center"/>
    </xf>
    <xf numFmtId="0" fontId="24" fillId="0" borderId="5" xfId="5" applyFont="1" applyBorder="1"/>
    <xf numFmtId="0" fontId="21" fillId="6" borderId="0" xfId="300" applyFont="1" applyFill="1" applyAlignment="1">
      <alignment horizontal="center" wrapText="1"/>
    </xf>
    <xf numFmtId="43" fontId="25" fillId="4" borderId="5" xfId="228" applyNumberFormat="1" applyFont="1" applyFill="1" applyBorder="1"/>
    <xf numFmtId="0" fontId="20" fillId="0" borderId="5" xfId="3" applyFont="1" applyBorder="1" applyAlignment="1">
      <alignment horizontal="left"/>
    </xf>
    <xf numFmtId="43" fontId="24" fillId="0" borderId="0" xfId="5" applyNumberFormat="1" applyFont="1"/>
    <xf numFmtId="0" fontId="159" fillId="0" borderId="5" xfId="0" applyFont="1" applyBorder="1" applyAlignment="1">
      <alignment vertical="top"/>
    </xf>
    <xf numFmtId="0" fontId="24" fillId="4" borderId="5" xfId="5" applyFont="1" applyFill="1" applyBorder="1"/>
    <xf numFmtId="0" fontId="25" fillId="4" borderId="5" xfId="327" applyFont="1" applyFill="1" applyBorder="1" applyAlignment="1">
      <alignment vertical="center"/>
    </xf>
    <xf numFmtId="0" fontId="24" fillId="6" borderId="5" xfId="5" applyFont="1" applyFill="1" applyBorder="1"/>
    <xf numFmtId="2" fontId="24" fillId="6" borderId="5" xfId="5" applyNumberFormat="1" applyFont="1" applyFill="1" applyBorder="1"/>
    <xf numFmtId="0" fontId="25" fillId="4" borderId="5" xfId="228" applyFont="1" applyFill="1" applyBorder="1"/>
    <xf numFmtId="177" fontId="25" fillId="4" borderId="5" xfId="208" applyNumberFormat="1" applyFont="1" applyFill="1" applyBorder="1"/>
    <xf numFmtId="43" fontId="38" fillId="4" borderId="5" xfId="345" applyNumberFormat="1" applyFont="1" applyFill="1" applyBorder="1" applyAlignment="1">
      <alignment horizontal="right"/>
    </xf>
    <xf numFmtId="0" fontId="20" fillId="0" borderId="0" xfId="5" applyFont="1"/>
    <xf numFmtId="4" fontId="57" fillId="30" borderId="5" xfId="203" applyFont="1" applyFill="1" applyBorder="1" applyAlignment="1">
      <alignment horizontal="center"/>
    </xf>
    <xf numFmtId="0" fontId="26" fillId="0" borderId="0" xfId="327" applyFont="1" applyAlignment="1">
      <alignment horizontal="left"/>
    </xf>
    <xf numFmtId="0" fontId="161" fillId="0" borderId="0" xfId="0" applyFont="1"/>
    <xf numFmtId="44" fontId="24" fillId="0" borderId="0" xfId="5" applyNumberFormat="1" applyFont="1"/>
    <xf numFmtId="0" fontId="85" fillId="44" borderId="39" xfId="284" applyFont="1" applyFill="1" applyBorder="1" applyAlignment="1">
      <alignment horizontal="center" vertical="center"/>
    </xf>
    <xf numFmtId="0" fontId="66" fillId="44" borderId="0" xfId="284" applyFont="1" applyFill="1" applyAlignment="1">
      <alignment vertical="center"/>
    </xf>
    <xf numFmtId="180" fontId="66" fillId="44" borderId="0" xfId="284" applyNumberFormat="1" applyFont="1" applyFill="1" applyAlignment="1">
      <alignment horizontal="center" vertical="center"/>
    </xf>
    <xf numFmtId="180" fontId="66" fillId="44" borderId="22" xfId="284" applyNumberFormat="1" applyFont="1" applyFill="1" applyBorder="1" applyAlignment="1">
      <alignment horizontal="center" vertical="center"/>
    </xf>
    <xf numFmtId="180" fontId="66" fillId="44" borderId="24" xfId="284" applyNumberFormat="1" applyFont="1" applyFill="1" applyBorder="1" applyAlignment="1">
      <alignment horizontal="center" vertical="center"/>
    </xf>
    <xf numFmtId="0" fontId="1" fillId="0" borderId="20" xfId="284" applyBorder="1" applyAlignment="1">
      <alignment horizontal="left"/>
    </xf>
    <xf numFmtId="0" fontId="89" fillId="0" borderId="0" xfId="284" applyFont="1"/>
    <xf numFmtId="164" fontId="65" fillId="6" borderId="0" xfId="284" applyNumberFormat="1" applyFont="1" applyFill="1"/>
    <xf numFmtId="0" fontId="1" fillId="0" borderId="23" xfId="284" applyBorder="1" applyAlignment="1">
      <alignment wrapText="1"/>
    </xf>
    <xf numFmtId="0" fontId="1" fillId="0" borderId="1" xfId="284" applyBorder="1" applyAlignment="1">
      <alignment horizontal="left"/>
    </xf>
    <xf numFmtId="0" fontId="64" fillId="0" borderId="1" xfId="284" applyFont="1" applyBorder="1"/>
    <xf numFmtId="0" fontId="35" fillId="0" borderId="1" xfId="284" applyFont="1" applyBorder="1"/>
    <xf numFmtId="164" fontId="65" fillId="0" borderId="1" xfId="284" applyNumberFormat="1" applyFont="1" applyBorder="1"/>
    <xf numFmtId="0" fontId="1" fillId="6" borderId="20" xfId="284" applyFill="1" applyBorder="1"/>
    <xf numFmtId="171" fontId="36" fillId="0" borderId="21" xfId="284" applyNumberFormat="1" applyFont="1" applyBorder="1" applyAlignment="1">
      <alignment vertical="center"/>
    </xf>
    <xf numFmtId="14" fontId="1" fillId="0" borderId="0" xfId="284" applyNumberFormat="1"/>
    <xf numFmtId="0" fontId="40" fillId="0" borderId="21" xfId="0" applyFont="1" applyBorder="1"/>
    <xf numFmtId="0" fontId="38" fillId="0" borderId="0" xfId="0" applyFont="1" applyAlignment="1" applyProtection="1">
      <alignment vertical="center"/>
      <protection locked="0"/>
    </xf>
    <xf numFmtId="171" fontId="38" fillId="0" borderId="0" xfId="0" applyNumberFormat="1" applyFont="1" applyAlignment="1">
      <alignment horizontal="left"/>
    </xf>
    <xf numFmtId="0" fontId="36" fillId="0" borderId="0" xfId="284" applyFont="1" applyAlignment="1" applyProtection="1">
      <alignment vertical="center" wrapText="1"/>
      <protection locked="0"/>
    </xf>
    <xf numFmtId="0" fontId="38" fillId="0" borderId="0" xfId="284" applyFont="1" applyAlignment="1" applyProtection="1">
      <alignment vertical="center"/>
      <protection locked="0"/>
    </xf>
    <xf numFmtId="0" fontId="36" fillId="0" borderId="0" xfId="284" applyFont="1" applyAlignment="1" applyProtection="1">
      <alignment vertical="center"/>
      <protection locked="0"/>
    </xf>
    <xf numFmtId="171" fontId="36" fillId="0" borderId="0" xfId="0" applyNumberFormat="1" applyFont="1" applyAlignment="1">
      <alignment horizontal="left"/>
    </xf>
    <xf numFmtId="171" fontId="68" fillId="6" borderId="21" xfId="284" applyNumberFormat="1" applyFont="1" applyFill="1" applyBorder="1" applyAlignment="1">
      <alignment vertical="center"/>
    </xf>
    <xf numFmtId="164" fontId="63" fillId="6" borderId="0" xfId="284" applyNumberFormat="1" applyFont="1" applyFill="1"/>
    <xf numFmtId="0" fontId="85" fillId="0" borderId="0" xfId="284" applyFont="1" applyAlignment="1">
      <alignment horizontal="left" vertical="center"/>
    </xf>
    <xf numFmtId="0" fontId="66" fillId="0" borderId="0" xfId="284" applyFont="1" applyAlignment="1">
      <alignment vertical="center"/>
    </xf>
    <xf numFmtId="3" fontId="66" fillId="43" borderId="0" xfId="284" applyNumberFormat="1" applyFont="1" applyFill="1" applyAlignment="1">
      <alignment vertical="center"/>
    </xf>
    <xf numFmtId="179" fontId="64" fillId="44" borderId="0" xfId="284" applyNumberFormat="1" applyFont="1" applyFill="1"/>
    <xf numFmtId="0" fontId="66" fillId="43" borderId="0" xfId="284" applyFont="1" applyFill="1" applyAlignment="1">
      <alignment vertical="center" wrapText="1"/>
    </xf>
    <xf numFmtId="171" fontId="68" fillId="6" borderId="0" xfId="284" applyNumberFormat="1" applyFont="1" applyFill="1" applyAlignment="1">
      <alignment vertical="center"/>
    </xf>
    <xf numFmtId="0" fontId="85" fillId="0" borderId="0" xfId="284" applyFont="1" applyAlignment="1">
      <alignment vertical="center"/>
    </xf>
    <xf numFmtId="0" fontId="66" fillId="43" borderId="0" xfId="284" applyFont="1" applyFill="1" applyAlignment="1">
      <alignment horizontal="center" vertical="center"/>
    </xf>
    <xf numFmtId="0" fontId="16" fillId="6" borderId="25" xfId="138" applyFill="1" applyBorder="1"/>
    <xf numFmtId="171" fontId="56" fillId="44" borderId="5" xfId="284" applyNumberFormat="1" applyFont="1" applyFill="1" applyBorder="1" applyAlignment="1">
      <alignment vertical="center"/>
    </xf>
    <xf numFmtId="10" fontId="56" fillId="44" borderId="5" xfId="285" applyNumberFormat="1" applyFont="1" applyFill="1" applyBorder="1" applyAlignment="1">
      <alignment vertical="center"/>
    </xf>
    <xf numFmtId="164" fontId="1" fillId="18" borderId="5" xfId="278" applyNumberFormat="1" applyFill="1" applyBorder="1" applyAlignment="1">
      <alignment horizontal="center" vertical="top"/>
    </xf>
    <xf numFmtId="164" fontId="56" fillId="6" borderId="0" xfId="284" applyNumberFormat="1" applyFont="1" applyFill="1" applyAlignment="1">
      <alignment vertical="center"/>
    </xf>
    <xf numFmtId="164" fontId="50" fillId="23" borderId="0" xfId="103" applyNumberFormat="1" applyAlignment="1">
      <alignment vertical="center"/>
    </xf>
    <xf numFmtId="164" fontId="1" fillId="6" borderId="0" xfId="284" applyNumberFormat="1" applyFill="1"/>
    <xf numFmtId="164" fontId="36" fillId="43" borderId="5" xfId="278" applyNumberFormat="1" applyFont="1" applyFill="1" applyBorder="1" applyAlignment="1">
      <alignment horizontal="center" vertical="top"/>
    </xf>
    <xf numFmtId="164" fontId="49" fillId="6" borderId="0" xfId="278" applyNumberFormat="1" applyFont="1" applyFill="1" applyAlignment="1">
      <alignment vertical="center"/>
    </xf>
    <xf numFmtId="164" fontId="49" fillId="23" borderId="0" xfId="103" applyNumberFormat="1" applyFont="1" applyAlignment="1">
      <alignment vertical="center"/>
    </xf>
    <xf numFmtId="164" fontId="49" fillId="6" borderId="0" xfId="278" applyNumberFormat="1" applyFont="1" applyFill="1" applyAlignment="1" applyProtection="1">
      <alignment vertical="center"/>
      <protection locked="0"/>
    </xf>
    <xf numFmtId="164" fontId="1" fillId="43" borderId="5" xfId="356" applyNumberFormat="1" applyFill="1" applyBorder="1"/>
    <xf numFmtId="164" fontId="25" fillId="15" borderId="5" xfId="40" applyNumberFormat="1" applyFont="1" applyBorder="1"/>
    <xf numFmtId="164" fontId="56" fillId="6" borderId="0" xfId="278" applyNumberFormat="1" applyFont="1" applyFill="1" applyAlignment="1">
      <alignment vertical="center"/>
    </xf>
    <xf numFmtId="164" fontId="1" fillId="18" borderId="5" xfId="313" applyNumberFormat="1" applyFill="1" applyBorder="1"/>
    <xf numFmtId="2" fontId="25" fillId="0" borderId="29" xfId="41" applyNumberFormat="1" applyFont="1" applyFill="1" applyBorder="1"/>
    <xf numFmtId="1" fontId="25" fillId="0" borderId="7" xfId="41" applyNumberFormat="1" applyFont="1" applyFill="1" applyBorder="1"/>
    <xf numFmtId="0" fontId="25" fillId="0" borderId="7" xfId="41" applyFont="1" applyFill="1" applyBorder="1"/>
    <xf numFmtId="2" fontId="25" fillId="0" borderId="29" xfId="41" applyNumberFormat="1" applyFont="1" applyFill="1" applyBorder="1" applyAlignment="1">
      <alignment horizontal="left" indent="4"/>
    </xf>
    <xf numFmtId="0" fontId="20" fillId="12" borderId="5" xfId="314" applyFont="1" applyBorder="1" applyAlignment="1">
      <alignment horizontal="center"/>
    </xf>
    <xf numFmtId="2" fontId="20" fillId="0" borderId="0" xfId="425" applyNumberFormat="1" applyFont="1" applyAlignment="1">
      <alignment horizontal="center" vertical="center"/>
    </xf>
    <xf numFmtId="0" fontId="159" fillId="0" borderId="5" xfId="0" quotePrefix="1" applyFont="1" applyBorder="1" applyAlignment="1">
      <alignment vertical="top" wrapText="1"/>
    </xf>
    <xf numFmtId="0" fontId="0" fillId="6" borderId="5" xfId="0" applyFill="1" applyBorder="1" applyAlignment="1">
      <alignment vertical="top" wrapText="1"/>
    </xf>
    <xf numFmtId="0" fontId="163" fillId="0" borderId="5" xfId="0" applyFont="1" applyBorder="1" applyAlignment="1">
      <alignment vertical="center" wrapText="1"/>
    </xf>
    <xf numFmtId="0" fontId="163" fillId="0" borderId="5" xfId="0" applyFont="1" applyBorder="1"/>
    <xf numFmtId="194" fontId="36" fillId="43" borderId="5" xfId="284" applyNumberFormat="1" applyFont="1" applyFill="1" applyBorder="1" applyAlignment="1">
      <alignment horizontal="center" vertical="top"/>
    </xf>
    <xf numFmtId="0" fontId="24" fillId="39" borderId="5" xfId="6" applyFont="1" applyFill="1" applyBorder="1" applyAlignment="1">
      <alignment horizontal="left" vertical="center"/>
    </xf>
    <xf numFmtId="3" fontId="66" fillId="47" borderId="20" xfId="284" applyNumberFormat="1" applyFont="1" applyFill="1" applyBorder="1" applyAlignment="1">
      <alignment vertical="center"/>
    </xf>
    <xf numFmtId="0" fontId="66" fillId="47" borderId="0" xfId="284" applyFont="1" applyFill="1" applyAlignment="1">
      <alignment vertical="center" wrapText="1"/>
    </xf>
    <xf numFmtId="179" fontId="86" fillId="47" borderId="36" xfId="284" applyNumberFormat="1" applyFont="1" applyFill="1" applyBorder="1"/>
    <xf numFmtId="0" fontId="24" fillId="46" borderId="5" xfId="5" applyFont="1" applyFill="1" applyBorder="1"/>
    <xf numFmtId="1" fontId="24" fillId="46" borderId="5" xfId="5" applyNumberFormat="1" applyFont="1" applyFill="1" applyBorder="1"/>
    <xf numFmtId="0" fontId="163" fillId="0" borderId="0" xfId="0" applyFont="1"/>
    <xf numFmtId="0" fontId="0" fillId="0" borderId="5" xfId="0" applyBorder="1" applyAlignment="1">
      <alignment horizontal="left" vertical="top" wrapText="1"/>
    </xf>
    <xf numFmtId="0" fontId="0" fillId="0" borderId="66" xfId="0" applyBorder="1" applyAlignment="1">
      <alignment vertical="top" wrapText="1"/>
    </xf>
    <xf numFmtId="0" fontId="24" fillId="3" borderId="5" xfId="5" applyFont="1" applyFill="1" applyBorder="1"/>
    <xf numFmtId="0" fontId="0" fillId="0" borderId="5" xfId="0" applyBorder="1" applyAlignment="1">
      <alignment horizontal="left" vertical="top"/>
    </xf>
    <xf numFmtId="0" fontId="38" fillId="5" borderId="0" xfId="52" applyFont="1" applyFill="1"/>
    <xf numFmtId="0" fontId="166" fillId="0" borderId="5" xfId="53" applyFont="1" applyBorder="1"/>
    <xf numFmtId="0" fontId="167" fillId="8" borderId="0" xfId="0" applyFont="1" applyFill="1"/>
    <xf numFmtId="172" fontId="168" fillId="6" borderId="14" xfId="284" applyNumberFormat="1" applyFont="1" applyFill="1" applyBorder="1" applyAlignment="1">
      <alignment horizontal="center" vertical="top"/>
    </xf>
    <xf numFmtId="172" fontId="168" fillId="6" borderId="15" xfId="284" applyNumberFormat="1" applyFont="1" applyFill="1" applyBorder="1" applyAlignment="1">
      <alignment horizontal="center" vertical="top"/>
    </xf>
    <xf numFmtId="172" fontId="168" fillId="6" borderId="16" xfId="284" applyNumberFormat="1" applyFont="1" applyFill="1" applyBorder="1" applyAlignment="1">
      <alignment horizontal="center" vertical="top"/>
    </xf>
    <xf numFmtId="0" fontId="169" fillId="0" borderId="27" xfId="284" applyFont="1" applyBorder="1" applyAlignment="1">
      <alignment vertical="center"/>
    </xf>
    <xf numFmtId="0" fontId="170" fillId="0" borderId="15" xfId="284" applyFont="1" applyBorder="1" applyAlignment="1">
      <alignment vertical="center"/>
    </xf>
    <xf numFmtId="0" fontId="170" fillId="0" borderId="16" xfId="284" applyFont="1" applyBorder="1" applyAlignment="1">
      <alignment vertical="center"/>
    </xf>
    <xf numFmtId="0" fontId="171" fillId="0" borderId="22" xfId="284" applyFont="1" applyBorder="1"/>
    <xf numFmtId="164" fontId="172" fillId="0" borderId="0" xfId="284" applyNumberFormat="1" applyFont="1"/>
    <xf numFmtId="0" fontId="173" fillId="6" borderId="0" xfId="284" applyFont="1" applyFill="1"/>
    <xf numFmtId="0" fontId="173" fillId="6" borderId="0" xfId="138" applyFont="1" applyFill="1"/>
    <xf numFmtId="0" fontId="174" fillId="0" borderId="0" xfId="284" applyFont="1"/>
    <xf numFmtId="0" fontId="171" fillId="6" borderId="21" xfId="284" applyFont="1" applyFill="1" applyBorder="1"/>
    <xf numFmtId="0" fontId="171" fillId="6" borderId="0" xfId="284" applyFont="1" applyFill="1"/>
    <xf numFmtId="164" fontId="177" fillId="44" borderId="5" xfId="284" applyNumberFormat="1" applyFont="1" applyFill="1" applyBorder="1" applyProtection="1">
      <protection locked="0"/>
    </xf>
    <xf numFmtId="171" fontId="178" fillId="23" borderId="0" xfId="103" applyFont="1" applyAlignment="1">
      <alignment vertical="center"/>
    </xf>
    <xf numFmtId="171" fontId="179" fillId="6" borderId="0" xfId="284" applyNumberFormat="1" applyFont="1" applyFill="1" applyAlignment="1">
      <alignment vertical="center"/>
    </xf>
    <xf numFmtId="0" fontId="173" fillId="0" borderId="0" xfId="348" applyFont="1"/>
    <xf numFmtId="171" fontId="180" fillId="23" borderId="0" xfId="103" applyFont="1" applyAlignment="1">
      <alignment vertical="center"/>
    </xf>
    <xf numFmtId="171" fontId="179" fillId="6" borderId="0" xfId="103" applyFont="1" applyFill="1" applyAlignment="1">
      <alignment vertical="center"/>
    </xf>
    <xf numFmtId="0" fontId="173" fillId="0" borderId="0" xfId="169" applyFont="1" applyAlignment="1" applyProtection="1">
      <alignment vertical="center"/>
      <protection hidden="1"/>
    </xf>
    <xf numFmtId="0" fontId="173" fillId="0" borderId="0" xfId="125" applyFont="1" applyProtection="1">
      <protection hidden="1"/>
    </xf>
    <xf numFmtId="170" fontId="38" fillId="0" borderId="30" xfId="353" applyFont="1" applyBorder="1"/>
    <xf numFmtId="180" fontId="38" fillId="0" borderId="30" xfId="355" applyNumberFormat="1" applyFont="1" applyBorder="1"/>
    <xf numFmtId="185" fontId="179" fillId="0" borderId="30" xfId="353" applyNumberFormat="1" applyFont="1" applyBorder="1"/>
    <xf numFmtId="180" fontId="179" fillId="0" borderId="30" xfId="355" applyNumberFormat="1" applyFont="1" applyBorder="1"/>
    <xf numFmtId="0" fontId="181" fillId="0" borderId="0" xfId="3" applyFont="1" applyAlignment="1">
      <alignment vertical="center"/>
    </xf>
    <xf numFmtId="0" fontId="182" fillId="0" borderId="0" xfId="5" applyFont="1"/>
    <xf numFmtId="175" fontId="183" fillId="0" borderId="0" xfId="0" applyNumberFormat="1" applyFont="1" applyAlignment="1">
      <alignment horizontal="right"/>
    </xf>
    <xf numFmtId="49" fontId="36" fillId="0" borderId="0" xfId="0" applyNumberFormat="1" applyFont="1" applyAlignment="1">
      <alignment vertical="top"/>
    </xf>
    <xf numFmtId="0" fontId="148" fillId="0" borderId="0" xfId="0" applyFont="1" applyAlignment="1">
      <alignment horizontal="left"/>
    </xf>
    <xf numFmtId="49" fontId="1" fillId="12" borderId="18" xfId="228" applyNumberFormat="1" applyBorder="1" applyAlignment="1">
      <alignment horizontal="center"/>
    </xf>
    <xf numFmtId="49" fontId="1" fillId="12" borderId="41" xfId="228" applyNumberFormat="1" applyBorder="1" applyAlignment="1">
      <alignment horizontal="center"/>
    </xf>
    <xf numFmtId="49" fontId="1" fillId="12" borderId="19" xfId="228" applyNumberFormat="1" applyBorder="1" applyAlignment="1">
      <alignment horizontal="center"/>
    </xf>
    <xf numFmtId="0" fontId="40" fillId="0" borderId="18" xfId="210" applyFont="1" applyBorder="1" applyAlignment="1">
      <alignment horizontal="center" vertical="center" wrapText="1"/>
    </xf>
    <xf numFmtId="0" fontId="23" fillId="0" borderId="29" xfId="5" applyFont="1" applyBorder="1" applyAlignment="1">
      <alignment horizontal="center" wrapText="1"/>
    </xf>
    <xf numFmtId="0" fontId="23" fillId="0" borderId="7" xfId="5" applyFont="1" applyBorder="1" applyAlignment="1">
      <alignment horizontal="center" wrapText="1"/>
    </xf>
    <xf numFmtId="0" fontId="23" fillId="0" borderId="44" xfId="5" applyFont="1" applyBorder="1" applyAlignment="1">
      <alignment horizontal="center" wrapText="1"/>
    </xf>
    <xf numFmtId="0" fontId="23" fillId="0" borderId="46" xfId="5" applyFont="1" applyBorder="1" applyAlignment="1">
      <alignment horizontal="center" wrapText="1"/>
    </xf>
    <xf numFmtId="0" fontId="25" fillId="12" borderId="0" xfId="41" applyFont="1" applyAlignment="1">
      <alignment horizontal="center"/>
    </xf>
    <xf numFmtId="15" fontId="25" fillId="12" borderId="0" xfId="41" applyNumberFormat="1" applyFont="1" applyAlignment="1">
      <alignment horizontal="center"/>
    </xf>
    <xf numFmtId="0" fontId="25" fillId="12" borderId="0" xfId="41" applyNumberFormat="1" applyFont="1" applyAlignment="1">
      <alignment horizontal="center"/>
    </xf>
    <xf numFmtId="0" fontId="23" fillId="6" borderId="14" xfId="0" applyFont="1" applyFill="1" applyBorder="1" applyAlignment="1">
      <alignment horizontal="center" wrapText="1"/>
    </xf>
    <xf numFmtId="0" fontId="23" fillId="6" borderId="15" xfId="0" applyFont="1" applyFill="1" applyBorder="1" applyAlignment="1">
      <alignment horizontal="center" wrapText="1"/>
    </xf>
    <xf numFmtId="0" fontId="23" fillId="6" borderId="16" xfId="0" applyFont="1" applyFill="1" applyBorder="1" applyAlignment="1">
      <alignment horizontal="center" wrapText="1"/>
    </xf>
    <xf numFmtId="0" fontId="23" fillId="0" borderId="18" xfId="9" applyFont="1" applyBorder="1" applyAlignment="1">
      <alignment horizontal="left"/>
    </xf>
    <xf numFmtId="0" fontId="23" fillId="0" borderId="19" xfId="9" applyFont="1" applyBorder="1" applyAlignment="1">
      <alignment horizontal="left"/>
    </xf>
    <xf numFmtId="0" fontId="21" fillId="17" borderId="31" xfId="3" applyFont="1" applyFill="1" applyBorder="1" applyAlignment="1">
      <alignment horizontal="center" vertical="center"/>
    </xf>
    <xf numFmtId="0" fontId="0" fillId="0" borderId="20" xfId="0" applyBorder="1"/>
    <xf numFmtId="0" fontId="148" fillId="0" borderId="0" xfId="0" applyFont="1" applyAlignment="1">
      <alignment horizontal="center"/>
    </xf>
    <xf numFmtId="0" fontId="21" fillId="0" borderId="5" xfId="3" applyFont="1" applyBorder="1" applyAlignment="1">
      <alignment horizontal="center"/>
    </xf>
    <xf numFmtId="0" fontId="52" fillId="0" borderId="29" xfId="0" applyFont="1" applyBorder="1" applyAlignment="1">
      <alignment horizontal="left" vertical="top" wrapText="1"/>
    </xf>
    <xf numFmtId="0" fontId="52" fillId="0" borderId="30" xfId="0" applyFont="1" applyBorder="1" applyAlignment="1">
      <alignment horizontal="left" vertical="top" wrapText="1"/>
    </xf>
    <xf numFmtId="0" fontId="52" fillId="0" borderId="7" xfId="0" applyFont="1" applyBorder="1" applyAlignment="1">
      <alignment horizontal="left" vertical="top" wrapText="1"/>
    </xf>
    <xf numFmtId="0" fontId="149" fillId="0" borderId="18" xfId="0" applyFont="1" applyBorder="1" applyAlignment="1">
      <alignment horizontal="center"/>
    </xf>
    <xf numFmtId="0" fontId="149" fillId="0" borderId="41" xfId="0" applyFont="1" applyBorder="1" applyAlignment="1">
      <alignment horizontal="center"/>
    </xf>
    <xf numFmtId="0" fontId="149" fillId="0" borderId="19" xfId="0" applyFont="1" applyBorder="1" applyAlignment="1">
      <alignment horizontal="center"/>
    </xf>
    <xf numFmtId="0" fontId="118" fillId="51" borderId="5" xfId="0" applyFont="1" applyFill="1" applyBorder="1" applyAlignment="1">
      <alignment horizontal="center"/>
    </xf>
    <xf numFmtId="172" fontId="36" fillId="6" borderId="0" xfId="140" applyNumberFormat="1" applyFont="1" applyFill="1" applyAlignment="1">
      <alignment horizontal="center" vertical="center"/>
    </xf>
    <xf numFmtId="164" fontId="64" fillId="46" borderId="18" xfId="284" applyNumberFormat="1" applyFont="1" applyFill="1" applyBorder="1" applyAlignment="1">
      <alignment horizontal="center"/>
    </xf>
    <xf numFmtId="164" fontId="64" fillId="46" borderId="41" xfId="284" applyNumberFormat="1" applyFont="1" applyFill="1" applyBorder="1" applyAlignment="1">
      <alignment horizontal="center"/>
    </xf>
    <xf numFmtId="164" fontId="64" fillId="46" borderId="19" xfId="284" applyNumberFormat="1" applyFont="1" applyFill="1" applyBorder="1" applyAlignment="1">
      <alignment horizontal="center"/>
    </xf>
    <xf numFmtId="164" fontId="64" fillId="43" borderId="18" xfId="284" applyNumberFormat="1" applyFont="1" applyFill="1" applyBorder="1" applyAlignment="1">
      <alignment horizontal="center"/>
    </xf>
    <xf numFmtId="164" fontId="64" fillId="43" borderId="41" xfId="284" applyNumberFormat="1" applyFont="1" applyFill="1" applyBorder="1" applyAlignment="1">
      <alignment horizontal="center"/>
    </xf>
    <xf numFmtId="164" fontId="64" fillId="43" borderId="19" xfId="284" applyNumberFormat="1" applyFont="1" applyFill="1" applyBorder="1" applyAlignment="1">
      <alignment horizontal="center"/>
    </xf>
    <xf numFmtId="172" fontId="90" fillId="43" borderId="18" xfId="140" applyNumberFormat="1" applyFont="1" applyFill="1" applyBorder="1" applyAlignment="1">
      <alignment horizontal="center" vertical="center"/>
    </xf>
    <xf numFmtId="172" fontId="90" fillId="43" borderId="41" xfId="140" applyNumberFormat="1" applyFont="1" applyFill="1" applyBorder="1" applyAlignment="1">
      <alignment horizontal="center" vertical="center"/>
    </xf>
    <xf numFmtId="172" fontId="90" fillId="43" borderId="19" xfId="140" applyNumberFormat="1" applyFont="1" applyFill="1" applyBorder="1" applyAlignment="1">
      <alignment horizontal="center" vertical="center"/>
    </xf>
    <xf numFmtId="172" fontId="90" fillId="46" borderId="18" xfId="140" applyNumberFormat="1" applyFont="1" applyFill="1" applyBorder="1" applyAlignment="1">
      <alignment horizontal="center" vertical="center"/>
    </xf>
    <xf numFmtId="172" fontId="90" fillId="46" borderId="41" xfId="140" applyNumberFormat="1" applyFont="1" applyFill="1" applyBorder="1" applyAlignment="1">
      <alignment horizontal="center" vertical="center"/>
    </xf>
    <xf numFmtId="172" fontId="90" fillId="46" borderId="19" xfId="140" applyNumberFormat="1" applyFont="1" applyFill="1" applyBorder="1" applyAlignment="1">
      <alignment horizontal="center" vertical="center"/>
    </xf>
    <xf numFmtId="0" fontId="38" fillId="7" borderId="44" xfId="0" applyFont="1" applyFill="1" applyBorder="1" applyAlignment="1">
      <alignment horizontal="center"/>
    </xf>
    <xf numFmtId="0" fontId="38" fillId="7" borderId="25" xfId="0" applyFont="1" applyFill="1" applyBorder="1" applyAlignment="1">
      <alignment horizontal="center"/>
    </xf>
    <xf numFmtId="0" fontId="38" fillId="7" borderId="63" xfId="0" applyFont="1" applyFill="1" applyBorder="1" applyAlignment="1">
      <alignment horizontal="center"/>
    </xf>
    <xf numFmtId="0" fontId="21" fillId="0" borderId="2" xfId="3" applyFont="1" applyBorder="1" applyAlignment="1">
      <alignment horizontal="center" vertical="center"/>
    </xf>
    <xf numFmtId="0" fontId="21" fillId="0" borderId="3" xfId="3" applyFont="1" applyBorder="1" applyAlignment="1">
      <alignment horizontal="center" vertical="center"/>
    </xf>
    <xf numFmtId="0" fontId="21" fillId="0" borderId="4" xfId="3" applyFont="1" applyBorder="1" applyAlignment="1">
      <alignment horizontal="center" vertical="center"/>
    </xf>
    <xf numFmtId="0" fontId="21" fillId="17" borderId="2" xfId="3" applyFont="1" applyFill="1" applyBorder="1" applyAlignment="1">
      <alignment horizontal="center" vertical="center"/>
    </xf>
    <xf numFmtId="0" fontId="21" fillId="17" borderId="3" xfId="3" applyFont="1" applyFill="1" applyBorder="1" applyAlignment="1">
      <alignment horizontal="center" vertical="center"/>
    </xf>
    <xf numFmtId="0" fontId="21" fillId="17" borderId="4" xfId="3" applyFont="1" applyFill="1" applyBorder="1" applyAlignment="1">
      <alignment horizontal="center" vertical="center"/>
    </xf>
    <xf numFmtId="0" fontId="21" fillId="0" borderId="20" xfId="3" applyFont="1" applyBorder="1" applyAlignment="1">
      <alignment horizontal="center"/>
    </xf>
    <xf numFmtId="0" fontId="24" fillId="6" borderId="45" xfId="41" applyFont="1" applyFill="1" applyBorder="1" applyAlignment="1">
      <alignment horizontal="left" vertical="center"/>
    </xf>
    <xf numFmtId="0" fontId="24" fillId="6" borderId="0" xfId="41" applyFont="1" applyFill="1" applyBorder="1" applyAlignment="1">
      <alignment horizontal="left" vertical="center"/>
    </xf>
    <xf numFmtId="0" fontId="118" fillId="2" borderId="1" xfId="2" applyFont="1" applyFill="1" applyBorder="1" applyAlignment="1">
      <alignment horizontal="center"/>
    </xf>
    <xf numFmtId="0" fontId="118" fillId="0" borderId="1" xfId="0" applyFont="1" applyBorder="1" applyAlignment="1">
      <alignment horizontal="center"/>
    </xf>
    <xf numFmtId="0" fontId="40" fillId="0" borderId="5" xfId="210" applyFont="1" applyBorder="1" applyAlignment="1">
      <alignment horizontal="center" vertical="center"/>
    </xf>
    <xf numFmtId="2" fontId="25" fillId="7" borderId="18" xfId="42" applyNumberFormat="1" applyFont="1" applyBorder="1" applyAlignment="1">
      <alignment horizontal="center"/>
    </xf>
    <xf numFmtId="2" fontId="25" fillId="7" borderId="41" xfId="42" applyNumberFormat="1" applyFont="1" applyBorder="1" applyAlignment="1">
      <alignment horizontal="center"/>
    </xf>
    <xf numFmtId="2" fontId="25" fillId="7" borderId="19" xfId="42" applyNumberFormat="1" applyFont="1" applyBorder="1" applyAlignment="1">
      <alignment horizontal="center"/>
    </xf>
    <xf numFmtId="2" fontId="25" fillId="12" borderId="18" xfId="41" applyNumberFormat="1" applyFont="1" applyBorder="1" applyAlignment="1">
      <alignment horizontal="center"/>
    </xf>
    <xf numFmtId="2" fontId="25" fillId="12" borderId="41" xfId="41" applyNumberFormat="1" applyFont="1" applyBorder="1" applyAlignment="1">
      <alignment horizontal="center"/>
    </xf>
    <xf numFmtId="2" fontId="25" fillId="12" borderId="19" xfId="41" applyNumberFormat="1" applyFont="1" applyBorder="1" applyAlignment="1">
      <alignment horizontal="center"/>
    </xf>
    <xf numFmtId="166" fontId="25" fillId="12" borderId="18" xfId="41" applyNumberFormat="1" applyFont="1" applyBorder="1" applyAlignment="1">
      <alignment horizontal="center"/>
    </xf>
    <xf numFmtId="166" fontId="25" fillId="12" borderId="41" xfId="41" applyNumberFormat="1" applyFont="1" applyBorder="1" applyAlignment="1">
      <alignment horizontal="center"/>
    </xf>
  </cellXfs>
  <cellStyles count="492">
    <cellStyle name="%" xfId="9" xr:uid="{2D7CDAE8-BB70-4BE4-ABCB-D8E9A774A003}"/>
    <cellStyle name="% 10 2 3" xfId="80" xr:uid="{3B796D6C-3189-45C2-B969-71BDEE1032CA}"/>
    <cellStyle name="% 114" xfId="56" xr:uid="{37264ED4-2946-4F17-92F2-77F382959878}"/>
    <cellStyle name="% 2" xfId="209" xr:uid="{E073102F-6DB5-431A-8046-0AD104ABF066}"/>
    <cellStyle name="% 2 2 2" xfId="77" xr:uid="{0A39A559-25EC-409A-8BA2-B560EA5C6CFD}"/>
    <cellStyle name="% 2 2 2 2 2" xfId="87" xr:uid="{BF977A91-DD09-4EB4-856D-BC470DCF3318}"/>
    <cellStyle name="% 2 2 3" xfId="355" xr:uid="{D86F4D5F-5E5B-430E-A7E8-42ED3682D4AA}"/>
    <cellStyle name="% 2 2 4" xfId="13" xr:uid="{A80C6713-9577-482D-8C9C-CCDFFE05430B}"/>
    <cellStyle name="% 53" xfId="351" xr:uid="{7AEC1BE5-7D68-4B06-B1E8-4266FBFC1691}"/>
    <cellStyle name="%_NGG Opex PCRRP Tables 31 Mar 2009 2 2" xfId="86" xr:uid="{4AD0D83F-5CB1-43C0-B45B-6C36B7CD1E45}"/>
    <cellStyle name="=C:\WINNT\SYSTEM32\COMMAND.COM" xfId="2" xr:uid="{0EF29728-1581-41BB-908B-5FBB84BE42DE}"/>
    <cellStyle name="=C:\WINNT\SYSTEM32\COMMAND.COM 2" xfId="17" xr:uid="{EBB5290F-89D3-44F7-B8D7-A84E6312CF68}"/>
    <cellStyle name="=C:\WINNT\SYSTEM32\COMMAND.COM 2 2" xfId="124" xr:uid="{7E79D126-5569-4B60-A255-A7C2D25CD12C}"/>
    <cellStyle name="=C:\WINNT\SYSTEM32\COMMAND.COM 2 2 2" xfId="31" xr:uid="{4217F797-D472-429C-96A1-69D66EEDEB2D}"/>
    <cellStyle name="=C:\WINNT\SYSTEM32\COMMAND.COM 3" xfId="96" xr:uid="{34EB42A9-5C88-4E98-9787-7796FB244E9C}"/>
    <cellStyle name="Annotation" xfId="48" xr:uid="{117E2941-CD8F-47D7-8E5F-9D9A754F5754}"/>
    <cellStyle name="Blank" xfId="40" xr:uid="{5C376713-6B44-4B1B-B372-46F423A5FCCF}"/>
    <cellStyle name="Blank 2" xfId="227" xr:uid="{8C7CA5BC-95D8-4C88-B7D4-CC12F14B2E6F}"/>
    <cellStyle name="Blank 3" xfId="430" xr:uid="{494F56AB-5223-43F1-A070-F9587604A95E}"/>
    <cellStyle name="Calculations" xfId="45" xr:uid="{83DE157F-A1AD-4355-902D-6DF84E74A7FD}"/>
    <cellStyle name="Calculations 2" xfId="174" xr:uid="{93CE761A-9502-4023-B3A4-C928C06B50A6}"/>
    <cellStyle name="Calculations 2 2" xfId="313" xr:uid="{6F343649-05DA-4DAE-9D93-526B74790182}"/>
    <cellStyle name="Calculations 3" xfId="203" xr:uid="{E7055913-9636-40CF-A3E5-866DA61848E7}"/>
    <cellStyle name="Calculations 3 2" xfId="427" xr:uid="{DCBE0CF8-0C76-4C5C-AB3F-B9403BF95B43}"/>
    <cellStyle name="Comma" xfId="359" builtinId="3"/>
    <cellStyle name="Comma 2" xfId="26" xr:uid="{AFCA54AF-0896-4B87-A63E-7B28145FF21A}"/>
    <cellStyle name="Comma 2 10" xfId="24" xr:uid="{7BB9DCBA-3012-49D4-92D3-44A1A09CA190}"/>
    <cellStyle name="Comma 2 10 2" xfId="218" xr:uid="{0BAFF2AA-4173-4865-9491-0C4C1861D148}"/>
    <cellStyle name="Comma 2 10 2 2" xfId="360" xr:uid="{45083DC9-1934-4169-A17D-33D1F411BEBA}"/>
    <cellStyle name="Comma 2 10 2 2 2" xfId="390" xr:uid="{1E888CFD-60AB-46DC-8FA9-386C58098C99}"/>
    <cellStyle name="Comma 2 10 2 2 2 2" xfId="461" xr:uid="{22FCD093-68CF-4013-B990-8C26D0DFF09E}"/>
    <cellStyle name="Comma 2 10 2 2 3" xfId="431" xr:uid="{5FF6AE6C-B5EB-4F94-AF99-0724E4C4D298}"/>
    <cellStyle name="Comma 2 10 3" xfId="335" xr:uid="{34FB14F1-8553-4E12-8F77-A7FBDD2350BD}"/>
    <cellStyle name="Comma 2 10 3 2" xfId="361" xr:uid="{4812B01D-7C23-4009-9BA4-565A314A447B}"/>
    <cellStyle name="Comma 2 10 3 2 2" xfId="391" xr:uid="{0FE2F997-361F-4780-A46C-F4D2C0385A05}"/>
    <cellStyle name="Comma 2 10 3 2 2 2" xfId="462" xr:uid="{5453FD49-4DF3-46E7-A6C0-2D670746B129}"/>
    <cellStyle name="Comma 2 10 3 2 3" xfId="432" xr:uid="{BEF9242B-7A9D-4B2F-A8B3-87C3327149F2}"/>
    <cellStyle name="Comma 2 10 4" xfId="362" xr:uid="{E9B9D4A1-E485-4DC6-BA1F-613EA8C9CF27}"/>
    <cellStyle name="Comma 2 10 4 2" xfId="392" xr:uid="{FCA2F6BE-477E-43E5-8F09-92D168627CE5}"/>
    <cellStyle name="Comma 2 10 4 2 2" xfId="463" xr:uid="{AE3E142D-6C3D-4791-A58F-BBDCC67750B7}"/>
    <cellStyle name="Comma 2 10 4 3" xfId="433" xr:uid="{06633544-90C1-417A-9BDB-3D1A378661BB}"/>
    <cellStyle name="Comma 2 127" xfId="29" xr:uid="{5556CBC4-60E1-4C00-BD6B-D5CC9DFA8B74}"/>
    <cellStyle name="Comma 2 127 2" xfId="222" xr:uid="{A2490D70-259F-49A8-BAB0-78D79D3A1DB9}"/>
    <cellStyle name="Comma 2 127 2 2" xfId="363" xr:uid="{8BF83B19-EACE-4704-AC2A-D87A58124051}"/>
    <cellStyle name="Comma 2 127 2 2 2" xfId="393" xr:uid="{8FF82B4B-7327-4DBA-BADA-8409CCE7319E}"/>
    <cellStyle name="Comma 2 127 2 2 2 2" xfId="464" xr:uid="{67ED4504-9404-4793-8C02-1B8EDD98513D}"/>
    <cellStyle name="Comma 2 127 2 2 3" xfId="434" xr:uid="{70A1684E-8896-4972-BC5E-72397F14F634}"/>
    <cellStyle name="Comma 2 127 3" xfId="337" xr:uid="{78585B6E-AEA3-4D5A-A666-B365581960FC}"/>
    <cellStyle name="Comma 2 127 3 2" xfId="364" xr:uid="{2293A0A7-DF21-4258-B9EB-43DF063AE41D}"/>
    <cellStyle name="Comma 2 127 3 2 2" xfId="394" xr:uid="{23EB0AE6-55D2-453C-A70D-AEDCF4D32A48}"/>
    <cellStyle name="Comma 2 127 3 2 2 2" xfId="465" xr:uid="{18464FB3-5A9B-4889-A53B-BEE4C44260FC}"/>
    <cellStyle name="Comma 2 127 3 2 3" xfId="435" xr:uid="{8A8E3027-01FE-4AC8-86B0-8AF7A3F396FF}"/>
    <cellStyle name="Comma 2 127 4" xfId="365" xr:uid="{D23A2C23-DA88-4DBF-BCC8-37A4B302E5C0}"/>
    <cellStyle name="Comma 2 127 4 2" xfId="395" xr:uid="{5A1E3EBD-AD4E-4FFA-946B-A5881E9BC91F}"/>
    <cellStyle name="Comma 2 127 4 2 2" xfId="466" xr:uid="{6DC68D15-DAE2-4F42-981E-88E8895010C0}"/>
    <cellStyle name="Comma 2 127 4 3" xfId="436" xr:uid="{1F25B62E-5124-42BF-8F7F-1821BF9D1A10}"/>
    <cellStyle name="Comma 2 2" xfId="88" xr:uid="{FEE32EBF-E36E-474B-8E54-674F36250E0A}"/>
    <cellStyle name="Comma 2 2 2" xfId="252" xr:uid="{90518F17-A466-46B0-AE69-A20E9C103507}"/>
    <cellStyle name="Comma 2 2 2 2" xfId="366" xr:uid="{67CE0B13-8977-4296-B993-B2CF374CD096}"/>
    <cellStyle name="Comma 2 2 2 2 2" xfId="396" xr:uid="{9D1707C9-6553-49F1-B919-3263B5E3BBE2}"/>
    <cellStyle name="Comma 2 2 2 2 2 2" xfId="467" xr:uid="{8906C5A3-35EA-4F94-905A-A28FA7091ACF}"/>
    <cellStyle name="Comma 2 2 2 2 3" xfId="437" xr:uid="{FB106555-D516-4BCC-89AB-CFE25DEFAD40}"/>
    <cellStyle name="Comma 2 2 3" xfId="338" xr:uid="{3FB31E95-2FC1-4CF6-840A-63D24A10F08E}"/>
    <cellStyle name="Comma 2 2 3 2" xfId="367" xr:uid="{CC1AFB14-650E-4CB4-B96F-4FBB6B2EFBA8}"/>
    <cellStyle name="Comma 2 2 3 2 2" xfId="397" xr:uid="{73208495-0D84-444C-88ED-DBFCD5C2FD25}"/>
    <cellStyle name="Comma 2 2 3 2 2 2" xfId="468" xr:uid="{3DA52FE2-AF11-4F9E-A7F0-403FFF2029B2}"/>
    <cellStyle name="Comma 2 2 3 2 3" xfId="438" xr:uid="{EC3FDD45-A4F3-442E-8D2F-9E1FFA7A4B7B}"/>
    <cellStyle name="Comma 2 2 4" xfId="368" xr:uid="{47A11630-9C19-43E9-9C79-CBDE84817583}"/>
    <cellStyle name="Comma 2 2 4 2" xfId="398" xr:uid="{23D39486-54B9-411E-B17A-12A203353B5F}"/>
    <cellStyle name="Comma 2 2 4 2 2" xfId="469" xr:uid="{3820791C-DB64-4FA8-B5C3-DCD5D7A46C4A}"/>
    <cellStyle name="Comma 2 2 4 3" xfId="439" xr:uid="{ADCF962E-B385-4D25-9E76-9F7BD8AD1164}"/>
    <cellStyle name="Comma 2 3" xfId="172" xr:uid="{5BE5AD71-C193-4ADC-BEF9-75A27DD05050}"/>
    <cellStyle name="Comma 2 3 2" xfId="311" xr:uid="{75484805-813C-4534-B991-E1AB5861D3D8}"/>
    <cellStyle name="Comma 2 3 2 2" xfId="369" xr:uid="{8CD01C5A-536A-4E69-B799-BCC2BB4667A9}"/>
    <cellStyle name="Comma 2 3 2 2 2" xfId="399" xr:uid="{87043ACE-E4CB-4086-84C1-6AD10FCEC1C2}"/>
    <cellStyle name="Comma 2 3 2 2 2 2" xfId="470" xr:uid="{EC939604-EFD0-4C72-9FB3-B55F5BB47511}"/>
    <cellStyle name="Comma 2 3 2 2 3" xfId="440" xr:uid="{2B6496AD-A158-45F3-A949-C969A2AB1360}"/>
    <cellStyle name="Comma 2 3 3" xfId="343" xr:uid="{97CCF410-91B3-4958-A45A-8F16D300BF49}"/>
    <cellStyle name="Comma 2 3 3 2" xfId="370" xr:uid="{68D9BE9A-1244-4B1A-B97D-A4AAF2FDEE20}"/>
    <cellStyle name="Comma 2 3 3 2 2" xfId="400" xr:uid="{0EF5C08F-2B49-4E9C-8D93-47B9201CAE21}"/>
    <cellStyle name="Comma 2 3 3 2 2 2" xfId="471" xr:uid="{54AD1CA4-C0F8-4C21-ABF6-C94ED8171D17}"/>
    <cellStyle name="Comma 2 3 3 2 3" xfId="441" xr:uid="{FE973073-D682-408F-92FE-D442FA298008}"/>
    <cellStyle name="Comma 2 3 4" xfId="371" xr:uid="{3DB4A4C0-2A29-478C-AEA4-F198ADA1995A}"/>
    <cellStyle name="Comma 2 3 4 2" xfId="401" xr:uid="{CD499C08-2D69-41BC-AFA1-3FDAF1945CE0}"/>
    <cellStyle name="Comma 2 3 4 2 2" xfId="472" xr:uid="{B639EDBE-EFC9-4074-8D41-94B75A21D4BD}"/>
    <cellStyle name="Comma 2 3 4 3" xfId="442" xr:uid="{AD011AA7-8098-4E65-98F0-80B93AD60909}"/>
    <cellStyle name="Comma 2 4" xfId="220" xr:uid="{2EC2852C-F7DA-4897-9697-0FE3B16A1111}"/>
    <cellStyle name="Comma 2 4 2" xfId="372" xr:uid="{C1C17CD9-B5DF-47AC-88D0-55AE08D706EB}"/>
    <cellStyle name="Comma 2 4 2 2" xfId="402" xr:uid="{62AC6924-B167-473C-85FE-4F2FD44B1A40}"/>
    <cellStyle name="Comma 2 4 2 2 2" xfId="473" xr:uid="{C456AA47-4027-4D34-A6E1-3889A8512B61}"/>
    <cellStyle name="Comma 2 4 2 3" xfId="443" xr:uid="{2E85F0F6-5CC6-4848-9198-86ED2E050D22}"/>
    <cellStyle name="Comma 2 5" xfId="336" xr:uid="{B3C65E4A-8526-4560-B523-16B5E957DFE6}"/>
    <cellStyle name="Comma 2 5 2" xfId="373" xr:uid="{FF105D03-5DED-4C04-AA37-6148B36B37E3}"/>
    <cellStyle name="Comma 2 5 2 2" xfId="403" xr:uid="{8EAA0CB0-CFB7-4F2C-B34F-8D3677F396A0}"/>
    <cellStyle name="Comma 2 5 2 2 2" xfId="474" xr:uid="{D2CAE0DE-5243-4511-89B1-A44A059D069A}"/>
    <cellStyle name="Comma 2 5 2 3" xfId="444" xr:uid="{461C6B56-F694-4588-8018-931780327BD1}"/>
    <cellStyle name="Comma 2 6" xfId="374" xr:uid="{18E68510-9FC4-4D4E-AB55-3B4941595C97}"/>
    <cellStyle name="Comma 2 6 2" xfId="404" xr:uid="{7570A82C-44BE-4F17-ACBE-181E9AA1AD2F}"/>
    <cellStyle name="Comma 2 6 2 2" xfId="475" xr:uid="{549FDD7D-5B7C-4BFB-B36A-870EA3A07F57}"/>
    <cellStyle name="Comma 2 6 3" xfId="445" xr:uid="{855A13A2-7B0D-4A53-858C-C3A0C240998D}"/>
    <cellStyle name="Comma 3" xfId="97" xr:uid="{D3541E11-7C71-4C85-A6BE-9AA44217F5DA}"/>
    <cellStyle name="Comma 3 2" xfId="255" xr:uid="{257B78D5-AC43-460F-B6CF-F6589D72FAA0}"/>
    <cellStyle name="Comma 3 2 2" xfId="375" xr:uid="{3BB0A390-8768-4558-B27D-D45855A051D7}"/>
    <cellStyle name="Comma 3 2 2 2" xfId="405" xr:uid="{FF80F2BA-1780-4FD0-8944-47624B145691}"/>
    <cellStyle name="Comma 3 2 2 2 2" xfId="476" xr:uid="{520E2BD4-5767-46E6-9508-EB8618081C31}"/>
    <cellStyle name="Comma 3 2 2 3" xfId="446" xr:uid="{CF30CD66-93DD-405B-B6D4-836E9B2CAA36}"/>
    <cellStyle name="Comma 3 3" xfId="339" xr:uid="{467BFC50-2651-4E42-B60D-614F8079CA5E}"/>
    <cellStyle name="Comma 3 3 2" xfId="376" xr:uid="{E5F00B20-0238-4E50-B92D-31D30CCEBE46}"/>
    <cellStyle name="Comma 3 3 2 2" xfId="406" xr:uid="{2FB77C2C-6CCE-455F-844A-7030CB8E99F6}"/>
    <cellStyle name="Comma 3 3 2 2 2" xfId="477" xr:uid="{2E83C883-F20B-482C-BB77-20EA0367AD15}"/>
    <cellStyle name="Comma 3 3 2 3" xfId="447" xr:uid="{F44DE03F-7C0E-4AB6-9A31-0DFB92AC2FF4}"/>
    <cellStyle name="Comma 3 4" xfId="377" xr:uid="{501FCD6E-C63A-4578-8C81-16660A2170E9}"/>
    <cellStyle name="Comma 3 4 2" xfId="407" xr:uid="{7F432FB1-A78A-4813-B61F-680FE5699539}"/>
    <cellStyle name="Comma 3 4 2 2" xfId="478" xr:uid="{60B5092B-C206-446C-A1ED-46CB5FE01FCF}"/>
    <cellStyle name="Comma 3 4 3" xfId="448" xr:uid="{D9103DDD-1AC3-4D7C-B7E4-6572CC7CEB0C}"/>
    <cellStyle name="Comma 4" xfId="137" xr:uid="{135E5FAE-A308-4DED-A3D3-9D1F76B15CF2}"/>
    <cellStyle name="Comma 4 2" xfId="146" xr:uid="{A2760165-400E-478B-BF71-E77A50FD0169}"/>
    <cellStyle name="Comma 4 2 2" xfId="286" xr:uid="{B6FC2DF5-F0A5-43F6-A500-ACE269C12992}"/>
    <cellStyle name="Comma 4 2 2 2" xfId="378" xr:uid="{513F05CB-6CEB-4D00-ADA3-146A26014DF7}"/>
    <cellStyle name="Comma 4 2 2 2 2" xfId="408" xr:uid="{4BBA2118-5B9D-468F-8FD1-1BBFA37F3944}"/>
    <cellStyle name="Comma 4 2 2 2 2 2" xfId="479" xr:uid="{1334B516-64E4-46F4-963A-F85EA92D533E}"/>
    <cellStyle name="Comma 4 2 2 2 3" xfId="449" xr:uid="{0769B7AD-B19F-4368-85AA-5554121C83F3}"/>
    <cellStyle name="Comma 4 2 3" xfId="342" xr:uid="{1F8A9465-E898-42B3-9AFE-656F0F27DF0F}"/>
    <cellStyle name="Comma 4 2 3 2" xfId="379" xr:uid="{3B20BD7B-749E-48A7-AB6D-F7CF5577877E}"/>
    <cellStyle name="Comma 4 2 3 2 2" xfId="409" xr:uid="{3A26173D-F952-495C-BED7-4CD1E20B1FC9}"/>
    <cellStyle name="Comma 4 2 3 2 2 2" xfId="480" xr:uid="{C3F34B67-CE1E-4016-A0B2-7E363A429B32}"/>
    <cellStyle name="Comma 4 2 3 2 3" xfId="450" xr:uid="{9C27DD49-01CF-4961-AA5C-C7BFB45D6188}"/>
    <cellStyle name="Comma 4 2 4" xfId="380" xr:uid="{71312752-DAE0-4EA4-A86E-03E7F161D3C8}"/>
    <cellStyle name="Comma 4 2 4 2" xfId="410" xr:uid="{436D6C1E-602A-42DA-8F6F-C5FE069E1193}"/>
    <cellStyle name="Comma 4 2 4 2 2" xfId="481" xr:uid="{9176CB99-50DD-4C10-B417-2B7E672125E2}"/>
    <cellStyle name="Comma 4 2 4 3" xfId="451" xr:uid="{526F1097-FCA5-4352-92D1-B01780D78875}"/>
    <cellStyle name="Comma 4 3" xfId="280" xr:uid="{60E7885D-DD15-4BE6-A693-1ED338F56566}"/>
    <cellStyle name="Comma 4 3 2" xfId="381" xr:uid="{2A70E057-359C-4957-87F6-C4934A822624}"/>
    <cellStyle name="Comma 4 3 2 2" xfId="411" xr:uid="{138977FC-C679-4EC5-B1C7-BFF72AEEEAC8}"/>
    <cellStyle name="Comma 4 3 2 2 2" xfId="482" xr:uid="{F54B441B-B4B3-4218-8D37-76977D896207}"/>
    <cellStyle name="Comma 4 3 2 3" xfId="452" xr:uid="{86A96C3D-465A-4D1A-9481-30E73C3E01B8}"/>
    <cellStyle name="Comma 4 4" xfId="341" xr:uid="{4CEED998-6C00-4282-A632-39B144F695DB}"/>
    <cellStyle name="Comma 4 4 2" xfId="382" xr:uid="{2F1180B9-4FB7-4132-A28F-7848DF3D186C}"/>
    <cellStyle name="Comma 4 4 2 2" xfId="412" xr:uid="{149C735A-2805-4BDA-A2E7-4B678B7F9667}"/>
    <cellStyle name="Comma 4 4 2 2 2" xfId="483" xr:uid="{183CCE48-537F-47B2-B24D-66688FECEF44}"/>
    <cellStyle name="Comma 4 4 2 3" xfId="453" xr:uid="{19CF0742-2A3F-466E-9B2E-893F3B36FE69}"/>
    <cellStyle name="Comma 4 5" xfId="383" xr:uid="{706C6878-D66C-4E46-BE9F-476D6CA6F9D5}"/>
    <cellStyle name="Comma 4 5 2" xfId="413" xr:uid="{D4150BF5-297B-4CE0-BE61-96B31BC5518B}"/>
    <cellStyle name="Comma 4 5 2 2" xfId="484" xr:uid="{0CF16675-FF4A-4B20-A8DA-39F90C203A14}"/>
    <cellStyle name="Comma 4 5 3" xfId="454" xr:uid="{9B37C1BD-2B89-4CAA-B28D-6AC5A392D57B}"/>
    <cellStyle name="Comma 5" xfId="199" xr:uid="{9B322362-69FB-478C-B2A1-9333A8251C95}"/>
    <cellStyle name="Comma 5 2" xfId="333" xr:uid="{D5A24870-D0DD-4B9F-8267-9DB955204095}"/>
    <cellStyle name="Comma 5 2 2" xfId="384" xr:uid="{062635BD-DB6A-4E04-A622-4120F81ACB7F}"/>
    <cellStyle name="Comma 5 2 2 2" xfId="414" xr:uid="{8273A7D8-6AC6-4551-BF12-942E56D3C906}"/>
    <cellStyle name="Comma 5 2 2 2 2" xfId="485" xr:uid="{FEB4A544-515F-4ABC-8DBC-54D5AF525A6D}"/>
    <cellStyle name="Comma 5 2 2 3" xfId="455" xr:uid="{CA9A3B19-0407-4F6E-BC49-F7920F23A589}"/>
    <cellStyle name="Comma 5 2 2 4 14 3" xfId="123" xr:uid="{D0A0047C-F333-450F-AF46-5F432FCB0669}"/>
    <cellStyle name="Comma 5 2 2 4 14 3 2" xfId="270" xr:uid="{B3CA74EA-8F82-4D7C-8F71-2694BC990C68}"/>
    <cellStyle name="Comma 5 2 2 4 14 3 2 2" xfId="385" xr:uid="{83254DCD-A2B8-41E6-9B18-B434BF9BC8F2}"/>
    <cellStyle name="Comma 5 2 2 4 14 3 2 2 2" xfId="415" xr:uid="{EBF23400-19D6-48A2-AD49-3FA0F2873537}"/>
    <cellStyle name="Comma 5 2 2 4 14 3 2 2 2 2" xfId="486" xr:uid="{350D477A-F448-4F3E-9CFA-EEFCF178F080}"/>
    <cellStyle name="Comma 5 2 2 4 14 3 2 2 3" xfId="456" xr:uid="{DF2258F1-C923-4912-B874-82087D3A896A}"/>
    <cellStyle name="Comma 5 2 2 4 14 3 3" xfId="340" xr:uid="{93149196-6166-4C25-82BE-5C6CD26DD656}"/>
    <cellStyle name="Comma 5 2 2 4 14 3 3 2" xfId="386" xr:uid="{78582E91-06EE-4C33-9619-D1016C6BAEC5}"/>
    <cellStyle name="Comma 5 2 2 4 14 3 3 2 2" xfId="416" xr:uid="{3FBE6CE5-DC93-4A45-9577-4450D78EB8CF}"/>
    <cellStyle name="Comma 5 2 2 4 14 3 3 2 2 2" xfId="487" xr:uid="{124F01CF-763C-4C6B-9892-E4AE11B134B2}"/>
    <cellStyle name="Comma 5 2 2 4 14 3 3 2 3" xfId="457" xr:uid="{C31D6538-76B0-4ED3-A16C-67F53A9E871F}"/>
    <cellStyle name="Comma 5 2 2 4 14 3 4" xfId="387" xr:uid="{D31D3AD6-20B1-478A-B072-0CE2EC75AB83}"/>
    <cellStyle name="Comma 5 2 2 4 14 3 4 2" xfId="417" xr:uid="{50294C0E-8917-4EA8-8EE3-6FCBDED1BCDD}"/>
    <cellStyle name="Comma 5 2 2 4 14 3 4 2 2" xfId="488" xr:uid="{EAFF5D60-A72E-48EF-AA0F-15DC4BE7ACDC}"/>
    <cellStyle name="Comma 5 2 2 4 14 3 4 3" xfId="458" xr:uid="{7EA4ABB2-1FA6-4BDF-851B-23BA613392E2}"/>
    <cellStyle name="Comma 5 3" xfId="388" xr:uid="{274D3F0A-0A57-4D33-8317-DA3E47CF2E32}"/>
    <cellStyle name="Comma 5 3 2" xfId="418" xr:uid="{1977FD50-1A8E-4A6F-990B-5C737BDEB53E}"/>
    <cellStyle name="Comma 5 3 2 2" xfId="489" xr:uid="{91E46756-E42D-42FD-A0D6-6B0E58BB5831}"/>
    <cellStyle name="Comma 5 3 3" xfId="459" xr:uid="{ED1DBC58-EAA5-4D61-B106-79A5210D1349}"/>
    <cellStyle name="Comma 6" xfId="389" xr:uid="{A8C553A7-554A-4372-9227-1E6DC8D596CB}"/>
    <cellStyle name="Comma 6 2" xfId="419" xr:uid="{00E111A0-6D35-4EB3-9BE7-4382B83A5FD2}"/>
    <cellStyle name="Comma 6 2 2" xfId="490" xr:uid="{EF148695-8343-48B8-81C2-B6EB9B6382D7}"/>
    <cellStyle name="Comma 6 3" xfId="460" xr:uid="{FA21D374-20C3-470F-8248-405695823DE8}"/>
    <cellStyle name="Comma 7" xfId="420" xr:uid="{9DCBA10B-785B-4989-AE9B-F31D07926753}"/>
    <cellStyle name="Comma 8" xfId="491" xr:uid="{301DEBD4-9632-4FE8-9A7D-E075E3A9EAA3}"/>
    <cellStyle name="Comment" xfId="95" xr:uid="{6EF4BB36-6C6F-44B8-8AC0-4D5F685E0478}"/>
    <cellStyle name="Error checking" xfId="47" xr:uid="{1D6ED82A-EE4E-4815-8675-D7856730BDCF}"/>
    <cellStyle name="Heading 1 2" xfId="52" xr:uid="{37689EC3-D196-4F1F-AAC9-36BF9F349D3A}"/>
    <cellStyle name="Heading 1 3" xfId="36" xr:uid="{6511F0B9-A1AC-4B74-AAC5-B5775E5BB8A9}"/>
    <cellStyle name="Heading 2 2" xfId="37" xr:uid="{7BCE2CF7-9181-43AF-B25C-ACCDCB5156AD}"/>
    <cellStyle name="Heading 3 2" xfId="38" xr:uid="{CFCD0B56-2B35-48A1-950E-841C257CB52F}"/>
    <cellStyle name="Heading 3 2 2" xfId="225" xr:uid="{2EC12CBE-EE09-4347-B8B2-93D8826F984B}"/>
    <cellStyle name="Heading 4 2" xfId="39" xr:uid="{4008CFC8-BBDB-4673-84B7-0378376D5BB3}"/>
    <cellStyle name="Heading 4 2 2" xfId="226" xr:uid="{A4D3A768-3F10-456F-B94B-5F8F76B0C8DB}"/>
    <cellStyle name="Hyperlink" xfId="33" builtinId="8"/>
    <cellStyle name="Hyperlink 2" xfId="64" xr:uid="{10B5A740-0D2C-4A0C-9354-97C8FE4D6025}"/>
    <cellStyle name="Hyperlink 2 2" xfId="422" xr:uid="{90DF8559-DA07-40A3-BF8C-E1FB76C18E72}"/>
    <cellStyle name="Hyperlink 3" xfId="91" xr:uid="{B99DF701-FDED-4DB4-AEED-36B36DC17FC5}"/>
    <cellStyle name="Hyperlink 4" xfId="66" xr:uid="{653B8664-3468-4E62-8C4A-84849C817159}"/>
    <cellStyle name="Hyperlink 5" xfId="421" xr:uid="{191411B5-7C34-421D-A825-3732ADE68519}"/>
    <cellStyle name="Hyperlink 6 3" xfId="90" xr:uid="{5217F8AB-68E1-4FFE-B93D-E7FF6D62239D}"/>
    <cellStyle name="Imported" xfId="42" xr:uid="{933F1AA7-6E5F-4454-8602-4DD0C501CD81}"/>
    <cellStyle name="Imported 2" xfId="142" xr:uid="{093A2A67-5BF1-4E66-90E9-B87B05E5640D}"/>
    <cellStyle name="Imported 2 2" xfId="282" xr:uid="{8ED29743-0FD6-4179-A1C1-2FD88944672E}"/>
    <cellStyle name="Imported 3" xfId="148" xr:uid="{BC5A49FB-C210-44F6-80EC-52942D667844}"/>
    <cellStyle name="Imported 3 2" xfId="288" xr:uid="{DE401460-9094-4B79-A6C4-91401A9134BD}"/>
    <cellStyle name="Imported 4" xfId="156" xr:uid="{783234E3-6C45-41FF-B894-DA4E77D8CEC6}"/>
    <cellStyle name="Imported 4 2" xfId="296" xr:uid="{785C4694-7154-44E0-86EE-540E497B52AF}"/>
    <cellStyle name="Imported 5" xfId="205" xr:uid="{F6B3BFE9-A50C-4277-B62F-5A80805A5BFE}"/>
    <cellStyle name="Level 1" xfId="103" xr:uid="{F25DEF5E-555A-4EBA-8EEF-BA59B791EAEC}"/>
    <cellStyle name="Level 2" xfId="115" xr:uid="{12DBDC38-DCB4-43D7-BCBA-30EF06398D24}"/>
    <cellStyle name="Level 3" xfId="116" xr:uid="{8EFF8102-DA65-4049-AD42-384FDC150E89}"/>
    <cellStyle name="Normal" xfId="0" builtinId="0"/>
    <cellStyle name="Normal - Style1 2" xfId="10" xr:uid="{FA93882A-F2C4-4777-8E8F-ED9217B88554}"/>
    <cellStyle name="Normal - Style1 2 2" xfId="84" xr:uid="{04A8494C-A9DB-4ED7-9D39-0A131E900BAD}"/>
    <cellStyle name="Normal 10" xfId="108" xr:uid="{D311C187-5625-4F05-B5B4-CCBB75559898}"/>
    <cellStyle name="Normal 10 2" xfId="262" xr:uid="{3DC8A01E-DB5F-4DA4-AF76-E4F1C7654075}"/>
    <cellStyle name="Normal 10 2 2 2" xfId="79" xr:uid="{9F7E68AB-D08E-4168-B57E-7D28632C39F6}"/>
    <cellStyle name="Normal 10 2 2 2 2" xfId="249" xr:uid="{851490AF-036B-4110-AC10-3FFAF0435B25}"/>
    <cellStyle name="Normal 10 2 2 2 3" xfId="347" xr:uid="{1CBA9F3F-591E-4361-B729-8260FB17208B}"/>
    <cellStyle name="Normal 10 5" xfId="349" xr:uid="{0F4FC735-986F-4C51-8E6C-BA65B24BD753}"/>
    <cellStyle name="Normal 11" xfId="109" xr:uid="{CDC96CF5-1ABA-42B3-977C-3A28CADB9E5D}"/>
    <cellStyle name="Normal 11 2" xfId="93" xr:uid="{697DADC9-46E9-492A-8324-915965871727}"/>
    <cellStyle name="Normal 11 2 2" xfId="254" xr:uid="{A072CC18-E9EE-4B7D-97E9-B2563E78ECB9}"/>
    <cellStyle name="Normal 11 2 27 3" xfId="354" xr:uid="{D389E8E3-F708-41A3-A734-503BEF879B73}"/>
    <cellStyle name="Normal 11 28 2" xfId="356" xr:uid="{B6F046B7-51AF-463A-9CB0-A621931E69C6}"/>
    <cellStyle name="Normal 11 3" xfId="263" xr:uid="{A1E60454-083B-4462-BFD7-21BF9CDE66BA}"/>
    <cellStyle name="Normal 12" xfId="106" xr:uid="{3504630A-8528-4F2F-8118-6EEE31BD1805}"/>
    <cellStyle name="Normal 12 2" xfId="261" xr:uid="{7CB9DA17-0888-481B-8F29-0EAC3E37AEA1}"/>
    <cellStyle name="Normal 13" xfId="104" xr:uid="{ADDD6AD7-A313-4FDC-B5B8-D9C5744EA5BC}"/>
    <cellStyle name="Normal 13 2" xfId="259" xr:uid="{8D3A69C5-350B-4536-9197-BA1BE484AC05}"/>
    <cellStyle name="Normal 14" xfId="112" xr:uid="{D2CDE6CE-9C83-42A1-87CE-27F8AC9CEEC3}"/>
    <cellStyle name="Normal 14 10 18" xfId="12" xr:uid="{489C16B8-ECF5-4440-9A65-7B8675210B62}"/>
    <cellStyle name="Normal 14 2" xfId="266" xr:uid="{F89CC558-2D85-4D37-B1C8-1DF7E1E602F5}"/>
    <cellStyle name="Normal 15" xfId="111" xr:uid="{8C01BE91-0736-4024-9DE6-FCA27E64FBA3}"/>
    <cellStyle name="Normal 15 2" xfId="265" xr:uid="{C8B46EB0-87F8-4413-8C4E-CD4D06A5187D}"/>
    <cellStyle name="Normal 15 2 2" xfId="128" xr:uid="{26C80BF7-A58B-47C9-9314-2280C06C0C67}"/>
    <cellStyle name="Normal 16" xfId="107" xr:uid="{182AE972-B89F-4E0F-9230-9248932A460A}"/>
    <cellStyle name="Normal 16 3 2 2 3 14 3" xfId="153" xr:uid="{CDB54A61-A11F-44C0-9E54-555D80D36EE6}"/>
    <cellStyle name="Normal 16 3 2 2 3 14 3 2" xfId="186" xr:uid="{C704C475-8255-456C-B002-E24A09E17080}"/>
    <cellStyle name="Normal 16 3 2 2 3 14 3 2 2" xfId="322" xr:uid="{A92A656A-1C04-4437-9074-D8FE3C5D90D1}"/>
    <cellStyle name="Normal 16 3 2 2 3 14 3 3" xfId="293" xr:uid="{32C7D758-BD65-4D7E-9CC8-19FF6B34999A}"/>
    <cellStyle name="Normal 16 3 2 4 14 3 2" xfId="210" xr:uid="{B83BAB0D-8462-4B2A-8F2D-7D2CF3EF74F3}"/>
    <cellStyle name="Normal 17" xfId="63" xr:uid="{A1D36180-733E-484C-ACE1-31E0CF979209}"/>
    <cellStyle name="Normal 17 2" xfId="237" xr:uid="{58490F20-C773-46AC-9067-95839E4A8775}"/>
    <cellStyle name="Normal 18" xfId="76" xr:uid="{9E5E39C5-E2CC-4656-A730-11AE8499D644}"/>
    <cellStyle name="Normal 18 2" xfId="247" xr:uid="{7621C9A3-328C-4904-A0E5-C1DC986FF692}"/>
    <cellStyle name="Normal 18 6 2 3 3" xfId="25" xr:uid="{D845E28C-F022-448C-926A-E8581FD5B7C2}"/>
    <cellStyle name="Normal 18 6 2 3 3 2" xfId="219" xr:uid="{B0CA1495-2E5D-4356-BE7C-333685F160AC}"/>
    <cellStyle name="Normal 19" xfId="110" xr:uid="{CB4B230A-395E-4BD7-81BC-B00F07FAECDB}"/>
    <cellStyle name="Normal 19 2" xfId="264" xr:uid="{86F2E013-010C-4034-8C34-3F790B747ED0}"/>
    <cellStyle name="Normal 2" xfId="28" xr:uid="{3765CA79-C7B0-423C-B0D2-FB39BE4E5284}"/>
    <cellStyle name="Normal 2 10" xfId="16" xr:uid="{767C4B6F-4C94-4A4A-A991-D2080F157520}"/>
    <cellStyle name="Normal 2 11 4" xfId="350" xr:uid="{449A1400-066B-4F8E-B7C4-295090FEDBC5}"/>
    <cellStyle name="Normal 2 2" xfId="50" xr:uid="{5E35E939-BF2A-4740-961D-3EC978B885EE}"/>
    <cellStyle name="Normal 2 2 2 2 2" xfId="207" xr:uid="{A9DBA2E6-8247-444E-A36D-D686CF33121C}"/>
    <cellStyle name="Normal 2 2 4" xfId="348" xr:uid="{79323B82-5A73-40DA-AC4C-EFEC865E46A9}"/>
    <cellStyle name="Normal 2 3" xfId="171" xr:uid="{A3955099-D3C7-495D-B9A7-6E18A693BA15}"/>
    <cellStyle name="Normal 2 3 2" xfId="310" xr:uid="{3C265C39-9BF0-4EF0-8387-62A275CBC5A4}"/>
    <cellStyle name="Normal 2 3 85" xfId="120" xr:uid="{4AAD960E-06B9-4D81-8BAF-6646E3EA8F81}"/>
    <cellStyle name="Normal 2 5 2 4 15 2 3 2 2" xfId="85" xr:uid="{90FD8058-77D8-4210-8DDD-DF7F960D5205}"/>
    <cellStyle name="Normal 2 5 2 4 15 2 3 2 2 2" xfId="251" xr:uid="{5B52CC72-33A0-43C6-9C7B-FBF20296F181}"/>
    <cellStyle name="Normal 2 70 2" xfId="19" xr:uid="{2C5701A4-3E8C-40D3-A40E-3179C87A594E}"/>
    <cellStyle name="Normal 20" xfId="62" xr:uid="{779268A3-88D2-4D97-BBD5-59734ECDFED4}"/>
    <cellStyle name="Normal 20 2" xfId="236" xr:uid="{CA14CAEE-A137-4CFC-AFDC-C70881287BC7}"/>
    <cellStyle name="Normal 21" xfId="105" xr:uid="{DA86FBD6-D960-4F90-B768-C18FB2BEC9B2}"/>
    <cellStyle name="Normal 21 2" xfId="260" xr:uid="{D0CAA60E-4FF7-4D36-9DBB-F9E43AD13D26}"/>
    <cellStyle name="Normal 22" xfId="113" xr:uid="{5B0AEEFE-6BAA-45EA-98DD-74984FBA90FB}"/>
    <cellStyle name="Normal 22 2" xfId="267" xr:uid="{8CA2004D-291B-4F6D-AF88-67A12049B199}"/>
    <cellStyle name="Normal 226" xfId="139" xr:uid="{B06A4EB5-8240-4078-93DB-06C4019C955A}"/>
    <cellStyle name="Normal 23" xfId="114" xr:uid="{75C552D9-C591-4C32-BDB4-9027D8749730}"/>
    <cellStyle name="Normal 23 2" xfId="268" xr:uid="{C5344D5C-F0E1-43C6-941E-4013471F9EE2}"/>
    <cellStyle name="Normal 24" xfId="127" xr:uid="{C6437101-55C8-4323-8147-CBA494BA2601}"/>
    <cellStyle name="Normal 24 2" xfId="271" xr:uid="{18CB428E-92D4-4A05-A882-3E1FB7C38EF2}"/>
    <cellStyle name="Normal 25" xfId="177" xr:uid="{3E7965D4-D3CA-48F0-8884-C0B8F085A92C}"/>
    <cellStyle name="Normal 25 2" xfId="316" xr:uid="{86383D7C-47DB-40A5-A8B6-813A2D926611}"/>
    <cellStyle name="Normal 26" xfId="179" xr:uid="{95080BC4-326B-44DA-B7DE-1A49A2503563}"/>
    <cellStyle name="Normal 26 2" xfId="318" xr:uid="{C772F830-2721-4CF4-8E22-0E28EBDAAF5E}"/>
    <cellStyle name="Normal 27" xfId="197" xr:uid="{87BC338E-3969-4978-B7C2-4BAEB4BF746E}"/>
    <cellStyle name="Normal 27 2" xfId="331" xr:uid="{506428A6-838F-4E6B-9778-4A4F619B05C8}"/>
    <cellStyle name="Normal 28" xfId="211" xr:uid="{47DDB0A1-8CA5-4C17-9F87-81471CBE6557}"/>
    <cellStyle name="Normal 3" xfId="34" xr:uid="{99C52260-1ECC-4CCB-9205-E8143E06B94C}"/>
    <cellStyle name="Normal 3 11" xfId="94" xr:uid="{EC73308A-3E97-4BB0-9940-1C721306C408}"/>
    <cellStyle name="Normal 3 2" xfId="58" xr:uid="{08FF4984-03D9-4CC7-BE1E-1A95A41763E1}"/>
    <cellStyle name="Normal 3 3" xfId="224" xr:uid="{2E687442-4F11-4C3A-B6FA-6A66AA0793F9}"/>
    <cellStyle name="Normal 3 3 2 5 10 2" xfId="83" xr:uid="{CA1BDAE0-C8CE-4125-9031-286A43E18E96}"/>
    <cellStyle name="Normal 30" xfId="357" xr:uid="{0B97B2B6-5817-4D20-B820-52CA5DCAD17A}"/>
    <cellStyle name="Normal 31" xfId="358" xr:uid="{44355097-2F36-4FC8-8BBA-A36139A8BAF9}"/>
    <cellStyle name="Normal 4" xfId="43" xr:uid="{395F4831-31F0-4DE4-9F50-5F5595F00AFE}"/>
    <cellStyle name="Normal 4 2" xfId="5" xr:uid="{1B4782D6-348D-4746-AD09-F9B9F1DE4A37}"/>
    <cellStyle name="Normal 4 2 2" xfId="196" xr:uid="{52FEF9AA-1F2B-4627-B494-F26510BA4882}"/>
    <cellStyle name="Normal 4 2 24" xfId="92" xr:uid="{6C244B43-DF45-420D-94FF-1B19AAFCD1DD}"/>
    <cellStyle name="Normal 4 3" xfId="138" xr:uid="{320185E4-2BA9-4D43-8765-AD13474AA822}"/>
    <cellStyle name="Normal 4 4" xfId="229" xr:uid="{80AE363A-A87C-44BA-80AD-CFD39B2A0D0B}"/>
    <cellStyle name="Normal 4 85" xfId="121" xr:uid="{3FADEC7E-12B9-4E4E-BD9F-9D9B87FC9BF8}"/>
    <cellStyle name="Normal 4 85 2" xfId="269" xr:uid="{20E4759E-5FCB-4878-B04B-9A38589BE0C2}"/>
    <cellStyle name="Normal 5" xfId="53" xr:uid="{F5B5F21F-BF43-473F-80DF-8FA2DF60E5A0}"/>
    <cellStyle name="Normal 5 2" xfId="233" xr:uid="{281D6C53-4E96-45F4-8601-ABC7889A67CB}"/>
    <cellStyle name="Normal 58 3 2 3 3" xfId="27" xr:uid="{8F585789-3B3D-4A55-932E-1AEF47F036B5}"/>
    <cellStyle name="Normal 58 3 2 3 3 2" xfId="221" xr:uid="{A63CEE82-5CAE-47E4-B313-F1018EA7357C}"/>
    <cellStyle name="Normal 58 4 2 2" xfId="21" xr:uid="{FB00E3C6-368C-4D21-A20B-151A1184CBD4}"/>
    <cellStyle name="Normal 58 4 2 2 2" xfId="73" xr:uid="{ABBA3AEE-5951-4076-9C3D-3B357F249032}"/>
    <cellStyle name="Normal 58 4 2 2 2 2" xfId="244" xr:uid="{66075A4E-5B98-4C14-891F-B8AC04D6E1B0}"/>
    <cellStyle name="Normal 58 4 2 2 3" xfId="216" xr:uid="{76C5B433-B41E-4E74-BA42-7CD33DD5FB9B}"/>
    <cellStyle name="Normal 58 4 2 3" xfId="71" xr:uid="{1A5E0E38-5392-42F2-BD44-56C03FDEC2D8}"/>
    <cellStyle name="Normal 58 4 2 3 2" xfId="242" xr:uid="{95180374-4770-46A0-A611-45907795BE18}"/>
    <cellStyle name="Normal 58 4 2 4" xfId="70" xr:uid="{75FD2499-6D81-41E4-8E4E-A0F520E41FE0}"/>
    <cellStyle name="Normal 58 4 2 4 2" xfId="241" xr:uid="{443AD356-0B77-4B4F-9C42-C7FB0E759017}"/>
    <cellStyle name="Normal 58 4 2 5" xfId="67" xr:uid="{65453E2B-9CC2-4173-8440-ABF1D84DE4EF}"/>
    <cellStyle name="Normal 58 4 2 5 2" xfId="75" xr:uid="{864D9858-C3AF-42CB-9BEB-AB033A6B672C}"/>
    <cellStyle name="Normal 58 4 2 5 2 2" xfId="246" xr:uid="{16899C89-C94E-4F65-8823-A9AC6229DD29}"/>
    <cellStyle name="Normal 58 4 2 5 3" xfId="195" xr:uid="{47CE11BE-8E29-41DE-8C00-02897F864CA2}"/>
    <cellStyle name="Normal 58 4 2 5 3 2" xfId="330" xr:uid="{2293AC0B-C134-473A-A82A-F66B9AA266D4}"/>
    <cellStyle name="Normal 58 4 2 5 4" xfId="204" xr:uid="{83142E7E-C2A0-4322-945D-FD5318682CE9}"/>
    <cellStyle name="Normal 58 4 2 6" xfId="15" xr:uid="{78DE1022-038D-459D-BCA6-5A2B2DABF11E}"/>
    <cellStyle name="Normal 58 4 2 6 2" xfId="143" xr:uid="{33439B98-01F7-4712-BA14-6B1C6AC59185}"/>
    <cellStyle name="Normal 58 4 2 6 2 2" xfId="283" xr:uid="{EE9EEA0B-FEDB-4403-A2B6-13B710802319}"/>
    <cellStyle name="Normal 58 4 2 6 3" xfId="149" xr:uid="{95541F1D-1917-4E4C-BABC-54AEF77DD499}"/>
    <cellStyle name="Normal 58 4 2 6 3 2" xfId="289" xr:uid="{45258D95-8A3A-4989-8C71-69CC6CDF9B0E}"/>
    <cellStyle name="Normal 58 4 2 6 4" xfId="157" xr:uid="{B4C36590-6051-491F-960D-A78232AEB8C6}"/>
    <cellStyle name="Normal 58 4 2 6 4 2" xfId="297" xr:uid="{6F24D0AB-7CBC-41C6-81A7-E1BBC6D9FB0D}"/>
    <cellStyle name="Normal 58 4 2 6 5" xfId="206" xr:uid="{89CCBFBA-EE3F-46F6-8E72-2173A347687A}"/>
    <cellStyle name="Normal 58 4 2 6 9" xfId="428" xr:uid="{CD2D3933-091B-4E71-BB51-87763B32F5A4}"/>
    <cellStyle name="Normal 58 4 2 7" xfId="72" xr:uid="{DB4BAA5D-ABBA-4D2F-8481-C3F8DC0CDAD1}"/>
    <cellStyle name="Normal 58 4 2 7 2" xfId="243" xr:uid="{694D5B54-B3D7-4F47-9573-BFA2000A6838}"/>
    <cellStyle name="Normal 58 4 3 2" xfId="22" xr:uid="{4B015E42-A7B5-48E4-9A88-B630543DC24B}"/>
    <cellStyle name="Normal 58 4 3 2 2" xfId="217" xr:uid="{E59FCE82-9431-4325-94B1-7F2300F8DAD6}"/>
    <cellStyle name="Normal 58 4 3 3" xfId="69" xr:uid="{0B321BD3-7D7C-475D-9772-099D74C1D2E3}"/>
    <cellStyle name="Normal 58 4 3 3 2" xfId="240" xr:uid="{A664EFC8-B56C-436B-A538-A1E4A34983FC}"/>
    <cellStyle name="Normal 58 4 3 4" xfId="59" xr:uid="{CCEB2F6B-4072-4D33-BA58-3F5082EF6270}"/>
    <cellStyle name="Normal 58 4 3 4 2" xfId="234" xr:uid="{3F9BFA4F-2209-40D4-AD9F-2753800641A1}"/>
    <cellStyle name="Normal 58 4 3 5" xfId="3" xr:uid="{E4EC9031-7DE1-4CB1-B6DC-95E81F6D18E4}"/>
    <cellStyle name="Normal 58 4 3 5 10" xfId="192" xr:uid="{5FA8230F-E690-44A7-8CAF-6A7BAA23C08C}"/>
    <cellStyle name="Normal 58 4 3 5 10 2" xfId="327" xr:uid="{FB72ACBF-39A5-42E8-A019-2F2E93EE3BE5}"/>
    <cellStyle name="Normal 58 4 3 5 10 2 2" xfId="424" xr:uid="{62CA9753-B099-4B0E-9F86-0C2A4AC5B3A6}"/>
    <cellStyle name="Normal 58 4 3 5 11" xfId="200" xr:uid="{0A4EF938-4149-4906-9CBF-DE79BB9BDC2A}"/>
    <cellStyle name="Normal 58 4 3 5 11 2" xfId="334" xr:uid="{13A8A37C-051C-46CE-AC51-93267B360211}"/>
    <cellStyle name="Normal 58 4 3 5 12" xfId="201" xr:uid="{65B1CE38-546F-41BE-9442-88B689B4EAEA}"/>
    <cellStyle name="Normal 58 4 3 5 12 3" xfId="423" xr:uid="{8847BE20-EA6C-4EE9-99F4-3A78771D31D4}"/>
    <cellStyle name="Normal 58 4 3 5 2" xfId="74" xr:uid="{F8A7B27B-A27F-4E7A-88D3-D65FDA7349BA}"/>
    <cellStyle name="Normal 58 4 3 5 2 2" xfId="154" xr:uid="{FF00CD30-5C5A-4E81-9807-C40E8C82F938}"/>
    <cellStyle name="Normal 58 4 3 5 2 2 2" xfId="294" xr:uid="{1CE04AE2-BB57-4B8D-84B0-FE7371E5CAA1}"/>
    <cellStyle name="Normal 58 4 3 5 2 3" xfId="245" xr:uid="{9AB32BAD-AA50-4813-8F2C-28D73870E0C1}"/>
    <cellStyle name="Normal 58 4 3 5 3" xfId="129" xr:uid="{762FF354-8FCD-4063-BDCC-5B3AF1B37362}"/>
    <cellStyle name="Normal 58 4 3 5 3 2" xfId="272" xr:uid="{26AB06C5-6443-47E1-94F4-CD5F9E993A38}"/>
    <cellStyle name="Normal 58 4 3 5 4" xfId="132" xr:uid="{892DA232-C8E9-46F2-879E-DD7E4D8DF1DB}"/>
    <cellStyle name="Normal 58 4 3 5 4 2" xfId="135" xr:uid="{86194B31-BC36-4A18-A2D3-7F72776161B0}"/>
    <cellStyle name="Normal 58 4 3 5 4 2 2" xfId="278" xr:uid="{5288CB78-787F-4B1D-BCED-38069A8304C6}"/>
    <cellStyle name="Normal 58 4 3 5 4 3" xfId="144" xr:uid="{6D31E2B4-4005-40F4-B02E-552FF2184204}"/>
    <cellStyle name="Normal 58 4 3 5 4 3 2" xfId="284" xr:uid="{C17C4AF8-6110-4076-801F-1E7B8CF4B652}"/>
    <cellStyle name="Normal 58 4 3 5 4 4" xfId="275" xr:uid="{70A145BB-D738-4BC9-9A0E-E50CC625699A}"/>
    <cellStyle name="Normal 58 4 3 5 5" xfId="150" xr:uid="{DB06E707-3140-4231-B7C6-F5F1A2AB7EAE}"/>
    <cellStyle name="Normal 58 4 3 5 5 2" xfId="160" xr:uid="{3DDD8F72-BC9B-4D09-8EA0-3BC0000758D2}"/>
    <cellStyle name="Normal 58 4 3 5 5 2 2" xfId="300" xr:uid="{738C396F-5375-45A2-8D58-25D05BA5C13D}"/>
    <cellStyle name="Normal 58 4 3 5 5 3" xfId="166" xr:uid="{6A908972-50AD-4B2C-9E09-6BD98C70147D}"/>
    <cellStyle name="Normal 58 4 3 5 5 3 2" xfId="306" xr:uid="{ED0FAB34-2CE7-4777-AAD0-C515AA735E90}"/>
    <cellStyle name="Normal 58 4 3 5 5 4" xfId="185" xr:uid="{8EEE362E-78B9-4C14-9E18-634372E07063}"/>
    <cellStyle name="Normal 58 4 3 5 5 4 2" xfId="321" xr:uid="{C1AAC693-29E9-4570-950D-3D310E91577E}"/>
    <cellStyle name="Normal 58 4 3 5 5 5" xfId="188" xr:uid="{684209C6-EAD1-4C49-946F-33F75F202EEE}"/>
    <cellStyle name="Normal 58 4 3 5 5 5 2" xfId="324" xr:uid="{7682C1BE-AC23-4DC4-BCEA-99934A6392FC}"/>
    <cellStyle name="Normal 58 4 3 5 5 6" xfId="290" xr:uid="{69ECC658-11CF-40CA-8EC1-7C06E585C5FF}"/>
    <cellStyle name="Normal 58 4 3 5 6" xfId="158" xr:uid="{45C0E5A5-B47E-49D5-9AF0-099EB5DF3728}"/>
    <cellStyle name="Normal 58 4 3 5 6 2" xfId="163" xr:uid="{BECB4B9D-DCB4-4C75-B25C-C698EC8C5205}"/>
    <cellStyle name="Normal 58 4 3 5 6 2 2" xfId="303" xr:uid="{F2DEABD0-BCD8-47CD-8D63-E177ECBEB7CC}"/>
    <cellStyle name="Normal 58 4 3 5 6 3" xfId="298" xr:uid="{02B8244A-1CDF-48FC-BCF8-5A434CEE2882}"/>
    <cellStyle name="Normal 58 4 3 5 7" xfId="165" xr:uid="{352303CA-20E1-4911-85DF-ACFF20E46CC5}"/>
    <cellStyle name="Normal 58 4 3 5 7 2" xfId="305" xr:uid="{CDC303FB-1BB4-4241-B982-C884B7C4B874}"/>
    <cellStyle name="Normal 58 4 3 5 8" xfId="173" xr:uid="{5B47CF14-2328-4749-B565-13F1C2081F87}"/>
    <cellStyle name="Normal 58 4 3 5 8 2" xfId="312" xr:uid="{45809396-DE69-462F-AD03-ACDA76B071CD}"/>
    <cellStyle name="Normal 58 4 3 5 9" xfId="178" xr:uid="{38CBF191-CA34-486C-99A0-452B7DC42AE9}"/>
    <cellStyle name="Normal 58 4 3 5 9 2" xfId="317" xr:uid="{5D3CA084-9926-4557-BD36-28584FEF3292}"/>
    <cellStyle name="Normal 58 4 3 6" xfId="7" xr:uid="{42F98A21-5F7B-437C-9304-E483CD07E772}"/>
    <cellStyle name="Normal 58 4 3 6 10 2" xfId="425" xr:uid="{43CD8120-8EB0-4901-A729-15B6B56DF1E1}"/>
    <cellStyle name="Normal 58 4 3 6 13" xfId="426" xr:uid="{5FA5B86C-573F-49CC-B1C0-FE7F34B7F68C}"/>
    <cellStyle name="Normal 58 4 3 6 2" xfId="130" xr:uid="{AA193A71-3D28-4DF2-B33A-51A66B36FE35}"/>
    <cellStyle name="Normal 58 4 3 6 2 2" xfId="155" xr:uid="{25540B12-F084-4F63-A6B4-5BE2A3241B7B}"/>
    <cellStyle name="Normal 58 4 3 6 2 2 2" xfId="295" xr:uid="{818F05D1-DC28-45DA-AEC7-19743BC58D85}"/>
    <cellStyle name="Normal 58 4 3 6 2 3" xfId="273" xr:uid="{D6D5B44B-924F-419C-A21F-15DC1F395BA8}"/>
    <cellStyle name="Normal 58 4 3 6 3" xfId="133" xr:uid="{58D36C62-C272-49A7-A160-DD8566C37541}"/>
    <cellStyle name="Normal 58 4 3 6 3 2" xfId="276" xr:uid="{F8CB1D40-DF6D-4E2C-8D14-959F023F9D8F}"/>
    <cellStyle name="Normal 58 4 3 6 4" xfId="141" xr:uid="{57FC3B0B-8E92-4ED9-9B38-3611E3A36FC2}"/>
    <cellStyle name="Normal 58 4 3 6 4 2" xfId="281" xr:uid="{110598CB-A067-4593-A162-34BBF334B5B5}"/>
    <cellStyle name="Normal 58 4 3 6 5" xfId="147" xr:uid="{88460D3F-D409-47B6-B690-87FCE48CECCC}"/>
    <cellStyle name="Normal 58 4 3 6 5 2" xfId="287" xr:uid="{F8D6C1C7-1EF3-47FA-8741-6F66CABFA108}"/>
    <cellStyle name="Normal 58 4 3 6 6" xfId="151" xr:uid="{A55EA6AB-C317-4064-B177-A834879DD275}"/>
    <cellStyle name="Normal 58 4 3 6 6 2" xfId="161" xr:uid="{86F6B84A-37EF-4AD7-8A5C-A0C1910B43F7}"/>
    <cellStyle name="Normal 58 4 3 6 6 2 2" xfId="301" xr:uid="{2895D9D4-23FA-4247-ACF5-1CF8362A52D9}"/>
    <cellStyle name="Normal 58 4 3 6 6 3" xfId="167" xr:uid="{6F47D4D7-E07B-44EA-AFB9-5E6C14171485}"/>
    <cellStyle name="Normal 58 4 3 6 6 3 2" xfId="307" xr:uid="{8D06DD6C-FD52-47D9-B437-39011C225E31}"/>
    <cellStyle name="Normal 58 4 3 6 6 4" xfId="189" xr:uid="{A0D7876B-85FD-46A3-98F7-FA97EA6A274D}"/>
    <cellStyle name="Normal 58 4 3 6 6 4 2" xfId="325" xr:uid="{C20DF862-56C7-416C-97FB-DB5D622FC7C8}"/>
    <cellStyle name="Normal 58 4 3 6 6 5" xfId="291" xr:uid="{7D90DBC0-8FCE-42C3-9380-42FAA538C128}"/>
    <cellStyle name="Normal 58 4 3 6 7" xfId="183" xr:uid="{C538E093-E501-424D-B9E3-5C8744412E12}"/>
    <cellStyle name="Normal 58 4 3 6 7 2" xfId="319" xr:uid="{CF2EC7CB-CA43-418E-9AD4-1E5284DF4419}"/>
    <cellStyle name="Normal 58 4 3 6 8" xfId="193" xr:uid="{56543BA8-5E47-4CA0-9581-BF8386E80A58}"/>
    <cellStyle name="Normal 58 4 3 6 8 2" xfId="328" xr:uid="{6F7EEDC1-7D42-4FE6-A8E3-1EA0211A2B7A}"/>
    <cellStyle name="Normal 58 4 3 6 9" xfId="202" xr:uid="{68369D23-982F-4C6B-BEC0-CF458C296EBA}"/>
    <cellStyle name="Normal 58 4 3 7" xfId="8" xr:uid="{1483979D-12E1-460E-9DA2-B801DBE33A1B}"/>
    <cellStyle name="Normal 58 4 3 7 2" xfId="212" xr:uid="{3913640D-80CA-4875-A245-A8731EA3BCA9}"/>
    <cellStyle name="Normal 6" xfId="60" xr:uid="{BFB8E12E-C1CA-48CF-A6A1-22A8D129FAD3}"/>
    <cellStyle name="Normal 6 2" xfId="235" xr:uid="{BB0B8017-BEC0-4B25-8837-1D967FD24E6A}"/>
    <cellStyle name="Normal 60 2 2" xfId="82" xr:uid="{927C557A-C53F-44F9-907F-E9B7FB1FACB8}"/>
    <cellStyle name="Normal 60 2 2 2" xfId="250" xr:uid="{EA4BC769-E71E-4E3E-A2D3-251DB6BD2587}"/>
    <cellStyle name="Normal 61 3 2" xfId="78" xr:uid="{73619C28-DFDF-45D4-B311-4701957E8366}"/>
    <cellStyle name="Normal 61 3 2 2" xfId="248" xr:uid="{25584172-2598-481F-98A5-FEC72F1A5C13}"/>
    <cellStyle name="Normal 62 2 2 2" xfId="89" xr:uid="{C7118541-EE06-40D5-A9C4-332D2B26FC6C}"/>
    <cellStyle name="Normal 62 2 2 2 2" xfId="253" xr:uid="{99D32A53-A55F-4AB4-87AA-9EFC3D80ECB9}"/>
    <cellStyle name="Normal 63 2 3 2" xfId="14" xr:uid="{A7B89B40-CAA0-46F6-A8B0-2FA5DF83E5E8}"/>
    <cellStyle name="Normal 63 2 3 2 2" xfId="214" xr:uid="{67C8A685-219B-4489-B513-B197C0BE7BC5}"/>
    <cellStyle name="Normal 63 3 2" xfId="32" xr:uid="{1CAD544B-C9EC-4228-800D-B9F893D8E45C}"/>
    <cellStyle name="Normal 63 3 2 2" xfId="223" xr:uid="{2845C21B-2B4A-4E90-9B9A-DFD9C7979FC9}"/>
    <cellStyle name="Normal 63 3 3 2" xfId="57" xr:uid="{693EEB26-59F3-49E6-BD7E-62D7CB5C19EF}"/>
    <cellStyle name="Normal 63 5" xfId="122" xr:uid="{5D54595C-D0EE-466C-8369-18529B9BA687}"/>
    <cellStyle name="Normal 64 3 2 2 3" xfId="11" xr:uid="{6E40D60E-1ABF-4380-BFCF-F1EEF820F463}"/>
    <cellStyle name="Normal 64 3 2 2 3 2" xfId="170" xr:uid="{F6874315-5AE6-4E31-821A-AA192D9E7F88}"/>
    <cellStyle name="Normal 64 3 2 2 3 2 2" xfId="309" xr:uid="{B0518390-6D4B-49CF-A7BE-779554884F48}"/>
    <cellStyle name="Normal 64 3 2 2 3 3" xfId="213" xr:uid="{0061DF71-B01E-4759-9BA5-6A6FECF189D6}"/>
    <cellStyle name="Normal 64 4" xfId="125" xr:uid="{3053DB65-F33C-4435-BCAA-5A22DDD05025}"/>
    <cellStyle name="Normal 66 2 4" xfId="20" xr:uid="{66946D13-05BF-413A-8FA1-2A0D0E29D134}"/>
    <cellStyle name="Normal 66 2 4 2" xfId="215" xr:uid="{1747BE62-642D-46C3-A01F-18AF6CEA6943}"/>
    <cellStyle name="Normal 68 2 3" xfId="176" xr:uid="{5A82A938-4404-440E-B1DB-B2100B7B3C77}"/>
    <cellStyle name="Normal 68 2 3 2" xfId="315" xr:uid="{4402B9E0-1D76-4E7E-A60E-ECCFA0CAF9B0}"/>
    <cellStyle name="Normal 7" xfId="1" xr:uid="{6B333EB2-F77A-40E6-B0A6-2BE6BF3F72A1}"/>
    <cellStyle name="Normal 7 2" xfId="118" xr:uid="{5FC485A7-96FE-4CD2-B0D6-FBE82A833421}"/>
    <cellStyle name="Normal 7 2 2" xfId="23" xr:uid="{6E8A9A19-EC40-4D26-B76B-3F414C963398}"/>
    <cellStyle name="Normal 7 4" xfId="117" xr:uid="{B2FE7DA3-B5BF-46FA-9B02-F9B5224A4682}"/>
    <cellStyle name="Normal 7 4 2" xfId="126" xr:uid="{002D7D23-2849-4A0C-860F-FC66A19E6ED7}"/>
    <cellStyle name="Normal 7 5 2" xfId="180" xr:uid="{7DFEE2C6-2D1A-4311-B762-4332581F8630}"/>
    <cellStyle name="Normal 7 79" xfId="81" xr:uid="{A8D6534C-8F63-4882-87B0-1A3306428727}"/>
    <cellStyle name="Normal 70" xfId="54" xr:uid="{63B21710-F2D8-45DC-BE9C-854E720C1A15}"/>
    <cellStyle name="Normal 8" xfId="65" xr:uid="{A34BAF09-4FF4-4E46-9313-54129104C93C}"/>
    <cellStyle name="Normal 8 2" xfId="238" xr:uid="{02B2A5C8-3507-4E8C-8B37-4FE15924E5E4}"/>
    <cellStyle name="Normal 80" xfId="344" xr:uid="{D1461913-F5FC-4816-938A-48EC7A32C727}"/>
    <cellStyle name="Normal 9" xfId="68" xr:uid="{F456B2FE-9519-4577-87BC-9E4E9DA778E1}"/>
    <cellStyle name="Normal 9 125" xfId="101" xr:uid="{C9ECFDEB-72AC-458E-96AC-0E546315690B}"/>
    <cellStyle name="Normal 9 2" xfId="239" xr:uid="{BECAFB96-EF51-40F2-8946-D3ECDDAF55FF}"/>
    <cellStyle name="Normal_070323 - 5yr capex and repex BPQ" xfId="346" xr:uid="{3B332E0A-09AC-4D83-958C-FDC15F343138}"/>
    <cellStyle name="Normal_BPQ template v1 from NGT 22 June" xfId="4" xr:uid="{753E4B90-790F-45A8-BC08-11AD212BB0E7}"/>
    <cellStyle name="Normal_BPQ template v1 from NGT 22 June 2" xfId="352" xr:uid="{137F5713-AEE7-41B5-8DBD-530F0CDB0A25}"/>
    <cellStyle name="Normal_Capacity BPQ Data rev 060629" xfId="181" xr:uid="{4384EC55-A3F4-421D-A2B7-F4E670AC234B}"/>
    <cellStyle name="Normal_East Anglia 05PL PS3 Final ORR" xfId="182" xr:uid="{F9E43B6D-641A-4169-AD51-AC2611D644D0}"/>
    <cellStyle name="Normal_FSG 3rd Party &amp; Water Ingress Apr-02 to Mar-03 v2 2" xfId="169" xr:uid="{E8A62784-26CF-4F98-8A62-30320F52D326}"/>
    <cellStyle name="Normal_KE2067  Engineering Opex BPQ" xfId="6" xr:uid="{8C2075F5-B94E-41C7-BCB3-3CF3F12216B5}"/>
    <cellStyle name="Normal_RAV tables" xfId="55" xr:uid="{FCE72583-29F2-4787-83ED-1B92C9364057}"/>
    <cellStyle name="Normal_risk table" xfId="140" xr:uid="{7EA13520-6D72-483E-8912-276AAE3ACBD8}"/>
    <cellStyle name="Normal_TPCR Electricity Capex Questionnaire Historical v2 050711 3" xfId="191" xr:uid="{CB4ECC85-83DC-4408-BA1C-16EFE295EA88}"/>
    <cellStyle name="Normal_TPCR Electricity Capex Questionnaire Historical v2 050711 3 2" xfId="353" xr:uid="{58DB1524-3F32-4468-89D3-0B9B3DDB9993}"/>
    <cellStyle name="Outputs" xfId="44" xr:uid="{A573584B-E862-4C09-A0A4-A95D1C897D81}"/>
    <cellStyle name="Outputs 2" xfId="230" xr:uid="{C4A53D47-98BE-428B-AEBF-E0BE598F2F2E}"/>
    <cellStyle name="Percent" xfId="208" builtinId="5"/>
    <cellStyle name="Percent 2" xfId="30" xr:uid="{9EFC3E5B-92C7-47B4-8C94-68D430BD3FB8}"/>
    <cellStyle name="Percent 2 10" xfId="99" xr:uid="{43981619-4CC3-46C8-BB17-F441A281FAE0}"/>
    <cellStyle name="Percent 2 2" xfId="102" xr:uid="{A5D0DA71-16F5-493B-8362-ABF44EE78BB3}"/>
    <cellStyle name="Percent 2 2 2" xfId="258" xr:uid="{5E727928-1EE0-4854-B211-DE049A6C03AD}"/>
    <cellStyle name="Percent 2 2 50" xfId="345" xr:uid="{D88A06A5-6715-48E0-AA16-AE75E3DC58CB}"/>
    <cellStyle name="Percent 3" xfId="49" xr:uid="{5AB87C14-E1A7-44D3-9D0A-1670F8A86918}"/>
    <cellStyle name="Percent 3 2" xfId="232" xr:uid="{DD841A58-B771-4F69-A400-8D79CB89FDD1}"/>
    <cellStyle name="Percent 4" xfId="61" xr:uid="{72271278-99D2-4480-A3F1-A06396CDDB60}"/>
    <cellStyle name="Percent 4 2" xfId="119" xr:uid="{7CE92A4E-9AF9-4865-98BB-D34AB2743F14}"/>
    <cellStyle name="Percent 5" xfId="136" xr:uid="{BC226EB7-B15A-4BF4-ABBD-596D795881C7}"/>
    <cellStyle name="Percent 5 2" xfId="145" xr:uid="{C3A72EEE-0CB3-4271-8F46-F5215AD99EA1}"/>
    <cellStyle name="Percent 5 2 2" xfId="285" xr:uid="{5FB71A9E-EBF9-44C7-9837-DA871DFDD09F}"/>
    <cellStyle name="Percent 5 3" xfId="279" xr:uid="{6B2E2D9F-844B-4D49-A42F-FBB08D1320BE}"/>
    <cellStyle name="Percent 6" xfId="198" xr:uid="{193B066B-17DC-4A26-A3CC-2FB7FB6895A1}"/>
    <cellStyle name="Percent 6 2" xfId="332" xr:uid="{897C78E2-095F-4010-9432-716938EF1BF7}"/>
    <cellStyle name="RIGs input cells 47 2" xfId="100" xr:uid="{50561843-29F6-4B72-9CF6-A0B77BAE90C7}"/>
    <cellStyle name="RIGs input cells 47 2 2" xfId="257" xr:uid="{8DB42BCB-E1A3-4A8D-B93A-985650E8D78D}"/>
    <cellStyle name="RIGs input totals 47 2" xfId="98" xr:uid="{D3EE43D0-3617-4690-A269-2293668D3C06}"/>
    <cellStyle name="RIGs input totals 47 2 2" xfId="256" xr:uid="{C6733CA8-3C09-4C1B-9744-5F3EC2873A3D}"/>
    <cellStyle name="Style 1" xfId="18" xr:uid="{95A4F771-72D4-465D-B9DD-1BED9A5A696A}"/>
    <cellStyle name="Title 2" xfId="51" xr:uid="{38666C6C-AFF4-4C97-B074-EECF953D5E16}"/>
    <cellStyle name="Title 3" xfId="35" xr:uid="{D36BD240-DC6B-4EAF-80EC-762F5133CC14}"/>
    <cellStyle name="Unique formula" xfId="46" xr:uid="{D296F3A2-F9FA-4F51-95E7-CC7377FE6B23}"/>
    <cellStyle name="Unique formula 2" xfId="231" xr:uid="{3FECF4E8-02FB-48B9-B7E6-D6FF863A459C}"/>
    <cellStyle name="User Input" xfId="41" xr:uid="{C57FC091-FB25-44BA-9965-D0AC02107E17}"/>
    <cellStyle name="User Input 10" xfId="228" xr:uid="{F5D5FCF8-6847-40BA-9A08-3ABD689990C6}"/>
    <cellStyle name="User Input 11" xfId="429" xr:uid="{4ED34349-C66B-4C5C-935F-C0C1EBF8EE0F}"/>
    <cellStyle name="User Input 2" xfId="131" xr:uid="{65322A39-5540-405F-A631-3BD42C24E013}"/>
    <cellStyle name="User Input 2 2" xfId="274" xr:uid="{797FD6CB-4070-4AB5-9CA1-04E7020D659E}"/>
    <cellStyle name="User Input 3" xfId="134" xr:uid="{F4E81C3B-BCBF-4746-9F2F-F50FBB2AF58A}"/>
    <cellStyle name="User Input 3 2" xfId="277" xr:uid="{3439B3DE-BFEA-47F8-9992-81C27BF40865}"/>
    <cellStyle name="User Input 4" xfId="152" xr:uid="{EABFCBE9-29BF-44DE-BD2C-19666A03026C}"/>
    <cellStyle name="User Input 4 2" xfId="162" xr:uid="{693ECD67-A05A-476A-960A-C3A7C2D39E56}"/>
    <cellStyle name="User Input 4 2 2" xfId="302" xr:uid="{0E8EB40D-70DD-4076-9598-712B32A5A06D}"/>
    <cellStyle name="User Input 4 3" xfId="187" xr:uid="{67019669-77D0-48A9-A766-A7478553128D}"/>
    <cellStyle name="User Input 4 3 2" xfId="323" xr:uid="{99A422C4-5ADB-46F1-ADDD-F2FD7663B18A}"/>
    <cellStyle name="User Input 4 4" xfId="190" xr:uid="{11A29445-A043-4C62-B673-8CE340A88B29}"/>
    <cellStyle name="User Input 4 4 2" xfId="326" xr:uid="{A15B28C6-67B9-469A-BC1E-67D82EDD15C7}"/>
    <cellStyle name="User Input 4 5" xfId="292" xr:uid="{1677121A-1F15-4EBE-8FE5-3F9015F90705}"/>
    <cellStyle name="User Input 5" xfId="159" xr:uid="{970F3D21-7BCE-44EE-A192-C68C601F960C}"/>
    <cellStyle name="User Input 5 2" xfId="164" xr:uid="{E919E07A-70EA-466B-A957-07A5F6D4765E}"/>
    <cellStyle name="User Input 5 2 2" xfId="304" xr:uid="{4F2443C5-1722-4922-906F-460E1EE96E76}"/>
    <cellStyle name="User Input 5 3" xfId="299" xr:uid="{15CC9AEC-B2DA-4DA0-B32D-3D176CC9B987}"/>
    <cellStyle name="User Input 6" xfId="168" xr:uid="{655EF135-23F3-47C2-8968-EC3F0C771AB8}"/>
    <cellStyle name="User Input 6 2" xfId="308" xr:uid="{ECDFED38-199A-41EE-8985-33EEB58D9EC2}"/>
    <cellStyle name="User Input 7" xfId="175" xr:uid="{72F96648-5003-4AF9-81AC-9C5FBA9D8EE1}"/>
    <cellStyle name="User Input 7 2" xfId="314" xr:uid="{24C737F1-DFCC-40F1-9492-FB8CE7DF0327}"/>
    <cellStyle name="User Input 8" xfId="184" xr:uid="{E4794FA1-292B-4E70-A777-B70AE26B7E47}"/>
    <cellStyle name="User Input 8 2" xfId="320" xr:uid="{7290E147-8703-4A16-9A21-00F784329686}"/>
    <cellStyle name="User Input 9" xfId="194" xr:uid="{CBC36362-4E60-4F70-8CDF-10250BA7C68B}"/>
    <cellStyle name="User Input 9 2" xfId="329" xr:uid="{89C1AD32-163B-4983-B5C1-30E8E2F7A60A}"/>
  </cellStyles>
  <dxfs count="1402">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5" tint="0.39994506668294322"/>
        </patternFill>
      </fill>
    </dxf>
    <dxf>
      <fill>
        <patternFill>
          <bgColor rgb="FFC00000"/>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CC66"/>
      <color rgb="FFFFFFFF"/>
      <color rgb="FFFFE699"/>
      <color rgb="FFFFFFCC"/>
      <color rgb="FFFF9900"/>
      <color rgb="FF00CC00"/>
      <color rgb="FFC9C9C9"/>
      <color rgb="FFBDD7EE"/>
      <color rgb="FFFF0066"/>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eetMetadata" Target="metadata.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emf"/><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emf"/><Relationship Id="rId5" Type="http://schemas.openxmlformats.org/officeDocument/2006/relationships/image" Target="../media/image28.png"/><Relationship Id="rId10" Type="http://schemas.openxmlformats.org/officeDocument/2006/relationships/image" Target="../media/image33.emf"/><Relationship Id="rId4" Type="http://schemas.openxmlformats.org/officeDocument/2006/relationships/image" Target="../media/image27.png"/><Relationship Id="rId9" Type="http://schemas.openxmlformats.org/officeDocument/2006/relationships/image" Target="../media/image32.emf"/></Relationships>
</file>

<file path=xl/drawings/_rels/drawing13.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9" Type="http://schemas.openxmlformats.org/officeDocument/2006/relationships/image" Target="../media/image4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6</xdr:col>
      <xdr:colOff>631031</xdr:colOff>
      <xdr:row>0</xdr:row>
      <xdr:rowOff>107156</xdr:rowOff>
    </xdr:from>
    <xdr:ext cx="3029141" cy="716559"/>
    <xdr:pic>
      <xdr:nvPicPr>
        <xdr:cNvPr id="2" name="Picture 1" descr="image of the Ofgem logo" title="Ofgem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0" y="107156"/>
          <a:ext cx="3029141" cy="71655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0</xdr:colOff>
      <xdr:row>7</xdr:row>
      <xdr:rowOff>0</xdr:rowOff>
    </xdr:from>
    <xdr:to>
      <xdr:col>7</xdr:col>
      <xdr:colOff>177800</xdr:colOff>
      <xdr:row>8</xdr:row>
      <xdr:rowOff>88900</xdr:rowOff>
    </xdr:to>
    <xdr:pic>
      <xdr:nvPicPr>
        <xdr:cNvPr id="2" name="Picture 1" descr="Formul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15575" y="1905000"/>
          <a:ext cx="2101850" cy="26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21</xdr:row>
      <xdr:rowOff>0</xdr:rowOff>
    </xdr:from>
    <xdr:to>
      <xdr:col>7</xdr:col>
      <xdr:colOff>152400</xdr:colOff>
      <xdr:row>22</xdr:row>
      <xdr:rowOff>88900</xdr:rowOff>
    </xdr:to>
    <xdr:pic>
      <xdr:nvPicPr>
        <xdr:cNvPr id="3" name="Picture 2" descr="Formula">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15575" y="4438650"/>
          <a:ext cx="2076450" cy="26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14</xdr:row>
      <xdr:rowOff>0</xdr:rowOff>
    </xdr:from>
    <xdr:to>
      <xdr:col>7</xdr:col>
      <xdr:colOff>250402</xdr:colOff>
      <xdr:row>15</xdr:row>
      <xdr:rowOff>105667</xdr:rowOff>
    </xdr:to>
    <xdr:pic>
      <xdr:nvPicPr>
        <xdr:cNvPr id="4" name="Picture 1" descr="Formula">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10315575" y="3171825"/>
          <a:ext cx="2170642" cy="285372"/>
        </a:xfrm>
        <a:prstGeom prst="rect">
          <a:avLst/>
        </a:prstGeom>
      </xdr:spPr>
    </xdr:pic>
    <xdr:clientData/>
  </xdr:twoCellAnchor>
  <xdr:twoCellAnchor editAs="oneCell">
    <xdr:from>
      <xdr:col>5</xdr:col>
      <xdr:colOff>0</xdr:colOff>
      <xdr:row>34</xdr:row>
      <xdr:rowOff>0</xdr:rowOff>
    </xdr:from>
    <xdr:to>
      <xdr:col>7</xdr:col>
      <xdr:colOff>505222</xdr:colOff>
      <xdr:row>35</xdr:row>
      <xdr:rowOff>112184</xdr:rowOff>
    </xdr:to>
    <xdr:pic>
      <xdr:nvPicPr>
        <xdr:cNvPr id="5" name="Picture 4" descr="Formula">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10817679" y="6953250"/>
          <a:ext cx="2427367" cy="274109"/>
        </a:xfrm>
        <a:prstGeom prst="rect">
          <a:avLst/>
        </a:prstGeom>
      </xdr:spPr>
    </xdr:pic>
    <xdr:clientData/>
  </xdr:twoCellAnchor>
  <xdr:twoCellAnchor>
    <xdr:from>
      <xdr:col>3</xdr:col>
      <xdr:colOff>0</xdr:colOff>
      <xdr:row>1</xdr:row>
      <xdr:rowOff>0</xdr:rowOff>
    </xdr:from>
    <xdr:to>
      <xdr:col>6</xdr:col>
      <xdr:colOff>156483</xdr:colOff>
      <xdr:row>2</xdr:row>
      <xdr:rowOff>28782</xdr:rowOff>
    </xdr:to>
    <xdr:sp macro="" textlink="">
      <xdr:nvSpPr>
        <xdr:cNvPr id="6" name="Title 1">
          <a:extLst>
            <a:ext uri="{FF2B5EF4-FFF2-40B4-BE49-F238E27FC236}">
              <a16:creationId xmlns:a16="http://schemas.microsoft.com/office/drawing/2014/main" id="{00000000-0008-0000-1100-000006000000}"/>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7" name="Title 1">
          <a:extLst>
            <a:ext uri="{FF2B5EF4-FFF2-40B4-BE49-F238E27FC236}">
              <a16:creationId xmlns:a16="http://schemas.microsoft.com/office/drawing/2014/main" id="{C5CA4C63-6D5D-4235-BA24-FEBCF527B896}"/>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8" name="Title 1">
          <a:extLst>
            <a:ext uri="{FF2B5EF4-FFF2-40B4-BE49-F238E27FC236}">
              <a16:creationId xmlns:a16="http://schemas.microsoft.com/office/drawing/2014/main" id="{D363D0F0-B2B7-41FD-A0D7-44090E662C56}"/>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9" name="Title 1" descr="18/19 Prices">
          <a:extLst>
            <a:ext uri="{FF2B5EF4-FFF2-40B4-BE49-F238E27FC236}">
              <a16:creationId xmlns:a16="http://schemas.microsoft.com/office/drawing/2014/main" id="{DD314671-600B-4F16-80A9-7F766636709C}"/>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editAs="oneCell">
    <xdr:from>
      <xdr:col>4</xdr:col>
      <xdr:colOff>353786</xdr:colOff>
      <xdr:row>33</xdr:row>
      <xdr:rowOff>136072</xdr:rowOff>
    </xdr:from>
    <xdr:to>
      <xdr:col>7</xdr:col>
      <xdr:colOff>401445</xdr:colOff>
      <xdr:row>35</xdr:row>
      <xdr:rowOff>69459</xdr:rowOff>
    </xdr:to>
    <xdr:pic>
      <xdr:nvPicPr>
        <xdr:cNvPr id="10" name="Picture 9" descr="Formula">
          <a:extLst>
            <a:ext uri="{FF2B5EF4-FFF2-40B4-BE49-F238E27FC236}">
              <a16:creationId xmlns:a16="http://schemas.microsoft.com/office/drawing/2014/main" id="{09B7D7C3-060A-4D41-897F-E707F4EDAAD8}"/>
            </a:ext>
          </a:extLst>
        </xdr:cNvPr>
        <xdr:cNvPicPr>
          <a:picLocks noChangeAspect="1"/>
        </xdr:cNvPicPr>
      </xdr:nvPicPr>
      <xdr:blipFill>
        <a:blip xmlns:r="http://schemas.openxmlformats.org/officeDocument/2006/relationships" r:embed="rId4"/>
        <a:stretch>
          <a:fillRect/>
        </a:stretch>
      </xdr:blipFill>
      <xdr:spPr>
        <a:xfrm>
          <a:off x="6232072" y="6912429"/>
          <a:ext cx="2520349" cy="2890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49741</xdr:colOff>
      <xdr:row>27</xdr:row>
      <xdr:rowOff>28574</xdr:rowOff>
    </xdr:from>
    <xdr:to>
      <xdr:col>10</xdr:col>
      <xdr:colOff>674158</xdr:colOff>
      <xdr:row>28</xdr:row>
      <xdr:rowOff>74083</xdr:rowOff>
    </xdr:to>
    <xdr:pic>
      <xdr:nvPicPr>
        <xdr:cNvPr id="12" name="Picture 11" descr="Formula">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74591" y="5572124"/>
          <a:ext cx="3510492" cy="236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51</xdr:row>
      <xdr:rowOff>0</xdr:rowOff>
    </xdr:from>
    <xdr:to>
      <xdr:col>8</xdr:col>
      <xdr:colOff>257175</xdr:colOff>
      <xdr:row>52</xdr:row>
      <xdr:rowOff>19050</xdr:rowOff>
    </xdr:to>
    <xdr:pic>
      <xdr:nvPicPr>
        <xdr:cNvPr id="14" name="Picture 13" descr="Formula">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84964" y="10491107"/>
          <a:ext cx="1264104" cy="195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1129391</xdr:colOff>
      <xdr:row>1</xdr:row>
      <xdr:rowOff>0</xdr:rowOff>
    </xdr:from>
    <xdr:to>
      <xdr:col>10</xdr:col>
      <xdr:colOff>612320</xdr:colOff>
      <xdr:row>2</xdr:row>
      <xdr:rowOff>12907</xdr:rowOff>
    </xdr:to>
    <xdr:sp macro="" textlink="">
      <xdr:nvSpPr>
        <xdr:cNvPr id="5" name="Title 1">
          <a:extLst>
            <a:ext uri="{FF2B5EF4-FFF2-40B4-BE49-F238E27FC236}">
              <a16:creationId xmlns:a16="http://schemas.microsoft.com/office/drawing/2014/main" id="{00000000-0008-0000-1200-000005000000}"/>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6" name="Title 1">
          <a:extLst>
            <a:ext uri="{FF2B5EF4-FFF2-40B4-BE49-F238E27FC236}">
              <a16:creationId xmlns:a16="http://schemas.microsoft.com/office/drawing/2014/main" id="{15F7AAFA-8140-4193-8CE8-F37FF7FFC0C9}"/>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7" name="Title 1">
          <a:extLst>
            <a:ext uri="{FF2B5EF4-FFF2-40B4-BE49-F238E27FC236}">
              <a16:creationId xmlns:a16="http://schemas.microsoft.com/office/drawing/2014/main" id="{B99C2278-1FAA-4BF5-B203-9EBBFF60D21E}"/>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8" name="Title 1" descr="Reporting in current year prices">
          <a:extLst>
            <a:ext uri="{FF2B5EF4-FFF2-40B4-BE49-F238E27FC236}">
              <a16:creationId xmlns:a16="http://schemas.microsoft.com/office/drawing/2014/main" id="{0335818C-BA6F-43AF-B403-46331C69E711}"/>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211772</xdr:colOff>
      <xdr:row>30</xdr:row>
      <xdr:rowOff>0</xdr:rowOff>
    </xdr:from>
    <xdr:to>
      <xdr:col>8</xdr:col>
      <xdr:colOff>20364</xdr:colOff>
      <xdr:row>37</xdr:row>
      <xdr:rowOff>111803</xdr:rowOff>
    </xdr:to>
    <xdr:pic>
      <xdr:nvPicPr>
        <xdr:cNvPr id="2" name="Picture 1" descr="Formula">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l="25319" t="58447" r="41710" b="34477"/>
        <a:stretch/>
      </xdr:blipFill>
      <xdr:spPr>
        <a:xfrm>
          <a:off x="5191986" y="5973536"/>
          <a:ext cx="5414735" cy="1202849"/>
        </a:xfrm>
        <a:prstGeom prst="rect">
          <a:avLst/>
        </a:prstGeom>
      </xdr:spPr>
    </xdr:pic>
    <xdr:clientData/>
  </xdr:twoCellAnchor>
  <xdr:twoCellAnchor>
    <xdr:from>
      <xdr:col>4</xdr:col>
      <xdr:colOff>292100</xdr:colOff>
      <xdr:row>17</xdr:row>
      <xdr:rowOff>57150</xdr:rowOff>
    </xdr:from>
    <xdr:to>
      <xdr:col>7</xdr:col>
      <xdr:colOff>587375</xdr:colOff>
      <xdr:row>19</xdr:row>
      <xdr:rowOff>66675</xdr:rowOff>
    </xdr:to>
    <xdr:pic>
      <xdr:nvPicPr>
        <xdr:cNvPr id="3" name="Picture 2" descr="Formula">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97900" y="3838575"/>
          <a:ext cx="26765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876300</xdr:colOff>
      <xdr:row>54</xdr:row>
      <xdr:rowOff>152400</xdr:rowOff>
    </xdr:from>
    <xdr:to>
      <xdr:col>8</xdr:col>
      <xdr:colOff>134347</xdr:colOff>
      <xdr:row>62</xdr:row>
      <xdr:rowOff>55386</xdr:rowOff>
    </xdr:to>
    <xdr:pic>
      <xdr:nvPicPr>
        <xdr:cNvPr id="4" name="Picture 3" descr="Formula">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3"/>
        <a:srcRect l="60748" t="72399" r="16533" b="21341"/>
        <a:stretch/>
      </xdr:blipFill>
      <xdr:spPr>
        <a:xfrm>
          <a:off x="8096250" y="10153650"/>
          <a:ext cx="4445000" cy="1302702"/>
        </a:xfrm>
        <a:prstGeom prst="rect">
          <a:avLst/>
        </a:prstGeom>
      </xdr:spPr>
    </xdr:pic>
    <xdr:clientData/>
  </xdr:twoCellAnchor>
  <xdr:twoCellAnchor editAs="oneCell">
    <xdr:from>
      <xdr:col>3</xdr:col>
      <xdr:colOff>873125</xdr:colOff>
      <xdr:row>81</xdr:row>
      <xdr:rowOff>92075</xdr:rowOff>
    </xdr:from>
    <xdr:to>
      <xdr:col>7</xdr:col>
      <xdr:colOff>609733</xdr:colOff>
      <xdr:row>87</xdr:row>
      <xdr:rowOff>174509</xdr:rowOff>
    </xdr:to>
    <xdr:pic>
      <xdr:nvPicPr>
        <xdr:cNvPr id="5" name="Picture 4" descr="Formula">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4"/>
        <a:srcRect l="60307" t="65477" r="18521" b="27439"/>
        <a:stretch/>
      </xdr:blipFill>
      <xdr:spPr>
        <a:xfrm>
          <a:off x="8093075" y="14541500"/>
          <a:ext cx="3925887" cy="1123950"/>
        </a:xfrm>
        <a:prstGeom prst="rect">
          <a:avLst/>
        </a:prstGeom>
      </xdr:spPr>
    </xdr:pic>
    <xdr:clientData/>
  </xdr:twoCellAnchor>
  <xdr:twoCellAnchor>
    <xdr:from>
      <xdr:col>4</xdr:col>
      <xdr:colOff>47625</xdr:colOff>
      <xdr:row>227</xdr:row>
      <xdr:rowOff>76200</xdr:rowOff>
    </xdr:from>
    <xdr:to>
      <xdr:col>8</xdr:col>
      <xdr:colOff>206375</xdr:colOff>
      <xdr:row>228</xdr:row>
      <xdr:rowOff>120650</xdr:rowOff>
    </xdr:to>
    <xdr:pic>
      <xdr:nvPicPr>
        <xdr:cNvPr id="6" name="Picture 5" descr="Formula">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53425" y="37890450"/>
          <a:ext cx="3311525" cy="23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694765</xdr:colOff>
      <xdr:row>110</xdr:row>
      <xdr:rowOff>0</xdr:rowOff>
    </xdr:from>
    <xdr:to>
      <xdr:col>8</xdr:col>
      <xdr:colOff>484622</xdr:colOff>
      <xdr:row>114</xdr:row>
      <xdr:rowOff>9525</xdr:rowOff>
    </xdr:to>
    <xdr:pic>
      <xdr:nvPicPr>
        <xdr:cNvPr id="7" name="Picture 12" descr="Formula">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14715" y="19107150"/>
          <a:ext cx="4028482"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127</xdr:row>
      <xdr:rowOff>1</xdr:rowOff>
    </xdr:from>
    <xdr:to>
      <xdr:col>8</xdr:col>
      <xdr:colOff>685800</xdr:colOff>
      <xdr:row>128</xdr:row>
      <xdr:rowOff>142876</xdr:rowOff>
    </xdr:to>
    <xdr:pic>
      <xdr:nvPicPr>
        <xdr:cNvPr id="8" name="Picture 7" descr="Formula">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05800" y="21888451"/>
          <a:ext cx="383857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171</xdr:row>
      <xdr:rowOff>123825</xdr:rowOff>
    </xdr:from>
    <xdr:to>
      <xdr:col>6</xdr:col>
      <xdr:colOff>288283</xdr:colOff>
      <xdr:row>176</xdr:row>
      <xdr:rowOff>55246</xdr:rowOff>
    </xdr:to>
    <xdr:pic>
      <xdr:nvPicPr>
        <xdr:cNvPr id="9" name="Picture 8" descr="Formula">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29475" y="29737050"/>
          <a:ext cx="3458930"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975193</xdr:colOff>
      <xdr:row>136</xdr:row>
      <xdr:rowOff>118221</xdr:rowOff>
    </xdr:from>
    <xdr:to>
      <xdr:col>8</xdr:col>
      <xdr:colOff>96173</xdr:colOff>
      <xdr:row>140</xdr:row>
      <xdr:rowOff>39986</xdr:rowOff>
    </xdr:to>
    <xdr:pic>
      <xdr:nvPicPr>
        <xdr:cNvPr id="10" name="Picture 15" descr="Formula">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95143" y="23702121"/>
          <a:ext cx="4322538" cy="626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916267</xdr:colOff>
      <xdr:row>140</xdr:row>
      <xdr:rowOff>120650</xdr:rowOff>
    </xdr:from>
    <xdr:to>
      <xdr:col>8</xdr:col>
      <xdr:colOff>631353</xdr:colOff>
      <xdr:row>146</xdr:row>
      <xdr:rowOff>150309</xdr:rowOff>
    </xdr:to>
    <xdr:pic>
      <xdr:nvPicPr>
        <xdr:cNvPr id="11" name="Picture 16" descr="Formula">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36217" y="24409400"/>
          <a:ext cx="4915374" cy="1029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1000125</xdr:colOff>
      <xdr:row>166</xdr:row>
      <xdr:rowOff>142875</xdr:rowOff>
    </xdr:from>
    <xdr:to>
      <xdr:col>8</xdr:col>
      <xdr:colOff>820148</xdr:colOff>
      <xdr:row>169</xdr:row>
      <xdr:rowOff>150495</xdr:rowOff>
    </xdr:to>
    <xdr:pic>
      <xdr:nvPicPr>
        <xdr:cNvPr id="12" name="Picture 11" descr="Formula">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162800" y="28898850"/>
          <a:ext cx="6011545" cy="541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171</xdr:row>
      <xdr:rowOff>0</xdr:rowOff>
    </xdr:from>
    <xdr:to>
      <xdr:col>10</xdr:col>
      <xdr:colOff>799285</xdr:colOff>
      <xdr:row>174</xdr:row>
      <xdr:rowOff>135835</xdr:rowOff>
    </xdr:to>
    <xdr:pic>
      <xdr:nvPicPr>
        <xdr:cNvPr id="13" name="Picture 12" descr="Formula">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687050" y="29613225"/>
          <a:ext cx="3762376" cy="610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xdr:row>
      <xdr:rowOff>0</xdr:rowOff>
    </xdr:from>
    <xdr:to>
      <xdr:col>6</xdr:col>
      <xdr:colOff>6804</xdr:colOff>
      <xdr:row>2</xdr:row>
      <xdr:rowOff>28782</xdr:rowOff>
    </xdr:to>
    <xdr:sp macro="" textlink="">
      <xdr:nvSpPr>
        <xdr:cNvPr id="14" name="Title 1">
          <a:extLst>
            <a:ext uri="{FF2B5EF4-FFF2-40B4-BE49-F238E27FC236}">
              <a16:creationId xmlns:a16="http://schemas.microsoft.com/office/drawing/2014/main" id="{00000000-0008-0000-1300-00000E000000}"/>
            </a:ext>
          </a:extLst>
        </xdr:cNvPr>
        <xdr:cNvSpPr>
          <a:spLocks noGrp="1"/>
        </xdr:cNvSpPr>
      </xdr:nvSpPr>
      <xdr:spPr>
        <a:xfrm>
          <a:off x="7225393"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5" name="Title 1">
          <a:extLst>
            <a:ext uri="{FF2B5EF4-FFF2-40B4-BE49-F238E27FC236}">
              <a16:creationId xmlns:a16="http://schemas.microsoft.com/office/drawing/2014/main" id="{5D9F6141-1537-4929-8505-8883D745D157}"/>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6" name="Title 1">
          <a:extLst>
            <a:ext uri="{FF2B5EF4-FFF2-40B4-BE49-F238E27FC236}">
              <a16:creationId xmlns:a16="http://schemas.microsoft.com/office/drawing/2014/main" id="{47DC8FDC-761F-47D4-A43E-1905890F138A}"/>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7" name="Title 1" descr="18/19 Prices">
          <a:extLst>
            <a:ext uri="{FF2B5EF4-FFF2-40B4-BE49-F238E27FC236}">
              <a16:creationId xmlns:a16="http://schemas.microsoft.com/office/drawing/2014/main" id="{E257A556-9D7A-485E-8CA3-C3B012D192B9}"/>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1117227</xdr:colOff>
      <xdr:row>57</xdr:row>
      <xdr:rowOff>67235</xdr:rowOff>
    </xdr:from>
    <xdr:to>
      <xdr:col>6</xdr:col>
      <xdr:colOff>352985</xdr:colOff>
      <xdr:row>58</xdr:row>
      <xdr:rowOff>78441</xdr:rowOff>
    </xdr:to>
    <xdr:pic>
      <xdr:nvPicPr>
        <xdr:cNvPr id="2" name="Picture 1" descr="Formul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2802" y="11411510"/>
          <a:ext cx="1883708" cy="201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11542</xdr:colOff>
      <xdr:row>65</xdr:row>
      <xdr:rowOff>56028</xdr:rowOff>
    </xdr:from>
    <xdr:to>
      <xdr:col>9</xdr:col>
      <xdr:colOff>9637</xdr:colOff>
      <xdr:row>68</xdr:row>
      <xdr:rowOff>101973</xdr:rowOff>
    </xdr:to>
    <xdr:pic>
      <xdr:nvPicPr>
        <xdr:cNvPr id="3" name="Picture 2" descr="Formula">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17267" y="13267203"/>
          <a:ext cx="3617595" cy="61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13447</xdr:colOff>
      <xdr:row>71</xdr:row>
      <xdr:rowOff>28015</xdr:rowOff>
    </xdr:from>
    <xdr:to>
      <xdr:col>1</xdr:col>
      <xdr:colOff>577850</xdr:colOff>
      <xdr:row>71</xdr:row>
      <xdr:rowOff>457387</xdr:rowOff>
    </xdr:to>
    <xdr:pic>
      <xdr:nvPicPr>
        <xdr:cNvPr id="4" name="Picture 3" descr="Formula">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85497" y="14382190"/>
          <a:ext cx="564403" cy="42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75</xdr:row>
      <xdr:rowOff>0</xdr:rowOff>
    </xdr:from>
    <xdr:to>
      <xdr:col>9</xdr:col>
      <xdr:colOff>0</xdr:colOff>
      <xdr:row>78</xdr:row>
      <xdr:rowOff>152400</xdr:rowOff>
    </xdr:to>
    <xdr:pic>
      <xdr:nvPicPr>
        <xdr:cNvPr id="5" name="Picture 4" descr="Formula">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05725" y="15392400"/>
          <a:ext cx="36195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4591561</xdr:colOff>
      <xdr:row>80</xdr:row>
      <xdr:rowOff>23721</xdr:rowOff>
    </xdr:from>
    <xdr:to>
      <xdr:col>1</xdr:col>
      <xdr:colOff>352051</xdr:colOff>
      <xdr:row>82</xdr:row>
      <xdr:rowOff>123476</xdr:rowOff>
    </xdr:to>
    <xdr:pic>
      <xdr:nvPicPr>
        <xdr:cNvPr id="6" name="Picture 5" descr="Formula">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1561" y="16368621"/>
          <a:ext cx="732540" cy="480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19</xdr:row>
      <xdr:rowOff>171450</xdr:rowOff>
    </xdr:from>
    <xdr:to>
      <xdr:col>6</xdr:col>
      <xdr:colOff>126376</xdr:colOff>
      <xdr:row>21</xdr:row>
      <xdr:rowOff>77154</xdr:rowOff>
    </xdr:to>
    <xdr:pic>
      <xdr:nvPicPr>
        <xdr:cNvPr id="7" name="Picture 1" descr="Formula">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7829550" y="4219575"/>
          <a:ext cx="1447176" cy="286703"/>
        </a:xfrm>
        <a:prstGeom prst="rect">
          <a:avLst/>
        </a:prstGeom>
      </xdr:spPr>
    </xdr:pic>
    <xdr:clientData/>
  </xdr:twoCellAnchor>
  <xdr:twoCellAnchor>
    <xdr:from>
      <xdr:col>6</xdr:col>
      <xdr:colOff>234950</xdr:colOff>
      <xdr:row>18</xdr:row>
      <xdr:rowOff>168275</xdr:rowOff>
    </xdr:from>
    <xdr:to>
      <xdr:col>9</xdr:col>
      <xdr:colOff>292100</xdr:colOff>
      <xdr:row>22</xdr:row>
      <xdr:rowOff>19050</xdr:rowOff>
    </xdr:to>
    <xdr:pic>
      <xdr:nvPicPr>
        <xdr:cNvPr id="8" name="Picture 7" descr="Formula">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88475" y="4025900"/>
          <a:ext cx="2228850" cy="61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944470</xdr:colOff>
      <xdr:row>34</xdr:row>
      <xdr:rowOff>39509</xdr:rowOff>
    </xdr:from>
    <xdr:to>
      <xdr:col>9</xdr:col>
      <xdr:colOff>198880</xdr:colOff>
      <xdr:row>37</xdr:row>
      <xdr:rowOff>28761</xdr:rowOff>
    </xdr:to>
    <xdr:pic>
      <xdr:nvPicPr>
        <xdr:cNvPr id="9" name="Picture 8" descr="Formula">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8"/>
        <a:stretch>
          <a:fillRect/>
        </a:stretch>
      </xdr:blipFill>
      <xdr:spPr>
        <a:xfrm>
          <a:off x="7450045" y="6802259"/>
          <a:ext cx="4077235" cy="557577"/>
        </a:xfrm>
        <a:prstGeom prst="rect">
          <a:avLst/>
        </a:prstGeom>
      </xdr:spPr>
    </xdr:pic>
    <xdr:clientData/>
  </xdr:twoCellAnchor>
  <xdr:twoCellAnchor>
    <xdr:from>
      <xdr:col>4</xdr:col>
      <xdr:colOff>28762</xdr:colOff>
      <xdr:row>36</xdr:row>
      <xdr:rowOff>44824</xdr:rowOff>
    </xdr:from>
    <xdr:to>
      <xdr:col>10</xdr:col>
      <xdr:colOff>389031</xdr:colOff>
      <xdr:row>37</xdr:row>
      <xdr:rowOff>134472</xdr:rowOff>
    </xdr:to>
    <xdr:pic>
      <xdr:nvPicPr>
        <xdr:cNvPr id="10" name="Picture 9" descr="Formula">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34487" y="7188574"/>
          <a:ext cx="4703669" cy="280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xdr:row>
      <xdr:rowOff>0</xdr:rowOff>
    </xdr:from>
    <xdr:to>
      <xdr:col>9</xdr:col>
      <xdr:colOff>625928</xdr:colOff>
      <xdr:row>2</xdr:row>
      <xdr:rowOff>12907</xdr:rowOff>
    </xdr:to>
    <xdr:sp macro="" textlink="">
      <xdr:nvSpPr>
        <xdr:cNvPr id="11" name="Title 1">
          <a:extLst>
            <a:ext uri="{FF2B5EF4-FFF2-40B4-BE49-F238E27FC236}">
              <a16:creationId xmlns:a16="http://schemas.microsoft.com/office/drawing/2014/main" id="{00000000-0008-0000-1400-00000B000000}"/>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2" name="Title 1">
          <a:extLst>
            <a:ext uri="{FF2B5EF4-FFF2-40B4-BE49-F238E27FC236}">
              <a16:creationId xmlns:a16="http://schemas.microsoft.com/office/drawing/2014/main" id="{C1EB65D0-E669-45BC-B758-2CE12A7AF6B7}"/>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3" name="Title 1">
          <a:extLst>
            <a:ext uri="{FF2B5EF4-FFF2-40B4-BE49-F238E27FC236}">
              <a16:creationId xmlns:a16="http://schemas.microsoft.com/office/drawing/2014/main" id="{1DDAC9AA-8381-45C1-9050-A49516E8AC41}"/>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4" name="Title 1" descr="Reporting in current year prices">
          <a:extLst>
            <a:ext uri="{FF2B5EF4-FFF2-40B4-BE49-F238E27FC236}">
              <a16:creationId xmlns:a16="http://schemas.microsoft.com/office/drawing/2014/main" id="{47D2542E-61A3-4DC6-8E29-BFBAEB66E530}"/>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1</xdr:row>
      <xdr:rowOff>0</xdr:rowOff>
    </xdr:from>
    <xdr:to>
      <xdr:col>13</xdr:col>
      <xdr:colOff>374196</xdr:colOff>
      <xdr:row>2</xdr:row>
      <xdr:rowOff>28782</xdr:rowOff>
    </xdr:to>
    <xdr:sp macro="" textlink="">
      <xdr:nvSpPr>
        <xdr:cNvPr id="2" name="Title 1">
          <a:extLst>
            <a:ext uri="{FF2B5EF4-FFF2-40B4-BE49-F238E27FC236}">
              <a16:creationId xmlns:a16="http://schemas.microsoft.com/office/drawing/2014/main" id="{00000000-0008-0000-1500-000002000000}"/>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3" name="Title 1">
          <a:extLst>
            <a:ext uri="{FF2B5EF4-FFF2-40B4-BE49-F238E27FC236}">
              <a16:creationId xmlns:a16="http://schemas.microsoft.com/office/drawing/2014/main" id="{1C538B3F-2ED0-47D1-9FBF-DDD499556967}"/>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4" name="Title 1">
          <a:extLst>
            <a:ext uri="{FF2B5EF4-FFF2-40B4-BE49-F238E27FC236}">
              <a16:creationId xmlns:a16="http://schemas.microsoft.com/office/drawing/2014/main" id="{0BA585B9-5120-41DA-9AD4-247B23055A60}"/>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5" name="Title 1" descr="18/19 Prices">
          <a:extLst>
            <a:ext uri="{FF2B5EF4-FFF2-40B4-BE49-F238E27FC236}">
              <a16:creationId xmlns:a16="http://schemas.microsoft.com/office/drawing/2014/main" id="{BE29A6DF-6620-4004-9780-5CCEB5A26555}"/>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217132</xdr:colOff>
      <xdr:row>10</xdr:row>
      <xdr:rowOff>108857</xdr:rowOff>
    </xdr:from>
    <xdr:to>
      <xdr:col>9</xdr:col>
      <xdr:colOff>485442</xdr:colOff>
      <xdr:row>11</xdr:row>
      <xdr:rowOff>142875</xdr:rowOff>
    </xdr:to>
    <xdr:pic>
      <xdr:nvPicPr>
        <xdr:cNvPr id="2" name="Picture 1" descr="Formula">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84482" y="2556782"/>
          <a:ext cx="2097110" cy="195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xdr:row>
      <xdr:rowOff>0</xdr:rowOff>
    </xdr:from>
    <xdr:to>
      <xdr:col>12</xdr:col>
      <xdr:colOff>176893</xdr:colOff>
      <xdr:row>2</xdr:row>
      <xdr:rowOff>12907</xdr:rowOff>
    </xdr:to>
    <xdr:sp macro="" textlink="">
      <xdr:nvSpPr>
        <xdr:cNvPr id="4" name="Title 1">
          <a:extLst>
            <a:ext uri="{FF2B5EF4-FFF2-40B4-BE49-F238E27FC236}">
              <a16:creationId xmlns:a16="http://schemas.microsoft.com/office/drawing/2014/main" id="{00000000-0008-0000-1600-000004000000}"/>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5" name="Title 1">
          <a:extLst>
            <a:ext uri="{FF2B5EF4-FFF2-40B4-BE49-F238E27FC236}">
              <a16:creationId xmlns:a16="http://schemas.microsoft.com/office/drawing/2014/main" id="{DE7ED2DE-C7F3-460B-BE4A-A30727838A54}"/>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6" name="Title 1">
          <a:extLst>
            <a:ext uri="{FF2B5EF4-FFF2-40B4-BE49-F238E27FC236}">
              <a16:creationId xmlns:a16="http://schemas.microsoft.com/office/drawing/2014/main" id="{B6DF7B61-8573-4D1E-8A39-B089E0EA3481}"/>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7" name="Title 1" descr="Reporting in current year prices">
          <a:extLst>
            <a:ext uri="{FF2B5EF4-FFF2-40B4-BE49-F238E27FC236}">
              <a16:creationId xmlns:a16="http://schemas.microsoft.com/office/drawing/2014/main" id="{76E9B07E-E040-4C9D-AEB7-B04337D9DB71}"/>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1</xdr:row>
      <xdr:rowOff>0</xdr:rowOff>
    </xdr:from>
    <xdr:to>
      <xdr:col>9</xdr:col>
      <xdr:colOff>381000</xdr:colOff>
      <xdr:row>2</xdr:row>
      <xdr:rowOff>71303</xdr:rowOff>
    </xdr:to>
    <xdr:sp macro="" textlink="">
      <xdr:nvSpPr>
        <xdr:cNvPr id="2" name="Title 1">
          <a:extLst>
            <a:ext uri="{FF2B5EF4-FFF2-40B4-BE49-F238E27FC236}">
              <a16:creationId xmlns:a16="http://schemas.microsoft.com/office/drawing/2014/main" id="{00000000-0008-0000-1800-000002000000}"/>
            </a:ext>
          </a:extLst>
        </xdr:cNvPr>
        <xdr:cNvSpPr>
          <a:spLocks noGrp="1"/>
        </xdr:cNvSpPr>
      </xdr:nvSpPr>
      <xdr:spPr>
        <a:xfrm>
          <a:off x="4298156"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3" name="Title 1">
          <a:extLst>
            <a:ext uri="{FF2B5EF4-FFF2-40B4-BE49-F238E27FC236}">
              <a16:creationId xmlns:a16="http://schemas.microsoft.com/office/drawing/2014/main" id="{E3AF5C77-E94F-4BF4-AD6F-E15C8FC672A3}"/>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4" name="Title 1">
          <a:extLst>
            <a:ext uri="{FF2B5EF4-FFF2-40B4-BE49-F238E27FC236}">
              <a16:creationId xmlns:a16="http://schemas.microsoft.com/office/drawing/2014/main" id="{5742F88C-1AE9-4DC0-A406-45028A3A5B09}"/>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5" name="Title 1" descr="18/19 Prices">
          <a:extLst>
            <a:ext uri="{FF2B5EF4-FFF2-40B4-BE49-F238E27FC236}">
              <a16:creationId xmlns:a16="http://schemas.microsoft.com/office/drawing/2014/main" id="{86A6F201-E587-47F6-B4CD-6D3BF79034CD}"/>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2263366</xdr:colOff>
      <xdr:row>2</xdr:row>
      <xdr:rowOff>12907</xdr:rowOff>
    </xdr:to>
    <xdr:sp macro="" textlink="">
      <xdr:nvSpPr>
        <xdr:cNvPr id="2" name="Title 1">
          <a:extLst>
            <a:ext uri="{FF2B5EF4-FFF2-40B4-BE49-F238E27FC236}">
              <a16:creationId xmlns:a16="http://schemas.microsoft.com/office/drawing/2014/main" id="{00000000-0008-0000-1C00-000002000000}"/>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3" name="Title 1">
          <a:extLst>
            <a:ext uri="{FF2B5EF4-FFF2-40B4-BE49-F238E27FC236}">
              <a16:creationId xmlns:a16="http://schemas.microsoft.com/office/drawing/2014/main" id="{E2A77309-9056-4097-B578-98762B201396}"/>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4" name="Title 1">
          <a:extLst>
            <a:ext uri="{FF2B5EF4-FFF2-40B4-BE49-F238E27FC236}">
              <a16:creationId xmlns:a16="http://schemas.microsoft.com/office/drawing/2014/main" id="{7A019B36-ECEC-46EF-82CD-1FA39675ADDE}"/>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5" name="Title 1" descr="18/19 Prices">
          <a:extLst>
            <a:ext uri="{FF2B5EF4-FFF2-40B4-BE49-F238E27FC236}">
              <a16:creationId xmlns:a16="http://schemas.microsoft.com/office/drawing/2014/main" id="{91962C1A-5260-433D-B973-81AFF2DD94F3}"/>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59008</xdr:colOff>
      <xdr:row>2</xdr:row>
      <xdr:rowOff>12907</xdr:rowOff>
    </xdr:to>
    <xdr:sp macro="" textlink="">
      <xdr:nvSpPr>
        <xdr:cNvPr id="2" name="Title 1">
          <a:extLst>
            <a:ext uri="{FF2B5EF4-FFF2-40B4-BE49-F238E27FC236}">
              <a16:creationId xmlns:a16="http://schemas.microsoft.com/office/drawing/2014/main" id="{00000000-0008-0000-1D00-000002000000}"/>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3" name="Title 1">
          <a:extLst>
            <a:ext uri="{FF2B5EF4-FFF2-40B4-BE49-F238E27FC236}">
              <a16:creationId xmlns:a16="http://schemas.microsoft.com/office/drawing/2014/main" id="{D6635695-3057-4778-BBA5-888E61D93484}"/>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4" name="Title 1">
          <a:extLst>
            <a:ext uri="{FF2B5EF4-FFF2-40B4-BE49-F238E27FC236}">
              <a16:creationId xmlns:a16="http://schemas.microsoft.com/office/drawing/2014/main" id="{F723A9FE-E402-42BC-B9A9-5A4BAAC6C494}"/>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5" name="Title 1" descr="18/19 Prices">
          <a:extLst>
            <a:ext uri="{FF2B5EF4-FFF2-40B4-BE49-F238E27FC236}">
              <a16:creationId xmlns:a16="http://schemas.microsoft.com/office/drawing/2014/main" id="{A1AE24D4-3B8B-45C6-901C-59076B253EEF}"/>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0</xdr:colOff>
      <xdr:row>1</xdr:row>
      <xdr:rowOff>0</xdr:rowOff>
    </xdr:from>
    <xdr:to>
      <xdr:col>17</xdr:col>
      <xdr:colOff>2263366</xdr:colOff>
      <xdr:row>2</xdr:row>
      <xdr:rowOff>19710</xdr:rowOff>
    </xdr:to>
    <xdr:sp macro="" textlink="">
      <xdr:nvSpPr>
        <xdr:cNvPr id="2" name="Title 1">
          <a:extLst>
            <a:ext uri="{FF2B5EF4-FFF2-40B4-BE49-F238E27FC236}">
              <a16:creationId xmlns:a16="http://schemas.microsoft.com/office/drawing/2014/main" id="{00000000-0008-0000-1E00-000002000000}"/>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3" name="Title 1">
          <a:extLst>
            <a:ext uri="{FF2B5EF4-FFF2-40B4-BE49-F238E27FC236}">
              <a16:creationId xmlns:a16="http://schemas.microsoft.com/office/drawing/2014/main" id="{E434FF24-96C4-44DD-914B-F50C06197B17}"/>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4" name="Title 1">
          <a:extLst>
            <a:ext uri="{FF2B5EF4-FFF2-40B4-BE49-F238E27FC236}">
              <a16:creationId xmlns:a16="http://schemas.microsoft.com/office/drawing/2014/main" id="{9C5D5A4B-C470-46FA-97C7-69B33B49E21F}"/>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5" name="Title 1" descr="18/19 Prices">
          <a:extLst>
            <a:ext uri="{FF2B5EF4-FFF2-40B4-BE49-F238E27FC236}">
              <a16:creationId xmlns:a16="http://schemas.microsoft.com/office/drawing/2014/main" id="{DAB0331F-C585-4B3B-A133-4396349B97F1}"/>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0</xdr:row>
      <xdr:rowOff>176893</xdr:rowOff>
    </xdr:from>
    <xdr:to>
      <xdr:col>9</xdr:col>
      <xdr:colOff>503464</xdr:colOff>
      <xdr:row>2</xdr:row>
      <xdr:rowOff>28782</xdr:rowOff>
    </xdr:to>
    <xdr:sp macro="" textlink="">
      <xdr:nvSpPr>
        <xdr:cNvPr id="3" name="Title 1">
          <a:extLst>
            <a:ext uri="{FF2B5EF4-FFF2-40B4-BE49-F238E27FC236}">
              <a16:creationId xmlns:a16="http://schemas.microsoft.com/office/drawing/2014/main" id="{00000000-0008-0000-0600-000003000000}"/>
            </a:ext>
          </a:extLst>
        </xdr:cNvPr>
        <xdr:cNvSpPr>
          <a:spLocks noGrp="1"/>
        </xdr:cNvSpPr>
      </xdr:nvSpPr>
      <xdr:spPr>
        <a:xfrm>
          <a:off x="6368143" y="176893"/>
          <a:ext cx="2816678" cy="38256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4" name="Title 1">
          <a:extLst>
            <a:ext uri="{FF2B5EF4-FFF2-40B4-BE49-F238E27FC236}">
              <a16:creationId xmlns:a16="http://schemas.microsoft.com/office/drawing/2014/main" id="{8BCAFF7A-EFE2-4419-8EF2-7D4DFEA1F793}"/>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5" name="Title 1">
          <a:extLst>
            <a:ext uri="{FF2B5EF4-FFF2-40B4-BE49-F238E27FC236}">
              <a16:creationId xmlns:a16="http://schemas.microsoft.com/office/drawing/2014/main" id="{E0100D0A-8A52-4281-B1B8-115DBD44A69E}"/>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6" name="Title 1" descr="18/19 Prices">
          <a:extLst>
            <a:ext uri="{FF2B5EF4-FFF2-40B4-BE49-F238E27FC236}">
              <a16:creationId xmlns:a16="http://schemas.microsoft.com/office/drawing/2014/main" id="{8DA2CF88-379D-4075-B777-354B0CDC12F9}"/>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136116</xdr:colOff>
      <xdr:row>2</xdr:row>
      <xdr:rowOff>19710</xdr:rowOff>
    </xdr:to>
    <xdr:sp macro="" textlink="">
      <xdr:nvSpPr>
        <xdr:cNvPr id="2" name="Title 1">
          <a:extLst>
            <a:ext uri="{FF2B5EF4-FFF2-40B4-BE49-F238E27FC236}">
              <a16:creationId xmlns:a16="http://schemas.microsoft.com/office/drawing/2014/main" id="{00000000-0008-0000-1F00-000002000000}"/>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3" name="Title 1">
          <a:extLst>
            <a:ext uri="{FF2B5EF4-FFF2-40B4-BE49-F238E27FC236}">
              <a16:creationId xmlns:a16="http://schemas.microsoft.com/office/drawing/2014/main" id="{2745DB6B-6FE4-4415-919F-10CBBDB4F9F2}"/>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4" name="Title 1">
          <a:extLst>
            <a:ext uri="{FF2B5EF4-FFF2-40B4-BE49-F238E27FC236}">
              <a16:creationId xmlns:a16="http://schemas.microsoft.com/office/drawing/2014/main" id="{AE195576-D826-4D2D-BBCF-110C3CF4DBF0}"/>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5" name="Title 1" descr="18/19 Prices">
          <a:extLst>
            <a:ext uri="{FF2B5EF4-FFF2-40B4-BE49-F238E27FC236}">
              <a16:creationId xmlns:a16="http://schemas.microsoft.com/office/drawing/2014/main" id="{D171953B-271A-4A31-AC67-44A5FC3526BA}"/>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0</xdr:colOff>
      <xdr:row>1</xdr:row>
      <xdr:rowOff>0</xdr:rowOff>
    </xdr:from>
    <xdr:to>
      <xdr:col>17</xdr:col>
      <xdr:colOff>1133973</xdr:colOff>
      <xdr:row>2</xdr:row>
      <xdr:rowOff>12907</xdr:rowOff>
    </xdr:to>
    <xdr:sp macro="" textlink="">
      <xdr:nvSpPr>
        <xdr:cNvPr id="2" name="Title 1">
          <a:extLst>
            <a:ext uri="{FF2B5EF4-FFF2-40B4-BE49-F238E27FC236}">
              <a16:creationId xmlns:a16="http://schemas.microsoft.com/office/drawing/2014/main" id="{00000000-0008-0000-2000-000002000000}"/>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3" name="Title 1">
          <a:extLst>
            <a:ext uri="{FF2B5EF4-FFF2-40B4-BE49-F238E27FC236}">
              <a16:creationId xmlns:a16="http://schemas.microsoft.com/office/drawing/2014/main" id="{A53C04E3-353B-4D85-89EA-10C6C77496CD}"/>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4" name="Title 1">
          <a:extLst>
            <a:ext uri="{FF2B5EF4-FFF2-40B4-BE49-F238E27FC236}">
              <a16:creationId xmlns:a16="http://schemas.microsoft.com/office/drawing/2014/main" id="{EC07469E-3353-48D2-A421-8893AC4A671E}"/>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5" name="Title 1" descr="18/19 Prices">
          <a:extLst>
            <a:ext uri="{FF2B5EF4-FFF2-40B4-BE49-F238E27FC236}">
              <a16:creationId xmlns:a16="http://schemas.microsoft.com/office/drawing/2014/main" id="{0B58882B-C647-4385-BEAE-BD6827548A4C}"/>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0</xdr:colOff>
      <xdr:row>2</xdr:row>
      <xdr:rowOff>0</xdr:rowOff>
    </xdr:from>
    <xdr:to>
      <xdr:col>8</xdr:col>
      <xdr:colOff>970687</xdr:colOff>
      <xdr:row>3</xdr:row>
      <xdr:rowOff>12906</xdr:rowOff>
    </xdr:to>
    <xdr:sp macro="" textlink="">
      <xdr:nvSpPr>
        <xdr:cNvPr id="2" name="Title 1">
          <a:extLst>
            <a:ext uri="{FF2B5EF4-FFF2-40B4-BE49-F238E27FC236}">
              <a16:creationId xmlns:a16="http://schemas.microsoft.com/office/drawing/2014/main" id="{00000000-0008-0000-2100-000002000000}"/>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3" name="Title 1">
          <a:extLst>
            <a:ext uri="{FF2B5EF4-FFF2-40B4-BE49-F238E27FC236}">
              <a16:creationId xmlns:a16="http://schemas.microsoft.com/office/drawing/2014/main" id="{73FACD5B-17CF-4B4D-ABE0-245BCB59DBD0}"/>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4" name="Title 1">
          <a:extLst>
            <a:ext uri="{FF2B5EF4-FFF2-40B4-BE49-F238E27FC236}">
              <a16:creationId xmlns:a16="http://schemas.microsoft.com/office/drawing/2014/main" id="{18DA2729-BEC6-4BF6-8DB1-7742036105AB}"/>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5" name="Title 1" descr="18/19 Prices">
          <a:extLst>
            <a:ext uri="{FF2B5EF4-FFF2-40B4-BE49-F238E27FC236}">
              <a16:creationId xmlns:a16="http://schemas.microsoft.com/office/drawing/2014/main" id="{3A233FF7-4101-4B20-87E1-9F055D6D1F7D}"/>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1687286</xdr:colOff>
      <xdr:row>1</xdr:row>
      <xdr:rowOff>32657</xdr:rowOff>
    </xdr:from>
    <xdr:to>
      <xdr:col>3</xdr:col>
      <xdr:colOff>2234428</xdr:colOff>
      <xdr:row>2</xdr:row>
      <xdr:rowOff>45563</xdr:rowOff>
    </xdr:to>
    <xdr:sp macro="" textlink="">
      <xdr:nvSpPr>
        <xdr:cNvPr id="5" name="Title 1" descr="Reported in current year prices">
          <a:extLst>
            <a:ext uri="{FF2B5EF4-FFF2-40B4-BE49-F238E27FC236}">
              <a16:creationId xmlns:a16="http://schemas.microsoft.com/office/drawing/2014/main" id="{6BECEB2B-381F-41DC-89D8-47F99D00B899}"/>
            </a:ext>
          </a:extLst>
        </xdr:cNvPr>
        <xdr:cNvSpPr txBox="1">
          <a:spLocks/>
        </xdr:cNvSpPr>
      </xdr:nvSpPr>
      <xdr:spPr>
        <a:xfrm>
          <a:off x="2677886" y="337457"/>
          <a:ext cx="3290342" cy="328592"/>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1215616</xdr:colOff>
      <xdr:row>2</xdr:row>
      <xdr:rowOff>19710</xdr:rowOff>
    </xdr:to>
    <xdr:sp macro="" textlink="">
      <xdr:nvSpPr>
        <xdr:cNvPr id="2" name="Title 1">
          <a:extLst>
            <a:ext uri="{FF2B5EF4-FFF2-40B4-BE49-F238E27FC236}">
              <a16:creationId xmlns:a16="http://schemas.microsoft.com/office/drawing/2014/main" id="{00000000-0008-0000-2300-000002000000}"/>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3" name="Title 1">
          <a:extLst>
            <a:ext uri="{FF2B5EF4-FFF2-40B4-BE49-F238E27FC236}">
              <a16:creationId xmlns:a16="http://schemas.microsoft.com/office/drawing/2014/main" id="{8579E520-AC45-4959-933E-69ACCB0EB295}"/>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4" name="Title 1">
          <a:extLst>
            <a:ext uri="{FF2B5EF4-FFF2-40B4-BE49-F238E27FC236}">
              <a16:creationId xmlns:a16="http://schemas.microsoft.com/office/drawing/2014/main" id="{41C3FD62-BE97-4F77-95E9-B60756291B09}"/>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5" name="Title 1" descr="18/19 Prices">
          <a:extLst>
            <a:ext uri="{FF2B5EF4-FFF2-40B4-BE49-F238E27FC236}">
              <a16:creationId xmlns:a16="http://schemas.microsoft.com/office/drawing/2014/main" id="{94487CBD-445C-4C21-8CB3-68C8A929B9C1}"/>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2084749</xdr:colOff>
      <xdr:row>2</xdr:row>
      <xdr:rowOff>19710</xdr:rowOff>
    </xdr:to>
    <xdr:sp macro="" textlink="">
      <xdr:nvSpPr>
        <xdr:cNvPr id="2" name="Title 1">
          <a:extLst>
            <a:ext uri="{FF2B5EF4-FFF2-40B4-BE49-F238E27FC236}">
              <a16:creationId xmlns:a16="http://schemas.microsoft.com/office/drawing/2014/main" id="{00000000-0008-0000-2400-000002000000}"/>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3" name="Title 1">
          <a:extLst>
            <a:ext uri="{FF2B5EF4-FFF2-40B4-BE49-F238E27FC236}">
              <a16:creationId xmlns:a16="http://schemas.microsoft.com/office/drawing/2014/main" id="{E3A3F4A2-FD0B-4A2C-9ECF-D696E82244C2}"/>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4" name="Title 1">
          <a:extLst>
            <a:ext uri="{FF2B5EF4-FFF2-40B4-BE49-F238E27FC236}">
              <a16:creationId xmlns:a16="http://schemas.microsoft.com/office/drawing/2014/main" id="{8C4F8E48-4BED-4688-88E8-67339DB7EC52}"/>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5" name="Title 1" descr="Reported in current year prices">
          <a:extLst>
            <a:ext uri="{FF2B5EF4-FFF2-40B4-BE49-F238E27FC236}">
              <a16:creationId xmlns:a16="http://schemas.microsoft.com/office/drawing/2014/main" id="{AB53DC34-55B0-432A-AB95-F54D02FCC6D3}"/>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1322614</xdr:colOff>
      <xdr:row>2</xdr:row>
      <xdr:rowOff>40821</xdr:rowOff>
    </xdr:from>
    <xdr:to>
      <xdr:col>10</xdr:col>
      <xdr:colOff>842780</xdr:colOff>
      <xdr:row>3</xdr:row>
      <xdr:rowOff>53727</xdr:rowOff>
    </xdr:to>
    <xdr:sp macro="" textlink="">
      <xdr:nvSpPr>
        <xdr:cNvPr id="6" name="Title 1" descr="18/19 Prices">
          <a:extLst>
            <a:ext uri="{FF2B5EF4-FFF2-40B4-BE49-F238E27FC236}">
              <a16:creationId xmlns:a16="http://schemas.microsoft.com/office/drawing/2014/main" id="{CD19203F-8BBB-4344-B0DE-DA10FF49AF54}"/>
            </a:ext>
          </a:extLst>
        </xdr:cNvPr>
        <xdr:cNvSpPr>
          <a:spLocks noGrp="1"/>
        </xdr:cNvSpPr>
      </xdr:nvSpPr>
      <xdr:spPr>
        <a:xfrm>
          <a:off x="17487900" y="672192"/>
          <a:ext cx="2263366" cy="328592"/>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780187</xdr:colOff>
      <xdr:row>2</xdr:row>
      <xdr:rowOff>12907</xdr:rowOff>
    </xdr:to>
    <xdr:sp macro="" textlink="">
      <xdr:nvSpPr>
        <xdr:cNvPr id="2" name="Title 1">
          <a:extLst>
            <a:ext uri="{FF2B5EF4-FFF2-40B4-BE49-F238E27FC236}">
              <a16:creationId xmlns:a16="http://schemas.microsoft.com/office/drawing/2014/main" id="{00000000-0008-0000-2900-000002000000}"/>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3" name="Title 1">
          <a:extLst>
            <a:ext uri="{FF2B5EF4-FFF2-40B4-BE49-F238E27FC236}">
              <a16:creationId xmlns:a16="http://schemas.microsoft.com/office/drawing/2014/main" id="{D13AB8EB-A912-46BC-8D59-1A138F82863B}"/>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4" name="Title 1">
          <a:extLst>
            <a:ext uri="{FF2B5EF4-FFF2-40B4-BE49-F238E27FC236}">
              <a16:creationId xmlns:a16="http://schemas.microsoft.com/office/drawing/2014/main" id="{C67DAC61-1CA9-424D-B93C-C4FB9B828659}"/>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5" name="Title 1" descr="18/19 Prices">
          <a:extLst>
            <a:ext uri="{FF2B5EF4-FFF2-40B4-BE49-F238E27FC236}">
              <a16:creationId xmlns:a16="http://schemas.microsoft.com/office/drawing/2014/main" id="{DA3C34CA-D547-41AF-9501-B579F54CBDFF}"/>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0</xdr:colOff>
      <xdr:row>1</xdr:row>
      <xdr:rowOff>0</xdr:rowOff>
    </xdr:from>
    <xdr:to>
      <xdr:col>12</xdr:col>
      <xdr:colOff>140652</xdr:colOff>
      <xdr:row>2</xdr:row>
      <xdr:rowOff>12907</xdr:rowOff>
    </xdr:to>
    <xdr:sp macro="" textlink="">
      <xdr:nvSpPr>
        <xdr:cNvPr id="2" name="Title 1">
          <a:extLst>
            <a:ext uri="{FF2B5EF4-FFF2-40B4-BE49-F238E27FC236}">
              <a16:creationId xmlns:a16="http://schemas.microsoft.com/office/drawing/2014/main" id="{00000000-0008-0000-2A00-000002000000}"/>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3" name="Title 1">
          <a:extLst>
            <a:ext uri="{FF2B5EF4-FFF2-40B4-BE49-F238E27FC236}">
              <a16:creationId xmlns:a16="http://schemas.microsoft.com/office/drawing/2014/main" id="{41CD9B4E-F0E2-4A7F-8781-050825B17A32}"/>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4" name="Title 1">
          <a:extLst>
            <a:ext uri="{FF2B5EF4-FFF2-40B4-BE49-F238E27FC236}">
              <a16:creationId xmlns:a16="http://schemas.microsoft.com/office/drawing/2014/main" id="{779ADC45-01D6-40F5-85F3-C52669377646}"/>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5" name="Title 1" descr="18/19 Prices">
          <a:extLst>
            <a:ext uri="{FF2B5EF4-FFF2-40B4-BE49-F238E27FC236}">
              <a16:creationId xmlns:a16="http://schemas.microsoft.com/office/drawing/2014/main" id="{BC548C85-2C92-498A-880F-00AC7AF303B7}"/>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1873250</xdr:colOff>
      <xdr:row>1</xdr:row>
      <xdr:rowOff>31750</xdr:rowOff>
    </xdr:from>
    <xdr:to>
      <xdr:col>3</xdr:col>
      <xdr:colOff>4136616</xdr:colOff>
      <xdr:row>2</xdr:row>
      <xdr:rowOff>46169</xdr:rowOff>
    </xdr:to>
    <xdr:sp macro="" textlink="">
      <xdr:nvSpPr>
        <xdr:cNvPr id="2" name="Title 1">
          <a:extLst>
            <a:ext uri="{FF2B5EF4-FFF2-40B4-BE49-F238E27FC236}">
              <a16:creationId xmlns:a16="http://schemas.microsoft.com/office/drawing/2014/main" id="{00000000-0008-0000-2C00-000002000000}"/>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3" name="Title 1">
          <a:extLst>
            <a:ext uri="{FF2B5EF4-FFF2-40B4-BE49-F238E27FC236}">
              <a16:creationId xmlns:a16="http://schemas.microsoft.com/office/drawing/2014/main" id="{27D2BE9B-C7E6-475B-841C-2F32D4B0AA60}"/>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4" name="Title 1">
          <a:extLst>
            <a:ext uri="{FF2B5EF4-FFF2-40B4-BE49-F238E27FC236}">
              <a16:creationId xmlns:a16="http://schemas.microsoft.com/office/drawing/2014/main" id="{234740EC-6CAB-4053-975D-F4A4794942C6}"/>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5" name="Title 1" descr="18/19 Prices">
          <a:extLst>
            <a:ext uri="{FF2B5EF4-FFF2-40B4-BE49-F238E27FC236}">
              <a16:creationId xmlns:a16="http://schemas.microsoft.com/office/drawing/2014/main" id="{2DCF991F-145B-44BC-A075-FD44DA357AFB}"/>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1768502C-D058-4C1F-9513-CA0286E9A70A}"/>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66A3C350-2B23-461D-9200-5FF15E401B41}"/>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401D6D20-47CC-4537-A264-3CF2FEA9ADE3}"/>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086A8986-31AD-45F2-AC56-105DE0A8E62F}"/>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0</xdr:colOff>
      <xdr:row>2</xdr:row>
      <xdr:rowOff>0</xdr:rowOff>
    </xdr:from>
    <xdr:to>
      <xdr:col>14</xdr:col>
      <xdr:colOff>195080</xdr:colOff>
      <xdr:row>3</xdr:row>
      <xdr:rowOff>12906</xdr:rowOff>
    </xdr:to>
    <xdr:sp macro="" textlink="">
      <xdr:nvSpPr>
        <xdr:cNvPr id="2" name="Title 1">
          <a:extLst>
            <a:ext uri="{FF2B5EF4-FFF2-40B4-BE49-F238E27FC236}">
              <a16:creationId xmlns:a16="http://schemas.microsoft.com/office/drawing/2014/main" id="{00000000-0008-0000-2D00-000002000000}"/>
            </a:ext>
          </a:extLst>
        </xdr:cNvPr>
        <xdr:cNvSpPr>
          <a:spLocks noGrp="1"/>
        </xdr:cNvSpPr>
      </xdr:nvSpPr>
      <xdr:spPr>
        <a:xfrm>
          <a:off x="14478000"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3" name="Title 1">
          <a:extLst>
            <a:ext uri="{FF2B5EF4-FFF2-40B4-BE49-F238E27FC236}">
              <a16:creationId xmlns:a16="http://schemas.microsoft.com/office/drawing/2014/main" id="{A32840F8-7D4D-4D91-8E25-0CD17942F1BA}"/>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4" name="Title 1">
          <a:extLst>
            <a:ext uri="{FF2B5EF4-FFF2-40B4-BE49-F238E27FC236}">
              <a16:creationId xmlns:a16="http://schemas.microsoft.com/office/drawing/2014/main" id="{9CB70067-4378-4BD7-A001-388446CBA6C8}"/>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5" name="Title 1" descr="18/19 Prices">
          <a:extLst>
            <a:ext uri="{FF2B5EF4-FFF2-40B4-BE49-F238E27FC236}">
              <a16:creationId xmlns:a16="http://schemas.microsoft.com/office/drawing/2014/main" id="{B4DD0514-1BB8-44F4-BCC6-28CDFA13C029}"/>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0</xdr:colOff>
      <xdr:row>1</xdr:row>
      <xdr:rowOff>76200</xdr:rowOff>
    </xdr:from>
    <xdr:to>
      <xdr:col>10</xdr:col>
      <xdr:colOff>965199</xdr:colOff>
      <xdr:row>2</xdr:row>
      <xdr:rowOff>190500</xdr:rowOff>
    </xdr:to>
    <xdr:sp macro="" textlink="">
      <xdr:nvSpPr>
        <xdr:cNvPr id="5" name="Title 1" descr="18/19 Prices">
          <a:extLst>
            <a:ext uri="{FF2B5EF4-FFF2-40B4-BE49-F238E27FC236}">
              <a16:creationId xmlns:a16="http://schemas.microsoft.com/office/drawing/2014/main" id="{17079D0D-B870-4DD6-8C75-046323F75037}"/>
            </a:ext>
          </a:extLst>
        </xdr:cNvPr>
        <xdr:cNvSpPr>
          <a:spLocks noGrp="1"/>
        </xdr:cNvSpPr>
      </xdr:nvSpPr>
      <xdr:spPr>
        <a:xfrm>
          <a:off x="10325100" y="393700"/>
          <a:ext cx="2336799" cy="43180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0</xdr:colOff>
      <xdr:row>2</xdr:row>
      <xdr:rowOff>12907</xdr:rowOff>
    </xdr:to>
    <xdr:sp macro="" textlink="">
      <xdr:nvSpPr>
        <xdr:cNvPr id="2" name="Title 1">
          <a:extLst>
            <a:ext uri="{FF2B5EF4-FFF2-40B4-BE49-F238E27FC236}">
              <a16:creationId xmlns:a16="http://schemas.microsoft.com/office/drawing/2014/main" id="{00000000-0008-0000-2F00-000002000000}"/>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3" name="Title 1">
          <a:extLst>
            <a:ext uri="{FF2B5EF4-FFF2-40B4-BE49-F238E27FC236}">
              <a16:creationId xmlns:a16="http://schemas.microsoft.com/office/drawing/2014/main" id="{5F91599A-98B5-4C69-B9BE-4183E7E1DCCA}"/>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4" name="Title 1">
          <a:extLst>
            <a:ext uri="{FF2B5EF4-FFF2-40B4-BE49-F238E27FC236}">
              <a16:creationId xmlns:a16="http://schemas.microsoft.com/office/drawing/2014/main" id="{076D2081-CB7A-438A-ACD0-6D7342656FDE}"/>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5" name="Title 1" descr="18/19 Prices">
          <a:extLst>
            <a:ext uri="{FF2B5EF4-FFF2-40B4-BE49-F238E27FC236}">
              <a16:creationId xmlns:a16="http://schemas.microsoft.com/office/drawing/2014/main" id="{01ECD801-9203-4CA9-9A08-E217BEFB7763}"/>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0</xdr:colOff>
      <xdr:row>1</xdr:row>
      <xdr:rowOff>0</xdr:rowOff>
    </xdr:from>
    <xdr:to>
      <xdr:col>10</xdr:col>
      <xdr:colOff>2263366</xdr:colOff>
      <xdr:row>2</xdr:row>
      <xdr:rowOff>19710</xdr:rowOff>
    </xdr:to>
    <xdr:sp macro="" textlink="">
      <xdr:nvSpPr>
        <xdr:cNvPr id="2" name="Title 1">
          <a:extLst>
            <a:ext uri="{FF2B5EF4-FFF2-40B4-BE49-F238E27FC236}">
              <a16:creationId xmlns:a16="http://schemas.microsoft.com/office/drawing/2014/main" id="{00000000-0008-0000-3000-000002000000}"/>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3" name="Title 1">
          <a:extLst>
            <a:ext uri="{FF2B5EF4-FFF2-40B4-BE49-F238E27FC236}">
              <a16:creationId xmlns:a16="http://schemas.microsoft.com/office/drawing/2014/main" id="{834E81E9-BDCC-4399-98A7-4F3D158B358D}"/>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4" name="Title 1">
          <a:extLst>
            <a:ext uri="{FF2B5EF4-FFF2-40B4-BE49-F238E27FC236}">
              <a16:creationId xmlns:a16="http://schemas.microsoft.com/office/drawing/2014/main" id="{16A2C3B9-7FEF-4EBF-901F-AC4A60E8A1AA}"/>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5" name="Title 1" descr="18/19 Prices">
          <a:extLst>
            <a:ext uri="{FF2B5EF4-FFF2-40B4-BE49-F238E27FC236}">
              <a16:creationId xmlns:a16="http://schemas.microsoft.com/office/drawing/2014/main" id="{E43ABFDF-6B9B-4713-A224-E4A5A53D4AC9}"/>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1040991</xdr:colOff>
      <xdr:row>2</xdr:row>
      <xdr:rowOff>19710</xdr:rowOff>
    </xdr:to>
    <xdr:sp macro="" textlink="">
      <xdr:nvSpPr>
        <xdr:cNvPr id="2" name="Title 1">
          <a:extLst>
            <a:ext uri="{FF2B5EF4-FFF2-40B4-BE49-F238E27FC236}">
              <a16:creationId xmlns:a16="http://schemas.microsoft.com/office/drawing/2014/main" id="{00000000-0008-0000-3100-000002000000}"/>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3" name="Title 1">
          <a:extLst>
            <a:ext uri="{FF2B5EF4-FFF2-40B4-BE49-F238E27FC236}">
              <a16:creationId xmlns:a16="http://schemas.microsoft.com/office/drawing/2014/main" id="{62325A82-2910-4866-8912-95B3F63A89FA}"/>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4" name="Title 1">
          <a:extLst>
            <a:ext uri="{FF2B5EF4-FFF2-40B4-BE49-F238E27FC236}">
              <a16:creationId xmlns:a16="http://schemas.microsoft.com/office/drawing/2014/main" id="{D183033A-5472-42EB-8CA3-1C2E2F1780A8}"/>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5" name="Title 1" descr="18/19 Prices">
          <a:extLst>
            <a:ext uri="{FF2B5EF4-FFF2-40B4-BE49-F238E27FC236}">
              <a16:creationId xmlns:a16="http://schemas.microsoft.com/office/drawing/2014/main" id="{F0DC9BC1-0FC4-45DD-847E-2FAE89B43444}"/>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2569028</xdr:colOff>
      <xdr:row>0</xdr:row>
      <xdr:rowOff>293913</xdr:rowOff>
    </xdr:from>
    <xdr:to>
      <xdr:col>6</xdr:col>
      <xdr:colOff>1730828</xdr:colOff>
      <xdr:row>2</xdr:row>
      <xdr:rowOff>45563</xdr:rowOff>
    </xdr:to>
    <xdr:sp macro="" textlink="">
      <xdr:nvSpPr>
        <xdr:cNvPr id="4" name="Title 1" descr="18/19 Prices">
          <a:extLst>
            <a:ext uri="{FF2B5EF4-FFF2-40B4-BE49-F238E27FC236}">
              <a16:creationId xmlns:a16="http://schemas.microsoft.com/office/drawing/2014/main" id="{8D30BDE6-C197-40CA-8B0A-071F4FE8048F}"/>
            </a:ext>
          </a:extLst>
        </xdr:cNvPr>
        <xdr:cNvSpPr>
          <a:spLocks noGrp="1"/>
        </xdr:cNvSpPr>
      </xdr:nvSpPr>
      <xdr:spPr>
        <a:xfrm>
          <a:off x="7554685" y="293913"/>
          <a:ext cx="2449286" cy="383021"/>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99830</xdr:colOff>
      <xdr:row>2</xdr:row>
      <xdr:rowOff>12907</xdr:rowOff>
    </xdr:to>
    <xdr:sp macro="" textlink="">
      <xdr:nvSpPr>
        <xdr:cNvPr id="2" name="Title 1">
          <a:extLst>
            <a:ext uri="{FF2B5EF4-FFF2-40B4-BE49-F238E27FC236}">
              <a16:creationId xmlns:a16="http://schemas.microsoft.com/office/drawing/2014/main" id="{00000000-0008-0000-3300-000002000000}"/>
            </a:ext>
          </a:extLst>
        </xdr:cNvPr>
        <xdr:cNvSpPr>
          <a:spLocks noGrp="1"/>
        </xdr:cNvSpPr>
      </xdr:nvSpPr>
      <xdr:spPr>
        <a:xfrm>
          <a:off x="82051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3" name="Title 1">
          <a:extLst>
            <a:ext uri="{FF2B5EF4-FFF2-40B4-BE49-F238E27FC236}">
              <a16:creationId xmlns:a16="http://schemas.microsoft.com/office/drawing/2014/main" id="{F4F48024-F447-44BC-AEC3-5E16FDF8A98D}"/>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4" name="Title 1">
          <a:extLst>
            <a:ext uri="{FF2B5EF4-FFF2-40B4-BE49-F238E27FC236}">
              <a16:creationId xmlns:a16="http://schemas.microsoft.com/office/drawing/2014/main" id="{91F43FD6-89BB-4F6A-BF60-E1CE568B360D}"/>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5" name="Title 1" descr="18/19 Prices">
          <a:extLst>
            <a:ext uri="{FF2B5EF4-FFF2-40B4-BE49-F238E27FC236}">
              <a16:creationId xmlns:a16="http://schemas.microsoft.com/office/drawing/2014/main" id="{392E221D-971A-4E96-97C1-E192CF193082}"/>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16</xdr:col>
      <xdr:colOff>0</xdr:colOff>
      <xdr:row>1</xdr:row>
      <xdr:rowOff>0</xdr:rowOff>
    </xdr:from>
    <xdr:to>
      <xdr:col>18</xdr:col>
      <xdr:colOff>86223</xdr:colOff>
      <xdr:row>2</xdr:row>
      <xdr:rowOff>12907</xdr:rowOff>
    </xdr:to>
    <xdr:sp macro="" textlink="">
      <xdr:nvSpPr>
        <xdr:cNvPr id="2" name="Title 1">
          <a:extLst>
            <a:ext uri="{FF2B5EF4-FFF2-40B4-BE49-F238E27FC236}">
              <a16:creationId xmlns:a16="http://schemas.microsoft.com/office/drawing/2014/main" id="{00000000-0008-0000-3400-000002000000}"/>
            </a:ext>
          </a:extLst>
        </xdr:cNvPr>
        <xdr:cNvSpPr>
          <a:spLocks noGrp="1"/>
        </xdr:cNvSpPr>
      </xdr:nvSpPr>
      <xdr:spPr>
        <a:xfrm>
          <a:off x="82051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3" name="Title 1">
          <a:extLst>
            <a:ext uri="{FF2B5EF4-FFF2-40B4-BE49-F238E27FC236}">
              <a16:creationId xmlns:a16="http://schemas.microsoft.com/office/drawing/2014/main" id="{EDB52B7C-E473-47C6-9CA7-C8EA23F49599}"/>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4" name="Title 1">
          <a:extLst>
            <a:ext uri="{FF2B5EF4-FFF2-40B4-BE49-F238E27FC236}">
              <a16:creationId xmlns:a16="http://schemas.microsoft.com/office/drawing/2014/main" id="{58A10099-1872-452D-9E6A-1953EF4F6860}"/>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5" name="Title 1" descr="18/19 Prices">
          <a:extLst>
            <a:ext uri="{FF2B5EF4-FFF2-40B4-BE49-F238E27FC236}">
              <a16:creationId xmlns:a16="http://schemas.microsoft.com/office/drawing/2014/main" id="{728D55B2-A5A6-4F07-A0DC-4041F418F64F}"/>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0</xdr:colOff>
      <xdr:row>2</xdr:row>
      <xdr:rowOff>0</xdr:rowOff>
    </xdr:from>
    <xdr:to>
      <xdr:col>9</xdr:col>
      <xdr:colOff>72616</xdr:colOff>
      <xdr:row>3</xdr:row>
      <xdr:rowOff>12906</xdr:rowOff>
    </xdr:to>
    <xdr:sp macro="" textlink="">
      <xdr:nvSpPr>
        <xdr:cNvPr id="2" name="Title 1">
          <a:extLst>
            <a:ext uri="{FF2B5EF4-FFF2-40B4-BE49-F238E27FC236}">
              <a16:creationId xmlns:a16="http://schemas.microsoft.com/office/drawing/2014/main" id="{00000000-0008-0000-3500-000002000000}"/>
            </a:ext>
          </a:extLst>
        </xdr:cNvPr>
        <xdr:cNvSpPr>
          <a:spLocks noGrp="1"/>
        </xdr:cNvSpPr>
      </xdr:nvSpPr>
      <xdr:spPr>
        <a:xfrm>
          <a:off x="62184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prices </a:t>
          </a:r>
        </a:p>
      </xdr:txBody>
    </xdr:sp>
    <xdr:clientData/>
  </xdr:twoCellAnchor>
  <xdr:twoCellAnchor>
    <xdr:from>
      <xdr:col>5</xdr:col>
      <xdr:colOff>1357816</xdr:colOff>
      <xdr:row>1</xdr:row>
      <xdr:rowOff>302557</xdr:rowOff>
    </xdr:from>
    <xdr:to>
      <xdr:col>9</xdr:col>
      <xdr:colOff>438600</xdr:colOff>
      <xdr:row>3</xdr:row>
      <xdr:rowOff>7414</xdr:rowOff>
    </xdr:to>
    <xdr:sp macro="" textlink="">
      <xdr:nvSpPr>
        <xdr:cNvPr id="5" name="Title 1" descr="18/19 Prices">
          <a:extLst>
            <a:ext uri="{FF2B5EF4-FFF2-40B4-BE49-F238E27FC236}">
              <a16:creationId xmlns:a16="http://schemas.microsoft.com/office/drawing/2014/main" id="{A49D0C9E-27CE-4D35-BCEC-D4C59F16A280}"/>
            </a:ext>
          </a:extLst>
        </xdr:cNvPr>
        <xdr:cNvSpPr>
          <a:spLocks noGrp="1"/>
        </xdr:cNvSpPr>
      </xdr:nvSpPr>
      <xdr:spPr>
        <a:xfrm>
          <a:off x="6322022" y="616322"/>
          <a:ext cx="2341696" cy="33238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1231491</xdr:colOff>
      <xdr:row>2</xdr:row>
      <xdr:rowOff>19710</xdr:rowOff>
    </xdr:to>
    <xdr:sp macro="" textlink="">
      <xdr:nvSpPr>
        <xdr:cNvPr id="2" name="Title 1">
          <a:extLst>
            <a:ext uri="{FF2B5EF4-FFF2-40B4-BE49-F238E27FC236}">
              <a16:creationId xmlns:a16="http://schemas.microsoft.com/office/drawing/2014/main" id="{00000000-0008-0000-3600-000002000000}"/>
            </a:ext>
          </a:extLst>
        </xdr:cNvPr>
        <xdr:cNvSpPr>
          <a:spLocks noGrp="1"/>
        </xdr:cNvSpPr>
      </xdr:nvSpPr>
      <xdr:spPr>
        <a:xfrm>
          <a:off x="89376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3" name="Title 1">
          <a:extLst>
            <a:ext uri="{FF2B5EF4-FFF2-40B4-BE49-F238E27FC236}">
              <a16:creationId xmlns:a16="http://schemas.microsoft.com/office/drawing/2014/main" id="{FF5EC6B7-04B7-499D-9A12-2EC999E0A7FC}"/>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4" name="Title 1">
          <a:extLst>
            <a:ext uri="{FF2B5EF4-FFF2-40B4-BE49-F238E27FC236}">
              <a16:creationId xmlns:a16="http://schemas.microsoft.com/office/drawing/2014/main" id="{CDBA80B3-F203-44A8-9622-DE663AB3B9DB}"/>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5" name="Title 1" descr="18/19 Prices">
          <a:extLst>
            <a:ext uri="{FF2B5EF4-FFF2-40B4-BE49-F238E27FC236}">
              <a16:creationId xmlns:a16="http://schemas.microsoft.com/office/drawing/2014/main" id="{1199019A-C81C-4D84-9BCF-B00FA8E7F251}"/>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C18382C2-0494-4D4D-B872-D3BA9930457C}"/>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D5EB910B-A5FB-419B-91AB-8969E2BC2009}"/>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6ED06C95-62B8-4376-854F-A2DDAECDF962}"/>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D74861D0-26D2-4D78-8A6F-3EBB5A7075AD}"/>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127045</xdr:colOff>
      <xdr:row>2</xdr:row>
      <xdr:rowOff>12907</xdr:rowOff>
    </xdr:to>
    <xdr:sp macro="" textlink="">
      <xdr:nvSpPr>
        <xdr:cNvPr id="2" name="Title 1">
          <a:extLst>
            <a:ext uri="{FF2B5EF4-FFF2-40B4-BE49-F238E27FC236}">
              <a16:creationId xmlns:a16="http://schemas.microsoft.com/office/drawing/2014/main" id="{00000000-0008-0000-3700-000002000000}"/>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3" name="Title 1">
          <a:extLst>
            <a:ext uri="{FF2B5EF4-FFF2-40B4-BE49-F238E27FC236}">
              <a16:creationId xmlns:a16="http://schemas.microsoft.com/office/drawing/2014/main" id="{C87C50BF-E5AD-4DF5-93EA-591E7671BCAD}"/>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4" name="Title 1">
          <a:extLst>
            <a:ext uri="{FF2B5EF4-FFF2-40B4-BE49-F238E27FC236}">
              <a16:creationId xmlns:a16="http://schemas.microsoft.com/office/drawing/2014/main" id="{AF0F0E50-4213-4ACA-94B5-90672D198D85}"/>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5" name="Title 1" descr="18/19 Prices">
          <a:extLst>
            <a:ext uri="{FF2B5EF4-FFF2-40B4-BE49-F238E27FC236}">
              <a16:creationId xmlns:a16="http://schemas.microsoft.com/office/drawing/2014/main" id="{55956DE7-B6D4-4977-9BD7-8A4BE1A2AA81}"/>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684937</xdr:colOff>
      <xdr:row>2</xdr:row>
      <xdr:rowOff>12907</xdr:rowOff>
    </xdr:to>
    <xdr:sp macro="" textlink="">
      <xdr:nvSpPr>
        <xdr:cNvPr id="2" name="Title 1">
          <a:extLst>
            <a:ext uri="{FF2B5EF4-FFF2-40B4-BE49-F238E27FC236}">
              <a16:creationId xmlns:a16="http://schemas.microsoft.com/office/drawing/2014/main" id="{00000000-0008-0000-3800-000002000000}"/>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3" name="Title 1">
          <a:extLst>
            <a:ext uri="{FF2B5EF4-FFF2-40B4-BE49-F238E27FC236}">
              <a16:creationId xmlns:a16="http://schemas.microsoft.com/office/drawing/2014/main" id="{DCE180B8-AFAE-4C39-B399-A6C454FDC02F}"/>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4" name="Title 1">
          <a:extLst>
            <a:ext uri="{FF2B5EF4-FFF2-40B4-BE49-F238E27FC236}">
              <a16:creationId xmlns:a16="http://schemas.microsoft.com/office/drawing/2014/main" id="{DBF8A7FF-0940-4736-9F61-9DB6EE6C26D1}"/>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5" name="Title 1" descr="18/19 Prices">
          <a:extLst>
            <a:ext uri="{FF2B5EF4-FFF2-40B4-BE49-F238E27FC236}">
              <a16:creationId xmlns:a16="http://schemas.microsoft.com/office/drawing/2014/main" id="{A515DA9A-4EAE-4F9B-ABA3-D4D9DCB3E5DD}"/>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437741</xdr:colOff>
      <xdr:row>2</xdr:row>
      <xdr:rowOff>19710</xdr:rowOff>
    </xdr:to>
    <xdr:sp macro="" textlink="">
      <xdr:nvSpPr>
        <xdr:cNvPr id="2" name="Title 1">
          <a:extLst>
            <a:ext uri="{FF2B5EF4-FFF2-40B4-BE49-F238E27FC236}">
              <a16:creationId xmlns:a16="http://schemas.microsoft.com/office/drawing/2014/main" id="{00000000-0008-0000-3900-000002000000}"/>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3" name="Title 1">
          <a:extLst>
            <a:ext uri="{FF2B5EF4-FFF2-40B4-BE49-F238E27FC236}">
              <a16:creationId xmlns:a16="http://schemas.microsoft.com/office/drawing/2014/main" id="{72749415-0513-40C2-86AD-204CF35770D1}"/>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4" name="Title 1">
          <a:extLst>
            <a:ext uri="{FF2B5EF4-FFF2-40B4-BE49-F238E27FC236}">
              <a16:creationId xmlns:a16="http://schemas.microsoft.com/office/drawing/2014/main" id="{7D053BD4-3AD8-4247-B6C1-D2833A75DFFF}"/>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5" name="Title 1" descr="18/19 Prices">
          <a:extLst>
            <a:ext uri="{FF2B5EF4-FFF2-40B4-BE49-F238E27FC236}">
              <a16:creationId xmlns:a16="http://schemas.microsoft.com/office/drawing/2014/main" id="{5B5A6C45-60F9-49F7-A383-61B8191B0403}"/>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440008</xdr:colOff>
      <xdr:row>2</xdr:row>
      <xdr:rowOff>12907</xdr:rowOff>
    </xdr:to>
    <xdr:sp macro="" textlink="">
      <xdr:nvSpPr>
        <xdr:cNvPr id="2" name="Title 1">
          <a:extLst>
            <a:ext uri="{FF2B5EF4-FFF2-40B4-BE49-F238E27FC236}">
              <a16:creationId xmlns:a16="http://schemas.microsoft.com/office/drawing/2014/main" id="{00000000-0008-0000-3A00-000002000000}"/>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3" name="Title 1">
          <a:extLst>
            <a:ext uri="{FF2B5EF4-FFF2-40B4-BE49-F238E27FC236}">
              <a16:creationId xmlns:a16="http://schemas.microsoft.com/office/drawing/2014/main" id="{71073D6A-83A9-4CF9-8FB5-72DDD0AF2307}"/>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4" name="Title 1">
          <a:extLst>
            <a:ext uri="{FF2B5EF4-FFF2-40B4-BE49-F238E27FC236}">
              <a16:creationId xmlns:a16="http://schemas.microsoft.com/office/drawing/2014/main" id="{0B06F98A-152E-4BCA-AED8-D4823A613F82}"/>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5" name="Title 1" descr="18/19 Prices">
          <a:extLst>
            <a:ext uri="{FF2B5EF4-FFF2-40B4-BE49-F238E27FC236}">
              <a16:creationId xmlns:a16="http://schemas.microsoft.com/office/drawing/2014/main" id="{B176DF22-6F86-4F4B-8500-33C6D5C947D2}"/>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342491</xdr:colOff>
      <xdr:row>2</xdr:row>
      <xdr:rowOff>19710</xdr:rowOff>
    </xdr:to>
    <xdr:sp macro="" textlink="">
      <xdr:nvSpPr>
        <xdr:cNvPr id="2" name="Title 1">
          <a:extLst>
            <a:ext uri="{FF2B5EF4-FFF2-40B4-BE49-F238E27FC236}">
              <a16:creationId xmlns:a16="http://schemas.microsoft.com/office/drawing/2014/main" id="{00000000-0008-0000-3B00-000002000000}"/>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3" name="Title 1">
          <a:extLst>
            <a:ext uri="{FF2B5EF4-FFF2-40B4-BE49-F238E27FC236}">
              <a16:creationId xmlns:a16="http://schemas.microsoft.com/office/drawing/2014/main" id="{90EDBA2A-032C-438D-89D7-096844151D01}"/>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4" name="Title 1">
          <a:extLst>
            <a:ext uri="{FF2B5EF4-FFF2-40B4-BE49-F238E27FC236}">
              <a16:creationId xmlns:a16="http://schemas.microsoft.com/office/drawing/2014/main" id="{620A620F-ADF0-41DD-9D2E-019D7F7CC437}"/>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5" name="Title 1" descr="18/19 Prices">
          <a:extLst>
            <a:ext uri="{FF2B5EF4-FFF2-40B4-BE49-F238E27FC236}">
              <a16:creationId xmlns:a16="http://schemas.microsoft.com/office/drawing/2014/main" id="{1ABFF1A8-8E05-453D-82DF-3B8CEB485952}"/>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2263366</xdr:colOff>
      <xdr:row>2</xdr:row>
      <xdr:rowOff>19710</xdr:rowOff>
    </xdr:to>
    <xdr:sp macro="" textlink="">
      <xdr:nvSpPr>
        <xdr:cNvPr id="2" name="Title 1">
          <a:extLst>
            <a:ext uri="{FF2B5EF4-FFF2-40B4-BE49-F238E27FC236}">
              <a16:creationId xmlns:a16="http://schemas.microsoft.com/office/drawing/2014/main" id="{00000000-0008-0000-3C00-000002000000}"/>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3" name="Title 1">
          <a:extLst>
            <a:ext uri="{FF2B5EF4-FFF2-40B4-BE49-F238E27FC236}">
              <a16:creationId xmlns:a16="http://schemas.microsoft.com/office/drawing/2014/main" id="{10167A96-207F-46E6-AC9A-5DCC7E941BD1}"/>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4" name="Title 1">
          <a:extLst>
            <a:ext uri="{FF2B5EF4-FFF2-40B4-BE49-F238E27FC236}">
              <a16:creationId xmlns:a16="http://schemas.microsoft.com/office/drawing/2014/main" id="{3060D64D-F92F-411C-AE62-091D1B3E62B8}"/>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5" name="Title 1" descr="18/19 Prices">
          <a:extLst>
            <a:ext uri="{FF2B5EF4-FFF2-40B4-BE49-F238E27FC236}">
              <a16:creationId xmlns:a16="http://schemas.microsoft.com/office/drawing/2014/main" id="{32463F46-B63C-4DD8-A972-C15DEE8D4D7A}"/>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104366</xdr:colOff>
      <xdr:row>3</xdr:row>
      <xdr:rowOff>19710</xdr:rowOff>
    </xdr:to>
    <xdr:sp macro="" textlink="">
      <xdr:nvSpPr>
        <xdr:cNvPr id="2" name="Title 1">
          <a:extLst>
            <a:ext uri="{FF2B5EF4-FFF2-40B4-BE49-F238E27FC236}">
              <a16:creationId xmlns:a16="http://schemas.microsoft.com/office/drawing/2014/main" id="{00000000-0008-0000-3D00-000002000000}"/>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3" name="Title 1">
          <a:extLst>
            <a:ext uri="{FF2B5EF4-FFF2-40B4-BE49-F238E27FC236}">
              <a16:creationId xmlns:a16="http://schemas.microsoft.com/office/drawing/2014/main" id="{574508B5-5F94-44C2-AC4C-9671126D7401}"/>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4" name="Title 1">
          <a:extLst>
            <a:ext uri="{FF2B5EF4-FFF2-40B4-BE49-F238E27FC236}">
              <a16:creationId xmlns:a16="http://schemas.microsoft.com/office/drawing/2014/main" id="{6EEC89B6-249A-48FF-92E4-41783A38D989}"/>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5" name="Title 1" descr="18/19 Prices">
          <a:extLst>
            <a:ext uri="{FF2B5EF4-FFF2-40B4-BE49-F238E27FC236}">
              <a16:creationId xmlns:a16="http://schemas.microsoft.com/office/drawing/2014/main" id="{2D59B1BF-A444-4BCF-8D7F-A77671E7567B}"/>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303938</xdr:colOff>
      <xdr:row>2</xdr:row>
      <xdr:rowOff>12907</xdr:rowOff>
    </xdr:to>
    <xdr:sp macro="" textlink="">
      <xdr:nvSpPr>
        <xdr:cNvPr id="2" name="Title 1">
          <a:extLst>
            <a:ext uri="{FF2B5EF4-FFF2-40B4-BE49-F238E27FC236}">
              <a16:creationId xmlns:a16="http://schemas.microsoft.com/office/drawing/2014/main" id="{00000000-0008-0000-3F00-000002000000}"/>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3" name="Title 1">
          <a:extLst>
            <a:ext uri="{FF2B5EF4-FFF2-40B4-BE49-F238E27FC236}">
              <a16:creationId xmlns:a16="http://schemas.microsoft.com/office/drawing/2014/main" id="{8710B52C-18FA-4F0D-8CC6-3AF410801A31}"/>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4" name="Title 1">
          <a:extLst>
            <a:ext uri="{FF2B5EF4-FFF2-40B4-BE49-F238E27FC236}">
              <a16:creationId xmlns:a16="http://schemas.microsoft.com/office/drawing/2014/main" id="{AB124380-19D3-4644-8B4C-0E7C3A472EBB}"/>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5" name="Title 1" descr="18/19 Prices">
          <a:extLst>
            <a:ext uri="{FF2B5EF4-FFF2-40B4-BE49-F238E27FC236}">
              <a16:creationId xmlns:a16="http://schemas.microsoft.com/office/drawing/2014/main" id="{00FA8BE0-A221-43EC-91D3-45CB588413DB}"/>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1038723</xdr:colOff>
      <xdr:row>2</xdr:row>
      <xdr:rowOff>12907</xdr:rowOff>
    </xdr:to>
    <xdr:sp macro="" textlink="">
      <xdr:nvSpPr>
        <xdr:cNvPr id="2" name="Title 1">
          <a:extLst>
            <a:ext uri="{FF2B5EF4-FFF2-40B4-BE49-F238E27FC236}">
              <a16:creationId xmlns:a16="http://schemas.microsoft.com/office/drawing/2014/main" id="{00000000-0008-0000-4000-000002000000}"/>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3" name="Title 1">
          <a:extLst>
            <a:ext uri="{FF2B5EF4-FFF2-40B4-BE49-F238E27FC236}">
              <a16:creationId xmlns:a16="http://schemas.microsoft.com/office/drawing/2014/main" id="{8D5EC500-E2BA-4980-91D7-5187C9BEF8BA}"/>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4" name="Title 1">
          <a:extLst>
            <a:ext uri="{FF2B5EF4-FFF2-40B4-BE49-F238E27FC236}">
              <a16:creationId xmlns:a16="http://schemas.microsoft.com/office/drawing/2014/main" id="{13F738EE-B9A8-4DF4-84E8-FCFE55E3744B}"/>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5" name="Title 1" descr="18/19 Prices">
          <a:extLst>
            <a:ext uri="{FF2B5EF4-FFF2-40B4-BE49-F238E27FC236}">
              <a16:creationId xmlns:a16="http://schemas.microsoft.com/office/drawing/2014/main" id="{01FAF5FD-EAFB-48AB-A669-6159FB8DE197}"/>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2263366</xdr:colOff>
      <xdr:row>2</xdr:row>
      <xdr:rowOff>12907</xdr:rowOff>
    </xdr:to>
    <xdr:sp macro="" textlink="">
      <xdr:nvSpPr>
        <xdr:cNvPr id="2" name="Title 1">
          <a:extLst>
            <a:ext uri="{FF2B5EF4-FFF2-40B4-BE49-F238E27FC236}">
              <a16:creationId xmlns:a16="http://schemas.microsoft.com/office/drawing/2014/main" id="{00000000-0008-0000-4100-000002000000}"/>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3" name="Title 1">
          <a:extLst>
            <a:ext uri="{FF2B5EF4-FFF2-40B4-BE49-F238E27FC236}">
              <a16:creationId xmlns:a16="http://schemas.microsoft.com/office/drawing/2014/main" id="{49F44327-D7DC-426B-89FD-14F1C2B623DF}"/>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4" name="Title 1">
          <a:extLst>
            <a:ext uri="{FF2B5EF4-FFF2-40B4-BE49-F238E27FC236}">
              <a16:creationId xmlns:a16="http://schemas.microsoft.com/office/drawing/2014/main" id="{8EBCE978-221E-41E3-B20C-65A499788FCB}"/>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5" name="Title 1">
          <a:extLst>
            <a:ext uri="{FF2B5EF4-FFF2-40B4-BE49-F238E27FC236}">
              <a16:creationId xmlns:a16="http://schemas.microsoft.com/office/drawing/2014/main" id="{CA0E5F3A-5787-469D-8B3D-DE4A33B764A2}"/>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D4CF905E-089A-4B7D-A6C8-4607BFE2B369}"/>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C22248EE-D3F1-4DA8-8E1F-E157C0898C9A}"/>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8DC1741A-8134-43E7-811E-400A0C7A6C64}"/>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628B2E5D-F39A-4940-B1D4-2DD93177D3C6}"/>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358366</xdr:colOff>
      <xdr:row>2</xdr:row>
      <xdr:rowOff>12907</xdr:rowOff>
    </xdr:to>
    <xdr:sp macro="" textlink="">
      <xdr:nvSpPr>
        <xdr:cNvPr id="2" name="Title 1">
          <a:extLst>
            <a:ext uri="{FF2B5EF4-FFF2-40B4-BE49-F238E27FC236}">
              <a16:creationId xmlns:a16="http://schemas.microsoft.com/office/drawing/2014/main" id="{00000000-0008-0000-4400-000002000000}"/>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3" name="Title 1">
          <a:extLst>
            <a:ext uri="{FF2B5EF4-FFF2-40B4-BE49-F238E27FC236}">
              <a16:creationId xmlns:a16="http://schemas.microsoft.com/office/drawing/2014/main" id="{5F46F0F6-270D-43FD-885D-D5115620F657}"/>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4" name="Title 1">
          <a:extLst>
            <a:ext uri="{FF2B5EF4-FFF2-40B4-BE49-F238E27FC236}">
              <a16:creationId xmlns:a16="http://schemas.microsoft.com/office/drawing/2014/main" id="{757C4CE5-0E94-4CBF-A24E-3677AFCC740C}"/>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5" name="Title 1">
          <a:extLst>
            <a:ext uri="{FF2B5EF4-FFF2-40B4-BE49-F238E27FC236}">
              <a16:creationId xmlns:a16="http://schemas.microsoft.com/office/drawing/2014/main" id="{E2E794E4-8471-4F0E-A623-5120721F9098}"/>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0</xdr:colOff>
      <xdr:row>2</xdr:row>
      <xdr:rowOff>12907</xdr:rowOff>
    </xdr:to>
    <xdr:sp macro="" textlink="">
      <xdr:nvSpPr>
        <xdr:cNvPr id="2" name="Title 1">
          <a:extLst>
            <a:ext uri="{FF2B5EF4-FFF2-40B4-BE49-F238E27FC236}">
              <a16:creationId xmlns:a16="http://schemas.microsoft.com/office/drawing/2014/main" id="{00000000-0008-0000-5000-000002000000}"/>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3" name="Title 1">
          <a:extLst>
            <a:ext uri="{FF2B5EF4-FFF2-40B4-BE49-F238E27FC236}">
              <a16:creationId xmlns:a16="http://schemas.microsoft.com/office/drawing/2014/main" id="{D78ED84A-2791-4E53-BE89-C470575401C5}"/>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4" name="Title 1">
          <a:extLst>
            <a:ext uri="{FF2B5EF4-FFF2-40B4-BE49-F238E27FC236}">
              <a16:creationId xmlns:a16="http://schemas.microsoft.com/office/drawing/2014/main" id="{31E7DC9F-DFB4-47A6-A5EA-6C68CC92752B}"/>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5" name="Title 1">
          <a:extLst>
            <a:ext uri="{FF2B5EF4-FFF2-40B4-BE49-F238E27FC236}">
              <a16:creationId xmlns:a16="http://schemas.microsoft.com/office/drawing/2014/main" id="{9D0CDFDC-1617-48F9-BFE0-FC7B26ECD14F}"/>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644116</xdr:colOff>
      <xdr:row>2</xdr:row>
      <xdr:rowOff>12907</xdr:rowOff>
    </xdr:to>
    <xdr:sp macro="" textlink="">
      <xdr:nvSpPr>
        <xdr:cNvPr id="2" name="Title 1">
          <a:extLst>
            <a:ext uri="{FF2B5EF4-FFF2-40B4-BE49-F238E27FC236}">
              <a16:creationId xmlns:a16="http://schemas.microsoft.com/office/drawing/2014/main" id="{00000000-0008-0000-5100-000002000000}"/>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3" name="Title 1">
          <a:extLst>
            <a:ext uri="{FF2B5EF4-FFF2-40B4-BE49-F238E27FC236}">
              <a16:creationId xmlns:a16="http://schemas.microsoft.com/office/drawing/2014/main" id="{0927929A-C1E2-4D30-912C-6FB0339CD678}"/>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4" name="Title 1">
          <a:extLst>
            <a:ext uri="{FF2B5EF4-FFF2-40B4-BE49-F238E27FC236}">
              <a16:creationId xmlns:a16="http://schemas.microsoft.com/office/drawing/2014/main" id="{F33327C3-5F75-43C8-81FA-CE9F41EE83EB}"/>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5" name="Title 1">
          <a:extLst>
            <a:ext uri="{FF2B5EF4-FFF2-40B4-BE49-F238E27FC236}">
              <a16:creationId xmlns:a16="http://schemas.microsoft.com/office/drawing/2014/main" id="{20F0D143-2EFD-4395-82FF-8D6C18A4700E}"/>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2263366</xdr:colOff>
      <xdr:row>2</xdr:row>
      <xdr:rowOff>12907</xdr:rowOff>
    </xdr:to>
    <xdr:sp macro="" textlink="">
      <xdr:nvSpPr>
        <xdr:cNvPr id="2" name="Title 1">
          <a:extLst>
            <a:ext uri="{FF2B5EF4-FFF2-40B4-BE49-F238E27FC236}">
              <a16:creationId xmlns:a16="http://schemas.microsoft.com/office/drawing/2014/main" id="{00000000-0008-0000-5200-000002000000}"/>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3" name="Title 1">
          <a:extLst>
            <a:ext uri="{FF2B5EF4-FFF2-40B4-BE49-F238E27FC236}">
              <a16:creationId xmlns:a16="http://schemas.microsoft.com/office/drawing/2014/main" id="{9B4F26A6-06A3-4FB5-BEEA-E516EAE8355F}"/>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4" name="Title 1">
          <a:extLst>
            <a:ext uri="{FF2B5EF4-FFF2-40B4-BE49-F238E27FC236}">
              <a16:creationId xmlns:a16="http://schemas.microsoft.com/office/drawing/2014/main" id="{CE4C1FE7-459F-413B-9EE1-B79F2A660AF0}"/>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5" name="Title 1">
          <a:extLst>
            <a:ext uri="{FF2B5EF4-FFF2-40B4-BE49-F238E27FC236}">
              <a16:creationId xmlns:a16="http://schemas.microsoft.com/office/drawing/2014/main" id="{D638C8D1-469F-4F4D-AA0A-B02FE53A4FBD}"/>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290330</xdr:colOff>
      <xdr:row>2</xdr:row>
      <xdr:rowOff>12907</xdr:rowOff>
    </xdr:to>
    <xdr:sp macro="" textlink="">
      <xdr:nvSpPr>
        <xdr:cNvPr id="2" name="Title 1">
          <a:extLst>
            <a:ext uri="{FF2B5EF4-FFF2-40B4-BE49-F238E27FC236}">
              <a16:creationId xmlns:a16="http://schemas.microsoft.com/office/drawing/2014/main" id="{00000000-0008-0000-5300-000002000000}"/>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3" name="Title 1">
          <a:extLst>
            <a:ext uri="{FF2B5EF4-FFF2-40B4-BE49-F238E27FC236}">
              <a16:creationId xmlns:a16="http://schemas.microsoft.com/office/drawing/2014/main" id="{117B3FC9-36F0-47C7-A4E5-FF93C8F801D9}"/>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4" name="Title 1">
          <a:extLst>
            <a:ext uri="{FF2B5EF4-FFF2-40B4-BE49-F238E27FC236}">
              <a16:creationId xmlns:a16="http://schemas.microsoft.com/office/drawing/2014/main" id="{5E3C2A7F-C70B-450D-975F-0A28A93B0D8A}"/>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5" name="Title 1">
          <a:extLst>
            <a:ext uri="{FF2B5EF4-FFF2-40B4-BE49-F238E27FC236}">
              <a16:creationId xmlns:a16="http://schemas.microsoft.com/office/drawing/2014/main" id="{5A91AFCF-E45F-4C8E-8168-07F450FFD02A}"/>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331152</xdr:colOff>
      <xdr:row>2</xdr:row>
      <xdr:rowOff>12907</xdr:rowOff>
    </xdr:to>
    <xdr:sp macro="" textlink="">
      <xdr:nvSpPr>
        <xdr:cNvPr id="2" name="Title 1">
          <a:extLst>
            <a:ext uri="{FF2B5EF4-FFF2-40B4-BE49-F238E27FC236}">
              <a16:creationId xmlns:a16="http://schemas.microsoft.com/office/drawing/2014/main" id="{00000000-0008-0000-5400-000002000000}"/>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3" name="Title 1">
          <a:extLst>
            <a:ext uri="{FF2B5EF4-FFF2-40B4-BE49-F238E27FC236}">
              <a16:creationId xmlns:a16="http://schemas.microsoft.com/office/drawing/2014/main" id="{4B6B804A-E7D5-41CD-9119-16874C32B8D7}"/>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4" name="Title 1">
          <a:extLst>
            <a:ext uri="{FF2B5EF4-FFF2-40B4-BE49-F238E27FC236}">
              <a16:creationId xmlns:a16="http://schemas.microsoft.com/office/drawing/2014/main" id="{43DACAE4-0229-40AE-9238-B769D4543B11}"/>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5" name="Title 1">
          <a:extLst>
            <a:ext uri="{FF2B5EF4-FFF2-40B4-BE49-F238E27FC236}">
              <a16:creationId xmlns:a16="http://schemas.microsoft.com/office/drawing/2014/main" id="{598DE68E-AAA3-4A92-AFBD-9495A0822AB3}"/>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616902</xdr:colOff>
      <xdr:row>2</xdr:row>
      <xdr:rowOff>12907</xdr:rowOff>
    </xdr:to>
    <xdr:sp macro="" textlink="">
      <xdr:nvSpPr>
        <xdr:cNvPr id="2" name="Title 1">
          <a:extLst>
            <a:ext uri="{FF2B5EF4-FFF2-40B4-BE49-F238E27FC236}">
              <a16:creationId xmlns:a16="http://schemas.microsoft.com/office/drawing/2014/main" id="{00000000-0008-0000-5500-000002000000}"/>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3" name="Title 1">
          <a:extLst>
            <a:ext uri="{FF2B5EF4-FFF2-40B4-BE49-F238E27FC236}">
              <a16:creationId xmlns:a16="http://schemas.microsoft.com/office/drawing/2014/main" id="{5EBC8AF7-4E45-49E6-8DFC-F4ED617D885B}"/>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4" name="Title 1">
          <a:extLst>
            <a:ext uri="{FF2B5EF4-FFF2-40B4-BE49-F238E27FC236}">
              <a16:creationId xmlns:a16="http://schemas.microsoft.com/office/drawing/2014/main" id="{7E35C8D8-88BF-4253-A4B3-F559183B8EDC}"/>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5" name="Title 1">
          <a:extLst>
            <a:ext uri="{FF2B5EF4-FFF2-40B4-BE49-F238E27FC236}">
              <a16:creationId xmlns:a16="http://schemas.microsoft.com/office/drawing/2014/main" id="{746D5611-238F-4EAF-B6CA-AD8D15870C77}"/>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4580</xdr:colOff>
      <xdr:row>2</xdr:row>
      <xdr:rowOff>12907</xdr:rowOff>
    </xdr:to>
    <xdr:sp macro="" textlink="">
      <xdr:nvSpPr>
        <xdr:cNvPr id="2" name="Title 1">
          <a:extLst>
            <a:ext uri="{FF2B5EF4-FFF2-40B4-BE49-F238E27FC236}">
              <a16:creationId xmlns:a16="http://schemas.microsoft.com/office/drawing/2014/main" id="{00000000-0008-0000-5800-000002000000}"/>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3" name="Title 1">
          <a:extLst>
            <a:ext uri="{FF2B5EF4-FFF2-40B4-BE49-F238E27FC236}">
              <a16:creationId xmlns:a16="http://schemas.microsoft.com/office/drawing/2014/main" id="{FA0A2EBC-E0BB-46A5-8272-2007B68E3FD8}"/>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4" name="Title 1">
          <a:extLst>
            <a:ext uri="{FF2B5EF4-FFF2-40B4-BE49-F238E27FC236}">
              <a16:creationId xmlns:a16="http://schemas.microsoft.com/office/drawing/2014/main" id="{BB807507-6307-421B-BDEB-0DD405B98741}"/>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5" name="Title 1">
          <a:extLst>
            <a:ext uri="{FF2B5EF4-FFF2-40B4-BE49-F238E27FC236}">
              <a16:creationId xmlns:a16="http://schemas.microsoft.com/office/drawing/2014/main" id="{AA83B61E-195A-4F7B-902C-D10C5EBB40E0}"/>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16</xdr:col>
      <xdr:colOff>0</xdr:colOff>
      <xdr:row>1</xdr:row>
      <xdr:rowOff>0</xdr:rowOff>
    </xdr:from>
    <xdr:to>
      <xdr:col>17</xdr:col>
      <xdr:colOff>1065937</xdr:colOff>
      <xdr:row>2</xdr:row>
      <xdr:rowOff>12907</xdr:rowOff>
    </xdr:to>
    <xdr:sp macro="" textlink="">
      <xdr:nvSpPr>
        <xdr:cNvPr id="2" name="Title 1">
          <a:extLst>
            <a:ext uri="{FF2B5EF4-FFF2-40B4-BE49-F238E27FC236}">
              <a16:creationId xmlns:a16="http://schemas.microsoft.com/office/drawing/2014/main" id="{00000000-0008-0000-5900-000002000000}"/>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3" name="Title 1">
          <a:extLst>
            <a:ext uri="{FF2B5EF4-FFF2-40B4-BE49-F238E27FC236}">
              <a16:creationId xmlns:a16="http://schemas.microsoft.com/office/drawing/2014/main" id="{E94C3964-E504-49BD-9E2B-DF57828CB6A4}"/>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4" name="Title 1">
          <a:extLst>
            <a:ext uri="{FF2B5EF4-FFF2-40B4-BE49-F238E27FC236}">
              <a16:creationId xmlns:a16="http://schemas.microsoft.com/office/drawing/2014/main" id="{4E2875E6-3CD5-46B0-B2E9-D87C6BD79BE3}"/>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5" name="Title 1">
          <a:extLst>
            <a:ext uri="{FF2B5EF4-FFF2-40B4-BE49-F238E27FC236}">
              <a16:creationId xmlns:a16="http://schemas.microsoft.com/office/drawing/2014/main" id="{E2761C96-316E-499D-9600-67DD68E941EE}"/>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684937</xdr:colOff>
      <xdr:row>2</xdr:row>
      <xdr:rowOff>12907</xdr:rowOff>
    </xdr:to>
    <xdr:sp macro="" textlink="">
      <xdr:nvSpPr>
        <xdr:cNvPr id="2" name="Title 1">
          <a:extLst>
            <a:ext uri="{FF2B5EF4-FFF2-40B4-BE49-F238E27FC236}">
              <a16:creationId xmlns:a16="http://schemas.microsoft.com/office/drawing/2014/main" id="{00000000-0008-0000-5A00-000002000000}"/>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3" name="Title 1">
          <a:extLst>
            <a:ext uri="{FF2B5EF4-FFF2-40B4-BE49-F238E27FC236}">
              <a16:creationId xmlns:a16="http://schemas.microsoft.com/office/drawing/2014/main" id="{BD867982-B213-4F3C-B572-50650FDCB644}"/>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4" name="Title 1">
          <a:extLst>
            <a:ext uri="{FF2B5EF4-FFF2-40B4-BE49-F238E27FC236}">
              <a16:creationId xmlns:a16="http://schemas.microsoft.com/office/drawing/2014/main" id="{BA9E000A-05D7-4AB1-9B24-55CAC6360FCF}"/>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5" name="Title 1">
          <a:extLst>
            <a:ext uri="{FF2B5EF4-FFF2-40B4-BE49-F238E27FC236}">
              <a16:creationId xmlns:a16="http://schemas.microsoft.com/office/drawing/2014/main" id="{85615C19-BC48-4F8E-B9BD-DB75C689DD8E}"/>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1</xdr:row>
      <xdr:rowOff>0</xdr:rowOff>
    </xdr:from>
    <xdr:to>
      <xdr:col>23</xdr:col>
      <xdr:colOff>687161</xdr:colOff>
      <xdr:row>2</xdr:row>
      <xdr:rowOff>28782</xdr:rowOff>
    </xdr:to>
    <xdr:sp macro="" textlink="">
      <xdr:nvSpPr>
        <xdr:cNvPr id="3" name="Title 1">
          <a:extLst>
            <a:ext uri="{FF2B5EF4-FFF2-40B4-BE49-F238E27FC236}">
              <a16:creationId xmlns:a16="http://schemas.microsoft.com/office/drawing/2014/main" id="{00000000-0008-0000-0700-000003000000}"/>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4" name="Title 1">
          <a:extLst>
            <a:ext uri="{FF2B5EF4-FFF2-40B4-BE49-F238E27FC236}">
              <a16:creationId xmlns:a16="http://schemas.microsoft.com/office/drawing/2014/main" id="{3ABD2495-D06E-4174-9A6F-9990D28870F0}"/>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5" name="Title 1">
          <a:extLst>
            <a:ext uri="{FF2B5EF4-FFF2-40B4-BE49-F238E27FC236}">
              <a16:creationId xmlns:a16="http://schemas.microsoft.com/office/drawing/2014/main" id="{1CA5F886-8A3A-4A9A-B0E7-0A45B2B94847}"/>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6" name="Title 1" descr="18/19 Prices">
          <a:extLst>
            <a:ext uri="{FF2B5EF4-FFF2-40B4-BE49-F238E27FC236}">
              <a16:creationId xmlns:a16="http://schemas.microsoft.com/office/drawing/2014/main" id="{1BA1B742-D308-45A5-B1FF-4D4CA46ADA3C}"/>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3</xdr:col>
      <xdr:colOff>438150</xdr:colOff>
      <xdr:row>1</xdr:row>
      <xdr:rowOff>9525</xdr:rowOff>
    </xdr:from>
    <xdr:to>
      <xdr:col>5</xdr:col>
      <xdr:colOff>494437</xdr:colOff>
      <xdr:row>2</xdr:row>
      <xdr:rowOff>22432</xdr:rowOff>
    </xdr:to>
    <xdr:sp macro="" textlink="">
      <xdr:nvSpPr>
        <xdr:cNvPr id="7" name="Title 1">
          <a:extLst>
            <a:ext uri="{FF2B5EF4-FFF2-40B4-BE49-F238E27FC236}">
              <a16:creationId xmlns:a16="http://schemas.microsoft.com/office/drawing/2014/main" id="{BFC8DCCF-ECC8-4750-8B3F-F637A2097F4B}"/>
            </a:ext>
            <a:ext uri="{147F2762-F138-4A5C-976F-8EAC2B608ADB}">
              <a16:predDERef xmlns:a16="http://schemas.microsoft.com/office/drawing/2014/main" pred="{4812D465-9FF8-45A2-9534-63F111DD1569}"/>
            </a:ext>
          </a:extLst>
        </xdr:cNvPr>
        <xdr:cNvSpPr>
          <a:spLocks noGrp="1"/>
        </xdr:cNvSpPr>
      </xdr:nvSpPr>
      <xdr:spPr>
        <a:xfrm>
          <a:off x="8067675" y="314325"/>
          <a:ext cx="2599462" cy="317707"/>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2263366</xdr:colOff>
      <xdr:row>3</xdr:row>
      <xdr:rowOff>12906</xdr:rowOff>
    </xdr:to>
    <xdr:sp macro="" textlink="">
      <xdr:nvSpPr>
        <xdr:cNvPr id="2" name="Title 1">
          <a:extLst>
            <a:ext uri="{FF2B5EF4-FFF2-40B4-BE49-F238E27FC236}">
              <a16:creationId xmlns:a16="http://schemas.microsoft.com/office/drawing/2014/main" id="{00000000-0008-0000-5B00-000002000000}"/>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3" name="Title 1">
          <a:extLst>
            <a:ext uri="{FF2B5EF4-FFF2-40B4-BE49-F238E27FC236}">
              <a16:creationId xmlns:a16="http://schemas.microsoft.com/office/drawing/2014/main" id="{A8BEAD81-B852-4562-8E58-13BCC01D82F5}"/>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4" name="Title 1">
          <a:extLst>
            <a:ext uri="{FF2B5EF4-FFF2-40B4-BE49-F238E27FC236}">
              <a16:creationId xmlns:a16="http://schemas.microsoft.com/office/drawing/2014/main" id="{0442D971-98F5-4056-9ABB-F943BAA89069}"/>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5" name="Title 1">
          <a:extLst>
            <a:ext uri="{FF2B5EF4-FFF2-40B4-BE49-F238E27FC236}">
              <a16:creationId xmlns:a16="http://schemas.microsoft.com/office/drawing/2014/main" id="{E3C7DF92-BB5B-4A7E-A50C-944B47904624}"/>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0</xdr:colOff>
      <xdr:row>2</xdr:row>
      <xdr:rowOff>12907</xdr:rowOff>
    </xdr:to>
    <xdr:sp macro="" textlink="">
      <xdr:nvSpPr>
        <xdr:cNvPr id="2" name="Title 1">
          <a:extLst>
            <a:ext uri="{FF2B5EF4-FFF2-40B4-BE49-F238E27FC236}">
              <a16:creationId xmlns:a16="http://schemas.microsoft.com/office/drawing/2014/main" id="{00000000-0008-0000-5F00-000002000000}"/>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3" name="Title 1">
          <a:extLst>
            <a:ext uri="{FF2B5EF4-FFF2-40B4-BE49-F238E27FC236}">
              <a16:creationId xmlns:a16="http://schemas.microsoft.com/office/drawing/2014/main" id="{6066E70E-7AAC-4C73-A6D6-622D5D671EAA}"/>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4" name="Title 1">
          <a:extLst>
            <a:ext uri="{FF2B5EF4-FFF2-40B4-BE49-F238E27FC236}">
              <a16:creationId xmlns:a16="http://schemas.microsoft.com/office/drawing/2014/main" id="{0622B42F-64F5-40FA-9B57-C2C625237974}"/>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5" name="Title 1">
          <a:extLst>
            <a:ext uri="{FF2B5EF4-FFF2-40B4-BE49-F238E27FC236}">
              <a16:creationId xmlns:a16="http://schemas.microsoft.com/office/drawing/2014/main" id="{C517547A-F335-458A-8292-5060BEEBA96E}"/>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4581</xdr:colOff>
      <xdr:row>2</xdr:row>
      <xdr:rowOff>12907</xdr:rowOff>
    </xdr:to>
    <xdr:sp macro="" textlink="">
      <xdr:nvSpPr>
        <xdr:cNvPr id="2" name="Title 1">
          <a:extLst>
            <a:ext uri="{FF2B5EF4-FFF2-40B4-BE49-F238E27FC236}">
              <a16:creationId xmlns:a16="http://schemas.microsoft.com/office/drawing/2014/main" id="{00000000-0008-0000-6300-000002000000}"/>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3" name="Title 1">
          <a:extLst>
            <a:ext uri="{FF2B5EF4-FFF2-40B4-BE49-F238E27FC236}">
              <a16:creationId xmlns:a16="http://schemas.microsoft.com/office/drawing/2014/main" id="{4A8FE5E6-7C04-4552-9F9D-6F4F9E814D24}"/>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4" name="Title 1">
          <a:extLst>
            <a:ext uri="{FF2B5EF4-FFF2-40B4-BE49-F238E27FC236}">
              <a16:creationId xmlns:a16="http://schemas.microsoft.com/office/drawing/2014/main" id="{5C4D5D5E-FD07-43B6-A1B5-B0B484959B61}"/>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5" name="Title 1">
          <a:extLst>
            <a:ext uri="{FF2B5EF4-FFF2-40B4-BE49-F238E27FC236}">
              <a16:creationId xmlns:a16="http://schemas.microsoft.com/office/drawing/2014/main" id="{7A921278-5B9C-4582-8834-656D0DA241C2}"/>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3132499</xdr:colOff>
      <xdr:row>2</xdr:row>
      <xdr:rowOff>12907</xdr:rowOff>
    </xdr:to>
    <xdr:sp macro="" textlink="">
      <xdr:nvSpPr>
        <xdr:cNvPr id="2" name="Title 1">
          <a:extLst>
            <a:ext uri="{FF2B5EF4-FFF2-40B4-BE49-F238E27FC236}">
              <a16:creationId xmlns:a16="http://schemas.microsoft.com/office/drawing/2014/main" id="{00000000-0008-0000-6400-000002000000}"/>
            </a:ext>
          </a:extLst>
        </xdr:cNvPr>
        <xdr:cNvSpPr txBox="1">
          <a:spLocks/>
        </xdr:cNvSpPr>
      </xdr:nvSpPr>
      <xdr:spPr>
        <a:xfrm>
          <a:off x="8803821" y="340179"/>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7</xdr:col>
      <xdr:colOff>3132499</xdr:colOff>
      <xdr:row>2</xdr:row>
      <xdr:rowOff>12907</xdr:rowOff>
    </xdr:to>
    <xdr:sp macro="" textlink="">
      <xdr:nvSpPr>
        <xdr:cNvPr id="4" name="Title 1">
          <a:extLst>
            <a:ext uri="{FF2B5EF4-FFF2-40B4-BE49-F238E27FC236}">
              <a16:creationId xmlns:a16="http://schemas.microsoft.com/office/drawing/2014/main" id="{4441BE77-B98A-4432-9984-26EA6C8E5EA7}"/>
            </a:ext>
          </a:extLst>
        </xdr:cNvPr>
        <xdr:cNvSpPr txBox="1">
          <a:spLocks/>
        </xdr:cNvSpPr>
      </xdr:nvSpPr>
      <xdr:spPr>
        <a:xfrm>
          <a:off x="9062357" y="340179"/>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0</xdr:colOff>
      <xdr:row>0</xdr:row>
      <xdr:rowOff>176893</xdr:rowOff>
    </xdr:from>
    <xdr:to>
      <xdr:col>11</xdr:col>
      <xdr:colOff>303937</xdr:colOff>
      <xdr:row>2</xdr:row>
      <xdr:rowOff>12907</xdr:rowOff>
    </xdr:to>
    <xdr:sp macro="" textlink="">
      <xdr:nvSpPr>
        <xdr:cNvPr id="3" name="Title 1">
          <a:extLst>
            <a:ext uri="{FF2B5EF4-FFF2-40B4-BE49-F238E27FC236}">
              <a16:creationId xmlns:a16="http://schemas.microsoft.com/office/drawing/2014/main" id="{00000000-0008-0000-6600-000003000000}"/>
            </a:ext>
          </a:extLst>
        </xdr:cNvPr>
        <xdr:cNvSpPr>
          <a:spLocks noGrp="1"/>
        </xdr:cNvSpPr>
      </xdr:nvSpPr>
      <xdr:spPr>
        <a:xfrm>
          <a:off x="9171214" y="176893"/>
          <a:ext cx="2263366" cy="36669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0</xdr:row>
      <xdr:rowOff>176893</xdr:rowOff>
    </xdr:from>
    <xdr:to>
      <xdr:col>11</xdr:col>
      <xdr:colOff>303937</xdr:colOff>
      <xdr:row>2</xdr:row>
      <xdr:rowOff>12907</xdr:rowOff>
    </xdr:to>
    <xdr:sp macro="" textlink="">
      <xdr:nvSpPr>
        <xdr:cNvPr id="4" name="Title 1">
          <a:extLst>
            <a:ext uri="{FF2B5EF4-FFF2-40B4-BE49-F238E27FC236}">
              <a16:creationId xmlns:a16="http://schemas.microsoft.com/office/drawing/2014/main" id="{959F6809-2C7B-40EB-9378-9321D2EE551F}"/>
            </a:ext>
          </a:extLst>
        </xdr:cNvPr>
        <xdr:cNvSpPr>
          <a:spLocks noGrp="1"/>
        </xdr:cNvSpPr>
      </xdr:nvSpPr>
      <xdr:spPr>
        <a:xfrm>
          <a:off x="9171214" y="176893"/>
          <a:ext cx="2263366" cy="36669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2263366</xdr:colOff>
      <xdr:row>2</xdr:row>
      <xdr:rowOff>12907</xdr:rowOff>
    </xdr:to>
    <xdr:sp macro="" textlink="">
      <xdr:nvSpPr>
        <xdr:cNvPr id="3" name="Title 1">
          <a:extLst>
            <a:ext uri="{FF2B5EF4-FFF2-40B4-BE49-F238E27FC236}">
              <a16:creationId xmlns:a16="http://schemas.microsoft.com/office/drawing/2014/main" id="{00000000-0008-0000-6700-000003000000}"/>
            </a:ext>
          </a:extLst>
        </xdr:cNvPr>
        <xdr:cNvSpPr>
          <a:spLocks noGrp="1"/>
        </xdr:cNvSpPr>
      </xdr:nvSpPr>
      <xdr:spPr>
        <a:xfrm>
          <a:off x="864053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11</xdr:col>
      <xdr:colOff>2263366</xdr:colOff>
      <xdr:row>2</xdr:row>
      <xdr:rowOff>12907</xdr:rowOff>
    </xdr:to>
    <xdr:sp macro="" textlink="">
      <xdr:nvSpPr>
        <xdr:cNvPr id="4" name="Title 1">
          <a:extLst>
            <a:ext uri="{FF2B5EF4-FFF2-40B4-BE49-F238E27FC236}">
              <a16:creationId xmlns:a16="http://schemas.microsoft.com/office/drawing/2014/main" id="{1452E2F6-6783-4574-9A50-A5A2CE9FEB94}"/>
            </a:ext>
          </a:extLst>
        </xdr:cNvPr>
        <xdr:cNvSpPr>
          <a:spLocks noGrp="1"/>
        </xdr:cNvSpPr>
      </xdr:nvSpPr>
      <xdr:spPr>
        <a:xfrm>
          <a:off x="864053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943473</xdr:colOff>
      <xdr:row>2</xdr:row>
      <xdr:rowOff>12907</xdr:rowOff>
    </xdr:to>
    <xdr:sp macro="" textlink="">
      <xdr:nvSpPr>
        <xdr:cNvPr id="3" name="Title 1">
          <a:extLst>
            <a:ext uri="{FF2B5EF4-FFF2-40B4-BE49-F238E27FC236}">
              <a16:creationId xmlns:a16="http://schemas.microsoft.com/office/drawing/2014/main" id="{00000000-0008-0000-6800-000003000000}"/>
            </a:ext>
          </a:extLst>
        </xdr:cNvPr>
        <xdr:cNvSpPr>
          <a:spLocks noGrp="1"/>
        </xdr:cNvSpPr>
      </xdr:nvSpPr>
      <xdr:spPr>
        <a:xfrm>
          <a:off x="97971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0</xdr:row>
      <xdr:rowOff>54430</xdr:rowOff>
    </xdr:from>
    <xdr:to>
      <xdr:col>10</xdr:col>
      <xdr:colOff>940298</xdr:colOff>
      <xdr:row>2</xdr:row>
      <xdr:rowOff>9733</xdr:rowOff>
    </xdr:to>
    <xdr:sp macro="" textlink="">
      <xdr:nvSpPr>
        <xdr:cNvPr id="4" name="Title 1">
          <a:extLst>
            <a:ext uri="{FF2B5EF4-FFF2-40B4-BE49-F238E27FC236}">
              <a16:creationId xmlns:a16="http://schemas.microsoft.com/office/drawing/2014/main" id="{0BAAED18-A1A5-4D15-961E-E46F3730FC47}"/>
            </a:ext>
          </a:extLst>
        </xdr:cNvPr>
        <xdr:cNvSpPr>
          <a:spLocks noGrp="1"/>
        </xdr:cNvSpPr>
      </xdr:nvSpPr>
      <xdr:spPr>
        <a:xfrm>
          <a:off x="10844893" y="54430"/>
          <a:ext cx="2328226" cy="581232"/>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a:t>
          </a:r>
          <a:r>
            <a:rPr lang="en-GB" sz="2000" b="1" baseline="0"/>
            <a:t> in </a:t>
          </a:r>
          <a:r>
            <a:rPr lang="en-GB" sz="2000" b="1"/>
            <a:t>Nominal prices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0</xdr:colOff>
      <xdr:row>0</xdr:row>
      <xdr:rowOff>136071</xdr:rowOff>
    </xdr:from>
    <xdr:to>
      <xdr:col>9</xdr:col>
      <xdr:colOff>2313214</xdr:colOff>
      <xdr:row>2</xdr:row>
      <xdr:rowOff>12907</xdr:rowOff>
    </xdr:to>
    <xdr:sp macro="" textlink="">
      <xdr:nvSpPr>
        <xdr:cNvPr id="3" name="Title 1">
          <a:extLst>
            <a:ext uri="{FF2B5EF4-FFF2-40B4-BE49-F238E27FC236}">
              <a16:creationId xmlns:a16="http://schemas.microsoft.com/office/drawing/2014/main" id="{00000000-0008-0000-6900-000003000000}"/>
            </a:ext>
          </a:extLst>
        </xdr:cNvPr>
        <xdr:cNvSpPr>
          <a:spLocks noGrp="1"/>
        </xdr:cNvSpPr>
      </xdr:nvSpPr>
      <xdr:spPr>
        <a:xfrm>
          <a:off x="8001000" y="136071"/>
          <a:ext cx="2313214" cy="40751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0</xdr:row>
      <xdr:rowOff>136071</xdr:rowOff>
    </xdr:from>
    <xdr:to>
      <xdr:col>9</xdr:col>
      <xdr:colOff>2313214</xdr:colOff>
      <xdr:row>2</xdr:row>
      <xdr:rowOff>12907</xdr:rowOff>
    </xdr:to>
    <xdr:sp macro="" textlink="">
      <xdr:nvSpPr>
        <xdr:cNvPr id="4" name="Title 1">
          <a:extLst>
            <a:ext uri="{FF2B5EF4-FFF2-40B4-BE49-F238E27FC236}">
              <a16:creationId xmlns:a16="http://schemas.microsoft.com/office/drawing/2014/main" id="{80170D65-EA4C-4BE9-A159-302493ECE1EB}"/>
            </a:ext>
          </a:extLst>
        </xdr:cNvPr>
        <xdr:cNvSpPr>
          <a:spLocks noGrp="1"/>
        </xdr:cNvSpPr>
      </xdr:nvSpPr>
      <xdr:spPr>
        <a:xfrm>
          <a:off x="8001000" y="136071"/>
          <a:ext cx="2313214" cy="40751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635000</xdr:colOff>
      <xdr:row>1</xdr:row>
      <xdr:rowOff>57150</xdr:rowOff>
    </xdr:from>
    <xdr:to>
      <xdr:col>5</xdr:col>
      <xdr:colOff>1393825</xdr:colOff>
      <xdr:row>2</xdr:row>
      <xdr:rowOff>92735</xdr:rowOff>
    </xdr:to>
    <xdr:sp macro="" textlink="">
      <xdr:nvSpPr>
        <xdr:cNvPr id="6" name="Title 1" descr="18/19 Prices">
          <a:extLst>
            <a:ext uri="{FF2B5EF4-FFF2-40B4-BE49-F238E27FC236}">
              <a16:creationId xmlns:a16="http://schemas.microsoft.com/office/drawing/2014/main" id="{4968A783-535C-4D7C-997D-B77F4CF97A66}"/>
            </a:ext>
          </a:extLst>
        </xdr:cNvPr>
        <xdr:cNvSpPr>
          <a:spLocks noGrp="1"/>
        </xdr:cNvSpPr>
      </xdr:nvSpPr>
      <xdr:spPr>
        <a:xfrm>
          <a:off x="3441700" y="374650"/>
          <a:ext cx="2790825"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17370</xdr:colOff>
      <xdr:row>11</xdr:row>
      <xdr:rowOff>126440</xdr:rowOff>
    </xdr:from>
    <xdr:to>
      <xdr:col>6</xdr:col>
      <xdr:colOff>994586</xdr:colOff>
      <xdr:row>13</xdr:row>
      <xdr:rowOff>97492</xdr:rowOff>
    </xdr:to>
    <xdr:pic>
      <xdr:nvPicPr>
        <xdr:cNvPr id="2" name="Picture 1" descr="Formul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3445" y="2793440"/>
          <a:ext cx="1910666" cy="34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17990</xdr:colOff>
      <xdr:row>19</xdr:row>
      <xdr:rowOff>42333</xdr:rowOff>
    </xdr:from>
    <xdr:to>
      <xdr:col>6</xdr:col>
      <xdr:colOff>862541</xdr:colOff>
      <xdr:row>20</xdr:row>
      <xdr:rowOff>149224</xdr:rowOff>
    </xdr:to>
    <xdr:pic>
      <xdr:nvPicPr>
        <xdr:cNvPr id="3" name="Picture 2" descr="Formula">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4065" y="4166658"/>
          <a:ext cx="1806576" cy="287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63500</xdr:colOff>
      <xdr:row>27</xdr:row>
      <xdr:rowOff>137583</xdr:rowOff>
    </xdr:from>
    <xdr:to>
      <xdr:col>7</xdr:col>
      <xdr:colOff>10583</xdr:colOff>
      <xdr:row>29</xdr:row>
      <xdr:rowOff>25400</xdr:rowOff>
    </xdr:to>
    <xdr:pic>
      <xdr:nvPicPr>
        <xdr:cNvPr id="4" name="Picture 3" descr="Formula">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59575" y="5709708"/>
          <a:ext cx="1871133" cy="249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123265</xdr:colOff>
      <xdr:row>70</xdr:row>
      <xdr:rowOff>40538</xdr:rowOff>
    </xdr:from>
    <xdr:to>
      <xdr:col>7</xdr:col>
      <xdr:colOff>193674</xdr:colOff>
      <xdr:row>71</xdr:row>
      <xdr:rowOff>302560</xdr:rowOff>
    </xdr:to>
    <xdr:pic>
      <xdr:nvPicPr>
        <xdr:cNvPr id="5" name="Picture 4" descr="Formula">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19340" y="13480313"/>
          <a:ext cx="1994459" cy="423947"/>
        </a:xfrm>
        <a:prstGeom prst="rect">
          <a:avLst/>
        </a:prstGeom>
        <a:noFill/>
      </xdr:spPr>
    </xdr:pic>
    <xdr:clientData/>
  </xdr:twoCellAnchor>
  <xdr:twoCellAnchor>
    <xdr:from>
      <xdr:col>5</xdr:col>
      <xdr:colOff>0</xdr:colOff>
      <xdr:row>84</xdr:row>
      <xdr:rowOff>158750</xdr:rowOff>
    </xdr:from>
    <xdr:to>
      <xdr:col>6</xdr:col>
      <xdr:colOff>571500</xdr:colOff>
      <xdr:row>85</xdr:row>
      <xdr:rowOff>159808</xdr:rowOff>
    </xdr:to>
    <xdr:pic>
      <xdr:nvPicPr>
        <xdr:cNvPr id="6" name="Picture 5" descr="Formula">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6075" y="16637000"/>
          <a:ext cx="1533525" cy="182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137646</xdr:colOff>
      <xdr:row>94</xdr:row>
      <xdr:rowOff>33618</xdr:rowOff>
    </xdr:from>
    <xdr:to>
      <xdr:col>6</xdr:col>
      <xdr:colOff>725021</xdr:colOff>
      <xdr:row>96</xdr:row>
      <xdr:rowOff>163234</xdr:rowOff>
    </xdr:to>
    <xdr:pic>
      <xdr:nvPicPr>
        <xdr:cNvPr id="7" name="Picture 6" descr="Formula">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48146" y="20114559"/>
          <a:ext cx="1595904" cy="510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927593</xdr:colOff>
      <xdr:row>111</xdr:row>
      <xdr:rowOff>197223</xdr:rowOff>
    </xdr:from>
    <xdr:to>
      <xdr:col>10</xdr:col>
      <xdr:colOff>584645</xdr:colOff>
      <xdr:row>115</xdr:row>
      <xdr:rowOff>7468</xdr:rowOff>
    </xdr:to>
    <xdr:pic>
      <xdr:nvPicPr>
        <xdr:cNvPr id="21" name="Picture 7" descr="Formula">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755152" y="23808017"/>
          <a:ext cx="3388611" cy="617069"/>
        </a:xfrm>
        <a:prstGeom prst="rect">
          <a:avLst/>
        </a:prstGeom>
        <a:noFill/>
      </xdr:spPr>
    </xdr:pic>
    <xdr:clientData/>
  </xdr:twoCellAnchor>
  <xdr:twoCellAnchor>
    <xdr:from>
      <xdr:col>5</xdr:col>
      <xdr:colOff>22411</xdr:colOff>
      <xdr:row>202</xdr:row>
      <xdr:rowOff>560</xdr:rowOff>
    </xdr:from>
    <xdr:to>
      <xdr:col>6</xdr:col>
      <xdr:colOff>238311</xdr:colOff>
      <xdr:row>204</xdr:row>
      <xdr:rowOff>82487</xdr:rowOff>
    </xdr:to>
    <xdr:pic>
      <xdr:nvPicPr>
        <xdr:cNvPr id="9" name="Picture 8" descr="Formula">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8486" y="36347960"/>
          <a:ext cx="1177925" cy="453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201706</xdr:colOff>
      <xdr:row>237</xdr:row>
      <xdr:rowOff>190999</xdr:rowOff>
    </xdr:from>
    <xdr:to>
      <xdr:col>8</xdr:col>
      <xdr:colOff>1019873</xdr:colOff>
      <xdr:row>240</xdr:row>
      <xdr:rowOff>46814</xdr:rowOff>
    </xdr:to>
    <xdr:pic>
      <xdr:nvPicPr>
        <xdr:cNvPr id="10" name="Picture 9" descr="Formula">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97781" y="43005874"/>
          <a:ext cx="3704242" cy="370165"/>
        </a:xfrm>
        <a:prstGeom prst="rect">
          <a:avLst/>
        </a:prstGeom>
        <a:noFill/>
      </xdr:spPr>
    </xdr:pic>
    <xdr:clientData/>
  </xdr:twoCellAnchor>
  <xdr:twoCellAnchor>
    <xdr:from>
      <xdr:col>0</xdr:col>
      <xdr:colOff>3127375</xdr:colOff>
      <xdr:row>244</xdr:row>
      <xdr:rowOff>5136</xdr:rowOff>
    </xdr:from>
    <xdr:to>
      <xdr:col>1</xdr:col>
      <xdr:colOff>416579</xdr:colOff>
      <xdr:row>245</xdr:row>
      <xdr:rowOff>55563</xdr:rowOff>
    </xdr:to>
    <xdr:pic>
      <xdr:nvPicPr>
        <xdr:cNvPr id="13" name="Picture 15" descr="Formula">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32125" y="44039211"/>
          <a:ext cx="413404" cy="374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7268</xdr:colOff>
      <xdr:row>79</xdr:row>
      <xdr:rowOff>0</xdr:rowOff>
    </xdr:from>
    <xdr:to>
      <xdr:col>1</xdr:col>
      <xdr:colOff>235134</xdr:colOff>
      <xdr:row>79</xdr:row>
      <xdr:rowOff>63500</xdr:rowOff>
    </xdr:to>
    <xdr:pic>
      <xdr:nvPicPr>
        <xdr:cNvPr id="14" name="Picture 13" descr="Symbol">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26033" y="17145000"/>
          <a:ext cx="227866" cy="6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1171761</xdr:colOff>
      <xdr:row>46</xdr:row>
      <xdr:rowOff>123264</xdr:rowOff>
    </xdr:from>
    <xdr:to>
      <xdr:col>9</xdr:col>
      <xdr:colOff>1237689</xdr:colOff>
      <xdr:row>49</xdr:row>
      <xdr:rowOff>10269</xdr:rowOff>
    </xdr:to>
    <xdr:pic>
      <xdr:nvPicPr>
        <xdr:cNvPr id="15" name="Picture 14" descr="Formula">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6261" y="9095814"/>
          <a:ext cx="5476128" cy="391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1093320</xdr:colOff>
      <xdr:row>68</xdr:row>
      <xdr:rowOff>56030</xdr:rowOff>
    </xdr:from>
    <xdr:to>
      <xdr:col>9</xdr:col>
      <xdr:colOff>493805</xdr:colOff>
      <xdr:row>70</xdr:row>
      <xdr:rowOff>57711</xdr:rowOff>
    </xdr:to>
    <xdr:pic>
      <xdr:nvPicPr>
        <xdr:cNvPr id="16" name="Picture 15" descr="Formula">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4020" y="13133855"/>
          <a:ext cx="4791635" cy="363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xdr:row>
      <xdr:rowOff>0</xdr:rowOff>
    </xdr:from>
    <xdr:to>
      <xdr:col>7</xdr:col>
      <xdr:colOff>782411</xdr:colOff>
      <xdr:row>2</xdr:row>
      <xdr:rowOff>28782</xdr:rowOff>
    </xdr:to>
    <xdr:sp macro="" textlink="">
      <xdr:nvSpPr>
        <xdr:cNvPr id="17" name="Title 1">
          <a:extLst>
            <a:ext uri="{FF2B5EF4-FFF2-40B4-BE49-F238E27FC236}">
              <a16:creationId xmlns:a16="http://schemas.microsoft.com/office/drawing/2014/main" id="{00000000-0008-0000-0F00-000011000000}"/>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18" name="Title 1">
          <a:extLst>
            <a:ext uri="{FF2B5EF4-FFF2-40B4-BE49-F238E27FC236}">
              <a16:creationId xmlns:a16="http://schemas.microsoft.com/office/drawing/2014/main" id="{C383BA75-C8E4-4C38-A58A-BB0274A4A455}"/>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19" name="Title 1">
          <a:extLst>
            <a:ext uri="{FF2B5EF4-FFF2-40B4-BE49-F238E27FC236}">
              <a16:creationId xmlns:a16="http://schemas.microsoft.com/office/drawing/2014/main" id="{368969F8-8979-4496-A5EB-7500CCE5DEAF}"/>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20" name="Title 1" descr="18/19 Prices">
          <a:extLst>
            <a:ext uri="{FF2B5EF4-FFF2-40B4-BE49-F238E27FC236}">
              <a16:creationId xmlns:a16="http://schemas.microsoft.com/office/drawing/2014/main" id="{190EE82C-A589-47C1-85C1-4AF0FDFB731C}"/>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57959</xdr:colOff>
      <xdr:row>8</xdr:row>
      <xdr:rowOff>87157</xdr:rowOff>
    </xdr:from>
    <xdr:to>
      <xdr:col>8</xdr:col>
      <xdr:colOff>913278</xdr:colOff>
      <xdr:row>11</xdr:row>
      <xdr:rowOff>22972</xdr:rowOff>
    </xdr:to>
    <xdr:pic>
      <xdr:nvPicPr>
        <xdr:cNvPr id="2" name="Picture 5" descr="Formul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16259" y="2173132"/>
          <a:ext cx="4693894" cy="497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1241176</xdr:colOff>
      <xdr:row>20</xdr:row>
      <xdr:rowOff>145676</xdr:rowOff>
    </xdr:from>
    <xdr:to>
      <xdr:col>7</xdr:col>
      <xdr:colOff>1058955</xdr:colOff>
      <xdr:row>22</xdr:row>
      <xdr:rowOff>28014</xdr:rowOff>
    </xdr:to>
    <xdr:pic>
      <xdr:nvPicPr>
        <xdr:cNvPr id="3" name="Picture 6" descr="Formula">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261226" y="4422401"/>
          <a:ext cx="3656354" cy="22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9464</xdr:colOff>
      <xdr:row>29</xdr:row>
      <xdr:rowOff>28015</xdr:rowOff>
    </xdr:from>
    <xdr:to>
      <xdr:col>6</xdr:col>
      <xdr:colOff>1180043</xdr:colOff>
      <xdr:row>32</xdr:row>
      <xdr:rowOff>95997</xdr:rowOff>
    </xdr:to>
    <xdr:pic>
      <xdr:nvPicPr>
        <xdr:cNvPr id="4" name="Picture 13" descr="Formula">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267764" y="5895415"/>
          <a:ext cx="2532654" cy="553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xdr:row>
      <xdr:rowOff>0</xdr:rowOff>
    </xdr:from>
    <xdr:to>
      <xdr:col>5</xdr:col>
      <xdr:colOff>238125</xdr:colOff>
      <xdr:row>2</xdr:row>
      <xdr:rowOff>28782</xdr:rowOff>
    </xdr:to>
    <xdr:sp macro="" textlink="">
      <xdr:nvSpPr>
        <xdr:cNvPr id="5" name="Title 1">
          <a:extLst>
            <a:ext uri="{FF2B5EF4-FFF2-40B4-BE49-F238E27FC236}">
              <a16:creationId xmlns:a16="http://schemas.microsoft.com/office/drawing/2014/main" id="{00000000-0008-0000-1000-000005000000}"/>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6" name="Title 1">
          <a:extLst>
            <a:ext uri="{FF2B5EF4-FFF2-40B4-BE49-F238E27FC236}">
              <a16:creationId xmlns:a16="http://schemas.microsoft.com/office/drawing/2014/main" id="{FB78FFEA-39CC-47D8-8C32-76E67DBF1F43}"/>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7" name="Title 1">
          <a:extLst>
            <a:ext uri="{FF2B5EF4-FFF2-40B4-BE49-F238E27FC236}">
              <a16:creationId xmlns:a16="http://schemas.microsoft.com/office/drawing/2014/main" id="{60F85D9C-7BBA-4EBD-9F31-3BBCB48B7B78}"/>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8" name="Title 1" descr="18/19 Prices">
          <a:extLst>
            <a:ext uri="{FF2B5EF4-FFF2-40B4-BE49-F238E27FC236}">
              <a16:creationId xmlns:a16="http://schemas.microsoft.com/office/drawing/2014/main" id="{7504C126-0FD7-417A-8D4A-7DC186DFC9CD}"/>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Q12@Q25"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tabColor rgb="FFFF9900"/>
    <pageSetUpPr autoPageBreaks="0"/>
  </sheetPr>
  <dimension ref="A1:K41"/>
  <sheetViews>
    <sheetView tabSelected="1" zoomScaleNormal="100" workbookViewId="0">
      <selection activeCell="E2" sqref="E2"/>
    </sheetView>
  </sheetViews>
  <sheetFormatPr defaultColWidth="0" defaultRowHeight="14" zeroHeight="1"/>
  <cols>
    <col min="1" max="1" width="10.54296875" style="40" customWidth="1"/>
    <col min="2" max="2" width="10" style="40" customWidth="1"/>
    <col min="3" max="9" width="12.453125" style="40" customWidth="1"/>
    <col min="10" max="11" width="10.54296875" style="40" customWidth="1"/>
    <col min="12" max="16384" width="10.54296875" style="40" hidden="1"/>
  </cols>
  <sheetData>
    <row r="1" spans="1:8" s="2" customFormat="1" ht="25">
      <c r="A1" s="1" t="s">
        <v>0</v>
      </c>
      <c r="E1" s="3"/>
      <c r="H1" s="4" t="s">
        <v>1</v>
      </c>
    </row>
    <row r="2" spans="1:8" s="2" customFormat="1" ht="25">
      <c r="A2" s="4" t="str">
        <f>$E$13</f>
        <v>Master</v>
      </c>
      <c r="D2" s="39"/>
      <c r="E2" s="3"/>
    </row>
    <row r="3" spans="1:8" s="5" customFormat="1" ht="25.5" thickBot="1">
      <c r="A3" s="6">
        <f>Cover!$E$15</f>
        <v>2025</v>
      </c>
      <c r="B3" s="6"/>
      <c r="C3" s="6"/>
      <c r="D3" s="6"/>
      <c r="E3" s="52"/>
    </row>
    <row r="4" spans="1:8"/>
    <row r="5" spans="1:8" ht="14.5" thickBot="1"/>
    <row r="6" spans="1:8" ht="14.5" thickTop="1">
      <c r="C6" s="1001"/>
      <c r="D6" s="1002"/>
      <c r="E6" s="1002"/>
      <c r="F6" s="1002"/>
      <c r="G6" s="1002"/>
      <c r="H6" s="1002"/>
    </row>
    <row r="7" spans="1:8">
      <c r="C7" s="1003"/>
      <c r="D7" s="1004"/>
      <c r="E7" s="1004"/>
      <c r="F7" s="1004"/>
      <c r="G7" s="1004"/>
      <c r="H7" s="1004"/>
    </row>
    <row r="8" spans="1:8" ht="23">
      <c r="C8" s="1003"/>
      <c r="D8" s="1004"/>
      <c r="E8" s="1004"/>
      <c r="F8" s="41" t="s">
        <v>2</v>
      </c>
      <c r="G8" s="1004"/>
      <c r="H8" s="1004"/>
    </row>
    <row r="9" spans="1:8" ht="23">
      <c r="C9" s="1003"/>
      <c r="D9" s="1004"/>
      <c r="E9" s="1004"/>
      <c r="F9" s="41" t="s">
        <v>3</v>
      </c>
      <c r="G9" s="1004"/>
      <c r="H9" s="1004"/>
    </row>
    <row r="10" spans="1:8">
      <c r="C10" s="1003"/>
      <c r="D10" s="1004"/>
      <c r="E10" s="1004"/>
      <c r="F10" s="42"/>
      <c r="G10" s="1004"/>
      <c r="H10" s="1004"/>
    </row>
    <row r="11" spans="1:8">
      <c r="C11" s="1003"/>
      <c r="D11" s="1004"/>
      <c r="E11" s="1004"/>
      <c r="F11" s="1005" t="s">
        <v>4305</v>
      </c>
      <c r="G11" s="1004"/>
      <c r="H11" s="1004"/>
    </row>
    <row r="12" spans="1:8">
      <c r="C12" s="1003"/>
      <c r="D12" s="1004"/>
      <c r="E12" s="1004"/>
      <c r="F12" s="43"/>
      <c r="G12" s="1004"/>
      <c r="H12" s="1004"/>
    </row>
    <row r="13" spans="1:8">
      <c r="C13" s="1003"/>
      <c r="D13" s="73" t="s">
        <v>4</v>
      </c>
      <c r="E13" s="1474" t="s">
        <v>5</v>
      </c>
      <c r="F13" s="1474"/>
      <c r="G13" s="1474"/>
      <c r="H13" s="1004"/>
    </row>
    <row r="14" spans="1:8">
      <c r="C14" s="1003"/>
      <c r="D14" s="73"/>
      <c r="E14" s="1004"/>
      <c r="F14" s="43"/>
      <c r="G14" s="1004"/>
      <c r="H14" s="1004"/>
    </row>
    <row r="15" spans="1:8">
      <c r="C15" s="1003"/>
      <c r="D15" s="73" t="s">
        <v>6</v>
      </c>
      <c r="E15" s="1474">
        <v>2025</v>
      </c>
      <c r="F15" s="1474"/>
      <c r="G15" s="1474"/>
      <c r="H15" s="1004"/>
    </row>
    <row r="17" spans="1:7">
      <c r="C17" s="1003"/>
      <c r="D17" s="73" t="s">
        <v>7</v>
      </c>
      <c r="E17" s="1476" t="str">
        <f>F11</f>
        <v>(V1.19)</v>
      </c>
      <c r="F17" s="1476"/>
      <c r="G17" s="1476"/>
    </row>
    <row r="18" spans="1:7">
      <c r="C18" s="1003"/>
      <c r="D18" s="73"/>
      <c r="E18" s="1004"/>
      <c r="F18" s="43"/>
      <c r="G18" s="1004"/>
    </row>
    <row r="19" spans="1:7">
      <c r="C19" s="1003"/>
      <c r="D19" s="73" t="s">
        <v>8</v>
      </c>
      <c r="E19" s="1475">
        <v>45869</v>
      </c>
      <c r="F19" s="1474"/>
      <c r="G19" s="1474"/>
    </row>
    <row r="20" spans="1:7" ht="14.5" thickBot="1">
      <c r="C20" s="1006"/>
      <c r="D20" s="1007"/>
      <c r="E20" s="1007"/>
      <c r="F20" s="1007"/>
      <c r="G20" s="1007"/>
    </row>
    <row r="21" spans="1:7" ht="14.5" thickTop="1"/>
    <row r="22" spans="1:7"/>
    <row r="23" spans="1:7" ht="15">
      <c r="A23" s="1433" t="s">
        <v>9</v>
      </c>
      <c r="B23" s="51"/>
      <c r="C23" s="51"/>
      <c r="D23" s="51"/>
      <c r="E23" s="50"/>
      <c r="F23" s="50"/>
      <c r="G23" s="50"/>
    </row>
    <row r="24" spans="1:7">
      <c r="A24" s="54"/>
      <c r="B24" s="54"/>
      <c r="C24" s="54"/>
      <c r="D24" s="54"/>
    </row>
    <row r="25" spans="1:7">
      <c r="A25" s="54"/>
      <c r="B25" s="54"/>
      <c r="C25" s="403"/>
      <c r="D25" s="49" t="s">
        <v>10</v>
      </c>
    </row>
    <row r="26" spans="1:7">
      <c r="A26" s="54"/>
      <c r="B26" s="54"/>
      <c r="C26" s="909" t="s">
        <v>11</v>
      </c>
      <c r="D26" s="49" t="s">
        <v>12</v>
      </c>
    </row>
    <row r="27" spans="1:7">
      <c r="A27" s="54"/>
      <c r="B27" s="54"/>
      <c r="C27" s="71" t="s">
        <v>11</v>
      </c>
      <c r="D27" s="49" t="s">
        <v>13</v>
      </c>
    </row>
    <row r="28" spans="1:7">
      <c r="A28" s="54"/>
      <c r="B28" s="54"/>
      <c r="C28" s="72" t="s">
        <v>11</v>
      </c>
      <c r="D28" s="49" t="s">
        <v>14</v>
      </c>
    </row>
    <row r="29" spans="1:7">
      <c r="A29" s="54"/>
      <c r="B29" s="54"/>
      <c r="C29" s="404" t="s">
        <v>11</v>
      </c>
      <c r="D29" s="49" t="s">
        <v>15</v>
      </c>
    </row>
    <row r="30" spans="1:7">
      <c r="A30" s="54"/>
      <c r="B30" s="54"/>
      <c r="C30" s="405" t="s">
        <v>11</v>
      </c>
      <c r="D30" s="49" t="s">
        <v>16</v>
      </c>
    </row>
    <row r="31" spans="1:7">
      <c r="A31" s="54"/>
      <c r="B31" s="54"/>
      <c r="C31" s="1434" t="s">
        <v>11</v>
      </c>
      <c r="D31" s="49" t="s">
        <v>17</v>
      </c>
    </row>
    <row r="41" spans="2:6" hidden="1">
      <c r="B41" s="40">
        <v>1.1000000000000001</v>
      </c>
      <c r="C41" s="908">
        <v>44706</v>
      </c>
      <c r="D41" s="40" t="s">
        <v>18</v>
      </c>
      <c r="E41" s="40" t="s">
        <v>19</v>
      </c>
      <c r="F41" s="40" t="s">
        <v>20</v>
      </c>
    </row>
  </sheetData>
  <mergeCells count="4">
    <mergeCell ref="E13:G13"/>
    <mergeCell ref="E19:G19"/>
    <mergeCell ref="E15:G15"/>
    <mergeCell ref="E17:G1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70A0892-61A2-40E8-844C-3E9E52B20196}">
          <x14:formula1>
            <xm:f>Lists!$C$11:$C$19</xm:f>
          </x14:formula1>
          <xm:sqref>E13:G13</xm:sqref>
        </x14:dataValidation>
        <x14:dataValidation type="list" allowBlank="1" showInputMessage="1" showErrorMessage="1" xr:uid="{739BC514-182F-4375-A909-CC725D8B39DB}">
          <x14:formula1>
            <xm:f>Lists!$E$11:$E$15</xm:f>
          </x14:formula1>
          <xm:sqref>E15:G15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B31FA-E634-4DCA-9431-6E6055390BDC}">
  <sheetPr codeName="Sheet6">
    <tabColor theme="4"/>
    <pageSetUpPr autoPageBreaks="0"/>
  </sheetPr>
  <dimension ref="A1:AZ65"/>
  <sheetViews>
    <sheetView zoomScale="40" zoomScaleNormal="40" workbookViewId="0">
      <pane ySplit="6" topLeftCell="A7" activePane="bottomLeft" state="frozen"/>
      <selection activeCell="C19" sqref="C19"/>
      <selection pane="bottomLeft" activeCell="X12" sqref="X12"/>
    </sheetView>
  </sheetViews>
  <sheetFormatPr defaultColWidth="14" defaultRowHeight="14"/>
  <cols>
    <col min="1" max="1" width="16.453125" style="11" customWidth="1"/>
    <col min="2" max="3" width="1.453125" style="11" customWidth="1"/>
    <col min="4" max="4" width="24" style="11" bestFit="1" customWidth="1"/>
    <col min="5" max="5" width="12.54296875" style="11" customWidth="1"/>
    <col min="6" max="6" width="16.54296875" style="11" bestFit="1" customWidth="1"/>
    <col min="7" max="7" width="34.54296875" style="11" customWidth="1"/>
    <col min="8" max="13" width="14.453125" style="11" hidden="1" customWidth="1"/>
    <col min="14" max="14" width="20" style="11" hidden="1" customWidth="1"/>
    <col min="15" max="15" width="10.453125" style="11" bestFit="1" customWidth="1"/>
    <col min="16" max="16" width="9.54296875" style="11" hidden="1" customWidth="1"/>
    <col min="17" max="17" width="20" style="11" hidden="1" customWidth="1"/>
    <col min="18" max="18" width="12.54296875" style="11" hidden="1" customWidth="1"/>
    <col min="19" max="19" width="10.453125" style="11" bestFit="1" customWidth="1"/>
    <col min="20" max="20" width="11.54296875" style="11" hidden="1" customWidth="1"/>
    <col min="21" max="21" width="12.54296875" style="11" bestFit="1" customWidth="1"/>
    <col min="22" max="22" width="2" style="11" customWidth="1"/>
    <col min="23" max="23" width="5.453125" style="11" bestFit="1" customWidth="1"/>
    <col min="24" max="28" width="18.453125" style="11" customWidth="1"/>
    <col min="29" max="46" width="18.453125" style="11" hidden="1" customWidth="1"/>
    <col min="47" max="52" width="14" style="11" hidden="1"/>
    <col min="53" max="16384" width="14" style="11"/>
  </cols>
  <sheetData>
    <row r="1" spans="1:28" s="2" customFormat="1" ht="25">
      <c r="A1" s="1" t="s">
        <v>1365</v>
      </c>
      <c r="B1" s="3"/>
      <c r="F1" s="4"/>
      <c r="G1" s="4"/>
      <c r="H1" s="4"/>
      <c r="I1" s="4"/>
      <c r="J1" s="4"/>
      <c r="K1" s="4"/>
      <c r="L1" s="4"/>
      <c r="M1" s="4"/>
      <c r="N1" s="4"/>
      <c r="T1" s="3"/>
      <c r="Z1" s="3"/>
    </row>
    <row r="2" spans="1:28" s="2" customFormat="1" ht="25">
      <c r="A2" s="4" t="str">
        <f>Cover!$E$13</f>
        <v>Master</v>
      </c>
      <c r="B2" s="3"/>
      <c r="T2" s="96"/>
    </row>
    <row r="3" spans="1:28" s="2" customFormat="1" ht="25">
      <c r="A3" s="4">
        <f>Cover!$E$15</f>
        <v>2025</v>
      </c>
      <c r="B3" s="4"/>
      <c r="C3" s="4"/>
      <c r="D3" s="4"/>
      <c r="T3" s="96"/>
    </row>
    <row r="4" spans="1:28" s="5" customFormat="1" ht="25.5" thickBot="1">
      <c r="A4" s="6" t="s">
        <v>1530</v>
      </c>
      <c r="B4" s="6"/>
      <c r="T4" s="97"/>
    </row>
    <row r="5" spans="1:28" ht="15.5">
      <c r="A5" s="7"/>
      <c r="B5" s="8"/>
      <c r="C5" s="8"/>
      <c r="D5" s="9"/>
      <c r="E5" s="9"/>
      <c r="F5" s="10"/>
      <c r="G5" s="10"/>
      <c r="H5" s="10"/>
      <c r="I5" s="10"/>
      <c r="J5" s="10"/>
      <c r="K5" s="10"/>
      <c r="L5" s="10"/>
      <c r="M5" s="10"/>
      <c r="N5" s="10"/>
      <c r="O5" s="10"/>
      <c r="P5" s="10"/>
      <c r="Q5" s="10"/>
      <c r="R5" s="10"/>
      <c r="S5" s="10"/>
      <c r="T5" s="98"/>
      <c r="W5" s="7"/>
      <c r="X5" s="68" t="s">
        <v>2</v>
      </c>
      <c r="Y5" s="69"/>
      <c r="Z5" s="69"/>
      <c r="AA5" s="69"/>
      <c r="AB5" s="70"/>
    </row>
    <row r="6" spans="1:28" ht="16" thickBot="1">
      <c r="A6" s="7"/>
      <c r="B6" s="8"/>
      <c r="C6" s="8"/>
      <c r="D6" s="36" t="s">
        <v>164</v>
      </c>
      <c r="E6" s="36" t="s">
        <v>1531</v>
      </c>
      <c r="F6" s="37" t="s">
        <v>1532</v>
      </c>
      <c r="G6" s="298" t="s">
        <v>1533</v>
      </c>
      <c r="H6" s="37" t="s">
        <v>407</v>
      </c>
      <c r="I6" s="37" t="s">
        <v>408</v>
      </c>
      <c r="J6" s="37" t="s">
        <v>409</v>
      </c>
      <c r="K6" s="37" t="s">
        <v>410</v>
      </c>
      <c r="L6" s="37" t="s">
        <v>411</v>
      </c>
      <c r="M6" s="37" t="s">
        <v>412</v>
      </c>
      <c r="N6" s="37" t="s">
        <v>1534</v>
      </c>
      <c r="O6" s="37" t="s">
        <v>174</v>
      </c>
      <c r="P6" s="37" t="s">
        <v>196</v>
      </c>
      <c r="Q6" s="37" t="s">
        <v>1535</v>
      </c>
      <c r="R6" s="37" t="s">
        <v>1536</v>
      </c>
      <c r="S6" s="37" t="s">
        <v>1368</v>
      </c>
      <c r="T6" s="99" t="s">
        <v>1537</v>
      </c>
      <c r="U6" s="38" t="s">
        <v>1538</v>
      </c>
      <c r="V6" s="38"/>
      <c r="W6" s="37" t="s">
        <v>175</v>
      </c>
      <c r="X6" s="695">
        <v>2022</v>
      </c>
      <c r="Y6" s="696">
        <v>2023</v>
      </c>
      <c r="Z6" s="696">
        <v>2024</v>
      </c>
      <c r="AA6" s="696">
        <v>2025</v>
      </c>
      <c r="AB6" s="697">
        <v>2026</v>
      </c>
    </row>
    <row r="8" spans="1:28" s="27" customFormat="1" ht="18">
      <c r="B8" s="28" t="s">
        <v>166</v>
      </c>
    </row>
    <row r="9" spans="1:28" s="12" customFormat="1">
      <c r="F9" s="7"/>
      <c r="G9" s="7"/>
      <c r="H9" s="7"/>
      <c r="I9" s="7"/>
      <c r="J9" s="7"/>
      <c r="K9" s="7"/>
      <c r="L9" s="7"/>
      <c r="M9" s="7"/>
      <c r="N9" s="7"/>
      <c r="O9" s="22"/>
      <c r="P9" s="22"/>
      <c r="Q9" s="22"/>
      <c r="R9" s="22"/>
      <c r="S9" s="22"/>
      <c r="T9" s="13"/>
      <c r="U9" s="14"/>
      <c r="V9" s="15"/>
      <c r="W9" s="15"/>
      <c r="Z9" s="13"/>
      <c r="AA9" s="14"/>
      <c r="AB9" s="15"/>
    </row>
    <row r="10" spans="1:28" s="33" customFormat="1">
      <c r="A10" s="12"/>
      <c r="B10" s="12"/>
      <c r="C10" s="34" t="s">
        <v>1539</v>
      </c>
      <c r="D10" s="34"/>
      <c r="X10" s="693"/>
      <c r="Y10" s="693"/>
      <c r="Z10" s="693"/>
      <c r="AA10" s="693"/>
      <c r="AB10" s="693"/>
    </row>
    <row r="11" spans="1:28">
      <c r="X11" s="694"/>
      <c r="Y11" s="694"/>
      <c r="Z11" s="694"/>
      <c r="AA11" s="694"/>
      <c r="AB11" s="694"/>
    </row>
    <row r="12" spans="1:28">
      <c r="D12" s="20" t="s">
        <v>177</v>
      </c>
      <c r="E12" s="367" t="s">
        <v>1540</v>
      </c>
      <c r="F12" s="7" t="s">
        <v>1541</v>
      </c>
      <c r="G12" s="7"/>
      <c r="H12" s="7"/>
      <c r="I12" s="7"/>
      <c r="J12" s="7"/>
      <c r="K12" s="7"/>
      <c r="L12" s="7"/>
      <c r="M12" s="7"/>
      <c r="N12" s="7"/>
      <c r="O12" s="21" t="s">
        <v>184</v>
      </c>
      <c r="P12" s="21"/>
      <c r="Q12" s="21"/>
      <c r="R12" s="21"/>
      <c r="S12" s="21" t="s">
        <v>1542</v>
      </c>
      <c r="T12" s="13"/>
      <c r="U12" s="7">
        <v>2019</v>
      </c>
      <c r="V12" s="7"/>
      <c r="W12" s="7" t="s">
        <v>185</v>
      </c>
      <c r="X12" s="71">
        <f>'1.01 Summary_Totex'!I28</f>
        <v>0</v>
      </c>
      <c r="Y12" s="71">
        <f>'1.01 Summary_Totex'!J28</f>
        <v>0</v>
      </c>
      <c r="Z12" s="71">
        <f>'1.01 Summary_Totex'!K28</f>
        <v>0</v>
      </c>
      <c r="AA12" s="71">
        <f>'1.01 Summary_Totex'!L28</f>
        <v>0</v>
      </c>
      <c r="AB12" s="71">
        <f>'1.01 Summary_Totex'!M28</f>
        <v>0</v>
      </c>
    </row>
    <row r="13" spans="1:28">
      <c r="D13" s="20" t="s">
        <v>177</v>
      </c>
      <c r="E13" s="367" t="s">
        <v>1540</v>
      </c>
      <c r="F13" s="11" t="s">
        <v>1543</v>
      </c>
      <c r="G13" s="53"/>
      <c r="U13" s="7">
        <v>2019</v>
      </c>
      <c r="V13" s="7"/>
      <c r="W13" s="7" t="s">
        <v>185</v>
      </c>
      <c r="X13" s="1094"/>
      <c r="Y13" s="1094"/>
      <c r="Z13" s="1094"/>
      <c r="AA13" s="1094"/>
      <c r="AB13" s="1094"/>
    </row>
    <row r="14" spans="1:28">
      <c r="D14" s="20" t="s">
        <v>177</v>
      </c>
      <c r="E14" s="367" t="s">
        <v>1540</v>
      </c>
      <c r="F14" s="11" t="s">
        <v>1543</v>
      </c>
      <c r="G14" s="53"/>
      <c r="U14" s="7">
        <v>2019</v>
      </c>
      <c r="V14" s="7"/>
      <c r="W14" s="7" t="s">
        <v>185</v>
      </c>
      <c r="X14" s="1094"/>
      <c r="Y14" s="1094"/>
      <c r="Z14" s="1094"/>
      <c r="AA14" s="1094"/>
      <c r="AB14" s="1094"/>
    </row>
    <row r="15" spans="1:28">
      <c r="D15" s="20" t="s">
        <v>177</v>
      </c>
      <c r="E15" s="367" t="s">
        <v>1540</v>
      </c>
      <c r="F15" s="11" t="s">
        <v>1543</v>
      </c>
      <c r="G15" s="53"/>
      <c r="U15" s="7">
        <v>2019</v>
      </c>
      <c r="V15" s="7"/>
      <c r="W15" s="7" t="s">
        <v>185</v>
      </c>
      <c r="X15" s="1094"/>
      <c r="Y15" s="1094"/>
      <c r="Z15" s="1094"/>
      <c r="AA15" s="1094"/>
      <c r="AB15" s="1094"/>
    </row>
    <row r="16" spans="1:28">
      <c r="D16" s="20" t="s">
        <v>1544</v>
      </c>
      <c r="E16" s="367"/>
      <c r="F16" s="7"/>
      <c r="G16" s="7"/>
      <c r="H16" s="7"/>
      <c r="I16" s="7"/>
      <c r="J16" s="7"/>
      <c r="K16" s="7"/>
      <c r="L16" s="7"/>
      <c r="M16" s="7"/>
      <c r="N16" s="7"/>
      <c r="O16" s="21"/>
      <c r="P16" s="21"/>
      <c r="Q16" s="21"/>
      <c r="R16" s="21"/>
      <c r="S16" s="21"/>
      <c r="T16" s="13"/>
      <c r="U16" s="7">
        <v>2019</v>
      </c>
      <c r="V16" s="7"/>
      <c r="W16" s="7" t="s">
        <v>185</v>
      </c>
      <c r="X16" s="363">
        <f>SUM(X12:X15)</f>
        <v>0</v>
      </c>
      <c r="Y16" s="363">
        <f>SUM(Y12:Y15)</f>
        <v>0</v>
      </c>
      <c r="Z16" s="363">
        <f>SUM(Z12:Z15)</f>
        <v>0</v>
      </c>
      <c r="AA16" s="363">
        <f>SUM(AA12:AA15)</f>
        <v>0</v>
      </c>
      <c r="AB16" s="363">
        <f>SUM(AB12:AB15)</f>
        <v>0</v>
      </c>
    </row>
    <row r="18" spans="3:28" s="33" customFormat="1">
      <c r="C18" s="34" t="s">
        <v>1545</v>
      </c>
      <c r="D18" s="34"/>
      <c r="X18" s="1099"/>
      <c r="Y18" s="1099"/>
      <c r="Z18" s="1099"/>
      <c r="AA18" s="1099"/>
      <c r="AB18" s="1099"/>
    </row>
    <row r="19" spans="3:28">
      <c r="X19" s="1100"/>
      <c r="Y19" s="1100"/>
      <c r="Z19" s="1100"/>
      <c r="AA19" s="1100"/>
      <c r="AB19" s="1100"/>
    </row>
    <row r="20" spans="3:28">
      <c r="D20" s="20" t="s">
        <v>177</v>
      </c>
      <c r="E20" s="367" t="s">
        <v>216</v>
      </c>
      <c r="F20" s="7" t="s">
        <v>1541</v>
      </c>
      <c r="G20" s="7"/>
      <c r="H20" s="7"/>
      <c r="I20" s="7"/>
      <c r="J20" s="7"/>
      <c r="K20" s="7"/>
      <c r="L20" s="7"/>
      <c r="M20" s="7"/>
      <c r="N20" s="7"/>
      <c r="O20" s="21" t="s">
        <v>184</v>
      </c>
      <c r="P20" s="21"/>
      <c r="Q20" s="21"/>
      <c r="R20" s="21"/>
      <c r="S20" s="21" t="s">
        <v>1374</v>
      </c>
      <c r="T20" s="13"/>
      <c r="U20" s="7">
        <v>2019</v>
      </c>
      <c r="V20" s="7"/>
      <c r="W20" s="7" t="s">
        <v>185</v>
      </c>
      <c r="X20" s="71">
        <f>'1.01 Summary_Totex'!I36</f>
        <v>0</v>
      </c>
      <c r="Y20" s="71">
        <f>'1.01 Summary_Totex'!J36</f>
        <v>0</v>
      </c>
      <c r="Z20" s="71">
        <f>'1.01 Summary_Totex'!K36</f>
        <v>0</v>
      </c>
      <c r="AA20" s="71">
        <f>'1.01 Summary_Totex'!L36</f>
        <v>0</v>
      </c>
      <c r="AB20" s="71">
        <f>'1.01 Summary_Totex'!M36</f>
        <v>0</v>
      </c>
    </row>
    <row r="21" spans="3:28">
      <c r="D21" s="20" t="s">
        <v>177</v>
      </c>
      <c r="E21" s="367" t="s">
        <v>216</v>
      </c>
      <c r="F21" s="11" t="s">
        <v>1543</v>
      </c>
      <c r="G21" s="53"/>
      <c r="U21" s="7">
        <v>2019</v>
      </c>
      <c r="V21" s="7"/>
      <c r="W21" s="7" t="s">
        <v>185</v>
      </c>
      <c r="X21" s="1094"/>
      <c r="Y21" s="1094"/>
      <c r="Z21" s="1094"/>
      <c r="AA21" s="1094"/>
      <c r="AB21" s="1094"/>
    </row>
    <row r="22" spans="3:28">
      <c r="D22" s="20" t="s">
        <v>177</v>
      </c>
      <c r="E22" s="367" t="s">
        <v>216</v>
      </c>
      <c r="F22" s="11" t="s">
        <v>1543</v>
      </c>
      <c r="G22" s="53"/>
      <c r="U22" s="7">
        <v>2019</v>
      </c>
      <c r="V22" s="7"/>
      <c r="W22" s="7" t="s">
        <v>185</v>
      </c>
      <c r="X22" s="1094"/>
      <c r="Y22" s="1094"/>
      <c r="Z22" s="1094"/>
      <c r="AA22" s="1094"/>
      <c r="AB22" s="1094"/>
    </row>
    <row r="23" spans="3:28">
      <c r="D23" s="20" t="s">
        <v>177</v>
      </c>
      <c r="E23" s="367" t="s">
        <v>216</v>
      </c>
      <c r="F23" s="11" t="s">
        <v>1543</v>
      </c>
      <c r="G23" s="53"/>
      <c r="U23" s="7">
        <v>2019</v>
      </c>
      <c r="V23" s="7"/>
      <c r="W23" s="7" t="s">
        <v>185</v>
      </c>
      <c r="X23" s="1094"/>
      <c r="Y23" s="1094"/>
      <c r="Z23" s="1094"/>
      <c r="AA23" s="1094"/>
      <c r="AB23" s="1094"/>
    </row>
    <row r="24" spans="3:28">
      <c r="D24" s="20" t="s">
        <v>1544</v>
      </c>
      <c r="E24" s="367"/>
      <c r="F24" s="7"/>
      <c r="G24" s="7"/>
      <c r="H24" s="7"/>
      <c r="I24" s="7"/>
      <c r="J24" s="7"/>
      <c r="K24" s="7"/>
      <c r="L24" s="7"/>
      <c r="M24" s="7"/>
      <c r="N24" s="7"/>
      <c r="O24" s="21"/>
      <c r="P24" s="21"/>
      <c r="Q24" s="21"/>
      <c r="R24" s="21"/>
      <c r="S24" s="21"/>
      <c r="T24" s="13"/>
      <c r="U24" s="7">
        <v>2019</v>
      </c>
      <c r="V24" s="7"/>
      <c r="W24" s="7" t="s">
        <v>185</v>
      </c>
      <c r="X24" s="363">
        <f>SUM(X20:X23)</f>
        <v>0</v>
      </c>
      <c r="Y24" s="363">
        <f>SUM(Y20:Y23)</f>
        <v>0</v>
      </c>
      <c r="Z24" s="363">
        <f>SUM(Z20:Z23)</f>
        <v>0</v>
      </c>
      <c r="AA24" s="363">
        <f>SUM(AA20:AA23)</f>
        <v>0</v>
      </c>
      <c r="AB24" s="363">
        <f>SUM(AB20:AB23)</f>
        <v>0</v>
      </c>
    </row>
    <row r="25" spans="3:28" s="12" customFormat="1">
      <c r="F25" s="7"/>
      <c r="G25" s="7"/>
      <c r="H25" s="7"/>
      <c r="I25" s="7"/>
      <c r="J25" s="7"/>
      <c r="K25" s="7"/>
      <c r="L25" s="7"/>
      <c r="M25" s="7"/>
      <c r="N25" s="7"/>
      <c r="O25" s="22"/>
      <c r="P25" s="22"/>
      <c r="Q25" s="22"/>
      <c r="R25" s="22"/>
      <c r="S25" s="22"/>
      <c r="T25" s="13"/>
      <c r="U25" s="14"/>
      <c r="V25" s="15"/>
      <c r="W25" s="15"/>
      <c r="X25" s="1095"/>
      <c r="Y25" s="1095"/>
      <c r="Z25" s="1096"/>
      <c r="AA25" s="1097"/>
      <c r="AB25" s="1098"/>
    </row>
    <row r="26" spans="3:28" s="33" customFormat="1">
      <c r="C26" s="34" t="s">
        <v>1546</v>
      </c>
      <c r="D26" s="34"/>
      <c r="X26" s="1099"/>
      <c r="Y26" s="1099"/>
      <c r="Z26" s="1099"/>
      <c r="AA26" s="1099"/>
      <c r="AB26" s="1099"/>
    </row>
    <row r="27" spans="3:28">
      <c r="X27" s="1100"/>
      <c r="Y27" s="1100"/>
      <c r="Z27" s="1100"/>
      <c r="AA27" s="1100"/>
      <c r="AB27" s="1100"/>
    </row>
    <row r="28" spans="3:28">
      <c r="D28" s="20" t="s">
        <v>189</v>
      </c>
      <c r="E28" s="367" t="s">
        <v>1547</v>
      </c>
      <c r="F28" s="7" t="s">
        <v>1541</v>
      </c>
      <c r="G28" s="7"/>
      <c r="H28" s="7"/>
      <c r="I28" s="7"/>
      <c r="J28" s="7"/>
      <c r="K28" s="7"/>
      <c r="L28" s="7"/>
      <c r="M28" s="7"/>
      <c r="N28" s="7"/>
      <c r="O28" s="21" t="s">
        <v>184</v>
      </c>
      <c r="P28" s="21"/>
      <c r="Q28" s="21"/>
      <c r="R28" s="21"/>
      <c r="S28" s="21" t="s">
        <v>1374</v>
      </c>
      <c r="T28" s="13"/>
      <c r="U28" s="7">
        <v>2019</v>
      </c>
      <c r="V28" s="7"/>
      <c r="W28" s="7" t="s">
        <v>185</v>
      </c>
      <c r="X28" s="71">
        <f>'1.01 Summary_Totex'!I23</f>
        <v>0</v>
      </c>
      <c r="Y28" s="71">
        <f>'1.01 Summary_Totex'!J23</f>
        <v>0</v>
      </c>
      <c r="Z28" s="71">
        <f>'1.01 Summary_Totex'!K23</f>
        <v>0</v>
      </c>
      <c r="AA28" s="71">
        <f>'1.01 Summary_Totex'!L23</f>
        <v>0</v>
      </c>
      <c r="AB28" s="71">
        <f>'1.01 Summary_Totex'!M23</f>
        <v>0</v>
      </c>
    </row>
    <row r="29" spans="3:28">
      <c r="D29" s="20" t="s">
        <v>189</v>
      </c>
      <c r="E29" s="367" t="s">
        <v>1547</v>
      </c>
      <c r="F29" s="11" t="s">
        <v>1543</v>
      </c>
      <c r="G29" s="53"/>
      <c r="U29" s="7">
        <v>2019</v>
      </c>
      <c r="V29" s="7"/>
      <c r="W29" s="7" t="s">
        <v>185</v>
      </c>
      <c r="X29" s="1094"/>
      <c r="Y29" s="1094"/>
      <c r="Z29" s="1094"/>
      <c r="AA29" s="1094"/>
      <c r="AB29" s="1094"/>
    </row>
    <row r="30" spans="3:28">
      <c r="D30" s="20" t="s">
        <v>189</v>
      </c>
      <c r="E30" s="367" t="s">
        <v>1547</v>
      </c>
      <c r="F30" s="11" t="s">
        <v>1543</v>
      </c>
      <c r="G30" s="53"/>
      <c r="U30" s="7">
        <v>2019</v>
      </c>
      <c r="V30" s="7"/>
      <c r="W30" s="7" t="s">
        <v>185</v>
      </c>
      <c r="X30" s="1094"/>
      <c r="Y30" s="1094"/>
      <c r="Z30" s="1094"/>
      <c r="AA30" s="1094"/>
      <c r="AB30" s="1094"/>
    </row>
    <row r="31" spans="3:28">
      <c r="D31" s="20" t="s">
        <v>189</v>
      </c>
      <c r="E31" s="367" t="s">
        <v>1547</v>
      </c>
      <c r="F31" s="11" t="s">
        <v>1543</v>
      </c>
      <c r="G31" s="53"/>
      <c r="U31" s="7">
        <v>2019</v>
      </c>
      <c r="V31" s="7"/>
      <c r="W31" s="7" t="s">
        <v>185</v>
      </c>
      <c r="X31" s="1094"/>
      <c r="Y31" s="1094"/>
      <c r="Z31" s="1094"/>
      <c r="AA31" s="1094"/>
      <c r="AB31" s="1094"/>
    </row>
    <row r="32" spans="3:28">
      <c r="D32" s="20" t="s">
        <v>1544</v>
      </c>
      <c r="E32" s="367"/>
      <c r="F32" s="7"/>
      <c r="G32" s="7"/>
      <c r="H32" s="7"/>
      <c r="I32" s="7"/>
      <c r="J32" s="7"/>
      <c r="K32" s="7"/>
      <c r="L32" s="7"/>
      <c r="M32" s="7"/>
      <c r="N32" s="7"/>
      <c r="O32" s="21"/>
      <c r="P32" s="21"/>
      <c r="Q32" s="21"/>
      <c r="R32" s="21"/>
      <c r="S32" s="21"/>
      <c r="T32" s="13"/>
      <c r="U32" s="7">
        <v>2019</v>
      </c>
      <c r="V32" s="7"/>
      <c r="W32" s="7" t="s">
        <v>185</v>
      </c>
      <c r="X32" s="363">
        <f>SUM(X28:X31)</f>
        <v>0</v>
      </c>
      <c r="Y32" s="363">
        <f>SUM(Y28:Y31)</f>
        <v>0</v>
      </c>
      <c r="Z32" s="363">
        <f>SUM(Z28:Z31)</f>
        <v>0</v>
      </c>
      <c r="AA32" s="363">
        <f>SUM(AA28:AA31)</f>
        <v>0</v>
      </c>
      <c r="AB32" s="363">
        <f>SUM(AB28:AB31)</f>
        <v>0</v>
      </c>
    </row>
    <row r="34" spans="2:28" s="33" customFormat="1">
      <c r="B34" s="12"/>
      <c r="C34" s="34" t="s">
        <v>1548</v>
      </c>
      <c r="D34" s="34"/>
      <c r="X34" s="1099"/>
      <c r="Y34" s="1099"/>
      <c r="Z34" s="1099"/>
      <c r="AA34" s="1099"/>
      <c r="AB34" s="1099"/>
    </row>
    <row r="35" spans="2:28">
      <c r="X35" s="1100"/>
      <c r="Y35" s="1100"/>
      <c r="Z35" s="1100"/>
      <c r="AA35" s="1100"/>
      <c r="AB35" s="1100"/>
    </row>
    <row r="36" spans="2:28">
      <c r="D36" s="20" t="s">
        <v>189</v>
      </c>
      <c r="E36" s="367" t="s">
        <v>181</v>
      </c>
      <c r="F36" s="7" t="s">
        <v>1541</v>
      </c>
      <c r="G36" s="7"/>
      <c r="H36" s="7"/>
      <c r="I36" s="7"/>
      <c r="J36" s="7"/>
      <c r="K36" s="7"/>
      <c r="L36" s="7"/>
      <c r="M36" s="7"/>
      <c r="N36" s="7"/>
      <c r="O36" s="21" t="s">
        <v>184</v>
      </c>
      <c r="P36" s="21"/>
      <c r="Q36" s="21"/>
      <c r="R36" s="21"/>
      <c r="S36" s="21" t="s">
        <v>1374</v>
      </c>
      <c r="T36" s="13"/>
      <c r="U36" s="7">
        <v>2019</v>
      </c>
      <c r="V36" s="7"/>
      <c r="W36" s="7" t="s">
        <v>185</v>
      </c>
      <c r="X36" s="71">
        <f>'1.01 Summary_Totex'!I20</f>
        <v>0</v>
      </c>
      <c r="Y36" s="71">
        <f>'1.01 Summary_Totex'!J20</f>
        <v>0</v>
      </c>
      <c r="Z36" s="71">
        <f>'1.01 Summary_Totex'!K20</f>
        <v>0</v>
      </c>
      <c r="AA36" s="71">
        <f>'1.01 Summary_Totex'!L20</f>
        <v>0</v>
      </c>
      <c r="AB36" s="71">
        <f>'1.01 Summary_Totex'!M20</f>
        <v>0</v>
      </c>
    </row>
    <row r="37" spans="2:28">
      <c r="D37" s="20" t="s">
        <v>189</v>
      </c>
      <c r="E37" s="367" t="s">
        <v>181</v>
      </c>
      <c r="F37" s="11" t="s">
        <v>1543</v>
      </c>
      <c r="G37" s="53"/>
      <c r="U37" s="7">
        <v>2019</v>
      </c>
      <c r="V37" s="7"/>
      <c r="W37" s="7" t="s">
        <v>185</v>
      </c>
      <c r="X37" s="1094"/>
      <c r="Y37" s="1094"/>
      <c r="Z37" s="1094"/>
      <c r="AA37" s="1094"/>
      <c r="AB37" s="1094"/>
    </row>
    <row r="38" spans="2:28">
      <c r="D38" s="20" t="s">
        <v>189</v>
      </c>
      <c r="E38" s="367" t="s">
        <v>181</v>
      </c>
      <c r="F38" s="11" t="s">
        <v>1543</v>
      </c>
      <c r="G38" s="53"/>
      <c r="U38" s="7">
        <v>2019</v>
      </c>
      <c r="V38" s="7"/>
      <c r="W38" s="7" t="s">
        <v>185</v>
      </c>
      <c r="X38" s="1094"/>
      <c r="Y38" s="1094"/>
      <c r="Z38" s="1094"/>
      <c r="AA38" s="1094"/>
      <c r="AB38" s="1094"/>
    </row>
    <row r="39" spans="2:28">
      <c r="D39" s="20" t="s">
        <v>189</v>
      </c>
      <c r="E39" s="367" t="s">
        <v>181</v>
      </c>
      <c r="F39" s="11" t="s">
        <v>1543</v>
      </c>
      <c r="G39" s="53"/>
      <c r="U39" s="7">
        <v>2019</v>
      </c>
      <c r="V39" s="7"/>
      <c r="W39" s="7" t="s">
        <v>185</v>
      </c>
      <c r="X39" s="1094"/>
      <c r="Y39" s="1094"/>
      <c r="Z39" s="1094"/>
      <c r="AA39" s="1094"/>
      <c r="AB39" s="1094"/>
    </row>
    <row r="40" spans="2:28">
      <c r="D40" s="20" t="s">
        <v>1544</v>
      </c>
      <c r="E40" s="367"/>
      <c r="F40" s="7"/>
      <c r="G40" s="7"/>
      <c r="H40" s="7"/>
      <c r="I40" s="7"/>
      <c r="J40" s="7"/>
      <c r="K40" s="7"/>
      <c r="L40" s="7"/>
      <c r="M40" s="7"/>
      <c r="N40" s="7"/>
      <c r="O40" s="21"/>
      <c r="P40" s="21"/>
      <c r="Q40" s="21"/>
      <c r="R40" s="21"/>
      <c r="S40" s="21"/>
      <c r="T40" s="13"/>
      <c r="U40" s="7">
        <v>2019</v>
      </c>
      <c r="V40" s="7"/>
      <c r="W40" s="7" t="s">
        <v>185</v>
      </c>
      <c r="X40" s="363">
        <f>SUM(X36:X39)</f>
        <v>0</v>
      </c>
      <c r="Y40" s="363">
        <f>SUM(Y36:Y39)</f>
        <v>0</v>
      </c>
      <c r="Z40" s="363">
        <f>SUM(Z36:Z39)</f>
        <v>0</v>
      </c>
      <c r="AA40" s="363">
        <f>SUM(AA36:AA39)</f>
        <v>0</v>
      </c>
      <c r="AB40" s="363">
        <f>SUM(AB36:AB39)</f>
        <v>0</v>
      </c>
    </row>
    <row r="41" spans="2:28">
      <c r="B41" s="11">
        <v>1.1000000000000001</v>
      </c>
      <c r="C41" s="896">
        <v>44706</v>
      </c>
      <c r="D41" s="20"/>
      <c r="E41" s="367"/>
      <c r="F41" s="7"/>
      <c r="G41" s="7"/>
      <c r="H41" s="7"/>
      <c r="I41" s="7"/>
      <c r="J41" s="7"/>
      <c r="K41" s="7"/>
      <c r="L41" s="7"/>
      <c r="M41" s="7"/>
      <c r="N41" s="7"/>
      <c r="O41" s="21"/>
      <c r="P41" s="21"/>
      <c r="Q41" s="21"/>
      <c r="R41" s="21"/>
      <c r="S41" s="21"/>
      <c r="T41" s="13"/>
      <c r="U41" s="7"/>
      <c r="V41" s="7"/>
      <c r="W41" s="7"/>
      <c r="X41" s="1101"/>
      <c r="Y41" s="1101"/>
      <c r="Z41" s="1101"/>
      <c r="AA41" s="1101"/>
      <c r="AB41" s="1101"/>
    </row>
    <row r="42" spans="2:28" s="33" customFormat="1">
      <c r="B42" s="12"/>
      <c r="C42" s="34" t="s">
        <v>1549</v>
      </c>
      <c r="D42" s="34"/>
      <c r="X42" s="1099"/>
      <c r="Y42" s="1099"/>
      <c r="Z42" s="1099"/>
      <c r="AA42" s="1099"/>
      <c r="AB42" s="1099"/>
    </row>
    <row r="43" spans="2:28" ht="13.5" customHeight="1">
      <c r="X43" s="1100"/>
      <c r="Y43" s="1100"/>
      <c r="Z43" s="1100"/>
      <c r="AA43" s="1100"/>
      <c r="AB43" s="1100"/>
    </row>
    <row r="44" spans="2:28">
      <c r="D44" s="20" t="s">
        <v>201</v>
      </c>
      <c r="E44" s="20" t="s">
        <v>201</v>
      </c>
      <c r="F44" s="7" t="s">
        <v>1541</v>
      </c>
      <c r="G44" s="7"/>
      <c r="H44" s="7"/>
      <c r="I44" s="7"/>
      <c r="J44" s="7"/>
      <c r="K44" s="7"/>
      <c r="L44" s="7"/>
      <c r="M44" s="7"/>
      <c r="N44" s="7"/>
      <c r="O44" s="21" t="s">
        <v>184</v>
      </c>
      <c r="P44" s="21"/>
      <c r="Q44" s="21"/>
      <c r="R44" s="21"/>
      <c r="S44" s="21" t="s">
        <v>1374</v>
      </c>
      <c r="T44" s="13"/>
      <c r="U44" s="7">
        <v>2019</v>
      </c>
      <c r="V44" s="7"/>
      <c r="W44" s="7" t="s">
        <v>185</v>
      </c>
      <c r="X44" s="71">
        <f>'1.01 Summary_Totex'!I54</f>
        <v>0</v>
      </c>
      <c r="Y44" s="71">
        <f>'1.01 Summary_Totex'!J54</f>
        <v>0</v>
      </c>
      <c r="Z44" s="71">
        <f>'1.01 Summary_Totex'!K54</f>
        <v>0</v>
      </c>
      <c r="AA44" s="71">
        <f>'1.01 Summary_Totex'!L54</f>
        <v>0</v>
      </c>
      <c r="AB44" s="71">
        <f>'1.01 Summary_Totex'!M54</f>
        <v>0</v>
      </c>
    </row>
    <row r="45" spans="2:28">
      <c r="D45" s="20" t="s">
        <v>201</v>
      </c>
      <c r="E45" s="20" t="s">
        <v>201</v>
      </c>
      <c r="F45" s="11" t="s">
        <v>1543</v>
      </c>
      <c r="G45" s="53"/>
      <c r="U45" s="7">
        <v>2019</v>
      </c>
      <c r="V45" s="7"/>
      <c r="W45" s="7" t="s">
        <v>185</v>
      </c>
      <c r="X45" s="1094"/>
      <c r="Y45" s="1094"/>
      <c r="Z45" s="1094"/>
      <c r="AA45" s="1094"/>
      <c r="AB45" s="1094"/>
    </row>
    <row r="46" spans="2:28">
      <c r="D46" s="20" t="s">
        <v>201</v>
      </c>
      <c r="E46" s="20" t="s">
        <v>201</v>
      </c>
      <c r="F46" s="11" t="s">
        <v>1543</v>
      </c>
      <c r="G46" s="53"/>
      <c r="U46" s="7">
        <v>2019</v>
      </c>
      <c r="V46" s="7"/>
      <c r="W46" s="7" t="s">
        <v>185</v>
      </c>
      <c r="X46" s="1094"/>
      <c r="Y46" s="1094"/>
      <c r="Z46" s="1094"/>
      <c r="AA46" s="1094"/>
      <c r="AB46" s="1094"/>
    </row>
    <row r="47" spans="2:28">
      <c r="D47" s="20" t="s">
        <v>201</v>
      </c>
      <c r="E47" s="20" t="s">
        <v>201</v>
      </c>
      <c r="F47" s="11" t="s">
        <v>1543</v>
      </c>
      <c r="G47" s="53"/>
      <c r="U47" s="7">
        <v>2019</v>
      </c>
      <c r="V47" s="7"/>
      <c r="W47" s="7" t="s">
        <v>185</v>
      </c>
      <c r="X47" s="1094"/>
      <c r="Y47" s="1094"/>
      <c r="Z47" s="1094"/>
      <c r="AA47" s="1094"/>
      <c r="AB47" s="1094"/>
    </row>
    <row r="48" spans="2:28">
      <c r="D48" s="20" t="s">
        <v>1544</v>
      </c>
      <c r="E48" s="367"/>
      <c r="F48" s="7"/>
      <c r="G48" s="7"/>
      <c r="H48" s="7"/>
      <c r="I48" s="7"/>
      <c r="J48" s="7"/>
      <c r="K48" s="7"/>
      <c r="L48" s="7"/>
      <c r="M48" s="7"/>
      <c r="N48" s="7"/>
      <c r="O48" s="21"/>
      <c r="P48" s="21"/>
      <c r="Q48" s="21"/>
      <c r="R48" s="21"/>
      <c r="S48" s="21"/>
      <c r="T48" s="13"/>
      <c r="U48" s="7">
        <v>2019</v>
      </c>
      <c r="V48" s="7"/>
      <c r="W48" s="7" t="s">
        <v>185</v>
      </c>
      <c r="X48" s="363">
        <f>SUM(X44:X47)</f>
        <v>0</v>
      </c>
      <c r="Y48" s="363">
        <f>SUM(Y44:Y47)</f>
        <v>0</v>
      </c>
      <c r="Z48" s="363">
        <f>SUM(Z44:Z47)</f>
        <v>0</v>
      </c>
      <c r="AA48" s="363">
        <f>SUM(AA44:AA47)</f>
        <v>0</v>
      </c>
      <c r="AB48" s="363">
        <f>SUM(AB44:AB47)</f>
        <v>0</v>
      </c>
    </row>
    <row r="50" spans="2:28" s="27" customFormat="1" ht="18">
      <c r="B50" s="28" t="s">
        <v>1550</v>
      </c>
      <c r="X50" s="1102"/>
      <c r="Y50" s="1102"/>
      <c r="Z50" s="1102"/>
      <c r="AA50" s="1102"/>
      <c r="AB50" s="1102"/>
    </row>
    <row r="51" spans="2:28">
      <c r="X51" s="1100"/>
      <c r="Y51" s="1100"/>
      <c r="Z51" s="1100"/>
      <c r="AA51" s="1100"/>
      <c r="AB51" s="1100"/>
    </row>
    <row r="52" spans="2:28" s="33" customFormat="1">
      <c r="B52" s="12"/>
      <c r="C52" s="34" t="s">
        <v>1551</v>
      </c>
      <c r="D52" s="34"/>
      <c r="X52" s="1099"/>
      <c r="Y52" s="1099"/>
      <c r="Z52" s="1099"/>
      <c r="AA52" s="1099"/>
      <c r="AB52" s="1099"/>
    </row>
    <row r="53" spans="2:28">
      <c r="X53" s="1100"/>
      <c r="Y53" s="1100"/>
      <c r="Z53" s="1100"/>
      <c r="AA53" s="1100"/>
      <c r="AB53" s="1100"/>
    </row>
    <row r="54" spans="2:28">
      <c r="D54" s="20" t="s">
        <v>177</v>
      </c>
      <c r="E54" s="367" t="s">
        <v>1540</v>
      </c>
      <c r="F54" s="7"/>
      <c r="G54" s="7"/>
      <c r="H54" s="7"/>
      <c r="I54" s="7"/>
      <c r="J54" s="7"/>
      <c r="K54" s="7"/>
      <c r="L54" s="7"/>
      <c r="M54" s="7"/>
      <c r="N54" s="7"/>
      <c r="O54" s="21" t="s">
        <v>184</v>
      </c>
      <c r="P54" s="21"/>
      <c r="Q54" s="21"/>
      <c r="R54" s="21"/>
      <c r="S54" s="21" t="s">
        <v>1374</v>
      </c>
      <c r="T54" s="13"/>
      <c r="U54" s="7">
        <v>2019</v>
      </c>
      <c r="V54" s="7"/>
      <c r="W54" s="7" t="s">
        <v>185</v>
      </c>
      <c r="X54" s="363">
        <f>X16</f>
        <v>0</v>
      </c>
      <c r="Y54" s="363">
        <f>Y16</f>
        <v>0</v>
      </c>
      <c r="Z54" s="363">
        <f>Z16</f>
        <v>0</v>
      </c>
      <c r="AA54" s="363">
        <f>AA16</f>
        <v>0</v>
      </c>
      <c r="AB54" s="363">
        <f>AB16</f>
        <v>0</v>
      </c>
    </row>
    <row r="55" spans="2:28">
      <c r="D55" s="20" t="s">
        <v>177</v>
      </c>
      <c r="E55" s="367" t="s">
        <v>216</v>
      </c>
      <c r="F55" s="7"/>
      <c r="G55" s="7"/>
      <c r="H55" s="7"/>
      <c r="I55" s="7"/>
      <c r="J55" s="7"/>
      <c r="K55" s="7"/>
      <c r="L55" s="7"/>
      <c r="M55" s="7"/>
      <c r="N55" s="7"/>
      <c r="O55" s="21" t="s">
        <v>184</v>
      </c>
      <c r="P55" s="21"/>
      <c r="Q55" s="21"/>
      <c r="R55" s="21"/>
      <c r="S55" s="21" t="s">
        <v>1374</v>
      </c>
      <c r="T55" s="13"/>
      <c r="U55" s="7">
        <v>2019</v>
      </c>
      <c r="V55" s="7"/>
      <c r="W55" s="7" t="s">
        <v>185</v>
      </c>
      <c r="X55" s="363">
        <f>X24</f>
        <v>0</v>
      </c>
      <c r="Y55" s="363">
        <f>Y24</f>
        <v>0</v>
      </c>
      <c r="Z55" s="363">
        <f>Z24</f>
        <v>0</v>
      </c>
      <c r="AA55" s="363">
        <f>AA24</f>
        <v>0</v>
      </c>
      <c r="AB55" s="363">
        <f>AB24</f>
        <v>0</v>
      </c>
    </row>
    <row r="56" spans="2:28">
      <c r="D56" s="20" t="s">
        <v>189</v>
      </c>
      <c r="E56" s="367" t="s">
        <v>178</v>
      </c>
      <c r="F56" s="7"/>
      <c r="G56" s="7"/>
      <c r="H56" s="7"/>
      <c r="I56" s="7"/>
      <c r="J56" s="7"/>
      <c r="K56" s="7"/>
      <c r="L56" s="7"/>
      <c r="M56" s="7"/>
      <c r="N56" s="7"/>
      <c r="O56" s="21" t="s">
        <v>184</v>
      </c>
      <c r="P56" s="21"/>
      <c r="Q56" s="21"/>
      <c r="R56" s="21"/>
      <c r="S56" s="21" t="s">
        <v>1374</v>
      </c>
      <c r="T56" s="13"/>
      <c r="U56" s="7">
        <v>2019</v>
      </c>
      <c r="V56" s="7"/>
      <c r="W56" s="7" t="s">
        <v>185</v>
      </c>
      <c r="X56" s="363">
        <f>X32</f>
        <v>0</v>
      </c>
      <c r="Y56" s="363">
        <f>Y32</f>
        <v>0</v>
      </c>
      <c r="Z56" s="363">
        <f>Z32</f>
        <v>0</v>
      </c>
      <c r="AA56" s="363">
        <f>AA32</f>
        <v>0</v>
      </c>
      <c r="AB56" s="363">
        <f>AB32</f>
        <v>0</v>
      </c>
    </row>
    <row r="57" spans="2:28">
      <c r="D57" s="20" t="s">
        <v>189</v>
      </c>
      <c r="E57" s="367" t="s">
        <v>181</v>
      </c>
      <c r="F57" s="7"/>
      <c r="G57" s="7"/>
      <c r="H57" s="7"/>
      <c r="I57" s="7"/>
      <c r="J57" s="7"/>
      <c r="K57" s="7"/>
      <c r="L57" s="7"/>
      <c r="M57" s="7"/>
      <c r="N57" s="7"/>
      <c r="O57" s="21" t="s">
        <v>184</v>
      </c>
      <c r="P57" s="21"/>
      <c r="Q57" s="21"/>
      <c r="R57" s="21"/>
      <c r="S57" s="21" t="s">
        <v>1374</v>
      </c>
      <c r="T57" s="13"/>
      <c r="U57" s="7">
        <v>2019</v>
      </c>
      <c r="V57" s="7"/>
      <c r="W57" s="7" t="s">
        <v>185</v>
      </c>
      <c r="X57" s="363">
        <f>X40</f>
        <v>0</v>
      </c>
      <c r="Y57" s="363">
        <f>Y40</f>
        <v>0</v>
      </c>
      <c r="Z57" s="363">
        <f>Z40</f>
        <v>0</v>
      </c>
      <c r="AA57" s="363">
        <f>AA40</f>
        <v>0</v>
      </c>
      <c r="AB57" s="363">
        <f>AB40</f>
        <v>0</v>
      </c>
    </row>
    <row r="58" spans="2:28">
      <c r="D58" s="20" t="s">
        <v>201</v>
      </c>
      <c r="E58" s="20" t="s">
        <v>201</v>
      </c>
      <c r="F58" s="7"/>
      <c r="G58" s="7"/>
      <c r="H58" s="7"/>
      <c r="I58" s="7"/>
      <c r="J58" s="7"/>
      <c r="K58" s="7"/>
      <c r="L58" s="7"/>
      <c r="M58" s="7"/>
      <c r="N58" s="7"/>
      <c r="O58" s="21" t="s">
        <v>184</v>
      </c>
      <c r="P58" s="21"/>
      <c r="Q58" s="21"/>
      <c r="R58" s="21"/>
      <c r="S58" s="21" t="s">
        <v>1374</v>
      </c>
      <c r="T58" s="13"/>
      <c r="U58" s="7">
        <v>2019</v>
      </c>
      <c r="V58" s="7"/>
      <c r="W58" s="7" t="s">
        <v>185</v>
      </c>
      <c r="X58" s="363">
        <f>X48</f>
        <v>0</v>
      </c>
      <c r="Y58" s="363">
        <f t="shared" ref="Y58:AB58" si="0">Y48</f>
        <v>0</v>
      </c>
      <c r="Z58" s="363">
        <f t="shared" si="0"/>
        <v>0</v>
      </c>
      <c r="AA58" s="363">
        <f t="shared" si="0"/>
        <v>0</v>
      </c>
      <c r="AB58" s="363">
        <f t="shared" si="0"/>
        <v>0</v>
      </c>
    </row>
    <row r="59" spans="2:28">
      <c r="X59" s="1100"/>
      <c r="Y59" s="1100"/>
      <c r="Z59" s="1100"/>
      <c r="AA59" s="1100"/>
      <c r="AB59" s="1100"/>
    </row>
    <row r="60" spans="2:28" s="33" customFormat="1">
      <c r="B60" s="12"/>
      <c r="C60" s="34" t="s">
        <v>1552</v>
      </c>
      <c r="D60" s="34"/>
      <c r="X60" s="1099"/>
      <c r="Y60" s="1099"/>
      <c r="Z60" s="1099"/>
      <c r="AA60" s="1099"/>
      <c r="AB60" s="1099"/>
    </row>
    <row r="61" spans="2:28">
      <c r="X61" s="1100"/>
      <c r="Y61" s="1100"/>
      <c r="Z61" s="1100"/>
      <c r="AA61" s="1100"/>
      <c r="AB61" s="1100"/>
    </row>
    <row r="62" spans="2:28">
      <c r="D62" s="20" t="s">
        <v>1552</v>
      </c>
      <c r="E62" s="367"/>
      <c r="F62" s="7"/>
      <c r="G62" s="7"/>
      <c r="H62" s="7"/>
      <c r="I62" s="7"/>
      <c r="J62" s="7"/>
      <c r="K62" s="7"/>
      <c r="L62" s="7"/>
      <c r="M62" s="7"/>
      <c r="N62" s="7"/>
      <c r="O62" s="21" t="s">
        <v>184</v>
      </c>
      <c r="P62" s="21"/>
      <c r="Q62" s="21"/>
      <c r="R62" s="21"/>
      <c r="S62" s="21" t="s">
        <v>1374</v>
      </c>
      <c r="T62" s="13"/>
      <c r="U62" s="7">
        <v>2019</v>
      </c>
      <c r="V62" s="7"/>
      <c r="W62" s="7" t="s">
        <v>185</v>
      </c>
      <c r="X62" s="363">
        <f>SUM(X54:X58)</f>
        <v>0</v>
      </c>
      <c r="Y62" s="363">
        <f t="shared" ref="Y62:AB62" si="1">SUM(Y54:Y58)</f>
        <v>0</v>
      </c>
      <c r="Z62" s="363">
        <f t="shared" si="1"/>
        <v>0</v>
      </c>
      <c r="AA62" s="363">
        <f t="shared" si="1"/>
        <v>0</v>
      </c>
      <c r="AB62" s="363">
        <f t="shared" si="1"/>
        <v>0</v>
      </c>
    </row>
    <row r="65" spans="2:2" s="27" customFormat="1" ht="18">
      <c r="B65"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FF4C0-CE25-4B3F-96C7-59A41933D994}">
  <sheetPr codeName="Sheet97">
    <tabColor theme="5" tint="0.39997558519241921"/>
    <pageSetUpPr autoPageBreaks="0"/>
  </sheetPr>
  <dimension ref="A1:XFC341"/>
  <sheetViews>
    <sheetView zoomScale="40" zoomScaleNormal="40" workbookViewId="0">
      <pane ySplit="6" topLeftCell="A142" activePane="bottomLeft" state="frozen"/>
      <selection activeCell="E12" sqref="E12"/>
      <selection pane="bottomLeft" activeCell="L160" sqref="L160:L167"/>
    </sheetView>
  </sheetViews>
  <sheetFormatPr defaultColWidth="0" defaultRowHeight="14"/>
  <cols>
    <col min="1" max="1" width="12.54296875" style="11" customWidth="1"/>
    <col min="2" max="3" width="1.453125" style="11" customWidth="1"/>
    <col min="4" max="4" width="34" style="11" customWidth="1"/>
    <col min="5" max="5" width="22.453125" style="11" bestFit="1" customWidth="1"/>
    <col min="6" max="6" width="25.453125" style="11" customWidth="1"/>
    <col min="7" max="7" width="16.453125" style="11" bestFit="1" customWidth="1"/>
    <col min="8" max="8" width="115.54296875" style="11" customWidth="1"/>
    <col min="9" max="9" width="47.54296875" style="11" bestFit="1" customWidth="1"/>
    <col min="10" max="10" width="15" style="11" customWidth="1"/>
    <col min="11" max="11" width="14.81640625" style="11" customWidth="1"/>
    <col min="12" max="12" width="32.81640625" style="11" customWidth="1"/>
    <col min="13" max="13" width="31.1796875" style="11" customWidth="1"/>
    <col min="14" max="14" width="0.54296875" style="11" customWidth="1"/>
    <col min="15" max="32" width="19.453125" style="11" hidden="1" customWidth="1"/>
    <col min="33" max="39" width="14.453125" style="11" hidden="1" customWidth="1"/>
    <col min="40" max="53" width="19.453125" style="11" hidden="1" customWidth="1"/>
    <col min="54" max="55" width="14.453125" style="11" hidden="1" customWidth="1"/>
    <col min="56" max="78" width="19.453125" style="11" hidden="1" customWidth="1"/>
    <col min="79" max="79" width="19.453125" style="11" hidden="1"/>
    <col min="80" max="16383" width="14.453125" style="11" hidden="1"/>
    <col min="16384" max="16384" width="7.453125" style="11" hidden="1" customWidth="1"/>
  </cols>
  <sheetData>
    <row r="1" spans="1:13" s="4" customFormat="1" ht="25">
      <c r="A1" s="62" t="s">
        <v>1365</v>
      </c>
      <c r="B1" s="3"/>
      <c r="C1" s="2"/>
      <c r="D1" s="2"/>
      <c r="E1" s="2"/>
      <c r="F1" s="2"/>
      <c r="G1" s="4" t="s">
        <v>1</v>
      </c>
    </row>
    <row r="2" spans="1:13" s="2" customFormat="1" ht="25">
      <c r="A2" s="4" t="str">
        <f>Cover!$E$13</f>
        <v>Master</v>
      </c>
      <c r="B2" s="3"/>
    </row>
    <row r="3" spans="1:13" s="2" customFormat="1" ht="25">
      <c r="A3" s="4">
        <f>Cover!$E$15</f>
        <v>2025</v>
      </c>
      <c r="B3" s="1013"/>
      <c r="C3" s="1013"/>
    </row>
    <row r="4" spans="1:13" s="5" customFormat="1" ht="24.75" customHeight="1" thickBot="1">
      <c r="A4" s="1302" t="s">
        <v>3895</v>
      </c>
      <c r="B4" s="6"/>
    </row>
    <row r="5" spans="1:13" ht="15.5">
      <c r="A5" s="7"/>
      <c r="B5" s="8"/>
      <c r="C5" s="8"/>
      <c r="D5" s="36"/>
      <c r="E5" s="36"/>
      <c r="F5" s="36"/>
      <c r="G5" s="37"/>
      <c r="H5" s="37"/>
      <c r="I5" s="37"/>
      <c r="J5" s="37"/>
      <c r="K5" s="37"/>
      <c r="L5" s="37"/>
    </row>
    <row r="6" spans="1:13" s="61" customFormat="1" ht="15.5">
      <c r="A6" s="21"/>
      <c r="B6" s="57"/>
      <c r="C6" s="57"/>
      <c r="D6" s="36" t="s">
        <v>1624</v>
      </c>
      <c r="E6" s="36" t="s">
        <v>1625</v>
      </c>
      <c r="F6" s="36" t="s">
        <v>238</v>
      </c>
      <c r="G6" s="36" t="s">
        <v>2726</v>
      </c>
      <c r="H6" s="36" t="s">
        <v>175</v>
      </c>
      <c r="I6" s="37" t="s">
        <v>308</v>
      </c>
      <c r="J6" s="37" t="s">
        <v>11</v>
      </c>
      <c r="K6" s="37" t="s">
        <v>2727</v>
      </c>
      <c r="L6" s="37" t="s">
        <v>3896</v>
      </c>
      <c r="M6" s="38"/>
    </row>
    <row r="7" spans="1:13" s="27" customFormat="1" ht="23">
      <c r="B7" s="800" t="s">
        <v>3897</v>
      </c>
    </row>
    <row r="9" spans="1:13" s="27" customFormat="1" ht="18">
      <c r="B9" s="28" t="s">
        <v>3898</v>
      </c>
    </row>
    <row r="11" spans="1:13">
      <c r="A11" s="12"/>
      <c r="B11" s="12"/>
      <c r="C11" s="34" t="s">
        <v>428</v>
      </c>
      <c r="D11" s="34"/>
      <c r="E11" s="34"/>
      <c r="F11" s="34"/>
      <c r="G11" s="33"/>
      <c r="H11" s="33"/>
      <c r="I11" s="33"/>
      <c r="J11" s="33"/>
      <c r="K11" s="33"/>
      <c r="L11" s="33"/>
      <c r="M11" s="33"/>
    </row>
    <row r="12" spans="1:13" ht="14.25" customHeight="1">
      <c r="E12" s="20" t="s">
        <v>216</v>
      </c>
      <c r="F12" s="20" t="s">
        <v>3899</v>
      </c>
      <c r="G12" s="7" t="s">
        <v>2731</v>
      </c>
      <c r="H12" s="1358" t="s">
        <v>4338</v>
      </c>
      <c r="I12" s="7" t="s">
        <v>428</v>
      </c>
      <c r="J12" s="53"/>
    </row>
    <row r="13" spans="1:13" ht="14.25" customHeight="1">
      <c r="E13" s="20" t="s">
        <v>216</v>
      </c>
      <c r="F13" s="20" t="s">
        <v>3899</v>
      </c>
      <c r="G13" s="7" t="s">
        <v>2731</v>
      </c>
      <c r="H13" s="11" t="s">
        <v>2732</v>
      </c>
      <c r="I13" s="7" t="s">
        <v>428</v>
      </c>
      <c r="J13" s="53"/>
    </row>
    <row r="14" spans="1:13" ht="14.25" customHeight="1">
      <c r="E14" s="20" t="s">
        <v>216</v>
      </c>
      <c r="F14" s="20" t="s">
        <v>3899</v>
      </c>
      <c r="G14" s="7" t="s">
        <v>2731</v>
      </c>
      <c r="H14" s="11" t="s">
        <v>2733</v>
      </c>
      <c r="I14" s="7" t="s">
        <v>428</v>
      </c>
      <c r="J14" s="53"/>
    </row>
    <row r="15" spans="1:13" ht="14.25" customHeight="1">
      <c r="D15" s="20" t="s">
        <v>2730</v>
      </c>
      <c r="E15" s="20" t="s">
        <v>216</v>
      </c>
      <c r="F15" s="20" t="s">
        <v>3899</v>
      </c>
      <c r="G15" s="7" t="s">
        <v>2731</v>
      </c>
      <c r="H15" s="11" t="s">
        <v>2734</v>
      </c>
      <c r="I15" s="7" t="s">
        <v>428</v>
      </c>
      <c r="J15" s="53"/>
      <c r="K15" s="53"/>
    </row>
    <row r="16" spans="1:13" ht="14.25" customHeight="1">
      <c r="A16" s="7"/>
      <c r="B16" s="8"/>
      <c r="C16" s="8"/>
      <c r="D16" s="20" t="s">
        <v>2730</v>
      </c>
      <c r="E16" s="20" t="s">
        <v>216</v>
      </c>
      <c r="F16" s="20" t="s">
        <v>3899</v>
      </c>
      <c r="G16" s="7" t="s">
        <v>2731</v>
      </c>
      <c r="H16" s="7" t="s">
        <v>2735</v>
      </c>
      <c r="I16" s="7" t="s">
        <v>428</v>
      </c>
      <c r="J16" s="53"/>
      <c r="K16" s="398"/>
      <c r="L16" s="103"/>
      <c r="M16" s="7" t="s">
        <v>1</v>
      </c>
    </row>
    <row r="17" spans="3:13" ht="14.25" customHeight="1">
      <c r="C17" s="8"/>
      <c r="D17" s="20" t="s">
        <v>2730</v>
      </c>
      <c r="E17" s="20" t="s">
        <v>216</v>
      </c>
      <c r="F17" s="20" t="s">
        <v>3899</v>
      </c>
      <c r="G17" s="7" t="s">
        <v>2731</v>
      </c>
      <c r="H17" s="7" t="s">
        <v>2736</v>
      </c>
      <c r="I17" s="7" t="s">
        <v>428</v>
      </c>
      <c r="J17" s="53"/>
      <c r="K17" s="1207"/>
      <c r="L17" s="7"/>
      <c r="M17" s="7"/>
    </row>
    <row r="18" spans="3:13" ht="14.25" customHeight="1">
      <c r="C18" s="8"/>
      <c r="D18" s="20" t="s">
        <v>2730</v>
      </c>
      <c r="E18" s="20" t="s">
        <v>216</v>
      </c>
      <c r="F18" s="20" t="s">
        <v>3899</v>
      </c>
      <c r="G18" s="7" t="s">
        <v>2731</v>
      </c>
      <c r="H18" s="7" t="s">
        <v>2737</v>
      </c>
      <c r="I18" s="7" t="s">
        <v>428</v>
      </c>
      <c r="J18" s="53"/>
      <c r="K18" s="398"/>
      <c r="L18" s="7"/>
      <c r="M18" s="7" t="s">
        <v>1</v>
      </c>
    </row>
    <row r="19" spans="3:13" ht="14.25" customHeight="1">
      <c r="C19" s="8"/>
      <c r="D19" s="20" t="s">
        <v>2730</v>
      </c>
      <c r="E19" s="20" t="s">
        <v>216</v>
      </c>
      <c r="F19" s="20" t="s">
        <v>3899</v>
      </c>
      <c r="G19" s="7" t="s">
        <v>2731</v>
      </c>
      <c r="H19" s="7" t="s">
        <v>3900</v>
      </c>
      <c r="I19" s="7" t="s">
        <v>428</v>
      </c>
      <c r="J19" s="397">
        <f>J16+J18</f>
        <v>0</v>
      </c>
      <c r="K19" s="397">
        <f>K16+K18</f>
        <v>0</v>
      </c>
      <c r="L19" s="7"/>
      <c r="M19" s="7" t="s">
        <v>1</v>
      </c>
    </row>
    <row r="20" spans="3:13" ht="14.25" customHeight="1">
      <c r="C20" s="8"/>
      <c r="D20" s="20" t="s">
        <v>2730</v>
      </c>
      <c r="E20" s="20" t="s">
        <v>216</v>
      </c>
      <c r="F20" s="20" t="s">
        <v>3899</v>
      </c>
      <c r="G20" s="7" t="s">
        <v>2731</v>
      </c>
      <c r="H20" s="7" t="s">
        <v>3901</v>
      </c>
      <c r="I20" s="7" t="s">
        <v>428</v>
      </c>
      <c r="J20" s="396">
        <f>IFERROR(1-(J13/J12),0)</f>
        <v>0</v>
      </c>
      <c r="K20" s="399"/>
      <c r="L20" s="7"/>
      <c r="M20" s="7" t="s">
        <v>1</v>
      </c>
    </row>
    <row r="21" spans="3:13" s="12" customFormat="1" ht="14.25" customHeight="1">
      <c r="F21" s="15"/>
      <c r="G21" s="7"/>
      <c r="H21" s="7"/>
      <c r="I21" s="7"/>
      <c r="J21" s="400"/>
      <c r="K21" s="400"/>
      <c r="L21" s="7"/>
      <c r="M21" s="14"/>
    </row>
    <row r="22" spans="3:13">
      <c r="C22" s="34" t="s">
        <v>2740</v>
      </c>
      <c r="D22" s="34"/>
      <c r="E22" s="34"/>
      <c r="F22" s="34"/>
      <c r="G22" s="33"/>
      <c r="H22" s="33"/>
      <c r="I22" s="33"/>
      <c r="J22" s="401"/>
      <c r="K22" s="401"/>
      <c r="L22" s="33"/>
      <c r="M22" s="33"/>
    </row>
    <row r="23" spans="3:13" ht="13.4" customHeight="1">
      <c r="J23" s="399"/>
      <c r="K23" s="399"/>
    </row>
    <row r="24" spans="3:13" ht="13.4" customHeight="1">
      <c r="F24" s="20" t="s">
        <v>3899</v>
      </c>
      <c r="G24" s="7" t="s">
        <v>2731</v>
      </c>
      <c r="H24" s="1358" t="s">
        <v>4339</v>
      </c>
      <c r="I24" s="7" t="s">
        <v>2740</v>
      </c>
      <c r="J24" s="398"/>
      <c r="K24" s="399"/>
    </row>
    <row r="25" spans="3:13" ht="13.4" customHeight="1">
      <c r="F25" s="20" t="s">
        <v>3899</v>
      </c>
      <c r="G25" s="7" t="s">
        <v>2731</v>
      </c>
      <c r="H25" s="11" t="s">
        <v>2732</v>
      </c>
      <c r="I25" s="7" t="s">
        <v>2740</v>
      </c>
      <c r="J25" s="1207"/>
      <c r="K25" s="399"/>
    </row>
    <row r="26" spans="3:13" ht="13.4" customHeight="1">
      <c r="F26" s="20" t="s">
        <v>3899</v>
      </c>
      <c r="G26" s="7" t="s">
        <v>2731</v>
      </c>
      <c r="H26" s="11" t="s">
        <v>2733</v>
      </c>
      <c r="I26" s="7" t="s">
        <v>2740</v>
      </c>
      <c r="J26" s="1207"/>
      <c r="K26" s="399"/>
    </row>
    <row r="27" spans="3:13" ht="13.4" customHeight="1">
      <c r="F27" s="20" t="s">
        <v>3899</v>
      </c>
      <c r="G27" s="7" t="s">
        <v>2731</v>
      </c>
      <c r="H27" s="11" t="s">
        <v>2734</v>
      </c>
      <c r="I27" s="7" t="s">
        <v>2740</v>
      </c>
      <c r="J27" s="53"/>
      <c r="K27" s="53"/>
    </row>
    <row r="28" spans="3:13" ht="13.4" customHeight="1">
      <c r="C28" s="8"/>
      <c r="D28" s="20" t="s">
        <v>2730</v>
      </c>
      <c r="E28" s="20" t="s">
        <v>216</v>
      </c>
      <c r="F28" s="20" t="s">
        <v>3899</v>
      </c>
      <c r="G28" s="7" t="s">
        <v>2731</v>
      </c>
      <c r="H28" s="7" t="s">
        <v>2735</v>
      </c>
      <c r="I28" s="7" t="s">
        <v>2740</v>
      </c>
      <c r="J28" s="53"/>
      <c r="K28" s="398"/>
      <c r="L28" s="103"/>
      <c r="M28" s="7" t="s">
        <v>1</v>
      </c>
    </row>
    <row r="29" spans="3:13" ht="13.4" customHeight="1">
      <c r="C29" s="8"/>
      <c r="D29" s="20"/>
      <c r="E29" s="20"/>
      <c r="F29" s="20" t="s">
        <v>3899</v>
      </c>
      <c r="G29" s="7" t="s">
        <v>2731</v>
      </c>
      <c r="H29" s="7" t="s">
        <v>2736</v>
      </c>
      <c r="I29" s="7" t="s">
        <v>2740</v>
      </c>
      <c r="J29" s="53"/>
      <c r="K29" s="1207"/>
      <c r="L29" s="7"/>
      <c r="M29" s="7"/>
    </row>
    <row r="30" spans="3:13" ht="12.75" customHeight="1">
      <c r="C30" s="8"/>
      <c r="D30" s="20" t="s">
        <v>2730</v>
      </c>
      <c r="E30" s="20" t="s">
        <v>216</v>
      </c>
      <c r="F30" s="20" t="s">
        <v>3899</v>
      </c>
      <c r="G30" s="7" t="s">
        <v>2731</v>
      </c>
      <c r="H30" s="7" t="s">
        <v>2737</v>
      </c>
      <c r="I30" s="7" t="s">
        <v>2740</v>
      </c>
      <c r="J30" s="53"/>
      <c r="K30" s="398"/>
      <c r="L30" s="103"/>
      <c r="M30" s="7" t="s">
        <v>1</v>
      </c>
    </row>
    <row r="31" spans="3:13" ht="13.4" customHeight="1">
      <c r="C31" s="8"/>
      <c r="D31" s="20" t="s">
        <v>2730</v>
      </c>
      <c r="E31" s="20" t="s">
        <v>216</v>
      </c>
      <c r="F31" s="20" t="s">
        <v>3899</v>
      </c>
      <c r="G31" s="7" t="s">
        <v>2731</v>
      </c>
      <c r="H31" s="7" t="s">
        <v>3902</v>
      </c>
      <c r="I31" s="7" t="s">
        <v>2740</v>
      </c>
      <c r="J31" s="397">
        <f>J28+J30</f>
        <v>0</v>
      </c>
      <c r="K31" s="397">
        <f>K28+K30</f>
        <v>0</v>
      </c>
      <c r="L31" s="7"/>
      <c r="M31" s="7" t="s">
        <v>1</v>
      </c>
    </row>
    <row r="32" spans="3:13" ht="13.4" customHeight="1">
      <c r="C32" s="8"/>
      <c r="D32" s="20" t="s">
        <v>2730</v>
      </c>
      <c r="E32" s="20" t="s">
        <v>216</v>
      </c>
      <c r="F32" s="20" t="s">
        <v>3899</v>
      </c>
      <c r="G32" s="7" t="s">
        <v>2731</v>
      </c>
      <c r="H32" s="7" t="s">
        <v>3903</v>
      </c>
      <c r="I32" s="7" t="s">
        <v>2740</v>
      </c>
      <c r="J32" s="396">
        <f>IFERROR(1-(J25/J24),0)</f>
        <v>0</v>
      </c>
      <c r="K32" s="399"/>
      <c r="L32" s="7"/>
      <c r="M32" s="7" t="s">
        <v>1</v>
      </c>
    </row>
    <row r="34" spans="2:13">
      <c r="B34" s="12"/>
      <c r="C34" s="34" t="s">
        <v>3904</v>
      </c>
      <c r="D34" s="34"/>
      <c r="E34" s="34"/>
      <c r="F34" s="34"/>
      <c r="G34" s="33"/>
      <c r="H34" s="33"/>
      <c r="I34" s="33"/>
      <c r="J34" s="401"/>
      <c r="K34" s="401"/>
      <c r="L34" s="33"/>
      <c r="M34" s="33"/>
    </row>
    <row r="35" spans="2:13" ht="21.65" customHeight="1">
      <c r="J35" s="399"/>
      <c r="K35" s="399"/>
    </row>
    <row r="36" spans="2:13" s="12" customFormat="1" ht="17.149999999999999" customHeight="1">
      <c r="B36" s="13"/>
      <c r="C36" s="13"/>
      <c r="D36" s="15" t="s">
        <v>2730</v>
      </c>
      <c r="E36" s="15" t="s">
        <v>216</v>
      </c>
      <c r="F36" s="15" t="s">
        <v>3899</v>
      </c>
      <c r="G36" s="7" t="s">
        <v>2731</v>
      </c>
      <c r="H36" s="7" t="s">
        <v>3905</v>
      </c>
      <c r="I36" s="7" t="s">
        <v>3906</v>
      </c>
      <c r="J36" s="397">
        <f>SUM(J31,J19)</f>
        <v>0</v>
      </c>
      <c r="K36" s="397">
        <f>SUM(K31,K19)</f>
        <v>0</v>
      </c>
      <c r="M36" s="1359" t="str">
        <f>IF(SUM('9.04 Maj_Interrupt'!I12:I51)+'9.03 ODI_Interruption'!L31+'9.03 ODI_Interruption'!L39+'9.03 ODI_Interruption'!L49='12.01 GSoP'!J12+'12.01 GSoP'!J24,"OK",FALSE)</f>
        <v>OK</v>
      </c>
    </row>
    <row r="37" spans="2:13" s="12" customFormat="1" ht="15.65" customHeight="1">
      <c r="D37" s="15" t="s">
        <v>2730</v>
      </c>
      <c r="E37" s="15" t="s">
        <v>216</v>
      </c>
      <c r="F37" s="15" t="s">
        <v>3899</v>
      </c>
      <c r="G37" s="7" t="s">
        <v>2731</v>
      </c>
      <c r="H37" s="7" t="s">
        <v>3907</v>
      </c>
      <c r="I37" s="7" t="s">
        <v>3906</v>
      </c>
      <c r="J37" s="396">
        <f>IFERROR(1-(J13+J25)/(J12+J24),0)</f>
        <v>0</v>
      </c>
      <c r="K37" s="399"/>
      <c r="L37" s="7"/>
      <c r="M37" s="14" t="s">
        <v>1</v>
      </c>
    </row>
    <row r="38" spans="2:13" ht="13.4" customHeight="1">
      <c r="J38" s="399"/>
      <c r="K38" s="399"/>
    </row>
    <row r="39" spans="2:13" s="27" customFormat="1" ht="18">
      <c r="B39" s="28" t="s">
        <v>3908</v>
      </c>
    </row>
    <row r="41" spans="2:13">
      <c r="B41" s="12"/>
      <c r="C41" s="34" t="s">
        <v>428</v>
      </c>
      <c r="D41" s="34"/>
      <c r="E41" s="34"/>
      <c r="F41" s="34"/>
      <c r="G41" s="33"/>
      <c r="H41" s="33"/>
      <c r="I41" s="33"/>
      <c r="J41" s="33"/>
      <c r="K41" s="33"/>
      <c r="L41" s="33"/>
      <c r="M41" s="33"/>
    </row>
    <row r="42" spans="2:13" ht="14.25" customHeight="1"/>
    <row r="43" spans="2:13" ht="13.5" customHeight="1">
      <c r="D43" s="20" t="s">
        <v>2730</v>
      </c>
      <c r="E43" s="20" t="s">
        <v>216</v>
      </c>
      <c r="F43" s="20" t="s">
        <v>3909</v>
      </c>
      <c r="G43" s="7" t="s">
        <v>3910</v>
      </c>
      <c r="H43" s="11" t="s">
        <v>3911</v>
      </c>
      <c r="I43" s="7" t="s">
        <v>428</v>
      </c>
      <c r="J43" s="53"/>
    </row>
    <row r="44" spans="2:13" ht="14.25" customHeight="1">
      <c r="D44" s="20" t="s">
        <v>2730</v>
      </c>
      <c r="E44" s="20" t="s">
        <v>216</v>
      </c>
      <c r="F44" s="20" t="s">
        <v>3909</v>
      </c>
      <c r="G44" s="7" t="s">
        <v>3910</v>
      </c>
      <c r="H44" s="11" t="s">
        <v>3912</v>
      </c>
      <c r="I44" s="7" t="s">
        <v>428</v>
      </c>
      <c r="J44" s="53"/>
    </row>
    <row r="45" spans="2:13" ht="14.25" customHeight="1">
      <c r="D45" s="20" t="s">
        <v>2730</v>
      </c>
      <c r="E45" s="20" t="s">
        <v>216</v>
      </c>
      <c r="F45" s="20" t="s">
        <v>3909</v>
      </c>
      <c r="G45" s="7" t="s">
        <v>3910</v>
      </c>
      <c r="H45" s="11" t="s">
        <v>3913</v>
      </c>
      <c r="I45" s="7" t="s">
        <v>428</v>
      </c>
      <c r="J45" s="53"/>
    </row>
    <row r="46" spans="2:13" ht="14.25" customHeight="1">
      <c r="D46" s="20" t="s">
        <v>2730</v>
      </c>
      <c r="E46" s="20" t="s">
        <v>216</v>
      </c>
      <c r="F46" s="20" t="s">
        <v>3909</v>
      </c>
      <c r="G46" s="7" t="s">
        <v>3910</v>
      </c>
      <c r="H46" s="11" t="s">
        <v>3914</v>
      </c>
      <c r="I46" s="7" t="s">
        <v>428</v>
      </c>
      <c r="J46" s="53"/>
    </row>
    <row r="47" spans="2:13" ht="14.25" customHeight="1">
      <c r="D47" s="20" t="s">
        <v>2730</v>
      </c>
      <c r="E47" s="20" t="s">
        <v>216</v>
      </c>
      <c r="F47" s="20" t="s">
        <v>3909</v>
      </c>
      <c r="G47" s="7" t="s">
        <v>3910</v>
      </c>
      <c r="H47" s="11" t="s">
        <v>3915</v>
      </c>
      <c r="I47" s="7" t="s">
        <v>428</v>
      </c>
      <c r="J47" s="53"/>
    </row>
    <row r="48" spans="2:13" ht="14.25" customHeight="1">
      <c r="D48" s="20" t="s">
        <v>2730</v>
      </c>
      <c r="E48" s="20" t="s">
        <v>216</v>
      </c>
      <c r="F48" s="20" t="s">
        <v>3909</v>
      </c>
      <c r="G48" s="7" t="s">
        <v>3910</v>
      </c>
      <c r="H48" s="11" t="s">
        <v>3916</v>
      </c>
      <c r="I48" s="7" t="s">
        <v>428</v>
      </c>
      <c r="J48" s="53"/>
      <c r="K48" s="53"/>
    </row>
    <row r="49" spans="3:13" ht="14.25" customHeight="1">
      <c r="D49" s="20" t="s">
        <v>2730</v>
      </c>
      <c r="E49" s="20" t="s">
        <v>216</v>
      </c>
      <c r="F49" s="20" t="s">
        <v>3909</v>
      </c>
      <c r="G49" s="7" t="s">
        <v>3910</v>
      </c>
      <c r="H49" s="7" t="s">
        <v>3917</v>
      </c>
      <c r="I49" s="7" t="s">
        <v>428</v>
      </c>
      <c r="J49" s="398"/>
      <c r="K49" s="398"/>
      <c r="L49" s="103"/>
    </row>
    <row r="50" spans="3:13" ht="14.25" customHeight="1">
      <c r="D50" s="20" t="s">
        <v>2730</v>
      </c>
      <c r="E50" s="20" t="s">
        <v>216</v>
      </c>
      <c r="F50" s="20" t="s">
        <v>3909</v>
      </c>
      <c r="G50" s="7" t="s">
        <v>3910</v>
      </c>
      <c r="H50" s="11" t="s">
        <v>3918</v>
      </c>
      <c r="I50" s="7" t="s">
        <v>428</v>
      </c>
      <c r="J50" s="53"/>
      <c r="K50" s="53"/>
    </row>
    <row r="51" spans="3:13" ht="14.25" customHeight="1">
      <c r="D51" s="20" t="s">
        <v>2730</v>
      </c>
      <c r="E51" s="20" t="s">
        <v>216</v>
      </c>
      <c r="F51" s="20" t="s">
        <v>3909</v>
      </c>
      <c r="G51" s="7" t="s">
        <v>3910</v>
      </c>
      <c r="H51" s="7" t="s">
        <v>3919</v>
      </c>
      <c r="I51" s="7" t="s">
        <v>428</v>
      </c>
      <c r="J51" s="398"/>
      <c r="K51" s="398"/>
      <c r="L51" s="103"/>
    </row>
    <row r="52" spans="3:13" ht="14.25" customHeight="1">
      <c r="C52" s="8"/>
      <c r="D52" s="20" t="s">
        <v>2730</v>
      </c>
      <c r="E52" s="20" t="s">
        <v>216</v>
      </c>
      <c r="F52" s="20" t="s">
        <v>3909</v>
      </c>
      <c r="G52" s="7" t="s">
        <v>3910</v>
      </c>
      <c r="H52" s="7" t="s">
        <v>3920</v>
      </c>
      <c r="I52" s="7" t="s">
        <v>428</v>
      </c>
      <c r="J52" s="53"/>
      <c r="K52" s="53"/>
      <c r="L52" s="7"/>
      <c r="M52" s="7"/>
    </row>
    <row r="53" spans="3:13" ht="14.25" customHeight="1">
      <c r="C53" s="8"/>
      <c r="D53" s="20" t="s">
        <v>2730</v>
      </c>
      <c r="E53" s="20" t="s">
        <v>216</v>
      </c>
      <c r="F53" s="20" t="s">
        <v>3909</v>
      </c>
      <c r="G53" s="7" t="s">
        <v>3910</v>
      </c>
      <c r="H53" s="7" t="s">
        <v>3921</v>
      </c>
      <c r="I53" s="7" t="s">
        <v>428</v>
      </c>
      <c r="J53" s="398"/>
      <c r="K53" s="398"/>
      <c r="L53" s="103"/>
      <c r="M53" s="7" t="s">
        <v>1</v>
      </c>
    </row>
    <row r="54" spans="3:13" ht="14.25" customHeight="1">
      <c r="C54" s="8"/>
      <c r="D54" s="20" t="s">
        <v>2730</v>
      </c>
      <c r="E54" s="20" t="s">
        <v>216</v>
      </c>
      <c r="F54" s="20" t="s">
        <v>3909</v>
      </c>
      <c r="G54" s="7" t="s">
        <v>3910</v>
      </c>
      <c r="H54" s="7" t="s">
        <v>3922</v>
      </c>
      <c r="I54" s="7" t="s">
        <v>428</v>
      </c>
      <c r="J54" s="53"/>
      <c r="K54" s="53"/>
      <c r="L54" s="7"/>
      <c r="M54" s="7"/>
    </row>
    <row r="55" spans="3:13" ht="14.25" customHeight="1">
      <c r="C55" s="8"/>
      <c r="D55" s="20" t="s">
        <v>2730</v>
      </c>
      <c r="E55" s="20" t="s">
        <v>216</v>
      </c>
      <c r="F55" s="20" t="s">
        <v>3909</v>
      </c>
      <c r="G55" s="7" t="s">
        <v>3910</v>
      </c>
      <c r="H55" s="7" t="s">
        <v>3923</v>
      </c>
      <c r="I55" s="7" t="s">
        <v>428</v>
      </c>
      <c r="J55" s="398"/>
      <c r="K55" s="398"/>
      <c r="L55" s="7"/>
      <c r="M55" s="7" t="s">
        <v>1</v>
      </c>
    </row>
    <row r="56" spans="3:13" ht="14.25" customHeight="1">
      <c r="C56" s="8"/>
      <c r="D56" s="20" t="s">
        <v>2730</v>
      </c>
      <c r="E56" s="20" t="s">
        <v>216</v>
      </c>
      <c r="F56" s="20" t="s">
        <v>3909</v>
      </c>
      <c r="G56" s="7" t="s">
        <v>3910</v>
      </c>
      <c r="H56" s="7" t="s">
        <v>3924</v>
      </c>
      <c r="I56" s="7" t="s">
        <v>428</v>
      </c>
      <c r="J56" s="156">
        <f>J49+J51+J53+J55</f>
        <v>0</v>
      </c>
      <c r="K56" s="156">
        <f>K49+K51+K53+K55</f>
        <v>0</v>
      </c>
      <c r="L56" s="7"/>
      <c r="M56" s="7" t="s">
        <v>1</v>
      </c>
    </row>
    <row r="57" spans="3:13" s="12" customFormat="1" ht="14.25" customHeight="1">
      <c r="C57" s="13"/>
      <c r="D57" s="15" t="s">
        <v>2730</v>
      </c>
      <c r="E57" s="15" t="s">
        <v>216</v>
      </c>
      <c r="F57" s="15" t="s">
        <v>3909</v>
      </c>
      <c r="G57" s="7" t="s">
        <v>3910</v>
      </c>
      <c r="H57" s="7" t="s">
        <v>3925</v>
      </c>
      <c r="I57" s="7" t="s">
        <v>428</v>
      </c>
      <c r="J57" s="396">
        <f>IFERROR(1-((J44+J45)/J43),0)</f>
        <v>0</v>
      </c>
      <c r="K57" s="11"/>
      <c r="L57" s="7"/>
      <c r="M57" s="13" t="s">
        <v>1</v>
      </c>
    </row>
    <row r="58" spans="3:13" s="12" customFormat="1" ht="14.25" customHeight="1">
      <c r="F58" s="15"/>
      <c r="G58" s="7"/>
      <c r="H58" s="7"/>
      <c r="I58" s="7"/>
      <c r="J58" s="7"/>
      <c r="K58" s="7"/>
      <c r="L58" s="7"/>
      <c r="M58" s="14"/>
    </row>
    <row r="59" spans="3:13">
      <c r="C59" s="34" t="s">
        <v>2740</v>
      </c>
      <c r="D59" s="34"/>
      <c r="E59" s="34"/>
      <c r="F59" s="34"/>
      <c r="G59" s="33"/>
      <c r="H59" s="33"/>
      <c r="I59" s="33"/>
      <c r="J59" s="33"/>
      <c r="K59" s="33"/>
      <c r="L59" s="33"/>
      <c r="M59" s="33"/>
    </row>
    <row r="60" spans="3:13" ht="13.4" customHeight="1"/>
    <row r="61" spans="3:13" ht="13.4" customHeight="1">
      <c r="D61" s="20" t="s">
        <v>2730</v>
      </c>
      <c r="E61" s="20" t="s">
        <v>216</v>
      </c>
      <c r="F61" s="15" t="s">
        <v>3909</v>
      </c>
      <c r="G61" s="7" t="s">
        <v>3910</v>
      </c>
      <c r="H61" s="11" t="s">
        <v>3911</v>
      </c>
      <c r="I61" s="7" t="s">
        <v>2740</v>
      </c>
      <c r="J61" s="53"/>
    </row>
    <row r="62" spans="3:13" ht="13.4" customHeight="1">
      <c r="D62" s="20" t="s">
        <v>2730</v>
      </c>
      <c r="E62" s="20" t="s">
        <v>216</v>
      </c>
      <c r="F62" s="15" t="s">
        <v>3909</v>
      </c>
      <c r="G62" s="7" t="s">
        <v>3910</v>
      </c>
      <c r="H62" s="11" t="s">
        <v>3926</v>
      </c>
      <c r="I62" s="7" t="s">
        <v>2740</v>
      </c>
      <c r="J62" s="53"/>
    </row>
    <row r="63" spans="3:13" ht="13.4" customHeight="1">
      <c r="D63" s="20" t="s">
        <v>2730</v>
      </c>
      <c r="E63" s="20" t="s">
        <v>216</v>
      </c>
      <c r="F63" s="15" t="s">
        <v>3909</v>
      </c>
      <c r="G63" s="7" t="s">
        <v>3910</v>
      </c>
      <c r="H63" s="11" t="s">
        <v>3927</v>
      </c>
      <c r="I63" s="7" t="s">
        <v>2740</v>
      </c>
      <c r="J63" s="53"/>
    </row>
    <row r="64" spans="3:13" ht="13.4" customHeight="1">
      <c r="D64" s="20" t="s">
        <v>2730</v>
      </c>
      <c r="E64" s="20" t="s">
        <v>216</v>
      </c>
      <c r="F64" s="15" t="s">
        <v>3909</v>
      </c>
      <c r="G64" s="7" t="s">
        <v>3910</v>
      </c>
      <c r="H64" s="11" t="s">
        <v>3928</v>
      </c>
      <c r="I64" s="7" t="s">
        <v>2740</v>
      </c>
      <c r="J64" s="53"/>
      <c r="K64" s="1207"/>
    </row>
    <row r="65" spans="3:13" ht="13.4" customHeight="1">
      <c r="C65" s="8"/>
      <c r="D65" s="20" t="s">
        <v>2730</v>
      </c>
      <c r="E65" s="20" t="s">
        <v>216</v>
      </c>
      <c r="F65" s="15" t="s">
        <v>3909</v>
      </c>
      <c r="G65" s="7" t="s">
        <v>3910</v>
      </c>
      <c r="H65" s="7" t="s">
        <v>3929</v>
      </c>
      <c r="I65" s="7" t="s">
        <v>2740</v>
      </c>
      <c r="J65" s="398"/>
      <c r="K65" s="398"/>
      <c r="L65" s="103"/>
      <c r="M65" s="7" t="s">
        <v>1</v>
      </c>
    </row>
    <row r="66" spans="3:13" ht="13.4" customHeight="1">
      <c r="C66" s="8"/>
      <c r="D66" s="20" t="s">
        <v>2730</v>
      </c>
      <c r="E66" s="20" t="s">
        <v>216</v>
      </c>
      <c r="F66" s="15" t="s">
        <v>3909</v>
      </c>
      <c r="G66" s="7" t="s">
        <v>3910</v>
      </c>
      <c r="H66" s="7" t="s">
        <v>3930</v>
      </c>
      <c r="I66" s="7" t="s">
        <v>2740</v>
      </c>
      <c r="J66" s="53"/>
      <c r="K66" s="1207"/>
      <c r="L66" s="7"/>
      <c r="M66" s="7"/>
    </row>
    <row r="67" spans="3:13" ht="13.4" customHeight="1">
      <c r="C67" s="8"/>
      <c r="D67" s="20" t="s">
        <v>2730</v>
      </c>
      <c r="E67" s="20" t="s">
        <v>216</v>
      </c>
      <c r="F67" s="15" t="s">
        <v>3909</v>
      </c>
      <c r="G67" s="7" t="s">
        <v>3910</v>
      </c>
      <c r="H67" s="7" t="s">
        <v>3931</v>
      </c>
      <c r="I67" s="7" t="s">
        <v>2740</v>
      </c>
      <c r="J67" s="398"/>
      <c r="K67" s="398"/>
      <c r="L67" s="103"/>
      <c r="M67" s="7" t="s">
        <v>1</v>
      </c>
    </row>
    <row r="68" spans="3:13" ht="13.4" customHeight="1">
      <c r="C68" s="8"/>
      <c r="D68" s="20" t="s">
        <v>2730</v>
      </c>
      <c r="E68" s="20" t="s">
        <v>216</v>
      </c>
      <c r="F68" s="15" t="s">
        <v>3909</v>
      </c>
      <c r="G68" s="7" t="s">
        <v>3910</v>
      </c>
      <c r="H68" s="7" t="s">
        <v>3932</v>
      </c>
      <c r="I68" s="7" t="s">
        <v>2740</v>
      </c>
      <c r="J68" s="397">
        <f>J65+J67</f>
        <v>0</v>
      </c>
      <c r="K68" s="397">
        <f>K65+K67</f>
        <v>0</v>
      </c>
      <c r="L68" s="7"/>
      <c r="M68" s="7" t="s">
        <v>1</v>
      </c>
    </row>
    <row r="69" spans="3:13" ht="13.4" customHeight="1">
      <c r="C69" s="8"/>
      <c r="D69" s="20" t="s">
        <v>2730</v>
      </c>
      <c r="E69" s="20" t="s">
        <v>216</v>
      </c>
      <c r="F69" s="15" t="s">
        <v>3909</v>
      </c>
      <c r="G69" s="7" t="s">
        <v>3910</v>
      </c>
      <c r="H69" s="7" t="s">
        <v>3933</v>
      </c>
      <c r="I69" s="7" t="s">
        <v>2740</v>
      </c>
      <c r="J69" s="396">
        <f>IFERROR(1-(J62/J61),0)</f>
        <v>0</v>
      </c>
      <c r="L69" s="7"/>
      <c r="M69" s="7" t="s">
        <v>1</v>
      </c>
    </row>
    <row r="70" spans="3:13" s="12" customFormat="1" ht="14.25" customHeight="1">
      <c r="F70" s="15"/>
      <c r="G70" s="7"/>
      <c r="H70" s="7"/>
      <c r="I70" s="7"/>
      <c r="J70" s="7"/>
      <c r="K70" s="7"/>
      <c r="L70" s="7"/>
      <c r="M70" s="14"/>
    </row>
    <row r="71" spans="3:13">
      <c r="C71" s="34" t="s">
        <v>3934</v>
      </c>
      <c r="D71" s="34"/>
      <c r="E71" s="34"/>
      <c r="F71" s="34"/>
      <c r="G71" s="33"/>
      <c r="H71" s="33"/>
      <c r="I71" s="33"/>
      <c r="J71" s="33"/>
      <c r="K71" s="33"/>
      <c r="L71" s="33"/>
      <c r="M71" s="33"/>
    </row>
    <row r="72" spans="3:13" ht="13.4" customHeight="1"/>
    <row r="73" spans="3:13" ht="13.4" customHeight="1">
      <c r="D73" s="20" t="s">
        <v>2730</v>
      </c>
      <c r="E73" s="20" t="s">
        <v>216</v>
      </c>
      <c r="F73" s="15" t="s">
        <v>3909</v>
      </c>
      <c r="G73" s="7" t="s">
        <v>3910</v>
      </c>
      <c r="H73" s="11" t="s">
        <v>3935</v>
      </c>
      <c r="I73" s="7" t="s">
        <v>428</v>
      </c>
      <c r="J73" s="53"/>
      <c r="L73" s="103"/>
    </row>
    <row r="74" spans="3:13" ht="13.4" customHeight="1">
      <c r="D74" s="20" t="s">
        <v>2730</v>
      </c>
      <c r="E74" s="20" t="s">
        <v>216</v>
      </c>
      <c r="F74" s="15" t="s">
        <v>3909</v>
      </c>
      <c r="G74" s="7" t="s">
        <v>3910</v>
      </c>
      <c r="H74" s="11" t="s">
        <v>3935</v>
      </c>
      <c r="I74" s="7" t="s">
        <v>2740</v>
      </c>
      <c r="J74" s="53"/>
      <c r="L74" s="103"/>
    </row>
    <row r="75" spans="3:13" s="12" customFormat="1" ht="14.25" customHeight="1">
      <c r="F75" s="15"/>
      <c r="G75" s="7"/>
      <c r="H75" s="7"/>
      <c r="I75" s="7"/>
      <c r="J75" s="804">
        <f>SUM(J73:J74)</f>
        <v>0</v>
      </c>
      <c r="K75" s="7"/>
      <c r="L75" s="103"/>
      <c r="M75" s="14"/>
    </row>
    <row r="76" spans="3:13">
      <c r="C76" s="34" t="s">
        <v>3904</v>
      </c>
      <c r="D76" s="34"/>
      <c r="E76" s="34"/>
      <c r="F76" s="34"/>
      <c r="G76" s="33"/>
      <c r="H76" s="33"/>
      <c r="I76" s="33"/>
      <c r="J76" s="33"/>
      <c r="K76" s="33"/>
      <c r="L76" s="33"/>
      <c r="M76" s="33"/>
    </row>
    <row r="77" spans="3:13" ht="13.4" customHeight="1"/>
    <row r="78" spans="3:13" s="12" customFormat="1" ht="13.4" customHeight="1">
      <c r="C78" s="13"/>
      <c r="D78" s="15" t="s">
        <v>2730</v>
      </c>
      <c r="E78" s="15" t="s">
        <v>216</v>
      </c>
      <c r="F78" s="15" t="s">
        <v>3909</v>
      </c>
      <c r="G78" s="7" t="s">
        <v>3910</v>
      </c>
      <c r="H78" s="7" t="s">
        <v>3936</v>
      </c>
      <c r="I78" s="7" t="s">
        <v>3906</v>
      </c>
      <c r="J78" s="156">
        <f>SUM(J56,J68)</f>
        <v>0</v>
      </c>
      <c r="K78" s="156">
        <f>SUM(K56,K68)</f>
        <v>0</v>
      </c>
      <c r="L78" s="7"/>
      <c r="M78" s="13" t="s">
        <v>1</v>
      </c>
    </row>
    <row r="79" spans="3:13" s="12" customFormat="1" ht="13.4" customHeight="1">
      <c r="C79" s="13"/>
      <c r="D79" s="15" t="s">
        <v>2730</v>
      </c>
      <c r="E79" s="15" t="s">
        <v>216</v>
      </c>
      <c r="F79" s="15" t="s">
        <v>3909</v>
      </c>
      <c r="G79" s="7" t="s">
        <v>3910</v>
      </c>
      <c r="H79" s="7" t="s">
        <v>3937</v>
      </c>
      <c r="I79" s="7" t="s">
        <v>3906</v>
      </c>
      <c r="J79" s="396">
        <f>IFERROR(1-(J44+J45+J62)/(J43+J61),0)</f>
        <v>0</v>
      </c>
      <c r="K79" s="11"/>
      <c r="L79" s="7"/>
      <c r="M79" s="13" t="s">
        <v>1</v>
      </c>
    </row>
    <row r="82" spans="2:13" s="27" customFormat="1" ht="18">
      <c r="B82" s="28" t="s">
        <v>3938</v>
      </c>
    </row>
    <row r="84" spans="2:13">
      <c r="B84" s="12"/>
      <c r="C84" s="34" t="s">
        <v>3939</v>
      </c>
      <c r="D84" s="34"/>
      <c r="E84" s="34"/>
      <c r="F84" s="34"/>
      <c r="G84" s="33"/>
      <c r="H84" s="33"/>
      <c r="I84" s="33"/>
      <c r="J84" s="33"/>
      <c r="K84" s="33"/>
      <c r="L84" s="33"/>
      <c r="M84" s="33"/>
    </row>
    <row r="86" spans="2:13">
      <c r="D86" s="20" t="s">
        <v>2730</v>
      </c>
      <c r="E86" s="20" t="s">
        <v>216</v>
      </c>
      <c r="F86" s="20" t="s">
        <v>3940</v>
      </c>
      <c r="G86" s="7" t="s">
        <v>3941</v>
      </c>
      <c r="H86" s="11" t="s">
        <v>3942</v>
      </c>
      <c r="I86" s="7" t="s">
        <v>3939</v>
      </c>
      <c r="J86" s="53"/>
    </row>
    <row r="87" spans="2:13">
      <c r="D87" s="20" t="s">
        <v>2730</v>
      </c>
      <c r="E87" s="20" t="s">
        <v>216</v>
      </c>
      <c r="F87" s="20" t="s">
        <v>3940</v>
      </c>
      <c r="G87" s="7" t="s">
        <v>3941</v>
      </c>
      <c r="H87" s="11" t="s">
        <v>3943</v>
      </c>
      <c r="I87" s="7" t="s">
        <v>3939</v>
      </c>
      <c r="J87" s="53"/>
      <c r="K87" s="53"/>
    </row>
    <row r="88" spans="2:13" ht="14.25" customHeight="1">
      <c r="B88" s="8"/>
      <c r="C88" s="8"/>
      <c r="D88" s="20" t="s">
        <v>2730</v>
      </c>
      <c r="E88" s="20" t="s">
        <v>216</v>
      </c>
      <c r="F88" s="20" t="s">
        <v>3940</v>
      </c>
      <c r="G88" s="7" t="s">
        <v>3941</v>
      </c>
      <c r="H88" s="7" t="s">
        <v>3944</v>
      </c>
      <c r="I88" s="7" t="s">
        <v>3939</v>
      </c>
      <c r="J88" s="398"/>
      <c r="K88" s="398"/>
      <c r="L88" s="103"/>
      <c r="M88" s="7" t="s">
        <v>1</v>
      </c>
    </row>
    <row r="89" spans="2:13" ht="14.25" customHeight="1">
      <c r="B89" s="8"/>
      <c r="C89" s="8"/>
      <c r="D89" s="20" t="s">
        <v>2730</v>
      </c>
      <c r="E89" s="20" t="s">
        <v>216</v>
      </c>
      <c r="F89" s="20" t="s">
        <v>3940</v>
      </c>
      <c r="G89" s="7" t="s">
        <v>3941</v>
      </c>
      <c r="H89" s="7" t="s">
        <v>3945</v>
      </c>
      <c r="I89" s="7" t="s">
        <v>3939</v>
      </c>
      <c r="J89" s="398"/>
      <c r="K89" s="398"/>
      <c r="L89" s="103"/>
      <c r="M89" s="7"/>
    </row>
    <row r="91" spans="2:13">
      <c r="B91" s="12"/>
      <c r="C91" s="34" t="s">
        <v>3946</v>
      </c>
      <c r="D91" s="34"/>
      <c r="E91" s="34"/>
      <c r="F91" s="34"/>
      <c r="G91" s="33"/>
      <c r="H91" s="33"/>
      <c r="I91" s="33"/>
      <c r="J91" s="33"/>
      <c r="K91" s="33"/>
      <c r="L91" s="33"/>
      <c r="M91" s="33"/>
    </row>
    <row r="93" spans="2:13">
      <c r="D93" s="20" t="s">
        <v>2730</v>
      </c>
      <c r="E93" s="20" t="s">
        <v>216</v>
      </c>
      <c r="F93" s="20" t="s">
        <v>3940</v>
      </c>
      <c r="G93" s="7" t="s">
        <v>3941</v>
      </c>
      <c r="H93" s="11" t="s">
        <v>3947</v>
      </c>
      <c r="I93" s="11" t="s">
        <v>3948</v>
      </c>
      <c r="J93" s="53"/>
    </row>
    <row r="94" spans="2:13">
      <c r="D94" s="20" t="s">
        <v>2730</v>
      </c>
      <c r="E94" s="20" t="s">
        <v>216</v>
      </c>
      <c r="F94" s="20" t="s">
        <v>3940</v>
      </c>
      <c r="G94" s="7" t="s">
        <v>3941</v>
      </c>
      <c r="H94" s="11" t="s">
        <v>3949</v>
      </c>
      <c r="I94" s="11" t="s">
        <v>3948</v>
      </c>
      <c r="J94" s="53"/>
      <c r="K94" s="53"/>
    </row>
    <row r="95" spans="2:13" ht="14.25" customHeight="1">
      <c r="B95" s="8"/>
      <c r="C95" s="8"/>
      <c r="D95" s="20" t="s">
        <v>2730</v>
      </c>
      <c r="E95" s="20" t="s">
        <v>216</v>
      </c>
      <c r="F95" s="20" t="s">
        <v>3940</v>
      </c>
      <c r="G95" s="7" t="s">
        <v>3941</v>
      </c>
      <c r="H95" s="7" t="s">
        <v>3950</v>
      </c>
      <c r="I95" s="11" t="s">
        <v>3948</v>
      </c>
      <c r="J95" s="398"/>
      <c r="K95" s="398"/>
      <c r="L95" s="103"/>
      <c r="M95" s="7" t="s">
        <v>1</v>
      </c>
    </row>
    <row r="96" spans="2:13" ht="14.25" customHeight="1">
      <c r="B96" s="8"/>
      <c r="C96" s="8"/>
      <c r="D96" s="20" t="s">
        <v>2730</v>
      </c>
      <c r="E96" s="20" t="s">
        <v>216</v>
      </c>
      <c r="F96" s="20" t="s">
        <v>3940</v>
      </c>
      <c r="G96" s="7" t="s">
        <v>3941</v>
      </c>
      <c r="H96" s="7" t="s">
        <v>3945</v>
      </c>
      <c r="I96" s="11" t="s">
        <v>3948</v>
      </c>
      <c r="J96" s="398"/>
      <c r="K96" s="398"/>
      <c r="L96" s="103"/>
      <c r="M96" s="7"/>
    </row>
    <row r="98" spans="3:13">
      <c r="C98" s="34" t="s">
        <v>3951</v>
      </c>
      <c r="D98" s="34"/>
      <c r="E98" s="34"/>
      <c r="F98" s="34"/>
      <c r="G98" s="33"/>
      <c r="H98" s="33"/>
      <c r="I98" s="33"/>
      <c r="J98" s="33"/>
      <c r="K98" s="33"/>
      <c r="L98" s="33"/>
      <c r="M98" s="33"/>
    </row>
    <row r="100" spans="3:13">
      <c r="D100" s="20" t="s">
        <v>2730</v>
      </c>
      <c r="E100" s="20" t="s">
        <v>216</v>
      </c>
      <c r="F100" s="20" t="s">
        <v>3940</v>
      </c>
      <c r="G100" s="7" t="s">
        <v>3941</v>
      </c>
      <c r="H100" s="11" t="s">
        <v>3952</v>
      </c>
      <c r="I100" s="7" t="s">
        <v>3953</v>
      </c>
      <c r="J100" s="53"/>
    </row>
    <row r="101" spans="3:13">
      <c r="D101" s="20" t="s">
        <v>2730</v>
      </c>
      <c r="E101" s="20" t="s">
        <v>216</v>
      </c>
      <c r="F101" s="20" t="s">
        <v>3940</v>
      </c>
      <c r="G101" s="7" t="s">
        <v>3941</v>
      </c>
      <c r="H101" s="11" t="s">
        <v>3954</v>
      </c>
      <c r="I101" s="7" t="s">
        <v>3953</v>
      </c>
      <c r="J101" s="53"/>
      <c r="K101" s="53"/>
    </row>
    <row r="102" spans="3:13" ht="14.25" customHeight="1">
      <c r="C102" s="8"/>
      <c r="D102" s="20" t="s">
        <v>2730</v>
      </c>
      <c r="E102" s="20" t="s">
        <v>216</v>
      </c>
      <c r="F102" s="20" t="s">
        <v>3940</v>
      </c>
      <c r="G102" s="7" t="s">
        <v>3941</v>
      </c>
      <c r="H102" s="7" t="s">
        <v>3955</v>
      </c>
      <c r="I102" s="7" t="s">
        <v>3953</v>
      </c>
      <c r="J102" s="398"/>
      <c r="K102" s="398"/>
      <c r="L102" s="103"/>
      <c r="M102" s="7" t="s">
        <v>1</v>
      </c>
    </row>
    <row r="103" spans="3:13" ht="14.25" customHeight="1">
      <c r="C103" s="8"/>
      <c r="D103" s="20" t="s">
        <v>2730</v>
      </c>
      <c r="E103" s="20" t="s">
        <v>216</v>
      </c>
      <c r="F103" s="20" t="s">
        <v>3940</v>
      </c>
      <c r="G103" s="7" t="s">
        <v>3941</v>
      </c>
      <c r="H103" s="7" t="s">
        <v>3945</v>
      </c>
      <c r="I103" s="7" t="s">
        <v>3953</v>
      </c>
      <c r="J103" s="398"/>
      <c r="K103" s="398"/>
      <c r="L103" s="103"/>
      <c r="M103" s="7"/>
    </row>
    <row r="105" spans="3:13">
      <c r="C105" s="34" t="s">
        <v>3956</v>
      </c>
      <c r="D105" s="34"/>
      <c r="E105" s="34"/>
      <c r="F105" s="34"/>
      <c r="G105" s="33"/>
      <c r="H105" s="33"/>
      <c r="I105" s="33"/>
      <c r="J105" s="33"/>
      <c r="K105" s="33"/>
      <c r="L105" s="33"/>
      <c r="M105" s="33"/>
    </row>
    <row r="107" spans="3:13">
      <c r="D107" s="20" t="s">
        <v>2730</v>
      </c>
      <c r="E107" s="20" t="s">
        <v>216</v>
      </c>
      <c r="F107" s="20" t="s">
        <v>3940</v>
      </c>
      <c r="G107" s="7" t="s">
        <v>3941</v>
      </c>
      <c r="H107" s="11" t="s">
        <v>3957</v>
      </c>
      <c r="I107" s="7" t="s">
        <v>3958</v>
      </c>
      <c r="J107" s="53"/>
    </row>
    <row r="108" spans="3:13">
      <c r="D108" s="20" t="s">
        <v>2730</v>
      </c>
      <c r="E108" s="20" t="s">
        <v>216</v>
      </c>
      <c r="F108" s="20" t="s">
        <v>3940</v>
      </c>
      <c r="G108" s="7" t="s">
        <v>3941</v>
      </c>
      <c r="H108" s="11" t="s">
        <v>3959</v>
      </c>
      <c r="I108" s="7" t="s">
        <v>3958</v>
      </c>
      <c r="J108" s="53"/>
      <c r="K108" s="53"/>
    </row>
    <row r="109" spans="3:13" ht="14.25" customHeight="1">
      <c r="C109" s="8"/>
      <c r="D109" s="20" t="s">
        <v>2730</v>
      </c>
      <c r="E109" s="20" t="s">
        <v>216</v>
      </c>
      <c r="F109" s="20" t="s">
        <v>3940</v>
      </c>
      <c r="G109" s="7" t="s">
        <v>3941</v>
      </c>
      <c r="H109" s="7" t="s">
        <v>3960</v>
      </c>
      <c r="I109" s="7" t="s">
        <v>3958</v>
      </c>
      <c r="J109" s="398"/>
      <c r="K109" s="398"/>
      <c r="L109" s="103"/>
      <c r="M109" s="7" t="s">
        <v>1</v>
      </c>
    </row>
    <row r="110" spans="3:13" ht="14.25" customHeight="1">
      <c r="C110" s="8"/>
      <c r="D110" s="20" t="s">
        <v>2730</v>
      </c>
      <c r="E110" s="20" t="s">
        <v>216</v>
      </c>
      <c r="F110" s="20" t="s">
        <v>3940</v>
      </c>
      <c r="G110" s="7" t="s">
        <v>3941</v>
      </c>
      <c r="H110" s="11" t="s">
        <v>3961</v>
      </c>
      <c r="I110" s="7" t="s">
        <v>3958</v>
      </c>
      <c r="J110" s="53"/>
      <c r="K110" s="53"/>
      <c r="L110" s="103"/>
      <c r="M110" s="7"/>
    </row>
    <row r="111" spans="3:13" ht="14.25" customHeight="1">
      <c r="C111" s="8"/>
      <c r="D111" s="20" t="s">
        <v>2730</v>
      </c>
      <c r="E111" s="20" t="s">
        <v>216</v>
      </c>
      <c r="F111" s="20" t="s">
        <v>3940</v>
      </c>
      <c r="G111" s="7" t="s">
        <v>3941</v>
      </c>
      <c r="H111" s="7" t="s">
        <v>3962</v>
      </c>
      <c r="I111" s="7" t="s">
        <v>3958</v>
      </c>
      <c r="J111" s="398"/>
      <c r="K111" s="398"/>
      <c r="L111" s="103"/>
      <c r="M111" s="7"/>
    </row>
    <row r="112" spans="3:13" ht="14.25" customHeight="1">
      <c r="C112" s="8"/>
      <c r="D112" s="20" t="s">
        <v>2730</v>
      </c>
      <c r="E112" s="20" t="s">
        <v>216</v>
      </c>
      <c r="F112" s="20" t="s">
        <v>3940</v>
      </c>
      <c r="G112" s="7" t="s">
        <v>3941</v>
      </c>
      <c r="H112" s="7" t="s">
        <v>3945</v>
      </c>
      <c r="I112" s="7" t="s">
        <v>3958</v>
      </c>
      <c r="J112" s="398"/>
      <c r="K112" s="398"/>
      <c r="L112" s="103"/>
      <c r="M112" s="7"/>
    </row>
    <row r="114" spans="2:13">
      <c r="B114" s="12"/>
      <c r="C114" s="34" t="s">
        <v>3904</v>
      </c>
      <c r="D114" s="34"/>
      <c r="E114" s="34"/>
      <c r="F114" s="34"/>
      <c r="G114" s="33"/>
      <c r="H114" s="33"/>
      <c r="I114" s="33"/>
      <c r="J114" s="33"/>
      <c r="K114" s="33"/>
      <c r="L114" s="33"/>
      <c r="M114" s="33"/>
    </row>
    <row r="116" spans="2:13" ht="14.25" customHeight="1">
      <c r="B116" s="8"/>
      <c r="C116" s="8"/>
      <c r="D116" s="20" t="s">
        <v>2730</v>
      </c>
      <c r="E116" s="20" t="s">
        <v>216</v>
      </c>
      <c r="F116" s="20" t="s">
        <v>3940</v>
      </c>
      <c r="G116" s="7" t="s">
        <v>3941</v>
      </c>
      <c r="H116" s="7" t="s">
        <v>3963</v>
      </c>
      <c r="I116" s="7"/>
      <c r="J116" s="156">
        <f>J86+J93+J100+J107</f>
        <v>0</v>
      </c>
      <c r="K116" s="7"/>
      <c r="L116" s="7"/>
      <c r="M116" s="7" t="s">
        <v>1</v>
      </c>
    </row>
    <row r="117" spans="2:13" ht="14.25" customHeight="1">
      <c r="B117" s="8"/>
      <c r="C117" s="8"/>
      <c r="D117" s="20" t="s">
        <v>2730</v>
      </c>
      <c r="E117" s="20" t="s">
        <v>216</v>
      </c>
      <c r="F117" s="20" t="s">
        <v>3940</v>
      </c>
      <c r="G117" s="7" t="s">
        <v>3941</v>
      </c>
      <c r="H117" s="7" t="s">
        <v>3964</v>
      </c>
      <c r="I117" s="7"/>
      <c r="J117" s="156">
        <f>J88+J95+J102+J109+J111</f>
        <v>0</v>
      </c>
      <c r="K117" s="156">
        <f>K88+K95+K102+K109+K111</f>
        <v>0</v>
      </c>
      <c r="L117" s="7"/>
      <c r="M117" s="7" t="s">
        <v>1</v>
      </c>
    </row>
    <row r="118" spans="2:13" ht="14.25" customHeight="1">
      <c r="B118" s="8"/>
      <c r="C118" s="8"/>
      <c r="D118" s="20" t="s">
        <v>2730</v>
      </c>
      <c r="E118" s="20" t="s">
        <v>216</v>
      </c>
      <c r="F118" s="20" t="s">
        <v>3940</v>
      </c>
      <c r="G118" s="7" t="s">
        <v>3941</v>
      </c>
      <c r="H118" s="7" t="s">
        <v>3965</v>
      </c>
      <c r="I118" s="7"/>
      <c r="J118" s="156">
        <f>SUM(J89,J96,J103,J112)</f>
        <v>0</v>
      </c>
      <c r="L118" s="7"/>
      <c r="M118" s="7"/>
    </row>
    <row r="119" spans="2:13">
      <c r="D119" s="20" t="s">
        <v>2730</v>
      </c>
      <c r="E119" s="20" t="s">
        <v>216</v>
      </c>
      <c r="F119" s="20" t="s">
        <v>3940</v>
      </c>
      <c r="G119" s="7" t="s">
        <v>3941</v>
      </c>
      <c r="H119" s="7" t="s">
        <v>3966</v>
      </c>
      <c r="J119" s="156">
        <f>SUM(J87,J94,J101,J108,J110)</f>
        <v>0</v>
      </c>
    </row>
    <row r="121" spans="2:13" s="27" customFormat="1" ht="18">
      <c r="B121" s="28" t="s">
        <v>3967</v>
      </c>
    </row>
    <row r="123" spans="2:13">
      <c r="D123" s="20" t="s">
        <v>2730</v>
      </c>
      <c r="E123" s="20" t="s">
        <v>216</v>
      </c>
      <c r="F123" s="20" t="s">
        <v>3968</v>
      </c>
      <c r="G123" s="7" t="s">
        <v>3969</v>
      </c>
      <c r="H123" s="11" t="s">
        <v>3970</v>
      </c>
      <c r="J123" s="156">
        <f>J126+J127</f>
        <v>0</v>
      </c>
      <c r="L123" s="156">
        <f>L126+L127</f>
        <v>0</v>
      </c>
    </row>
    <row r="124" spans="2:13">
      <c r="D124" s="20" t="s">
        <v>2730</v>
      </c>
      <c r="E124" s="20" t="s">
        <v>216</v>
      </c>
      <c r="F124" s="20" t="s">
        <v>3968</v>
      </c>
      <c r="G124" s="7" t="s">
        <v>3969</v>
      </c>
      <c r="H124" s="11" t="s">
        <v>3971</v>
      </c>
      <c r="J124" s="53"/>
      <c r="L124" s="53"/>
    </row>
    <row r="125" spans="2:13">
      <c r="D125" s="20" t="s">
        <v>2730</v>
      </c>
      <c r="E125" s="20" t="s">
        <v>216</v>
      </c>
      <c r="F125" s="20" t="s">
        <v>3968</v>
      </c>
      <c r="G125" s="7" t="s">
        <v>3969</v>
      </c>
      <c r="H125" s="11" t="s">
        <v>3972</v>
      </c>
      <c r="J125" s="53"/>
      <c r="L125" s="53"/>
    </row>
    <row r="126" spans="2:13">
      <c r="D126" s="20" t="s">
        <v>2730</v>
      </c>
      <c r="E126" s="20" t="s">
        <v>216</v>
      </c>
      <c r="F126" s="20" t="s">
        <v>3968</v>
      </c>
      <c r="G126" s="7" t="s">
        <v>3969</v>
      </c>
      <c r="H126" s="11" t="s">
        <v>3973</v>
      </c>
      <c r="J126" s="53"/>
      <c r="L126" s="53"/>
    </row>
    <row r="127" spans="2:13">
      <c r="D127" s="20" t="s">
        <v>2730</v>
      </c>
      <c r="E127" s="20" t="s">
        <v>216</v>
      </c>
      <c r="F127" s="20" t="s">
        <v>3968</v>
      </c>
      <c r="G127" s="7" t="s">
        <v>3969</v>
      </c>
      <c r="H127" s="11" t="s">
        <v>3974</v>
      </c>
      <c r="J127" s="53"/>
      <c r="L127" s="53"/>
    </row>
    <row r="128" spans="2:13">
      <c r="D128" s="20" t="s">
        <v>2730</v>
      </c>
      <c r="E128" s="20" t="s">
        <v>216</v>
      </c>
      <c r="F128" s="20" t="s">
        <v>3968</v>
      </c>
      <c r="G128" s="7" t="s">
        <v>3969</v>
      </c>
      <c r="H128" s="11" t="s">
        <v>3975</v>
      </c>
      <c r="J128" s="53"/>
      <c r="K128" s="53"/>
      <c r="L128" s="53"/>
    </row>
    <row r="129" spans="2:12">
      <c r="D129" s="20" t="s">
        <v>2730</v>
      </c>
      <c r="E129" s="20" t="s">
        <v>216</v>
      </c>
      <c r="F129" s="20" t="s">
        <v>3968</v>
      </c>
      <c r="G129" s="7" t="s">
        <v>3969</v>
      </c>
      <c r="H129" s="11" t="s">
        <v>3976</v>
      </c>
      <c r="J129" s="53"/>
      <c r="L129" s="53"/>
    </row>
    <row r="130" spans="2:12">
      <c r="D130" s="20" t="s">
        <v>2730</v>
      </c>
      <c r="E130" s="20" t="s">
        <v>216</v>
      </c>
      <c r="F130" s="20" t="s">
        <v>3968</v>
      </c>
      <c r="G130" s="7" t="s">
        <v>3969</v>
      </c>
      <c r="H130" s="11" t="s">
        <v>3977</v>
      </c>
      <c r="J130" s="398"/>
      <c r="K130" s="398"/>
      <c r="L130" s="398"/>
    </row>
    <row r="131" spans="2:12">
      <c r="D131" s="20"/>
      <c r="E131" s="20"/>
    </row>
    <row r="132" spans="2:12">
      <c r="D132" s="20"/>
      <c r="E132" s="20"/>
      <c r="J132" s="190" t="s">
        <v>3978</v>
      </c>
    </row>
    <row r="133" spans="2:12">
      <c r="D133" s="20" t="s">
        <v>2730</v>
      </c>
      <c r="E133" s="20" t="s">
        <v>216</v>
      </c>
      <c r="F133" s="20" t="s">
        <v>3968</v>
      </c>
      <c r="G133" s="7" t="s">
        <v>3969</v>
      </c>
      <c r="H133" s="11" t="s">
        <v>3979</v>
      </c>
      <c r="J133" s="53"/>
    </row>
    <row r="134" spans="2:12">
      <c r="D134" s="20" t="s">
        <v>2730</v>
      </c>
      <c r="E134" s="20" t="s">
        <v>216</v>
      </c>
      <c r="F134" s="20" t="s">
        <v>3968</v>
      </c>
      <c r="G134" s="7" t="s">
        <v>3969</v>
      </c>
      <c r="H134" s="11" t="s">
        <v>3980</v>
      </c>
      <c r="J134" s="53"/>
    </row>
    <row r="135" spans="2:12">
      <c r="D135" s="20" t="s">
        <v>2730</v>
      </c>
      <c r="E135" s="20" t="s">
        <v>216</v>
      </c>
      <c r="F135" s="20" t="s">
        <v>3968</v>
      </c>
      <c r="G135" s="7" t="s">
        <v>3969</v>
      </c>
      <c r="H135" s="11" t="s">
        <v>3981</v>
      </c>
      <c r="J135" s="53"/>
    </row>
    <row r="136" spans="2:12">
      <c r="D136" s="20" t="s">
        <v>2730</v>
      </c>
      <c r="E136" s="20" t="s">
        <v>216</v>
      </c>
      <c r="F136" s="20" t="s">
        <v>3968</v>
      </c>
      <c r="G136" s="7" t="s">
        <v>3969</v>
      </c>
      <c r="H136" s="11" t="s">
        <v>3982</v>
      </c>
      <c r="J136" s="53"/>
    </row>
    <row r="137" spans="2:12">
      <c r="D137" s="20" t="s">
        <v>2730</v>
      </c>
      <c r="E137" s="20" t="s">
        <v>216</v>
      </c>
      <c r="F137" s="20" t="s">
        <v>3968</v>
      </c>
      <c r="G137" s="7" t="s">
        <v>3969</v>
      </c>
      <c r="H137" s="11" t="s">
        <v>3983</v>
      </c>
      <c r="J137" s="53"/>
    </row>
    <row r="139" spans="2:12" s="27" customFormat="1" ht="18">
      <c r="B139" s="28" t="s">
        <v>3984</v>
      </c>
    </row>
    <row r="141" spans="2:12">
      <c r="D141" s="20" t="s">
        <v>2730</v>
      </c>
      <c r="E141" s="20" t="s">
        <v>216</v>
      </c>
      <c r="F141" s="20" t="s">
        <v>3985</v>
      </c>
      <c r="G141" s="7" t="s">
        <v>3969</v>
      </c>
      <c r="H141" s="11" t="s">
        <v>3986</v>
      </c>
      <c r="J141" s="156">
        <f>J144+J145</f>
        <v>0</v>
      </c>
      <c r="L141" s="156">
        <f>L144+L145</f>
        <v>0</v>
      </c>
    </row>
    <row r="142" spans="2:12">
      <c r="D142" s="20" t="s">
        <v>2730</v>
      </c>
      <c r="E142" s="20" t="s">
        <v>216</v>
      </c>
      <c r="F142" s="20" t="s">
        <v>3985</v>
      </c>
      <c r="G142" s="7" t="s">
        <v>3969</v>
      </c>
      <c r="H142" s="11" t="s">
        <v>3987</v>
      </c>
      <c r="J142" s="1247"/>
      <c r="K142" s="112"/>
      <c r="L142" s="1247"/>
    </row>
    <row r="143" spans="2:12">
      <c r="D143" s="20" t="s">
        <v>2730</v>
      </c>
      <c r="E143" s="20" t="s">
        <v>216</v>
      </c>
      <c r="F143" s="20" t="s">
        <v>3985</v>
      </c>
      <c r="G143" s="7" t="s">
        <v>3969</v>
      </c>
      <c r="H143" s="11" t="s">
        <v>3988</v>
      </c>
      <c r="J143" s="1248"/>
      <c r="K143" s="112"/>
      <c r="L143" s="1248"/>
    </row>
    <row r="144" spans="2:12">
      <c r="D144" s="20" t="s">
        <v>2730</v>
      </c>
      <c r="E144" s="20" t="s">
        <v>216</v>
      </c>
      <c r="F144" s="20" t="s">
        <v>3985</v>
      </c>
      <c r="G144" s="7" t="s">
        <v>3969</v>
      </c>
      <c r="H144" s="11" t="s">
        <v>3989</v>
      </c>
      <c r="J144" s="1248"/>
      <c r="K144" s="112"/>
      <c r="L144" s="1248"/>
    </row>
    <row r="145" spans="2:12">
      <c r="D145" s="20" t="s">
        <v>2730</v>
      </c>
      <c r="E145" s="20" t="s">
        <v>216</v>
      </c>
      <c r="F145" s="20" t="s">
        <v>3985</v>
      </c>
      <c r="G145" s="7" t="s">
        <v>3969</v>
      </c>
      <c r="H145" s="11" t="s">
        <v>3990</v>
      </c>
      <c r="J145" s="1248"/>
      <c r="K145" s="112"/>
      <c r="L145" s="1248"/>
    </row>
    <row r="146" spans="2:12">
      <c r="D146" s="20" t="s">
        <v>2730</v>
      </c>
      <c r="E146" s="20" t="s">
        <v>216</v>
      </c>
      <c r="F146" s="20" t="s">
        <v>3985</v>
      </c>
      <c r="G146" s="7" t="s">
        <v>3969</v>
      </c>
      <c r="H146" s="11" t="s">
        <v>3991</v>
      </c>
      <c r="J146" s="1248"/>
      <c r="K146" s="1249"/>
      <c r="L146" s="1250"/>
    </row>
    <row r="147" spans="2:12">
      <c r="D147" s="20" t="s">
        <v>2730</v>
      </c>
      <c r="E147" s="20" t="s">
        <v>216</v>
      </c>
      <c r="F147" s="20" t="s">
        <v>3985</v>
      </c>
      <c r="G147" s="7" t="s">
        <v>3969</v>
      </c>
      <c r="H147" s="11" t="s">
        <v>3976</v>
      </c>
      <c r="J147" s="1248"/>
      <c r="K147" s="112"/>
      <c r="L147" s="1248"/>
    </row>
    <row r="148" spans="2:12">
      <c r="D148" s="20" t="s">
        <v>2730</v>
      </c>
      <c r="E148" s="20" t="s">
        <v>216</v>
      </c>
      <c r="F148" s="20" t="s">
        <v>3985</v>
      </c>
      <c r="G148" s="7" t="s">
        <v>3969</v>
      </c>
      <c r="H148" s="11" t="s">
        <v>3992</v>
      </c>
      <c r="J148" s="1251"/>
      <c r="K148" s="1252"/>
      <c r="L148" s="1253"/>
    </row>
    <row r="149" spans="2:12">
      <c r="D149" s="20"/>
      <c r="E149" s="20"/>
      <c r="F149" s="20"/>
      <c r="G149" s="7"/>
    </row>
    <row r="150" spans="2:12">
      <c r="D150" s="20"/>
      <c r="E150" s="20"/>
      <c r="F150" s="20"/>
      <c r="G150" s="7"/>
      <c r="J150" s="190" t="s">
        <v>3978</v>
      </c>
    </row>
    <row r="151" spans="2:12">
      <c r="D151" s="20" t="s">
        <v>2730</v>
      </c>
      <c r="E151" s="20" t="s">
        <v>216</v>
      </c>
      <c r="F151" s="20" t="s">
        <v>3985</v>
      </c>
      <c r="G151" s="7" t="s">
        <v>3969</v>
      </c>
      <c r="H151" s="11" t="s">
        <v>3979</v>
      </c>
      <c r="J151" s="1247"/>
    </row>
    <row r="152" spans="2:12">
      <c r="D152" s="20" t="s">
        <v>2730</v>
      </c>
      <c r="E152" s="20" t="s">
        <v>216</v>
      </c>
      <c r="F152" s="20" t="s">
        <v>3985</v>
      </c>
      <c r="G152" s="7" t="s">
        <v>3969</v>
      </c>
      <c r="H152" s="11" t="s">
        <v>3980</v>
      </c>
      <c r="J152" s="1248"/>
    </row>
    <row r="153" spans="2:12">
      <c r="D153" s="20" t="s">
        <v>2730</v>
      </c>
      <c r="E153" s="20" t="s">
        <v>216</v>
      </c>
      <c r="F153" s="20" t="s">
        <v>3985</v>
      </c>
      <c r="G153" s="7" t="s">
        <v>3969</v>
      </c>
      <c r="H153" s="11" t="s">
        <v>3981</v>
      </c>
      <c r="J153" s="1248"/>
    </row>
    <row r="154" spans="2:12">
      <c r="D154" s="20" t="s">
        <v>2730</v>
      </c>
      <c r="E154" s="20" t="s">
        <v>216</v>
      </c>
      <c r="F154" s="20" t="s">
        <v>3985</v>
      </c>
      <c r="G154" s="7" t="s">
        <v>3969</v>
      </c>
      <c r="H154" s="11" t="s">
        <v>3982</v>
      </c>
      <c r="J154" s="1248"/>
    </row>
    <row r="155" spans="2:12">
      <c r="D155" s="11" t="s">
        <v>2730</v>
      </c>
      <c r="E155" s="11" t="s">
        <v>216</v>
      </c>
      <c r="F155" s="20" t="s">
        <v>3985</v>
      </c>
      <c r="G155" s="11" t="s">
        <v>3969</v>
      </c>
      <c r="H155" s="11" t="s">
        <v>3983</v>
      </c>
      <c r="J155" s="1248"/>
    </row>
    <row r="157" spans="2:12" s="27" customFormat="1" ht="18">
      <c r="B157" s="28" t="s">
        <v>3993</v>
      </c>
    </row>
    <row r="159" spans="2:12">
      <c r="D159" s="20" t="s">
        <v>2730</v>
      </c>
      <c r="E159" s="20" t="s">
        <v>216</v>
      </c>
      <c r="F159" s="20" t="s">
        <v>3994</v>
      </c>
      <c r="G159" s="7" t="s">
        <v>3969</v>
      </c>
      <c r="H159" s="11" t="s">
        <v>3995</v>
      </c>
      <c r="J159" s="156">
        <f>J163+J164</f>
        <v>0</v>
      </c>
      <c r="L159" s="156">
        <f>L163+L164</f>
        <v>0</v>
      </c>
    </row>
    <row r="160" spans="2:12">
      <c r="D160" s="20" t="s">
        <v>2730</v>
      </c>
      <c r="E160" s="20" t="s">
        <v>216</v>
      </c>
      <c r="F160" s="20" t="s">
        <v>3994</v>
      </c>
      <c r="G160" s="7" t="s">
        <v>3969</v>
      </c>
      <c r="H160" s="11" t="s">
        <v>3996</v>
      </c>
      <c r="J160" s="53"/>
      <c r="L160" s="53"/>
    </row>
    <row r="161" spans="2:10">
      <c r="D161" s="20" t="s">
        <v>2730</v>
      </c>
      <c r="E161" s="20" t="s">
        <v>216</v>
      </c>
      <c r="F161" s="20" t="s">
        <v>3994</v>
      </c>
      <c r="G161" s="7" t="s">
        <v>3969</v>
      </c>
      <c r="H161" s="11" t="s">
        <v>3997</v>
      </c>
      <c r="J161" s="53"/>
    </row>
    <row r="162" spans="2:10">
      <c r="D162" s="20" t="s">
        <v>2730</v>
      </c>
      <c r="E162" s="20" t="s">
        <v>216</v>
      </c>
      <c r="F162" s="20" t="s">
        <v>3994</v>
      </c>
      <c r="G162" s="7" t="s">
        <v>3969</v>
      </c>
      <c r="H162" s="11" t="s">
        <v>3998</v>
      </c>
      <c r="J162" s="53"/>
    </row>
    <row r="163" spans="2:10">
      <c r="D163" s="20" t="s">
        <v>2730</v>
      </c>
      <c r="E163" s="20" t="s">
        <v>216</v>
      </c>
      <c r="F163" s="20" t="s">
        <v>3994</v>
      </c>
      <c r="G163" s="7" t="s">
        <v>3969</v>
      </c>
      <c r="H163" s="11" t="s">
        <v>3999</v>
      </c>
      <c r="J163" s="53"/>
    </row>
    <row r="164" spans="2:10">
      <c r="D164" s="20" t="s">
        <v>2730</v>
      </c>
      <c r="E164" s="20" t="s">
        <v>216</v>
      </c>
      <c r="F164" s="20" t="s">
        <v>3994</v>
      </c>
      <c r="G164" s="7" t="s">
        <v>3969</v>
      </c>
      <c r="H164" s="11" t="s">
        <v>4000</v>
      </c>
      <c r="J164" s="53"/>
    </row>
    <row r="165" spans="2:10">
      <c r="D165" s="20" t="s">
        <v>2730</v>
      </c>
      <c r="E165" s="20" t="s">
        <v>216</v>
      </c>
      <c r="F165" s="20" t="s">
        <v>3994</v>
      </c>
      <c r="G165" s="7" t="s">
        <v>3969</v>
      </c>
      <c r="H165" s="11" t="s">
        <v>4001</v>
      </c>
      <c r="J165" s="53"/>
    </row>
    <row r="166" spans="2:10">
      <c r="D166" s="20" t="s">
        <v>2730</v>
      </c>
      <c r="E166" s="20" t="s">
        <v>216</v>
      </c>
      <c r="F166" s="20" t="s">
        <v>3994</v>
      </c>
      <c r="G166" s="7" t="s">
        <v>3969</v>
      </c>
      <c r="H166" s="11" t="s">
        <v>4002</v>
      </c>
      <c r="J166" s="53"/>
    </row>
    <row r="167" spans="2:10">
      <c r="D167" s="20" t="s">
        <v>2730</v>
      </c>
      <c r="E167" s="20" t="s">
        <v>216</v>
      </c>
      <c r="F167" s="20" t="s">
        <v>3994</v>
      </c>
      <c r="G167" s="7" t="s">
        <v>3969</v>
      </c>
      <c r="H167" s="11" t="s">
        <v>4003</v>
      </c>
      <c r="J167" s="398"/>
    </row>
    <row r="168" spans="2:10">
      <c r="D168" s="20"/>
      <c r="E168" s="20"/>
      <c r="F168" s="20"/>
      <c r="G168" s="7"/>
    </row>
    <row r="169" spans="2:10">
      <c r="D169" s="20"/>
      <c r="E169" s="20"/>
      <c r="F169" s="20"/>
      <c r="G169" s="7"/>
      <c r="J169" s="190" t="s">
        <v>3978</v>
      </c>
    </row>
    <row r="170" spans="2:10">
      <c r="D170" s="20" t="s">
        <v>2730</v>
      </c>
      <c r="E170" s="20" t="s">
        <v>216</v>
      </c>
      <c r="F170" s="20" t="s">
        <v>3994</v>
      </c>
      <c r="G170" s="7" t="s">
        <v>3969</v>
      </c>
      <c r="H170" s="11" t="s">
        <v>3979</v>
      </c>
      <c r="J170" s="53"/>
    </row>
    <row r="171" spans="2:10">
      <c r="D171" s="20" t="s">
        <v>2730</v>
      </c>
      <c r="E171" s="20" t="s">
        <v>216</v>
      </c>
      <c r="F171" s="20" t="s">
        <v>3994</v>
      </c>
      <c r="G171" s="7" t="s">
        <v>3969</v>
      </c>
      <c r="H171" s="11" t="s">
        <v>3980</v>
      </c>
      <c r="J171" s="53"/>
    </row>
    <row r="172" spans="2:10">
      <c r="D172" s="20" t="s">
        <v>2730</v>
      </c>
      <c r="E172" s="20" t="s">
        <v>216</v>
      </c>
      <c r="F172" s="20" t="s">
        <v>3994</v>
      </c>
      <c r="G172" s="7" t="s">
        <v>3969</v>
      </c>
      <c r="H172" s="11" t="s">
        <v>3981</v>
      </c>
      <c r="J172" s="53"/>
    </row>
    <row r="173" spans="2:10">
      <c r="D173" s="20" t="s">
        <v>2730</v>
      </c>
      <c r="E173" s="20" t="s">
        <v>216</v>
      </c>
      <c r="F173" s="20" t="s">
        <v>3994</v>
      </c>
      <c r="G173" s="7" t="s">
        <v>3969</v>
      </c>
      <c r="H173" s="11" t="s">
        <v>3982</v>
      </c>
      <c r="J173" s="53"/>
    </row>
    <row r="174" spans="2:10">
      <c r="D174" s="20" t="s">
        <v>2730</v>
      </c>
      <c r="E174" s="20" t="s">
        <v>216</v>
      </c>
      <c r="F174" s="20" t="s">
        <v>3994</v>
      </c>
      <c r="G174" s="7" t="s">
        <v>3969</v>
      </c>
      <c r="H174" s="11" t="s">
        <v>3983</v>
      </c>
      <c r="J174" s="53"/>
    </row>
    <row r="175" spans="2:10">
      <c r="D175" s="20"/>
      <c r="E175" s="20"/>
      <c r="F175" s="20"/>
      <c r="G175" s="7"/>
    </row>
    <row r="176" spans="2:10" s="27" customFormat="1" ht="18">
      <c r="B176" s="28" t="s">
        <v>4004</v>
      </c>
    </row>
    <row r="178" spans="2:12">
      <c r="D178" s="20" t="s">
        <v>2730</v>
      </c>
      <c r="E178" s="20" t="s">
        <v>216</v>
      </c>
      <c r="F178" s="20" t="s">
        <v>4005</v>
      </c>
      <c r="G178" s="7" t="s">
        <v>3969</v>
      </c>
      <c r="H178" s="11" t="s">
        <v>4006</v>
      </c>
      <c r="J178" s="53"/>
      <c r="L178" s="53"/>
    </row>
    <row r="179" spans="2:12">
      <c r="D179" s="20" t="s">
        <v>2730</v>
      </c>
      <c r="E179" s="20" t="s">
        <v>216</v>
      </c>
      <c r="F179" s="20" t="s">
        <v>4005</v>
      </c>
      <c r="G179" s="7" t="s">
        <v>3969</v>
      </c>
      <c r="H179" s="11" t="s">
        <v>4007</v>
      </c>
      <c r="J179" s="53"/>
      <c r="L179" s="53"/>
    </row>
    <row r="180" spans="2:12">
      <c r="D180" s="20" t="s">
        <v>2730</v>
      </c>
      <c r="E180" s="20" t="s">
        <v>216</v>
      </c>
      <c r="F180" s="20" t="s">
        <v>4005</v>
      </c>
      <c r="G180" s="7" t="s">
        <v>3969</v>
      </c>
      <c r="H180" s="11" t="s">
        <v>4008</v>
      </c>
      <c r="J180" s="53"/>
      <c r="K180" s="53"/>
      <c r="L180" s="53"/>
    </row>
    <row r="181" spans="2:12">
      <c r="D181" s="20" t="s">
        <v>2730</v>
      </c>
      <c r="E181" s="20" t="s">
        <v>216</v>
      </c>
      <c r="F181" s="20" t="s">
        <v>4005</v>
      </c>
      <c r="G181" s="7" t="s">
        <v>3969</v>
      </c>
      <c r="H181" s="11" t="s">
        <v>4009</v>
      </c>
      <c r="J181" s="398"/>
      <c r="K181" s="398"/>
      <c r="L181" s="398"/>
    </row>
    <row r="182" spans="2:12">
      <c r="D182" s="20"/>
      <c r="E182" s="20"/>
      <c r="F182" s="20"/>
      <c r="G182" s="7"/>
    </row>
    <row r="183" spans="2:12">
      <c r="D183" s="20"/>
      <c r="E183" s="20"/>
      <c r="F183" s="20"/>
      <c r="G183" s="7"/>
      <c r="J183" s="190" t="s">
        <v>3978</v>
      </c>
    </row>
    <row r="184" spans="2:12">
      <c r="D184" s="20" t="s">
        <v>2730</v>
      </c>
      <c r="E184" s="20" t="s">
        <v>216</v>
      </c>
      <c r="F184" s="20" t="s">
        <v>4005</v>
      </c>
      <c r="G184" s="7" t="s">
        <v>3969</v>
      </c>
      <c r="H184" s="11" t="s">
        <v>3979</v>
      </c>
      <c r="J184" s="53"/>
    </row>
    <row r="185" spans="2:12">
      <c r="D185" s="20" t="s">
        <v>2730</v>
      </c>
      <c r="E185" s="20" t="s">
        <v>216</v>
      </c>
      <c r="F185" s="20" t="s">
        <v>4005</v>
      </c>
      <c r="G185" s="7" t="s">
        <v>3969</v>
      </c>
      <c r="H185" s="11" t="s">
        <v>3980</v>
      </c>
      <c r="J185" s="53"/>
    </row>
    <row r="186" spans="2:12">
      <c r="D186" s="20" t="s">
        <v>2730</v>
      </c>
      <c r="E186" s="20" t="s">
        <v>216</v>
      </c>
      <c r="F186" s="20" t="s">
        <v>4005</v>
      </c>
      <c r="G186" s="7" t="s">
        <v>3969</v>
      </c>
      <c r="H186" s="11" t="s">
        <v>3981</v>
      </c>
      <c r="J186" s="53"/>
    </row>
    <row r="187" spans="2:12">
      <c r="D187" s="20" t="s">
        <v>2730</v>
      </c>
      <c r="E187" s="20" t="s">
        <v>216</v>
      </c>
      <c r="F187" s="20" t="s">
        <v>4005</v>
      </c>
      <c r="G187" s="7" t="s">
        <v>3969</v>
      </c>
      <c r="H187" s="11" t="s">
        <v>3982</v>
      </c>
      <c r="J187" s="53"/>
    </row>
    <row r="188" spans="2:12">
      <c r="D188" s="20" t="s">
        <v>2730</v>
      </c>
      <c r="E188" s="20" t="s">
        <v>216</v>
      </c>
      <c r="F188" s="20" t="s">
        <v>4005</v>
      </c>
      <c r="G188" s="11" t="s">
        <v>3969</v>
      </c>
      <c r="H188" s="11" t="s">
        <v>3983</v>
      </c>
      <c r="J188" s="53"/>
    </row>
    <row r="190" spans="2:12" s="27" customFormat="1" ht="18">
      <c r="B190" s="28" t="s">
        <v>4010</v>
      </c>
    </row>
    <row r="192" spans="2:12">
      <c r="D192" s="20" t="s">
        <v>2730</v>
      </c>
      <c r="E192" s="20" t="s">
        <v>216</v>
      </c>
      <c r="F192" s="20" t="s">
        <v>4011</v>
      </c>
      <c r="G192" s="7" t="s">
        <v>3969</v>
      </c>
      <c r="H192" s="11" t="s">
        <v>4012</v>
      </c>
      <c r="J192" s="156">
        <f>J194+J195+J200+J201</f>
        <v>0</v>
      </c>
      <c r="L192" s="156">
        <f>L194+L195+L200+L201</f>
        <v>0</v>
      </c>
    </row>
    <row r="194" spans="4:10">
      <c r="D194" s="20" t="s">
        <v>2730</v>
      </c>
      <c r="E194" s="20" t="s">
        <v>216</v>
      </c>
      <c r="F194" s="20" t="s">
        <v>4011</v>
      </c>
      <c r="G194" s="7" t="s">
        <v>3969</v>
      </c>
      <c r="H194" s="11" t="s">
        <v>4013</v>
      </c>
      <c r="J194" s="53"/>
    </row>
    <row r="195" spans="4:10">
      <c r="D195" s="20" t="s">
        <v>2730</v>
      </c>
      <c r="E195" s="20" t="s">
        <v>216</v>
      </c>
      <c r="F195" s="20" t="s">
        <v>4011</v>
      </c>
      <c r="G195" s="7" t="s">
        <v>3969</v>
      </c>
      <c r="H195" s="11" t="s">
        <v>4014</v>
      </c>
      <c r="J195" s="53"/>
    </row>
    <row r="196" spans="4:10">
      <c r="D196" s="20" t="s">
        <v>2730</v>
      </c>
      <c r="E196" s="20" t="s">
        <v>216</v>
      </c>
      <c r="F196" s="20" t="s">
        <v>4011</v>
      </c>
      <c r="G196" s="7" t="s">
        <v>3969</v>
      </c>
      <c r="H196" s="11" t="s">
        <v>4015</v>
      </c>
      <c r="J196" s="53"/>
    </row>
    <row r="197" spans="4:10">
      <c r="D197" s="20" t="s">
        <v>2730</v>
      </c>
      <c r="E197" s="20" t="s">
        <v>216</v>
      </c>
      <c r="F197" s="20" t="s">
        <v>4011</v>
      </c>
      <c r="G197" s="7" t="s">
        <v>3969</v>
      </c>
      <c r="H197" s="11" t="s">
        <v>4016</v>
      </c>
      <c r="J197" s="53"/>
    </row>
    <row r="198" spans="4:10">
      <c r="D198" s="20" t="s">
        <v>2730</v>
      </c>
      <c r="E198" s="20" t="s">
        <v>216</v>
      </c>
      <c r="F198" s="20" t="s">
        <v>4011</v>
      </c>
      <c r="G198" s="7" t="s">
        <v>3969</v>
      </c>
      <c r="H198" s="11" t="s">
        <v>4017</v>
      </c>
      <c r="J198" s="398"/>
    </row>
    <row r="199" spans="4:10">
      <c r="D199" s="20"/>
      <c r="E199" s="20"/>
      <c r="F199" s="20"/>
      <c r="G199" s="7"/>
    </row>
    <row r="200" spans="4:10">
      <c r="D200" s="20" t="s">
        <v>2730</v>
      </c>
      <c r="E200" s="20" t="s">
        <v>216</v>
      </c>
      <c r="F200" s="20" t="s">
        <v>4011</v>
      </c>
      <c r="G200" s="7" t="s">
        <v>3969</v>
      </c>
      <c r="H200" s="11" t="s">
        <v>4018</v>
      </c>
      <c r="J200" s="53"/>
    </row>
    <row r="201" spans="4:10">
      <c r="D201" s="20" t="s">
        <v>2730</v>
      </c>
      <c r="E201" s="20" t="s">
        <v>216</v>
      </c>
      <c r="F201" s="20" t="s">
        <v>4011</v>
      </c>
      <c r="G201" s="7" t="s">
        <v>3969</v>
      </c>
      <c r="H201" s="11" t="s">
        <v>4019</v>
      </c>
      <c r="J201" s="53"/>
    </row>
    <row r="202" spans="4:10">
      <c r="D202" s="20" t="s">
        <v>2730</v>
      </c>
      <c r="E202" s="20" t="s">
        <v>216</v>
      </c>
      <c r="F202" s="20" t="s">
        <v>4011</v>
      </c>
      <c r="G202" s="7" t="s">
        <v>3969</v>
      </c>
      <c r="H202" s="11" t="s">
        <v>4020</v>
      </c>
      <c r="J202" s="53"/>
    </row>
    <row r="203" spans="4:10">
      <c r="D203" s="20" t="s">
        <v>2730</v>
      </c>
      <c r="E203" s="20" t="s">
        <v>216</v>
      </c>
      <c r="F203" s="20" t="s">
        <v>4011</v>
      </c>
      <c r="G203" s="7" t="s">
        <v>3969</v>
      </c>
      <c r="H203" s="11" t="s">
        <v>4021</v>
      </c>
      <c r="J203" s="53"/>
    </row>
    <row r="204" spans="4:10">
      <c r="D204" s="20" t="s">
        <v>2730</v>
      </c>
      <c r="E204" s="20" t="s">
        <v>216</v>
      </c>
      <c r="F204" s="20" t="s">
        <v>4011</v>
      </c>
      <c r="G204" s="7" t="s">
        <v>3969</v>
      </c>
      <c r="H204" s="11" t="s">
        <v>4022</v>
      </c>
      <c r="J204" s="398"/>
    </row>
    <row r="205" spans="4:10">
      <c r="D205" s="20"/>
      <c r="E205" s="20"/>
      <c r="F205" s="20"/>
      <c r="G205" s="7"/>
    </row>
    <row r="206" spans="4:10">
      <c r="D206" s="20"/>
      <c r="E206" s="20"/>
      <c r="F206" s="20"/>
      <c r="G206" s="7"/>
      <c r="J206" s="190" t="s">
        <v>3978</v>
      </c>
    </row>
    <row r="207" spans="4:10">
      <c r="D207" s="20" t="s">
        <v>2730</v>
      </c>
      <c r="E207" s="20" t="s">
        <v>216</v>
      </c>
      <c r="F207" s="20" t="s">
        <v>4011</v>
      </c>
      <c r="G207" s="7" t="s">
        <v>3969</v>
      </c>
      <c r="H207" s="11" t="s">
        <v>3979</v>
      </c>
      <c r="J207" s="53"/>
    </row>
    <row r="208" spans="4:10">
      <c r="D208" s="20" t="s">
        <v>2730</v>
      </c>
      <c r="E208" s="20" t="s">
        <v>216</v>
      </c>
      <c r="F208" s="20" t="s">
        <v>4011</v>
      </c>
      <c r="G208" s="7" t="s">
        <v>3969</v>
      </c>
      <c r="H208" s="11" t="s">
        <v>3980</v>
      </c>
      <c r="J208" s="53"/>
    </row>
    <row r="209" spans="2:12">
      <c r="D209" s="20" t="s">
        <v>2730</v>
      </c>
      <c r="E209" s="20" t="s">
        <v>216</v>
      </c>
      <c r="F209" s="20" t="s">
        <v>4011</v>
      </c>
      <c r="G209" s="7" t="s">
        <v>3969</v>
      </c>
      <c r="H209" s="11" t="s">
        <v>3981</v>
      </c>
      <c r="J209" s="53"/>
    </row>
    <row r="210" spans="2:12">
      <c r="D210" s="20" t="s">
        <v>2730</v>
      </c>
      <c r="E210" s="20" t="s">
        <v>216</v>
      </c>
      <c r="F210" s="20" t="s">
        <v>4011</v>
      </c>
      <c r="G210" s="7" t="s">
        <v>3969</v>
      </c>
      <c r="H210" s="11" t="s">
        <v>3982</v>
      </c>
      <c r="J210" s="53"/>
    </row>
    <row r="211" spans="2:12">
      <c r="D211" s="11" t="s">
        <v>2730</v>
      </c>
      <c r="E211" s="11" t="s">
        <v>216</v>
      </c>
      <c r="F211" s="11" t="s">
        <v>4011</v>
      </c>
      <c r="G211" s="11" t="s">
        <v>3969</v>
      </c>
      <c r="H211" s="11" t="s">
        <v>3983</v>
      </c>
      <c r="J211" s="53"/>
    </row>
    <row r="213" spans="2:12" s="27" customFormat="1" ht="18">
      <c r="B213" s="28" t="s">
        <v>4023</v>
      </c>
    </row>
    <row r="215" spans="2:12">
      <c r="D215" s="20" t="s">
        <v>2730</v>
      </c>
      <c r="E215" s="20" t="s">
        <v>216</v>
      </c>
      <c r="F215" s="20" t="s">
        <v>4024</v>
      </c>
      <c r="G215" s="7" t="s">
        <v>3969</v>
      </c>
      <c r="H215" s="11" t="s">
        <v>4025</v>
      </c>
      <c r="J215" s="156">
        <f>J216+J217</f>
        <v>0</v>
      </c>
      <c r="L215" s="156">
        <f>L216+L217</f>
        <v>0</v>
      </c>
    </row>
    <row r="216" spans="2:12">
      <c r="D216" s="20" t="s">
        <v>2730</v>
      </c>
      <c r="E216" s="20" t="s">
        <v>216</v>
      </c>
      <c r="F216" s="20" t="s">
        <v>4024</v>
      </c>
      <c r="G216" s="7" t="s">
        <v>3969</v>
      </c>
      <c r="H216" s="11" t="s">
        <v>4026</v>
      </c>
      <c r="J216" s="445"/>
      <c r="L216" s="1254"/>
    </row>
    <row r="217" spans="2:12">
      <c r="D217" s="20" t="s">
        <v>2730</v>
      </c>
      <c r="E217" s="20" t="s">
        <v>216</v>
      </c>
      <c r="F217" s="20" t="s">
        <v>4024</v>
      </c>
      <c r="G217" s="7" t="s">
        <v>3969</v>
      </c>
      <c r="H217" s="11" t="s">
        <v>4027</v>
      </c>
      <c r="J217" s="445"/>
      <c r="L217" s="445"/>
    </row>
    <row r="218" spans="2:12">
      <c r="D218" s="20" t="s">
        <v>2730</v>
      </c>
      <c r="E218" s="20" t="s">
        <v>216</v>
      </c>
      <c r="F218" s="20" t="s">
        <v>4024</v>
      </c>
      <c r="G218" s="7" t="s">
        <v>3969</v>
      </c>
      <c r="H218" s="11" t="s">
        <v>4028</v>
      </c>
      <c r="J218" s="445"/>
      <c r="K218" s="445"/>
      <c r="L218" s="445"/>
    </row>
    <row r="219" spans="2:12">
      <c r="D219" s="20" t="s">
        <v>2730</v>
      </c>
      <c r="E219" s="20" t="s">
        <v>216</v>
      </c>
      <c r="F219" s="20" t="s">
        <v>4024</v>
      </c>
      <c r="G219" s="7" t="s">
        <v>3969</v>
      </c>
      <c r="H219" s="11" t="s">
        <v>4029</v>
      </c>
      <c r="J219" s="445"/>
      <c r="L219" s="445"/>
    </row>
    <row r="220" spans="2:12">
      <c r="D220" s="20" t="s">
        <v>2730</v>
      </c>
      <c r="E220" s="20" t="s">
        <v>216</v>
      </c>
      <c r="F220" s="20" t="s">
        <v>4024</v>
      </c>
      <c r="G220" s="7" t="s">
        <v>3969</v>
      </c>
      <c r="H220" s="11" t="s">
        <v>4030</v>
      </c>
      <c r="J220" s="1132"/>
      <c r="K220" s="1132"/>
      <c r="L220" s="1132"/>
    </row>
    <row r="222" spans="2:12" s="27" customFormat="1" ht="18">
      <c r="B222" s="28" t="s">
        <v>4031</v>
      </c>
    </row>
    <row r="224" spans="2:12">
      <c r="D224" s="20" t="s">
        <v>2730</v>
      </c>
      <c r="E224" s="20" t="s">
        <v>216</v>
      </c>
      <c r="F224" s="20" t="s">
        <v>4032</v>
      </c>
      <c r="G224" s="7" t="s">
        <v>3969</v>
      </c>
      <c r="H224" s="11" t="s">
        <v>4025</v>
      </c>
      <c r="J224" s="156">
        <f>J225+J226</f>
        <v>0</v>
      </c>
      <c r="L224" s="156">
        <f>L225+L226</f>
        <v>0</v>
      </c>
    </row>
    <row r="225" spans="2:8">
      <c r="D225" s="20" t="s">
        <v>2730</v>
      </c>
      <c r="E225" s="20" t="s">
        <v>216</v>
      </c>
      <c r="F225" s="20" t="s">
        <v>4032</v>
      </c>
      <c r="G225" s="7" t="s">
        <v>3969</v>
      </c>
      <c r="H225" s="11" t="s">
        <v>4033</v>
      </c>
    </row>
    <row r="226" spans="2:8">
      <c r="D226" s="20" t="s">
        <v>2730</v>
      </c>
      <c r="E226" s="20" t="s">
        <v>216</v>
      </c>
      <c r="F226" s="20" t="s">
        <v>4032</v>
      </c>
      <c r="G226" s="7" t="s">
        <v>3969</v>
      </c>
      <c r="H226" s="11" t="s">
        <v>4034</v>
      </c>
    </row>
    <row r="227" spans="2:8">
      <c r="D227" s="20" t="s">
        <v>2730</v>
      </c>
      <c r="E227" s="20" t="s">
        <v>216</v>
      </c>
      <c r="F227" s="20" t="s">
        <v>4032</v>
      </c>
      <c r="G227" s="7" t="s">
        <v>3969</v>
      </c>
      <c r="H227" s="11" t="s">
        <v>4035</v>
      </c>
    </row>
    <row r="228" spans="2:8">
      <c r="D228" s="20" t="s">
        <v>2730</v>
      </c>
      <c r="E228" s="20" t="s">
        <v>216</v>
      </c>
      <c r="F228" s="20" t="s">
        <v>4032</v>
      </c>
      <c r="G228" s="7" t="s">
        <v>3969</v>
      </c>
      <c r="H228" s="11" t="s">
        <v>4036</v>
      </c>
    </row>
    <row r="229" spans="2:8">
      <c r="D229" s="20" t="s">
        <v>2730</v>
      </c>
      <c r="E229" s="20" t="s">
        <v>216</v>
      </c>
      <c r="F229" s="20" t="s">
        <v>4032</v>
      </c>
      <c r="G229" s="7" t="s">
        <v>3969</v>
      </c>
      <c r="H229" s="11" t="s">
        <v>4037</v>
      </c>
    </row>
    <row r="231" spans="2:8" s="27" customFormat="1" ht="18">
      <c r="B231" s="28" t="s">
        <v>4038</v>
      </c>
    </row>
    <row r="233" spans="2:8">
      <c r="B233" s="12"/>
      <c r="C233" s="34" t="s">
        <v>4039</v>
      </c>
      <c r="D233" s="34"/>
      <c r="E233" s="34"/>
      <c r="F233" s="34"/>
      <c r="G233" s="33"/>
      <c r="H233" s="33"/>
    </row>
    <row r="235" spans="2:8">
      <c r="D235" s="20" t="s">
        <v>2730</v>
      </c>
      <c r="E235" s="20" t="s">
        <v>216</v>
      </c>
      <c r="F235" s="20" t="s">
        <v>4040</v>
      </c>
      <c r="G235" s="7" t="s">
        <v>3969</v>
      </c>
      <c r="H235" s="11" t="s">
        <v>4041</v>
      </c>
    </row>
    <row r="236" spans="2:8">
      <c r="D236" s="20" t="s">
        <v>2730</v>
      </c>
      <c r="E236" s="20" t="s">
        <v>216</v>
      </c>
      <c r="F236" s="20" t="s">
        <v>4040</v>
      </c>
      <c r="G236" s="7" t="s">
        <v>3969</v>
      </c>
      <c r="H236" s="11" t="s">
        <v>4042</v>
      </c>
    </row>
    <row r="237" spans="2:8">
      <c r="D237" s="20" t="s">
        <v>2730</v>
      </c>
      <c r="E237" s="20" t="s">
        <v>216</v>
      </c>
      <c r="F237" s="20" t="s">
        <v>4040</v>
      </c>
      <c r="G237" s="7" t="s">
        <v>3969</v>
      </c>
      <c r="H237" s="11" t="s">
        <v>4043</v>
      </c>
    </row>
    <row r="238" spans="2:8">
      <c r="D238" s="20" t="s">
        <v>2730</v>
      </c>
      <c r="E238" s="20" t="s">
        <v>216</v>
      </c>
      <c r="F238" s="20" t="s">
        <v>4040</v>
      </c>
      <c r="G238" s="7" t="s">
        <v>3969</v>
      </c>
      <c r="H238" s="11" t="s">
        <v>4044</v>
      </c>
    </row>
    <row r="239" spans="2:8">
      <c r="D239" s="20" t="s">
        <v>2730</v>
      </c>
      <c r="E239" s="20" t="s">
        <v>216</v>
      </c>
      <c r="F239" s="20" t="s">
        <v>4040</v>
      </c>
      <c r="G239" s="7" t="s">
        <v>3969</v>
      </c>
      <c r="H239" s="11" t="s">
        <v>4045</v>
      </c>
    </row>
    <row r="241" spans="3:8">
      <c r="C241" s="34" t="s">
        <v>4046</v>
      </c>
      <c r="D241" s="34"/>
      <c r="E241" s="34"/>
      <c r="F241" s="34"/>
      <c r="G241" s="33"/>
      <c r="H241" s="33"/>
    </row>
    <row r="243" spans="3:8">
      <c r="D243" s="20" t="s">
        <v>2730</v>
      </c>
      <c r="E243" s="20" t="s">
        <v>216</v>
      </c>
      <c r="F243" s="20" t="s">
        <v>4040</v>
      </c>
      <c r="G243" s="7" t="s">
        <v>3969</v>
      </c>
      <c r="H243" s="11" t="s">
        <v>4047</v>
      </c>
    </row>
    <row r="244" spans="3:8">
      <c r="D244" s="20" t="s">
        <v>2730</v>
      </c>
      <c r="E244" s="20" t="s">
        <v>216</v>
      </c>
      <c r="F244" s="20" t="s">
        <v>4040</v>
      </c>
      <c r="G244" s="7" t="s">
        <v>3969</v>
      </c>
      <c r="H244" s="11" t="s">
        <v>4048</v>
      </c>
    </row>
    <row r="245" spans="3:8">
      <c r="D245" s="20" t="s">
        <v>2730</v>
      </c>
      <c r="E245" s="20" t="s">
        <v>216</v>
      </c>
      <c r="F245" s="20" t="s">
        <v>4040</v>
      </c>
      <c r="G245" s="7" t="s">
        <v>3969</v>
      </c>
      <c r="H245" s="11" t="s">
        <v>4049</v>
      </c>
    </row>
    <row r="246" spans="3:8">
      <c r="D246" s="20" t="s">
        <v>2730</v>
      </c>
      <c r="E246" s="20" t="s">
        <v>216</v>
      </c>
      <c r="F246" s="20" t="s">
        <v>4040</v>
      </c>
      <c r="G246" s="7" t="s">
        <v>3969</v>
      </c>
      <c r="H246" s="11" t="s">
        <v>4050</v>
      </c>
    </row>
    <row r="247" spans="3:8">
      <c r="D247" s="20" t="s">
        <v>2730</v>
      </c>
      <c r="E247" s="20" t="s">
        <v>216</v>
      </c>
      <c r="F247" s="20" t="s">
        <v>4040</v>
      </c>
      <c r="G247" s="7" t="s">
        <v>3969</v>
      </c>
      <c r="H247" s="11" t="s">
        <v>4051</v>
      </c>
    </row>
    <row r="249" spans="3:8">
      <c r="C249" s="34" t="s">
        <v>4052</v>
      </c>
      <c r="D249" s="34"/>
      <c r="E249" s="34"/>
      <c r="F249" s="34"/>
      <c r="G249" s="33"/>
      <c r="H249" s="33"/>
    </row>
    <row r="251" spans="3:8">
      <c r="D251" s="20" t="s">
        <v>2730</v>
      </c>
      <c r="E251" s="20" t="s">
        <v>216</v>
      </c>
      <c r="F251" s="20" t="s">
        <v>4040</v>
      </c>
      <c r="G251" s="7" t="s">
        <v>3969</v>
      </c>
      <c r="H251" s="11" t="s">
        <v>4053</v>
      </c>
    </row>
    <row r="252" spans="3:8">
      <c r="D252" s="20" t="s">
        <v>2730</v>
      </c>
      <c r="E252" s="20" t="s">
        <v>216</v>
      </c>
      <c r="F252" s="20" t="s">
        <v>4040</v>
      </c>
      <c r="G252" s="7" t="s">
        <v>3969</v>
      </c>
      <c r="H252" s="11" t="s">
        <v>4054</v>
      </c>
    </row>
    <row r="253" spans="3:8">
      <c r="D253" s="20" t="s">
        <v>2730</v>
      </c>
      <c r="E253" s="20" t="s">
        <v>216</v>
      </c>
      <c r="F253" s="20" t="s">
        <v>4040</v>
      </c>
      <c r="G253" s="7" t="s">
        <v>3969</v>
      </c>
      <c r="H253" s="11" t="s">
        <v>4055</v>
      </c>
    </row>
    <row r="254" spans="3:8">
      <c r="D254" s="20" t="s">
        <v>2730</v>
      </c>
      <c r="E254" s="20" t="s">
        <v>216</v>
      </c>
      <c r="F254" s="20" t="s">
        <v>4040</v>
      </c>
      <c r="G254" s="7" t="s">
        <v>3969</v>
      </c>
      <c r="H254" s="11" t="s">
        <v>4050</v>
      </c>
    </row>
    <row r="255" spans="3:8">
      <c r="D255" s="20" t="s">
        <v>2730</v>
      </c>
      <c r="E255" s="20" t="s">
        <v>216</v>
      </c>
      <c r="F255" s="20" t="s">
        <v>4040</v>
      </c>
      <c r="G255" s="7" t="s">
        <v>3969</v>
      </c>
      <c r="H255" s="11" t="s">
        <v>4056</v>
      </c>
    </row>
    <row r="257" spans="3:8">
      <c r="C257" s="34" t="s">
        <v>4057</v>
      </c>
      <c r="D257" s="34"/>
      <c r="E257" s="34"/>
      <c r="F257" s="34"/>
      <c r="G257" s="33"/>
      <c r="H257" s="33"/>
    </row>
    <row r="259" spans="3:8">
      <c r="D259" s="20" t="s">
        <v>2730</v>
      </c>
      <c r="E259" s="20" t="s">
        <v>216</v>
      </c>
      <c r="F259" s="20" t="s">
        <v>4040</v>
      </c>
      <c r="G259" s="7" t="s">
        <v>3969</v>
      </c>
      <c r="H259" s="11" t="s">
        <v>4058</v>
      </c>
    </row>
    <row r="260" spans="3:8">
      <c r="D260" s="20" t="s">
        <v>2730</v>
      </c>
      <c r="E260" s="20" t="s">
        <v>216</v>
      </c>
      <c r="F260" s="20" t="s">
        <v>4040</v>
      </c>
      <c r="G260" s="7" t="s">
        <v>3969</v>
      </c>
      <c r="H260" s="11" t="s">
        <v>4059</v>
      </c>
    </row>
    <row r="261" spans="3:8">
      <c r="D261" s="20" t="s">
        <v>2730</v>
      </c>
      <c r="E261" s="20" t="s">
        <v>216</v>
      </c>
      <c r="F261" s="20" t="s">
        <v>4040</v>
      </c>
      <c r="G261" s="7" t="s">
        <v>3969</v>
      </c>
      <c r="H261" s="11" t="s">
        <v>4060</v>
      </c>
    </row>
    <row r="262" spans="3:8">
      <c r="D262" s="20" t="s">
        <v>2730</v>
      </c>
      <c r="E262" s="20" t="s">
        <v>216</v>
      </c>
      <c r="F262" s="20" t="s">
        <v>4040</v>
      </c>
      <c r="G262" s="7" t="s">
        <v>3969</v>
      </c>
      <c r="H262" s="11" t="s">
        <v>4061</v>
      </c>
    </row>
    <row r="263" spans="3:8">
      <c r="D263" s="20" t="s">
        <v>2730</v>
      </c>
      <c r="E263" s="20" t="s">
        <v>216</v>
      </c>
      <c r="F263" s="20" t="s">
        <v>4040</v>
      </c>
      <c r="G263" s="7" t="s">
        <v>3969</v>
      </c>
      <c r="H263" s="11" t="s">
        <v>4062</v>
      </c>
    </row>
    <row r="265" spans="3:8">
      <c r="C265" s="34" t="s">
        <v>4063</v>
      </c>
      <c r="D265" s="34"/>
      <c r="E265" s="34"/>
      <c r="F265" s="34"/>
      <c r="G265" s="33"/>
      <c r="H265" s="33"/>
    </row>
    <row r="267" spans="3:8">
      <c r="D267" s="20" t="s">
        <v>2730</v>
      </c>
      <c r="E267" s="20" t="s">
        <v>216</v>
      </c>
      <c r="F267" s="20" t="s">
        <v>4040</v>
      </c>
      <c r="G267" s="7" t="s">
        <v>3969</v>
      </c>
      <c r="H267" s="11" t="s">
        <v>4064</v>
      </c>
    </row>
    <row r="268" spans="3:8">
      <c r="D268" s="20" t="s">
        <v>2730</v>
      </c>
      <c r="E268" s="20" t="s">
        <v>216</v>
      </c>
      <c r="F268" s="20" t="s">
        <v>4040</v>
      </c>
      <c r="G268" s="7" t="s">
        <v>3969</v>
      </c>
      <c r="H268" s="11" t="s">
        <v>4065</v>
      </c>
    </row>
    <row r="269" spans="3:8">
      <c r="D269" s="20" t="s">
        <v>2730</v>
      </c>
      <c r="E269" s="20" t="s">
        <v>216</v>
      </c>
      <c r="F269" s="20" t="s">
        <v>4040</v>
      </c>
      <c r="G269" s="7" t="s">
        <v>3969</v>
      </c>
      <c r="H269" s="11" t="s">
        <v>4066</v>
      </c>
    </row>
    <row r="270" spans="3:8">
      <c r="D270" s="20" t="s">
        <v>2730</v>
      </c>
      <c r="E270" s="20" t="s">
        <v>216</v>
      </c>
      <c r="F270" s="20" t="s">
        <v>4040</v>
      </c>
      <c r="G270" s="7" t="s">
        <v>3969</v>
      </c>
      <c r="H270" s="11" t="s">
        <v>4067</v>
      </c>
    </row>
    <row r="271" spans="3:8">
      <c r="D271" s="20" t="s">
        <v>2730</v>
      </c>
      <c r="E271" s="20" t="s">
        <v>216</v>
      </c>
      <c r="F271" s="20" t="s">
        <v>4040</v>
      </c>
      <c r="G271" s="7" t="s">
        <v>3969</v>
      </c>
      <c r="H271" s="11" t="s">
        <v>4068</v>
      </c>
    </row>
    <row r="273" spans="2:12">
      <c r="B273" s="12"/>
      <c r="C273" s="34" t="s">
        <v>4069</v>
      </c>
      <c r="D273" s="34"/>
      <c r="E273" s="34"/>
      <c r="F273" s="34"/>
      <c r="G273" s="33"/>
      <c r="H273" s="33"/>
      <c r="I273" s="33"/>
      <c r="J273" s="33"/>
      <c r="K273" s="33"/>
      <c r="L273" s="33"/>
    </row>
    <row r="275" spans="2:12">
      <c r="D275" s="20" t="s">
        <v>2730</v>
      </c>
      <c r="E275" s="20" t="s">
        <v>216</v>
      </c>
      <c r="F275" s="20" t="s">
        <v>4040</v>
      </c>
      <c r="G275" s="7" t="s">
        <v>3969</v>
      </c>
      <c r="H275" s="11" t="s">
        <v>4070</v>
      </c>
      <c r="J275" s="156">
        <f>J276+J277</f>
        <v>0</v>
      </c>
    </row>
    <row r="276" spans="2:12">
      <c r="D276" s="20" t="s">
        <v>2730</v>
      </c>
      <c r="E276" s="20" t="s">
        <v>216</v>
      </c>
      <c r="F276" s="20" t="s">
        <v>4040</v>
      </c>
      <c r="G276" s="7" t="s">
        <v>3969</v>
      </c>
      <c r="H276" s="11" t="s">
        <v>4071</v>
      </c>
      <c r="J276" s="156">
        <f>J235+J243+J251+J259+J267+L235+L243+L251+L259+L267</f>
        <v>0</v>
      </c>
    </row>
    <row r="277" spans="2:12">
      <c r="D277" s="20" t="s">
        <v>2730</v>
      </c>
      <c r="E277" s="20" t="s">
        <v>216</v>
      </c>
      <c r="F277" s="20" t="s">
        <v>4040</v>
      </c>
      <c r="G277" s="7" t="s">
        <v>3969</v>
      </c>
      <c r="H277" s="11" t="s">
        <v>4072</v>
      </c>
      <c r="J277" s="156">
        <f>J236+J244+J252+J260+J268+L236+L244+L252+L260+L268</f>
        <v>0</v>
      </c>
    </row>
    <row r="278" spans="2:12">
      <c r="D278" s="20" t="s">
        <v>2730</v>
      </c>
      <c r="E278" s="20" t="s">
        <v>216</v>
      </c>
      <c r="F278" s="20" t="s">
        <v>4040</v>
      </c>
      <c r="G278" s="7" t="s">
        <v>3969</v>
      </c>
      <c r="H278" s="11" t="s">
        <v>4073</v>
      </c>
      <c r="J278" s="156">
        <f>J237+J245+J253+J261+J269</f>
        <v>0</v>
      </c>
      <c r="K278" s="445"/>
      <c r="L278" s="156">
        <f t="shared" ref="L278" si="0">L237+L245+L253+L261+L269</f>
        <v>0</v>
      </c>
    </row>
    <row r="279" spans="2:12">
      <c r="D279" s="20" t="s">
        <v>2730</v>
      </c>
      <c r="E279" s="20" t="s">
        <v>216</v>
      </c>
      <c r="F279" s="20" t="s">
        <v>4040</v>
      </c>
      <c r="G279" s="7" t="s">
        <v>3969</v>
      </c>
      <c r="H279" s="11" t="s">
        <v>4074</v>
      </c>
      <c r="J279" s="156">
        <f>J238+J246+J254+J262+J270</f>
        <v>0</v>
      </c>
    </row>
    <row r="280" spans="2:12">
      <c r="D280" s="20" t="s">
        <v>2730</v>
      </c>
      <c r="E280" s="20" t="s">
        <v>216</v>
      </c>
      <c r="F280" s="20" t="s">
        <v>4040</v>
      </c>
      <c r="G280" s="7" t="s">
        <v>3969</v>
      </c>
      <c r="H280" s="11" t="s">
        <v>4075</v>
      </c>
      <c r="J280" s="156">
        <f>J239+J247+J255+J263+J271</f>
        <v>0</v>
      </c>
      <c r="K280" s="1132"/>
      <c r="L280" s="156">
        <f t="shared" ref="L280" si="1">L239+L247+L255+L263+L271</f>
        <v>0</v>
      </c>
    </row>
    <row r="282" spans="2:12" s="27" customFormat="1" ht="18">
      <c r="B282" s="28" t="s">
        <v>4076</v>
      </c>
    </row>
    <row r="284" spans="2:12">
      <c r="B284" s="12"/>
      <c r="C284" s="34" t="s">
        <v>428</v>
      </c>
      <c r="D284" s="34"/>
      <c r="E284" s="34"/>
      <c r="F284" s="34"/>
      <c r="G284" s="33"/>
      <c r="H284" s="33"/>
      <c r="I284" s="33"/>
      <c r="J284" s="33"/>
      <c r="K284" s="33"/>
      <c r="L284" s="33"/>
    </row>
    <row r="286" spans="2:12">
      <c r="D286" s="20" t="s">
        <v>2730</v>
      </c>
      <c r="E286" s="20" t="s">
        <v>216</v>
      </c>
      <c r="F286" s="20" t="s">
        <v>4077</v>
      </c>
      <c r="G286" s="7" t="s">
        <v>4078</v>
      </c>
      <c r="H286" s="11" t="s">
        <v>4079</v>
      </c>
      <c r="I286" s="11" t="s">
        <v>428</v>
      </c>
      <c r="J286" s="53"/>
    </row>
    <row r="287" spans="2:12">
      <c r="D287" s="20" t="s">
        <v>2730</v>
      </c>
      <c r="E287" s="20" t="s">
        <v>216</v>
      </c>
      <c r="F287" s="20" t="s">
        <v>4077</v>
      </c>
      <c r="G287" s="7" t="s">
        <v>4078</v>
      </c>
      <c r="H287" s="11" t="s">
        <v>4080</v>
      </c>
      <c r="I287" s="11" t="s">
        <v>428</v>
      </c>
      <c r="J287" s="53"/>
    </row>
    <row r="288" spans="2:12">
      <c r="D288" s="20" t="s">
        <v>2730</v>
      </c>
      <c r="E288" s="20" t="s">
        <v>216</v>
      </c>
      <c r="F288" s="20" t="s">
        <v>4077</v>
      </c>
      <c r="G288" s="7" t="s">
        <v>4078</v>
      </c>
      <c r="H288" s="11" t="s">
        <v>4081</v>
      </c>
      <c r="I288" s="11" t="s">
        <v>428</v>
      </c>
      <c r="J288" s="53"/>
      <c r="K288" s="53"/>
    </row>
    <row r="289" spans="3:11">
      <c r="D289" s="20" t="s">
        <v>2730</v>
      </c>
      <c r="E289" s="20" t="s">
        <v>216</v>
      </c>
      <c r="F289" s="20" t="s">
        <v>4077</v>
      </c>
      <c r="G289" s="7" t="s">
        <v>4078</v>
      </c>
      <c r="H289" s="11" t="s">
        <v>4082</v>
      </c>
      <c r="I289" s="11" t="s">
        <v>428</v>
      </c>
      <c r="J289" s="398"/>
      <c r="K289" s="398"/>
    </row>
    <row r="290" spans="3:11">
      <c r="D290" s="20" t="s">
        <v>2730</v>
      </c>
      <c r="E290" s="20" t="s">
        <v>216</v>
      </c>
      <c r="F290" s="20" t="s">
        <v>4077</v>
      </c>
      <c r="G290" s="7" t="s">
        <v>4078</v>
      </c>
      <c r="H290" s="11" t="s">
        <v>4083</v>
      </c>
      <c r="I290" s="11" t="s">
        <v>428</v>
      </c>
      <c r="J290" s="396">
        <f>IFERROR(1-(J287/J286),0)</f>
        <v>0</v>
      </c>
    </row>
    <row r="292" spans="3:11">
      <c r="C292" s="34" t="s">
        <v>2740</v>
      </c>
      <c r="D292" s="34"/>
      <c r="E292" s="34"/>
      <c r="F292" s="34"/>
      <c r="G292" s="33"/>
      <c r="H292" s="33"/>
      <c r="I292" s="33"/>
      <c r="J292" s="33"/>
      <c r="K292" s="33"/>
    </row>
    <row r="294" spans="3:11">
      <c r="D294" s="20" t="s">
        <v>2730</v>
      </c>
      <c r="E294" s="20" t="s">
        <v>216</v>
      </c>
      <c r="F294" s="20" t="s">
        <v>4077</v>
      </c>
      <c r="G294" s="7" t="s">
        <v>4078</v>
      </c>
      <c r="H294" s="11" t="s">
        <v>4079</v>
      </c>
      <c r="I294" s="11" t="s">
        <v>2740</v>
      </c>
      <c r="J294" s="53"/>
    </row>
    <row r="295" spans="3:11">
      <c r="D295" s="20" t="s">
        <v>2730</v>
      </c>
      <c r="E295" s="20" t="s">
        <v>216</v>
      </c>
      <c r="F295" s="20" t="s">
        <v>4077</v>
      </c>
      <c r="G295" s="7" t="s">
        <v>4078</v>
      </c>
      <c r="H295" s="11" t="s">
        <v>4080</v>
      </c>
      <c r="I295" s="11" t="s">
        <v>2740</v>
      </c>
      <c r="J295" s="53"/>
    </row>
    <row r="296" spans="3:11">
      <c r="D296" s="20" t="s">
        <v>2730</v>
      </c>
      <c r="E296" s="20" t="s">
        <v>216</v>
      </c>
      <c r="F296" s="20" t="s">
        <v>4077</v>
      </c>
      <c r="G296" s="7" t="s">
        <v>4078</v>
      </c>
      <c r="H296" s="11" t="s">
        <v>4081</v>
      </c>
      <c r="I296" s="11" t="s">
        <v>2740</v>
      </c>
      <c r="J296" s="53"/>
      <c r="K296" s="53"/>
    </row>
    <row r="297" spans="3:11">
      <c r="D297" s="20" t="s">
        <v>2730</v>
      </c>
      <c r="E297" s="20" t="s">
        <v>216</v>
      </c>
      <c r="F297" s="20" t="s">
        <v>4077</v>
      </c>
      <c r="G297" s="7" t="s">
        <v>4078</v>
      </c>
      <c r="H297" s="11" t="s">
        <v>4082</v>
      </c>
      <c r="I297" s="11" t="s">
        <v>2740</v>
      </c>
      <c r="J297" s="398"/>
      <c r="K297" s="398"/>
    </row>
    <row r="298" spans="3:11">
      <c r="D298" s="20" t="s">
        <v>2730</v>
      </c>
      <c r="E298" s="20" t="s">
        <v>216</v>
      </c>
      <c r="F298" s="20" t="s">
        <v>4077</v>
      </c>
      <c r="G298" s="7" t="s">
        <v>4078</v>
      </c>
      <c r="H298" s="11" t="s">
        <v>4084</v>
      </c>
      <c r="I298" s="11" t="s">
        <v>2740</v>
      </c>
      <c r="J298" s="396">
        <f>IFERROR(1-(J295/J294),0)</f>
        <v>0</v>
      </c>
    </row>
    <row r="300" spans="3:11">
      <c r="C300" s="34" t="s">
        <v>3904</v>
      </c>
      <c r="D300" s="34"/>
      <c r="E300" s="34"/>
      <c r="F300" s="34"/>
      <c r="G300" s="33"/>
      <c r="H300" s="33"/>
      <c r="I300" s="33"/>
      <c r="J300" s="33"/>
      <c r="K300" s="33"/>
    </row>
    <row r="302" spans="3:11">
      <c r="D302" s="20" t="s">
        <v>2730</v>
      </c>
      <c r="E302" s="20" t="s">
        <v>216</v>
      </c>
      <c r="F302" s="20" t="s">
        <v>4077</v>
      </c>
      <c r="G302" s="7" t="s">
        <v>4078</v>
      </c>
      <c r="H302" s="11" t="s">
        <v>4085</v>
      </c>
      <c r="J302" s="156">
        <f>J289+J297</f>
        <v>0</v>
      </c>
      <c r="K302" s="156">
        <f>K289+K297</f>
        <v>0</v>
      </c>
    </row>
    <row r="303" spans="3:11">
      <c r="D303" s="20" t="s">
        <v>2730</v>
      </c>
      <c r="E303" s="20" t="s">
        <v>216</v>
      </c>
      <c r="F303" s="20" t="s">
        <v>4077</v>
      </c>
      <c r="G303" s="7" t="s">
        <v>4078</v>
      </c>
      <c r="H303" s="11" t="s">
        <v>4086</v>
      </c>
      <c r="J303" s="396">
        <f>IFERROR(1-(J287+J295)/(J286+J294),0)</f>
        <v>0</v>
      </c>
    </row>
    <row r="305" spans="2:10" s="27" customFormat="1" ht="18">
      <c r="B305" s="28" t="s">
        <v>4087</v>
      </c>
    </row>
    <row r="307" spans="2:10">
      <c r="D307" s="20" t="s">
        <v>2730</v>
      </c>
      <c r="E307" s="20" t="s">
        <v>216</v>
      </c>
      <c r="F307" s="20" t="s">
        <v>4088</v>
      </c>
      <c r="G307" s="7" t="s">
        <v>4089</v>
      </c>
      <c r="H307" s="11" t="s">
        <v>4090</v>
      </c>
      <c r="J307" s="53"/>
    </row>
    <row r="308" spans="2:10">
      <c r="D308" s="20" t="s">
        <v>2730</v>
      </c>
      <c r="E308" s="20" t="s">
        <v>216</v>
      </c>
      <c r="F308" s="20" t="s">
        <v>4088</v>
      </c>
      <c r="G308" s="7" t="s">
        <v>4089</v>
      </c>
      <c r="H308" s="11" t="s">
        <v>4091</v>
      </c>
      <c r="J308" s="53"/>
    </row>
    <row r="309" spans="2:10">
      <c r="D309" s="20" t="s">
        <v>2730</v>
      </c>
      <c r="E309" s="20" t="s">
        <v>216</v>
      </c>
      <c r="F309" s="20" t="s">
        <v>4088</v>
      </c>
      <c r="G309" s="7" t="s">
        <v>4089</v>
      </c>
      <c r="H309" s="11" t="s">
        <v>4092</v>
      </c>
      <c r="J309" s="53"/>
    </row>
    <row r="310" spans="2:10">
      <c r="D310" s="20" t="s">
        <v>2730</v>
      </c>
      <c r="E310" s="20" t="s">
        <v>216</v>
      </c>
      <c r="F310" s="20" t="s">
        <v>4088</v>
      </c>
      <c r="G310" s="7" t="s">
        <v>4089</v>
      </c>
      <c r="H310" s="11" t="s">
        <v>4093</v>
      </c>
      <c r="J310" s="53"/>
    </row>
    <row r="311" spans="2:10">
      <c r="D311" s="20" t="s">
        <v>2730</v>
      </c>
      <c r="E311" s="20" t="s">
        <v>216</v>
      </c>
      <c r="F311" s="20" t="s">
        <v>4088</v>
      </c>
      <c r="G311" s="7" t="s">
        <v>4089</v>
      </c>
      <c r="H311" s="11" t="s">
        <v>4094</v>
      </c>
      <c r="J311" s="398"/>
    </row>
    <row r="312" spans="2:10">
      <c r="D312" s="20" t="s">
        <v>2730</v>
      </c>
      <c r="E312" s="20" t="s">
        <v>216</v>
      </c>
      <c r="F312" s="20" t="s">
        <v>4088</v>
      </c>
      <c r="G312" s="7" t="s">
        <v>4089</v>
      </c>
      <c r="H312" s="11" t="s">
        <v>4095</v>
      </c>
      <c r="J312" s="396">
        <f>IFERROR(1-(J308/J307),0)</f>
        <v>0</v>
      </c>
    </row>
    <row r="313" spans="2:10">
      <c r="D313" s="144"/>
    </row>
    <row r="314" spans="2:10" s="27" customFormat="1" ht="18">
      <c r="B314" s="28" t="s">
        <v>4096</v>
      </c>
    </row>
    <row r="316" spans="2:10">
      <c r="B316" s="12"/>
      <c r="C316" s="34" t="s">
        <v>428</v>
      </c>
      <c r="D316" s="34"/>
      <c r="E316" s="34"/>
      <c r="F316" s="34"/>
      <c r="G316" s="33"/>
      <c r="H316" s="33"/>
      <c r="I316" s="33"/>
      <c r="J316" s="33"/>
    </row>
    <row r="318" spans="2:10">
      <c r="D318" s="20" t="s">
        <v>2730</v>
      </c>
      <c r="E318" s="20" t="s">
        <v>216</v>
      </c>
      <c r="F318" s="20" t="s">
        <v>4097</v>
      </c>
      <c r="G318" s="7" t="s">
        <v>4098</v>
      </c>
      <c r="H318" s="11" t="s">
        <v>4099</v>
      </c>
      <c r="I318" s="11" t="s">
        <v>428</v>
      </c>
      <c r="J318" s="53"/>
    </row>
    <row r="319" spans="2:10">
      <c r="D319" s="20" t="s">
        <v>2730</v>
      </c>
      <c r="E319" s="20" t="s">
        <v>216</v>
      </c>
      <c r="F319" s="20" t="s">
        <v>4097</v>
      </c>
      <c r="G319" s="7" t="s">
        <v>4098</v>
      </c>
      <c r="H319" s="11" t="s">
        <v>4100</v>
      </c>
      <c r="I319" s="11" t="s">
        <v>428</v>
      </c>
      <c r="J319" s="398"/>
    </row>
    <row r="320" spans="2:10">
      <c r="D320" s="20" t="s">
        <v>2730</v>
      </c>
      <c r="E320" s="20" t="s">
        <v>216</v>
      </c>
      <c r="F320" s="20" t="s">
        <v>4097</v>
      </c>
      <c r="G320" s="7" t="s">
        <v>4098</v>
      </c>
      <c r="H320" s="11" t="s">
        <v>4101</v>
      </c>
      <c r="I320" s="11" t="s">
        <v>428</v>
      </c>
      <c r="J320" s="53"/>
    </row>
    <row r="321" spans="3:11">
      <c r="D321" s="20" t="s">
        <v>2730</v>
      </c>
      <c r="E321" s="20" t="s">
        <v>216</v>
      </c>
      <c r="F321" s="20" t="s">
        <v>4097</v>
      </c>
      <c r="G321" s="7" t="s">
        <v>4098</v>
      </c>
      <c r="H321" s="11" t="s">
        <v>4102</v>
      </c>
      <c r="I321" s="11" t="s">
        <v>428</v>
      </c>
      <c r="J321" s="156">
        <f>J320*50</f>
        <v>0</v>
      </c>
      <c r="K321" s="398"/>
    </row>
    <row r="322" spans="3:11">
      <c r="D322" s="20" t="s">
        <v>2730</v>
      </c>
      <c r="E322" s="20" t="s">
        <v>216</v>
      </c>
      <c r="F322" s="20" t="s">
        <v>4097</v>
      </c>
      <c r="G322" s="7" t="s">
        <v>4098</v>
      </c>
      <c r="H322" s="11" t="s">
        <v>4103</v>
      </c>
      <c r="I322" s="11" t="s">
        <v>428</v>
      </c>
      <c r="J322" s="396">
        <f>IFERROR(J320/J318,0)</f>
        <v>0</v>
      </c>
    </row>
    <row r="324" spans="3:11">
      <c r="C324" s="34" t="s">
        <v>2740</v>
      </c>
      <c r="D324" s="34"/>
      <c r="E324" s="34"/>
      <c r="F324" s="34"/>
      <c r="G324" s="33"/>
      <c r="H324" s="33"/>
      <c r="I324" s="33"/>
      <c r="J324" s="33"/>
      <c r="K324" s="33"/>
    </row>
    <row r="326" spans="3:11">
      <c r="D326" s="20" t="s">
        <v>2730</v>
      </c>
      <c r="E326" s="20" t="s">
        <v>216</v>
      </c>
      <c r="F326" s="20" t="s">
        <v>4097</v>
      </c>
      <c r="G326" s="7" t="s">
        <v>4098</v>
      </c>
      <c r="H326" s="11" t="s">
        <v>4099</v>
      </c>
      <c r="I326" s="11" t="s">
        <v>2740</v>
      </c>
      <c r="J326" s="53"/>
      <c r="K326" s="53"/>
    </row>
    <row r="327" spans="3:11">
      <c r="D327" s="20" t="s">
        <v>2730</v>
      </c>
      <c r="E327" s="20" t="s">
        <v>216</v>
      </c>
      <c r="F327" s="20" t="s">
        <v>4097</v>
      </c>
      <c r="G327" s="7" t="s">
        <v>4098</v>
      </c>
      <c r="H327" s="11" t="s">
        <v>4100</v>
      </c>
      <c r="I327" s="11" t="s">
        <v>2740</v>
      </c>
      <c r="J327" s="398"/>
      <c r="K327" s="398"/>
    </row>
    <row r="328" spans="3:11">
      <c r="D328" s="20" t="s">
        <v>2730</v>
      </c>
      <c r="E328" s="20" t="s">
        <v>216</v>
      </c>
      <c r="F328" s="20" t="s">
        <v>4097</v>
      </c>
      <c r="G328" s="7" t="s">
        <v>4098</v>
      </c>
      <c r="H328" s="11" t="s">
        <v>4104</v>
      </c>
      <c r="I328" s="11" t="s">
        <v>2740</v>
      </c>
      <c r="J328" s="53"/>
      <c r="K328" s="53"/>
    </row>
    <row r="329" spans="3:11">
      <c r="D329" s="20" t="s">
        <v>2730</v>
      </c>
      <c r="E329" s="20" t="s">
        <v>216</v>
      </c>
      <c r="F329" s="20" t="s">
        <v>4097</v>
      </c>
      <c r="G329" s="7" t="s">
        <v>4098</v>
      </c>
      <c r="H329" s="11" t="s">
        <v>4105</v>
      </c>
      <c r="I329" s="11" t="s">
        <v>2740</v>
      </c>
      <c r="J329" s="156">
        <f>J328*50</f>
        <v>0</v>
      </c>
      <c r="K329" s="53"/>
    </row>
    <row r="330" spans="3:11">
      <c r="D330" s="20" t="s">
        <v>2730</v>
      </c>
      <c r="E330" s="20" t="s">
        <v>216</v>
      </c>
      <c r="F330" s="20" t="s">
        <v>4097</v>
      </c>
      <c r="G330" s="7" t="s">
        <v>4098</v>
      </c>
      <c r="H330" s="11" t="s">
        <v>4106</v>
      </c>
      <c r="I330" s="11" t="s">
        <v>2740</v>
      </c>
      <c r="J330" s="396">
        <f>IFERROR(J328/J326,0)</f>
        <v>0</v>
      </c>
    </row>
    <row r="332" spans="3:11">
      <c r="C332" s="34" t="s">
        <v>3904</v>
      </c>
      <c r="D332" s="34"/>
      <c r="E332" s="34"/>
      <c r="F332" s="34"/>
      <c r="G332" s="33"/>
      <c r="H332" s="33"/>
      <c r="I332" s="33"/>
      <c r="J332" s="33"/>
      <c r="K332" s="33"/>
    </row>
    <row r="334" spans="3:11">
      <c r="D334" s="20" t="s">
        <v>2730</v>
      </c>
      <c r="E334" s="20" t="s">
        <v>216</v>
      </c>
      <c r="F334" s="20" t="s">
        <v>4097</v>
      </c>
      <c r="G334" s="7" t="s">
        <v>4098</v>
      </c>
      <c r="H334" s="11" t="s">
        <v>4107</v>
      </c>
      <c r="J334" s="156">
        <f>J321+J329</f>
        <v>0</v>
      </c>
      <c r="K334" s="156">
        <f>K321+K329</f>
        <v>0</v>
      </c>
    </row>
    <row r="335" spans="3:11">
      <c r="D335" s="20" t="s">
        <v>2730</v>
      </c>
      <c r="E335" s="20" t="s">
        <v>216</v>
      </c>
      <c r="F335" s="20" t="s">
        <v>4097</v>
      </c>
      <c r="G335" s="7" t="s">
        <v>4098</v>
      </c>
      <c r="H335" s="11" t="s">
        <v>4108</v>
      </c>
      <c r="J335" s="396">
        <f>IFERROR((J320+J328)/(J318+J326),0)</f>
        <v>0</v>
      </c>
    </row>
    <row r="337" spans="2:11" s="27" customFormat="1" ht="18">
      <c r="B337" s="28" t="s">
        <v>3904</v>
      </c>
    </row>
    <row r="339" spans="2:11">
      <c r="D339" s="20" t="s">
        <v>2730</v>
      </c>
      <c r="E339" s="20" t="s">
        <v>216</v>
      </c>
      <c r="F339" s="20"/>
      <c r="G339" s="7"/>
      <c r="H339" s="11" t="s">
        <v>4109</v>
      </c>
      <c r="J339" s="156">
        <f>SUM(J36,J78,J117,J130,J148,J167,J181,J198,J204,J220,J229,J280,J302,J311,J334)</f>
        <v>0</v>
      </c>
      <c r="K339" s="156">
        <f>SUM(K36,K78,K117,K130,K148,K167,K181,K198,K204,K220,K229,K280,K302,K311,K334)</f>
        <v>0</v>
      </c>
    </row>
    <row r="341" spans="2:11" s="27" customFormat="1" ht="18">
      <c r="B341" s="28" t="s">
        <v>1553</v>
      </c>
    </row>
  </sheetData>
  <phoneticPr fontId="53" type="noConversion"/>
  <conditionalFormatting sqref="N35:Q35">
    <cfRule type="containsText" dxfId="23" priority="1" operator="containsText" text="Error">
      <formula>NOT(ISERROR(SEARCH("Error",N35)))</formula>
    </cfRule>
    <cfRule type="containsText" dxfId="22" priority="2" operator="containsText" text="OK">
      <formula>NOT(ISERROR(SEARCH("OK",N35)))</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EFEE6-DBB8-4335-8652-022075A67C34}">
  <sheetPr codeName="Sheet98">
    <tabColor theme="5" tint="0.39997558519241921"/>
    <pageSetUpPr autoPageBreaks="0"/>
  </sheetPr>
  <dimension ref="A1:H75"/>
  <sheetViews>
    <sheetView zoomScale="40" zoomScaleNormal="40" workbookViewId="0">
      <selection activeCell="H34" sqref="H34"/>
    </sheetView>
  </sheetViews>
  <sheetFormatPr defaultColWidth="9.453125" defaultRowHeight="14"/>
  <cols>
    <col min="1" max="1" width="12.54296875" style="11" customWidth="1"/>
    <col min="2" max="3" width="1.54296875" style="11" customWidth="1"/>
    <col min="4" max="4" width="28.54296875" style="11" bestFit="1" customWidth="1"/>
    <col min="5" max="5" width="40.453125" style="11" bestFit="1" customWidth="1"/>
    <col min="6" max="6" width="106.54296875" style="11" bestFit="1" customWidth="1"/>
    <col min="7" max="7" width="119.54296875" style="11" customWidth="1"/>
    <col min="8" max="16384" width="9.453125" style="11"/>
  </cols>
  <sheetData>
    <row r="1" spans="1:8" s="2" customFormat="1" ht="25">
      <c r="A1" s="62" t="s">
        <v>1365</v>
      </c>
      <c r="B1" s="3"/>
      <c r="F1" s="4" t="s">
        <v>1</v>
      </c>
      <c r="G1" s="4"/>
      <c r="H1" s="4"/>
    </row>
    <row r="2" spans="1:8" s="2" customFormat="1" ht="25">
      <c r="A2" s="4" t="str">
        <f>Cover!$E$13</f>
        <v>Master</v>
      </c>
      <c r="B2" s="3"/>
    </row>
    <row r="3" spans="1:8" s="2" customFormat="1" ht="25">
      <c r="A3" s="4">
        <f>Cover!$E$15</f>
        <v>2025</v>
      </c>
      <c r="B3" s="1012"/>
      <c r="C3" s="1012"/>
    </row>
    <row r="4" spans="1:8" s="5" customFormat="1" ht="25.5" thickBot="1">
      <c r="A4" s="62" t="s">
        <v>4110</v>
      </c>
      <c r="B4" s="6"/>
    </row>
    <row r="5" spans="1:8" s="61" customFormat="1" ht="15.5">
      <c r="A5" s="294"/>
      <c r="B5" s="295"/>
      <c r="C5" s="295"/>
      <c r="D5" s="36" t="s">
        <v>1624</v>
      </c>
      <c r="E5" s="36" t="s">
        <v>238</v>
      </c>
      <c r="F5" s="36" t="s">
        <v>2726</v>
      </c>
      <c r="G5" s="36" t="s">
        <v>175</v>
      </c>
      <c r="H5" s="293" t="s">
        <v>4111</v>
      </c>
    </row>
    <row r="7" spans="1:8" s="27" customFormat="1" ht="23">
      <c r="B7" s="800" t="s">
        <v>3897</v>
      </c>
    </row>
    <row r="9" spans="1:8" s="27" customFormat="1" ht="18">
      <c r="B9" s="28" t="s">
        <v>4112</v>
      </c>
    </row>
    <row r="10" spans="1:8" ht="15.5">
      <c r="A10" s="291"/>
      <c r="B10" s="292"/>
      <c r="C10" s="292"/>
      <c r="D10" s="20" t="s">
        <v>4113</v>
      </c>
      <c r="E10" s="20" t="s">
        <v>4114</v>
      </c>
      <c r="F10" s="291" t="s">
        <v>4115</v>
      </c>
      <c r="G10" s="20" t="s">
        <v>4116</v>
      </c>
      <c r="H10" s="71">
        <f>'12.01 GSoP'!J123+'12.01 GSoP'!L123</f>
        <v>0</v>
      </c>
    </row>
    <row r="11" spans="1:8" ht="15.5">
      <c r="A11" s="291"/>
      <c r="B11" s="292"/>
      <c r="C11" s="292"/>
      <c r="D11" s="20" t="s">
        <v>4113</v>
      </c>
      <c r="E11" s="20" t="s">
        <v>4114</v>
      </c>
      <c r="F11" s="291" t="s">
        <v>4115</v>
      </c>
      <c r="G11" s="20" t="s">
        <v>4117</v>
      </c>
      <c r="H11" s="71">
        <f>'12.01 GSoP'!J126+'12.01 GSoP'!L126</f>
        <v>0</v>
      </c>
    </row>
    <row r="12" spans="1:8" ht="15.5">
      <c r="A12" s="291"/>
      <c r="B12" s="292"/>
      <c r="C12" s="292"/>
      <c r="D12" s="20" t="s">
        <v>4113</v>
      </c>
      <c r="E12" s="20" t="s">
        <v>4114</v>
      </c>
      <c r="F12" s="291" t="s">
        <v>4115</v>
      </c>
      <c r="G12" s="20" t="s">
        <v>4118</v>
      </c>
      <c r="H12" s="720">
        <f>IFERROR(H11/H10,0)</f>
        <v>0</v>
      </c>
    </row>
    <row r="13" spans="1:8" ht="15.5">
      <c r="A13" s="291"/>
      <c r="B13" s="292"/>
      <c r="C13" s="292"/>
      <c r="D13" s="20" t="s">
        <v>4113</v>
      </c>
      <c r="E13" s="20" t="s">
        <v>4114</v>
      </c>
      <c r="F13" s="291" t="s">
        <v>4115</v>
      </c>
      <c r="G13" s="20" t="s">
        <v>4119</v>
      </c>
      <c r="H13" s="71">
        <f>'12.01 GSoP'!J127+'12.01 GSoP'!L127</f>
        <v>0</v>
      </c>
    </row>
    <row r="14" spans="1:8" ht="15.5">
      <c r="A14" s="291"/>
      <c r="B14" s="292"/>
      <c r="C14" s="292"/>
      <c r="D14" s="20" t="s">
        <v>4113</v>
      </c>
      <c r="E14" s="20" t="s">
        <v>4114</v>
      </c>
      <c r="F14" s="291" t="s">
        <v>4115</v>
      </c>
      <c r="G14" s="20" t="s">
        <v>4120</v>
      </c>
      <c r="H14" s="720">
        <f>IFERROR(H13/H10,0)</f>
        <v>0</v>
      </c>
    </row>
    <row r="15" spans="1:8" ht="15.5">
      <c r="A15" s="291"/>
      <c r="B15" s="292"/>
      <c r="C15" s="292"/>
      <c r="D15" s="20"/>
      <c r="E15" s="20"/>
      <c r="F15" s="291"/>
      <c r="G15" s="20"/>
      <c r="H15" s="20"/>
    </row>
    <row r="16" spans="1:8" s="27" customFormat="1" ht="18">
      <c r="B16" s="28" t="s">
        <v>4121</v>
      </c>
    </row>
    <row r="18" spans="2:8" ht="15.5">
      <c r="B18" s="292"/>
      <c r="C18" s="292"/>
      <c r="D18" s="20" t="s">
        <v>4113</v>
      </c>
      <c r="E18" s="20" t="s">
        <v>4122</v>
      </c>
      <c r="F18" s="291" t="s">
        <v>4123</v>
      </c>
      <c r="G18" s="20" t="s">
        <v>4124</v>
      </c>
      <c r="H18" s="71">
        <f>'12.01 GSoP'!J141+'12.01 GSoP'!L141</f>
        <v>0</v>
      </c>
    </row>
    <row r="19" spans="2:8" ht="15.5">
      <c r="B19" s="292"/>
      <c r="C19" s="292"/>
      <c r="D19" s="20" t="s">
        <v>4113</v>
      </c>
      <c r="E19" s="20" t="s">
        <v>4122</v>
      </c>
      <c r="F19" s="291" t="s">
        <v>4123</v>
      </c>
      <c r="G19" s="20" t="s">
        <v>4125</v>
      </c>
      <c r="H19" s="71">
        <f>'12.01 GSoP'!J144+'12.01 GSoP'!L144</f>
        <v>0</v>
      </c>
    </row>
    <row r="20" spans="2:8" ht="15.5">
      <c r="B20" s="292"/>
      <c r="C20" s="292"/>
      <c r="D20" s="20" t="s">
        <v>4113</v>
      </c>
      <c r="E20" s="20" t="s">
        <v>4122</v>
      </c>
      <c r="F20" s="291" t="s">
        <v>4123</v>
      </c>
      <c r="G20" s="20" t="s">
        <v>4126</v>
      </c>
      <c r="H20" s="720">
        <f>IFERROR(H19/H18,0)</f>
        <v>0</v>
      </c>
    </row>
    <row r="21" spans="2:8" ht="15.5">
      <c r="B21" s="292"/>
      <c r="C21" s="292"/>
      <c r="D21" s="20" t="s">
        <v>4113</v>
      </c>
      <c r="E21" s="20" t="s">
        <v>4122</v>
      </c>
      <c r="F21" s="291" t="s">
        <v>4123</v>
      </c>
      <c r="G21" s="20" t="s">
        <v>4127</v>
      </c>
      <c r="H21" s="71">
        <f>'12.01 GSoP'!J145+'12.01 GSoP'!L145</f>
        <v>0</v>
      </c>
    </row>
    <row r="22" spans="2:8" ht="15.5">
      <c r="B22" s="292"/>
      <c r="C22" s="292"/>
      <c r="D22" s="20" t="s">
        <v>4113</v>
      </c>
      <c r="E22" s="20" t="s">
        <v>4122</v>
      </c>
      <c r="F22" s="291" t="s">
        <v>4123</v>
      </c>
      <c r="G22" s="20" t="s">
        <v>4128</v>
      </c>
      <c r="H22" s="720">
        <f>IFERROR(H21/H18,0)</f>
        <v>0</v>
      </c>
    </row>
    <row r="23" spans="2:8" ht="15.5">
      <c r="B23" s="292"/>
      <c r="C23" s="292"/>
      <c r="D23" s="20"/>
      <c r="E23" s="20" t="s">
        <v>2261</v>
      </c>
      <c r="F23" s="291"/>
      <c r="G23" s="20"/>
      <c r="H23" s="20"/>
    </row>
    <row r="24" spans="2:8" s="27" customFormat="1" ht="18">
      <c r="B24" s="28" t="s">
        <v>4129</v>
      </c>
    </row>
    <row r="26" spans="2:8" ht="15.5">
      <c r="B26" s="292"/>
      <c r="C26" s="292"/>
      <c r="D26" s="20" t="s">
        <v>4113</v>
      </c>
      <c r="E26" s="20" t="s">
        <v>4130</v>
      </c>
      <c r="F26" s="291" t="s">
        <v>4131</v>
      </c>
      <c r="G26" s="20" t="s">
        <v>4132</v>
      </c>
      <c r="H26" s="71">
        <f>'12.01 GSoP'!J159+'12.01 GSoP'!L159</f>
        <v>0</v>
      </c>
    </row>
    <row r="27" spans="2:8" ht="15.5">
      <c r="B27" s="292"/>
      <c r="C27" s="292"/>
      <c r="D27" s="20" t="s">
        <v>4113</v>
      </c>
      <c r="E27" s="20" t="s">
        <v>4130</v>
      </c>
      <c r="F27" s="291" t="s">
        <v>4131</v>
      </c>
      <c r="G27" s="20" t="s">
        <v>4133</v>
      </c>
      <c r="H27" s="71">
        <f>'12.01 GSoP'!J163+'12.01 GSoP'!L163</f>
        <v>0</v>
      </c>
    </row>
    <row r="28" spans="2:8" ht="15.5">
      <c r="B28" s="292"/>
      <c r="C28" s="292"/>
      <c r="D28" s="20" t="s">
        <v>4113</v>
      </c>
      <c r="E28" s="20" t="s">
        <v>4130</v>
      </c>
      <c r="F28" s="291" t="s">
        <v>4131</v>
      </c>
      <c r="G28" s="20" t="s">
        <v>4134</v>
      </c>
      <c r="H28" s="720">
        <f>IFERROR(H27/H26,0)</f>
        <v>0</v>
      </c>
    </row>
    <row r="29" spans="2:8" ht="15.5">
      <c r="B29" s="292"/>
      <c r="C29" s="292"/>
      <c r="D29" s="20" t="s">
        <v>4113</v>
      </c>
      <c r="E29" s="20" t="s">
        <v>4130</v>
      </c>
      <c r="F29" s="291" t="s">
        <v>4131</v>
      </c>
      <c r="G29" s="20" t="s">
        <v>4135</v>
      </c>
      <c r="H29" s="71">
        <f>'12.01 GSoP'!J164+'12.01 GSoP'!L164</f>
        <v>0</v>
      </c>
    </row>
    <row r="30" spans="2:8" ht="15.5">
      <c r="B30" s="292"/>
      <c r="C30" s="292"/>
      <c r="D30" s="20" t="s">
        <v>4113</v>
      </c>
      <c r="E30" s="20" t="s">
        <v>4130</v>
      </c>
      <c r="F30" s="291" t="s">
        <v>4131</v>
      </c>
      <c r="G30" s="20" t="s">
        <v>4136</v>
      </c>
      <c r="H30" s="720">
        <f>IFERROR(H29/H26,0)</f>
        <v>0</v>
      </c>
    </row>
    <row r="31" spans="2:8" ht="15.5">
      <c r="B31" s="292"/>
      <c r="C31" s="292"/>
      <c r="D31" s="20"/>
      <c r="E31" s="20"/>
      <c r="F31" s="291"/>
      <c r="G31" s="20"/>
      <c r="H31" s="20"/>
    </row>
    <row r="32" spans="2:8" s="27" customFormat="1" ht="18">
      <c r="B32" s="28" t="s">
        <v>4137</v>
      </c>
    </row>
    <row r="34" spans="2:8" ht="15.5">
      <c r="B34" s="292"/>
      <c r="C34" s="292"/>
      <c r="D34" s="20" t="s">
        <v>4113</v>
      </c>
      <c r="E34" s="20" t="s">
        <v>4138</v>
      </c>
      <c r="F34" s="291" t="s">
        <v>4139</v>
      </c>
      <c r="G34" s="20" t="s">
        <v>4140</v>
      </c>
      <c r="H34" s="71">
        <f>'12.01 GSoP'!J178+'12.01 GSoP'!L178</f>
        <v>0</v>
      </c>
    </row>
    <row r="35" spans="2:8" ht="15.5">
      <c r="B35" s="292"/>
      <c r="C35" s="292"/>
      <c r="D35" s="20" t="s">
        <v>4113</v>
      </c>
      <c r="E35" s="20" t="s">
        <v>4138</v>
      </c>
      <c r="F35" s="291" t="s">
        <v>4139</v>
      </c>
      <c r="G35" s="20" t="s">
        <v>4141</v>
      </c>
      <c r="H35" s="71">
        <f>'12.01 GSoP'!J179+'12.01 GSoP'!L179</f>
        <v>0</v>
      </c>
    </row>
    <row r="36" spans="2:8" ht="15.5">
      <c r="B36" s="292"/>
      <c r="C36" s="292"/>
      <c r="D36" s="20" t="s">
        <v>4113</v>
      </c>
      <c r="E36" s="20" t="s">
        <v>4138</v>
      </c>
      <c r="F36" s="291" t="s">
        <v>4139</v>
      </c>
      <c r="G36" s="20" t="s">
        <v>4142</v>
      </c>
      <c r="H36" s="71">
        <f>'12.01 GSoP'!J180+'12.01 GSoP'!L180</f>
        <v>0</v>
      </c>
    </row>
    <row r="37" spans="2:8" ht="15.5">
      <c r="B37" s="292"/>
      <c r="C37" s="292"/>
      <c r="D37" s="20" t="s">
        <v>4113</v>
      </c>
      <c r="E37" s="20" t="s">
        <v>4138</v>
      </c>
      <c r="F37" s="291" t="s">
        <v>4139</v>
      </c>
      <c r="G37" s="20" t="s">
        <v>4143</v>
      </c>
      <c r="H37" s="71">
        <f>'12.01 GSoP'!J181+'12.01 GSoP'!L181</f>
        <v>0</v>
      </c>
    </row>
    <row r="38" spans="2:8" ht="15.5">
      <c r="B38" s="292"/>
      <c r="C38" s="292"/>
      <c r="D38" s="20"/>
      <c r="E38" s="20"/>
      <c r="F38" s="291"/>
      <c r="G38" s="20"/>
      <c r="H38" s="20"/>
    </row>
    <row r="39" spans="2:8" s="27" customFormat="1" ht="18">
      <c r="B39" s="28" t="s">
        <v>4144</v>
      </c>
    </row>
    <row r="41" spans="2:8" ht="15.5">
      <c r="B41" s="292"/>
      <c r="C41" s="898"/>
      <c r="D41" s="20" t="s">
        <v>4113</v>
      </c>
      <c r="E41" s="20" t="s">
        <v>4145</v>
      </c>
      <c r="F41" s="291" t="s">
        <v>4146</v>
      </c>
      <c r="G41" s="20" t="s">
        <v>4147</v>
      </c>
      <c r="H41" s="71">
        <f>'12.01 GSoP'!J192+'12.01 GSoP'!L192</f>
        <v>0</v>
      </c>
    </row>
    <row r="42" spans="2:8" ht="15.5">
      <c r="B42" s="292"/>
      <c r="C42" s="292"/>
      <c r="D42" s="20" t="s">
        <v>4113</v>
      </c>
      <c r="E42" s="20" t="s">
        <v>4145</v>
      </c>
      <c r="F42" s="291" t="s">
        <v>4146</v>
      </c>
      <c r="G42" s="20" t="s">
        <v>4148</v>
      </c>
      <c r="H42" s="71">
        <f>'12.01 GSoP'!J194+'12.01 GSoP'!J200+'12.01 GSoP'!L194+'12.01 GSoP'!L200</f>
        <v>0</v>
      </c>
    </row>
    <row r="43" spans="2:8" ht="13.5" customHeight="1">
      <c r="B43" s="292"/>
      <c r="C43" s="292"/>
      <c r="D43" s="20" t="s">
        <v>4113</v>
      </c>
      <c r="E43" s="20" t="s">
        <v>4145</v>
      </c>
      <c r="F43" s="291" t="s">
        <v>4146</v>
      </c>
      <c r="G43" s="20" t="s">
        <v>4149</v>
      </c>
      <c r="H43" s="720">
        <f>IFERROR(H42/H41,0)</f>
        <v>0</v>
      </c>
    </row>
    <row r="44" spans="2:8" ht="15.5">
      <c r="B44" s="1011"/>
      <c r="C44" s="1011"/>
      <c r="D44" s="20" t="s">
        <v>4113</v>
      </c>
      <c r="E44" s="20" t="s">
        <v>4145</v>
      </c>
      <c r="F44" s="1010" t="s">
        <v>4146</v>
      </c>
      <c r="G44" s="20" t="s">
        <v>4150</v>
      </c>
      <c r="H44" s="71">
        <f>'12.01 GSoP'!J195+'12.01 GSoP'!L195+'12.01 GSoP'!J201+'12.01 GSoP'!L201</f>
        <v>0</v>
      </c>
    </row>
    <row r="45" spans="2:8" ht="15.5">
      <c r="B45" s="292"/>
      <c r="C45" s="292"/>
      <c r="D45" s="20" t="s">
        <v>4113</v>
      </c>
      <c r="E45" s="20" t="s">
        <v>4145</v>
      </c>
      <c r="F45" s="291" t="s">
        <v>4146</v>
      </c>
      <c r="G45" s="20" t="s">
        <v>4151</v>
      </c>
      <c r="H45" s="720">
        <f>IFERROR(H44/H41,0)</f>
        <v>0</v>
      </c>
    </row>
    <row r="46" spans="2:8" ht="15.5">
      <c r="B46" s="292"/>
      <c r="C46" s="292"/>
      <c r="D46" s="20"/>
      <c r="E46" s="20"/>
      <c r="F46" s="291"/>
      <c r="G46" s="20"/>
      <c r="H46" s="20"/>
    </row>
    <row r="47" spans="2:8" s="27" customFormat="1" ht="18">
      <c r="B47" s="28" t="s">
        <v>4152</v>
      </c>
    </row>
    <row r="49" spans="2:8" ht="15.5">
      <c r="B49" s="292"/>
      <c r="C49" s="292"/>
      <c r="D49" s="20" t="s">
        <v>4113</v>
      </c>
      <c r="E49" s="20" t="s">
        <v>4153</v>
      </c>
      <c r="F49" s="291" t="s">
        <v>4154</v>
      </c>
      <c r="G49" s="291" t="s">
        <v>4155</v>
      </c>
      <c r="H49" s="71">
        <f>'12.01 GSoP'!J215+'12.01 GSoP'!L215</f>
        <v>0</v>
      </c>
    </row>
    <row r="50" spans="2:8" ht="15.5">
      <c r="B50" s="292"/>
      <c r="C50" s="292"/>
      <c r="D50" s="20" t="s">
        <v>4113</v>
      </c>
      <c r="E50" s="20" t="s">
        <v>4153</v>
      </c>
      <c r="F50" s="291" t="s">
        <v>4154</v>
      </c>
      <c r="G50" s="291" t="s">
        <v>4156</v>
      </c>
      <c r="H50" s="71">
        <f>'12.01 GSoP'!J216+'12.01 GSoP'!L216</f>
        <v>0</v>
      </c>
    </row>
    <row r="51" spans="2:8" ht="15.5">
      <c r="B51" s="292"/>
      <c r="C51" s="292"/>
      <c r="D51" s="20" t="s">
        <v>4113</v>
      </c>
      <c r="E51" s="20" t="s">
        <v>4153</v>
      </c>
      <c r="F51" s="291" t="s">
        <v>4154</v>
      </c>
      <c r="G51" s="291" t="s">
        <v>4157</v>
      </c>
      <c r="H51" s="720">
        <f>IFERROR(H50/H49,0)</f>
        <v>0</v>
      </c>
    </row>
    <row r="52" spans="2:8" ht="15.5">
      <c r="B52" s="292"/>
      <c r="C52" s="292"/>
      <c r="D52" s="20" t="s">
        <v>4113</v>
      </c>
      <c r="E52" s="20" t="s">
        <v>4153</v>
      </c>
      <c r="F52" s="291" t="s">
        <v>4154</v>
      </c>
      <c r="G52" s="291" t="s">
        <v>4158</v>
      </c>
      <c r="H52" s="71">
        <f>'12.01 GSoP'!J217+'12.01 GSoP'!L217</f>
        <v>0</v>
      </c>
    </row>
    <row r="53" spans="2:8" ht="15.5">
      <c r="B53" s="292"/>
      <c r="C53" s="292"/>
      <c r="D53" s="20" t="s">
        <v>4113</v>
      </c>
      <c r="E53" s="20" t="s">
        <v>4153</v>
      </c>
      <c r="F53" s="291" t="s">
        <v>4154</v>
      </c>
      <c r="G53" s="291" t="s">
        <v>4159</v>
      </c>
      <c r="H53" s="720">
        <f>IFERROR(H52/H49,0)</f>
        <v>0</v>
      </c>
    </row>
    <row r="54" spans="2:8" ht="15.5">
      <c r="B54" s="292"/>
      <c r="C54" s="292"/>
      <c r="D54" s="20"/>
      <c r="E54" s="20"/>
      <c r="F54" s="291"/>
      <c r="G54" s="20"/>
      <c r="H54" s="20"/>
    </row>
    <row r="55" spans="2:8" s="27" customFormat="1" ht="18">
      <c r="B55" s="28" t="s">
        <v>4160</v>
      </c>
    </row>
    <row r="57" spans="2:8" ht="15.5">
      <c r="B57" s="292"/>
      <c r="C57" s="292"/>
      <c r="D57" s="20" t="s">
        <v>4113</v>
      </c>
      <c r="E57" s="20" t="s">
        <v>4161</v>
      </c>
      <c r="F57" s="291" t="s">
        <v>4162</v>
      </c>
      <c r="G57" s="291" t="s">
        <v>4155</v>
      </c>
      <c r="H57" s="71">
        <f>'12.01 GSoP'!J224+'12.01 GSoP'!L224</f>
        <v>0</v>
      </c>
    </row>
    <row r="58" spans="2:8" ht="15.5">
      <c r="B58" s="292"/>
      <c r="C58" s="292"/>
      <c r="D58" s="20" t="s">
        <v>4113</v>
      </c>
      <c r="E58" s="20" t="s">
        <v>4161</v>
      </c>
      <c r="F58" s="291" t="s">
        <v>4162</v>
      </c>
      <c r="G58" s="291" t="s">
        <v>4163</v>
      </c>
      <c r="H58" s="71">
        <f>'12.01 GSoP'!J225+'12.01 GSoP'!L225</f>
        <v>0</v>
      </c>
    </row>
    <row r="59" spans="2:8" ht="15.5">
      <c r="B59" s="292"/>
      <c r="C59" s="292"/>
      <c r="D59" s="20" t="s">
        <v>4113</v>
      </c>
      <c r="E59" s="20" t="s">
        <v>4161</v>
      </c>
      <c r="F59" s="291" t="s">
        <v>4162</v>
      </c>
      <c r="G59" s="291" t="s">
        <v>4164</v>
      </c>
      <c r="H59" s="720">
        <f>IFERROR(H58/H57,0)</f>
        <v>0</v>
      </c>
    </row>
    <row r="60" spans="2:8" ht="15.5">
      <c r="B60" s="292"/>
      <c r="C60" s="292"/>
      <c r="D60" s="20" t="s">
        <v>4113</v>
      </c>
      <c r="E60" s="20" t="s">
        <v>4161</v>
      </c>
      <c r="F60" s="291" t="s">
        <v>4162</v>
      </c>
      <c r="G60" s="291" t="s">
        <v>4165</v>
      </c>
      <c r="H60" s="71">
        <f>'12.01 GSoP'!J226+'12.01 GSoP'!L226</f>
        <v>0</v>
      </c>
    </row>
    <row r="61" spans="2:8" ht="15.5">
      <c r="B61" s="292"/>
      <c r="C61" s="292"/>
      <c r="D61" s="20" t="s">
        <v>4113</v>
      </c>
      <c r="E61" s="20" t="s">
        <v>4161</v>
      </c>
      <c r="F61" s="291" t="s">
        <v>4162</v>
      </c>
      <c r="G61" s="291" t="s">
        <v>4166</v>
      </c>
      <c r="H61" s="720">
        <f>IFERROR(H60/H57,0)</f>
        <v>0</v>
      </c>
    </row>
    <row r="62" spans="2:8" ht="15.5">
      <c r="B62" s="292"/>
      <c r="C62" s="292"/>
      <c r="D62" s="20"/>
      <c r="E62" s="20"/>
      <c r="F62" s="291"/>
      <c r="G62" s="20"/>
      <c r="H62" s="20"/>
    </row>
    <row r="63" spans="2:8" s="27" customFormat="1" ht="18">
      <c r="B63" s="28" t="s">
        <v>4167</v>
      </c>
    </row>
    <row r="65" spans="2:8" ht="15.5">
      <c r="B65" s="292"/>
      <c r="C65" s="292"/>
      <c r="D65" s="20" t="s">
        <v>4113</v>
      </c>
      <c r="E65" s="20" t="s">
        <v>4168</v>
      </c>
      <c r="F65" s="291" t="s">
        <v>4169</v>
      </c>
      <c r="G65" s="291" t="s">
        <v>4170</v>
      </c>
      <c r="H65" s="71">
        <f>H66+H68</f>
        <v>0</v>
      </c>
    </row>
    <row r="66" spans="2:8" ht="15.5">
      <c r="B66" s="292"/>
      <c r="C66" s="292"/>
      <c r="D66" s="20" t="s">
        <v>4113</v>
      </c>
      <c r="E66" s="20" t="s">
        <v>4168</v>
      </c>
      <c r="F66" s="291" t="s">
        <v>4169</v>
      </c>
      <c r="G66" s="291" t="s">
        <v>4171</v>
      </c>
      <c r="H66" s="71">
        <f>'12.01 GSoP'!J276+'12.01 GSoP'!L276</f>
        <v>0</v>
      </c>
    </row>
    <row r="67" spans="2:8" ht="15.5">
      <c r="B67" s="292"/>
      <c r="C67" s="292"/>
      <c r="D67" s="20" t="s">
        <v>4113</v>
      </c>
      <c r="E67" s="20" t="s">
        <v>4168</v>
      </c>
      <c r="F67" s="291" t="s">
        <v>4169</v>
      </c>
      <c r="G67" s="291" t="s">
        <v>4172</v>
      </c>
      <c r="H67" s="720">
        <f>IFERROR(H66/H65,0)</f>
        <v>0</v>
      </c>
    </row>
    <row r="68" spans="2:8" ht="15.5">
      <c r="B68" s="292"/>
      <c r="C68" s="292"/>
      <c r="D68" s="20" t="s">
        <v>4113</v>
      </c>
      <c r="E68" s="20" t="s">
        <v>4168</v>
      </c>
      <c r="F68" s="291" t="s">
        <v>4169</v>
      </c>
      <c r="G68" s="291" t="s">
        <v>4173</v>
      </c>
      <c r="H68" s="71">
        <f>'12.01 GSoP'!J277+'12.01 GSoP'!L277</f>
        <v>0</v>
      </c>
    </row>
    <row r="69" spans="2:8" ht="15.5">
      <c r="B69" s="292"/>
      <c r="C69" s="292"/>
      <c r="D69" s="20" t="s">
        <v>4113</v>
      </c>
      <c r="E69" s="20" t="s">
        <v>4168</v>
      </c>
      <c r="F69" s="291" t="s">
        <v>4169</v>
      </c>
      <c r="G69" s="291" t="s">
        <v>4174</v>
      </c>
      <c r="H69" s="720">
        <f>IFERROR(H68/H65,0)</f>
        <v>0</v>
      </c>
    </row>
    <row r="70" spans="2:8" ht="15.5">
      <c r="B70" s="292"/>
      <c r="C70" s="292"/>
      <c r="D70" s="20"/>
      <c r="E70" s="20"/>
      <c r="F70" s="291"/>
      <c r="G70" s="20"/>
      <c r="H70" s="20"/>
    </row>
    <row r="71" spans="2:8" s="27" customFormat="1" ht="18">
      <c r="B71" s="28" t="s">
        <v>4175</v>
      </c>
    </row>
    <row r="73" spans="2:8" ht="15.5">
      <c r="B73" s="292"/>
      <c r="C73" s="292"/>
      <c r="D73" s="20" t="s">
        <v>4113</v>
      </c>
      <c r="E73" s="20" t="s">
        <v>3624</v>
      </c>
      <c r="F73" s="291" t="s">
        <v>3625</v>
      </c>
      <c r="G73" s="20" t="s">
        <v>3628</v>
      </c>
      <c r="H73" s="720">
        <f>IFERROR('11.02 Responding to calls'!H11/'11.02 Responding to calls'!H10,0)</f>
        <v>0</v>
      </c>
    </row>
    <row r="75" spans="2:8" s="27" customFormat="1" ht="18">
      <c r="B75"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B60FA-347B-490B-8BBF-A610BDCE982B}">
  <sheetPr codeName="Sheet99">
    <tabColor rgb="FF00CC00"/>
    <pageSetUpPr autoPageBreaks="0"/>
  </sheetPr>
  <dimension ref="A1:AR111"/>
  <sheetViews>
    <sheetView zoomScale="55" zoomScaleNormal="55" workbookViewId="0">
      <pane ySplit="6" topLeftCell="A36" activePane="bottomLeft" state="frozen"/>
      <selection activeCell="AI90" sqref="AI90:AM90"/>
      <selection pane="bottomLeft" activeCell="I66" sqref="I66"/>
    </sheetView>
  </sheetViews>
  <sheetFormatPr defaultColWidth="0" defaultRowHeight="14"/>
  <cols>
    <col min="1" max="1" width="12.54296875" style="11" customWidth="1"/>
    <col min="2" max="2" width="1.453125" style="11" customWidth="1"/>
    <col min="3" max="3" width="1.54296875" style="11" customWidth="1"/>
    <col min="4" max="5" width="23.453125" style="11" bestFit="1" customWidth="1"/>
    <col min="6" max="6" width="5.453125" style="11" bestFit="1" customWidth="1"/>
    <col min="7" max="7" width="5.453125" style="11" customWidth="1"/>
    <col min="8" max="8" width="17.453125" style="11" customWidth="1"/>
    <col min="9" max="9" width="21.453125" style="11" customWidth="1"/>
    <col min="10" max="10" width="21" style="11" bestFit="1" customWidth="1"/>
    <col min="11" max="11" width="29.453125" style="11" customWidth="1"/>
    <col min="12" max="12" width="28.54296875" style="11" bestFit="1" customWidth="1"/>
    <col min="13" max="13" width="10.54296875" style="11" bestFit="1" customWidth="1"/>
    <col min="14" max="14" width="10.453125" style="11" customWidth="1"/>
    <col min="15" max="15" width="5.453125" style="11" bestFit="1" customWidth="1"/>
    <col min="16" max="20" width="13.54296875" style="11" customWidth="1"/>
    <col min="21" max="26" width="1.54296875" style="11" customWidth="1"/>
    <col min="27" max="44" width="18.453125" style="11" hidden="1" customWidth="1"/>
    <col min="45" max="16384" width="14" style="11" hidden="1"/>
  </cols>
  <sheetData>
    <row r="1" spans="1:20" s="2" customFormat="1" ht="25">
      <c r="A1" s="62" t="s">
        <v>1365</v>
      </c>
      <c r="B1" s="3"/>
      <c r="H1" s="4"/>
      <c r="I1" s="4"/>
      <c r="J1" s="4"/>
      <c r="K1" s="4"/>
      <c r="L1" s="4"/>
      <c r="R1" s="3"/>
    </row>
    <row r="2" spans="1:20" s="2" customFormat="1" ht="25">
      <c r="A2" s="4" t="str">
        <f>Cover!$E$13</f>
        <v>Master</v>
      </c>
    </row>
    <row r="3" spans="1:20" s="2" customFormat="1" ht="25">
      <c r="A3" s="4">
        <f>Cover!$E$15</f>
        <v>2025</v>
      </c>
    </row>
    <row r="4" spans="1:20" s="5" customFormat="1" ht="25.5" thickBot="1">
      <c r="A4" s="1302" t="s">
        <v>4176</v>
      </c>
      <c r="B4" s="6"/>
    </row>
    <row r="6" spans="1:20" s="61" customFormat="1" ht="46.5">
      <c r="A6" s="347"/>
      <c r="B6" s="352"/>
      <c r="C6" s="352"/>
      <c r="D6" s="36" t="s">
        <v>164</v>
      </c>
      <c r="E6" s="36" t="s">
        <v>165</v>
      </c>
      <c r="F6" s="36" t="s">
        <v>167</v>
      </c>
      <c r="G6" s="36" t="s">
        <v>168</v>
      </c>
      <c r="H6" s="358" t="s">
        <v>405</v>
      </c>
      <c r="I6" s="358" t="s">
        <v>406</v>
      </c>
      <c r="J6" s="386" t="s">
        <v>4177</v>
      </c>
      <c r="K6" s="386" t="s">
        <v>4178</v>
      </c>
      <c r="L6" s="386" t="s">
        <v>4179</v>
      </c>
      <c r="M6" s="358" t="s">
        <v>174</v>
      </c>
      <c r="N6" s="358" t="s">
        <v>1368</v>
      </c>
      <c r="O6" s="358" t="s">
        <v>175</v>
      </c>
      <c r="P6" s="416">
        <v>2022</v>
      </c>
      <c r="Q6" s="416">
        <v>2023</v>
      </c>
      <c r="R6" s="416">
        <v>2024</v>
      </c>
      <c r="S6" s="416">
        <v>2025</v>
      </c>
      <c r="T6" s="416">
        <v>2026</v>
      </c>
    </row>
    <row r="8" spans="1:20" s="27" customFormat="1" ht="20">
      <c r="A8" s="345"/>
      <c r="B8" s="437" t="s">
        <v>4180</v>
      </c>
      <c r="C8" s="345"/>
      <c r="D8" s="345"/>
      <c r="E8" s="345"/>
      <c r="F8" s="345"/>
      <c r="G8" s="345"/>
    </row>
    <row r="10" spans="1:20">
      <c r="A10" s="353"/>
      <c r="B10" s="353"/>
      <c r="C10" s="34" t="s">
        <v>4181</v>
      </c>
      <c r="D10" s="34"/>
      <c r="E10" s="34"/>
      <c r="F10" s="34"/>
      <c r="G10" s="34"/>
      <c r="H10" s="33"/>
      <c r="I10" s="33"/>
      <c r="J10" s="33"/>
      <c r="K10" s="33"/>
      <c r="L10" s="33"/>
      <c r="M10" s="33"/>
      <c r="N10" s="33"/>
      <c r="O10" s="33"/>
      <c r="P10" s="33"/>
      <c r="Q10" s="33"/>
      <c r="R10" s="33"/>
      <c r="S10" s="33"/>
      <c r="T10" s="33"/>
    </row>
    <row r="11" spans="1:20" ht="15.5">
      <c r="A11" s="355"/>
      <c r="B11" s="357"/>
      <c r="C11" s="357"/>
      <c r="D11" s="20" t="s">
        <v>216</v>
      </c>
      <c r="E11" s="20" t="s">
        <v>119</v>
      </c>
      <c r="F11" s="20" t="s">
        <v>3656</v>
      </c>
      <c r="G11" s="20"/>
      <c r="H11" s="20" t="s">
        <v>4182</v>
      </c>
      <c r="I11" s="355"/>
      <c r="J11" s="53"/>
      <c r="K11" s="53"/>
      <c r="L11" s="53"/>
      <c r="M11" s="347" t="s">
        <v>184</v>
      </c>
      <c r="N11" s="347" t="s">
        <v>1374</v>
      </c>
      <c r="O11" s="355" t="s">
        <v>185</v>
      </c>
      <c r="P11" s="727"/>
      <c r="Q11" s="727"/>
      <c r="R11" s="727"/>
      <c r="S11" s="1229"/>
      <c r="T11" s="1229"/>
    </row>
    <row r="12" spans="1:20" ht="15.5">
      <c r="A12" s="355"/>
      <c r="B12" s="357"/>
      <c r="C12" s="357"/>
      <c r="D12" s="20" t="s">
        <v>216</v>
      </c>
      <c r="E12" s="20" t="s">
        <v>119</v>
      </c>
      <c r="F12" s="20" t="s">
        <v>3656</v>
      </c>
      <c r="G12" s="20"/>
      <c r="H12" s="20" t="s">
        <v>4182</v>
      </c>
      <c r="I12" s="355"/>
      <c r="J12" s="53"/>
      <c r="K12" s="53"/>
      <c r="L12" s="53"/>
      <c r="M12" s="347" t="s">
        <v>184</v>
      </c>
      <c r="N12" s="347" t="s">
        <v>1374</v>
      </c>
      <c r="O12" s="355" t="s">
        <v>185</v>
      </c>
      <c r="P12" s="727"/>
      <c r="Q12" s="727"/>
      <c r="R12" s="727"/>
      <c r="S12" s="1229"/>
      <c r="T12" s="1229"/>
    </row>
    <row r="13" spans="1:20" ht="15.5">
      <c r="A13" s="355"/>
      <c r="B13" s="357"/>
      <c r="C13" s="357"/>
      <c r="D13" s="20" t="s">
        <v>216</v>
      </c>
      <c r="E13" s="20" t="s">
        <v>119</v>
      </c>
      <c r="F13" s="20" t="s">
        <v>3656</v>
      </c>
      <c r="G13" s="20"/>
      <c r="H13" s="20" t="s">
        <v>4182</v>
      </c>
      <c r="I13" s="355"/>
      <c r="J13" s="53"/>
      <c r="K13" s="53"/>
      <c r="L13" s="53"/>
      <c r="M13" s="347" t="s">
        <v>184</v>
      </c>
      <c r="N13" s="347" t="s">
        <v>1374</v>
      </c>
      <c r="O13" s="355" t="s">
        <v>185</v>
      </c>
      <c r="P13" s="727"/>
      <c r="Q13" s="727"/>
      <c r="R13" s="727"/>
      <c r="S13" s="1229"/>
      <c r="T13" s="1229"/>
    </row>
    <row r="14" spans="1:20" ht="15.5">
      <c r="A14" s="355"/>
      <c r="B14" s="357"/>
      <c r="C14" s="357"/>
      <c r="D14" s="20" t="s">
        <v>216</v>
      </c>
      <c r="E14" s="20" t="s">
        <v>119</v>
      </c>
      <c r="F14" s="20" t="s">
        <v>3656</v>
      </c>
      <c r="G14" s="20"/>
      <c r="H14" s="20" t="s">
        <v>4182</v>
      </c>
      <c r="I14" s="355"/>
      <c r="J14" s="53"/>
      <c r="K14" s="53"/>
      <c r="L14" s="53"/>
      <c r="M14" s="347" t="s">
        <v>184</v>
      </c>
      <c r="N14" s="347" t="s">
        <v>1374</v>
      </c>
      <c r="O14" s="355" t="s">
        <v>185</v>
      </c>
      <c r="P14" s="727"/>
      <c r="Q14" s="727"/>
      <c r="R14" s="727"/>
      <c r="S14" s="1229"/>
      <c r="T14" s="1229"/>
    </row>
    <row r="15" spans="1:20" s="353" customFormat="1">
      <c r="B15" s="13"/>
      <c r="C15" s="13"/>
      <c r="D15" s="20" t="s">
        <v>216</v>
      </c>
      <c r="E15" s="20" t="s">
        <v>119</v>
      </c>
      <c r="F15" s="20" t="s">
        <v>3656</v>
      </c>
      <c r="G15" s="367"/>
      <c r="H15" s="20" t="s">
        <v>4182</v>
      </c>
      <c r="I15" s="355"/>
      <c r="J15" s="53"/>
      <c r="K15" s="53"/>
      <c r="L15" s="53"/>
      <c r="M15" s="13" t="s">
        <v>184</v>
      </c>
      <c r="N15" s="13" t="s">
        <v>1374</v>
      </c>
      <c r="O15" s="367" t="s">
        <v>185</v>
      </c>
      <c r="P15" s="727"/>
      <c r="Q15" s="727"/>
      <c r="R15" s="727"/>
      <c r="S15" s="1229"/>
      <c r="T15" s="1229"/>
    </row>
    <row r="16" spans="1:20" s="353" customFormat="1">
      <c r="D16" s="20" t="s">
        <v>216</v>
      </c>
      <c r="E16" s="20" t="s">
        <v>119</v>
      </c>
      <c r="F16" s="20" t="s">
        <v>3656</v>
      </c>
      <c r="G16" s="367"/>
      <c r="H16" s="20" t="s">
        <v>4182</v>
      </c>
      <c r="I16" s="355"/>
      <c r="J16" s="53"/>
      <c r="K16" s="53"/>
      <c r="L16" s="53"/>
      <c r="M16" s="370" t="s">
        <v>184</v>
      </c>
      <c r="N16" s="370" t="s">
        <v>1374</v>
      </c>
      <c r="O16" s="367" t="s">
        <v>185</v>
      </c>
      <c r="P16" s="727"/>
      <c r="Q16" s="727"/>
      <c r="R16" s="727"/>
      <c r="S16" s="1229"/>
      <c r="T16" s="1229"/>
    </row>
    <row r="17" spans="4:20" s="353" customFormat="1">
      <c r="D17" s="20" t="s">
        <v>216</v>
      </c>
      <c r="E17" s="20" t="s">
        <v>119</v>
      </c>
      <c r="F17" s="20" t="s">
        <v>3656</v>
      </c>
      <c r="G17" s="367"/>
      <c r="H17" s="20" t="s">
        <v>4182</v>
      </c>
      <c r="I17" s="355"/>
      <c r="J17" s="53"/>
      <c r="K17" s="53"/>
      <c r="L17" s="53"/>
      <c r="M17" s="370" t="s">
        <v>184</v>
      </c>
      <c r="N17" s="370" t="s">
        <v>1374</v>
      </c>
      <c r="O17" s="367" t="s">
        <v>185</v>
      </c>
      <c r="P17" s="727"/>
      <c r="Q17" s="727"/>
      <c r="R17" s="727"/>
      <c r="S17" s="1229"/>
      <c r="T17" s="1229"/>
    </row>
    <row r="18" spans="4:20" s="353" customFormat="1">
      <c r="D18" s="20" t="s">
        <v>216</v>
      </c>
      <c r="E18" s="20" t="s">
        <v>119</v>
      </c>
      <c r="F18" s="20" t="s">
        <v>3656</v>
      </c>
      <c r="G18" s="367"/>
      <c r="H18" s="20" t="s">
        <v>4182</v>
      </c>
      <c r="I18" s="355"/>
      <c r="J18" s="53"/>
      <c r="K18" s="53"/>
      <c r="L18" s="53"/>
      <c r="M18" s="370" t="s">
        <v>184</v>
      </c>
      <c r="N18" s="370" t="s">
        <v>1374</v>
      </c>
      <c r="O18" s="367" t="s">
        <v>185</v>
      </c>
      <c r="P18" s="727"/>
      <c r="Q18" s="727"/>
      <c r="R18" s="727"/>
      <c r="S18" s="1229"/>
      <c r="T18" s="1229"/>
    </row>
    <row r="19" spans="4:20" s="353" customFormat="1">
      <c r="D19" s="20" t="s">
        <v>216</v>
      </c>
      <c r="E19" s="20" t="s">
        <v>119</v>
      </c>
      <c r="F19" s="20" t="s">
        <v>3656</v>
      </c>
      <c r="G19" s="367"/>
      <c r="H19" s="20" t="s">
        <v>4182</v>
      </c>
      <c r="I19" s="355"/>
      <c r="J19" s="53"/>
      <c r="K19" s="53"/>
      <c r="L19" s="53"/>
      <c r="M19" s="370" t="s">
        <v>184</v>
      </c>
      <c r="N19" s="370" t="s">
        <v>1374</v>
      </c>
      <c r="O19" s="367" t="s">
        <v>185</v>
      </c>
      <c r="P19" s="727"/>
      <c r="Q19" s="727"/>
      <c r="R19" s="727"/>
      <c r="S19" s="1229"/>
      <c r="T19" s="1229"/>
    </row>
    <row r="20" spans="4:20" s="353" customFormat="1">
      <c r="D20" s="20" t="s">
        <v>216</v>
      </c>
      <c r="E20" s="20" t="s">
        <v>119</v>
      </c>
      <c r="F20" s="20" t="s">
        <v>3656</v>
      </c>
      <c r="G20" s="367"/>
      <c r="H20" s="20" t="s">
        <v>4182</v>
      </c>
      <c r="I20" s="355"/>
      <c r="J20" s="53"/>
      <c r="K20" s="53"/>
      <c r="L20" s="53"/>
      <c r="M20" s="370" t="s">
        <v>184</v>
      </c>
      <c r="N20" s="370" t="s">
        <v>1374</v>
      </c>
      <c r="O20" s="367" t="s">
        <v>185</v>
      </c>
      <c r="P20" s="727"/>
      <c r="Q20" s="727"/>
      <c r="R20" s="727"/>
      <c r="S20" s="1229"/>
      <c r="T20" s="1229"/>
    </row>
    <row r="21" spans="4:20" s="353" customFormat="1">
      <c r="D21" s="20" t="s">
        <v>216</v>
      </c>
      <c r="E21" s="20" t="s">
        <v>119</v>
      </c>
      <c r="F21" s="20" t="s">
        <v>3656</v>
      </c>
      <c r="G21" s="367"/>
      <c r="H21" s="20" t="s">
        <v>4182</v>
      </c>
      <c r="I21" s="355"/>
      <c r="J21" s="53"/>
      <c r="K21" s="53"/>
      <c r="L21" s="53"/>
      <c r="M21" s="370" t="s">
        <v>184</v>
      </c>
      <c r="N21" s="370" t="s">
        <v>1374</v>
      </c>
      <c r="O21" s="367" t="s">
        <v>185</v>
      </c>
      <c r="P21" s="727"/>
      <c r="Q21" s="727"/>
      <c r="R21" s="727"/>
      <c r="S21" s="1229"/>
      <c r="T21" s="1229"/>
    </row>
    <row r="22" spans="4:20" s="353" customFormat="1">
      <c r="D22" s="20" t="s">
        <v>216</v>
      </c>
      <c r="E22" s="20" t="s">
        <v>119</v>
      </c>
      <c r="F22" s="20" t="s">
        <v>3656</v>
      </c>
      <c r="G22" s="367"/>
      <c r="H22" s="20" t="s">
        <v>4182</v>
      </c>
      <c r="I22" s="355"/>
      <c r="J22" s="53"/>
      <c r="K22" s="53"/>
      <c r="L22" s="53"/>
      <c r="M22" s="370" t="s">
        <v>184</v>
      </c>
      <c r="N22" s="370" t="s">
        <v>1374</v>
      </c>
      <c r="O22" s="367" t="s">
        <v>185</v>
      </c>
      <c r="P22" s="727"/>
      <c r="Q22" s="727"/>
      <c r="R22" s="727"/>
      <c r="S22" s="1229"/>
      <c r="T22" s="1229"/>
    </row>
    <row r="23" spans="4:20" s="353" customFormat="1">
      <c r="D23" s="20" t="s">
        <v>216</v>
      </c>
      <c r="E23" s="20" t="s">
        <v>119</v>
      </c>
      <c r="F23" s="20" t="s">
        <v>3656</v>
      </c>
      <c r="G23" s="367"/>
      <c r="H23" s="20" t="s">
        <v>4182</v>
      </c>
      <c r="I23" s="355"/>
      <c r="J23" s="53"/>
      <c r="K23" s="53"/>
      <c r="L23" s="53"/>
      <c r="M23" s="370" t="s">
        <v>184</v>
      </c>
      <c r="N23" s="370" t="s">
        <v>1374</v>
      </c>
      <c r="O23" s="367" t="s">
        <v>185</v>
      </c>
      <c r="P23" s="727"/>
      <c r="Q23" s="727"/>
      <c r="R23" s="727"/>
      <c r="S23" s="1229"/>
      <c r="T23" s="1229"/>
    </row>
    <row r="24" spans="4:20" s="353" customFormat="1">
      <c r="D24" s="20" t="s">
        <v>216</v>
      </c>
      <c r="E24" s="20" t="s">
        <v>119</v>
      </c>
      <c r="F24" s="20" t="s">
        <v>3656</v>
      </c>
      <c r="G24" s="367"/>
      <c r="H24" s="20" t="s">
        <v>4182</v>
      </c>
      <c r="I24" s="355"/>
      <c r="J24" s="53"/>
      <c r="K24" s="53"/>
      <c r="L24" s="53"/>
      <c r="M24" s="370" t="s">
        <v>184</v>
      </c>
      <c r="N24" s="370" t="s">
        <v>1374</v>
      </c>
      <c r="O24" s="367" t="s">
        <v>185</v>
      </c>
      <c r="P24" s="727"/>
      <c r="Q24" s="727"/>
      <c r="R24" s="727"/>
      <c r="S24" s="1229"/>
      <c r="T24" s="1229"/>
    </row>
    <row r="25" spans="4:20" s="353" customFormat="1">
      <c r="D25" s="20" t="s">
        <v>216</v>
      </c>
      <c r="E25" s="20" t="s">
        <v>119</v>
      </c>
      <c r="F25" s="20" t="s">
        <v>3656</v>
      </c>
      <c r="G25" s="367"/>
      <c r="H25" s="20" t="s">
        <v>4182</v>
      </c>
      <c r="I25" s="355"/>
      <c r="J25" s="53"/>
      <c r="K25" s="53"/>
      <c r="L25" s="53"/>
      <c r="M25" s="370" t="s">
        <v>184</v>
      </c>
      <c r="N25" s="370" t="s">
        <v>1374</v>
      </c>
      <c r="O25" s="367" t="s">
        <v>185</v>
      </c>
      <c r="P25" s="727"/>
      <c r="Q25" s="727"/>
      <c r="R25" s="727"/>
      <c r="S25" s="1229"/>
      <c r="T25" s="1229"/>
    </row>
    <row r="26" spans="4:20" s="353" customFormat="1">
      <c r="D26" s="20" t="s">
        <v>216</v>
      </c>
      <c r="E26" s="20" t="s">
        <v>119</v>
      </c>
      <c r="F26" s="20" t="s">
        <v>3656</v>
      </c>
      <c r="G26" s="367"/>
      <c r="H26" s="20" t="s">
        <v>4182</v>
      </c>
      <c r="I26" s="355"/>
      <c r="J26" s="53"/>
      <c r="K26" s="53"/>
      <c r="L26" s="53"/>
      <c r="M26" s="370" t="s">
        <v>184</v>
      </c>
      <c r="N26" s="370" t="s">
        <v>1374</v>
      </c>
      <c r="O26" s="367" t="s">
        <v>185</v>
      </c>
      <c r="P26" s="727"/>
      <c r="Q26" s="727"/>
      <c r="R26" s="727"/>
      <c r="S26" s="1229"/>
      <c r="T26" s="1229"/>
    </row>
    <row r="27" spans="4:20" s="353" customFormat="1">
      <c r="D27" s="20" t="s">
        <v>216</v>
      </c>
      <c r="E27" s="20" t="s">
        <v>119</v>
      </c>
      <c r="F27" s="20" t="s">
        <v>3656</v>
      </c>
      <c r="G27" s="367"/>
      <c r="H27" s="20" t="s">
        <v>4182</v>
      </c>
      <c r="I27" s="355"/>
      <c r="J27" s="53"/>
      <c r="K27" s="53"/>
      <c r="L27" s="53"/>
      <c r="M27" s="370" t="s">
        <v>184</v>
      </c>
      <c r="N27" s="370" t="s">
        <v>1374</v>
      </c>
      <c r="O27" s="367" t="s">
        <v>185</v>
      </c>
      <c r="P27" s="727"/>
      <c r="Q27" s="727"/>
      <c r="R27" s="727"/>
      <c r="S27" s="1229"/>
      <c r="T27" s="1229"/>
    </row>
    <row r="28" spans="4:20" s="353" customFormat="1">
      <c r="D28" s="20" t="s">
        <v>216</v>
      </c>
      <c r="E28" s="20" t="s">
        <v>119</v>
      </c>
      <c r="F28" s="20" t="s">
        <v>3656</v>
      </c>
      <c r="G28" s="367"/>
      <c r="H28" s="20" t="s">
        <v>4182</v>
      </c>
      <c r="I28" s="355"/>
      <c r="J28" s="53"/>
      <c r="K28" s="53"/>
      <c r="L28" s="53"/>
      <c r="M28" s="370" t="s">
        <v>184</v>
      </c>
      <c r="N28" s="370" t="s">
        <v>1374</v>
      </c>
      <c r="O28" s="367" t="s">
        <v>185</v>
      </c>
      <c r="P28" s="727"/>
      <c r="Q28" s="727"/>
      <c r="R28" s="727"/>
      <c r="S28" s="1229"/>
      <c r="T28" s="1229"/>
    </row>
    <row r="29" spans="4:20" s="353" customFormat="1">
      <c r="D29" s="20" t="s">
        <v>216</v>
      </c>
      <c r="E29" s="20" t="s">
        <v>119</v>
      </c>
      <c r="F29" s="20" t="s">
        <v>3656</v>
      </c>
      <c r="G29" s="367"/>
      <c r="H29" s="20" t="s">
        <v>4182</v>
      </c>
      <c r="I29" s="355"/>
      <c r="J29" s="53"/>
      <c r="K29" s="53"/>
      <c r="L29" s="53"/>
      <c r="M29" s="370" t="s">
        <v>184</v>
      </c>
      <c r="N29" s="370" t="s">
        <v>1374</v>
      </c>
      <c r="O29" s="367" t="s">
        <v>185</v>
      </c>
      <c r="P29" s="727"/>
      <c r="Q29" s="727"/>
      <c r="R29" s="727"/>
      <c r="S29" s="1229"/>
      <c r="T29" s="1229"/>
    </row>
    <row r="30" spans="4:20" s="353" customFormat="1">
      <c r="D30" s="20" t="s">
        <v>216</v>
      </c>
      <c r="E30" s="20" t="s">
        <v>119</v>
      </c>
      <c r="F30" s="20" t="s">
        <v>3656</v>
      </c>
      <c r="G30" s="367"/>
      <c r="H30" s="20" t="s">
        <v>4182</v>
      </c>
      <c r="I30" s="355"/>
      <c r="J30" s="53"/>
      <c r="K30" s="53"/>
      <c r="L30" s="53"/>
      <c r="M30" s="370" t="s">
        <v>184</v>
      </c>
      <c r="N30" s="370" t="s">
        <v>1374</v>
      </c>
      <c r="O30" s="367" t="s">
        <v>185</v>
      </c>
      <c r="P30" s="727"/>
      <c r="Q30" s="727"/>
      <c r="R30" s="727"/>
      <c r="S30" s="1229"/>
      <c r="T30" s="1229"/>
    </row>
    <row r="31" spans="4:20" s="353" customFormat="1">
      <c r="D31" s="20" t="s">
        <v>216</v>
      </c>
      <c r="E31" s="20" t="s">
        <v>119</v>
      </c>
      <c r="F31" s="20" t="s">
        <v>3656</v>
      </c>
      <c r="G31" s="367"/>
      <c r="H31" s="20" t="s">
        <v>4182</v>
      </c>
      <c r="I31" s="355"/>
      <c r="J31" s="53"/>
      <c r="K31" s="53"/>
      <c r="L31" s="53"/>
      <c r="M31" s="370" t="s">
        <v>184</v>
      </c>
      <c r="N31" s="370" t="s">
        <v>1374</v>
      </c>
      <c r="O31" s="367" t="s">
        <v>185</v>
      </c>
      <c r="P31" s="727"/>
      <c r="Q31" s="727"/>
      <c r="R31" s="727"/>
      <c r="S31" s="1229"/>
      <c r="T31" s="1229"/>
    </row>
    <row r="32" spans="4:20" s="353" customFormat="1">
      <c r="D32" s="20" t="s">
        <v>216</v>
      </c>
      <c r="E32" s="20" t="s">
        <v>119</v>
      </c>
      <c r="F32" s="20" t="s">
        <v>3656</v>
      </c>
      <c r="G32" s="367"/>
      <c r="H32" s="20" t="s">
        <v>4182</v>
      </c>
      <c r="I32" s="355"/>
      <c r="J32" s="53"/>
      <c r="K32" s="53"/>
      <c r="L32" s="53"/>
      <c r="M32" s="370" t="s">
        <v>184</v>
      </c>
      <c r="N32" s="370" t="s">
        <v>1374</v>
      </c>
      <c r="O32" s="367" t="s">
        <v>185</v>
      </c>
      <c r="P32" s="727"/>
      <c r="Q32" s="727"/>
      <c r="R32" s="727"/>
      <c r="S32" s="1229"/>
      <c r="T32" s="1229"/>
    </row>
    <row r="33" spans="3:20" ht="15.5">
      <c r="C33" s="357"/>
      <c r="D33" s="20" t="s">
        <v>216</v>
      </c>
      <c r="E33" s="20" t="s">
        <v>119</v>
      </c>
      <c r="F33" s="20" t="s">
        <v>3656</v>
      </c>
      <c r="G33" s="20"/>
      <c r="H33" s="20" t="s">
        <v>4182</v>
      </c>
      <c r="I33" s="355"/>
      <c r="J33" s="53"/>
      <c r="K33" s="53"/>
      <c r="L33" s="53"/>
      <c r="M33" s="347" t="s">
        <v>184</v>
      </c>
      <c r="N33" s="347" t="s">
        <v>1374</v>
      </c>
      <c r="O33" s="355" t="s">
        <v>185</v>
      </c>
      <c r="P33" s="727"/>
      <c r="Q33" s="727"/>
      <c r="R33" s="727"/>
      <c r="S33" s="1229"/>
      <c r="T33" s="1229"/>
    </row>
    <row r="34" spans="3:20" ht="15.5">
      <c r="C34" s="357"/>
      <c r="D34" s="20" t="s">
        <v>216</v>
      </c>
      <c r="E34" s="20" t="s">
        <v>119</v>
      </c>
      <c r="F34" s="20" t="s">
        <v>3656</v>
      </c>
      <c r="G34" s="20"/>
      <c r="H34" s="20" t="s">
        <v>4182</v>
      </c>
      <c r="I34" s="355"/>
      <c r="J34" s="53"/>
      <c r="K34" s="53"/>
      <c r="L34" s="53"/>
      <c r="M34" s="347" t="s">
        <v>184</v>
      </c>
      <c r="N34" s="347" t="s">
        <v>1374</v>
      </c>
      <c r="O34" s="355" t="s">
        <v>185</v>
      </c>
      <c r="P34" s="727"/>
      <c r="Q34" s="727"/>
      <c r="R34" s="727"/>
      <c r="S34" s="1229"/>
      <c r="T34" s="1229"/>
    </row>
    <row r="35" spans="3:20" ht="15.5">
      <c r="C35" s="357"/>
      <c r="D35" s="20" t="s">
        <v>216</v>
      </c>
      <c r="E35" s="20" t="s">
        <v>119</v>
      </c>
      <c r="F35" s="20" t="s">
        <v>3656</v>
      </c>
      <c r="G35" s="20"/>
      <c r="H35" s="20" t="s">
        <v>4182</v>
      </c>
      <c r="I35" s="355"/>
      <c r="J35" s="53"/>
      <c r="K35" s="53"/>
      <c r="L35" s="53"/>
      <c r="M35" s="347" t="s">
        <v>184</v>
      </c>
      <c r="N35" s="347" t="s">
        <v>1374</v>
      </c>
      <c r="O35" s="355" t="s">
        <v>185</v>
      </c>
      <c r="P35" s="727"/>
      <c r="Q35" s="727"/>
      <c r="R35" s="727"/>
      <c r="S35" s="1229"/>
      <c r="T35" s="1229"/>
    </row>
    <row r="36" spans="3:20" ht="15.5">
      <c r="C36" s="357"/>
      <c r="D36" s="20" t="s">
        <v>216</v>
      </c>
      <c r="E36" s="20" t="s">
        <v>119</v>
      </c>
      <c r="F36" s="20" t="s">
        <v>3656</v>
      </c>
      <c r="G36" s="20"/>
      <c r="H36" s="20" t="s">
        <v>4182</v>
      </c>
      <c r="I36" s="355"/>
      <c r="J36" s="53"/>
      <c r="K36" s="53"/>
      <c r="L36" s="53"/>
      <c r="M36" s="347" t="s">
        <v>184</v>
      </c>
      <c r="N36" s="347" t="s">
        <v>1374</v>
      </c>
      <c r="O36" s="355" t="s">
        <v>185</v>
      </c>
      <c r="P36" s="727"/>
      <c r="Q36" s="727"/>
      <c r="R36" s="727"/>
      <c r="S36" s="1229"/>
      <c r="T36" s="1229"/>
    </row>
    <row r="37" spans="3:20" s="353" customFormat="1">
      <c r="C37" s="13"/>
      <c r="D37" s="20" t="s">
        <v>216</v>
      </c>
      <c r="E37" s="20" t="s">
        <v>119</v>
      </c>
      <c r="F37" s="20" t="s">
        <v>3656</v>
      </c>
      <c r="G37" s="367"/>
      <c r="H37" s="20" t="s">
        <v>4182</v>
      </c>
      <c r="I37" s="355"/>
      <c r="J37" s="53"/>
      <c r="K37" s="53"/>
      <c r="L37" s="53"/>
      <c r="M37" s="13" t="s">
        <v>184</v>
      </c>
      <c r="N37" s="13" t="s">
        <v>1374</v>
      </c>
      <c r="O37" s="367" t="s">
        <v>185</v>
      </c>
      <c r="P37" s="727"/>
      <c r="Q37" s="727"/>
      <c r="R37" s="727"/>
      <c r="S37" s="1229"/>
      <c r="T37" s="1229"/>
    </row>
    <row r="38" spans="3:20" s="353" customFormat="1">
      <c r="D38" s="20" t="s">
        <v>216</v>
      </c>
      <c r="E38" s="20" t="s">
        <v>119</v>
      </c>
      <c r="F38" s="20" t="s">
        <v>3656</v>
      </c>
      <c r="G38" s="367"/>
      <c r="H38" s="20" t="s">
        <v>4182</v>
      </c>
      <c r="I38" s="355"/>
      <c r="J38" s="53"/>
      <c r="K38" s="53"/>
      <c r="L38" s="53"/>
      <c r="M38" s="370" t="s">
        <v>184</v>
      </c>
      <c r="N38" s="370" t="s">
        <v>1374</v>
      </c>
      <c r="O38" s="367" t="s">
        <v>185</v>
      </c>
      <c r="P38" s="727"/>
      <c r="Q38" s="727"/>
      <c r="R38" s="727"/>
      <c r="S38" s="1229"/>
      <c r="T38" s="1229"/>
    </row>
    <row r="39" spans="3:20" s="353" customFormat="1">
      <c r="D39" s="20" t="s">
        <v>216</v>
      </c>
      <c r="E39" s="20" t="s">
        <v>119</v>
      </c>
      <c r="F39" s="20" t="s">
        <v>3656</v>
      </c>
      <c r="G39" s="367"/>
      <c r="H39" s="20" t="s">
        <v>4182</v>
      </c>
      <c r="I39" s="355"/>
      <c r="J39" s="53"/>
      <c r="K39" s="53"/>
      <c r="L39" s="53"/>
      <c r="M39" s="370" t="s">
        <v>184</v>
      </c>
      <c r="N39" s="370" t="s">
        <v>1374</v>
      </c>
      <c r="O39" s="367" t="s">
        <v>185</v>
      </c>
      <c r="P39" s="727"/>
      <c r="Q39" s="727"/>
      <c r="R39" s="727"/>
      <c r="S39" s="1229"/>
      <c r="T39" s="1229"/>
    </row>
    <row r="40" spans="3:20" s="353" customFormat="1">
      <c r="D40" s="20" t="s">
        <v>216</v>
      </c>
      <c r="E40" s="20" t="s">
        <v>119</v>
      </c>
      <c r="F40" s="20" t="s">
        <v>3656</v>
      </c>
      <c r="G40" s="367"/>
      <c r="H40" s="20" t="s">
        <v>4182</v>
      </c>
      <c r="I40" s="355"/>
      <c r="J40" s="53"/>
      <c r="K40" s="53"/>
      <c r="L40" s="53"/>
      <c r="M40" s="370" t="s">
        <v>184</v>
      </c>
      <c r="N40" s="370" t="s">
        <v>1374</v>
      </c>
      <c r="O40" s="367" t="s">
        <v>185</v>
      </c>
      <c r="P40" s="727"/>
      <c r="Q40" s="727"/>
      <c r="R40" s="727"/>
      <c r="S40" s="1229"/>
      <c r="T40" s="1229"/>
    </row>
    <row r="41" spans="3:20" s="353" customFormat="1">
      <c r="D41" s="20" t="s">
        <v>216</v>
      </c>
      <c r="E41" s="20" t="s">
        <v>119</v>
      </c>
      <c r="F41" s="20" t="s">
        <v>3656</v>
      </c>
      <c r="G41" s="367"/>
      <c r="H41" s="20" t="s">
        <v>4182</v>
      </c>
      <c r="I41" s="355"/>
      <c r="J41" s="53"/>
      <c r="K41" s="53"/>
      <c r="L41" s="53"/>
      <c r="M41" s="370" t="s">
        <v>184</v>
      </c>
      <c r="N41" s="370" t="s">
        <v>1374</v>
      </c>
      <c r="O41" s="367" t="s">
        <v>185</v>
      </c>
      <c r="P41" s="727"/>
      <c r="Q41" s="727"/>
      <c r="R41" s="727"/>
      <c r="S41" s="1229"/>
      <c r="T41" s="1229"/>
    </row>
    <row r="42" spans="3:20" s="353" customFormat="1">
      <c r="D42" s="20" t="s">
        <v>216</v>
      </c>
      <c r="E42" s="20" t="s">
        <v>119</v>
      </c>
      <c r="F42" s="20" t="s">
        <v>3656</v>
      </c>
      <c r="G42" s="367"/>
      <c r="H42" s="20" t="s">
        <v>4182</v>
      </c>
      <c r="I42" s="355"/>
      <c r="J42" s="53"/>
      <c r="K42" s="53"/>
      <c r="L42" s="53"/>
      <c r="M42" s="370" t="s">
        <v>184</v>
      </c>
      <c r="N42" s="370" t="s">
        <v>1374</v>
      </c>
      <c r="O42" s="367" t="s">
        <v>185</v>
      </c>
      <c r="P42" s="727"/>
      <c r="Q42" s="727"/>
      <c r="R42" s="727"/>
      <c r="S42" s="1229"/>
      <c r="T42" s="1229"/>
    </row>
    <row r="43" spans="3:20" s="353" customFormat="1">
      <c r="D43" s="20" t="s">
        <v>216</v>
      </c>
      <c r="E43" s="20" t="s">
        <v>119</v>
      </c>
      <c r="F43" s="20" t="s">
        <v>3656</v>
      </c>
      <c r="G43" s="367"/>
      <c r="H43" s="20" t="s">
        <v>4182</v>
      </c>
      <c r="I43" s="355"/>
      <c r="J43" s="53"/>
      <c r="K43" s="53"/>
      <c r="L43" s="53"/>
      <c r="M43" s="370" t="s">
        <v>184</v>
      </c>
      <c r="N43" s="370" t="s">
        <v>1374</v>
      </c>
      <c r="O43" s="367" t="s">
        <v>185</v>
      </c>
      <c r="P43" s="727"/>
      <c r="Q43" s="727"/>
      <c r="R43" s="727"/>
      <c r="S43" s="1229"/>
      <c r="T43" s="1229"/>
    </row>
    <row r="44" spans="3:20" s="353" customFormat="1">
      <c r="D44" s="20" t="s">
        <v>216</v>
      </c>
      <c r="E44" s="20" t="s">
        <v>119</v>
      </c>
      <c r="F44" s="20" t="s">
        <v>3656</v>
      </c>
      <c r="G44" s="367"/>
      <c r="H44" s="20" t="s">
        <v>4182</v>
      </c>
      <c r="I44" s="355"/>
      <c r="J44" s="53"/>
      <c r="K44" s="53"/>
      <c r="L44" s="53"/>
      <c r="M44" s="370" t="s">
        <v>184</v>
      </c>
      <c r="N44" s="370" t="s">
        <v>1374</v>
      </c>
      <c r="O44" s="367" t="s">
        <v>185</v>
      </c>
      <c r="P44" s="727"/>
      <c r="Q44" s="727"/>
      <c r="R44" s="727"/>
      <c r="S44" s="1229"/>
      <c r="T44" s="1229"/>
    </row>
    <row r="45" spans="3:20" s="353" customFormat="1">
      <c r="D45" s="20" t="s">
        <v>216</v>
      </c>
      <c r="E45" s="20" t="s">
        <v>119</v>
      </c>
      <c r="F45" s="20" t="s">
        <v>3656</v>
      </c>
      <c r="G45" s="367"/>
      <c r="H45" s="20" t="s">
        <v>4182</v>
      </c>
      <c r="I45" s="355"/>
      <c r="J45" s="53"/>
      <c r="K45" s="53"/>
      <c r="L45" s="53"/>
      <c r="M45" s="370" t="s">
        <v>184</v>
      </c>
      <c r="N45" s="370" t="s">
        <v>1374</v>
      </c>
      <c r="O45" s="367" t="s">
        <v>185</v>
      </c>
      <c r="P45" s="727"/>
      <c r="Q45" s="727"/>
      <c r="R45" s="727"/>
      <c r="S45" s="1229"/>
      <c r="T45" s="1229"/>
    </row>
    <row r="46" spans="3:20" s="353" customFormat="1">
      <c r="D46" s="20" t="s">
        <v>216</v>
      </c>
      <c r="E46" s="20" t="s">
        <v>119</v>
      </c>
      <c r="F46" s="20" t="s">
        <v>3656</v>
      </c>
      <c r="G46" s="367"/>
      <c r="H46" s="20" t="s">
        <v>4182</v>
      </c>
      <c r="I46" s="355"/>
      <c r="J46" s="53"/>
      <c r="K46" s="53"/>
      <c r="L46" s="53"/>
      <c r="M46" s="370" t="s">
        <v>184</v>
      </c>
      <c r="N46" s="370" t="s">
        <v>1374</v>
      </c>
      <c r="O46" s="367" t="s">
        <v>185</v>
      </c>
      <c r="P46" s="727"/>
      <c r="Q46" s="727"/>
      <c r="R46" s="727"/>
      <c r="S46" s="1229"/>
      <c r="T46" s="1229"/>
    </row>
    <row r="47" spans="3:20" s="353" customFormat="1">
      <c r="D47" s="20" t="s">
        <v>216</v>
      </c>
      <c r="E47" s="20" t="s">
        <v>119</v>
      </c>
      <c r="F47" s="20" t="s">
        <v>3656</v>
      </c>
      <c r="G47" s="367"/>
      <c r="H47" s="20" t="s">
        <v>4182</v>
      </c>
      <c r="I47" s="355"/>
      <c r="J47" s="53"/>
      <c r="K47" s="53"/>
      <c r="L47" s="53"/>
      <c r="M47" s="370" t="s">
        <v>184</v>
      </c>
      <c r="N47" s="370" t="s">
        <v>1374</v>
      </c>
      <c r="O47" s="367" t="s">
        <v>185</v>
      </c>
      <c r="P47" s="727"/>
      <c r="Q47" s="727"/>
      <c r="R47" s="727"/>
      <c r="S47" s="1229"/>
      <c r="T47" s="1229"/>
    </row>
    <row r="48" spans="3:20" s="353" customFormat="1">
      <c r="D48" s="20" t="s">
        <v>216</v>
      </c>
      <c r="E48" s="20" t="s">
        <v>119</v>
      </c>
      <c r="F48" s="20" t="s">
        <v>3656</v>
      </c>
      <c r="G48" s="367"/>
      <c r="H48" s="20" t="s">
        <v>4182</v>
      </c>
      <c r="I48" s="355"/>
      <c r="J48" s="53"/>
      <c r="K48" s="53"/>
      <c r="L48" s="53"/>
      <c r="M48" s="370" t="s">
        <v>184</v>
      </c>
      <c r="N48" s="370" t="s">
        <v>1374</v>
      </c>
      <c r="O48" s="367" t="s">
        <v>185</v>
      </c>
      <c r="P48" s="727"/>
      <c r="Q48" s="727"/>
      <c r="R48" s="727"/>
      <c r="S48" s="1229"/>
      <c r="T48" s="1229"/>
    </row>
    <row r="49" spans="3:20" ht="15.5">
      <c r="C49" s="357"/>
      <c r="D49" s="20" t="s">
        <v>216</v>
      </c>
      <c r="E49" s="20" t="s">
        <v>119</v>
      </c>
      <c r="F49" s="20" t="s">
        <v>3656</v>
      </c>
      <c r="G49" s="20"/>
      <c r="H49" s="20" t="s">
        <v>4182</v>
      </c>
      <c r="I49" s="355"/>
      <c r="J49" s="53"/>
      <c r="K49" s="53"/>
      <c r="L49" s="53"/>
      <c r="M49" s="347" t="s">
        <v>184</v>
      </c>
      <c r="N49" s="347" t="s">
        <v>1374</v>
      </c>
      <c r="O49" s="355" t="s">
        <v>185</v>
      </c>
      <c r="P49" s="727"/>
      <c r="Q49" s="727"/>
      <c r="R49" s="727"/>
      <c r="S49" s="1229"/>
      <c r="T49" s="1229"/>
    </row>
    <row r="50" spans="3:20" ht="15.5">
      <c r="C50" s="357"/>
      <c r="D50" s="20" t="s">
        <v>216</v>
      </c>
      <c r="E50" s="20" t="s">
        <v>119</v>
      </c>
      <c r="F50" s="20" t="s">
        <v>3656</v>
      </c>
      <c r="G50" s="20"/>
      <c r="H50" s="20" t="s">
        <v>4182</v>
      </c>
      <c r="I50" s="355"/>
      <c r="J50" s="53"/>
      <c r="K50" s="53"/>
      <c r="L50" s="53"/>
      <c r="M50" s="347" t="s">
        <v>184</v>
      </c>
      <c r="N50" s="347" t="s">
        <v>1374</v>
      </c>
      <c r="O50" s="355" t="s">
        <v>185</v>
      </c>
      <c r="P50" s="727"/>
      <c r="Q50" s="727"/>
      <c r="R50" s="727"/>
      <c r="S50" s="1229"/>
      <c r="T50" s="1229"/>
    </row>
    <row r="51" spans="3:20" ht="15.5">
      <c r="C51" s="357"/>
      <c r="D51" s="20" t="s">
        <v>216</v>
      </c>
      <c r="E51" s="20" t="s">
        <v>119</v>
      </c>
      <c r="F51" s="20" t="s">
        <v>3656</v>
      </c>
      <c r="G51" s="20"/>
      <c r="H51" s="20" t="s">
        <v>4182</v>
      </c>
      <c r="I51" s="355"/>
      <c r="J51" s="53"/>
      <c r="K51" s="53"/>
      <c r="L51" s="53"/>
      <c r="M51" s="347" t="s">
        <v>184</v>
      </c>
      <c r="N51" s="347" t="s">
        <v>1374</v>
      </c>
      <c r="O51" s="355" t="s">
        <v>185</v>
      </c>
      <c r="P51" s="727"/>
      <c r="Q51" s="727"/>
      <c r="R51" s="727"/>
      <c r="S51" s="1229"/>
      <c r="T51" s="1229"/>
    </row>
    <row r="52" spans="3:20" ht="15.5">
      <c r="C52" s="357"/>
      <c r="D52" s="20" t="s">
        <v>216</v>
      </c>
      <c r="E52" s="20" t="s">
        <v>119</v>
      </c>
      <c r="F52" s="20" t="s">
        <v>3656</v>
      </c>
      <c r="G52" s="20"/>
      <c r="H52" s="20" t="s">
        <v>4182</v>
      </c>
      <c r="I52" s="355"/>
      <c r="J52" s="53"/>
      <c r="K52" s="53"/>
      <c r="L52" s="53"/>
      <c r="M52" s="347" t="s">
        <v>184</v>
      </c>
      <c r="N52" s="347" t="s">
        <v>1374</v>
      </c>
      <c r="O52" s="355" t="s">
        <v>185</v>
      </c>
      <c r="P52" s="727"/>
      <c r="Q52" s="727"/>
      <c r="R52" s="727"/>
      <c r="S52" s="1229"/>
      <c r="T52" s="1229"/>
    </row>
    <row r="53" spans="3:20" s="353" customFormat="1">
      <c r="C53" s="13"/>
      <c r="D53" s="20" t="s">
        <v>216</v>
      </c>
      <c r="E53" s="20" t="s">
        <v>119</v>
      </c>
      <c r="F53" s="20" t="s">
        <v>3656</v>
      </c>
      <c r="G53" s="367"/>
      <c r="H53" s="20" t="s">
        <v>4182</v>
      </c>
      <c r="I53" s="355"/>
      <c r="J53" s="53"/>
      <c r="K53" s="53"/>
      <c r="L53" s="53"/>
      <c r="M53" s="13" t="s">
        <v>184</v>
      </c>
      <c r="N53" s="13" t="s">
        <v>1374</v>
      </c>
      <c r="O53" s="367" t="s">
        <v>185</v>
      </c>
      <c r="P53" s="727"/>
      <c r="Q53" s="727"/>
      <c r="R53" s="727"/>
      <c r="S53" s="1229"/>
      <c r="T53" s="1229"/>
    </row>
    <row r="54" spans="3:20" s="353" customFormat="1">
      <c r="D54" s="20" t="s">
        <v>216</v>
      </c>
      <c r="E54" s="20" t="s">
        <v>119</v>
      </c>
      <c r="F54" s="20" t="s">
        <v>3656</v>
      </c>
      <c r="G54" s="367"/>
      <c r="H54" s="20" t="s">
        <v>4182</v>
      </c>
      <c r="I54" s="355"/>
      <c r="J54" s="53"/>
      <c r="K54" s="53"/>
      <c r="L54" s="53"/>
      <c r="M54" s="370" t="s">
        <v>184</v>
      </c>
      <c r="N54" s="370" t="s">
        <v>1374</v>
      </c>
      <c r="O54" s="367" t="s">
        <v>185</v>
      </c>
      <c r="P54" s="727"/>
      <c r="Q54" s="727"/>
      <c r="R54" s="727"/>
      <c r="S54" s="1229"/>
      <c r="T54" s="1229"/>
    </row>
    <row r="55" spans="3:20" s="353" customFormat="1">
      <c r="D55" s="20" t="s">
        <v>216</v>
      </c>
      <c r="E55" s="20" t="s">
        <v>119</v>
      </c>
      <c r="F55" s="20" t="s">
        <v>3656</v>
      </c>
      <c r="G55" s="367"/>
      <c r="H55" s="20" t="s">
        <v>4182</v>
      </c>
      <c r="I55" s="355"/>
      <c r="J55" s="53"/>
      <c r="K55" s="53"/>
      <c r="L55" s="53"/>
      <c r="M55" s="370" t="s">
        <v>184</v>
      </c>
      <c r="N55" s="370" t="s">
        <v>1374</v>
      </c>
      <c r="O55" s="367" t="s">
        <v>185</v>
      </c>
      <c r="P55" s="727"/>
      <c r="Q55" s="727"/>
      <c r="R55" s="727"/>
      <c r="S55" s="1229"/>
      <c r="T55" s="1229"/>
    </row>
    <row r="56" spans="3:20" s="353" customFormat="1">
      <c r="D56" s="20" t="s">
        <v>216</v>
      </c>
      <c r="E56" s="20" t="s">
        <v>119</v>
      </c>
      <c r="F56" s="20" t="s">
        <v>3656</v>
      </c>
      <c r="G56" s="367"/>
      <c r="H56" s="20" t="s">
        <v>4182</v>
      </c>
      <c r="I56" s="355"/>
      <c r="J56" s="53"/>
      <c r="K56" s="53"/>
      <c r="L56" s="53"/>
      <c r="M56" s="370" t="s">
        <v>184</v>
      </c>
      <c r="N56" s="370" t="s">
        <v>1374</v>
      </c>
      <c r="O56" s="367" t="s">
        <v>185</v>
      </c>
      <c r="P56" s="727"/>
      <c r="Q56" s="727"/>
      <c r="R56" s="727"/>
      <c r="S56" s="1229"/>
      <c r="T56" s="1229"/>
    </row>
    <row r="57" spans="3:20" s="353" customFormat="1">
      <c r="D57" s="20" t="s">
        <v>216</v>
      </c>
      <c r="E57" s="20" t="s">
        <v>119</v>
      </c>
      <c r="F57" s="20" t="s">
        <v>3656</v>
      </c>
      <c r="G57" s="367"/>
      <c r="H57" s="20" t="s">
        <v>4182</v>
      </c>
      <c r="I57" s="355"/>
      <c r="J57" s="53"/>
      <c r="K57" s="53"/>
      <c r="L57" s="53"/>
      <c r="M57" s="370" t="s">
        <v>184</v>
      </c>
      <c r="N57" s="370" t="s">
        <v>1374</v>
      </c>
      <c r="O57" s="367" t="s">
        <v>185</v>
      </c>
      <c r="P57" s="727"/>
      <c r="Q57" s="727"/>
      <c r="R57" s="727"/>
      <c r="S57" s="1229"/>
      <c r="T57" s="1229"/>
    </row>
    <row r="58" spans="3:20" s="353" customFormat="1">
      <c r="D58" s="20" t="s">
        <v>216</v>
      </c>
      <c r="E58" s="20" t="s">
        <v>119</v>
      </c>
      <c r="F58" s="20" t="s">
        <v>3656</v>
      </c>
      <c r="G58" s="367"/>
      <c r="H58" s="20" t="s">
        <v>4182</v>
      </c>
      <c r="I58" s="355"/>
      <c r="J58" s="53"/>
      <c r="K58" s="53"/>
      <c r="L58" s="53"/>
      <c r="M58" s="370" t="s">
        <v>184</v>
      </c>
      <c r="N58" s="370" t="s">
        <v>1374</v>
      </c>
      <c r="O58" s="367" t="s">
        <v>185</v>
      </c>
      <c r="P58" s="727"/>
      <c r="Q58" s="727"/>
      <c r="R58" s="727"/>
      <c r="S58" s="1229"/>
      <c r="T58" s="1229"/>
    </row>
    <row r="59" spans="3:20" s="353" customFormat="1">
      <c r="D59" s="20" t="s">
        <v>216</v>
      </c>
      <c r="E59" s="20" t="s">
        <v>119</v>
      </c>
      <c r="F59" s="20" t="s">
        <v>3656</v>
      </c>
      <c r="G59" s="367"/>
      <c r="H59" s="20" t="s">
        <v>4182</v>
      </c>
      <c r="I59" s="355"/>
      <c r="J59" s="53"/>
      <c r="K59" s="53"/>
      <c r="L59" s="53"/>
      <c r="M59" s="370" t="s">
        <v>184</v>
      </c>
      <c r="N59" s="370" t="s">
        <v>1374</v>
      </c>
      <c r="O59" s="367" t="s">
        <v>185</v>
      </c>
      <c r="P59" s="727"/>
      <c r="Q59" s="727"/>
      <c r="R59" s="727"/>
      <c r="S59" s="1229"/>
      <c r="T59" s="1229"/>
    </row>
    <row r="60" spans="3:20" s="353" customFormat="1">
      <c r="D60" s="20" t="s">
        <v>216</v>
      </c>
      <c r="E60" s="20" t="s">
        <v>119</v>
      </c>
      <c r="F60" s="20" t="s">
        <v>3656</v>
      </c>
      <c r="G60" s="367"/>
      <c r="H60" s="20" t="s">
        <v>4182</v>
      </c>
      <c r="I60" s="355"/>
      <c r="J60" s="53"/>
      <c r="K60" s="53"/>
      <c r="L60" s="53"/>
      <c r="M60" s="370" t="s">
        <v>184</v>
      </c>
      <c r="N60" s="370" t="s">
        <v>1374</v>
      </c>
      <c r="O60" s="367" t="s">
        <v>185</v>
      </c>
      <c r="P60" s="727"/>
      <c r="Q60" s="727"/>
      <c r="R60" s="727"/>
      <c r="S60" s="1229"/>
      <c r="T60" s="1229"/>
    </row>
    <row r="61" spans="3:20" s="353" customFormat="1">
      <c r="D61" s="20" t="s">
        <v>216</v>
      </c>
      <c r="E61" s="20" t="s">
        <v>119</v>
      </c>
      <c r="F61" s="20" t="s">
        <v>3656</v>
      </c>
      <c r="G61" s="367"/>
      <c r="H61" s="20" t="s">
        <v>4182</v>
      </c>
      <c r="I61" s="355"/>
      <c r="J61" s="53"/>
      <c r="K61" s="53"/>
      <c r="L61" s="53"/>
      <c r="M61" s="370" t="s">
        <v>184</v>
      </c>
      <c r="N61" s="370" t="s">
        <v>1374</v>
      </c>
      <c r="O61" s="367" t="s">
        <v>185</v>
      </c>
      <c r="P61" s="727"/>
      <c r="Q61" s="727"/>
      <c r="R61" s="727"/>
      <c r="S61" s="1229"/>
      <c r="T61" s="1229"/>
    </row>
    <row r="62" spans="3:20" s="353" customFormat="1">
      <c r="D62" s="20" t="s">
        <v>216</v>
      </c>
      <c r="E62" s="20" t="s">
        <v>119</v>
      </c>
      <c r="F62" s="20" t="s">
        <v>3656</v>
      </c>
      <c r="G62" s="367"/>
      <c r="H62" s="20" t="s">
        <v>4182</v>
      </c>
      <c r="I62" s="355"/>
      <c r="J62" s="53"/>
      <c r="K62" s="53"/>
      <c r="L62" s="53"/>
      <c r="M62" s="370" t="s">
        <v>184</v>
      </c>
      <c r="N62" s="370" t="s">
        <v>1374</v>
      </c>
      <c r="O62" s="367" t="s">
        <v>185</v>
      </c>
      <c r="P62" s="727"/>
      <c r="Q62" s="727"/>
      <c r="R62" s="727"/>
      <c r="S62" s="1229"/>
      <c r="T62" s="1229"/>
    </row>
    <row r="63" spans="3:20" s="353" customFormat="1">
      <c r="D63" s="20" t="s">
        <v>216</v>
      </c>
      <c r="E63" s="20" t="s">
        <v>119</v>
      </c>
      <c r="F63" s="20" t="s">
        <v>3656</v>
      </c>
      <c r="G63" s="367"/>
      <c r="H63" s="20" t="s">
        <v>4182</v>
      </c>
      <c r="I63" s="355"/>
      <c r="J63" s="53"/>
      <c r="K63" s="53"/>
      <c r="L63" s="53"/>
      <c r="M63" s="370" t="s">
        <v>184</v>
      </c>
      <c r="N63" s="370" t="s">
        <v>1374</v>
      </c>
      <c r="O63" s="367" t="s">
        <v>185</v>
      </c>
      <c r="P63" s="727"/>
      <c r="Q63" s="727"/>
      <c r="R63" s="727"/>
      <c r="S63" s="1229"/>
      <c r="T63" s="1229"/>
    </row>
    <row r="64" spans="3:20" s="353" customFormat="1">
      <c r="D64" s="20" t="s">
        <v>216</v>
      </c>
      <c r="E64" s="20" t="s">
        <v>119</v>
      </c>
      <c r="F64" s="20" t="s">
        <v>3656</v>
      </c>
      <c r="G64" s="367"/>
      <c r="H64" s="20" t="s">
        <v>4182</v>
      </c>
      <c r="I64" s="355"/>
      <c r="J64" s="53"/>
      <c r="K64" s="53"/>
      <c r="L64" s="53"/>
      <c r="M64" s="370" t="s">
        <v>184</v>
      </c>
      <c r="N64" s="370" t="s">
        <v>1374</v>
      </c>
      <c r="O64" s="367" t="s">
        <v>185</v>
      </c>
      <c r="P64" s="727"/>
      <c r="Q64" s="727"/>
      <c r="R64" s="727"/>
      <c r="S64" s="1229"/>
      <c r="T64" s="1229"/>
    </row>
    <row r="65" spans="3:20" s="353" customFormat="1" ht="15" customHeight="1">
      <c r="D65" s="20" t="s">
        <v>216</v>
      </c>
      <c r="E65" s="20" t="s">
        <v>119</v>
      </c>
      <c r="F65" s="20" t="s">
        <v>3656</v>
      </c>
      <c r="G65" s="367"/>
      <c r="H65" s="20" t="s">
        <v>4182</v>
      </c>
      <c r="I65" s="355"/>
      <c r="J65" s="53"/>
      <c r="K65" s="53"/>
      <c r="L65" s="53"/>
      <c r="M65" s="370" t="s">
        <v>184</v>
      </c>
      <c r="N65" s="370" t="s">
        <v>1374</v>
      </c>
      <c r="O65" s="367" t="s">
        <v>185</v>
      </c>
      <c r="P65" s="727"/>
      <c r="Q65" s="727"/>
      <c r="R65" s="727"/>
      <c r="S65" s="1229"/>
      <c r="T65" s="1229"/>
    </row>
    <row r="66" spans="3:20" s="353" customFormat="1">
      <c r="H66" s="355"/>
      <c r="I66" s="1463" t="s">
        <v>4456</v>
      </c>
      <c r="J66" s="355"/>
      <c r="K66" s="355"/>
      <c r="L66" s="355"/>
      <c r="M66" s="372"/>
      <c r="N66" s="372"/>
      <c r="O66" s="367"/>
      <c r="P66" s="1153">
        <f>SUM(P11:P65)</f>
        <v>0</v>
      </c>
      <c r="Q66" s="1153">
        <f t="shared" ref="Q66:T66" si="0">SUM(Q11:Q65)</f>
        <v>0</v>
      </c>
      <c r="R66" s="1153">
        <f t="shared" si="0"/>
        <v>0</v>
      </c>
      <c r="S66" s="1153">
        <f t="shared" si="0"/>
        <v>0</v>
      </c>
      <c r="T66" s="1153">
        <f t="shared" si="0"/>
        <v>0</v>
      </c>
    </row>
    <row r="67" spans="3:20" s="353" customFormat="1">
      <c r="H67" s="355"/>
      <c r="I67" s="355"/>
      <c r="J67" s="355"/>
      <c r="K67" s="355"/>
      <c r="L67" s="355"/>
      <c r="M67" s="372"/>
      <c r="N67" s="372"/>
      <c r="O67" s="367"/>
      <c r="R67" s="13"/>
      <c r="S67" s="371"/>
      <c r="T67" s="367"/>
    </row>
    <row r="68" spans="3:20">
      <c r="C68" s="34" t="s">
        <v>4183</v>
      </c>
      <c r="D68" s="34"/>
      <c r="E68" s="34"/>
      <c r="F68" s="34"/>
      <c r="G68" s="34"/>
      <c r="H68" s="33"/>
      <c r="I68" s="33"/>
      <c r="J68" s="33"/>
      <c r="K68" s="33"/>
      <c r="L68" s="33"/>
      <c r="M68" s="33"/>
      <c r="N68" s="33"/>
      <c r="O68" s="33"/>
      <c r="P68" s="33"/>
      <c r="Q68" s="33"/>
      <c r="R68" s="33"/>
      <c r="S68" s="33"/>
      <c r="T68" s="33"/>
    </row>
    <row r="69" spans="3:20" s="353" customFormat="1" ht="36" customHeight="1">
      <c r="D69" s="20" t="s">
        <v>216</v>
      </c>
      <c r="E69" s="20" t="s">
        <v>119</v>
      </c>
      <c r="F69" s="20" t="s">
        <v>3656</v>
      </c>
      <c r="G69" s="367"/>
      <c r="H69" s="20" t="s">
        <v>4182</v>
      </c>
      <c r="I69" s="355"/>
      <c r="J69" s="53"/>
      <c r="K69" s="53"/>
      <c r="L69" s="53"/>
      <c r="M69" s="370" t="s">
        <v>184</v>
      </c>
      <c r="N69" s="370" t="s">
        <v>1374</v>
      </c>
      <c r="O69" s="367" t="s">
        <v>185</v>
      </c>
      <c r="P69" s="727"/>
      <c r="Q69" s="727"/>
      <c r="R69" s="727"/>
      <c r="S69" s="1229"/>
      <c r="T69" s="1229"/>
    </row>
    <row r="70" spans="3:20" s="353" customFormat="1">
      <c r="D70" s="20" t="s">
        <v>216</v>
      </c>
      <c r="E70" s="20" t="s">
        <v>119</v>
      </c>
      <c r="F70" s="20" t="s">
        <v>3656</v>
      </c>
      <c r="G70" s="367"/>
      <c r="H70" s="20" t="s">
        <v>4182</v>
      </c>
      <c r="I70" s="355"/>
      <c r="J70" s="53"/>
      <c r="K70" s="53"/>
      <c r="L70" s="53"/>
      <c r="M70" s="370" t="s">
        <v>184</v>
      </c>
      <c r="N70" s="370" t="s">
        <v>1374</v>
      </c>
      <c r="O70" s="367" t="s">
        <v>185</v>
      </c>
      <c r="P70" s="727"/>
      <c r="Q70" s="727"/>
      <c r="R70" s="727"/>
      <c r="S70" s="1229"/>
      <c r="T70" s="1229"/>
    </row>
    <row r="71" spans="3:20" s="353" customFormat="1">
      <c r="D71" s="20" t="s">
        <v>216</v>
      </c>
      <c r="E71" s="20" t="s">
        <v>119</v>
      </c>
      <c r="F71" s="20" t="s">
        <v>3656</v>
      </c>
      <c r="G71" s="367"/>
      <c r="H71" s="20" t="s">
        <v>4182</v>
      </c>
      <c r="I71" s="355"/>
      <c r="J71" s="53"/>
      <c r="K71" s="53"/>
      <c r="L71" s="53"/>
      <c r="M71" s="370" t="s">
        <v>184</v>
      </c>
      <c r="N71" s="370" t="s">
        <v>1374</v>
      </c>
      <c r="O71" s="367" t="s">
        <v>185</v>
      </c>
      <c r="P71" s="727"/>
      <c r="Q71" s="727"/>
      <c r="R71" s="727"/>
      <c r="S71" s="1229"/>
      <c r="T71" s="1229"/>
    </row>
    <row r="72" spans="3:20" s="353" customFormat="1">
      <c r="D72" s="20" t="s">
        <v>216</v>
      </c>
      <c r="E72" s="20" t="s">
        <v>119</v>
      </c>
      <c r="F72" s="20" t="s">
        <v>3656</v>
      </c>
      <c r="G72" s="367"/>
      <c r="H72" s="20" t="s">
        <v>4182</v>
      </c>
      <c r="I72" s="355"/>
      <c r="J72" s="53"/>
      <c r="K72" s="53"/>
      <c r="L72" s="53"/>
      <c r="M72" s="370" t="s">
        <v>184</v>
      </c>
      <c r="N72" s="370" t="s">
        <v>1374</v>
      </c>
      <c r="O72" s="367" t="s">
        <v>185</v>
      </c>
      <c r="P72" s="727"/>
      <c r="Q72" s="727"/>
      <c r="R72" s="727"/>
      <c r="S72" s="1229"/>
      <c r="T72" s="1229"/>
    </row>
    <row r="73" spans="3:20" s="353" customFormat="1">
      <c r="D73" s="20" t="s">
        <v>216</v>
      </c>
      <c r="E73" s="20" t="s">
        <v>119</v>
      </c>
      <c r="F73" s="20" t="s">
        <v>3656</v>
      </c>
      <c r="G73" s="367"/>
      <c r="H73" s="20" t="s">
        <v>4182</v>
      </c>
      <c r="I73" s="355"/>
      <c r="J73" s="53"/>
      <c r="K73" s="53"/>
      <c r="L73" s="53"/>
      <c r="M73" s="370" t="s">
        <v>184</v>
      </c>
      <c r="N73" s="370" t="s">
        <v>1374</v>
      </c>
      <c r="O73" s="367" t="s">
        <v>185</v>
      </c>
      <c r="P73" s="727"/>
      <c r="Q73" s="727"/>
      <c r="R73" s="727"/>
      <c r="S73" s="1227"/>
      <c r="T73" s="1227"/>
    </row>
    <row r="74" spans="3:20" s="353" customFormat="1">
      <c r="D74" s="20" t="s">
        <v>216</v>
      </c>
      <c r="E74" s="20" t="s">
        <v>119</v>
      </c>
      <c r="F74" s="20" t="s">
        <v>3656</v>
      </c>
      <c r="G74" s="367"/>
      <c r="H74" s="20" t="s">
        <v>4182</v>
      </c>
      <c r="I74" s="355"/>
      <c r="J74" s="53"/>
      <c r="K74" s="53"/>
      <c r="L74" s="53"/>
      <c r="M74" s="370" t="s">
        <v>184</v>
      </c>
      <c r="N74" s="370" t="s">
        <v>1374</v>
      </c>
      <c r="O74" s="367" t="s">
        <v>185</v>
      </c>
      <c r="P74" s="727"/>
      <c r="Q74" s="727"/>
      <c r="R74" s="727"/>
      <c r="S74" s="1227"/>
      <c r="T74" s="1227"/>
    </row>
    <row r="75" spans="3:20" s="353" customFormat="1">
      <c r="D75" s="20" t="s">
        <v>216</v>
      </c>
      <c r="E75" s="20" t="s">
        <v>119</v>
      </c>
      <c r="F75" s="20" t="s">
        <v>3656</v>
      </c>
      <c r="G75" s="367"/>
      <c r="H75" s="20" t="s">
        <v>4182</v>
      </c>
      <c r="I75" s="355"/>
      <c r="J75" s="53"/>
      <c r="K75" s="53"/>
      <c r="L75" s="53"/>
      <c r="M75" s="370" t="s">
        <v>184</v>
      </c>
      <c r="N75" s="370" t="s">
        <v>1374</v>
      </c>
      <c r="O75" s="367" t="s">
        <v>185</v>
      </c>
      <c r="P75" s="727"/>
      <c r="Q75" s="727"/>
      <c r="R75" s="727"/>
      <c r="S75" s="1227"/>
      <c r="T75" s="1227"/>
    </row>
    <row r="76" spans="3:20" s="353" customFormat="1">
      <c r="D76" s="20" t="s">
        <v>216</v>
      </c>
      <c r="E76" s="20" t="s">
        <v>119</v>
      </c>
      <c r="F76" s="20" t="s">
        <v>3656</v>
      </c>
      <c r="G76" s="367"/>
      <c r="H76" s="20" t="s">
        <v>4182</v>
      </c>
      <c r="I76" s="355"/>
      <c r="J76" s="53"/>
      <c r="K76" s="53"/>
      <c r="L76" s="53"/>
      <c r="M76" s="370" t="s">
        <v>184</v>
      </c>
      <c r="N76" s="370" t="s">
        <v>1374</v>
      </c>
      <c r="O76" s="367" t="s">
        <v>185</v>
      </c>
      <c r="P76" s="727"/>
      <c r="Q76" s="727"/>
      <c r="R76" s="727"/>
      <c r="S76" s="1227"/>
      <c r="T76" s="1227"/>
    </row>
    <row r="77" spans="3:20" s="353" customFormat="1">
      <c r="D77" s="20" t="s">
        <v>216</v>
      </c>
      <c r="E77" s="20" t="s">
        <v>119</v>
      </c>
      <c r="F77" s="20" t="s">
        <v>3656</v>
      </c>
      <c r="G77" s="367"/>
      <c r="H77" s="20" t="s">
        <v>4182</v>
      </c>
      <c r="I77" s="355"/>
      <c r="J77" s="53"/>
      <c r="K77" s="53"/>
      <c r="L77" s="53"/>
      <c r="M77" s="370" t="s">
        <v>184</v>
      </c>
      <c r="N77" s="370" t="s">
        <v>1374</v>
      </c>
      <c r="O77" s="367" t="s">
        <v>185</v>
      </c>
      <c r="P77" s="727"/>
      <c r="Q77" s="727"/>
      <c r="R77" s="727"/>
      <c r="S77" s="1227"/>
      <c r="T77" s="1227"/>
    </row>
    <row r="78" spans="3:20" s="353" customFormat="1">
      <c r="D78" s="20" t="s">
        <v>216</v>
      </c>
      <c r="E78" s="20" t="s">
        <v>119</v>
      </c>
      <c r="F78" s="20" t="s">
        <v>3656</v>
      </c>
      <c r="G78" s="367"/>
      <c r="H78" s="20" t="s">
        <v>4182</v>
      </c>
      <c r="I78" s="355"/>
      <c r="J78" s="53"/>
      <c r="K78" s="53"/>
      <c r="L78" s="53"/>
      <c r="M78" s="370" t="s">
        <v>184</v>
      </c>
      <c r="N78" s="370" t="s">
        <v>1374</v>
      </c>
      <c r="O78" s="367" t="s">
        <v>185</v>
      </c>
      <c r="P78" s="727"/>
      <c r="Q78" s="727"/>
      <c r="R78" s="727"/>
      <c r="S78" s="1227"/>
      <c r="T78" s="1227"/>
    </row>
    <row r="79" spans="3:20" s="353" customFormat="1">
      <c r="D79" s="20" t="s">
        <v>216</v>
      </c>
      <c r="E79" s="20" t="s">
        <v>119</v>
      </c>
      <c r="F79" s="20" t="s">
        <v>3656</v>
      </c>
      <c r="G79" s="367"/>
      <c r="H79" s="20" t="s">
        <v>4182</v>
      </c>
      <c r="I79" s="355"/>
      <c r="J79" s="53"/>
      <c r="K79" s="53"/>
      <c r="L79" s="53"/>
      <c r="M79" s="370" t="s">
        <v>184</v>
      </c>
      <c r="N79" s="370" t="s">
        <v>1374</v>
      </c>
      <c r="O79" s="367" t="s">
        <v>185</v>
      </c>
      <c r="P79" s="727"/>
      <c r="Q79" s="727"/>
      <c r="R79" s="727"/>
      <c r="S79" s="1227"/>
      <c r="T79" s="1227"/>
    </row>
    <row r="80" spans="3:20" s="353" customFormat="1">
      <c r="D80" s="20" t="s">
        <v>216</v>
      </c>
      <c r="E80" s="20" t="s">
        <v>119</v>
      </c>
      <c r="F80" s="20" t="s">
        <v>3656</v>
      </c>
      <c r="G80" s="367"/>
      <c r="H80" s="20" t="s">
        <v>4182</v>
      </c>
      <c r="I80" s="355"/>
      <c r="J80" s="53"/>
      <c r="K80" s="53"/>
      <c r="L80" s="53"/>
      <c r="M80" s="370" t="s">
        <v>184</v>
      </c>
      <c r="N80" s="370" t="s">
        <v>1374</v>
      </c>
      <c r="O80" s="367" t="s">
        <v>185</v>
      </c>
      <c r="P80" s="727"/>
      <c r="Q80" s="727"/>
      <c r="R80" s="727"/>
      <c r="S80" s="1227"/>
      <c r="T80" s="1227"/>
    </row>
    <row r="81" spans="3:20" s="353" customFormat="1">
      <c r="D81" s="20" t="s">
        <v>216</v>
      </c>
      <c r="E81" s="20" t="s">
        <v>119</v>
      </c>
      <c r="F81" s="20" t="s">
        <v>3656</v>
      </c>
      <c r="G81" s="367"/>
      <c r="H81" s="20" t="s">
        <v>4182</v>
      </c>
      <c r="I81" s="355"/>
      <c r="J81" s="53"/>
      <c r="K81" s="53"/>
      <c r="L81" s="53"/>
      <c r="M81" s="370" t="s">
        <v>184</v>
      </c>
      <c r="N81" s="370" t="s">
        <v>1374</v>
      </c>
      <c r="O81" s="367" t="s">
        <v>185</v>
      </c>
      <c r="P81" s="727"/>
      <c r="Q81" s="727"/>
      <c r="R81" s="727"/>
      <c r="S81" s="1227"/>
      <c r="T81" s="1227"/>
    </row>
    <row r="82" spans="3:20" s="353" customFormat="1">
      <c r="D82" s="20" t="s">
        <v>216</v>
      </c>
      <c r="E82" s="20" t="s">
        <v>119</v>
      </c>
      <c r="F82" s="20" t="s">
        <v>3656</v>
      </c>
      <c r="G82" s="367"/>
      <c r="H82" s="20" t="s">
        <v>4182</v>
      </c>
      <c r="I82" s="355"/>
      <c r="J82" s="53"/>
      <c r="K82" s="53"/>
      <c r="L82" s="53"/>
      <c r="M82" s="370" t="s">
        <v>184</v>
      </c>
      <c r="N82" s="370" t="s">
        <v>1374</v>
      </c>
      <c r="O82" s="367" t="s">
        <v>185</v>
      </c>
      <c r="P82" s="727"/>
      <c r="Q82" s="727"/>
      <c r="R82" s="727"/>
      <c r="S82" s="1227"/>
      <c r="T82" s="1227"/>
    </row>
    <row r="83" spans="3:20" s="353" customFormat="1">
      <c r="H83" s="355"/>
      <c r="I83" s="412" t="s">
        <v>1544</v>
      </c>
      <c r="J83" s="355"/>
      <c r="K83" s="355"/>
      <c r="L83" s="355"/>
      <c r="M83" s="372"/>
      <c r="N83" s="372"/>
      <c r="O83" s="367"/>
      <c r="P83" s="1153">
        <f>SUM(P69:P82)</f>
        <v>0</v>
      </c>
      <c r="Q83" s="1153">
        <f t="shared" ref="Q83:T83" si="1">SUM(Q69:Q82)</f>
        <v>0</v>
      </c>
      <c r="R83" s="1153">
        <f t="shared" si="1"/>
        <v>0</v>
      </c>
      <c r="S83" s="1153">
        <f t="shared" si="1"/>
        <v>0</v>
      </c>
      <c r="T83" s="1153">
        <f t="shared" si="1"/>
        <v>0</v>
      </c>
    </row>
    <row r="84" spans="3:20" ht="13.5" customHeight="1"/>
    <row r="85" spans="3:20" s="353" customFormat="1">
      <c r="D85" s="20" t="s">
        <v>216</v>
      </c>
      <c r="E85" s="20" t="s">
        <v>119</v>
      </c>
      <c r="F85" s="20" t="s">
        <v>3656</v>
      </c>
      <c r="G85" s="367"/>
      <c r="H85" s="20" t="s">
        <v>4182</v>
      </c>
      <c r="I85" s="355"/>
      <c r="J85" s="53"/>
      <c r="K85" s="53"/>
      <c r="L85" s="53"/>
      <c r="M85" s="370" t="s">
        <v>184</v>
      </c>
      <c r="N85" s="370" t="s">
        <v>1374</v>
      </c>
      <c r="O85" s="367" t="s">
        <v>185</v>
      </c>
      <c r="P85" s="727"/>
      <c r="Q85" s="727"/>
      <c r="R85" s="727"/>
      <c r="S85" s="1229"/>
      <c r="T85" s="1229"/>
    </row>
    <row r="86" spans="3:20" s="353" customFormat="1" ht="14.5">
      <c r="D86" s="20"/>
      <c r="E86" s="20"/>
      <c r="F86" s="20"/>
      <c r="G86" s="367"/>
      <c r="H86" s="20" t="s">
        <v>4184</v>
      </c>
      <c r="I86" s="355"/>
      <c r="J86" s="370"/>
      <c r="K86" s="370"/>
      <c r="L86" s="370"/>
      <c r="M86" s="370"/>
      <c r="N86" s="370"/>
      <c r="O86" s="367"/>
      <c r="P86" s="425" t="b">
        <f>SUM($P$85:$T$85)&lt;=0.25*SUM($P$66:$T$66)</f>
        <v>1</v>
      </c>
      <c r="Q86" s="425" t="b">
        <f>SUM($P$85:$T$85)&lt;=0.25*SUM($P$66:$T$66)</f>
        <v>1</v>
      </c>
      <c r="R86" s="425" t="b">
        <f>SUM($P$85:$T$85)&lt;=0.25*SUM($P$66:$T$66)</f>
        <v>1</v>
      </c>
      <c r="S86" s="425" t="b">
        <f>SUM($P$85:$T$85)&lt;=0.25*SUM($P$66:$T$66)</f>
        <v>1</v>
      </c>
      <c r="T86" s="425" t="b">
        <f>SUM($P$85:$T$85)&lt;=0.25*SUM($P$66:$T$66)</f>
        <v>1</v>
      </c>
    </row>
    <row r="88" spans="3:20">
      <c r="C88" s="34" t="s">
        <v>4185</v>
      </c>
      <c r="D88" s="34"/>
      <c r="E88" s="34"/>
      <c r="F88" s="34"/>
      <c r="G88" s="34"/>
      <c r="H88" s="33"/>
      <c r="I88" s="33"/>
      <c r="J88" s="33"/>
      <c r="K88" s="33"/>
      <c r="L88" s="33"/>
      <c r="M88" s="33"/>
      <c r="N88" s="33"/>
      <c r="O88" s="33"/>
      <c r="P88" s="33"/>
      <c r="Q88" s="33"/>
      <c r="R88" s="33"/>
      <c r="S88" s="33"/>
      <c r="T88" s="33"/>
    </row>
    <row r="89" spans="3:20" s="353" customFormat="1">
      <c r="H89" s="355"/>
      <c r="I89" s="355"/>
      <c r="J89" s="355"/>
      <c r="K89" s="355"/>
      <c r="L89" s="355"/>
      <c r="M89" s="372"/>
      <c r="N89" s="372"/>
      <c r="O89" s="367"/>
      <c r="R89" s="13"/>
      <c r="S89" s="371"/>
      <c r="T89" s="367"/>
    </row>
    <row r="90" spans="3:20" s="353" customFormat="1">
      <c r="D90" s="20" t="s">
        <v>216</v>
      </c>
      <c r="E90" s="20" t="s">
        <v>119</v>
      </c>
      <c r="F90" s="20" t="s">
        <v>3656</v>
      </c>
      <c r="G90" s="367"/>
      <c r="H90" s="20" t="s">
        <v>4182</v>
      </c>
      <c r="I90" s="364" t="s">
        <v>4186</v>
      </c>
      <c r="J90" s="355"/>
      <c r="K90" s="355"/>
      <c r="L90" s="355"/>
      <c r="M90" s="372"/>
      <c r="N90" s="372"/>
      <c r="O90" s="367" t="s">
        <v>185</v>
      </c>
      <c r="P90" s="1521" t="str">
        <f>INDEX(P101:T109,MATCH(A2,I101:I109,0),1)</f>
        <v>Please specify GDN in cell A2</v>
      </c>
      <c r="Q90" s="1522"/>
      <c r="R90" s="1522"/>
      <c r="S90" s="1522"/>
      <c r="T90" s="1523"/>
    </row>
    <row r="91" spans="3:20" s="353" customFormat="1">
      <c r="D91" s="20" t="s">
        <v>216</v>
      </c>
      <c r="E91" s="20" t="s">
        <v>119</v>
      </c>
      <c r="F91" s="20" t="s">
        <v>3656</v>
      </c>
      <c r="G91" s="367"/>
      <c r="H91" s="20" t="s">
        <v>4182</v>
      </c>
      <c r="I91" s="364" t="s">
        <v>4187</v>
      </c>
      <c r="J91" s="355"/>
      <c r="K91" s="355"/>
      <c r="L91" s="355"/>
      <c r="M91" s="372"/>
      <c r="N91" s="372"/>
      <c r="O91" s="367" t="s">
        <v>185</v>
      </c>
      <c r="P91" s="1524">
        <v>0</v>
      </c>
      <c r="Q91" s="1525"/>
      <c r="R91" s="1525"/>
      <c r="S91" s="1525"/>
      <c r="T91" s="1526"/>
    </row>
    <row r="92" spans="3:20" s="353" customFormat="1">
      <c r="D92" s="20" t="s">
        <v>216</v>
      </c>
      <c r="E92" s="20" t="s">
        <v>119</v>
      </c>
      <c r="F92" s="20" t="s">
        <v>3656</v>
      </c>
      <c r="G92" s="367"/>
      <c r="H92" s="20" t="s">
        <v>4182</v>
      </c>
      <c r="I92" s="417" t="s">
        <v>4188</v>
      </c>
      <c r="J92" s="11"/>
      <c r="K92" s="11"/>
      <c r="L92" s="11"/>
      <c r="M92" s="370" t="s">
        <v>184</v>
      </c>
      <c r="N92" s="370" t="s">
        <v>1374</v>
      </c>
      <c r="O92" s="367" t="s">
        <v>185</v>
      </c>
      <c r="P92" s="1153">
        <f>IF(P93=TRUE,0.9*P66,SUM(P90:T91))</f>
        <v>0</v>
      </c>
      <c r="Q92" s="1153">
        <f>IF(Q93=TRUE,0.9*Q66,MAX(SUM($P$90:$T$91)-SUM($P$92:P92),0))</f>
        <v>0</v>
      </c>
      <c r="R92" s="1153">
        <f>IF(R93=TRUE,0.9*R66,MAX(SUM($P$90:$T$91)-SUM($P$92:Q92),0))</f>
        <v>0</v>
      </c>
      <c r="S92" s="1153">
        <f>IF(S93=TRUE,0.9*S66,MAX(SUM($P$90:$T$91)-SUM($P$92:R92),0))</f>
        <v>0</v>
      </c>
      <c r="T92" s="1153">
        <f>IF(T93=TRUE,0.9*T66,MAX(SUM($P$90:$T$91)-SUM($P$92:S92),0))</f>
        <v>0</v>
      </c>
    </row>
    <row r="93" spans="3:20" ht="14.5">
      <c r="H93" s="20" t="s">
        <v>4189</v>
      </c>
      <c r="P93" s="425" t="b">
        <f>0.9*SUM($P$66:P66)&lt;=SUM($P$90:$T$91)</f>
        <v>1</v>
      </c>
      <c r="Q93" s="425" t="b">
        <f>0.9*SUM($P$66:Q66)&lt;=SUM($P$90:$T$91)</f>
        <v>1</v>
      </c>
      <c r="R93" s="425" t="b">
        <f>0.9*SUM($P$66:R66)&lt;=SUM($P$90:$T$91)</f>
        <v>1</v>
      </c>
      <c r="S93" s="425" t="b">
        <f>0.9*SUM($P$66:S66)&lt;=SUM($P$90:$T$91)</f>
        <v>1</v>
      </c>
      <c r="T93" s="425" t="b">
        <f>0.9*SUM($P$66:T66)&lt;=SUM($P$90:$T$91)</f>
        <v>1</v>
      </c>
    </row>
    <row r="94" spans="3:20">
      <c r="P94" s="418"/>
    </row>
    <row r="95" spans="3:20">
      <c r="C95" s="34" t="s">
        <v>4190</v>
      </c>
      <c r="D95" s="34"/>
      <c r="E95" s="34"/>
      <c r="F95" s="34"/>
      <c r="G95" s="34"/>
      <c r="H95" s="33"/>
      <c r="I95" s="33"/>
      <c r="J95" s="33"/>
      <c r="K95" s="33"/>
      <c r="L95" s="33"/>
      <c r="M95" s="33"/>
      <c r="N95" s="33"/>
      <c r="O95" s="33"/>
      <c r="P95" s="33"/>
      <c r="Q95" s="33"/>
      <c r="R95" s="33"/>
      <c r="S95" s="33"/>
      <c r="T95" s="33"/>
    </row>
    <row r="97" spans="2:20" s="353" customFormat="1">
      <c r="D97" s="20" t="s">
        <v>216</v>
      </c>
      <c r="E97" s="20" t="s">
        <v>119</v>
      </c>
      <c r="F97" s="20" t="s">
        <v>3656</v>
      </c>
      <c r="G97" s="367"/>
      <c r="H97" s="20" t="s">
        <v>4182</v>
      </c>
      <c r="I97" s="426" t="s">
        <v>4190</v>
      </c>
      <c r="J97" s="418"/>
      <c r="K97" s="418"/>
      <c r="L97" s="418"/>
      <c r="M97" s="370" t="s">
        <v>184</v>
      </c>
      <c r="N97" s="370" t="s">
        <v>1374</v>
      </c>
      <c r="O97" s="367" t="s">
        <v>185</v>
      </c>
      <c r="P97" s="727"/>
      <c r="Q97" s="727"/>
      <c r="R97" s="727"/>
      <c r="S97" s="1229"/>
      <c r="T97" s="1229"/>
    </row>
    <row r="98" spans="2:20" ht="14.5">
      <c r="P98"/>
      <c r="Q98"/>
      <c r="R98"/>
      <c r="S98"/>
      <c r="T98"/>
    </row>
    <row r="99" spans="2:20">
      <c r="B99" s="353"/>
      <c r="C99" s="34" t="s">
        <v>4191</v>
      </c>
      <c r="D99" s="34"/>
      <c r="E99" s="34"/>
      <c r="F99" s="34"/>
      <c r="G99" s="34"/>
      <c r="H99" s="33"/>
      <c r="I99" s="33"/>
      <c r="J99" s="33"/>
      <c r="K99" s="33"/>
      <c r="L99" s="33"/>
      <c r="M99" s="33"/>
      <c r="N99" s="33"/>
      <c r="O99" s="33"/>
      <c r="P99" s="33"/>
      <c r="Q99" s="33"/>
      <c r="R99" s="33"/>
      <c r="S99" s="33"/>
      <c r="T99" s="33"/>
    </row>
    <row r="100" spans="2:20" ht="14.5">
      <c r="P100"/>
      <c r="Q100"/>
      <c r="R100"/>
      <c r="S100"/>
      <c r="T100"/>
    </row>
    <row r="101" spans="2:20">
      <c r="H101" s="11" t="s">
        <v>5</v>
      </c>
      <c r="I101" s="1046" t="s">
        <v>5</v>
      </c>
      <c r="O101" s="11" t="s">
        <v>4192</v>
      </c>
      <c r="P101" s="1527" t="s">
        <v>4193</v>
      </c>
      <c r="Q101" s="1528"/>
      <c r="R101" s="1528"/>
      <c r="S101" s="1528"/>
      <c r="T101" s="1528"/>
    </row>
    <row r="102" spans="2:20">
      <c r="H102" s="87" t="s">
        <v>188</v>
      </c>
      <c r="I102" s="87" t="s">
        <v>187</v>
      </c>
      <c r="O102" s="367" t="s">
        <v>185</v>
      </c>
      <c r="P102" s="1524">
        <v>12</v>
      </c>
      <c r="Q102" s="1525"/>
      <c r="R102" s="1525"/>
      <c r="S102" s="1525"/>
      <c r="T102" s="1525"/>
    </row>
    <row r="103" spans="2:20">
      <c r="H103" s="87" t="s">
        <v>200</v>
      </c>
      <c r="I103" s="87" t="s">
        <v>199</v>
      </c>
      <c r="O103" s="367" t="s">
        <v>185</v>
      </c>
      <c r="P103" s="1524">
        <v>6.5</v>
      </c>
      <c r="Q103" s="1525"/>
      <c r="R103" s="1525"/>
      <c r="S103" s="1525"/>
      <c r="T103" s="1525"/>
    </row>
    <row r="104" spans="2:20">
      <c r="H104" s="87" t="s">
        <v>209</v>
      </c>
      <c r="I104" s="87" t="s">
        <v>208</v>
      </c>
      <c r="O104" s="367" t="s">
        <v>185</v>
      </c>
      <c r="P104" s="1524">
        <v>8</v>
      </c>
      <c r="Q104" s="1525"/>
      <c r="R104" s="1525"/>
      <c r="S104" s="1525"/>
      <c r="T104" s="1525"/>
    </row>
    <row r="105" spans="2:20">
      <c r="H105" s="87" t="s">
        <v>215</v>
      </c>
      <c r="I105" s="87" t="s">
        <v>214</v>
      </c>
      <c r="O105" s="367" t="s">
        <v>185</v>
      </c>
      <c r="P105" s="1524">
        <v>6</v>
      </c>
      <c r="Q105" s="1525"/>
      <c r="R105" s="1525"/>
      <c r="S105" s="1525"/>
      <c r="T105" s="1525"/>
    </row>
    <row r="106" spans="2:20">
      <c r="H106" s="87" t="s">
        <v>219</v>
      </c>
      <c r="I106" s="87" t="s">
        <v>218</v>
      </c>
      <c r="O106" s="367" t="s">
        <v>185</v>
      </c>
      <c r="P106" s="1524">
        <v>11.5</v>
      </c>
      <c r="Q106" s="1525"/>
      <c r="R106" s="1525"/>
      <c r="S106" s="1525"/>
      <c r="T106" s="1525"/>
    </row>
    <row r="107" spans="2:20">
      <c r="H107" s="87" t="s">
        <v>224</v>
      </c>
      <c r="I107" s="87" t="s">
        <v>223</v>
      </c>
      <c r="O107" s="367" t="s">
        <v>185</v>
      </c>
      <c r="P107" s="1524">
        <v>11</v>
      </c>
      <c r="Q107" s="1525"/>
      <c r="R107" s="1525"/>
      <c r="S107" s="1525"/>
      <c r="T107" s="1525"/>
    </row>
    <row r="108" spans="2:20">
      <c r="H108" s="87" t="s">
        <v>228</v>
      </c>
      <c r="I108" s="87" t="s">
        <v>227</v>
      </c>
      <c r="O108" s="367" t="s">
        <v>185</v>
      </c>
      <c r="P108" s="1524">
        <v>24.6</v>
      </c>
      <c r="Q108" s="1525"/>
      <c r="R108" s="1525"/>
      <c r="S108" s="1525"/>
      <c r="T108" s="1525"/>
    </row>
    <row r="109" spans="2:20">
      <c r="H109" s="87" t="s">
        <v>230</v>
      </c>
      <c r="I109" s="87" t="s">
        <v>229</v>
      </c>
      <c r="O109" s="367" t="s">
        <v>185</v>
      </c>
      <c r="P109" s="1524">
        <v>13.3</v>
      </c>
      <c r="Q109" s="1525"/>
      <c r="R109" s="1525"/>
      <c r="S109" s="1525"/>
      <c r="T109" s="1525"/>
    </row>
    <row r="110" spans="2:20" ht="14.5">
      <c r="P110"/>
      <c r="Q110"/>
      <c r="R110"/>
      <c r="S110"/>
      <c r="T110"/>
    </row>
    <row r="111" spans="2:20" s="27" customFormat="1" ht="18">
      <c r="B111" s="28" t="s">
        <v>1553</v>
      </c>
    </row>
  </sheetData>
  <mergeCells count="11">
    <mergeCell ref="P90:T90"/>
    <mergeCell ref="P91:T91"/>
    <mergeCell ref="P102:T102"/>
    <mergeCell ref="P103:T103"/>
    <mergeCell ref="P109:T109"/>
    <mergeCell ref="P101:T101"/>
    <mergeCell ref="P104:T104"/>
    <mergeCell ref="P105:T105"/>
    <mergeCell ref="P106:T106"/>
    <mergeCell ref="P107:T107"/>
    <mergeCell ref="P108:T10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C19E7AC9-AC35-4591-AAB8-21945268F7F3}">
            <xm:f>Cover!$E$15&lt;&gt;P$6</xm:f>
            <x14:dxf>
              <fill>
                <patternFill>
                  <bgColor theme="0" tint="-0.24994659260841701"/>
                </patternFill>
              </fill>
            </x14:dxf>
          </x14:cfRule>
          <x14:cfRule type="expression" priority="2" id="{15347101-9E28-48C0-A8C7-FDB8AFF976F0}">
            <xm:f>Cover!$E$15=P$6</xm:f>
            <x14:dxf>
              <fill>
                <patternFill>
                  <bgColor theme="7" tint="0.59996337778862885"/>
                </patternFill>
              </fill>
            </x14:dxf>
          </x14:cfRule>
          <xm:sqref>P11:R65</xm:sqref>
        </x14:conditionalFormatting>
        <x14:conditionalFormatting xmlns:xm="http://schemas.microsoft.com/office/excel/2006/main">
          <x14:cfRule type="expression" priority="11" id="{71649792-2F91-4456-A49D-A4E366E6992F}">
            <xm:f>Cover!$E$15&lt;&gt;P$6</xm:f>
            <x14:dxf>
              <fill>
                <patternFill>
                  <bgColor theme="0" tint="-0.24994659260841701"/>
                </patternFill>
              </fill>
            </x14:dxf>
          </x14:cfRule>
          <x14:cfRule type="expression" priority="12" id="{B6020C2D-9029-4F9C-81ED-F518C5F68CE5}">
            <xm:f>Cover!$E$15=P$6</xm:f>
            <x14:dxf>
              <fill>
                <patternFill>
                  <bgColor theme="7" tint="0.59996337778862885"/>
                </patternFill>
              </fill>
            </x14:dxf>
          </x14:cfRule>
          <xm:sqref>P69:R82</xm:sqref>
        </x14:conditionalFormatting>
        <x14:conditionalFormatting xmlns:xm="http://schemas.microsoft.com/office/excel/2006/main">
          <x14:cfRule type="expression" priority="5" id="{4C18AD41-ACE2-474D-8974-513F61079DF6}">
            <xm:f>Cover!$E$15&lt;&gt;P$6</xm:f>
            <x14:dxf>
              <fill>
                <patternFill>
                  <bgColor theme="0" tint="-0.24994659260841701"/>
                </patternFill>
              </fill>
            </x14:dxf>
          </x14:cfRule>
          <x14:cfRule type="expression" priority="6" id="{FED8DC1C-925F-4FE0-8E28-5598452A9A5A}">
            <xm:f>Cover!$E$15=P$6</xm:f>
            <x14:dxf>
              <fill>
                <patternFill>
                  <bgColor theme="7" tint="0.59996337778862885"/>
                </patternFill>
              </fill>
            </x14:dxf>
          </x14:cfRule>
          <xm:sqref>P85:R85</xm:sqref>
        </x14:conditionalFormatting>
        <x14:conditionalFormatting xmlns:xm="http://schemas.microsoft.com/office/excel/2006/main">
          <x14:cfRule type="expression" priority="3" id="{77E2E65F-5814-4F64-961F-DB58ECF26165}">
            <xm:f>Cover!$E$15&lt;&gt;P$6</xm:f>
            <x14:dxf>
              <fill>
                <patternFill>
                  <bgColor theme="0" tint="-0.24994659260841701"/>
                </patternFill>
              </fill>
            </x14:dxf>
          </x14:cfRule>
          <x14:cfRule type="expression" priority="4" id="{97E06654-7D08-4104-8073-9D6B934580FF}">
            <xm:f>Cover!$E$15=P$6</xm:f>
            <x14:dxf>
              <fill>
                <patternFill>
                  <bgColor theme="7" tint="0.59996337778862885"/>
                </patternFill>
              </fill>
            </x14:dxf>
          </x14:cfRule>
          <xm:sqref>P97:R97</xm:sqref>
        </x14:conditionalFormatting>
      </x14:conditionalFormatting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575E9-AA36-462D-9E44-F9C58F2118FA}">
  <sheetPr codeName="Sheet100">
    <tabColor rgb="FFFF0000"/>
    <pageSetUpPr autoPageBreaks="0"/>
  </sheetPr>
  <dimension ref="A1:BH88"/>
  <sheetViews>
    <sheetView zoomScale="55" zoomScaleNormal="55" workbookViewId="0">
      <pane ySplit="6" topLeftCell="A7" activePane="bottomLeft" state="frozen"/>
      <selection activeCell="E12" sqref="E12"/>
      <selection pane="bottomLeft" activeCell="Q12" sqref="Q12:U21"/>
    </sheetView>
  </sheetViews>
  <sheetFormatPr defaultColWidth="0" defaultRowHeight="14"/>
  <cols>
    <col min="1" max="1" width="12.54296875" style="11" customWidth="1"/>
    <col min="2" max="3" width="1.54296875" style="11" customWidth="1"/>
    <col min="4" max="5" width="23.453125" style="11" bestFit="1" customWidth="1"/>
    <col min="6" max="6" width="7.453125" style="11" bestFit="1" customWidth="1"/>
    <col min="7" max="7" width="5.453125" style="11" bestFit="1" customWidth="1"/>
    <col min="8" max="8" width="5.453125" style="11" customWidth="1"/>
    <col min="9" max="9" width="14.54296875" style="11" bestFit="1" customWidth="1"/>
    <col min="10" max="10" width="14.453125" style="11" bestFit="1" customWidth="1"/>
    <col min="11" max="11" width="21" style="11" bestFit="1" customWidth="1"/>
    <col min="12" max="12" width="38.453125" style="11" bestFit="1" customWidth="1"/>
    <col min="13" max="13" width="28.54296875" style="11" bestFit="1" customWidth="1"/>
    <col min="14" max="14" width="10.54296875" style="11" bestFit="1" customWidth="1"/>
    <col min="15" max="15" width="10.453125" style="11" bestFit="1" customWidth="1"/>
    <col min="16" max="16" width="5.453125" style="11" bestFit="1" customWidth="1"/>
    <col min="17" max="21" width="10.54296875" style="11" customWidth="1"/>
    <col min="22" max="27" width="1.54296875" style="11" customWidth="1"/>
    <col min="28" max="45" width="18.453125" style="11" hidden="1" customWidth="1"/>
    <col min="46" max="52" width="14" style="11" hidden="1" customWidth="1"/>
    <col min="53" max="53" width="18.453125" style="11" hidden="1" customWidth="1"/>
    <col min="54" max="59" width="14" style="11" hidden="1" customWidth="1"/>
    <col min="60" max="60" width="18.453125" style="11" hidden="1" customWidth="1"/>
    <col min="61" max="16384" width="14" style="11" hidden="1"/>
  </cols>
  <sheetData>
    <row r="1" spans="1:21" s="2" customFormat="1" ht="25">
      <c r="A1" s="62" t="s">
        <v>1365</v>
      </c>
      <c r="B1" s="3"/>
      <c r="I1" s="4"/>
      <c r="J1" s="4"/>
      <c r="K1" s="4"/>
      <c r="L1" s="4"/>
      <c r="M1" s="4"/>
      <c r="S1" s="3"/>
    </row>
    <row r="2" spans="1:21" s="2" customFormat="1" ht="25">
      <c r="A2" s="4" t="str">
        <f>Cover!$E$13</f>
        <v>Master</v>
      </c>
      <c r="B2" s="3"/>
      <c r="I2" s="96"/>
    </row>
    <row r="3" spans="1:21" s="2" customFormat="1" ht="25">
      <c r="A3" s="4">
        <f>Cover!$E$15</f>
        <v>2025</v>
      </c>
      <c r="B3" s="4"/>
      <c r="C3" s="4"/>
      <c r="D3" s="4"/>
      <c r="I3" s="96"/>
    </row>
    <row r="4" spans="1:21" s="5" customFormat="1" ht="25.5" thickBot="1">
      <c r="A4" s="1302" t="s">
        <v>4194</v>
      </c>
      <c r="B4" s="6"/>
      <c r="I4" s="97"/>
    </row>
    <row r="6" spans="1:21" s="61" customFormat="1" ht="46.5">
      <c r="A6" s="347"/>
      <c r="B6" s="352"/>
      <c r="C6" s="352"/>
      <c r="D6" s="36" t="s">
        <v>164</v>
      </c>
      <c r="E6" s="36" t="s">
        <v>165</v>
      </c>
      <c r="F6" s="36" t="s">
        <v>166</v>
      </c>
      <c r="G6" s="36" t="s">
        <v>167</v>
      </c>
      <c r="H6" s="36" t="s">
        <v>168</v>
      </c>
      <c r="I6" s="359" t="s">
        <v>405</v>
      </c>
      <c r="J6" s="358" t="s">
        <v>406</v>
      </c>
      <c r="K6" s="386" t="s">
        <v>4177</v>
      </c>
      <c r="L6" s="386" t="s">
        <v>4178</v>
      </c>
      <c r="M6" s="386" t="s">
        <v>4179</v>
      </c>
      <c r="N6" s="358" t="s">
        <v>174</v>
      </c>
      <c r="O6" s="358" t="s">
        <v>1368</v>
      </c>
      <c r="P6" s="358" t="s">
        <v>175</v>
      </c>
      <c r="Q6" s="416">
        <v>2022</v>
      </c>
      <c r="R6" s="416">
        <v>2023</v>
      </c>
      <c r="S6" s="416">
        <v>2024</v>
      </c>
      <c r="T6" s="416">
        <v>2025</v>
      </c>
      <c r="U6" s="416">
        <v>2026</v>
      </c>
    </row>
    <row r="8" spans="1:21" s="27" customFormat="1" ht="20">
      <c r="B8" s="437" t="s">
        <v>4195</v>
      </c>
    </row>
    <row r="10" spans="1:21" s="27" customFormat="1">
      <c r="B10" s="342" t="s">
        <v>4196</v>
      </c>
    </row>
    <row r="12" spans="1:21" ht="15.5">
      <c r="A12" s="355"/>
      <c r="B12" s="357"/>
      <c r="C12" s="357"/>
      <c r="D12" s="20" t="s">
        <v>216</v>
      </c>
      <c r="E12" s="20" t="s">
        <v>119</v>
      </c>
      <c r="F12" s="20"/>
      <c r="G12" s="20" t="s">
        <v>3656</v>
      </c>
      <c r="H12" s="20"/>
      <c r="I12" s="20" t="s">
        <v>4197</v>
      </c>
      <c r="J12" s="355"/>
      <c r="K12" s="53"/>
      <c r="L12" s="53"/>
      <c r="M12" s="53"/>
      <c r="N12" s="347" t="s">
        <v>184</v>
      </c>
      <c r="O12" s="347" t="s">
        <v>1374</v>
      </c>
      <c r="P12" s="355" t="s">
        <v>185</v>
      </c>
      <c r="Q12" s="1431"/>
      <c r="R12" s="1431"/>
      <c r="S12" s="1431"/>
      <c r="T12" s="1431"/>
      <c r="U12" s="1431"/>
    </row>
    <row r="13" spans="1:21" ht="15.5">
      <c r="A13" s="355"/>
      <c r="B13" s="357"/>
      <c r="C13" s="357"/>
      <c r="D13" s="20" t="s">
        <v>216</v>
      </c>
      <c r="E13" s="20" t="s">
        <v>119</v>
      </c>
      <c r="F13" s="20"/>
      <c r="G13" s="20" t="s">
        <v>3656</v>
      </c>
      <c r="H13" s="20"/>
      <c r="I13" s="20" t="s">
        <v>4197</v>
      </c>
      <c r="J13" s="355"/>
      <c r="K13" s="53"/>
      <c r="L13" s="53"/>
      <c r="M13" s="53"/>
      <c r="N13" s="347" t="s">
        <v>184</v>
      </c>
      <c r="O13" s="347" t="s">
        <v>1374</v>
      </c>
      <c r="P13" s="355" t="s">
        <v>185</v>
      </c>
      <c r="Q13" s="1431"/>
      <c r="R13" s="1431"/>
      <c r="S13" s="1431"/>
      <c r="T13" s="1431"/>
      <c r="U13" s="1431"/>
    </row>
    <row r="14" spans="1:21" ht="15.5">
      <c r="A14" s="355"/>
      <c r="B14" s="357"/>
      <c r="C14" s="357"/>
      <c r="D14" s="20" t="s">
        <v>216</v>
      </c>
      <c r="E14" s="20" t="s">
        <v>119</v>
      </c>
      <c r="F14" s="20"/>
      <c r="G14" s="20" t="s">
        <v>3656</v>
      </c>
      <c r="H14" s="20"/>
      <c r="I14" s="20" t="s">
        <v>4197</v>
      </c>
      <c r="J14" s="355"/>
      <c r="K14" s="53"/>
      <c r="L14" s="53"/>
      <c r="M14" s="53"/>
      <c r="N14" s="347" t="s">
        <v>184</v>
      </c>
      <c r="O14" s="347" t="s">
        <v>1374</v>
      </c>
      <c r="P14" s="355" t="s">
        <v>185</v>
      </c>
      <c r="Q14" s="1431"/>
      <c r="R14" s="1431"/>
      <c r="S14" s="1431"/>
      <c r="T14" s="1431"/>
      <c r="U14" s="1431"/>
    </row>
    <row r="15" spans="1:21" ht="15.5">
      <c r="A15" s="355"/>
      <c r="B15" s="357"/>
      <c r="C15" s="357"/>
      <c r="D15" s="20" t="s">
        <v>216</v>
      </c>
      <c r="E15" s="20" t="s">
        <v>119</v>
      </c>
      <c r="F15" s="20"/>
      <c r="G15" s="20" t="s">
        <v>3656</v>
      </c>
      <c r="H15" s="20"/>
      <c r="I15" s="20" t="s">
        <v>4197</v>
      </c>
      <c r="J15" s="355"/>
      <c r="K15" s="53"/>
      <c r="L15" s="53"/>
      <c r="M15" s="53"/>
      <c r="N15" s="347" t="s">
        <v>184</v>
      </c>
      <c r="O15" s="347" t="s">
        <v>1374</v>
      </c>
      <c r="P15" s="355" t="s">
        <v>185</v>
      </c>
      <c r="Q15" s="1431"/>
      <c r="R15" s="1431"/>
      <c r="S15" s="1431"/>
      <c r="T15" s="1431"/>
      <c r="U15" s="1431"/>
    </row>
    <row r="16" spans="1:21" s="353" customFormat="1">
      <c r="B16" s="13"/>
      <c r="C16" s="13"/>
      <c r="D16" s="20" t="s">
        <v>216</v>
      </c>
      <c r="E16" s="20" t="s">
        <v>119</v>
      </c>
      <c r="F16" s="367"/>
      <c r="G16" s="20" t="s">
        <v>3656</v>
      </c>
      <c r="H16" s="367"/>
      <c r="I16" s="20" t="s">
        <v>4197</v>
      </c>
      <c r="J16" s="355"/>
      <c r="K16" s="53"/>
      <c r="L16" s="53"/>
      <c r="M16" s="53"/>
      <c r="N16" s="13" t="s">
        <v>184</v>
      </c>
      <c r="O16" s="13" t="s">
        <v>1374</v>
      </c>
      <c r="P16" s="367" t="s">
        <v>185</v>
      </c>
      <c r="Q16" s="1431"/>
      <c r="R16" s="1431"/>
      <c r="S16" s="1431"/>
      <c r="T16" s="1431"/>
      <c r="U16" s="1431"/>
    </row>
    <row r="17" spans="2:16" s="353" customFormat="1">
      <c r="D17" s="20" t="s">
        <v>216</v>
      </c>
      <c r="E17" s="20" t="s">
        <v>119</v>
      </c>
      <c r="F17" s="367"/>
      <c r="G17" s="20" t="s">
        <v>3656</v>
      </c>
      <c r="H17" s="367"/>
      <c r="I17" s="20" t="s">
        <v>4197</v>
      </c>
      <c r="J17" s="355"/>
      <c r="K17" s="53"/>
      <c r="L17" s="53"/>
      <c r="M17" s="53"/>
      <c r="N17" s="370" t="s">
        <v>184</v>
      </c>
      <c r="O17" s="370" t="s">
        <v>1374</v>
      </c>
      <c r="P17" s="367" t="s">
        <v>185</v>
      </c>
    </row>
    <row r="18" spans="2:16" s="353" customFormat="1">
      <c r="D18" s="20" t="s">
        <v>216</v>
      </c>
      <c r="E18" s="20" t="s">
        <v>119</v>
      </c>
      <c r="F18" s="367"/>
      <c r="G18" s="20" t="s">
        <v>3656</v>
      </c>
      <c r="H18" s="367"/>
      <c r="I18" s="20" t="s">
        <v>4197</v>
      </c>
      <c r="J18" s="355"/>
      <c r="K18" s="53"/>
      <c r="L18" s="53"/>
      <c r="M18" s="53"/>
      <c r="N18" s="370" t="s">
        <v>184</v>
      </c>
      <c r="O18" s="370" t="s">
        <v>1374</v>
      </c>
      <c r="P18" s="367" t="s">
        <v>185</v>
      </c>
    </row>
    <row r="19" spans="2:16" s="353" customFormat="1">
      <c r="D19" s="20" t="s">
        <v>216</v>
      </c>
      <c r="E19" s="20" t="s">
        <v>119</v>
      </c>
      <c r="F19" s="367"/>
      <c r="G19" s="20" t="s">
        <v>3656</v>
      </c>
      <c r="H19" s="367"/>
      <c r="I19" s="20" t="s">
        <v>4197</v>
      </c>
      <c r="J19" s="355"/>
      <c r="K19" s="53"/>
      <c r="L19" s="53"/>
      <c r="M19" s="53"/>
      <c r="N19" s="370" t="s">
        <v>184</v>
      </c>
      <c r="O19" s="370" t="s">
        <v>1374</v>
      </c>
      <c r="P19" s="367" t="s">
        <v>185</v>
      </c>
    </row>
    <row r="20" spans="2:16" s="353" customFormat="1">
      <c r="D20" s="20" t="s">
        <v>216</v>
      </c>
      <c r="E20" s="20" t="s">
        <v>119</v>
      </c>
      <c r="F20" s="367"/>
      <c r="G20" s="20" t="s">
        <v>3656</v>
      </c>
      <c r="H20" s="367"/>
      <c r="I20" s="20" t="s">
        <v>4197</v>
      </c>
      <c r="J20" s="355"/>
      <c r="K20" s="53"/>
      <c r="L20" s="53"/>
      <c r="M20" s="53"/>
      <c r="N20" s="370" t="s">
        <v>184</v>
      </c>
      <c r="O20" s="370" t="s">
        <v>1374</v>
      </c>
      <c r="P20" s="367" t="s">
        <v>185</v>
      </c>
    </row>
    <row r="21" spans="2:16" s="353" customFormat="1">
      <c r="D21" s="20" t="s">
        <v>216</v>
      </c>
      <c r="E21" s="20" t="s">
        <v>119</v>
      </c>
      <c r="F21" s="367"/>
      <c r="G21" s="20" t="s">
        <v>3656</v>
      </c>
      <c r="H21" s="367"/>
      <c r="I21" s="20" t="s">
        <v>4197</v>
      </c>
      <c r="J21" s="355"/>
      <c r="K21" s="53"/>
      <c r="L21" s="53"/>
      <c r="M21" s="53"/>
      <c r="N21" s="370" t="s">
        <v>184</v>
      </c>
      <c r="O21" s="370" t="s">
        <v>1374</v>
      </c>
      <c r="P21" s="367" t="s">
        <v>185</v>
      </c>
    </row>
    <row r="22" spans="2:16" s="353" customFormat="1">
      <c r="I22" s="373"/>
      <c r="J22" s="355"/>
      <c r="K22" s="355"/>
      <c r="L22" s="355"/>
      <c r="M22" s="355"/>
      <c r="N22" s="372"/>
      <c r="O22" s="372"/>
      <c r="P22" s="367"/>
    </row>
    <row r="23" spans="2:16" s="27" customFormat="1">
      <c r="B23" s="342" t="s">
        <v>4198</v>
      </c>
    </row>
    <row r="25" spans="2:16" ht="15.5">
      <c r="B25" s="357"/>
      <c r="C25" s="357"/>
      <c r="D25" s="20" t="s">
        <v>216</v>
      </c>
      <c r="E25" s="20" t="s">
        <v>119</v>
      </c>
      <c r="F25" s="20"/>
      <c r="G25" s="20" t="s">
        <v>3656</v>
      </c>
      <c r="H25" s="20"/>
      <c r="I25" s="20" t="s">
        <v>4197</v>
      </c>
      <c r="J25" s="355"/>
      <c r="K25" s="53"/>
      <c r="L25" s="53"/>
      <c r="M25" s="53"/>
      <c r="N25" s="347" t="s">
        <v>184</v>
      </c>
      <c r="O25" s="347" t="s">
        <v>1374</v>
      </c>
      <c r="P25" s="355" t="s">
        <v>185</v>
      </c>
    </row>
    <row r="26" spans="2:16" ht="15.5">
      <c r="B26" s="357"/>
      <c r="C26" s="357"/>
      <c r="D26" s="20" t="s">
        <v>216</v>
      </c>
      <c r="E26" s="20" t="s">
        <v>119</v>
      </c>
      <c r="F26" s="20"/>
      <c r="G26" s="20" t="s">
        <v>3656</v>
      </c>
      <c r="H26" s="20"/>
      <c r="I26" s="20" t="s">
        <v>4197</v>
      </c>
      <c r="J26" s="355"/>
      <c r="K26" s="53"/>
      <c r="L26" s="53"/>
      <c r="M26" s="53"/>
      <c r="N26" s="347" t="s">
        <v>184</v>
      </c>
      <c r="O26" s="347" t="s">
        <v>1374</v>
      </c>
      <c r="P26" s="355" t="s">
        <v>185</v>
      </c>
    </row>
    <row r="27" spans="2:16" ht="15.5">
      <c r="B27" s="357"/>
      <c r="C27" s="357"/>
      <c r="D27" s="20" t="s">
        <v>216</v>
      </c>
      <c r="E27" s="20" t="s">
        <v>119</v>
      </c>
      <c r="F27" s="20"/>
      <c r="G27" s="20" t="s">
        <v>3656</v>
      </c>
      <c r="H27" s="20"/>
      <c r="I27" s="20" t="s">
        <v>4197</v>
      </c>
      <c r="J27" s="355"/>
      <c r="K27" s="53"/>
      <c r="L27" s="53"/>
      <c r="M27" s="53"/>
      <c r="N27" s="347" t="s">
        <v>184</v>
      </c>
      <c r="O27" s="347" t="s">
        <v>1374</v>
      </c>
      <c r="P27" s="355" t="s">
        <v>185</v>
      </c>
    </row>
    <row r="28" spans="2:16" ht="15.5">
      <c r="B28" s="357"/>
      <c r="C28" s="357"/>
      <c r="D28" s="20" t="s">
        <v>216</v>
      </c>
      <c r="E28" s="20" t="s">
        <v>119</v>
      </c>
      <c r="F28" s="20"/>
      <c r="G28" s="20" t="s">
        <v>3656</v>
      </c>
      <c r="H28" s="20"/>
      <c r="I28" s="20" t="s">
        <v>4197</v>
      </c>
      <c r="J28" s="355"/>
      <c r="K28" s="53"/>
      <c r="L28" s="53"/>
      <c r="M28" s="53"/>
      <c r="N28" s="347" t="s">
        <v>184</v>
      </c>
      <c r="O28" s="347" t="s">
        <v>1374</v>
      </c>
      <c r="P28" s="355" t="s">
        <v>185</v>
      </c>
    </row>
    <row r="29" spans="2:16" s="353" customFormat="1">
      <c r="B29" s="13"/>
      <c r="C29" s="13"/>
      <c r="D29" s="20" t="s">
        <v>216</v>
      </c>
      <c r="E29" s="20" t="s">
        <v>119</v>
      </c>
      <c r="F29" s="20"/>
      <c r="G29" s="20" t="s">
        <v>3656</v>
      </c>
      <c r="H29" s="20"/>
      <c r="I29" s="20" t="s">
        <v>4197</v>
      </c>
      <c r="J29" s="355"/>
      <c r="K29" s="53"/>
      <c r="L29" s="53"/>
      <c r="M29" s="53"/>
      <c r="N29" s="13" t="s">
        <v>184</v>
      </c>
      <c r="O29" s="13" t="s">
        <v>1374</v>
      </c>
      <c r="P29" s="367" t="s">
        <v>185</v>
      </c>
    </row>
    <row r="30" spans="2:16" s="353" customFormat="1">
      <c r="D30" s="20" t="s">
        <v>216</v>
      </c>
      <c r="E30" s="20" t="s">
        <v>119</v>
      </c>
      <c r="F30" s="20"/>
      <c r="G30" s="20" t="s">
        <v>3656</v>
      </c>
      <c r="H30" s="20"/>
      <c r="I30" s="20" t="s">
        <v>4197</v>
      </c>
      <c r="J30" s="355"/>
      <c r="K30" s="53"/>
      <c r="L30" s="53"/>
      <c r="M30" s="53"/>
      <c r="N30" s="370" t="s">
        <v>184</v>
      </c>
      <c r="O30" s="370" t="s">
        <v>1374</v>
      </c>
      <c r="P30" s="367" t="s">
        <v>185</v>
      </c>
    </row>
    <row r="31" spans="2:16" s="353" customFormat="1">
      <c r="D31" s="20" t="s">
        <v>216</v>
      </c>
      <c r="E31" s="20" t="s">
        <v>119</v>
      </c>
      <c r="F31" s="20"/>
      <c r="G31" s="20" t="s">
        <v>3656</v>
      </c>
      <c r="H31" s="20"/>
      <c r="I31" s="20" t="s">
        <v>4197</v>
      </c>
      <c r="J31" s="355"/>
      <c r="K31" s="53"/>
      <c r="L31" s="53"/>
      <c r="M31" s="53"/>
      <c r="N31" s="370" t="s">
        <v>184</v>
      </c>
      <c r="O31" s="370" t="s">
        <v>1374</v>
      </c>
      <c r="P31" s="367" t="s">
        <v>185</v>
      </c>
    </row>
    <row r="32" spans="2:16" s="353" customFormat="1">
      <c r="D32" s="20" t="s">
        <v>216</v>
      </c>
      <c r="E32" s="20" t="s">
        <v>119</v>
      </c>
      <c r="F32" s="20"/>
      <c r="G32" s="20" t="s">
        <v>3656</v>
      </c>
      <c r="H32" s="20"/>
      <c r="I32" s="20" t="s">
        <v>4197</v>
      </c>
      <c r="J32" s="355"/>
      <c r="K32" s="53"/>
      <c r="L32" s="53"/>
      <c r="M32" s="53"/>
      <c r="N32" s="370" t="s">
        <v>184</v>
      </c>
      <c r="O32" s="370" t="s">
        <v>1374</v>
      </c>
      <c r="P32" s="367" t="s">
        <v>185</v>
      </c>
    </row>
    <row r="33" spans="2:16" s="353" customFormat="1">
      <c r="D33" s="20" t="s">
        <v>216</v>
      </c>
      <c r="E33" s="20" t="s">
        <v>119</v>
      </c>
      <c r="F33" s="20"/>
      <c r="G33" s="20" t="s">
        <v>3656</v>
      </c>
      <c r="H33" s="20"/>
      <c r="I33" s="20" t="s">
        <v>4197</v>
      </c>
      <c r="J33" s="355"/>
      <c r="K33" s="53"/>
      <c r="L33" s="53"/>
      <c r="M33" s="53"/>
      <c r="N33" s="370" t="s">
        <v>184</v>
      </c>
      <c r="O33" s="370" t="s">
        <v>1374</v>
      </c>
      <c r="P33" s="367" t="s">
        <v>185</v>
      </c>
    </row>
    <row r="34" spans="2:16" s="353" customFormat="1">
      <c r="D34" s="20" t="s">
        <v>216</v>
      </c>
      <c r="E34" s="20" t="s">
        <v>119</v>
      </c>
      <c r="F34" s="20"/>
      <c r="G34" s="20" t="s">
        <v>3656</v>
      </c>
      <c r="H34" s="20"/>
      <c r="I34" s="20" t="s">
        <v>4197</v>
      </c>
      <c r="J34" s="355"/>
      <c r="K34" s="53"/>
      <c r="L34" s="53"/>
      <c r="M34" s="53"/>
      <c r="N34" s="370" t="s">
        <v>184</v>
      </c>
      <c r="O34" s="370" t="s">
        <v>1374</v>
      </c>
      <c r="P34" s="367" t="s">
        <v>185</v>
      </c>
    </row>
    <row r="36" spans="2:16" s="27" customFormat="1">
      <c r="B36" s="342" t="s">
        <v>4199</v>
      </c>
    </row>
    <row r="38" spans="2:16" ht="15.5">
      <c r="B38" s="357"/>
      <c r="C38" s="357"/>
      <c r="D38" s="20" t="s">
        <v>216</v>
      </c>
      <c r="E38" s="20" t="s">
        <v>119</v>
      </c>
      <c r="F38" s="20"/>
      <c r="G38" s="20" t="s">
        <v>3656</v>
      </c>
      <c r="H38" s="20"/>
      <c r="I38" s="20" t="s">
        <v>4197</v>
      </c>
      <c r="J38" s="355"/>
      <c r="K38" s="53"/>
      <c r="L38" s="53"/>
      <c r="M38" s="53"/>
      <c r="N38" s="347" t="s">
        <v>184</v>
      </c>
      <c r="O38" s="347" t="s">
        <v>1374</v>
      </c>
      <c r="P38" s="355" t="s">
        <v>185</v>
      </c>
    </row>
    <row r="39" spans="2:16" ht="15.5">
      <c r="B39" s="357"/>
      <c r="C39" s="357"/>
      <c r="D39" s="20" t="s">
        <v>216</v>
      </c>
      <c r="E39" s="20" t="s">
        <v>119</v>
      </c>
      <c r="F39" s="20"/>
      <c r="G39" s="20" t="s">
        <v>3656</v>
      </c>
      <c r="H39" s="20"/>
      <c r="I39" s="20" t="s">
        <v>4197</v>
      </c>
      <c r="J39" s="355"/>
      <c r="K39" s="53"/>
      <c r="L39" s="53"/>
      <c r="M39" s="53"/>
      <c r="N39" s="347" t="s">
        <v>184</v>
      </c>
      <c r="O39" s="347" t="s">
        <v>1374</v>
      </c>
      <c r="P39" s="355" t="s">
        <v>185</v>
      </c>
    </row>
    <row r="40" spans="2:16" ht="15.5">
      <c r="B40" s="357"/>
      <c r="C40" s="357"/>
      <c r="D40" s="20" t="s">
        <v>216</v>
      </c>
      <c r="E40" s="20" t="s">
        <v>119</v>
      </c>
      <c r="F40" s="20"/>
      <c r="G40" s="20" t="s">
        <v>3656</v>
      </c>
      <c r="H40" s="20"/>
      <c r="I40" s="20" t="s">
        <v>4197</v>
      </c>
      <c r="J40" s="355"/>
      <c r="K40" s="53"/>
      <c r="L40" s="53"/>
      <c r="M40" s="53"/>
      <c r="N40" s="347" t="s">
        <v>184</v>
      </c>
      <c r="O40" s="347" t="s">
        <v>1374</v>
      </c>
      <c r="P40" s="355" t="s">
        <v>185</v>
      </c>
    </row>
    <row r="41" spans="2:16" ht="15.5">
      <c r="B41" s="357"/>
      <c r="C41" s="357"/>
      <c r="D41" s="20" t="s">
        <v>216</v>
      </c>
      <c r="E41" s="20" t="s">
        <v>119</v>
      </c>
      <c r="F41" s="20"/>
      <c r="G41" s="20" t="s">
        <v>3656</v>
      </c>
      <c r="H41" s="20"/>
      <c r="I41" s="20" t="s">
        <v>4197</v>
      </c>
      <c r="J41" s="355"/>
      <c r="K41" s="53"/>
      <c r="L41" s="53"/>
      <c r="M41" s="53"/>
      <c r="N41" s="347" t="s">
        <v>184</v>
      </c>
      <c r="O41" s="347" t="s">
        <v>1374</v>
      </c>
      <c r="P41" s="355" t="s">
        <v>185</v>
      </c>
    </row>
    <row r="42" spans="2:16" s="353" customFormat="1">
      <c r="B42" s="13"/>
      <c r="C42" s="13"/>
      <c r="D42" s="20" t="s">
        <v>216</v>
      </c>
      <c r="E42" s="20" t="s">
        <v>119</v>
      </c>
      <c r="F42" s="20"/>
      <c r="G42" s="20" t="s">
        <v>3656</v>
      </c>
      <c r="H42" s="20"/>
      <c r="I42" s="20" t="s">
        <v>4197</v>
      </c>
      <c r="J42" s="355"/>
      <c r="K42" s="53"/>
      <c r="L42" s="53"/>
      <c r="M42" s="53"/>
      <c r="N42" s="13" t="s">
        <v>184</v>
      </c>
      <c r="O42" s="13" t="s">
        <v>1374</v>
      </c>
      <c r="P42" s="367" t="s">
        <v>185</v>
      </c>
    </row>
    <row r="43" spans="2:16" s="353" customFormat="1" ht="13.5" customHeight="1">
      <c r="D43" s="20" t="s">
        <v>216</v>
      </c>
      <c r="E43" s="20" t="s">
        <v>119</v>
      </c>
      <c r="F43" s="20"/>
      <c r="G43" s="20" t="s">
        <v>3656</v>
      </c>
      <c r="H43" s="20"/>
      <c r="I43" s="20" t="s">
        <v>4197</v>
      </c>
      <c r="J43" s="355"/>
      <c r="K43" s="53"/>
      <c r="L43" s="53"/>
      <c r="M43" s="53"/>
      <c r="N43" s="370" t="s">
        <v>184</v>
      </c>
      <c r="O43" s="370" t="s">
        <v>1374</v>
      </c>
      <c r="P43" s="367" t="s">
        <v>185</v>
      </c>
    </row>
    <row r="44" spans="2:16" s="353" customFormat="1">
      <c r="D44" s="20" t="s">
        <v>216</v>
      </c>
      <c r="E44" s="20" t="s">
        <v>119</v>
      </c>
      <c r="F44" s="20"/>
      <c r="G44" s="20" t="s">
        <v>3656</v>
      </c>
      <c r="H44" s="20"/>
      <c r="I44" s="20" t="s">
        <v>4197</v>
      </c>
      <c r="J44" s="355"/>
      <c r="K44" s="53"/>
      <c r="L44" s="53"/>
      <c r="M44" s="53"/>
      <c r="N44" s="370" t="s">
        <v>184</v>
      </c>
      <c r="O44" s="370" t="s">
        <v>1374</v>
      </c>
      <c r="P44" s="367" t="s">
        <v>185</v>
      </c>
    </row>
    <row r="45" spans="2:16" s="353" customFormat="1">
      <c r="D45" s="20" t="s">
        <v>216</v>
      </c>
      <c r="E45" s="20" t="s">
        <v>119</v>
      </c>
      <c r="F45" s="20"/>
      <c r="G45" s="20" t="s">
        <v>3656</v>
      </c>
      <c r="H45" s="20"/>
      <c r="I45" s="20" t="s">
        <v>4197</v>
      </c>
      <c r="J45" s="355"/>
      <c r="K45" s="53"/>
      <c r="L45" s="53"/>
      <c r="M45" s="53"/>
      <c r="N45" s="370" t="s">
        <v>184</v>
      </c>
      <c r="O45" s="370" t="s">
        <v>1374</v>
      </c>
      <c r="P45" s="367" t="s">
        <v>185</v>
      </c>
    </row>
    <row r="46" spans="2:16" s="353" customFormat="1">
      <c r="D46" s="20" t="s">
        <v>216</v>
      </c>
      <c r="E46" s="20" t="s">
        <v>119</v>
      </c>
      <c r="F46" s="20"/>
      <c r="G46" s="20" t="s">
        <v>3656</v>
      </c>
      <c r="H46" s="20"/>
      <c r="I46" s="20" t="s">
        <v>4197</v>
      </c>
      <c r="J46" s="355"/>
      <c r="K46" s="53"/>
      <c r="L46" s="53"/>
      <c r="M46" s="53"/>
      <c r="N46" s="370" t="s">
        <v>184</v>
      </c>
      <c r="O46" s="370" t="s">
        <v>1374</v>
      </c>
      <c r="P46" s="367" t="s">
        <v>185</v>
      </c>
    </row>
    <row r="47" spans="2:16" s="353" customFormat="1">
      <c r="D47" s="20" t="s">
        <v>216</v>
      </c>
      <c r="E47" s="20" t="s">
        <v>119</v>
      </c>
      <c r="F47" s="20"/>
      <c r="G47" s="20" t="s">
        <v>3656</v>
      </c>
      <c r="H47" s="20"/>
      <c r="I47" s="20" t="s">
        <v>4197</v>
      </c>
      <c r="J47" s="355"/>
      <c r="K47" s="53"/>
      <c r="L47" s="53"/>
      <c r="M47" s="53"/>
      <c r="N47" s="370" t="s">
        <v>184</v>
      </c>
      <c r="O47" s="370" t="s">
        <v>1374</v>
      </c>
      <c r="P47" s="367" t="s">
        <v>185</v>
      </c>
    </row>
    <row r="49" spans="2:16" s="27" customFormat="1">
      <c r="B49" s="342" t="s">
        <v>4200</v>
      </c>
    </row>
    <row r="51" spans="2:16" ht="15.5">
      <c r="B51" s="357"/>
      <c r="C51" s="357"/>
      <c r="D51" s="20" t="s">
        <v>216</v>
      </c>
      <c r="E51" s="20" t="s">
        <v>119</v>
      </c>
      <c r="F51" s="20"/>
      <c r="G51" s="20" t="s">
        <v>3656</v>
      </c>
      <c r="H51" s="20"/>
      <c r="I51" s="20" t="s">
        <v>4197</v>
      </c>
      <c r="J51" s="355"/>
      <c r="K51" s="53"/>
      <c r="L51" s="53"/>
      <c r="M51" s="53"/>
      <c r="N51" s="347" t="s">
        <v>184</v>
      </c>
      <c r="O51" s="347" t="s">
        <v>1374</v>
      </c>
      <c r="P51" s="355" t="s">
        <v>185</v>
      </c>
    </row>
    <row r="52" spans="2:16" ht="15.5">
      <c r="B52" s="357"/>
      <c r="C52" s="357"/>
      <c r="D52" s="20" t="s">
        <v>216</v>
      </c>
      <c r="E52" s="20" t="s">
        <v>119</v>
      </c>
      <c r="F52" s="20"/>
      <c r="G52" s="20" t="s">
        <v>3656</v>
      </c>
      <c r="H52" s="20"/>
      <c r="I52" s="20" t="s">
        <v>4197</v>
      </c>
      <c r="J52" s="355"/>
      <c r="K52" s="53"/>
      <c r="L52" s="53"/>
      <c r="M52" s="53"/>
      <c r="N52" s="347" t="s">
        <v>184</v>
      </c>
      <c r="O52" s="347" t="s">
        <v>1374</v>
      </c>
      <c r="P52" s="355" t="s">
        <v>185</v>
      </c>
    </row>
    <row r="53" spans="2:16" ht="15.5">
      <c r="B53" s="357"/>
      <c r="C53" s="357"/>
      <c r="D53" s="20" t="s">
        <v>216</v>
      </c>
      <c r="E53" s="20" t="s">
        <v>119</v>
      </c>
      <c r="F53" s="20"/>
      <c r="G53" s="20" t="s">
        <v>3656</v>
      </c>
      <c r="H53" s="20"/>
      <c r="I53" s="20" t="s">
        <v>4197</v>
      </c>
      <c r="J53" s="355"/>
      <c r="K53" s="53"/>
      <c r="L53" s="53"/>
      <c r="M53" s="53"/>
      <c r="N53" s="347" t="s">
        <v>184</v>
      </c>
      <c r="O53" s="347" t="s">
        <v>1374</v>
      </c>
      <c r="P53" s="355" t="s">
        <v>185</v>
      </c>
    </row>
    <row r="54" spans="2:16" ht="15.5">
      <c r="B54" s="357"/>
      <c r="C54" s="357"/>
      <c r="D54" s="20" t="s">
        <v>216</v>
      </c>
      <c r="E54" s="20" t="s">
        <v>119</v>
      </c>
      <c r="F54" s="20"/>
      <c r="G54" s="20" t="s">
        <v>3656</v>
      </c>
      <c r="H54" s="20"/>
      <c r="I54" s="20" t="s">
        <v>4197</v>
      </c>
      <c r="J54" s="355"/>
      <c r="K54" s="53"/>
      <c r="L54" s="53"/>
      <c r="M54" s="53"/>
      <c r="N54" s="347" t="s">
        <v>184</v>
      </c>
      <c r="O54" s="347" t="s">
        <v>1374</v>
      </c>
      <c r="P54" s="355" t="s">
        <v>185</v>
      </c>
    </row>
    <row r="55" spans="2:16" s="353" customFormat="1">
      <c r="B55" s="13"/>
      <c r="C55" s="13"/>
      <c r="D55" s="20" t="s">
        <v>216</v>
      </c>
      <c r="E55" s="20" t="s">
        <v>119</v>
      </c>
      <c r="F55" s="20"/>
      <c r="G55" s="20" t="s">
        <v>3656</v>
      </c>
      <c r="H55" s="20"/>
      <c r="I55" s="20" t="s">
        <v>4197</v>
      </c>
      <c r="J55" s="355"/>
      <c r="K55" s="53"/>
      <c r="L55" s="53"/>
      <c r="M55" s="53"/>
      <c r="N55" s="13" t="s">
        <v>184</v>
      </c>
      <c r="O55" s="13" t="s">
        <v>1374</v>
      </c>
      <c r="P55" s="367" t="s">
        <v>185</v>
      </c>
    </row>
    <row r="56" spans="2:16" s="353" customFormat="1">
      <c r="D56" s="20" t="s">
        <v>216</v>
      </c>
      <c r="E56" s="20" t="s">
        <v>119</v>
      </c>
      <c r="F56" s="20"/>
      <c r="G56" s="20" t="s">
        <v>3656</v>
      </c>
      <c r="H56" s="20"/>
      <c r="I56" s="20" t="s">
        <v>4197</v>
      </c>
      <c r="J56" s="355"/>
      <c r="K56" s="53"/>
      <c r="L56" s="53"/>
      <c r="M56" s="53"/>
      <c r="N56" s="370" t="s">
        <v>184</v>
      </c>
      <c r="O56" s="370" t="s">
        <v>1374</v>
      </c>
      <c r="P56" s="367" t="s">
        <v>185</v>
      </c>
    </row>
    <row r="57" spans="2:16" s="353" customFormat="1">
      <c r="D57" s="20" t="s">
        <v>216</v>
      </c>
      <c r="E57" s="20" t="s">
        <v>119</v>
      </c>
      <c r="F57" s="20"/>
      <c r="G57" s="20" t="s">
        <v>3656</v>
      </c>
      <c r="H57" s="20"/>
      <c r="I57" s="20" t="s">
        <v>4197</v>
      </c>
      <c r="J57" s="355"/>
      <c r="K57" s="53"/>
      <c r="L57" s="53"/>
      <c r="M57" s="53"/>
      <c r="N57" s="370" t="s">
        <v>184</v>
      </c>
      <c r="O57" s="370" t="s">
        <v>1374</v>
      </c>
      <c r="P57" s="367" t="s">
        <v>185</v>
      </c>
    </row>
    <row r="58" spans="2:16" s="353" customFormat="1">
      <c r="D58" s="20" t="s">
        <v>216</v>
      </c>
      <c r="E58" s="20" t="s">
        <v>119</v>
      </c>
      <c r="F58" s="20"/>
      <c r="G58" s="20" t="s">
        <v>3656</v>
      </c>
      <c r="H58" s="20"/>
      <c r="I58" s="20" t="s">
        <v>4197</v>
      </c>
      <c r="J58" s="355"/>
      <c r="K58" s="53"/>
      <c r="L58" s="53"/>
      <c r="M58" s="53"/>
      <c r="N58" s="370" t="s">
        <v>184</v>
      </c>
      <c r="O58" s="370" t="s">
        <v>1374</v>
      </c>
      <c r="P58" s="367" t="s">
        <v>185</v>
      </c>
    </row>
    <row r="59" spans="2:16" s="353" customFormat="1">
      <c r="D59" s="20" t="s">
        <v>216</v>
      </c>
      <c r="E59" s="20" t="s">
        <v>119</v>
      </c>
      <c r="F59" s="20"/>
      <c r="G59" s="20" t="s">
        <v>3656</v>
      </c>
      <c r="H59" s="20"/>
      <c r="I59" s="20" t="s">
        <v>4197</v>
      </c>
      <c r="J59" s="355"/>
      <c r="K59" s="53"/>
      <c r="L59" s="53"/>
      <c r="M59" s="53"/>
      <c r="N59" s="370" t="s">
        <v>184</v>
      </c>
      <c r="O59" s="370" t="s">
        <v>1374</v>
      </c>
      <c r="P59" s="367" t="s">
        <v>185</v>
      </c>
    </row>
    <row r="60" spans="2:16" s="353" customFormat="1">
      <c r="D60" s="20" t="s">
        <v>216</v>
      </c>
      <c r="E60" s="20" t="s">
        <v>119</v>
      </c>
      <c r="F60" s="20"/>
      <c r="G60" s="20" t="s">
        <v>3656</v>
      </c>
      <c r="H60" s="20"/>
      <c r="I60" s="20" t="s">
        <v>4197</v>
      </c>
      <c r="J60" s="355"/>
      <c r="K60" s="53"/>
      <c r="L60" s="53"/>
      <c r="M60" s="53"/>
      <c r="N60" s="370" t="s">
        <v>184</v>
      </c>
      <c r="O60" s="370" t="s">
        <v>1374</v>
      </c>
      <c r="P60" s="367" t="s">
        <v>185</v>
      </c>
    </row>
    <row r="62" spans="2:16" s="27" customFormat="1">
      <c r="B62" s="342" t="s">
        <v>4201</v>
      </c>
    </row>
    <row r="64" spans="2:16" ht="15.5">
      <c r="B64" s="357"/>
      <c r="C64" s="357"/>
      <c r="D64" s="20" t="s">
        <v>216</v>
      </c>
      <c r="E64" s="20" t="s">
        <v>119</v>
      </c>
      <c r="F64" s="20"/>
      <c r="G64" s="20" t="s">
        <v>3656</v>
      </c>
      <c r="H64" s="20"/>
      <c r="I64" s="20" t="s">
        <v>4197</v>
      </c>
      <c r="J64" s="355"/>
      <c r="K64" s="53"/>
      <c r="L64" s="53"/>
      <c r="M64" s="53"/>
      <c r="N64" s="347" t="s">
        <v>184</v>
      </c>
      <c r="O64" s="347" t="s">
        <v>1374</v>
      </c>
      <c r="P64" s="355" t="s">
        <v>185</v>
      </c>
    </row>
    <row r="65" spans="2:16" ht="15.5">
      <c r="B65" s="357"/>
      <c r="C65" s="357"/>
      <c r="D65" s="20" t="s">
        <v>216</v>
      </c>
      <c r="E65" s="20" t="s">
        <v>119</v>
      </c>
      <c r="F65" s="20"/>
      <c r="G65" s="20" t="s">
        <v>3656</v>
      </c>
      <c r="H65" s="20"/>
      <c r="I65" s="20" t="s">
        <v>4197</v>
      </c>
      <c r="J65" s="355"/>
      <c r="K65" s="53"/>
      <c r="L65" s="53"/>
      <c r="M65" s="53"/>
      <c r="N65" s="347" t="s">
        <v>184</v>
      </c>
      <c r="O65" s="347" t="s">
        <v>1374</v>
      </c>
      <c r="P65" s="355" t="s">
        <v>185</v>
      </c>
    </row>
    <row r="66" spans="2:16" ht="15.5">
      <c r="B66" s="357"/>
      <c r="C66" s="357"/>
      <c r="D66" s="20" t="s">
        <v>216</v>
      </c>
      <c r="E66" s="20" t="s">
        <v>119</v>
      </c>
      <c r="F66" s="20"/>
      <c r="G66" s="20" t="s">
        <v>3656</v>
      </c>
      <c r="H66" s="20"/>
      <c r="I66" s="20" t="s">
        <v>4197</v>
      </c>
      <c r="J66" s="355"/>
      <c r="K66" s="53"/>
      <c r="L66" s="53"/>
      <c r="M66" s="53"/>
      <c r="N66" s="347" t="s">
        <v>184</v>
      </c>
      <c r="O66" s="347" t="s">
        <v>1374</v>
      </c>
      <c r="P66" s="355" t="s">
        <v>185</v>
      </c>
    </row>
    <row r="67" spans="2:16" ht="15.5">
      <c r="B67" s="357"/>
      <c r="C67" s="357"/>
      <c r="D67" s="20" t="s">
        <v>216</v>
      </c>
      <c r="E67" s="20" t="s">
        <v>119</v>
      </c>
      <c r="F67" s="20"/>
      <c r="G67" s="20" t="s">
        <v>3656</v>
      </c>
      <c r="H67" s="20"/>
      <c r="I67" s="20" t="s">
        <v>4197</v>
      </c>
      <c r="J67" s="355"/>
      <c r="K67" s="53"/>
      <c r="L67" s="53"/>
      <c r="M67" s="53"/>
      <c r="N67" s="347" t="s">
        <v>184</v>
      </c>
      <c r="O67" s="347" t="s">
        <v>1374</v>
      </c>
      <c r="P67" s="355" t="s">
        <v>185</v>
      </c>
    </row>
    <row r="68" spans="2:16" s="353" customFormat="1">
      <c r="B68" s="13"/>
      <c r="C68" s="13"/>
      <c r="D68" s="20" t="s">
        <v>216</v>
      </c>
      <c r="E68" s="20" t="s">
        <v>119</v>
      </c>
      <c r="F68" s="367"/>
      <c r="G68" s="20" t="s">
        <v>3656</v>
      </c>
      <c r="H68" s="367"/>
      <c r="I68" s="20" t="s">
        <v>4197</v>
      </c>
      <c r="J68" s="355"/>
      <c r="K68" s="53"/>
      <c r="L68" s="53"/>
      <c r="M68" s="53"/>
      <c r="N68" s="13" t="s">
        <v>184</v>
      </c>
      <c r="O68" s="13" t="s">
        <v>1374</v>
      </c>
      <c r="P68" s="367" t="s">
        <v>185</v>
      </c>
    </row>
    <row r="69" spans="2:16" s="353" customFormat="1">
      <c r="D69" s="20" t="s">
        <v>216</v>
      </c>
      <c r="E69" s="20" t="s">
        <v>119</v>
      </c>
      <c r="F69" s="367"/>
      <c r="G69" s="20" t="s">
        <v>3656</v>
      </c>
      <c r="H69" s="367"/>
      <c r="I69" s="20" t="s">
        <v>4197</v>
      </c>
      <c r="J69" s="355"/>
      <c r="K69" s="53"/>
      <c r="L69" s="53"/>
      <c r="M69" s="53"/>
      <c r="N69" s="370" t="s">
        <v>184</v>
      </c>
      <c r="O69" s="370" t="s">
        <v>1374</v>
      </c>
      <c r="P69" s="367" t="s">
        <v>185</v>
      </c>
    </row>
    <row r="70" spans="2:16" s="353" customFormat="1">
      <c r="D70" s="20" t="s">
        <v>216</v>
      </c>
      <c r="E70" s="20" t="s">
        <v>119</v>
      </c>
      <c r="F70" s="367"/>
      <c r="G70" s="20" t="s">
        <v>3656</v>
      </c>
      <c r="H70" s="367"/>
      <c r="I70" s="20" t="s">
        <v>4197</v>
      </c>
      <c r="J70" s="355"/>
      <c r="K70" s="53"/>
      <c r="L70" s="53"/>
      <c r="M70" s="53"/>
      <c r="N70" s="370" t="s">
        <v>184</v>
      </c>
      <c r="O70" s="370" t="s">
        <v>1374</v>
      </c>
      <c r="P70" s="367" t="s">
        <v>185</v>
      </c>
    </row>
    <row r="71" spans="2:16" s="353" customFormat="1">
      <c r="D71" s="20" t="s">
        <v>216</v>
      </c>
      <c r="E71" s="20" t="s">
        <v>119</v>
      </c>
      <c r="F71" s="367"/>
      <c r="G71" s="20" t="s">
        <v>3656</v>
      </c>
      <c r="H71" s="367"/>
      <c r="I71" s="20" t="s">
        <v>4197</v>
      </c>
      <c r="J71" s="355"/>
      <c r="K71" s="53"/>
      <c r="L71" s="53"/>
      <c r="M71" s="53"/>
      <c r="N71" s="370" t="s">
        <v>184</v>
      </c>
      <c r="O71" s="370" t="s">
        <v>1374</v>
      </c>
      <c r="P71" s="367" t="s">
        <v>185</v>
      </c>
    </row>
    <row r="72" spans="2:16" s="353" customFormat="1">
      <c r="D72" s="20" t="s">
        <v>216</v>
      </c>
      <c r="E72" s="20" t="s">
        <v>119</v>
      </c>
      <c r="F72" s="367"/>
      <c r="G72" s="20" t="s">
        <v>3656</v>
      </c>
      <c r="H72" s="367"/>
      <c r="I72" s="20" t="s">
        <v>4197</v>
      </c>
      <c r="J72" s="355"/>
      <c r="K72" s="53"/>
      <c r="L72" s="53"/>
      <c r="M72" s="53"/>
      <c r="N72" s="370" t="s">
        <v>184</v>
      </c>
      <c r="O72" s="370" t="s">
        <v>1374</v>
      </c>
      <c r="P72" s="367" t="s">
        <v>185</v>
      </c>
    </row>
    <row r="73" spans="2:16" s="353" customFormat="1">
      <c r="D73" s="20" t="s">
        <v>216</v>
      </c>
      <c r="E73" s="20" t="s">
        <v>119</v>
      </c>
      <c r="F73" s="367"/>
      <c r="G73" s="20" t="s">
        <v>3656</v>
      </c>
      <c r="H73" s="367"/>
      <c r="I73" s="20" t="s">
        <v>4197</v>
      </c>
      <c r="J73" s="355"/>
      <c r="K73" s="53"/>
      <c r="L73" s="53"/>
      <c r="M73" s="53"/>
      <c r="N73" s="370" t="s">
        <v>184</v>
      </c>
      <c r="O73" s="370" t="s">
        <v>1374</v>
      </c>
      <c r="P73" s="367" t="s">
        <v>185</v>
      </c>
    </row>
    <row r="75" spans="2:16" s="27" customFormat="1">
      <c r="B75" s="342" t="s">
        <v>4202</v>
      </c>
    </row>
    <row r="77" spans="2:16" ht="15.5">
      <c r="B77" s="357"/>
      <c r="C77" s="357"/>
      <c r="D77" s="20" t="s">
        <v>216</v>
      </c>
      <c r="E77" s="20" t="s">
        <v>119</v>
      </c>
      <c r="F77" s="20"/>
      <c r="G77" s="20" t="s">
        <v>3656</v>
      </c>
      <c r="H77" s="20"/>
      <c r="I77" s="20" t="s">
        <v>4197</v>
      </c>
      <c r="J77" s="355"/>
      <c r="K77" s="53"/>
      <c r="L77" s="53"/>
      <c r="M77" s="53"/>
      <c r="N77" s="347" t="s">
        <v>184</v>
      </c>
      <c r="O77" s="347" t="s">
        <v>1374</v>
      </c>
      <c r="P77" s="355" t="s">
        <v>185</v>
      </c>
    </row>
    <row r="78" spans="2:16" ht="15.5">
      <c r="B78" s="357"/>
      <c r="C78" s="357"/>
      <c r="D78" s="20" t="s">
        <v>216</v>
      </c>
      <c r="E78" s="20" t="s">
        <v>119</v>
      </c>
      <c r="F78" s="20"/>
      <c r="G78" s="20" t="s">
        <v>3656</v>
      </c>
      <c r="H78" s="20"/>
      <c r="I78" s="20" t="s">
        <v>4197</v>
      </c>
      <c r="J78" s="355"/>
      <c r="K78" s="53"/>
      <c r="L78" s="53"/>
      <c r="M78" s="53"/>
      <c r="N78" s="347" t="s">
        <v>184</v>
      </c>
      <c r="O78" s="347" t="s">
        <v>1374</v>
      </c>
      <c r="P78" s="355" t="s">
        <v>185</v>
      </c>
    </row>
    <row r="79" spans="2:16" ht="15.5">
      <c r="B79" s="357"/>
      <c r="C79" s="357"/>
      <c r="D79" s="20" t="s">
        <v>216</v>
      </c>
      <c r="E79" s="20" t="s">
        <v>119</v>
      </c>
      <c r="F79" s="20"/>
      <c r="G79" s="20" t="s">
        <v>3656</v>
      </c>
      <c r="H79" s="20"/>
      <c r="I79" s="20" t="s">
        <v>4197</v>
      </c>
      <c r="J79" s="355"/>
      <c r="K79" s="53"/>
      <c r="L79" s="53"/>
      <c r="M79" s="53"/>
      <c r="N79" s="347" t="s">
        <v>184</v>
      </c>
      <c r="O79" s="347" t="s">
        <v>1374</v>
      </c>
      <c r="P79" s="355" t="s">
        <v>185</v>
      </c>
    </row>
    <row r="80" spans="2:16" ht="15.5">
      <c r="B80" s="357"/>
      <c r="C80" s="357"/>
      <c r="D80" s="20" t="s">
        <v>216</v>
      </c>
      <c r="E80" s="20" t="s">
        <v>119</v>
      </c>
      <c r="F80" s="20"/>
      <c r="G80" s="20" t="s">
        <v>3656</v>
      </c>
      <c r="H80" s="20"/>
      <c r="I80" s="20" t="s">
        <v>4197</v>
      </c>
      <c r="J80" s="355"/>
      <c r="K80" s="53"/>
      <c r="L80" s="53"/>
      <c r="M80" s="53"/>
      <c r="N80" s="347" t="s">
        <v>184</v>
      </c>
      <c r="O80" s="347" t="s">
        <v>1374</v>
      </c>
      <c r="P80" s="355" t="s">
        <v>185</v>
      </c>
    </row>
    <row r="81" spans="2:16" s="353" customFormat="1">
      <c r="B81" s="13"/>
      <c r="C81" s="13"/>
      <c r="D81" s="20" t="s">
        <v>216</v>
      </c>
      <c r="E81" s="20" t="s">
        <v>119</v>
      </c>
      <c r="F81" s="367"/>
      <c r="G81" s="20" t="s">
        <v>3656</v>
      </c>
      <c r="H81" s="367"/>
      <c r="I81" s="20" t="s">
        <v>4197</v>
      </c>
      <c r="J81" s="355"/>
      <c r="K81" s="53"/>
      <c r="L81" s="53"/>
      <c r="M81" s="53"/>
      <c r="N81" s="13" t="s">
        <v>184</v>
      </c>
      <c r="O81" s="13" t="s">
        <v>1374</v>
      </c>
      <c r="P81" s="367" t="s">
        <v>185</v>
      </c>
    </row>
    <row r="82" spans="2:16" s="353" customFormat="1">
      <c r="D82" s="20" t="s">
        <v>216</v>
      </c>
      <c r="E82" s="20" t="s">
        <v>119</v>
      </c>
      <c r="F82" s="367"/>
      <c r="G82" s="20" t="s">
        <v>3656</v>
      </c>
      <c r="H82" s="367"/>
      <c r="I82" s="20" t="s">
        <v>4197</v>
      </c>
      <c r="J82" s="355"/>
      <c r="K82" s="53"/>
      <c r="L82" s="53"/>
      <c r="M82" s="53"/>
      <c r="N82" s="370" t="s">
        <v>184</v>
      </c>
      <c r="O82" s="370" t="s">
        <v>1374</v>
      </c>
      <c r="P82" s="367" t="s">
        <v>185</v>
      </c>
    </row>
    <row r="83" spans="2:16" s="353" customFormat="1">
      <c r="D83" s="20" t="s">
        <v>216</v>
      </c>
      <c r="E83" s="20" t="s">
        <v>119</v>
      </c>
      <c r="F83" s="367"/>
      <c r="G83" s="20" t="s">
        <v>3656</v>
      </c>
      <c r="H83" s="367"/>
      <c r="I83" s="20" t="s">
        <v>4197</v>
      </c>
      <c r="J83" s="355"/>
      <c r="K83" s="53"/>
      <c r="L83" s="53"/>
      <c r="M83" s="53"/>
      <c r="N83" s="370" t="s">
        <v>184</v>
      </c>
      <c r="O83" s="370" t="s">
        <v>1374</v>
      </c>
      <c r="P83" s="367" t="s">
        <v>185</v>
      </c>
    </row>
    <row r="84" spans="2:16" s="353" customFormat="1">
      <c r="D84" s="20" t="s">
        <v>216</v>
      </c>
      <c r="E84" s="20" t="s">
        <v>119</v>
      </c>
      <c r="F84" s="367"/>
      <c r="G84" s="20" t="s">
        <v>3656</v>
      </c>
      <c r="H84" s="367"/>
      <c r="I84" s="20" t="s">
        <v>4197</v>
      </c>
      <c r="J84" s="355"/>
      <c r="K84" s="53"/>
      <c r="L84" s="53"/>
      <c r="M84" s="53"/>
      <c r="N84" s="370" t="s">
        <v>184</v>
      </c>
      <c r="O84" s="370" t="s">
        <v>1374</v>
      </c>
      <c r="P84" s="367" t="s">
        <v>185</v>
      </c>
    </row>
    <row r="85" spans="2:16" s="353" customFormat="1">
      <c r="D85" s="20" t="s">
        <v>216</v>
      </c>
      <c r="E85" s="20" t="s">
        <v>119</v>
      </c>
      <c r="F85" s="367"/>
      <c r="G85" s="20" t="s">
        <v>3656</v>
      </c>
      <c r="H85" s="367"/>
      <c r="I85" s="20" t="s">
        <v>4197</v>
      </c>
      <c r="J85" s="355"/>
      <c r="K85" s="53"/>
      <c r="L85" s="53"/>
      <c r="M85" s="53"/>
      <c r="N85" s="370" t="s">
        <v>184</v>
      </c>
      <c r="O85" s="370" t="s">
        <v>1374</v>
      </c>
      <c r="P85" s="367" t="s">
        <v>185</v>
      </c>
    </row>
    <row r="86" spans="2:16" s="353" customFormat="1">
      <c r="D86" s="20" t="s">
        <v>216</v>
      </c>
      <c r="E86" s="20" t="s">
        <v>119</v>
      </c>
      <c r="F86" s="367"/>
      <c r="G86" s="20" t="s">
        <v>3656</v>
      </c>
      <c r="H86" s="367"/>
      <c r="I86" s="20" t="s">
        <v>4197</v>
      </c>
      <c r="J86" s="355"/>
      <c r="K86" s="53"/>
      <c r="L86" s="53"/>
      <c r="M86" s="53"/>
      <c r="N86" s="370" t="s">
        <v>184</v>
      </c>
      <c r="O86" s="370" t="s">
        <v>1374</v>
      </c>
      <c r="P86" s="367" t="s">
        <v>185</v>
      </c>
    </row>
    <row r="88" spans="2:16" s="27" customFormat="1" ht="18">
      <c r="B88"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18C82-A7F7-4CAE-BA55-4C396A33B3AB}">
  <sheetPr codeName="Sheet101">
    <tabColor rgb="FF00CC00"/>
    <pageSetUpPr autoPageBreaks="0"/>
  </sheetPr>
  <dimension ref="A1:BR78"/>
  <sheetViews>
    <sheetView zoomScale="55" zoomScaleNormal="55" workbookViewId="0">
      <pane ySplit="6" topLeftCell="A54" activePane="bottomLeft" state="frozen"/>
      <selection activeCell="AI90" sqref="AI90:AM90"/>
      <selection pane="bottomLeft" activeCell="N67" sqref="N67"/>
    </sheetView>
  </sheetViews>
  <sheetFormatPr defaultColWidth="0" defaultRowHeight="14.5"/>
  <cols>
    <col min="1" max="1" width="12.54296875" customWidth="1"/>
    <col min="2" max="6" width="8.54296875" customWidth="1"/>
    <col min="7" max="7" width="9.453125" bestFit="1" customWidth="1"/>
    <col min="8" max="8" width="8.54296875" customWidth="1"/>
    <col min="9" max="9" width="77.453125" customWidth="1"/>
    <col min="10" max="10" width="19.54296875" customWidth="1"/>
    <col min="11" max="11" width="15.54296875" customWidth="1"/>
    <col min="12" max="12" width="24.453125" customWidth="1"/>
    <col min="13" max="13" width="11.453125" bestFit="1" customWidth="1"/>
    <col min="14" max="14" width="10.54296875" bestFit="1" customWidth="1"/>
    <col min="15" max="15" width="11.54296875" bestFit="1" customWidth="1"/>
    <col min="16" max="16" width="8.54296875" customWidth="1"/>
    <col min="17" max="20" width="6.453125" bestFit="1" customWidth="1"/>
    <col min="21" max="21" width="9.54296875" customWidth="1"/>
    <col min="22" max="27" width="1.453125" customWidth="1"/>
    <col min="28" max="40" width="8.54296875" hidden="1" customWidth="1"/>
    <col min="41" max="70" width="0" hidden="1" customWidth="1"/>
    <col min="71" max="16384" width="8.54296875" hidden="1"/>
  </cols>
  <sheetData>
    <row r="1" spans="1:20" s="2" customFormat="1" ht="25">
      <c r="A1" s="62" t="s">
        <v>1365</v>
      </c>
      <c r="B1" s="3"/>
      <c r="H1" s="4"/>
      <c r="I1" s="4"/>
      <c r="J1" s="4"/>
      <c r="K1" s="4"/>
      <c r="L1" s="4"/>
      <c r="R1" s="3"/>
    </row>
    <row r="2" spans="1:20" s="2" customFormat="1" ht="25">
      <c r="A2" s="4" t="str">
        <f>Cover!$E$13</f>
        <v>Master</v>
      </c>
      <c r="B2" s="3"/>
    </row>
    <row r="3" spans="1:20" s="2" customFormat="1" ht="25">
      <c r="A3" s="4">
        <f>Cover!$E$15</f>
        <v>2025</v>
      </c>
      <c r="B3" s="4"/>
      <c r="C3" s="4"/>
      <c r="D3" s="4"/>
    </row>
    <row r="4" spans="1:20" s="5" customFormat="1" ht="25.5" thickBot="1">
      <c r="A4" s="1302" t="s">
        <v>4203</v>
      </c>
      <c r="B4" s="6"/>
    </row>
    <row r="5" spans="1:20" s="11" customFormat="1" ht="14"/>
    <row r="6" spans="1:20" s="61" customFormat="1" ht="60.75" customHeight="1">
      <c r="A6" s="347"/>
      <c r="B6" s="352"/>
      <c r="C6" s="352"/>
      <c r="D6" s="36" t="s">
        <v>164</v>
      </c>
      <c r="E6" s="36" t="s">
        <v>165</v>
      </c>
      <c r="F6" s="36" t="s">
        <v>166</v>
      </c>
      <c r="G6" s="36" t="s">
        <v>167</v>
      </c>
      <c r="H6" s="358" t="s">
        <v>405</v>
      </c>
      <c r="I6" s="358" t="s">
        <v>406</v>
      </c>
      <c r="J6" s="386" t="s">
        <v>4177</v>
      </c>
      <c r="K6" s="386" t="s">
        <v>4178</v>
      </c>
      <c r="L6" s="386" t="s">
        <v>4179</v>
      </c>
      <c r="M6" s="358" t="s">
        <v>174</v>
      </c>
      <c r="N6" s="358" t="s">
        <v>1368</v>
      </c>
      <c r="O6" s="358" t="s">
        <v>175</v>
      </c>
      <c r="P6" s="416">
        <v>2022</v>
      </c>
      <c r="Q6" s="416">
        <v>2023</v>
      </c>
      <c r="R6" s="416">
        <v>2024</v>
      </c>
      <c r="S6" s="416">
        <v>2025</v>
      </c>
      <c r="T6" s="416">
        <v>2026</v>
      </c>
    </row>
    <row r="8" spans="1:20" s="27" customFormat="1" ht="20">
      <c r="B8" s="437" t="s">
        <v>4204</v>
      </c>
    </row>
    <row r="9" spans="1:20" s="11" customFormat="1" ht="14"/>
    <row r="10" spans="1:20" s="344" customFormat="1" ht="14">
      <c r="A10" s="343"/>
      <c r="B10" s="342" t="s">
        <v>4205</v>
      </c>
    </row>
    <row r="11" spans="1:20" s="11" customFormat="1" ht="14"/>
    <row r="12" spans="1:20" s="353" customFormat="1">
      <c r="D12" s="20" t="s">
        <v>216</v>
      </c>
      <c r="E12" s="20" t="s">
        <v>119</v>
      </c>
      <c r="F12" s="367"/>
      <c r="G12" s="20" t="s">
        <v>3656</v>
      </c>
      <c r="H12" s="20" t="s">
        <v>4206</v>
      </c>
      <c r="I12" s="355"/>
      <c r="J12" s="53"/>
      <c r="K12" s="53"/>
      <c r="L12" s="53"/>
      <c r="M12" s="370" t="s">
        <v>184</v>
      </c>
      <c r="N12" s="370" t="s">
        <v>1374</v>
      </c>
      <c r="O12" s="367" t="s">
        <v>185</v>
      </c>
      <c r="P12" s="1158"/>
      <c r="Q12" s="1158"/>
      <c r="R12" s="1158"/>
      <c r="S12" s="1158"/>
      <c r="T12" s="1158"/>
    </row>
    <row r="13" spans="1:20" s="353" customFormat="1">
      <c r="D13" s="20" t="s">
        <v>216</v>
      </c>
      <c r="E13" s="20" t="s">
        <v>119</v>
      </c>
      <c r="F13" s="367"/>
      <c r="G13" s="20" t="s">
        <v>3656</v>
      </c>
      <c r="H13" s="20" t="s">
        <v>4206</v>
      </c>
      <c r="I13" s="355"/>
      <c r="J13" s="53"/>
      <c r="K13" s="53"/>
      <c r="L13" s="53"/>
      <c r="M13" s="370" t="s">
        <v>184</v>
      </c>
      <c r="N13" s="370" t="s">
        <v>1374</v>
      </c>
      <c r="O13" s="367" t="s">
        <v>185</v>
      </c>
      <c r="P13" s="1158"/>
      <c r="Q13" s="1158"/>
      <c r="R13" s="1158"/>
      <c r="S13" s="1158"/>
      <c r="T13" s="1158"/>
    </row>
    <row r="14" spans="1:20" s="353" customFormat="1">
      <c r="D14" s="20" t="s">
        <v>216</v>
      </c>
      <c r="E14" s="20" t="s">
        <v>119</v>
      </c>
      <c r="F14" s="367"/>
      <c r="G14" s="20" t="s">
        <v>3656</v>
      </c>
      <c r="H14" s="20" t="s">
        <v>4206</v>
      </c>
      <c r="I14" s="355"/>
      <c r="J14" s="53"/>
      <c r="K14" s="53"/>
      <c r="L14" s="53"/>
      <c r="M14" s="370" t="s">
        <v>184</v>
      </c>
      <c r="N14" s="370" t="s">
        <v>1374</v>
      </c>
      <c r="O14" s="367" t="s">
        <v>185</v>
      </c>
      <c r="P14" s="1158"/>
      <c r="Q14" s="1158"/>
      <c r="R14" s="1158"/>
      <c r="S14" s="1158"/>
      <c r="T14" s="1158"/>
    </row>
    <row r="15" spans="1:20" s="353" customFormat="1">
      <c r="D15" s="20" t="s">
        <v>216</v>
      </c>
      <c r="E15" s="20" t="s">
        <v>119</v>
      </c>
      <c r="F15" s="367"/>
      <c r="G15" s="20" t="s">
        <v>3656</v>
      </c>
      <c r="H15" s="20" t="s">
        <v>4206</v>
      </c>
      <c r="I15" s="355"/>
      <c r="J15" s="53"/>
      <c r="K15" s="53"/>
      <c r="L15" s="53"/>
      <c r="M15" s="370" t="s">
        <v>184</v>
      </c>
      <c r="N15" s="370" t="s">
        <v>1374</v>
      </c>
      <c r="O15" s="367" t="s">
        <v>185</v>
      </c>
      <c r="P15" s="1158"/>
      <c r="Q15" s="1158"/>
      <c r="R15" s="1158"/>
      <c r="S15" s="1158"/>
      <c r="T15" s="1158"/>
    </row>
    <row r="16" spans="1:20" s="353" customFormat="1">
      <c r="D16" s="20" t="s">
        <v>216</v>
      </c>
      <c r="E16" s="20" t="s">
        <v>119</v>
      </c>
      <c r="F16" s="367"/>
      <c r="G16" s="20" t="s">
        <v>3656</v>
      </c>
      <c r="H16" s="20" t="s">
        <v>4206</v>
      </c>
      <c r="I16" s="355"/>
      <c r="J16" s="53"/>
      <c r="K16" s="53"/>
      <c r="L16" s="53"/>
      <c r="M16" s="370" t="s">
        <v>184</v>
      </c>
      <c r="N16" s="370" t="s">
        <v>1374</v>
      </c>
      <c r="O16" s="367" t="s">
        <v>185</v>
      </c>
      <c r="P16" s="1158"/>
      <c r="Q16" s="1158"/>
      <c r="R16" s="1158"/>
      <c r="S16" s="1158"/>
      <c r="T16" s="1158"/>
    </row>
    <row r="17" spans="4:15" s="353" customFormat="1" ht="14">
      <c r="D17" s="20" t="s">
        <v>216</v>
      </c>
      <c r="E17" s="20" t="s">
        <v>119</v>
      </c>
      <c r="F17" s="367"/>
      <c r="G17" s="20" t="s">
        <v>3656</v>
      </c>
      <c r="H17" s="20" t="s">
        <v>4206</v>
      </c>
      <c r="I17" s="355"/>
      <c r="J17" s="53"/>
      <c r="K17" s="53"/>
      <c r="L17" s="53"/>
      <c r="M17" s="370" t="s">
        <v>184</v>
      </c>
      <c r="N17" s="370" t="s">
        <v>1374</v>
      </c>
      <c r="O17" s="367" t="s">
        <v>185</v>
      </c>
    </row>
    <row r="18" spans="4:15" s="353" customFormat="1" ht="14">
      <c r="D18" s="20" t="s">
        <v>216</v>
      </c>
      <c r="E18" s="20" t="s">
        <v>119</v>
      </c>
      <c r="F18" s="367"/>
      <c r="G18" s="20" t="s">
        <v>3656</v>
      </c>
      <c r="H18" s="20" t="s">
        <v>4206</v>
      </c>
      <c r="I18" s="355"/>
      <c r="J18" s="53"/>
      <c r="K18" s="53"/>
      <c r="L18" s="53"/>
      <c r="M18" s="370" t="s">
        <v>184</v>
      </c>
      <c r="N18" s="370" t="s">
        <v>1374</v>
      </c>
      <c r="O18" s="367" t="s">
        <v>185</v>
      </c>
    </row>
    <row r="19" spans="4:15" s="353" customFormat="1" ht="14">
      <c r="D19" s="20" t="s">
        <v>216</v>
      </c>
      <c r="E19" s="20" t="s">
        <v>119</v>
      </c>
      <c r="F19" s="367"/>
      <c r="G19" s="20" t="s">
        <v>3656</v>
      </c>
      <c r="H19" s="20" t="s">
        <v>4206</v>
      </c>
      <c r="I19" s="355"/>
      <c r="J19" s="53"/>
      <c r="K19" s="53"/>
      <c r="L19" s="53"/>
      <c r="M19" s="370" t="s">
        <v>184</v>
      </c>
      <c r="N19" s="370" t="s">
        <v>1374</v>
      </c>
      <c r="O19" s="367" t="s">
        <v>185</v>
      </c>
    </row>
    <row r="20" spans="4:15" s="353" customFormat="1" ht="14">
      <c r="D20" s="20" t="s">
        <v>216</v>
      </c>
      <c r="E20" s="20" t="s">
        <v>119</v>
      </c>
      <c r="F20" s="367"/>
      <c r="G20" s="20" t="s">
        <v>3656</v>
      </c>
      <c r="H20" s="20" t="s">
        <v>4206</v>
      </c>
      <c r="I20" s="355"/>
      <c r="J20" s="53"/>
      <c r="K20" s="53"/>
      <c r="L20" s="53"/>
      <c r="M20" s="370" t="s">
        <v>184</v>
      </c>
      <c r="N20" s="370" t="s">
        <v>1374</v>
      </c>
      <c r="O20" s="367" t="s">
        <v>185</v>
      </c>
    </row>
    <row r="21" spans="4:15" s="353" customFormat="1" ht="14">
      <c r="D21" s="20" t="s">
        <v>216</v>
      </c>
      <c r="E21" s="20" t="s">
        <v>119</v>
      </c>
      <c r="F21" s="367"/>
      <c r="G21" s="20" t="s">
        <v>3656</v>
      </c>
      <c r="H21" s="20" t="s">
        <v>4206</v>
      </c>
      <c r="I21" s="355"/>
      <c r="J21" s="53"/>
      <c r="K21" s="53"/>
      <c r="L21" s="53"/>
      <c r="M21" s="370" t="s">
        <v>184</v>
      </c>
      <c r="N21" s="370" t="s">
        <v>1374</v>
      </c>
      <c r="O21" s="367" t="s">
        <v>185</v>
      </c>
    </row>
    <row r="22" spans="4:15" s="353" customFormat="1" ht="14">
      <c r="D22" s="20" t="s">
        <v>216</v>
      </c>
      <c r="E22" s="20" t="s">
        <v>119</v>
      </c>
      <c r="F22" s="367"/>
      <c r="G22" s="20" t="s">
        <v>3656</v>
      </c>
      <c r="H22" s="20" t="s">
        <v>4206</v>
      </c>
      <c r="I22" s="355"/>
      <c r="J22" s="53"/>
      <c r="K22" s="53"/>
      <c r="L22" s="53"/>
      <c r="M22" s="370" t="s">
        <v>184</v>
      </c>
      <c r="N22" s="370" t="s">
        <v>1374</v>
      </c>
      <c r="O22" s="367" t="s">
        <v>185</v>
      </c>
    </row>
    <row r="23" spans="4:15" s="353" customFormat="1" ht="14">
      <c r="D23" s="20" t="s">
        <v>216</v>
      </c>
      <c r="E23" s="20" t="s">
        <v>119</v>
      </c>
      <c r="F23" s="367"/>
      <c r="G23" s="20" t="s">
        <v>3656</v>
      </c>
      <c r="H23" s="20" t="s">
        <v>4206</v>
      </c>
      <c r="I23" s="355"/>
      <c r="J23" s="53"/>
      <c r="K23" s="53"/>
      <c r="L23" s="53"/>
      <c r="M23" s="370" t="s">
        <v>184</v>
      </c>
      <c r="N23" s="370" t="s">
        <v>1374</v>
      </c>
      <c r="O23" s="367" t="s">
        <v>185</v>
      </c>
    </row>
    <row r="24" spans="4:15" s="353" customFormat="1" ht="14">
      <c r="D24" s="20" t="s">
        <v>216</v>
      </c>
      <c r="E24" s="20" t="s">
        <v>119</v>
      </c>
      <c r="F24" s="367"/>
      <c r="G24" s="20" t="s">
        <v>3656</v>
      </c>
      <c r="H24" s="20" t="s">
        <v>4206</v>
      </c>
      <c r="I24" s="355"/>
      <c r="J24" s="53"/>
      <c r="K24" s="53"/>
      <c r="L24" s="53"/>
      <c r="M24" s="370" t="s">
        <v>184</v>
      </c>
      <c r="N24" s="370" t="s">
        <v>1374</v>
      </c>
      <c r="O24" s="367" t="s">
        <v>185</v>
      </c>
    </row>
    <row r="25" spans="4:15" s="353" customFormat="1" ht="14">
      <c r="D25" s="20" t="s">
        <v>216</v>
      </c>
      <c r="E25" s="20" t="s">
        <v>119</v>
      </c>
      <c r="F25" s="367"/>
      <c r="G25" s="20" t="s">
        <v>3656</v>
      </c>
      <c r="H25" s="20" t="s">
        <v>4206</v>
      </c>
      <c r="I25" s="355"/>
      <c r="J25" s="53"/>
      <c r="K25" s="53"/>
      <c r="L25" s="53"/>
      <c r="M25" s="370" t="s">
        <v>184</v>
      </c>
      <c r="N25" s="370" t="s">
        <v>1374</v>
      </c>
      <c r="O25" s="367" t="s">
        <v>185</v>
      </c>
    </row>
    <row r="26" spans="4:15" s="353" customFormat="1" ht="14">
      <c r="D26" s="20" t="s">
        <v>216</v>
      </c>
      <c r="E26" s="20" t="s">
        <v>119</v>
      </c>
      <c r="F26" s="367"/>
      <c r="G26" s="20" t="s">
        <v>3656</v>
      </c>
      <c r="H26" s="20" t="s">
        <v>4206</v>
      </c>
      <c r="I26" s="355"/>
      <c r="J26" s="53"/>
      <c r="K26" s="53"/>
      <c r="L26" s="53"/>
      <c r="M26" s="370" t="s">
        <v>184</v>
      </c>
      <c r="N26" s="370" t="s">
        <v>1374</v>
      </c>
      <c r="O26" s="367" t="s">
        <v>185</v>
      </c>
    </row>
    <row r="27" spans="4:15" s="353" customFormat="1" ht="14">
      <c r="D27" s="20" t="s">
        <v>216</v>
      </c>
      <c r="E27" s="20" t="s">
        <v>119</v>
      </c>
      <c r="F27" s="367"/>
      <c r="G27" s="20" t="s">
        <v>3656</v>
      </c>
      <c r="H27" s="20" t="s">
        <v>4206</v>
      </c>
      <c r="I27" s="355"/>
      <c r="J27" s="53"/>
      <c r="K27" s="53"/>
      <c r="L27" s="53"/>
      <c r="M27" s="370" t="s">
        <v>184</v>
      </c>
      <c r="N27" s="370" t="s">
        <v>1374</v>
      </c>
      <c r="O27" s="367" t="s">
        <v>185</v>
      </c>
    </row>
    <row r="28" spans="4:15" s="353" customFormat="1" ht="14">
      <c r="D28" s="20" t="s">
        <v>216</v>
      </c>
      <c r="E28" s="20" t="s">
        <v>119</v>
      </c>
      <c r="F28" s="367"/>
      <c r="G28" s="20" t="s">
        <v>3656</v>
      </c>
      <c r="H28" s="20" t="s">
        <v>4206</v>
      </c>
      <c r="I28" s="355"/>
      <c r="J28" s="53"/>
      <c r="K28" s="53"/>
      <c r="L28" s="53"/>
      <c r="M28" s="370" t="s">
        <v>184</v>
      </c>
      <c r="N28" s="370" t="s">
        <v>1374</v>
      </c>
      <c r="O28" s="367" t="s">
        <v>185</v>
      </c>
    </row>
    <row r="29" spans="4:15" s="353" customFormat="1" ht="14">
      <c r="D29" s="20" t="s">
        <v>216</v>
      </c>
      <c r="E29" s="20" t="s">
        <v>119</v>
      </c>
      <c r="F29" s="367"/>
      <c r="G29" s="20" t="s">
        <v>3656</v>
      </c>
      <c r="H29" s="20" t="s">
        <v>4206</v>
      </c>
      <c r="I29" s="355"/>
      <c r="J29" s="53"/>
      <c r="K29" s="53"/>
      <c r="L29" s="53"/>
      <c r="M29" s="370" t="s">
        <v>184</v>
      </c>
      <c r="N29" s="370" t="s">
        <v>1374</v>
      </c>
      <c r="O29" s="367" t="s">
        <v>185</v>
      </c>
    </row>
    <row r="30" spans="4:15" s="353" customFormat="1" ht="14">
      <c r="D30" s="20" t="s">
        <v>216</v>
      </c>
      <c r="E30" s="20" t="s">
        <v>119</v>
      </c>
      <c r="F30" s="367"/>
      <c r="G30" s="20" t="s">
        <v>3656</v>
      </c>
      <c r="H30" s="20" t="s">
        <v>4206</v>
      </c>
      <c r="I30" s="355"/>
      <c r="J30" s="53"/>
      <c r="K30" s="53"/>
      <c r="L30" s="53"/>
      <c r="M30" s="370" t="s">
        <v>184</v>
      </c>
      <c r="N30" s="370" t="s">
        <v>1374</v>
      </c>
      <c r="O30" s="367" t="s">
        <v>185</v>
      </c>
    </row>
    <row r="31" spans="4:15" s="353" customFormat="1" ht="14">
      <c r="D31" s="20" t="s">
        <v>216</v>
      </c>
      <c r="E31" s="20" t="s">
        <v>119</v>
      </c>
      <c r="F31" s="367"/>
      <c r="G31" s="20" t="s">
        <v>3656</v>
      </c>
      <c r="H31" s="20" t="s">
        <v>4206</v>
      </c>
      <c r="I31" s="355"/>
      <c r="J31" s="53"/>
      <c r="K31" s="53"/>
      <c r="L31" s="53"/>
      <c r="M31" s="370" t="s">
        <v>184</v>
      </c>
      <c r="N31" s="370" t="s">
        <v>1374</v>
      </c>
      <c r="O31" s="367" t="s">
        <v>185</v>
      </c>
    </row>
    <row r="32" spans="4:15" s="353" customFormat="1" ht="14">
      <c r="D32" s="20" t="s">
        <v>216</v>
      </c>
      <c r="E32" s="20" t="s">
        <v>119</v>
      </c>
      <c r="F32" s="367"/>
      <c r="G32" s="20" t="s">
        <v>3656</v>
      </c>
      <c r="H32" s="20" t="s">
        <v>4206</v>
      </c>
      <c r="I32" s="355"/>
      <c r="J32" s="53"/>
      <c r="K32" s="53"/>
      <c r="L32" s="53"/>
      <c r="M32" s="370" t="s">
        <v>184</v>
      </c>
      <c r="N32" s="370" t="s">
        <v>1374</v>
      </c>
      <c r="O32" s="367" t="s">
        <v>185</v>
      </c>
    </row>
    <row r="33" spans="4:15" s="353" customFormat="1" ht="14">
      <c r="D33" s="20" t="s">
        <v>216</v>
      </c>
      <c r="E33" s="20" t="s">
        <v>119</v>
      </c>
      <c r="F33" s="367"/>
      <c r="G33" s="20" t="s">
        <v>3656</v>
      </c>
      <c r="H33" s="20" t="s">
        <v>4206</v>
      </c>
      <c r="I33" s="355"/>
      <c r="J33" s="53"/>
      <c r="K33" s="53"/>
      <c r="L33" s="53"/>
      <c r="M33" s="370" t="s">
        <v>184</v>
      </c>
      <c r="N33" s="370" t="s">
        <v>1374</v>
      </c>
      <c r="O33" s="367" t="s">
        <v>185</v>
      </c>
    </row>
    <row r="34" spans="4:15" s="353" customFormat="1" ht="14">
      <c r="D34" s="20" t="s">
        <v>216</v>
      </c>
      <c r="E34" s="20" t="s">
        <v>119</v>
      </c>
      <c r="F34" s="367"/>
      <c r="G34" s="20" t="s">
        <v>3656</v>
      </c>
      <c r="H34" s="20" t="s">
        <v>4206</v>
      </c>
      <c r="I34" s="355"/>
      <c r="J34" s="53"/>
      <c r="K34" s="53"/>
      <c r="L34" s="53"/>
      <c r="M34" s="370" t="s">
        <v>184</v>
      </c>
      <c r="N34" s="370" t="s">
        <v>1374</v>
      </c>
      <c r="O34" s="367" t="s">
        <v>185</v>
      </c>
    </row>
    <row r="35" spans="4:15" s="353" customFormat="1" ht="14">
      <c r="D35" s="20" t="s">
        <v>216</v>
      </c>
      <c r="E35" s="20" t="s">
        <v>119</v>
      </c>
      <c r="F35" s="367"/>
      <c r="G35" s="20" t="s">
        <v>3656</v>
      </c>
      <c r="H35" s="20" t="s">
        <v>4206</v>
      </c>
      <c r="I35" s="355"/>
      <c r="J35" s="53"/>
      <c r="K35" s="53"/>
      <c r="L35" s="53"/>
      <c r="M35" s="370" t="s">
        <v>184</v>
      </c>
      <c r="N35" s="370" t="s">
        <v>1374</v>
      </c>
      <c r="O35" s="367" t="s">
        <v>185</v>
      </c>
    </row>
    <row r="36" spans="4:15" s="353" customFormat="1" ht="14">
      <c r="D36" s="20" t="s">
        <v>216</v>
      </c>
      <c r="E36" s="20" t="s">
        <v>119</v>
      </c>
      <c r="F36" s="367"/>
      <c r="G36" s="20" t="s">
        <v>3656</v>
      </c>
      <c r="H36" s="20" t="s">
        <v>4206</v>
      </c>
      <c r="I36" s="355"/>
      <c r="J36" s="53"/>
      <c r="K36" s="53"/>
      <c r="L36" s="53"/>
      <c r="M36" s="370" t="s">
        <v>184</v>
      </c>
      <c r="N36" s="370" t="s">
        <v>1374</v>
      </c>
      <c r="O36" s="367" t="s">
        <v>185</v>
      </c>
    </row>
    <row r="37" spans="4:15" s="353" customFormat="1" ht="14">
      <c r="D37" s="20" t="s">
        <v>216</v>
      </c>
      <c r="E37" s="20" t="s">
        <v>119</v>
      </c>
      <c r="F37" s="367"/>
      <c r="G37" s="20" t="s">
        <v>3656</v>
      </c>
      <c r="H37" s="20" t="s">
        <v>4206</v>
      </c>
      <c r="I37" s="355"/>
      <c r="J37" s="53"/>
      <c r="K37" s="53"/>
      <c r="L37" s="53"/>
      <c r="M37" s="370" t="s">
        <v>184</v>
      </c>
      <c r="N37" s="370" t="s">
        <v>1374</v>
      </c>
      <c r="O37" s="367" t="s">
        <v>185</v>
      </c>
    </row>
    <row r="38" spans="4:15" s="353" customFormat="1" ht="14">
      <c r="D38" s="20" t="s">
        <v>216</v>
      </c>
      <c r="E38" s="20" t="s">
        <v>119</v>
      </c>
      <c r="F38" s="367"/>
      <c r="G38" s="20" t="s">
        <v>3656</v>
      </c>
      <c r="H38" s="20" t="s">
        <v>4206</v>
      </c>
      <c r="I38" s="355"/>
      <c r="J38" s="53"/>
      <c r="K38" s="53"/>
      <c r="L38" s="53"/>
      <c r="M38" s="370" t="s">
        <v>184</v>
      </c>
      <c r="N38" s="370" t="s">
        <v>1374</v>
      </c>
      <c r="O38" s="367" t="s">
        <v>185</v>
      </c>
    </row>
    <row r="39" spans="4:15" s="353" customFormat="1" ht="14">
      <c r="D39" s="20" t="s">
        <v>216</v>
      </c>
      <c r="E39" s="20" t="s">
        <v>119</v>
      </c>
      <c r="F39" s="367"/>
      <c r="G39" s="20" t="s">
        <v>3656</v>
      </c>
      <c r="H39" s="20" t="s">
        <v>4206</v>
      </c>
      <c r="I39" s="355"/>
      <c r="J39" s="53"/>
      <c r="K39" s="53"/>
      <c r="L39" s="53"/>
      <c r="M39" s="370" t="s">
        <v>184</v>
      </c>
      <c r="N39" s="370" t="s">
        <v>1374</v>
      </c>
      <c r="O39" s="367" t="s">
        <v>185</v>
      </c>
    </row>
    <row r="40" spans="4:15" s="353" customFormat="1" ht="14">
      <c r="D40" s="20" t="s">
        <v>216</v>
      </c>
      <c r="E40" s="20" t="s">
        <v>119</v>
      </c>
      <c r="F40" s="367"/>
      <c r="G40" s="20" t="s">
        <v>3656</v>
      </c>
      <c r="H40" s="20" t="s">
        <v>4206</v>
      </c>
      <c r="I40" s="355"/>
      <c r="J40" s="53"/>
      <c r="K40" s="53"/>
      <c r="L40" s="53"/>
      <c r="M40" s="370" t="s">
        <v>184</v>
      </c>
      <c r="N40" s="370" t="s">
        <v>1374</v>
      </c>
      <c r="O40" s="367" t="s">
        <v>185</v>
      </c>
    </row>
    <row r="41" spans="4:15" s="353" customFormat="1" ht="14">
      <c r="D41" s="20" t="s">
        <v>216</v>
      </c>
      <c r="E41" s="20" t="s">
        <v>119</v>
      </c>
      <c r="F41" s="367"/>
      <c r="G41" s="20" t="s">
        <v>3656</v>
      </c>
      <c r="H41" s="20" t="s">
        <v>4206</v>
      </c>
      <c r="I41" s="355"/>
      <c r="J41" s="53"/>
      <c r="K41" s="53"/>
      <c r="L41" s="53"/>
      <c r="M41" s="370" t="s">
        <v>184</v>
      </c>
      <c r="N41" s="370" t="s">
        <v>1374</v>
      </c>
      <c r="O41" s="367" t="s">
        <v>185</v>
      </c>
    </row>
    <row r="42" spans="4:15" s="353" customFormat="1" ht="14">
      <c r="D42" s="20" t="s">
        <v>216</v>
      </c>
      <c r="E42" s="20" t="s">
        <v>119</v>
      </c>
      <c r="F42" s="367"/>
      <c r="G42" s="20" t="s">
        <v>3656</v>
      </c>
      <c r="H42" s="20" t="s">
        <v>4206</v>
      </c>
      <c r="I42" s="355"/>
      <c r="J42" s="53"/>
      <c r="K42" s="53"/>
      <c r="L42" s="53"/>
      <c r="M42" s="370" t="s">
        <v>184</v>
      </c>
      <c r="N42" s="370" t="s">
        <v>1374</v>
      </c>
      <c r="O42" s="367" t="s">
        <v>185</v>
      </c>
    </row>
    <row r="43" spans="4:15" s="353" customFormat="1" ht="14">
      <c r="D43" s="20" t="s">
        <v>216</v>
      </c>
      <c r="E43" s="20" t="s">
        <v>119</v>
      </c>
      <c r="F43" s="367"/>
      <c r="G43" s="20" t="s">
        <v>3656</v>
      </c>
      <c r="H43" s="20" t="s">
        <v>4206</v>
      </c>
      <c r="I43" s="355"/>
      <c r="J43" s="53"/>
      <c r="K43" s="53"/>
      <c r="L43" s="53"/>
      <c r="M43" s="370" t="s">
        <v>184</v>
      </c>
      <c r="N43" s="370" t="s">
        <v>1374</v>
      </c>
      <c r="O43" s="367" t="s">
        <v>185</v>
      </c>
    </row>
    <row r="44" spans="4:15" s="353" customFormat="1" ht="14">
      <c r="D44" s="20" t="s">
        <v>216</v>
      </c>
      <c r="E44" s="20" t="s">
        <v>119</v>
      </c>
      <c r="F44" s="367"/>
      <c r="G44" s="20" t="s">
        <v>3656</v>
      </c>
      <c r="H44" s="20" t="s">
        <v>4206</v>
      </c>
      <c r="I44" s="355"/>
      <c r="J44" s="53"/>
      <c r="K44" s="53"/>
      <c r="L44" s="53"/>
      <c r="M44" s="370" t="s">
        <v>184</v>
      </c>
      <c r="N44" s="370" t="s">
        <v>1374</v>
      </c>
      <c r="O44" s="367" t="s">
        <v>185</v>
      </c>
    </row>
    <row r="45" spans="4:15" s="353" customFormat="1" ht="14">
      <c r="D45" s="20" t="s">
        <v>216</v>
      </c>
      <c r="E45" s="20" t="s">
        <v>119</v>
      </c>
      <c r="F45" s="367"/>
      <c r="G45" s="20" t="s">
        <v>3656</v>
      </c>
      <c r="H45" s="20" t="s">
        <v>4206</v>
      </c>
      <c r="I45" s="355"/>
      <c r="J45" s="53"/>
      <c r="K45" s="53"/>
      <c r="L45" s="53"/>
      <c r="M45" s="370" t="s">
        <v>184</v>
      </c>
      <c r="N45" s="370" t="s">
        <v>1374</v>
      </c>
      <c r="O45" s="367" t="s">
        <v>185</v>
      </c>
    </row>
    <row r="46" spans="4:15" s="353" customFormat="1" ht="14">
      <c r="D46" s="20" t="s">
        <v>216</v>
      </c>
      <c r="E46" s="20" t="s">
        <v>119</v>
      </c>
      <c r="F46" s="367"/>
      <c r="G46" s="20" t="s">
        <v>3656</v>
      </c>
      <c r="H46" s="20" t="s">
        <v>4206</v>
      </c>
      <c r="I46" s="355"/>
      <c r="J46" s="53"/>
      <c r="K46" s="53"/>
      <c r="L46" s="53"/>
      <c r="M46" s="370" t="s">
        <v>184</v>
      </c>
      <c r="N46" s="370" t="s">
        <v>1374</v>
      </c>
      <c r="O46" s="367" t="s">
        <v>185</v>
      </c>
    </row>
    <row r="47" spans="4:15" s="353" customFormat="1" ht="14">
      <c r="D47" s="20" t="s">
        <v>216</v>
      </c>
      <c r="E47" s="20" t="s">
        <v>119</v>
      </c>
      <c r="F47" s="367"/>
      <c r="G47" s="20" t="s">
        <v>3656</v>
      </c>
      <c r="H47" s="20" t="s">
        <v>4206</v>
      </c>
      <c r="I47" s="355"/>
      <c r="J47" s="53"/>
      <c r="K47" s="53"/>
      <c r="L47" s="53"/>
      <c r="M47" s="370" t="s">
        <v>184</v>
      </c>
      <c r="N47" s="370" t="s">
        <v>1374</v>
      </c>
      <c r="O47" s="367" t="s">
        <v>185</v>
      </c>
    </row>
    <row r="48" spans="4:15" s="353" customFormat="1" ht="14">
      <c r="D48" s="20" t="s">
        <v>216</v>
      </c>
      <c r="E48" s="20" t="s">
        <v>119</v>
      </c>
      <c r="F48" s="367"/>
      <c r="G48" s="20" t="s">
        <v>3656</v>
      </c>
      <c r="H48" s="20" t="s">
        <v>4206</v>
      </c>
      <c r="I48" s="355"/>
      <c r="J48" s="53"/>
      <c r="K48" s="53"/>
      <c r="L48" s="53"/>
      <c r="M48" s="370" t="s">
        <v>184</v>
      </c>
      <c r="N48" s="370" t="s">
        <v>1374</v>
      </c>
      <c r="O48" s="367" t="s">
        <v>185</v>
      </c>
    </row>
    <row r="49" spans="2:15" s="353" customFormat="1" ht="14">
      <c r="D49" s="20" t="s">
        <v>216</v>
      </c>
      <c r="E49" s="20" t="s">
        <v>119</v>
      </c>
      <c r="F49" s="367"/>
      <c r="G49" s="20" t="s">
        <v>3656</v>
      </c>
      <c r="H49" s="20" t="s">
        <v>4206</v>
      </c>
      <c r="I49" s="355"/>
      <c r="J49" s="53"/>
      <c r="K49" s="53"/>
      <c r="L49" s="53"/>
      <c r="M49" s="370" t="s">
        <v>184</v>
      </c>
      <c r="N49" s="370" t="s">
        <v>1374</v>
      </c>
      <c r="O49" s="367" t="s">
        <v>185</v>
      </c>
    </row>
    <row r="50" spans="2:15" s="353" customFormat="1" ht="14">
      <c r="D50" s="20" t="s">
        <v>216</v>
      </c>
      <c r="E50" s="20" t="s">
        <v>119</v>
      </c>
      <c r="F50" s="367"/>
      <c r="G50" s="20" t="s">
        <v>3656</v>
      </c>
      <c r="H50" s="20" t="s">
        <v>4206</v>
      </c>
      <c r="I50" s="355"/>
      <c r="J50" s="53"/>
      <c r="K50" s="53"/>
      <c r="L50" s="53"/>
      <c r="M50" s="370" t="s">
        <v>184</v>
      </c>
      <c r="N50" s="370" t="s">
        <v>1374</v>
      </c>
      <c r="O50" s="367" t="s">
        <v>185</v>
      </c>
    </row>
    <row r="51" spans="2:15" s="353" customFormat="1" ht="14">
      <c r="D51" s="20" t="s">
        <v>216</v>
      </c>
      <c r="E51" s="20" t="s">
        <v>119</v>
      </c>
      <c r="F51" s="367"/>
      <c r="G51" s="20" t="s">
        <v>3656</v>
      </c>
      <c r="H51" s="20" t="s">
        <v>4206</v>
      </c>
      <c r="I51" s="355"/>
      <c r="J51" s="53"/>
      <c r="K51" s="53"/>
      <c r="L51" s="53"/>
      <c r="M51" s="370" t="s">
        <v>184</v>
      </c>
      <c r="N51" s="370" t="s">
        <v>1374</v>
      </c>
      <c r="O51" s="367" t="s">
        <v>185</v>
      </c>
    </row>
    <row r="52" spans="2:15" s="353" customFormat="1" ht="14">
      <c r="D52" s="20" t="s">
        <v>216</v>
      </c>
      <c r="E52" s="20" t="s">
        <v>119</v>
      </c>
      <c r="F52" s="367"/>
      <c r="G52" s="20" t="s">
        <v>3656</v>
      </c>
      <c r="H52" s="20" t="s">
        <v>4206</v>
      </c>
      <c r="I52" s="355"/>
      <c r="J52" s="53"/>
      <c r="K52" s="53"/>
      <c r="L52" s="53"/>
      <c r="M52" s="370" t="s">
        <v>184</v>
      </c>
      <c r="N52" s="370" t="s">
        <v>1374</v>
      </c>
      <c r="O52" s="367" t="s">
        <v>185</v>
      </c>
    </row>
    <row r="53" spans="2:15" s="29" customFormat="1" ht="14">
      <c r="H53" s="9" t="s">
        <v>4206</v>
      </c>
      <c r="I53" s="9" t="s">
        <v>1544</v>
      </c>
      <c r="N53" s="366" t="s">
        <v>1374</v>
      </c>
      <c r="O53" s="365" t="s">
        <v>185</v>
      </c>
    </row>
    <row r="54" spans="2:15" s="11" customFormat="1" ht="14">
      <c r="H54" s="20"/>
    </row>
    <row r="55" spans="2:15" s="344" customFormat="1" ht="14">
      <c r="B55" s="342" t="s">
        <v>2598</v>
      </c>
    </row>
    <row r="56" spans="2:15" s="343" customFormat="1" ht="14">
      <c r="B56" s="419"/>
    </row>
    <row r="57" spans="2:15" s="11" customFormat="1" ht="14">
      <c r="I57" s="11" t="s">
        <v>4207</v>
      </c>
      <c r="N57" s="370" t="s">
        <v>1374</v>
      </c>
      <c r="O57" s="367" t="s">
        <v>185</v>
      </c>
    </row>
    <row r="58" spans="2:15" s="11" customFormat="1" ht="14"/>
    <row r="59" spans="2:15" s="344" customFormat="1" ht="14">
      <c r="B59" s="342" t="s">
        <v>2318</v>
      </c>
    </row>
    <row r="60" spans="2:15" s="343" customFormat="1" ht="14">
      <c r="B60" s="419"/>
    </row>
    <row r="61" spans="2:15" s="11" customFormat="1" ht="14">
      <c r="I61" s="11" t="s">
        <v>4208</v>
      </c>
      <c r="N61" s="370" t="s">
        <v>1374</v>
      </c>
      <c r="O61" s="367" t="s">
        <v>185</v>
      </c>
    </row>
    <row r="62" spans="2:15" s="11" customFormat="1" ht="14"/>
    <row r="63" spans="2:15" s="344" customFormat="1" ht="14">
      <c r="B63" s="342" t="s">
        <v>4209</v>
      </c>
    </row>
    <row r="65" spans="2:21" s="11" customFormat="1">
      <c r="I65" s="11" t="s">
        <v>4210</v>
      </c>
      <c r="N65" s="370" t="s">
        <v>1374</v>
      </c>
      <c r="O65" s="367" t="s">
        <v>1692</v>
      </c>
      <c r="P65" s="1311"/>
      <c r="Q65" s="1158"/>
      <c r="R65" s="1158"/>
      <c r="S65" s="1158"/>
      <c r="T65" s="1158"/>
      <c r="U65" s="11" t="s">
        <v>4211</v>
      </c>
    </row>
    <row r="66" spans="2:21" s="11" customFormat="1">
      <c r="I66" s="11" t="s">
        <v>4212</v>
      </c>
      <c r="N66" s="370" t="s">
        <v>1374</v>
      </c>
      <c r="O66" s="367" t="s">
        <v>185</v>
      </c>
      <c r="P66" s="398"/>
      <c r="Q66" s="1158"/>
      <c r="R66" s="1158"/>
      <c r="S66" s="1158"/>
      <c r="T66" s="1158"/>
      <c r="U66" s="11" t="s">
        <v>4213</v>
      </c>
    </row>
    <row r="67" spans="2:21" s="11" customFormat="1">
      <c r="I67" s="11" t="s">
        <v>4214</v>
      </c>
      <c r="N67" s="370" t="s">
        <v>1374</v>
      </c>
      <c r="O67" s="367" t="s">
        <v>185</v>
      </c>
      <c r="P67" s="398"/>
      <c r="Q67" s="1158"/>
      <c r="R67" s="1158"/>
      <c r="S67" s="1158"/>
      <c r="T67" s="1158"/>
      <c r="U67" s="11" t="s">
        <v>2325</v>
      </c>
    </row>
    <row r="68" spans="2:21" s="11" customFormat="1">
      <c r="I68" s="11" t="s">
        <v>4215</v>
      </c>
      <c r="N68" s="370" t="s">
        <v>1374</v>
      </c>
      <c r="O68" s="367" t="s">
        <v>185</v>
      </c>
      <c r="P68" s="398"/>
      <c r="Q68" s="1158"/>
      <c r="R68" s="1158"/>
      <c r="S68" s="1158"/>
      <c r="T68" s="1158"/>
      <c r="U68" s="11" t="s">
        <v>2327</v>
      </c>
    </row>
    <row r="69" spans="2:21" s="29" customFormat="1">
      <c r="H69" s="9" t="s">
        <v>4206</v>
      </c>
      <c r="I69" s="11" t="s">
        <v>4216</v>
      </c>
      <c r="J69" s="11"/>
      <c r="K69" s="11"/>
      <c r="L69" s="11"/>
      <c r="M69" s="11"/>
      <c r="N69" s="370" t="s">
        <v>1374</v>
      </c>
      <c r="O69" s="367" t="s">
        <v>185</v>
      </c>
      <c r="P69" s="1153">
        <f>P65*P66-(P67+P68)</f>
        <v>0</v>
      </c>
      <c r="Q69" s="1158"/>
      <c r="R69" s="1158"/>
      <c r="S69" s="1158"/>
      <c r="T69" s="1158"/>
    </row>
    <row r="70" spans="2:21" s="11" customFormat="1" ht="14"/>
    <row r="71" spans="2:21" s="344" customFormat="1" ht="14">
      <c r="B71" s="342" t="s">
        <v>4217</v>
      </c>
    </row>
    <row r="72" spans="2:21" s="343" customFormat="1" ht="14">
      <c r="B72" s="419"/>
    </row>
    <row r="73" spans="2:21" s="11" customFormat="1" ht="14">
      <c r="C73" s="896"/>
      <c r="I73" s="11" t="s">
        <v>4218</v>
      </c>
      <c r="N73" s="370"/>
      <c r="O73" s="367" t="s">
        <v>4219</v>
      </c>
      <c r="P73" s="53"/>
      <c r="Q73" s="343"/>
      <c r="R73" s="343"/>
      <c r="S73" s="343"/>
      <c r="T73" s="343"/>
    </row>
    <row r="74" spans="2:21" s="11" customFormat="1" ht="14">
      <c r="I74" s="11" t="s">
        <v>4220</v>
      </c>
      <c r="N74" s="370"/>
      <c r="O74" s="367" t="s">
        <v>4219</v>
      </c>
      <c r="P74" s="53"/>
      <c r="Q74" s="343"/>
      <c r="R74" s="343"/>
      <c r="S74" s="343"/>
      <c r="T74" s="343"/>
    </row>
    <row r="75" spans="2:21" s="11" customFormat="1" ht="13.5" customHeight="1"/>
    <row r="76" spans="2:21" s="11" customFormat="1">
      <c r="I76" s="29" t="s">
        <v>4221</v>
      </c>
      <c r="N76" s="370" t="s">
        <v>1374</v>
      </c>
      <c r="O76" s="367" t="s">
        <v>185</v>
      </c>
      <c r="P76" s="1153" t="str">
        <f>IFERROR((0.9*MIN(P53,P69)-P61)*(P73/P74),"-")</f>
        <v>-</v>
      </c>
      <c r="Q76" s="1158"/>
      <c r="R76" s="1158"/>
      <c r="S76" s="1158"/>
      <c r="T76" s="1158"/>
    </row>
    <row r="77" spans="2:21" s="11" customFormat="1" ht="14"/>
    <row r="78" spans="2:21" s="27" customFormat="1" ht="18">
      <c r="B78"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7F06D-489D-41DC-A646-9414B20090A3}">
  <sheetPr codeName="Sheet102">
    <tabColor rgb="FF00CC00"/>
    <pageSetUpPr autoPageBreaks="0"/>
  </sheetPr>
  <dimension ref="A1:AQ101"/>
  <sheetViews>
    <sheetView zoomScale="55" zoomScaleNormal="55" workbookViewId="0">
      <pane ySplit="6" topLeftCell="A78" activePane="bottomLeft" state="frozen"/>
      <selection activeCell="E12" sqref="E12"/>
      <selection pane="bottomLeft" activeCell="O104" sqref="O104"/>
    </sheetView>
  </sheetViews>
  <sheetFormatPr defaultColWidth="0" defaultRowHeight="14"/>
  <cols>
    <col min="1" max="1" width="12.54296875" style="11" customWidth="1"/>
    <col min="2" max="3" width="1.54296875" style="11" customWidth="1"/>
    <col min="4" max="5" width="23.453125" style="11" bestFit="1" customWidth="1"/>
    <col min="6" max="6" width="5.453125" style="11" bestFit="1" customWidth="1"/>
    <col min="7" max="7" width="5.453125" style="11" customWidth="1"/>
    <col min="8" max="8" width="14.54296875" style="11" bestFit="1" customWidth="1"/>
    <col min="9" max="9" width="21" style="11" bestFit="1" customWidth="1"/>
    <col min="10" max="10" width="38.453125" style="11" bestFit="1" customWidth="1"/>
    <col min="11" max="11" width="28.54296875" style="11" bestFit="1" customWidth="1"/>
    <col min="12" max="12" width="10.54296875" style="11" customWidth="1"/>
    <col min="13" max="13" width="10.453125" style="11" bestFit="1" customWidth="1"/>
    <col min="14" max="14" width="5.453125" style="11" bestFit="1" customWidth="1"/>
    <col min="15" max="19" width="12.54296875" style="11" customWidth="1"/>
    <col min="20" max="25" width="1.54296875" style="11" customWidth="1"/>
    <col min="26" max="43" width="18.453125" style="11" hidden="1" customWidth="1"/>
    <col min="44" max="16384" width="14" style="11" hidden="1"/>
  </cols>
  <sheetData>
    <row r="1" spans="1:19" s="2" customFormat="1" ht="25">
      <c r="A1" s="62" t="s">
        <v>1365</v>
      </c>
      <c r="B1" s="3"/>
      <c r="H1" s="4"/>
      <c r="I1" s="4"/>
      <c r="J1" s="4"/>
      <c r="K1" s="4"/>
      <c r="Q1" s="3"/>
    </row>
    <row r="2" spans="1:19" s="2" customFormat="1" ht="25">
      <c r="A2" s="4" t="str">
        <f>Cover!$E$13</f>
        <v>Master</v>
      </c>
    </row>
    <row r="3" spans="1:19" s="2" customFormat="1" ht="25">
      <c r="A3" s="4">
        <f>Cover!$E$15</f>
        <v>2025</v>
      </c>
    </row>
    <row r="4" spans="1:19" s="5" customFormat="1" ht="25.5" thickBot="1">
      <c r="A4" s="1302" t="s">
        <v>4222</v>
      </c>
      <c r="B4" s="6"/>
      <c r="H4" s="97"/>
    </row>
    <row r="6" spans="1:19" s="61" customFormat="1" ht="46.5">
      <c r="A6" s="347"/>
      <c r="B6" s="352"/>
      <c r="C6" s="352"/>
      <c r="D6" s="36" t="s">
        <v>164</v>
      </c>
      <c r="E6" s="36" t="s">
        <v>165</v>
      </c>
      <c r="F6" s="36" t="s">
        <v>167</v>
      </c>
      <c r="G6" s="36" t="s">
        <v>168</v>
      </c>
      <c r="H6" s="359" t="s">
        <v>405</v>
      </c>
      <c r="I6" s="358" t="s">
        <v>4177</v>
      </c>
      <c r="J6" s="358" t="s">
        <v>4178</v>
      </c>
      <c r="K6" s="386" t="s">
        <v>4179</v>
      </c>
      <c r="L6" s="358" t="s">
        <v>174</v>
      </c>
      <c r="M6" s="358" t="s">
        <v>1368</v>
      </c>
      <c r="N6" s="358" t="s">
        <v>175</v>
      </c>
      <c r="O6" s="416">
        <v>2022</v>
      </c>
      <c r="P6" s="416">
        <v>2023</v>
      </c>
      <c r="Q6" s="416">
        <v>2024</v>
      </c>
      <c r="R6" s="416">
        <v>2025</v>
      </c>
      <c r="S6" s="416">
        <v>2026</v>
      </c>
    </row>
    <row r="8" spans="1:19" s="27" customFormat="1" ht="20">
      <c r="B8" s="437" t="s">
        <v>4223</v>
      </c>
    </row>
    <row r="10" spans="1:19" s="27" customFormat="1">
      <c r="B10" s="342" t="s">
        <v>4224</v>
      </c>
    </row>
    <row r="12" spans="1:19" ht="15.5">
      <c r="A12" s="355"/>
      <c r="B12" s="357"/>
      <c r="C12" s="357"/>
      <c r="D12" s="20" t="s">
        <v>216</v>
      </c>
      <c r="E12" s="20" t="s">
        <v>119</v>
      </c>
      <c r="F12" s="20" t="s">
        <v>3656</v>
      </c>
      <c r="G12" s="20"/>
      <c r="H12" s="20" t="s">
        <v>4225</v>
      </c>
      <c r="I12" s="53"/>
      <c r="J12" s="53"/>
      <c r="K12" s="53"/>
      <c r="L12" s="347" t="s">
        <v>184</v>
      </c>
      <c r="M12" s="347" t="s">
        <v>1374</v>
      </c>
      <c r="N12" s="355" t="s">
        <v>185</v>
      </c>
      <c r="O12" s="727"/>
      <c r="P12" s="727"/>
      <c r="Q12" s="727"/>
      <c r="R12" s="1227"/>
      <c r="S12" s="1227"/>
    </row>
    <row r="13" spans="1:19" ht="15.5">
      <c r="A13" s="355"/>
      <c r="B13" s="357"/>
      <c r="C13" s="357"/>
      <c r="D13" s="20" t="s">
        <v>216</v>
      </c>
      <c r="E13" s="20" t="s">
        <v>119</v>
      </c>
      <c r="F13" s="20" t="s">
        <v>3656</v>
      </c>
      <c r="G13" s="20"/>
      <c r="H13" s="20" t="s">
        <v>4225</v>
      </c>
      <c r="I13" s="53"/>
      <c r="J13" s="53"/>
      <c r="K13" s="53"/>
      <c r="L13" s="347" t="s">
        <v>184</v>
      </c>
      <c r="M13" s="347" t="s">
        <v>1374</v>
      </c>
      <c r="N13" s="355" t="s">
        <v>185</v>
      </c>
      <c r="O13" s="727"/>
      <c r="P13" s="727"/>
      <c r="Q13" s="727"/>
      <c r="R13" s="1227"/>
      <c r="S13" s="1227"/>
    </row>
    <row r="14" spans="1:19" ht="15.5">
      <c r="A14" s="355"/>
      <c r="B14" s="357"/>
      <c r="C14" s="357"/>
      <c r="D14" s="20" t="s">
        <v>216</v>
      </c>
      <c r="E14" s="20" t="s">
        <v>119</v>
      </c>
      <c r="F14" s="20" t="s">
        <v>3656</v>
      </c>
      <c r="G14" s="20"/>
      <c r="H14" s="20" t="s">
        <v>4225</v>
      </c>
      <c r="I14" s="53"/>
      <c r="J14" s="53"/>
      <c r="K14" s="53"/>
      <c r="L14" s="347" t="s">
        <v>184</v>
      </c>
      <c r="M14" s="347" t="s">
        <v>1374</v>
      </c>
      <c r="N14" s="355" t="s">
        <v>185</v>
      </c>
      <c r="O14" s="727"/>
      <c r="P14" s="727"/>
      <c r="Q14" s="727"/>
      <c r="R14" s="1227"/>
      <c r="S14" s="1227"/>
    </row>
    <row r="15" spans="1:19" ht="15.5">
      <c r="A15" s="355"/>
      <c r="B15" s="357"/>
      <c r="C15" s="357"/>
      <c r="D15" s="20" t="s">
        <v>216</v>
      </c>
      <c r="E15" s="20" t="s">
        <v>119</v>
      </c>
      <c r="F15" s="20" t="s">
        <v>3656</v>
      </c>
      <c r="G15" s="20"/>
      <c r="H15" s="20" t="s">
        <v>4225</v>
      </c>
      <c r="I15" s="53"/>
      <c r="J15" s="53"/>
      <c r="K15" s="53"/>
      <c r="L15" s="347" t="s">
        <v>184</v>
      </c>
      <c r="M15" s="347" t="s">
        <v>1374</v>
      </c>
      <c r="N15" s="355" t="s">
        <v>185</v>
      </c>
      <c r="O15" s="727"/>
      <c r="P15" s="727"/>
      <c r="Q15" s="727"/>
      <c r="R15" s="1227"/>
      <c r="S15" s="1227"/>
    </row>
    <row r="16" spans="1:19" s="353" customFormat="1">
      <c r="B16" s="13"/>
      <c r="C16" s="13"/>
      <c r="D16" s="20" t="s">
        <v>216</v>
      </c>
      <c r="E16" s="20" t="s">
        <v>119</v>
      </c>
      <c r="F16" s="20" t="s">
        <v>3656</v>
      </c>
      <c r="G16" s="367"/>
      <c r="H16" s="20" t="s">
        <v>4225</v>
      </c>
      <c r="I16" s="53"/>
      <c r="J16" s="53"/>
      <c r="K16" s="53"/>
      <c r="L16" s="13" t="s">
        <v>184</v>
      </c>
      <c r="M16" s="13" t="s">
        <v>1374</v>
      </c>
      <c r="N16" s="367" t="s">
        <v>185</v>
      </c>
      <c r="O16" s="727"/>
      <c r="P16" s="727"/>
      <c r="Q16" s="727"/>
      <c r="R16" s="1227"/>
      <c r="S16" s="1227"/>
    </row>
    <row r="17" spans="2:14" s="353" customFormat="1">
      <c r="D17" s="20" t="s">
        <v>216</v>
      </c>
      <c r="E17" s="20" t="s">
        <v>119</v>
      </c>
      <c r="F17" s="20" t="s">
        <v>3656</v>
      </c>
      <c r="G17" s="367"/>
      <c r="H17" s="20" t="s">
        <v>4225</v>
      </c>
      <c r="I17" s="53"/>
      <c r="J17" s="53"/>
      <c r="K17" s="53"/>
      <c r="L17" s="370" t="s">
        <v>184</v>
      </c>
      <c r="M17" s="370" t="s">
        <v>1374</v>
      </c>
      <c r="N17" s="367" t="s">
        <v>185</v>
      </c>
    </row>
    <row r="18" spans="2:14" s="353" customFormat="1">
      <c r="D18" s="20" t="s">
        <v>216</v>
      </c>
      <c r="E18" s="20" t="s">
        <v>119</v>
      </c>
      <c r="F18" s="20" t="s">
        <v>3656</v>
      </c>
      <c r="G18" s="367"/>
      <c r="H18" s="20" t="s">
        <v>4225</v>
      </c>
      <c r="I18" s="53"/>
      <c r="J18" s="53"/>
      <c r="K18" s="53"/>
      <c r="L18" s="370" t="s">
        <v>184</v>
      </c>
      <c r="M18" s="370" t="s">
        <v>1374</v>
      </c>
      <c r="N18" s="367" t="s">
        <v>185</v>
      </c>
    </row>
    <row r="19" spans="2:14" s="353" customFormat="1">
      <c r="D19" s="20" t="s">
        <v>216</v>
      </c>
      <c r="E19" s="20" t="s">
        <v>119</v>
      </c>
      <c r="F19" s="20" t="s">
        <v>3656</v>
      </c>
      <c r="G19" s="367"/>
      <c r="H19" s="20" t="s">
        <v>4225</v>
      </c>
      <c r="I19" s="53"/>
      <c r="J19" s="53"/>
      <c r="K19" s="53"/>
      <c r="L19" s="370" t="s">
        <v>184</v>
      </c>
      <c r="M19" s="370" t="s">
        <v>1374</v>
      </c>
      <c r="N19" s="367" t="s">
        <v>185</v>
      </c>
    </row>
    <row r="20" spans="2:14" s="353" customFormat="1">
      <c r="D20" s="20" t="s">
        <v>216</v>
      </c>
      <c r="E20" s="20" t="s">
        <v>119</v>
      </c>
      <c r="F20" s="20" t="s">
        <v>3656</v>
      </c>
      <c r="G20" s="367"/>
      <c r="H20" s="20" t="s">
        <v>4225</v>
      </c>
      <c r="I20" s="53"/>
      <c r="J20" s="53"/>
      <c r="K20" s="53"/>
      <c r="L20" s="370" t="s">
        <v>184</v>
      </c>
      <c r="M20" s="370" t="s">
        <v>1374</v>
      </c>
      <c r="N20" s="367" t="s">
        <v>185</v>
      </c>
    </row>
    <row r="21" spans="2:14" s="353" customFormat="1">
      <c r="D21" s="20" t="s">
        <v>216</v>
      </c>
      <c r="E21" s="20" t="s">
        <v>119</v>
      </c>
      <c r="F21" s="20" t="s">
        <v>3656</v>
      </c>
      <c r="G21" s="367"/>
      <c r="H21" s="20" t="s">
        <v>4225</v>
      </c>
      <c r="I21" s="53"/>
      <c r="J21" s="53"/>
      <c r="K21" s="53"/>
      <c r="L21" s="370" t="s">
        <v>184</v>
      </c>
      <c r="M21" s="370" t="s">
        <v>1374</v>
      </c>
      <c r="N21" s="367" t="s">
        <v>185</v>
      </c>
    </row>
    <row r="22" spans="2:14" s="353" customFormat="1">
      <c r="H22" s="373"/>
      <c r="I22" s="355"/>
      <c r="J22" s="355"/>
      <c r="K22" s="355"/>
      <c r="L22" s="372"/>
      <c r="M22" s="372"/>
      <c r="N22" s="367"/>
    </row>
    <row r="23" spans="2:14" s="27" customFormat="1">
      <c r="B23" s="342" t="s">
        <v>4226</v>
      </c>
    </row>
    <row r="25" spans="2:14" ht="15.5">
      <c r="B25" s="357"/>
      <c r="C25" s="357"/>
      <c r="D25" s="20" t="s">
        <v>216</v>
      </c>
      <c r="E25" s="20" t="s">
        <v>119</v>
      </c>
      <c r="F25" s="20" t="s">
        <v>3656</v>
      </c>
      <c r="G25" s="20"/>
      <c r="H25" s="20" t="s">
        <v>4225</v>
      </c>
      <c r="I25" s="53"/>
      <c r="J25" s="53"/>
      <c r="K25" s="53"/>
      <c r="L25" s="347" t="s">
        <v>184</v>
      </c>
      <c r="M25" s="347" t="s">
        <v>1374</v>
      </c>
      <c r="N25" s="355" t="s">
        <v>185</v>
      </c>
    </row>
    <row r="26" spans="2:14" ht="15.5">
      <c r="B26" s="357"/>
      <c r="C26" s="357"/>
      <c r="D26" s="20" t="s">
        <v>216</v>
      </c>
      <c r="E26" s="20" t="s">
        <v>119</v>
      </c>
      <c r="F26" s="20" t="s">
        <v>3656</v>
      </c>
      <c r="G26" s="20"/>
      <c r="H26" s="20" t="s">
        <v>4225</v>
      </c>
      <c r="I26" s="53"/>
      <c r="J26" s="53"/>
      <c r="K26" s="53"/>
      <c r="L26" s="347" t="s">
        <v>184</v>
      </c>
      <c r="M26" s="347" t="s">
        <v>1374</v>
      </c>
      <c r="N26" s="355" t="s">
        <v>185</v>
      </c>
    </row>
    <row r="27" spans="2:14" ht="15.5">
      <c r="B27" s="357"/>
      <c r="C27" s="357"/>
      <c r="D27" s="20" t="s">
        <v>216</v>
      </c>
      <c r="E27" s="20" t="s">
        <v>119</v>
      </c>
      <c r="F27" s="20" t="s">
        <v>3656</v>
      </c>
      <c r="G27" s="20"/>
      <c r="H27" s="20" t="s">
        <v>4225</v>
      </c>
      <c r="I27" s="53"/>
      <c r="J27" s="53"/>
      <c r="K27" s="53"/>
      <c r="L27" s="347" t="s">
        <v>184</v>
      </c>
      <c r="M27" s="347" t="s">
        <v>1374</v>
      </c>
      <c r="N27" s="355" t="s">
        <v>185</v>
      </c>
    </row>
    <row r="28" spans="2:14" ht="15.5">
      <c r="B28" s="357"/>
      <c r="C28" s="357"/>
      <c r="D28" s="20" t="s">
        <v>216</v>
      </c>
      <c r="E28" s="20" t="s">
        <v>119</v>
      </c>
      <c r="F28" s="20" t="s">
        <v>3656</v>
      </c>
      <c r="G28" s="20"/>
      <c r="H28" s="20" t="s">
        <v>4225</v>
      </c>
      <c r="I28" s="53"/>
      <c r="J28" s="53"/>
      <c r="K28" s="53"/>
      <c r="L28" s="347" t="s">
        <v>184</v>
      </c>
      <c r="M28" s="347" t="s">
        <v>1374</v>
      </c>
      <c r="N28" s="355" t="s">
        <v>185</v>
      </c>
    </row>
    <row r="29" spans="2:14" s="353" customFormat="1">
      <c r="B29" s="13"/>
      <c r="C29" s="13"/>
      <c r="D29" s="20" t="s">
        <v>216</v>
      </c>
      <c r="E29" s="20" t="s">
        <v>119</v>
      </c>
      <c r="F29" s="20" t="s">
        <v>3656</v>
      </c>
      <c r="G29" s="367"/>
      <c r="H29" s="20" t="s">
        <v>4225</v>
      </c>
      <c r="I29" s="53"/>
      <c r="J29" s="53"/>
      <c r="K29" s="53"/>
      <c r="L29" s="13" t="s">
        <v>184</v>
      </c>
      <c r="M29" s="13" t="s">
        <v>1374</v>
      </c>
      <c r="N29" s="367" t="s">
        <v>185</v>
      </c>
    </row>
    <row r="30" spans="2:14" s="353" customFormat="1">
      <c r="D30" s="20" t="s">
        <v>216</v>
      </c>
      <c r="E30" s="20" t="s">
        <v>119</v>
      </c>
      <c r="F30" s="20" t="s">
        <v>3656</v>
      </c>
      <c r="G30" s="367"/>
      <c r="H30" s="20" t="s">
        <v>4225</v>
      </c>
      <c r="I30" s="53"/>
      <c r="J30" s="53"/>
      <c r="K30" s="53"/>
      <c r="L30" s="370" t="s">
        <v>184</v>
      </c>
      <c r="M30" s="370" t="s">
        <v>1374</v>
      </c>
      <c r="N30" s="367" t="s">
        <v>185</v>
      </c>
    </row>
    <row r="31" spans="2:14" s="353" customFormat="1">
      <c r="D31" s="20" t="s">
        <v>216</v>
      </c>
      <c r="E31" s="20" t="s">
        <v>119</v>
      </c>
      <c r="F31" s="20" t="s">
        <v>3656</v>
      </c>
      <c r="G31" s="367"/>
      <c r="H31" s="20" t="s">
        <v>4225</v>
      </c>
      <c r="I31" s="53"/>
      <c r="J31" s="53"/>
      <c r="K31" s="53"/>
      <c r="L31" s="370" t="s">
        <v>184</v>
      </c>
      <c r="M31" s="370" t="s">
        <v>1374</v>
      </c>
      <c r="N31" s="367" t="s">
        <v>185</v>
      </c>
    </row>
    <row r="32" spans="2:14" s="353" customFormat="1">
      <c r="D32" s="20" t="s">
        <v>216</v>
      </c>
      <c r="E32" s="20" t="s">
        <v>119</v>
      </c>
      <c r="F32" s="20" t="s">
        <v>3656</v>
      </c>
      <c r="G32" s="367"/>
      <c r="H32" s="20" t="s">
        <v>4225</v>
      </c>
      <c r="I32" s="53"/>
      <c r="J32" s="53"/>
      <c r="K32" s="53"/>
      <c r="L32" s="370" t="s">
        <v>184</v>
      </c>
      <c r="M32" s="370" t="s">
        <v>1374</v>
      </c>
      <c r="N32" s="367" t="s">
        <v>185</v>
      </c>
    </row>
    <row r="33" spans="2:14" s="353" customFormat="1">
      <c r="D33" s="20" t="s">
        <v>216</v>
      </c>
      <c r="E33" s="20" t="s">
        <v>119</v>
      </c>
      <c r="F33" s="20" t="s">
        <v>3656</v>
      </c>
      <c r="G33" s="367"/>
      <c r="H33" s="20" t="s">
        <v>4225</v>
      </c>
      <c r="I33" s="53"/>
      <c r="J33" s="53"/>
      <c r="K33" s="53"/>
      <c r="L33" s="370" t="s">
        <v>184</v>
      </c>
      <c r="M33" s="370" t="s">
        <v>1374</v>
      </c>
      <c r="N33" s="367" t="s">
        <v>185</v>
      </c>
    </row>
    <row r="34" spans="2:14" s="353" customFormat="1">
      <c r="D34" s="20" t="s">
        <v>216</v>
      </c>
      <c r="E34" s="20" t="s">
        <v>119</v>
      </c>
      <c r="F34" s="20" t="s">
        <v>3656</v>
      </c>
      <c r="G34" s="367"/>
      <c r="H34" s="20" t="s">
        <v>4225</v>
      </c>
      <c r="I34" s="53"/>
      <c r="J34" s="53"/>
      <c r="K34" s="53"/>
      <c r="L34" s="370" t="s">
        <v>184</v>
      </c>
      <c r="M34" s="370" t="s">
        <v>1374</v>
      </c>
      <c r="N34" s="367" t="s">
        <v>185</v>
      </c>
    </row>
    <row r="36" spans="2:14" s="27" customFormat="1">
      <c r="B36" s="342" t="s">
        <v>4227</v>
      </c>
    </row>
    <row r="38" spans="2:14" ht="15.5">
      <c r="B38" s="357"/>
      <c r="C38" s="357"/>
      <c r="D38" s="20" t="s">
        <v>216</v>
      </c>
      <c r="E38" s="20" t="s">
        <v>119</v>
      </c>
      <c r="F38" s="20" t="s">
        <v>3656</v>
      </c>
      <c r="G38" s="20"/>
      <c r="H38" s="20" t="s">
        <v>4225</v>
      </c>
      <c r="I38" s="53"/>
      <c r="J38" s="53"/>
      <c r="K38" s="53"/>
      <c r="L38" s="347" t="s">
        <v>184</v>
      </c>
      <c r="M38" s="347" t="s">
        <v>1374</v>
      </c>
      <c r="N38" s="355" t="s">
        <v>185</v>
      </c>
    </row>
    <row r="39" spans="2:14" ht="15.5">
      <c r="B39" s="357"/>
      <c r="C39" s="357"/>
      <c r="D39" s="20" t="s">
        <v>216</v>
      </c>
      <c r="E39" s="20" t="s">
        <v>119</v>
      </c>
      <c r="F39" s="20" t="s">
        <v>3656</v>
      </c>
      <c r="G39" s="20"/>
      <c r="H39" s="20" t="s">
        <v>4225</v>
      </c>
      <c r="I39" s="53"/>
      <c r="J39" s="53"/>
      <c r="K39" s="53"/>
      <c r="L39" s="347" t="s">
        <v>184</v>
      </c>
      <c r="M39" s="347" t="s">
        <v>1374</v>
      </c>
      <c r="N39" s="355" t="s">
        <v>185</v>
      </c>
    </row>
    <row r="40" spans="2:14" ht="15.5">
      <c r="B40" s="357"/>
      <c r="C40" s="357"/>
      <c r="D40" s="20" t="s">
        <v>216</v>
      </c>
      <c r="E40" s="20" t="s">
        <v>119</v>
      </c>
      <c r="F40" s="20" t="s">
        <v>3656</v>
      </c>
      <c r="G40" s="20"/>
      <c r="H40" s="20" t="s">
        <v>4225</v>
      </c>
      <c r="I40" s="53"/>
      <c r="J40" s="53"/>
      <c r="K40" s="53"/>
      <c r="L40" s="347" t="s">
        <v>184</v>
      </c>
      <c r="M40" s="347" t="s">
        <v>1374</v>
      </c>
      <c r="N40" s="355" t="s">
        <v>185</v>
      </c>
    </row>
    <row r="41" spans="2:14" ht="15.5">
      <c r="B41" s="357"/>
      <c r="C41" s="357"/>
      <c r="D41" s="20" t="s">
        <v>216</v>
      </c>
      <c r="E41" s="20" t="s">
        <v>119</v>
      </c>
      <c r="F41" s="20" t="s">
        <v>3656</v>
      </c>
      <c r="G41" s="20"/>
      <c r="H41" s="20" t="s">
        <v>4225</v>
      </c>
      <c r="I41" s="53"/>
      <c r="J41" s="53"/>
      <c r="K41" s="53"/>
      <c r="L41" s="347" t="s">
        <v>184</v>
      </c>
      <c r="M41" s="347" t="s">
        <v>1374</v>
      </c>
      <c r="N41" s="355" t="s">
        <v>185</v>
      </c>
    </row>
    <row r="42" spans="2:14" s="353" customFormat="1">
      <c r="B42" s="13"/>
      <c r="C42" s="13"/>
      <c r="D42" s="20" t="s">
        <v>216</v>
      </c>
      <c r="E42" s="20" t="s">
        <v>119</v>
      </c>
      <c r="F42" s="20" t="s">
        <v>3656</v>
      </c>
      <c r="G42" s="367"/>
      <c r="H42" s="20" t="s">
        <v>4225</v>
      </c>
      <c r="I42" s="53"/>
      <c r="J42" s="53"/>
      <c r="K42" s="53"/>
      <c r="L42" s="13" t="s">
        <v>184</v>
      </c>
      <c r="M42" s="13" t="s">
        <v>1374</v>
      </c>
      <c r="N42" s="367" t="s">
        <v>185</v>
      </c>
    </row>
    <row r="43" spans="2:14" s="353" customFormat="1" ht="13.5" customHeight="1">
      <c r="D43" s="20" t="s">
        <v>216</v>
      </c>
      <c r="E43" s="20" t="s">
        <v>119</v>
      </c>
      <c r="F43" s="20" t="s">
        <v>3656</v>
      </c>
      <c r="G43" s="367"/>
      <c r="H43" s="20" t="s">
        <v>4225</v>
      </c>
      <c r="I43" s="53"/>
      <c r="J43" s="53"/>
      <c r="K43" s="53"/>
      <c r="L43" s="370" t="s">
        <v>184</v>
      </c>
      <c r="M43" s="370" t="s">
        <v>1374</v>
      </c>
      <c r="N43" s="367" t="s">
        <v>185</v>
      </c>
    </row>
    <row r="44" spans="2:14" s="353" customFormat="1">
      <c r="D44" s="20" t="s">
        <v>216</v>
      </c>
      <c r="E44" s="20" t="s">
        <v>119</v>
      </c>
      <c r="F44" s="20" t="s">
        <v>3656</v>
      </c>
      <c r="G44" s="367"/>
      <c r="H44" s="20" t="s">
        <v>4225</v>
      </c>
      <c r="I44" s="53"/>
      <c r="J44" s="53"/>
      <c r="K44" s="53"/>
      <c r="L44" s="370" t="s">
        <v>184</v>
      </c>
      <c r="M44" s="370" t="s">
        <v>1374</v>
      </c>
      <c r="N44" s="367" t="s">
        <v>185</v>
      </c>
    </row>
    <row r="45" spans="2:14" s="353" customFormat="1">
      <c r="D45" s="20" t="s">
        <v>216</v>
      </c>
      <c r="E45" s="20" t="s">
        <v>119</v>
      </c>
      <c r="F45" s="20" t="s">
        <v>3656</v>
      </c>
      <c r="G45" s="367"/>
      <c r="H45" s="20" t="s">
        <v>4225</v>
      </c>
      <c r="I45" s="53"/>
      <c r="J45" s="53"/>
      <c r="K45" s="53"/>
      <c r="L45" s="370" t="s">
        <v>184</v>
      </c>
      <c r="M45" s="370" t="s">
        <v>1374</v>
      </c>
      <c r="N45" s="367" t="s">
        <v>185</v>
      </c>
    </row>
    <row r="46" spans="2:14" s="353" customFormat="1">
      <c r="D46" s="20" t="s">
        <v>216</v>
      </c>
      <c r="E46" s="20" t="s">
        <v>119</v>
      </c>
      <c r="F46" s="20" t="s">
        <v>3656</v>
      </c>
      <c r="G46" s="367"/>
      <c r="H46" s="20" t="s">
        <v>4225</v>
      </c>
      <c r="I46" s="53"/>
      <c r="J46" s="53"/>
      <c r="K46" s="53"/>
      <c r="L46" s="370" t="s">
        <v>184</v>
      </c>
      <c r="M46" s="370" t="s">
        <v>1374</v>
      </c>
      <c r="N46" s="367" t="s">
        <v>185</v>
      </c>
    </row>
    <row r="47" spans="2:14" s="353" customFormat="1">
      <c r="D47" s="20" t="s">
        <v>216</v>
      </c>
      <c r="E47" s="20" t="s">
        <v>119</v>
      </c>
      <c r="F47" s="20" t="s">
        <v>3656</v>
      </c>
      <c r="G47" s="367"/>
      <c r="H47" s="20" t="s">
        <v>4225</v>
      </c>
      <c r="I47" s="53"/>
      <c r="J47" s="53"/>
      <c r="K47" s="53"/>
      <c r="L47" s="370" t="s">
        <v>184</v>
      </c>
      <c r="M47" s="370" t="s">
        <v>1374</v>
      </c>
      <c r="N47" s="367" t="s">
        <v>185</v>
      </c>
    </row>
    <row r="49" spans="2:14" s="27" customFormat="1">
      <c r="B49" s="342" t="s">
        <v>4228</v>
      </c>
    </row>
    <row r="51" spans="2:14" ht="15.5">
      <c r="B51" s="357"/>
      <c r="C51" s="357"/>
      <c r="D51" s="20" t="s">
        <v>216</v>
      </c>
      <c r="E51" s="20" t="s">
        <v>119</v>
      </c>
      <c r="F51" s="20" t="s">
        <v>3656</v>
      </c>
      <c r="G51" s="20"/>
      <c r="H51" s="20" t="s">
        <v>4225</v>
      </c>
      <c r="I51" s="53"/>
      <c r="J51" s="53"/>
      <c r="K51" s="53"/>
      <c r="L51" s="347" t="s">
        <v>184</v>
      </c>
      <c r="M51" s="347" t="s">
        <v>1374</v>
      </c>
      <c r="N51" s="355" t="s">
        <v>185</v>
      </c>
    </row>
    <row r="52" spans="2:14" ht="15.5">
      <c r="B52" s="357"/>
      <c r="C52" s="357"/>
      <c r="D52" s="20" t="s">
        <v>216</v>
      </c>
      <c r="E52" s="20" t="s">
        <v>119</v>
      </c>
      <c r="F52" s="20" t="s">
        <v>3656</v>
      </c>
      <c r="G52" s="20"/>
      <c r="H52" s="20" t="s">
        <v>4225</v>
      </c>
      <c r="I52" s="53"/>
      <c r="J52" s="53"/>
      <c r="K52" s="53"/>
      <c r="L52" s="347" t="s">
        <v>184</v>
      </c>
      <c r="M52" s="347" t="s">
        <v>1374</v>
      </c>
      <c r="N52" s="355" t="s">
        <v>185</v>
      </c>
    </row>
    <row r="53" spans="2:14" ht="15.5">
      <c r="B53" s="357"/>
      <c r="C53" s="357"/>
      <c r="D53" s="20" t="s">
        <v>216</v>
      </c>
      <c r="E53" s="20" t="s">
        <v>119</v>
      </c>
      <c r="F53" s="20" t="s">
        <v>3656</v>
      </c>
      <c r="G53" s="20"/>
      <c r="H53" s="20" t="s">
        <v>4225</v>
      </c>
      <c r="I53" s="53"/>
      <c r="J53" s="53"/>
      <c r="K53" s="53"/>
      <c r="L53" s="347" t="s">
        <v>184</v>
      </c>
      <c r="M53" s="347" t="s">
        <v>1374</v>
      </c>
      <c r="N53" s="355" t="s">
        <v>185</v>
      </c>
    </row>
    <row r="54" spans="2:14" ht="15.5">
      <c r="B54" s="357"/>
      <c r="C54" s="357"/>
      <c r="D54" s="20" t="s">
        <v>216</v>
      </c>
      <c r="E54" s="20" t="s">
        <v>119</v>
      </c>
      <c r="F54" s="20" t="s">
        <v>3656</v>
      </c>
      <c r="G54" s="20"/>
      <c r="H54" s="20" t="s">
        <v>4225</v>
      </c>
      <c r="I54" s="53"/>
      <c r="J54" s="53"/>
      <c r="K54" s="53"/>
      <c r="L54" s="347" t="s">
        <v>184</v>
      </c>
      <c r="M54" s="347" t="s">
        <v>1374</v>
      </c>
      <c r="N54" s="355" t="s">
        <v>185</v>
      </c>
    </row>
    <row r="55" spans="2:14" s="353" customFormat="1">
      <c r="B55" s="13"/>
      <c r="C55" s="13"/>
      <c r="D55" s="20" t="s">
        <v>216</v>
      </c>
      <c r="E55" s="20" t="s">
        <v>119</v>
      </c>
      <c r="F55" s="20" t="s">
        <v>3656</v>
      </c>
      <c r="G55" s="367"/>
      <c r="H55" s="20" t="s">
        <v>4225</v>
      </c>
      <c r="I55" s="53"/>
      <c r="J55" s="53"/>
      <c r="K55" s="53"/>
      <c r="L55" s="13" t="s">
        <v>184</v>
      </c>
      <c r="M55" s="13" t="s">
        <v>1374</v>
      </c>
      <c r="N55" s="367" t="s">
        <v>185</v>
      </c>
    </row>
    <row r="56" spans="2:14" s="353" customFormat="1">
      <c r="D56" s="20" t="s">
        <v>216</v>
      </c>
      <c r="E56" s="20" t="s">
        <v>119</v>
      </c>
      <c r="F56" s="20" t="s">
        <v>3656</v>
      </c>
      <c r="G56" s="367"/>
      <c r="H56" s="20" t="s">
        <v>4225</v>
      </c>
      <c r="I56" s="53"/>
      <c r="J56" s="53"/>
      <c r="K56" s="53"/>
      <c r="L56" s="370" t="s">
        <v>184</v>
      </c>
      <c r="M56" s="370" t="s">
        <v>1374</v>
      </c>
      <c r="N56" s="367" t="s">
        <v>185</v>
      </c>
    </row>
    <row r="57" spans="2:14" s="353" customFormat="1">
      <c r="D57" s="20" t="s">
        <v>216</v>
      </c>
      <c r="E57" s="20" t="s">
        <v>119</v>
      </c>
      <c r="F57" s="20" t="s">
        <v>3656</v>
      </c>
      <c r="G57" s="367"/>
      <c r="H57" s="20" t="s">
        <v>4225</v>
      </c>
      <c r="I57" s="53"/>
      <c r="J57" s="53"/>
      <c r="K57" s="53"/>
      <c r="L57" s="370" t="s">
        <v>184</v>
      </c>
      <c r="M57" s="370" t="s">
        <v>1374</v>
      </c>
      <c r="N57" s="367" t="s">
        <v>185</v>
      </c>
    </row>
    <row r="58" spans="2:14" s="353" customFormat="1">
      <c r="D58" s="20" t="s">
        <v>216</v>
      </c>
      <c r="E58" s="20" t="s">
        <v>119</v>
      </c>
      <c r="F58" s="20" t="s">
        <v>3656</v>
      </c>
      <c r="G58" s="367"/>
      <c r="H58" s="20" t="s">
        <v>4225</v>
      </c>
      <c r="I58" s="53"/>
      <c r="J58" s="53"/>
      <c r="K58" s="53"/>
      <c r="L58" s="370" t="s">
        <v>184</v>
      </c>
      <c r="M58" s="370" t="s">
        <v>1374</v>
      </c>
      <c r="N58" s="367" t="s">
        <v>185</v>
      </c>
    </row>
    <row r="59" spans="2:14" s="353" customFormat="1">
      <c r="D59" s="20" t="s">
        <v>216</v>
      </c>
      <c r="E59" s="20" t="s">
        <v>119</v>
      </c>
      <c r="F59" s="20" t="s">
        <v>3656</v>
      </c>
      <c r="G59" s="367"/>
      <c r="H59" s="20" t="s">
        <v>4225</v>
      </c>
      <c r="I59" s="53"/>
      <c r="J59" s="53"/>
      <c r="K59" s="53"/>
      <c r="L59" s="370" t="s">
        <v>184</v>
      </c>
      <c r="M59" s="370" t="s">
        <v>1374</v>
      </c>
      <c r="N59" s="367" t="s">
        <v>185</v>
      </c>
    </row>
    <row r="60" spans="2:14" s="353" customFormat="1">
      <c r="D60" s="20" t="s">
        <v>216</v>
      </c>
      <c r="E60" s="20" t="s">
        <v>119</v>
      </c>
      <c r="F60" s="20" t="s">
        <v>3656</v>
      </c>
      <c r="G60" s="367"/>
      <c r="H60" s="20" t="s">
        <v>4225</v>
      </c>
      <c r="I60" s="53"/>
      <c r="J60" s="53"/>
      <c r="K60" s="53"/>
      <c r="L60" s="370" t="s">
        <v>184</v>
      </c>
      <c r="M60" s="370" t="s">
        <v>1374</v>
      </c>
      <c r="N60" s="367" t="s">
        <v>185</v>
      </c>
    </row>
    <row r="62" spans="2:14" s="27" customFormat="1">
      <c r="B62" s="342" t="s">
        <v>4229</v>
      </c>
    </row>
    <row r="64" spans="2:14" ht="15.5">
      <c r="B64" s="357"/>
      <c r="C64" s="357"/>
      <c r="D64" s="20" t="s">
        <v>216</v>
      </c>
      <c r="E64" s="20" t="s">
        <v>119</v>
      </c>
      <c r="F64" s="20" t="s">
        <v>3656</v>
      </c>
      <c r="G64" s="20"/>
      <c r="H64" s="20" t="s">
        <v>4225</v>
      </c>
      <c r="I64" s="53"/>
      <c r="J64" s="53"/>
      <c r="K64" s="53"/>
      <c r="L64" s="347" t="s">
        <v>184</v>
      </c>
      <c r="M64" s="347" t="s">
        <v>1374</v>
      </c>
      <c r="N64" s="355" t="s">
        <v>185</v>
      </c>
    </row>
    <row r="65" spans="2:14" ht="15.5">
      <c r="B65" s="357"/>
      <c r="C65" s="357"/>
      <c r="D65" s="20" t="s">
        <v>216</v>
      </c>
      <c r="E65" s="20" t="s">
        <v>119</v>
      </c>
      <c r="F65" s="20" t="s">
        <v>3656</v>
      </c>
      <c r="G65" s="20"/>
      <c r="H65" s="20" t="s">
        <v>4225</v>
      </c>
      <c r="I65" s="53"/>
      <c r="J65" s="53"/>
      <c r="K65" s="53"/>
      <c r="L65" s="347" t="s">
        <v>184</v>
      </c>
      <c r="M65" s="347" t="s">
        <v>1374</v>
      </c>
      <c r="N65" s="355" t="s">
        <v>185</v>
      </c>
    </row>
    <row r="66" spans="2:14" ht="15.5">
      <c r="B66" s="357"/>
      <c r="C66" s="357"/>
      <c r="D66" s="20" t="s">
        <v>216</v>
      </c>
      <c r="E66" s="20" t="s">
        <v>119</v>
      </c>
      <c r="F66" s="20" t="s">
        <v>3656</v>
      </c>
      <c r="G66" s="20"/>
      <c r="H66" s="20" t="s">
        <v>4225</v>
      </c>
      <c r="I66" s="53"/>
      <c r="J66" s="53"/>
      <c r="K66" s="53"/>
      <c r="L66" s="347" t="s">
        <v>184</v>
      </c>
      <c r="M66" s="347" t="s">
        <v>1374</v>
      </c>
      <c r="N66" s="355" t="s">
        <v>185</v>
      </c>
    </row>
    <row r="67" spans="2:14" ht="15.5">
      <c r="B67" s="357"/>
      <c r="C67" s="357"/>
      <c r="D67" s="20" t="s">
        <v>216</v>
      </c>
      <c r="E67" s="20" t="s">
        <v>119</v>
      </c>
      <c r="F67" s="20" t="s">
        <v>3656</v>
      </c>
      <c r="G67" s="20"/>
      <c r="H67" s="20" t="s">
        <v>4225</v>
      </c>
      <c r="I67" s="53"/>
      <c r="J67" s="53"/>
      <c r="K67" s="53"/>
      <c r="L67" s="347" t="s">
        <v>184</v>
      </c>
      <c r="M67" s="347" t="s">
        <v>1374</v>
      </c>
      <c r="N67" s="355" t="s">
        <v>185</v>
      </c>
    </row>
    <row r="68" spans="2:14" s="353" customFormat="1">
      <c r="B68" s="13"/>
      <c r="C68" s="13"/>
      <c r="D68" s="20" t="s">
        <v>216</v>
      </c>
      <c r="E68" s="20" t="s">
        <v>119</v>
      </c>
      <c r="F68" s="20" t="s">
        <v>3656</v>
      </c>
      <c r="G68" s="367"/>
      <c r="H68" s="20" t="s">
        <v>4225</v>
      </c>
      <c r="I68" s="53"/>
      <c r="J68" s="53"/>
      <c r="K68" s="53"/>
      <c r="L68" s="13" t="s">
        <v>184</v>
      </c>
      <c r="M68" s="13" t="s">
        <v>1374</v>
      </c>
      <c r="N68" s="367" t="s">
        <v>185</v>
      </c>
    </row>
    <row r="69" spans="2:14" s="353" customFormat="1">
      <c r="D69" s="20" t="s">
        <v>216</v>
      </c>
      <c r="E69" s="20" t="s">
        <v>119</v>
      </c>
      <c r="F69" s="20" t="s">
        <v>3656</v>
      </c>
      <c r="G69" s="367"/>
      <c r="H69" s="20" t="s">
        <v>4225</v>
      </c>
      <c r="I69" s="53"/>
      <c r="J69" s="53"/>
      <c r="K69" s="53"/>
      <c r="L69" s="370" t="s">
        <v>184</v>
      </c>
      <c r="M69" s="370" t="s">
        <v>1374</v>
      </c>
      <c r="N69" s="367" t="s">
        <v>185</v>
      </c>
    </row>
    <row r="70" spans="2:14" s="353" customFormat="1">
      <c r="D70" s="20" t="s">
        <v>216</v>
      </c>
      <c r="E70" s="20" t="s">
        <v>119</v>
      </c>
      <c r="F70" s="20" t="s">
        <v>3656</v>
      </c>
      <c r="G70" s="367"/>
      <c r="H70" s="20" t="s">
        <v>4225</v>
      </c>
      <c r="I70" s="53"/>
      <c r="J70" s="53"/>
      <c r="K70" s="53"/>
      <c r="L70" s="370" t="s">
        <v>184</v>
      </c>
      <c r="M70" s="370" t="s">
        <v>1374</v>
      </c>
      <c r="N70" s="367" t="s">
        <v>185</v>
      </c>
    </row>
    <row r="71" spans="2:14" s="353" customFormat="1">
      <c r="D71" s="20" t="s">
        <v>216</v>
      </c>
      <c r="E71" s="20" t="s">
        <v>119</v>
      </c>
      <c r="F71" s="20" t="s">
        <v>3656</v>
      </c>
      <c r="G71" s="367"/>
      <c r="H71" s="20" t="s">
        <v>4225</v>
      </c>
      <c r="I71" s="53"/>
      <c r="J71" s="53"/>
      <c r="K71" s="53"/>
      <c r="L71" s="370" t="s">
        <v>184</v>
      </c>
      <c r="M71" s="370" t="s">
        <v>1374</v>
      </c>
      <c r="N71" s="367" t="s">
        <v>185</v>
      </c>
    </row>
    <row r="72" spans="2:14" s="353" customFormat="1">
      <c r="D72" s="20" t="s">
        <v>216</v>
      </c>
      <c r="E72" s="20" t="s">
        <v>119</v>
      </c>
      <c r="F72" s="20" t="s">
        <v>3656</v>
      </c>
      <c r="G72" s="367"/>
      <c r="H72" s="20" t="s">
        <v>4225</v>
      </c>
      <c r="I72" s="53"/>
      <c r="J72" s="53"/>
      <c r="K72" s="53"/>
      <c r="L72" s="370" t="s">
        <v>184</v>
      </c>
      <c r="M72" s="370" t="s">
        <v>1374</v>
      </c>
      <c r="N72" s="367" t="s">
        <v>185</v>
      </c>
    </row>
    <row r="73" spans="2:14" s="353" customFormat="1">
      <c r="D73" s="20" t="s">
        <v>216</v>
      </c>
      <c r="E73" s="20" t="s">
        <v>119</v>
      </c>
      <c r="F73" s="20" t="s">
        <v>3656</v>
      </c>
      <c r="G73" s="367"/>
      <c r="H73" s="20" t="s">
        <v>4225</v>
      </c>
      <c r="I73" s="53"/>
      <c r="J73" s="53"/>
      <c r="K73" s="53"/>
      <c r="L73" s="370" t="s">
        <v>184</v>
      </c>
      <c r="M73" s="370" t="s">
        <v>1374</v>
      </c>
      <c r="N73" s="367" t="s">
        <v>185</v>
      </c>
    </row>
    <row r="75" spans="2:14" s="27" customFormat="1">
      <c r="B75" s="342" t="s">
        <v>4230</v>
      </c>
    </row>
    <row r="77" spans="2:14" ht="15.5">
      <c r="B77" s="357"/>
      <c r="C77" s="357"/>
      <c r="D77" s="20" t="s">
        <v>216</v>
      </c>
      <c r="E77" s="20" t="s">
        <v>119</v>
      </c>
      <c r="F77" s="20" t="s">
        <v>3656</v>
      </c>
      <c r="G77" s="20"/>
      <c r="H77" s="20" t="s">
        <v>4225</v>
      </c>
      <c r="I77" s="53"/>
      <c r="J77" s="53"/>
      <c r="K77" s="53"/>
      <c r="L77" s="347" t="s">
        <v>184</v>
      </c>
      <c r="M77" s="347" t="s">
        <v>1374</v>
      </c>
      <c r="N77" s="355" t="s">
        <v>185</v>
      </c>
    </row>
    <row r="78" spans="2:14" ht="15.5">
      <c r="B78" s="357"/>
      <c r="C78" s="357"/>
      <c r="D78" s="20" t="s">
        <v>216</v>
      </c>
      <c r="E78" s="20" t="s">
        <v>119</v>
      </c>
      <c r="F78" s="20" t="s">
        <v>3656</v>
      </c>
      <c r="G78" s="20"/>
      <c r="H78" s="20" t="s">
        <v>4225</v>
      </c>
      <c r="I78" s="53"/>
      <c r="J78" s="53"/>
      <c r="K78" s="53"/>
      <c r="L78" s="347" t="s">
        <v>184</v>
      </c>
      <c r="M78" s="347" t="s">
        <v>1374</v>
      </c>
      <c r="N78" s="355" t="s">
        <v>185</v>
      </c>
    </row>
    <row r="79" spans="2:14" ht="15.5">
      <c r="B79" s="357"/>
      <c r="C79" s="357"/>
      <c r="D79" s="20" t="s">
        <v>216</v>
      </c>
      <c r="E79" s="20" t="s">
        <v>119</v>
      </c>
      <c r="F79" s="20" t="s">
        <v>3656</v>
      </c>
      <c r="G79" s="20"/>
      <c r="H79" s="20" t="s">
        <v>4225</v>
      </c>
      <c r="I79" s="53"/>
      <c r="J79" s="53"/>
      <c r="K79" s="53"/>
      <c r="L79" s="347" t="s">
        <v>184</v>
      </c>
      <c r="M79" s="347" t="s">
        <v>1374</v>
      </c>
      <c r="N79" s="355" t="s">
        <v>185</v>
      </c>
    </row>
    <row r="80" spans="2:14" ht="15.5">
      <c r="B80" s="357"/>
      <c r="C80" s="357"/>
      <c r="D80" s="20" t="s">
        <v>216</v>
      </c>
      <c r="E80" s="20" t="s">
        <v>119</v>
      </c>
      <c r="F80" s="20" t="s">
        <v>3656</v>
      </c>
      <c r="G80" s="20"/>
      <c r="H80" s="20" t="s">
        <v>4225</v>
      </c>
      <c r="I80" s="53"/>
      <c r="J80" s="53"/>
      <c r="K80" s="53"/>
      <c r="L80" s="347" t="s">
        <v>184</v>
      </c>
      <c r="M80" s="347" t="s">
        <v>1374</v>
      </c>
      <c r="N80" s="355" t="s">
        <v>185</v>
      </c>
    </row>
    <row r="81" spans="2:14" s="353" customFormat="1">
      <c r="B81" s="13"/>
      <c r="C81" s="13"/>
      <c r="D81" s="20" t="s">
        <v>216</v>
      </c>
      <c r="E81" s="20" t="s">
        <v>119</v>
      </c>
      <c r="F81" s="20" t="s">
        <v>3656</v>
      </c>
      <c r="G81" s="367"/>
      <c r="H81" s="20" t="s">
        <v>4225</v>
      </c>
      <c r="I81" s="53"/>
      <c r="J81" s="53"/>
      <c r="K81" s="53"/>
      <c r="L81" s="13" t="s">
        <v>184</v>
      </c>
      <c r="M81" s="13" t="s">
        <v>1374</v>
      </c>
      <c r="N81" s="367" t="s">
        <v>185</v>
      </c>
    </row>
    <row r="82" spans="2:14" s="353" customFormat="1">
      <c r="D82" s="20" t="s">
        <v>216</v>
      </c>
      <c r="E82" s="20" t="s">
        <v>119</v>
      </c>
      <c r="F82" s="20" t="s">
        <v>3656</v>
      </c>
      <c r="G82" s="367"/>
      <c r="H82" s="20" t="s">
        <v>4225</v>
      </c>
      <c r="I82" s="53"/>
      <c r="J82" s="53"/>
      <c r="K82" s="53"/>
      <c r="L82" s="370" t="s">
        <v>184</v>
      </c>
      <c r="M82" s="370" t="s">
        <v>1374</v>
      </c>
      <c r="N82" s="367" t="s">
        <v>185</v>
      </c>
    </row>
    <row r="83" spans="2:14" s="353" customFormat="1">
      <c r="D83" s="20" t="s">
        <v>216</v>
      </c>
      <c r="E83" s="20" t="s">
        <v>119</v>
      </c>
      <c r="F83" s="20" t="s">
        <v>3656</v>
      </c>
      <c r="G83" s="367"/>
      <c r="H83" s="20" t="s">
        <v>4225</v>
      </c>
      <c r="I83" s="53"/>
      <c r="J83" s="53"/>
      <c r="K83" s="53"/>
      <c r="L83" s="370" t="s">
        <v>184</v>
      </c>
      <c r="M83" s="370" t="s">
        <v>1374</v>
      </c>
      <c r="N83" s="367" t="s">
        <v>185</v>
      </c>
    </row>
    <row r="84" spans="2:14" s="353" customFormat="1">
      <c r="D84" s="20" t="s">
        <v>216</v>
      </c>
      <c r="E84" s="20" t="s">
        <v>119</v>
      </c>
      <c r="F84" s="20" t="s">
        <v>3656</v>
      </c>
      <c r="G84" s="367"/>
      <c r="H84" s="20" t="s">
        <v>4225</v>
      </c>
      <c r="I84" s="53"/>
      <c r="J84" s="53"/>
      <c r="K84" s="53"/>
      <c r="L84" s="370" t="s">
        <v>184</v>
      </c>
      <c r="M84" s="370" t="s">
        <v>1374</v>
      </c>
      <c r="N84" s="367" t="s">
        <v>185</v>
      </c>
    </row>
    <row r="85" spans="2:14" s="353" customFormat="1">
      <c r="D85" s="20" t="s">
        <v>216</v>
      </c>
      <c r="E85" s="20" t="s">
        <v>119</v>
      </c>
      <c r="F85" s="20" t="s">
        <v>3656</v>
      </c>
      <c r="G85" s="367"/>
      <c r="H85" s="20" t="s">
        <v>4225</v>
      </c>
      <c r="I85" s="53"/>
      <c r="J85" s="53"/>
      <c r="K85" s="53"/>
      <c r="L85" s="370" t="s">
        <v>184</v>
      </c>
      <c r="M85" s="370" t="s">
        <v>1374</v>
      </c>
      <c r="N85" s="367" t="s">
        <v>185</v>
      </c>
    </row>
    <row r="86" spans="2:14" s="353" customFormat="1">
      <c r="D86" s="20" t="s">
        <v>216</v>
      </c>
      <c r="E86" s="20" t="s">
        <v>119</v>
      </c>
      <c r="F86" s="20" t="s">
        <v>3656</v>
      </c>
      <c r="G86" s="367"/>
      <c r="H86" s="20" t="s">
        <v>4225</v>
      </c>
      <c r="I86" s="53"/>
      <c r="J86" s="53"/>
      <c r="K86" s="53"/>
      <c r="L86" s="370" t="s">
        <v>184</v>
      </c>
      <c r="M86" s="370" t="s">
        <v>1374</v>
      </c>
      <c r="N86" s="367" t="s">
        <v>185</v>
      </c>
    </row>
    <row r="88" spans="2:14" s="27" customFormat="1">
      <c r="B88" s="342" t="s">
        <v>4231</v>
      </c>
    </row>
    <row r="90" spans="2:14" ht="15.5">
      <c r="B90" s="357"/>
      <c r="C90" s="357"/>
      <c r="D90" s="20" t="s">
        <v>216</v>
      </c>
      <c r="E90" s="20" t="s">
        <v>119</v>
      </c>
      <c r="F90" s="20" t="s">
        <v>3656</v>
      </c>
      <c r="G90" s="20"/>
      <c r="H90" s="20" t="s">
        <v>4225</v>
      </c>
      <c r="I90" s="53"/>
      <c r="J90" s="53"/>
      <c r="K90" s="53"/>
      <c r="L90" s="347" t="s">
        <v>184</v>
      </c>
      <c r="M90" s="347" t="s">
        <v>1374</v>
      </c>
      <c r="N90" s="355" t="s">
        <v>185</v>
      </c>
    </row>
    <row r="91" spans="2:14" ht="15.5">
      <c r="B91" s="357"/>
      <c r="C91" s="357"/>
      <c r="D91" s="20" t="s">
        <v>216</v>
      </c>
      <c r="E91" s="20" t="s">
        <v>119</v>
      </c>
      <c r="F91" s="20" t="s">
        <v>3656</v>
      </c>
      <c r="G91" s="20"/>
      <c r="H91" s="20" t="s">
        <v>4225</v>
      </c>
      <c r="I91" s="53"/>
      <c r="J91" s="53"/>
      <c r="K91" s="53"/>
      <c r="L91" s="347" t="s">
        <v>184</v>
      </c>
      <c r="M91" s="347" t="s">
        <v>1374</v>
      </c>
      <c r="N91" s="355" t="s">
        <v>185</v>
      </c>
    </row>
    <row r="92" spans="2:14" ht="15.5">
      <c r="B92" s="357"/>
      <c r="C92" s="357"/>
      <c r="D92" s="20" t="s">
        <v>216</v>
      </c>
      <c r="E92" s="20" t="s">
        <v>119</v>
      </c>
      <c r="F92" s="20" t="s">
        <v>3656</v>
      </c>
      <c r="G92" s="20"/>
      <c r="H92" s="20" t="s">
        <v>4225</v>
      </c>
      <c r="I92" s="53"/>
      <c r="J92" s="53"/>
      <c r="K92" s="53"/>
      <c r="L92" s="347" t="s">
        <v>184</v>
      </c>
      <c r="M92" s="347" t="s">
        <v>1374</v>
      </c>
      <c r="N92" s="355" t="s">
        <v>185</v>
      </c>
    </row>
    <row r="93" spans="2:14" ht="15.5">
      <c r="B93" s="357"/>
      <c r="C93" s="357"/>
      <c r="D93" s="20" t="s">
        <v>216</v>
      </c>
      <c r="E93" s="20" t="s">
        <v>119</v>
      </c>
      <c r="F93" s="20" t="s">
        <v>3656</v>
      </c>
      <c r="G93" s="20"/>
      <c r="H93" s="20" t="s">
        <v>4225</v>
      </c>
      <c r="I93" s="53"/>
      <c r="J93" s="53"/>
      <c r="K93" s="53"/>
      <c r="L93" s="347" t="s">
        <v>184</v>
      </c>
      <c r="M93" s="347" t="s">
        <v>1374</v>
      </c>
      <c r="N93" s="355" t="s">
        <v>185</v>
      </c>
    </row>
    <row r="94" spans="2:14" s="353" customFormat="1">
      <c r="B94" s="13"/>
      <c r="C94" s="13"/>
      <c r="D94" s="20" t="s">
        <v>216</v>
      </c>
      <c r="E94" s="20" t="s">
        <v>119</v>
      </c>
      <c r="F94" s="20" t="s">
        <v>3656</v>
      </c>
      <c r="G94" s="367"/>
      <c r="H94" s="20" t="s">
        <v>4225</v>
      </c>
      <c r="I94" s="53"/>
      <c r="J94" s="53"/>
      <c r="K94" s="53"/>
      <c r="L94" s="13" t="s">
        <v>184</v>
      </c>
      <c r="M94" s="13" t="s">
        <v>1374</v>
      </c>
      <c r="N94" s="367" t="s">
        <v>185</v>
      </c>
    </row>
    <row r="95" spans="2:14" s="353" customFormat="1">
      <c r="D95" s="20" t="s">
        <v>216</v>
      </c>
      <c r="E95" s="20" t="s">
        <v>119</v>
      </c>
      <c r="F95" s="20" t="s">
        <v>3656</v>
      </c>
      <c r="G95" s="367"/>
      <c r="H95" s="20" t="s">
        <v>4225</v>
      </c>
      <c r="I95" s="53"/>
      <c r="J95" s="53"/>
      <c r="K95" s="53"/>
      <c r="L95" s="370" t="s">
        <v>184</v>
      </c>
      <c r="M95" s="370" t="s">
        <v>1374</v>
      </c>
      <c r="N95" s="367" t="s">
        <v>185</v>
      </c>
    </row>
    <row r="96" spans="2:14" s="353" customFormat="1">
      <c r="D96" s="20" t="s">
        <v>216</v>
      </c>
      <c r="E96" s="20" t="s">
        <v>119</v>
      </c>
      <c r="F96" s="20" t="s">
        <v>3656</v>
      </c>
      <c r="G96" s="367"/>
      <c r="H96" s="20" t="s">
        <v>4225</v>
      </c>
      <c r="I96" s="53"/>
      <c r="J96" s="53"/>
      <c r="K96" s="53"/>
      <c r="L96" s="370" t="s">
        <v>184</v>
      </c>
      <c r="M96" s="370" t="s">
        <v>1374</v>
      </c>
      <c r="N96" s="367" t="s">
        <v>185</v>
      </c>
    </row>
    <row r="97" spans="2:14" s="353" customFormat="1">
      <c r="D97" s="20" t="s">
        <v>216</v>
      </c>
      <c r="E97" s="20" t="s">
        <v>119</v>
      </c>
      <c r="F97" s="20" t="s">
        <v>3656</v>
      </c>
      <c r="G97" s="367"/>
      <c r="H97" s="20" t="s">
        <v>4225</v>
      </c>
      <c r="I97" s="53"/>
      <c r="J97" s="53"/>
      <c r="K97" s="53"/>
      <c r="L97" s="370" t="s">
        <v>184</v>
      </c>
      <c r="M97" s="370" t="s">
        <v>1374</v>
      </c>
      <c r="N97" s="367" t="s">
        <v>185</v>
      </c>
    </row>
    <row r="98" spans="2:14" s="353" customFormat="1">
      <c r="D98" s="20" t="s">
        <v>216</v>
      </c>
      <c r="E98" s="20" t="s">
        <v>119</v>
      </c>
      <c r="F98" s="20" t="s">
        <v>3656</v>
      </c>
      <c r="G98" s="367"/>
      <c r="H98" s="20" t="s">
        <v>4225</v>
      </c>
      <c r="I98" s="53"/>
      <c r="J98" s="53"/>
      <c r="K98" s="53"/>
      <c r="L98" s="370" t="s">
        <v>184</v>
      </c>
      <c r="M98" s="370" t="s">
        <v>1374</v>
      </c>
      <c r="N98" s="367" t="s">
        <v>185</v>
      </c>
    </row>
    <row r="99" spans="2:14" s="353" customFormat="1">
      <c r="D99" s="20" t="s">
        <v>216</v>
      </c>
      <c r="E99" s="20" t="s">
        <v>119</v>
      </c>
      <c r="F99" s="20" t="s">
        <v>3656</v>
      </c>
      <c r="G99" s="367"/>
      <c r="H99" s="20" t="s">
        <v>4225</v>
      </c>
      <c r="I99" s="53"/>
      <c r="J99" s="53"/>
      <c r="K99" s="53"/>
      <c r="L99" s="370" t="s">
        <v>184</v>
      </c>
      <c r="M99" s="370" t="s">
        <v>1374</v>
      </c>
      <c r="N99" s="367" t="s">
        <v>185</v>
      </c>
    </row>
    <row r="101" spans="2:14" s="27" customFormat="1" ht="18">
      <c r="B101"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7" id="{B12B4B4A-F021-4161-B3ED-B6C94B9FB535}">
            <xm:f>Cover!$E$15&lt;&gt;O$6</xm:f>
            <x14:dxf>
              <fill>
                <patternFill>
                  <bgColor theme="0" tint="-0.24994659260841701"/>
                </patternFill>
              </fill>
            </x14:dxf>
          </x14:cfRule>
          <x14:cfRule type="expression" priority="38" id="{B2035E21-3C74-4496-B26A-DD835F65D8B8}">
            <xm:f>Cover!$E$15=O$6</xm:f>
            <x14:dxf>
              <fill>
                <patternFill>
                  <bgColor theme="7" tint="0.59996337778862885"/>
                </patternFill>
              </fill>
            </x14:dxf>
          </x14:cfRule>
          <xm:sqref>O12:Q21</xm:sqref>
        </x14:conditionalFormatting>
        <x14:conditionalFormatting xmlns:xm="http://schemas.microsoft.com/office/excel/2006/main">
          <x14:cfRule type="expression" priority="11" id="{275D147A-1680-4724-B821-7C8D61078B39}">
            <xm:f>Cover!$E$15&lt;&gt;O$6</xm:f>
            <x14:dxf>
              <fill>
                <patternFill>
                  <bgColor theme="0" tint="-0.24994659260841701"/>
                </patternFill>
              </fill>
            </x14:dxf>
          </x14:cfRule>
          <x14:cfRule type="expression" priority="12" id="{3B508D73-98B4-4F4A-A57F-038A6C002EA4}">
            <xm:f>Cover!$E$15=O$6</xm:f>
            <x14:dxf>
              <fill>
                <patternFill>
                  <bgColor theme="7" tint="0.59996337778862885"/>
                </patternFill>
              </fill>
            </x14:dxf>
          </x14:cfRule>
          <xm:sqref>O25:Q34</xm:sqref>
        </x14:conditionalFormatting>
        <x14:conditionalFormatting xmlns:xm="http://schemas.microsoft.com/office/excel/2006/main">
          <x14:cfRule type="expression" priority="9" id="{3B351530-F37A-4FD7-A024-B7769242DECD}">
            <xm:f>Cover!$E$15&lt;&gt;O$6</xm:f>
            <x14:dxf>
              <fill>
                <patternFill>
                  <bgColor theme="0" tint="-0.24994659260841701"/>
                </patternFill>
              </fill>
            </x14:dxf>
          </x14:cfRule>
          <x14:cfRule type="expression" priority="10" id="{EEF124D5-E0DF-47B5-B75C-8F8007A33627}">
            <xm:f>Cover!$E$15=O$6</xm:f>
            <x14:dxf>
              <fill>
                <patternFill>
                  <bgColor theme="7" tint="0.59996337778862885"/>
                </patternFill>
              </fill>
            </x14:dxf>
          </x14:cfRule>
          <xm:sqref>O38:Q47</xm:sqref>
        </x14:conditionalFormatting>
        <x14:conditionalFormatting xmlns:xm="http://schemas.microsoft.com/office/excel/2006/main">
          <x14:cfRule type="expression" priority="7" id="{1DEB5F9C-BE81-4B9A-A73C-3F0751519459}">
            <xm:f>Cover!$E$15&lt;&gt;O$6</xm:f>
            <x14:dxf>
              <fill>
                <patternFill>
                  <bgColor theme="0" tint="-0.24994659260841701"/>
                </patternFill>
              </fill>
            </x14:dxf>
          </x14:cfRule>
          <x14:cfRule type="expression" priority="8" id="{FAE633EF-34F3-4559-BEA5-EF23C5A58660}">
            <xm:f>Cover!$E$15=O$6</xm:f>
            <x14:dxf>
              <fill>
                <patternFill>
                  <bgColor theme="7" tint="0.59996337778862885"/>
                </patternFill>
              </fill>
            </x14:dxf>
          </x14:cfRule>
          <xm:sqref>O51:Q60</xm:sqref>
        </x14:conditionalFormatting>
        <x14:conditionalFormatting xmlns:xm="http://schemas.microsoft.com/office/excel/2006/main">
          <x14:cfRule type="expression" priority="5" id="{3E6FCD40-C824-42F2-B932-8A3C8906F0A0}">
            <xm:f>Cover!$E$15&lt;&gt;O$6</xm:f>
            <x14:dxf>
              <fill>
                <patternFill>
                  <bgColor theme="0" tint="-0.24994659260841701"/>
                </patternFill>
              </fill>
            </x14:dxf>
          </x14:cfRule>
          <x14:cfRule type="expression" priority="6" id="{B5CFDBBA-FF2B-46E0-91C8-9C83C73CB90E}">
            <xm:f>Cover!$E$15=O$6</xm:f>
            <x14:dxf>
              <fill>
                <patternFill>
                  <bgColor theme="7" tint="0.59996337778862885"/>
                </patternFill>
              </fill>
            </x14:dxf>
          </x14:cfRule>
          <xm:sqref>O64:Q73</xm:sqref>
        </x14:conditionalFormatting>
        <x14:conditionalFormatting xmlns:xm="http://schemas.microsoft.com/office/excel/2006/main">
          <x14:cfRule type="expression" priority="3" id="{F3E02098-392E-4741-957D-4E0D90176F48}">
            <xm:f>Cover!$E$15&lt;&gt;O$6</xm:f>
            <x14:dxf>
              <fill>
                <patternFill>
                  <bgColor theme="0" tint="-0.24994659260841701"/>
                </patternFill>
              </fill>
            </x14:dxf>
          </x14:cfRule>
          <x14:cfRule type="expression" priority="4" id="{58AECB2A-2A3B-48E7-A2E7-8457E1DD6FB0}">
            <xm:f>Cover!$E$15=O$6</xm:f>
            <x14:dxf>
              <fill>
                <patternFill>
                  <bgColor theme="7" tint="0.59996337778862885"/>
                </patternFill>
              </fill>
            </x14:dxf>
          </x14:cfRule>
          <xm:sqref>O77:Q86</xm:sqref>
        </x14:conditionalFormatting>
        <x14:conditionalFormatting xmlns:xm="http://schemas.microsoft.com/office/excel/2006/main">
          <x14:cfRule type="expression" priority="1" id="{5878B98B-EF08-4F41-BC85-65A9A82FC510}">
            <xm:f>Cover!$E$15&lt;&gt;O$6</xm:f>
            <x14:dxf>
              <fill>
                <patternFill>
                  <bgColor theme="0" tint="-0.24994659260841701"/>
                </patternFill>
              </fill>
            </x14:dxf>
          </x14:cfRule>
          <x14:cfRule type="expression" priority="2" id="{B5CB1413-61A4-43C1-B862-DA41DACDDC8B}">
            <xm:f>Cover!$E$15=O$6</xm:f>
            <x14:dxf>
              <fill>
                <patternFill>
                  <bgColor theme="7" tint="0.59996337778862885"/>
                </patternFill>
              </fill>
            </x14:dxf>
          </x14:cfRule>
          <xm:sqref>O90:Q99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07C30-5753-4690-A8E8-01B7755FEE45}">
  <sheetPr codeName="Sheet8">
    <tabColor theme="4"/>
    <pageSetUpPr autoPageBreaks="0"/>
  </sheetPr>
  <dimension ref="A1:AK94"/>
  <sheetViews>
    <sheetView zoomScale="55" zoomScaleNormal="55" workbookViewId="0">
      <pane ySplit="6" topLeftCell="A7" activePane="bottomLeft" state="frozen"/>
      <selection activeCell="D3" sqref="D3"/>
      <selection pane="bottomLeft" activeCell="S61" sqref="S61"/>
    </sheetView>
  </sheetViews>
  <sheetFormatPr defaultColWidth="14" defaultRowHeight="14"/>
  <cols>
    <col min="1" max="1" width="12.54296875" style="11" customWidth="1"/>
    <col min="2" max="3" width="1.54296875" style="11" customWidth="1"/>
    <col min="4" max="4" width="41.453125" style="11" bestFit="1" customWidth="1"/>
    <col min="5" max="5" width="27.453125" style="11" bestFit="1" customWidth="1"/>
    <col min="6" max="6" width="28.54296875" style="11" bestFit="1" customWidth="1"/>
    <col min="7" max="7" width="14.54296875" style="11" bestFit="1" customWidth="1"/>
    <col min="8" max="8" width="15.54296875" style="11" customWidth="1"/>
    <col min="9" max="9" width="16.453125" style="11" bestFit="1" customWidth="1"/>
    <col min="10" max="11" width="10.453125" style="11" customWidth="1"/>
    <col min="12" max="12" width="10.54296875" style="11" bestFit="1" customWidth="1"/>
    <col min="13" max="13" width="19.453125" style="11" bestFit="1" customWidth="1"/>
    <col min="14" max="14" width="8" style="11" bestFit="1" customWidth="1"/>
    <col min="15" max="19" width="14.453125" style="11" customWidth="1"/>
    <col min="20" max="37" width="18.453125" style="11" hidden="1" customWidth="1"/>
    <col min="38" max="16384" width="14" style="11"/>
  </cols>
  <sheetData>
    <row r="1" spans="1:19" s="2" customFormat="1" ht="25">
      <c r="A1" s="62" t="s">
        <v>1365</v>
      </c>
      <c r="B1" s="3"/>
      <c r="F1" s="4" t="s">
        <v>1</v>
      </c>
      <c r="G1" s="4"/>
      <c r="H1" s="4"/>
      <c r="I1" s="4"/>
      <c r="J1" s="4"/>
      <c r="K1" s="4"/>
      <c r="Q1" s="3"/>
    </row>
    <row r="2" spans="1:19" s="2" customFormat="1" ht="25">
      <c r="A2" s="4" t="str">
        <f>Cover!$E$13</f>
        <v>Master</v>
      </c>
      <c r="B2" s="3"/>
    </row>
    <row r="3" spans="1:19" s="2" customFormat="1" ht="25">
      <c r="A3" s="4">
        <f>Cover!$E$15</f>
        <v>2025</v>
      </c>
      <c r="B3" s="4"/>
      <c r="C3" s="4"/>
      <c r="D3" s="4"/>
    </row>
    <row r="4" spans="1:19" s="5" customFormat="1" ht="25.5" thickBot="1">
      <c r="A4" s="1302" t="s">
        <v>1554</v>
      </c>
      <c r="B4" s="6"/>
    </row>
    <row r="5" spans="1:19" ht="18">
      <c r="A5" s="7"/>
      <c r="B5" s="8"/>
      <c r="C5" s="8"/>
      <c r="D5" s="9"/>
      <c r="E5" s="9"/>
      <c r="F5" s="10"/>
      <c r="G5" s="10"/>
      <c r="H5" s="10"/>
      <c r="I5" s="10"/>
      <c r="J5" s="10"/>
      <c r="K5" s="10"/>
      <c r="L5" s="10"/>
      <c r="M5" s="10"/>
      <c r="N5" s="7"/>
      <c r="O5" s="68" t="s">
        <v>2</v>
      </c>
      <c r="P5" s="66"/>
      <c r="Q5" s="66"/>
      <c r="R5" s="66"/>
      <c r="S5" s="67"/>
    </row>
    <row r="6" spans="1:19" s="61" customFormat="1" ht="15.5">
      <c r="A6" s="21"/>
      <c r="B6" s="57"/>
      <c r="C6" s="57"/>
      <c r="D6" s="36" t="s">
        <v>164</v>
      </c>
      <c r="E6" s="36" t="s">
        <v>1555</v>
      </c>
      <c r="F6" s="37" t="s">
        <v>1556</v>
      </c>
      <c r="G6" s="37" t="s">
        <v>405</v>
      </c>
      <c r="H6" s="37" t="s">
        <v>406</v>
      </c>
      <c r="I6" s="37" t="s">
        <v>407</v>
      </c>
      <c r="J6" s="37" t="s">
        <v>408</v>
      </c>
      <c r="K6" s="37" t="s">
        <v>409</v>
      </c>
      <c r="L6" s="37" t="s">
        <v>174</v>
      </c>
      <c r="M6" s="37" t="s">
        <v>196</v>
      </c>
      <c r="N6" s="37" t="s">
        <v>175</v>
      </c>
      <c r="O6" s="58">
        <v>2022</v>
      </c>
      <c r="P6" s="59">
        <v>2023</v>
      </c>
      <c r="Q6" s="59">
        <v>2024</v>
      </c>
      <c r="R6" s="59">
        <v>2025</v>
      </c>
      <c r="S6" s="60">
        <v>2026</v>
      </c>
    </row>
    <row r="8" spans="1:19" s="27" customFormat="1" ht="18">
      <c r="B8" s="28" t="s">
        <v>1557</v>
      </c>
    </row>
    <row r="10" spans="1:19">
      <c r="A10" s="12"/>
      <c r="B10" s="12"/>
      <c r="C10" s="34" t="s">
        <v>1558</v>
      </c>
      <c r="D10" s="34"/>
      <c r="E10" s="33"/>
      <c r="F10" s="33"/>
      <c r="G10" s="33"/>
      <c r="H10" s="33"/>
      <c r="I10" s="33"/>
      <c r="J10" s="33"/>
      <c r="K10" s="33"/>
      <c r="L10" s="33"/>
      <c r="M10" s="33"/>
      <c r="N10" s="33"/>
      <c r="O10" s="33"/>
      <c r="P10" s="33"/>
      <c r="Q10" s="33"/>
      <c r="R10" s="33"/>
      <c r="S10" s="33"/>
    </row>
    <row r="11" spans="1:19">
      <c r="A11" s="12"/>
      <c r="B11" s="12"/>
      <c r="C11" s="29"/>
      <c r="D11" s="29"/>
    </row>
    <row r="12" spans="1:19">
      <c r="D12" s="392" t="s">
        <v>1559</v>
      </c>
      <c r="E12" s="11" t="s">
        <v>1560</v>
      </c>
      <c r="I12" s="392" t="s">
        <v>1559</v>
      </c>
      <c r="L12" s="21" t="s">
        <v>196</v>
      </c>
      <c r="M12" s="21" t="s">
        <v>1561</v>
      </c>
      <c r="N12" s="7" t="s">
        <v>207</v>
      </c>
      <c r="O12" s="705"/>
      <c r="P12" s="705"/>
      <c r="Q12" s="705"/>
      <c r="R12" s="916">
        <f>'8.01 LTS&amp;Entry'!$M$66</f>
        <v>0</v>
      </c>
      <c r="S12" s="71"/>
    </row>
    <row r="13" spans="1:19" ht="15.5">
      <c r="A13" s="7"/>
      <c r="B13" s="8"/>
      <c r="C13" s="8"/>
      <c r="D13" s="392" t="s">
        <v>1562</v>
      </c>
      <c r="E13" s="11" t="s">
        <v>1560</v>
      </c>
      <c r="F13" s="7"/>
      <c r="G13" s="20"/>
      <c r="H13" s="7"/>
      <c r="I13" s="392" t="s">
        <v>1562</v>
      </c>
      <c r="J13" s="7"/>
      <c r="K13" s="7"/>
      <c r="L13" s="21" t="s">
        <v>196</v>
      </c>
      <c r="M13" s="21" t="s">
        <v>1561</v>
      </c>
      <c r="N13" s="7" t="s">
        <v>207</v>
      </c>
      <c r="O13" s="705"/>
      <c r="P13" s="705"/>
      <c r="Q13" s="705"/>
      <c r="R13" s="916">
        <f>'8.01 LTS&amp;Entry'!$M$67</f>
        <v>0</v>
      </c>
      <c r="S13" s="71"/>
    </row>
    <row r="14" spans="1:19" ht="15.5">
      <c r="A14" s="7"/>
      <c r="B14" s="8"/>
      <c r="C14" s="8"/>
      <c r="D14" s="392" t="s">
        <v>1563</v>
      </c>
      <c r="E14" s="11" t="s">
        <v>1560</v>
      </c>
      <c r="F14" s="7"/>
      <c r="G14" s="20"/>
      <c r="H14" s="7"/>
      <c r="I14" s="392" t="s">
        <v>1563</v>
      </c>
      <c r="J14" s="7"/>
      <c r="K14" s="7"/>
      <c r="L14" s="21" t="s">
        <v>196</v>
      </c>
      <c r="M14" s="21" t="s">
        <v>1561</v>
      </c>
      <c r="N14" s="7" t="s">
        <v>207</v>
      </c>
      <c r="O14" s="705"/>
      <c r="P14" s="705"/>
      <c r="Q14" s="705"/>
      <c r="R14" s="916">
        <f>'8.01 LTS&amp;Entry'!$M$68</f>
        <v>0</v>
      </c>
      <c r="S14" s="71"/>
    </row>
    <row r="15" spans="1:19" ht="15.5">
      <c r="A15" s="7"/>
      <c r="B15" s="8"/>
      <c r="C15" s="8"/>
      <c r="D15" s="392" t="s">
        <v>1564</v>
      </c>
      <c r="E15" s="11" t="s">
        <v>1560</v>
      </c>
      <c r="F15" s="7"/>
      <c r="G15" s="20"/>
      <c r="H15" s="7"/>
      <c r="I15" s="392" t="s">
        <v>1564</v>
      </c>
      <c r="J15" s="7"/>
      <c r="K15" s="7"/>
      <c r="L15" s="21" t="s">
        <v>196</v>
      </c>
      <c r="M15" s="21" t="s">
        <v>1561</v>
      </c>
      <c r="N15" s="7" t="s">
        <v>207</v>
      </c>
      <c r="O15" s="705"/>
      <c r="P15" s="705"/>
      <c r="Q15" s="705"/>
      <c r="R15" s="916">
        <f>'8.01 LTS&amp;Entry'!$M$69</f>
        <v>0</v>
      </c>
      <c r="S15" s="71"/>
    </row>
    <row r="16" spans="1:19" ht="15.5">
      <c r="A16" s="7"/>
      <c r="B16" s="8"/>
      <c r="C16" s="8"/>
      <c r="D16" s="392" t="s">
        <v>1565</v>
      </c>
      <c r="E16" s="11" t="s">
        <v>1560</v>
      </c>
      <c r="F16" s="7"/>
      <c r="G16" s="20"/>
      <c r="H16" s="7"/>
      <c r="I16" s="392" t="s">
        <v>1565</v>
      </c>
      <c r="J16" s="7"/>
      <c r="K16" s="7"/>
      <c r="L16" s="21" t="s">
        <v>196</v>
      </c>
      <c r="M16" s="21" t="s">
        <v>1561</v>
      </c>
      <c r="N16" s="7" t="s">
        <v>207</v>
      </c>
      <c r="O16" s="705"/>
      <c r="P16" s="705"/>
      <c r="Q16" s="705"/>
      <c r="R16" s="916">
        <f>'8.01 LTS&amp;Entry'!$M$70</f>
        <v>0</v>
      </c>
      <c r="S16" s="71"/>
    </row>
    <row r="17" spans="2:19" s="12" customFormat="1">
      <c r="B17" s="13"/>
      <c r="C17" s="13"/>
      <c r="D17" s="392" t="s">
        <v>1566</v>
      </c>
      <c r="E17" s="11" t="s">
        <v>1560</v>
      </c>
      <c r="F17" s="7"/>
      <c r="G17" s="15"/>
      <c r="H17" s="7"/>
      <c r="I17" s="392" t="s">
        <v>1566</v>
      </c>
      <c r="J17" s="7"/>
      <c r="K17" s="7"/>
      <c r="L17" s="13" t="s">
        <v>196</v>
      </c>
      <c r="M17" s="13" t="s">
        <v>1561</v>
      </c>
      <c r="N17" s="15" t="s">
        <v>207</v>
      </c>
      <c r="O17" s="705"/>
      <c r="P17" s="705"/>
      <c r="Q17" s="705"/>
      <c r="R17" s="916">
        <f>'8.01 LTS&amp;Entry'!$M$71</f>
        <v>0</v>
      </c>
      <c r="S17" s="71"/>
    </row>
    <row r="18" spans="2:19" s="12" customFormat="1">
      <c r="B18" s="13"/>
      <c r="C18" s="13"/>
      <c r="D18" s="394" t="s">
        <v>1567</v>
      </c>
      <c r="E18" s="11"/>
      <c r="F18" s="7"/>
      <c r="G18" s="15"/>
      <c r="H18" s="7"/>
      <c r="I18" s="392"/>
      <c r="J18" s="7"/>
      <c r="K18" s="7"/>
      <c r="L18" s="13"/>
      <c r="M18" s="13"/>
      <c r="N18" s="15"/>
      <c r="O18" s="117">
        <f>SUM(O12:O17)</f>
        <v>0</v>
      </c>
      <c r="P18" s="117">
        <f t="shared" ref="P18:S18" si="0">SUM(P12:P17)</f>
        <v>0</v>
      </c>
      <c r="Q18" s="117">
        <f t="shared" si="0"/>
        <v>0</v>
      </c>
      <c r="R18" s="117">
        <f t="shared" si="0"/>
        <v>0</v>
      </c>
      <c r="S18" s="117">
        <f t="shared" si="0"/>
        <v>0</v>
      </c>
    </row>
    <row r="19" spans="2:19" s="12" customFormat="1">
      <c r="F19" s="7"/>
      <c r="G19" s="7"/>
      <c r="H19" s="7"/>
      <c r="I19" s="7"/>
      <c r="J19" s="7"/>
      <c r="K19" s="7"/>
      <c r="L19" s="22"/>
      <c r="M19" s="22"/>
      <c r="N19" s="15"/>
      <c r="Q19" s="13"/>
      <c r="R19" s="14"/>
      <c r="S19" s="15"/>
    </row>
    <row r="20" spans="2:19">
      <c r="B20" s="12"/>
      <c r="C20" s="34" t="s">
        <v>1568</v>
      </c>
      <c r="D20" s="34"/>
      <c r="E20" s="33"/>
      <c r="F20" s="33"/>
      <c r="G20" s="33"/>
      <c r="H20" s="33"/>
      <c r="I20" s="33"/>
      <c r="J20" s="33"/>
      <c r="K20" s="33"/>
      <c r="L20" s="33"/>
      <c r="M20" s="33"/>
      <c r="N20" s="33"/>
      <c r="O20" s="33"/>
      <c r="P20" s="33"/>
      <c r="Q20" s="33"/>
      <c r="R20" s="33"/>
      <c r="S20" s="33"/>
    </row>
    <row r="22" spans="2:19" ht="15.5">
      <c r="B22" s="8"/>
      <c r="C22" s="8"/>
      <c r="D22" s="154" t="s">
        <v>1569</v>
      </c>
      <c r="E22" s="11" t="s">
        <v>1560</v>
      </c>
      <c r="F22" s="7"/>
      <c r="G22" s="20"/>
      <c r="H22" s="7"/>
      <c r="I22" s="154" t="s">
        <v>1569</v>
      </c>
      <c r="J22" s="7"/>
      <c r="K22" s="7"/>
      <c r="L22" s="21" t="s">
        <v>196</v>
      </c>
      <c r="M22" s="21" t="s">
        <v>1561</v>
      </c>
      <c r="N22" s="7" t="s">
        <v>207</v>
      </c>
      <c r="O22" s="705"/>
      <c r="P22" s="705"/>
      <c r="Q22" s="705"/>
      <c r="R22" s="916">
        <f>'8.01 LTS&amp;Entry'!$M$75</f>
        <v>0</v>
      </c>
      <c r="S22" s="71"/>
    </row>
    <row r="23" spans="2:19" ht="15.5">
      <c r="B23" s="8"/>
      <c r="C23" s="8"/>
      <c r="D23" s="392" t="s">
        <v>1570</v>
      </c>
      <c r="E23" s="11" t="s">
        <v>1560</v>
      </c>
      <c r="F23" s="7"/>
      <c r="G23" s="20"/>
      <c r="H23" s="7"/>
      <c r="I23" s="392" t="s">
        <v>1570</v>
      </c>
      <c r="J23" s="7"/>
      <c r="K23" s="7"/>
      <c r="L23" s="21" t="s">
        <v>196</v>
      </c>
      <c r="M23" s="21" t="s">
        <v>1561</v>
      </c>
      <c r="N23" s="7" t="s">
        <v>207</v>
      </c>
      <c r="O23" s="705"/>
      <c r="P23" s="705"/>
      <c r="Q23" s="705"/>
      <c r="R23" s="916">
        <f>'8.01 LTS&amp;Entry'!$M$76</f>
        <v>0</v>
      </c>
      <c r="S23" s="71"/>
    </row>
    <row r="24" spans="2:19" ht="15.5">
      <c r="B24" s="8"/>
      <c r="C24" s="8"/>
      <c r="D24" s="392" t="s">
        <v>1571</v>
      </c>
      <c r="E24" s="11" t="s">
        <v>1560</v>
      </c>
      <c r="F24" s="7"/>
      <c r="G24" s="20"/>
      <c r="H24" s="7"/>
      <c r="I24" s="392" t="s">
        <v>1571</v>
      </c>
      <c r="J24" s="7"/>
      <c r="K24" s="7"/>
      <c r="L24" s="21" t="s">
        <v>196</v>
      </c>
      <c r="M24" s="21" t="s">
        <v>1561</v>
      </c>
      <c r="N24" s="7" t="s">
        <v>207</v>
      </c>
      <c r="O24" s="705"/>
      <c r="P24" s="705"/>
      <c r="Q24" s="705"/>
      <c r="R24" s="916">
        <f>'8.01 LTS&amp;Entry'!$M$77</f>
        <v>0</v>
      </c>
      <c r="S24" s="71"/>
    </row>
    <row r="25" spans="2:19" ht="15.5">
      <c r="B25" s="8"/>
      <c r="C25" s="8"/>
      <c r="D25" s="392" t="s">
        <v>1572</v>
      </c>
      <c r="E25" s="11" t="s">
        <v>1560</v>
      </c>
      <c r="F25" s="7"/>
      <c r="G25" s="20"/>
      <c r="H25" s="7"/>
      <c r="I25" s="392" t="s">
        <v>1572</v>
      </c>
      <c r="J25" s="7"/>
      <c r="K25" s="7"/>
      <c r="L25" s="21" t="s">
        <v>196</v>
      </c>
      <c r="M25" s="21" t="s">
        <v>1561</v>
      </c>
      <c r="N25" s="7" t="s">
        <v>207</v>
      </c>
      <c r="O25" s="705"/>
      <c r="P25" s="705"/>
      <c r="Q25" s="705"/>
      <c r="R25" s="916">
        <f>'8.01 LTS&amp;Entry'!$M$78</f>
        <v>0</v>
      </c>
      <c r="S25" s="71"/>
    </row>
    <row r="26" spans="2:19" s="12" customFormat="1">
      <c r="B26" s="13"/>
      <c r="C26" s="13"/>
      <c r="D26" s="394" t="s">
        <v>1567</v>
      </c>
      <c r="E26" s="11"/>
      <c r="F26" s="7"/>
      <c r="G26" s="15"/>
      <c r="H26" s="7"/>
      <c r="I26" s="392"/>
      <c r="J26" s="7"/>
      <c r="K26" s="7"/>
      <c r="L26" s="13"/>
      <c r="M26" s="13"/>
      <c r="N26" s="15"/>
      <c r="O26" s="117">
        <f>SUM(O22:O25)</f>
        <v>0</v>
      </c>
      <c r="P26" s="117">
        <f t="shared" ref="P26:S26" si="1">SUM(P22:P25)</f>
        <v>0</v>
      </c>
      <c r="Q26" s="117">
        <f t="shared" si="1"/>
        <v>0</v>
      </c>
      <c r="R26" s="117">
        <f t="shared" si="1"/>
        <v>0</v>
      </c>
      <c r="S26" s="117">
        <f t="shared" si="1"/>
        <v>0</v>
      </c>
    </row>
    <row r="27" spans="2:19" s="12" customFormat="1">
      <c r="F27" s="7"/>
      <c r="G27" s="7"/>
      <c r="H27" s="7"/>
      <c r="I27" s="7"/>
      <c r="J27" s="7"/>
      <c r="K27" s="7"/>
      <c r="L27" s="22"/>
      <c r="M27" s="22"/>
      <c r="N27" s="15"/>
      <c r="O27" s="11"/>
      <c r="P27" s="11"/>
      <c r="Q27" s="11"/>
      <c r="R27" s="11"/>
      <c r="S27" s="11"/>
    </row>
    <row r="28" spans="2:19" s="27" customFormat="1" ht="18">
      <c r="B28" s="28" t="s">
        <v>1573</v>
      </c>
    </row>
    <row r="29" spans="2:19" s="12" customFormat="1">
      <c r="F29" s="7"/>
      <c r="G29" s="7"/>
      <c r="H29" s="7"/>
      <c r="I29" s="7"/>
      <c r="J29" s="7"/>
      <c r="K29" s="7"/>
      <c r="L29" s="22"/>
      <c r="M29" s="22"/>
      <c r="N29" s="15"/>
      <c r="Q29" s="13"/>
      <c r="R29" s="14"/>
      <c r="S29" s="15"/>
    </row>
    <row r="30" spans="2:19">
      <c r="D30" s="392" t="s">
        <v>1573</v>
      </c>
      <c r="E30" s="11" t="s">
        <v>1560</v>
      </c>
      <c r="F30" s="7"/>
      <c r="G30" s="15"/>
      <c r="H30" s="7"/>
      <c r="I30" s="392" t="s">
        <v>1573</v>
      </c>
      <c r="J30" s="7"/>
      <c r="K30" s="7"/>
      <c r="L30" s="13" t="s">
        <v>196</v>
      </c>
      <c r="M30" s="13" t="s">
        <v>1561</v>
      </c>
      <c r="N30" s="15" t="s">
        <v>1574</v>
      </c>
      <c r="O30" s="705"/>
      <c r="P30" s="705"/>
      <c r="Q30" s="705"/>
      <c r="R30" s="916">
        <f>'8.01 LTS&amp;Entry'!$M$82</f>
        <v>0</v>
      </c>
      <c r="S30" s="71"/>
    </row>
    <row r="31" spans="2:19">
      <c r="D31" s="392" t="s">
        <v>1575</v>
      </c>
      <c r="E31" s="11" t="s">
        <v>1560</v>
      </c>
      <c r="G31" s="20"/>
      <c r="H31" s="7"/>
      <c r="I31" s="392" t="s">
        <v>1575</v>
      </c>
      <c r="J31" s="7"/>
      <c r="K31" s="7"/>
      <c r="L31" s="13" t="s">
        <v>1576</v>
      </c>
      <c r="M31" s="21" t="s">
        <v>1577</v>
      </c>
      <c r="N31" s="21" t="s">
        <v>1578</v>
      </c>
      <c r="O31" s="916">
        <f>'8.02 Capacity&amp;Storage'!N83</f>
        <v>0</v>
      </c>
      <c r="P31" s="916">
        <f>'8.02 Capacity&amp;Storage'!O83</f>
        <v>0</v>
      </c>
      <c r="Q31" s="916">
        <f>'8.02 Capacity&amp;Storage'!P83</f>
        <v>0</v>
      </c>
      <c r="R31" s="916">
        <f>'8.02 Capacity&amp;Storage'!Q83</f>
        <v>0</v>
      </c>
      <c r="S31" s="71"/>
    </row>
    <row r="33" spans="2:19" s="27" customFormat="1" ht="18">
      <c r="B33" s="28" t="s">
        <v>1579</v>
      </c>
    </row>
    <row r="34" spans="2:19" s="12" customFormat="1">
      <c r="F34" s="7"/>
      <c r="G34" s="7"/>
      <c r="H34" s="7"/>
      <c r="I34" s="7"/>
      <c r="J34" s="7"/>
      <c r="K34" s="7"/>
      <c r="L34" s="22"/>
      <c r="M34" s="22"/>
      <c r="N34" s="15"/>
      <c r="Q34" s="13"/>
      <c r="R34" s="14"/>
      <c r="S34" s="15"/>
    </row>
    <row r="35" spans="2:19">
      <c r="D35" s="392" t="s">
        <v>1580</v>
      </c>
      <c r="E35" s="11" t="s">
        <v>1560</v>
      </c>
      <c r="F35" s="7"/>
      <c r="G35" s="15"/>
      <c r="H35" s="7"/>
      <c r="I35" s="7" t="s">
        <v>1581</v>
      </c>
      <c r="J35" s="7"/>
      <c r="K35" s="7"/>
      <c r="L35" s="13" t="s">
        <v>196</v>
      </c>
      <c r="M35" s="13" t="s">
        <v>1561</v>
      </c>
      <c r="N35" s="15" t="s">
        <v>1582</v>
      </c>
      <c r="O35" s="705"/>
      <c r="P35" s="705"/>
      <c r="Q35" s="705"/>
      <c r="R35" s="916">
        <f>'8.01 LTS&amp;Entry'!$M$85</f>
        <v>0</v>
      </c>
      <c r="S35" s="71"/>
    </row>
    <row r="36" spans="2:19">
      <c r="D36" s="20"/>
      <c r="G36" s="20"/>
      <c r="H36" s="7"/>
      <c r="I36" s="7"/>
      <c r="J36" s="7"/>
      <c r="K36" s="7"/>
      <c r="L36" s="21"/>
      <c r="M36" s="21"/>
      <c r="N36" s="7"/>
      <c r="O36" s="393"/>
      <c r="P36" s="393"/>
      <c r="Q36" s="393"/>
      <c r="R36" s="393"/>
      <c r="S36" s="393"/>
    </row>
    <row r="37" spans="2:19" s="27" customFormat="1" ht="18">
      <c r="B37" s="28" t="s">
        <v>1583</v>
      </c>
    </row>
    <row r="38" spans="2:19" s="12" customFormat="1">
      <c r="F38" s="7"/>
      <c r="G38" s="7"/>
      <c r="H38" s="7"/>
      <c r="I38" s="7"/>
      <c r="J38" s="7"/>
      <c r="K38" s="7"/>
      <c r="L38" s="22"/>
      <c r="M38" s="22"/>
      <c r="N38" s="15"/>
      <c r="Q38" s="13"/>
      <c r="R38" s="14"/>
      <c r="S38" s="15"/>
    </row>
    <row r="39" spans="2:19">
      <c r="D39" s="392" t="s">
        <v>1584</v>
      </c>
      <c r="E39" s="11" t="s">
        <v>1560</v>
      </c>
      <c r="F39" s="7"/>
      <c r="G39" s="15"/>
      <c r="H39" s="7"/>
      <c r="I39" s="392" t="s">
        <v>1584</v>
      </c>
      <c r="J39" s="7"/>
      <c r="K39" s="7"/>
      <c r="L39" s="13" t="s">
        <v>196</v>
      </c>
      <c r="M39" s="13" t="s">
        <v>1561</v>
      </c>
      <c r="N39" s="15" t="s">
        <v>1582</v>
      </c>
      <c r="O39" s="705"/>
      <c r="P39" s="705"/>
      <c r="Q39" s="705"/>
      <c r="R39" s="916">
        <f>'8.01 LTS&amp;Entry'!$M$83</f>
        <v>0</v>
      </c>
      <c r="S39" s="71"/>
    </row>
    <row r="40" spans="2:19">
      <c r="D40" s="392" t="s">
        <v>1585</v>
      </c>
      <c r="E40" s="11" t="s">
        <v>1560</v>
      </c>
      <c r="F40" s="7"/>
      <c r="G40" s="15"/>
      <c r="H40" s="7"/>
      <c r="I40" s="392" t="s">
        <v>1585</v>
      </c>
      <c r="J40" s="7"/>
      <c r="K40" s="7"/>
      <c r="L40" s="13" t="s">
        <v>196</v>
      </c>
      <c r="M40" s="13" t="s">
        <v>1561</v>
      </c>
      <c r="N40" s="15" t="s">
        <v>1582</v>
      </c>
      <c r="O40" s="705"/>
      <c r="P40" s="705"/>
      <c r="Q40" s="705"/>
      <c r="R40" s="916">
        <f>'8.01 LTS&amp;Entry'!$M$84</f>
        <v>0</v>
      </c>
      <c r="S40" s="71"/>
    </row>
    <row r="41" spans="2:19" s="12" customFormat="1">
      <c r="B41" s="13"/>
      <c r="C41" s="903"/>
      <c r="D41" s="394"/>
      <c r="E41" s="11"/>
      <c r="F41" s="7"/>
      <c r="G41" s="15"/>
      <c r="H41" s="7"/>
      <c r="I41" s="392"/>
      <c r="J41" s="7"/>
      <c r="K41" s="7"/>
      <c r="L41" s="13"/>
      <c r="M41" s="13"/>
      <c r="N41" s="15"/>
      <c r="O41" s="117">
        <f>SUM(O39:O40)</f>
        <v>0</v>
      </c>
      <c r="P41" s="117">
        <f t="shared" ref="P41:S41" si="2">SUM(P39:P40)</f>
        <v>0</v>
      </c>
      <c r="Q41" s="117">
        <f t="shared" si="2"/>
        <v>0</v>
      </c>
      <c r="R41" s="117">
        <f t="shared" si="2"/>
        <v>0</v>
      </c>
      <c r="S41" s="117">
        <f t="shared" si="2"/>
        <v>0</v>
      </c>
    </row>
    <row r="42" spans="2:19">
      <c r="D42" s="15"/>
      <c r="G42" s="15"/>
      <c r="H42" s="7"/>
      <c r="I42" s="7"/>
      <c r="J42" s="7"/>
      <c r="K42" s="7"/>
      <c r="L42" s="23"/>
      <c r="M42" s="23"/>
      <c r="N42" s="15"/>
      <c r="O42" s="393"/>
      <c r="P42" s="393"/>
      <c r="Q42" s="393"/>
      <c r="R42" s="393"/>
      <c r="S42" s="393"/>
    </row>
    <row r="43" spans="2:19" s="27" customFormat="1" ht="13.5" customHeight="1">
      <c r="B43" s="28" t="s">
        <v>1586</v>
      </c>
    </row>
    <row r="44" spans="2:19">
      <c r="D44" s="392" t="s">
        <v>1587</v>
      </c>
      <c r="E44" s="11" t="s">
        <v>1560</v>
      </c>
      <c r="F44" s="7"/>
      <c r="G44" s="15"/>
      <c r="H44" s="7"/>
      <c r="I44" s="7" t="s">
        <v>1588</v>
      </c>
      <c r="J44" s="7"/>
      <c r="K44" s="7"/>
      <c r="L44" s="13" t="s">
        <v>196</v>
      </c>
      <c r="M44" s="13" t="s">
        <v>1561</v>
      </c>
      <c r="N44" s="15" t="s">
        <v>1582</v>
      </c>
      <c r="O44" s="705"/>
      <c r="P44" s="705"/>
      <c r="Q44" s="705"/>
      <c r="R44" s="117">
        <f>'8.01 LTS&amp;Entry'!$M$86</f>
        <v>0</v>
      </c>
      <c r="S44" s="71"/>
    </row>
    <row r="46" spans="2:19" s="27" customFormat="1" ht="18">
      <c r="B46" s="28" t="s">
        <v>1589</v>
      </c>
    </row>
    <row r="47" spans="2:19" s="12" customFormat="1">
      <c r="F47" s="7"/>
      <c r="G47" s="7"/>
      <c r="H47" s="7"/>
      <c r="I47" s="7"/>
      <c r="J47" s="7"/>
      <c r="K47" s="7"/>
      <c r="L47" s="22"/>
      <c r="M47" s="22"/>
      <c r="N47" s="15"/>
      <c r="Q47" s="13"/>
      <c r="R47" s="14"/>
      <c r="S47" s="15"/>
    </row>
    <row r="48" spans="2:19">
      <c r="D48" s="20" t="s">
        <v>1590</v>
      </c>
      <c r="E48" s="11" t="s">
        <v>1560</v>
      </c>
      <c r="F48" s="7" t="s">
        <v>1589</v>
      </c>
      <c r="G48" s="20"/>
      <c r="H48" s="7"/>
      <c r="I48" s="20" t="s">
        <v>1591</v>
      </c>
      <c r="J48" s="7"/>
      <c r="K48" s="7"/>
      <c r="L48" s="13" t="s">
        <v>196</v>
      </c>
      <c r="M48" s="21" t="s">
        <v>1592</v>
      </c>
      <c r="N48" s="456" t="s">
        <v>1593</v>
      </c>
      <c r="O48" s="916">
        <f>'8.02 Capacity&amp;Storage'!N33+'8.02 Capacity&amp;Storage'!N44+'8.02 Capacity&amp;Storage'!N64</f>
        <v>0</v>
      </c>
      <c r="P48" s="916">
        <f>'8.02 Capacity&amp;Storage'!O33+'8.02 Capacity&amp;Storage'!O44+'8.02 Capacity&amp;Storage'!O64</f>
        <v>0</v>
      </c>
      <c r="Q48" s="916">
        <f>'8.02 Capacity&amp;Storage'!P33+'8.02 Capacity&amp;Storage'!P44+'8.02 Capacity&amp;Storage'!P64</f>
        <v>0</v>
      </c>
      <c r="R48" s="916">
        <f>'8.02 Capacity&amp;Storage'!Q33+'8.02 Capacity&amp;Storage'!Q44+'8.02 Capacity&amp;Storage'!Q64</f>
        <v>0</v>
      </c>
      <c r="S48" s="71"/>
    </row>
    <row r="49" spans="2:19">
      <c r="D49" s="20" t="s">
        <v>1594</v>
      </c>
      <c r="E49" s="11" t="s">
        <v>1560</v>
      </c>
      <c r="F49" s="7" t="s">
        <v>1589</v>
      </c>
      <c r="G49" s="20"/>
      <c r="H49" s="7"/>
      <c r="I49" s="20" t="s">
        <v>1594</v>
      </c>
      <c r="J49" s="7"/>
      <c r="K49" s="7"/>
      <c r="L49" s="13" t="s">
        <v>196</v>
      </c>
      <c r="M49" s="21" t="s">
        <v>1592</v>
      </c>
      <c r="N49" s="456" t="s">
        <v>1593</v>
      </c>
      <c r="O49" s="916">
        <f>'8.02 Capacity&amp;Storage'!N34+'8.02 Capacity&amp;Storage'!N45+'8.02 Capacity&amp;Storage'!N65</f>
        <v>0</v>
      </c>
      <c r="P49" s="916">
        <f>'8.02 Capacity&amp;Storage'!O34+'8.02 Capacity&amp;Storage'!O45+'8.02 Capacity&amp;Storage'!O65</f>
        <v>0</v>
      </c>
      <c r="Q49" s="916">
        <f>'8.02 Capacity&amp;Storage'!P34+'8.02 Capacity&amp;Storage'!P45+'8.02 Capacity&amp;Storage'!P65</f>
        <v>0</v>
      </c>
      <c r="R49" s="916">
        <f>'8.02 Capacity&amp;Storage'!Q34+'8.02 Capacity&amp;Storage'!Q45+'8.02 Capacity&amp;Storage'!Q65</f>
        <v>0</v>
      </c>
      <c r="S49" s="71"/>
    </row>
    <row r="50" spans="2:19">
      <c r="D50" s="20" t="s">
        <v>1595</v>
      </c>
      <c r="E50" s="11" t="s">
        <v>1560</v>
      </c>
      <c r="F50" s="7" t="s">
        <v>1589</v>
      </c>
      <c r="G50" s="20"/>
      <c r="H50" s="7"/>
      <c r="I50" s="20" t="s">
        <v>1595</v>
      </c>
      <c r="J50" s="7"/>
      <c r="K50" s="7"/>
      <c r="L50" s="13" t="s">
        <v>196</v>
      </c>
      <c r="M50" s="21" t="s">
        <v>1592</v>
      </c>
      <c r="N50" s="456" t="s">
        <v>1593</v>
      </c>
      <c r="O50" s="916">
        <f>'8.02 Capacity&amp;Storage'!N35+'8.02 Capacity&amp;Storage'!N46+'8.02 Capacity&amp;Storage'!N66</f>
        <v>0</v>
      </c>
      <c r="P50" s="916">
        <f>'8.02 Capacity&amp;Storage'!O35+'8.02 Capacity&amp;Storage'!O46+'8.02 Capacity&amp;Storage'!O66</f>
        <v>0</v>
      </c>
      <c r="Q50" s="916">
        <f>'8.02 Capacity&amp;Storage'!P35+'8.02 Capacity&amp;Storage'!P46+'8.02 Capacity&amp;Storage'!P66</f>
        <v>0</v>
      </c>
      <c r="R50" s="916">
        <f>'8.02 Capacity&amp;Storage'!Q35+'8.02 Capacity&amp;Storage'!Q46+'8.02 Capacity&amp;Storage'!Q66</f>
        <v>0</v>
      </c>
      <c r="S50" s="71"/>
    </row>
    <row r="51" spans="2:19">
      <c r="D51" s="20" t="s">
        <v>1596</v>
      </c>
      <c r="E51" s="11" t="s">
        <v>1560</v>
      </c>
      <c r="F51" s="7" t="s">
        <v>1589</v>
      </c>
      <c r="G51" s="469"/>
      <c r="H51" s="7"/>
      <c r="I51" s="20" t="s">
        <v>1597</v>
      </c>
      <c r="J51" s="7"/>
      <c r="K51" s="7"/>
      <c r="L51" s="13" t="s">
        <v>196</v>
      </c>
      <c r="M51" s="13" t="s">
        <v>1592</v>
      </c>
      <c r="N51" s="456" t="s">
        <v>1593</v>
      </c>
      <c r="O51" s="916">
        <f>'8.02 Capacity&amp;Storage'!N36+'8.02 Capacity&amp;Storage'!N47+'8.02 Capacity&amp;Storage'!N67</f>
        <v>0</v>
      </c>
      <c r="P51" s="916">
        <f>'8.02 Capacity&amp;Storage'!O36+'8.02 Capacity&amp;Storage'!O47+'8.02 Capacity&amp;Storage'!O67</f>
        <v>0</v>
      </c>
      <c r="Q51" s="916">
        <f>'8.02 Capacity&amp;Storage'!P36+'8.02 Capacity&amp;Storage'!P47+'8.02 Capacity&amp;Storage'!P67</f>
        <v>0</v>
      </c>
      <c r="R51" s="916">
        <f>'8.02 Capacity&amp;Storage'!Q36+'8.02 Capacity&amp;Storage'!Q47+'8.02 Capacity&amp;Storage'!Q67</f>
        <v>0</v>
      </c>
      <c r="S51" s="71"/>
    </row>
    <row r="52" spans="2:19">
      <c r="D52" s="15" t="s">
        <v>1598</v>
      </c>
      <c r="E52" s="11" t="s">
        <v>1560</v>
      </c>
      <c r="F52" s="7" t="s">
        <v>1589</v>
      </c>
      <c r="G52" s="469"/>
      <c r="H52" s="7"/>
      <c r="I52" s="15" t="s">
        <v>1599</v>
      </c>
      <c r="J52" s="7"/>
      <c r="K52" s="7"/>
      <c r="L52" s="13" t="s">
        <v>196</v>
      </c>
      <c r="M52" s="21" t="s">
        <v>1592</v>
      </c>
      <c r="N52" s="456" t="s">
        <v>1593</v>
      </c>
      <c r="O52" s="916">
        <f>'8.02 Capacity&amp;Storage'!N48</f>
        <v>0</v>
      </c>
      <c r="P52" s="916">
        <f>'8.02 Capacity&amp;Storage'!O48</f>
        <v>0</v>
      </c>
      <c r="Q52" s="916">
        <f>'8.02 Capacity&amp;Storage'!P48</f>
        <v>0</v>
      </c>
      <c r="R52" s="916">
        <f>'8.02 Capacity&amp;Storage'!Q48</f>
        <v>0</v>
      </c>
      <c r="S52" s="71"/>
    </row>
    <row r="53" spans="2:19">
      <c r="D53" s="15" t="s">
        <v>1600</v>
      </c>
      <c r="E53" s="11" t="s">
        <v>1560</v>
      </c>
      <c r="F53" s="7" t="s">
        <v>1589</v>
      </c>
      <c r="G53" s="15"/>
      <c r="H53" s="7"/>
      <c r="I53" s="15" t="s">
        <v>1600</v>
      </c>
      <c r="J53" s="7"/>
      <c r="K53" s="7"/>
      <c r="L53" s="13" t="s">
        <v>196</v>
      </c>
      <c r="M53" s="21" t="s">
        <v>1592</v>
      </c>
      <c r="N53" s="456" t="s">
        <v>1593</v>
      </c>
      <c r="O53" s="916">
        <f>'8.02 Capacity&amp;Storage'!N37</f>
        <v>0</v>
      </c>
      <c r="P53" s="916">
        <f>'8.02 Capacity&amp;Storage'!O37</f>
        <v>0</v>
      </c>
      <c r="Q53" s="916">
        <f>'8.02 Capacity&amp;Storage'!P37</f>
        <v>0</v>
      </c>
      <c r="R53" s="916">
        <f>'8.02 Capacity&amp;Storage'!Q37</f>
        <v>0</v>
      </c>
      <c r="S53" s="71"/>
    </row>
    <row r="54" spans="2:19">
      <c r="D54" s="15" t="s">
        <v>1601</v>
      </c>
      <c r="E54" s="11" t="s">
        <v>1560</v>
      </c>
      <c r="F54" s="7" t="s">
        <v>1589</v>
      </c>
      <c r="G54" s="15"/>
      <c r="H54" s="7"/>
      <c r="I54" s="15" t="s">
        <v>1601</v>
      </c>
      <c r="J54" s="7"/>
      <c r="K54" s="7"/>
      <c r="L54" s="13" t="s">
        <v>196</v>
      </c>
      <c r="M54" s="21" t="s">
        <v>1592</v>
      </c>
      <c r="N54" s="456" t="s">
        <v>1593</v>
      </c>
      <c r="O54" s="916">
        <f>'8.02 Capacity&amp;Storage'!N92</f>
        <v>0</v>
      </c>
      <c r="P54" s="916">
        <f>'8.02 Capacity&amp;Storage'!O92</f>
        <v>0</v>
      </c>
      <c r="Q54" s="916">
        <f>'8.02 Capacity&amp;Storage'!P92</f>
        <v>0</v>
      </c>
      <c r="R54" s="916">
        <f>'8.02 Capacity&amp;Storage'!Q92</f>
        <v>0</v>
      </c>
      <c r="S54" s="71"/>
    </row>
    <row r="55" spans="2:19">
      <c r="D55" s="15" t="s">
        <v>1602</v>
      </c>
      <c r="E55" s="11" t="s">
        <v>1560</v>
      </c>
      <c r="F55" s="7" t="s">
        <v>1589</v>
      </c>
      <c r="G55" s="15"/>
      <c r="H55" s="7"/>
      <c r="I55" s="15" t="s">
        <v>1602</v>
      </c>
      <c r="J55" s="7"/>
      <c r="K55" s="7"/>
      <c r="L55" s="13" t="s">
        <v>196</v>
      </c>
      <c r="M55" s="21" t="s">
        <v>1592</v>
      </c>
      <c r="N55" s="456" t="s">
        <v>1593</v>
      </c>
      <c r="O55" s="916">
        <f>'8.02 Capacity&amp;Storage'!N98</f>
        <v>0</v>
      </c>
      <c r="P55" s="916">
        <f>'8.02 Capacity&amp;Storage'!O98</f>
        <v>0</v>
      </c>
      <c r="Q55" s="916">
        <f>'8.02 Capacity&amp;Storage'!P98</f>
        <v>0</v>
      </c>
      <c r="R55" s="916">
        <f>'8.02 Capacity&amp;Storage'!Q98</f>
        <v>0</v>
      </c>
      <c r="S55" s="71"/>
    </row>
    <row r="56" spans="2:19" s="12" customFormat="1">
      <c r="B56" s="13"/>
      <c r="C56" s="13"/>
      <c r="D56" s="394" t="s">
        <v>1567</v>
      </c>
      <c r="E56" s="11"/>
      <c r="F56" s="7"/>
      <c r="G56" s="15"/>
      <c r="H56" s="7"/>
      <c r="I56" s="392"/>
      <c r="J56" s="7"/>
      <c r="K56" s="7"/>
      <c r="L56" s="13"/>
      <c r="M56" s="13"/>
      <c r="N56" s="15"/>
      <c r="O56" s="117">
        <f>SUM(O48:O55)</f>
        <v>0</v>
      </c>
      <c r="P56" s="117">
        <f>SUM(P48:P55)</f>
        <v>0</v>
      </c>
      <c r="Q56" s="117">
        <f>SUM(Q48:Q55)</f>
        <v>0</v>
      </c>
      <c r="R56" s="117">
        <f>SUM(R48:R55)</f>
        <v>0</v>
      </c>
      <c r="S56" s="117">
        <f>SUM(S48:S55)</f>
        <v>0</v>
      </c>
    </row>
    <row r="58" spans="2:19" s="27" customFormat="1" ht="18">
      <c r="B58" s="28" t="s">
        <v>1603</v>
      </c>
    </row>
    <row r="60" spans="2:19" ht="15.5">
      <c r="B60" s="8"/>
      <c r="C60" s="8"/>
      <c r="D60" s="392" t="s">
        <v>418</v>
      </c>
      <c r="E60" s="11" t="s">
        <v>1560</v>
      </c>
      <c r="F60" s="11" t="s">
        <v>1604</v>
      </c>
      <c r="G60" s="20" t="s">
        <v>182</v>
      </c>
      <c r="H60" s="7" t="s">
        <v>1604</v>
      </c>
      <c r="I60" s="392" t="s">
        <v>418</v>
      </c>
      <c r="J60" s="7"/>
      <c r="K60" s="7"/>
      <c r="L60" s="21" t="s">
        <v>196</v>
      </c>
      <c r="M60" s="21" t="s">
        <v>1561</v>
      </c>
      <c r="N60" s="7" t="s">
        <v>207</v>
      </c>
      <c r="O60" s="916">
        <f>'8.03 DistributionNetwork'!N14</f>
        <v>0</v>
      </c>
      <c r="P60" s="916">
        <f>'8.03 DistributionNetwork'!O14</f>
        <v>0</v>
      </c>
      <c r="Q60" s="916">
        <f>'8.03 DistributionNetwork'!P14</f>
        <v>0</v>
      </c>
      <c r="R60" s="916">
        <f>'8.03 DistributionNetwork'!Q14</f>
        <v>0</v>
      </c>
      <c r="S60" s="71"/>
    </row>
    <row r="61" spans="2:19" ht="15.5">
      <c r="B61" s="8"/>
      <c r="C61" s="8"/>
      <c r="D61" s="392" t="s">
        <v>426</v>
      </c>
      <c r="E61" s="11" t="s">
        <v>1560</v>
      </c>
      <c r="F61" s="11" t="s">
        <v>1604</v>
      </c>
      <c r="G61" s="20" t="s">
        <v>182</v>
      </c>
      <c r="H61" s="7" t="s">
        <v>1604</v>
      </c>
      <c r="I61" s="392" t="s">
        <v>426</v>
      </c>
      <c r="J61" s="7"/>
      <c r="K61" s="7"/>
      <c r="L61" s="21" t="s">
        <v>196</v>
      </c>
      <c r="M61" s="21" t="s">
        <v>1561</v>
      </c>
      <c r="N61" s="7" t="s">
        <v>207</v>
      </c>
      <c r="O61" s="916">
        <f>'8.03 DistributionNetwork'!N15</f>
        <v>0</v>
      </c>
      <c r="P61" s="916">
        <f>'8.03 DistributionNetwork'!O15</f>
        <v>0</v>
      </c>
      <c r="Q61" s="916">
        <f>'8.03 DistributionNetwork'!P15</f>
        <v>0</v>
      </c>
      <c r="R61" s="916">
        <f>'8.03 DistributionNetwork'!Q15</f>
        <v>0</v>
      </c>
      <c r="S61" s="71"/>
    </row>
    <row r="62" spans="2:19" ht="15.5">
      <c r="B62" s="8"/>
      <c r="C62" s="8"/>
      <c r="D62" s="392" t="s">
        <v>433</v>
      </c>
      <c r="E62" s="11" t="s">
        <v>1560</v>
      </c>
      <c r="F62" s="11" t="s">
        <v>1604</v>
      </c>
      <c r="G62" s="20" t="s">
        <v>182</v>
      </c>
      <c r="H62" s="7" t="s">
        <v>1604</v>
      </c>
      <c r="I62" s="392" t="s">
        <v>433</v>
      </c>
      <c r="J62" s="7"/>
      <c r="K62" s="7"/>
      <c r="L62" s="21" t="s">
        <v>196</v>
      </c>
      <c r="M62" s="21" t="s">
        <v>1561</v>
      </c>
      <c r="N62" s="7" t="s">
        <v>207</v>
      </c>
      <c r="O62" s="916">
        <f>'8.03 DistributionNetwork'!N16</f>
        <v>0</v>
      </c>
      <c r="P62" s="916">
        <f>'8.03 DistributionNetwork'!O16</f>
        <v>0</v>
      </c>
      <c r="Q62" s="916">
        <f>'8.03 DistributionNetwork'!P16</f>
        <v>0</v>
      </c>
      <c r="R62" s="916">
        <f>'8.03 DistributionNetwork'!Q16</f>
        <v>0</v>
      </c>
      <c r="S62" s="71"/>
    </row>
    <row r="63" spans="2:19" ht="15.5">
      <c r="B63" s="8"/>
      <c r="C63" s="8"/>
      <c r="D63" s="392" t="s">
        <v>439</v>
      </c>
      <c r="E63" s="11" t="s">
        <v>1560</v>
      </c>
      <c r="F63" s="11" t="s">
        <v>1604</v>
      </c>
      <c r="G63" s="20" t="s">
        <v>182</v>
      </c>
      <c r="H63" s="7" t="s">
        <v>1604</v>
      </c>
      <c r="I63" s="392" t="s">
        <v>439</v>
      </c>
      <c r="J63" s="7"/>
      <c r="K63" s="7"/>
      <c r="L63" s="21" t="s">
        <v>196</v>
      </c>
      <c r="M63" s="21" t="s">
        <v>1561</v>
      </c>
      <c r="N63" s="7" t="s">
        <v>207</v>
      </c>
      <c r="O63" s="916">
        <f>'8.03 DistributionNetwork'!N17</f>
        <v>0</v>
      </c>
      <c r="P63" s="916">
        <f>'8.03 DistributionNetwork'!O17</f>
        <v>0</v>
      </c>
      <c r="Q63" s="916">
        <f>'8.03 DistributionNetwork'!P17</f>
        <v>0</v>
      </c>
      <c r="R63" s="916">
        <f>'8.03 DistributionNetwork'!Q17</f>
        <v>0</v>
      </c>
      <c r="S63" s="71"/>
    </row>
    <row r="64" spans="2:19" s="12" customFormat="1">
      <c r="B64" s="13"/>
      <c r="C64" s="13"/>
      <c r="D64" s="392" t="s">
        <v>446</v>
      </c>
      <c r="E64" s="11" t="s">
        <v>1560</v>
      </c>
      <c r="F64" s="11" t="s">
        <v>1604</v>
      </c>
      <c r="G64" s="15" t="s">
        <v>182</v>
      </c>
      <c r="H64" s="7" t="s">
        <v>1604</v>
      </c>
      <c r="I64" s="392" t="s">
        <v>446</v>
      </c>
      <c r="J64" s="7"/>
      <c r="K64" s="7"/>
      <c r="L64" s="21" t="s">
        <v>196</v>
      </c>
      <c r="M64" s="13" t="s">
        <v>1561</v>
      </c>
      <c r="N64" s="15" t="s">
        <v>207</v>
      </c>
      <c r="O64" s="916">
        <f>'8.03 DistributionNetwork'!N18</f>
        <v>0</v>
      </c>
      <c r="P64" s="916">
        <f>'8.03 DistributionNetwork'!O18</f>
        <v>0</v>
      </c>
      <c r="Q64" s="916">
        <f>'8.03 DistributionNetwork'!P18</f>
        <v>0</v>
      </c>
      <c r="R64" s="916">
        <f>'8.03 DistributionNetwork'!Q18</f>
        <v>0</v>
      </c>
      <c r="S64" s="71"/>
    </row>
    <row r="65" spans="2:19" s="12" customFormat="1">
      <c r="D65" s="392" t="s">
        <v>452</v>
      </c>
      <c r="E65" s="11" t="s">
        <v>1560</v>
      </c>
      <c r="F65" s="11" t="s">
        <v>1604</v>
      </c>
      <c r="G65" s="15" t="s">
        <v>182</v>
      </c>
      <c r="H65" s="7" t="s">
        <v>1604</v>
      </c>
      <c r="I65" s="392" t="s">
        <v>452</v>
      </c>
      <c r="J65" s="7"/>
      <c r="K65" s="7"/>
      <c r="L65" s="21" t="s">
        <v>196</v>
      </c>
      <c r="M65" s="23" t="s">
        <v>1561</v>
      </c>
      <c r="N65" s="15" t="s">
        <v>207</v>
      </c>
      <c r="O65" s="916">
        <f>'8.03 DistributionNetwork'!N19</f>
        <v>0</v>
      </c>
      <c r="P65" s="916">
        <f>'8.03 DistributionNetwork'!O19</f>
        <v>0</v>
      </c>
      <c r="Q65" s="916">
        <f>'8.03 DistributionNetwork'!P19</f>
        <v>0</v>
      </c>
      <c r="R65" s="916">
        <f>'8.03 DistributionNetwork'!Q19</f>
        <v>0</v>
      </c>
      <c r="S65" s="71"/>
    </row>
    <row r="66" spans="2:19" s="12" customFormat="1">
      <c r="D66" s="392" t="s">
        <v>456</v>
      </c>
      <c r="E66" s="11" t="s">
        <v>1560</v>
      </c>
      <c r="F66" s="11" t="s">
        <v>1604</v>
      </c>
      <c r="G66" s="15" t="s">
        <v>182</v>
      </c>
      <c r="H66" s="7" t="s">
        <v>1604</v>
      </c>
      <c r="I66" s="392" t="s">
        <v>456</v>
      </c>
      <c r="J66" s="7"/>
      <c r="K66" s="7"/>
      <c r="L66" s="21" t="s">
        <v>196</v>
      </c>
      <c r="M66" s="23" t="s">
        <v>1561</v>
      </c>
      <c r="N66" s="15" t="s">
        <v>207</v>
      </c>
      <c r="O66" s="916">
        <f>'8.03 DistributionNetwork'!N20</f>
        <v>0</v>
      </c>
      <c r="P66" s="916">
        <f>'8.03 DistributionNetwork'!O20</f>
        <v>0</v>
      </c>
      <c r="Q66" s="916">
        <f>'8.03 DistributionNetwork'!P20</f>
        <v>0</v>
      </c>
      <c r="R66" s="916">
        <f>'8.03 DistributionNetwork'!Q20</f>
        <v>0</v>
      </c>
      <c r="S66" s="71"/>
    </row>
    <row r="67" spans="2:19" s="12" customFormat="1">
      <c r="D67" s="392" t="s">
        <v>460</v>
      </c>
      <c r="E67" s="11" t="s">
        <v>1560</v>
      </c>
      <c r="F67" s="11" t="s">
        <v>1604</v>
      </c>
      <c r="G67" s="15" t="s">
        <v>182</v>
      </c>
      <c r="H67" s="7" t="s">
        <v>1604</v>
      </c>
      <c r="I67" s="392" t="s">
        <v>460</v>
      </c>
      <c r="J67" s="7"/>
      <c r="K67" s="7"/>
      <c r="L67" s="21" t="s">
        <v>196</v>
      </c>
      <c r="M67" s="23" t="s">
        <v>1561</v>
      </c>
      <c r="N67" s="15" t="s">
        <v>207</v>
      </c>
      <c r="O67" s="916">
        <f>'8.03 DistributionNetwork'!N21</f>
        <v>0</v>
      </c>
      <c r="P67" s="916">
        <f>'8.03 DistributionNetwork'!O21</f>
        <v>0</v>
      </c>
      <c r="Q67" s="916">
        <f>'8.03 DistributionNetwork'!P21</f>
        <v>0</v>
      </c>
      <c r="R67" s="916">
        <f>'8.03 DistributionNetwork'!Q21</f>
        <v>0</v>
      </c>
      <c r="S67" s="71"/>
    </row>
    <row r="68" spans="2:19" s="12" customFormat="1">
      <c r="D68" s="392" t="s">
        <v>1605</v>
      </c>
      <c r="E68" s="11" t="s">
        <v>1560</v>
      </c>
      <c r="F68" s="11" t="s">
        <v>1604</v>
      </c>
      <c r="G68" s="15" t="s">
        <v>182</v>
      </c>
      <c r="H68" s="7" t="s">
        <v>1604</v>
      </c>
      <c r="I68" s="392" t="s">
        <v>1605</v>
      </c>
      <c r="J68" s="7"/>
      <c r="K68" s="7"/>
      <c r="L68" s="21" t="s">
        <v>196</v>
      </c>
      <c r="M68" s="23" t="s">
        <v>1561</v>
      </c>
      <c r="N68" s="15" t="s">
        <v>207</v>
      </c>
      <c r="O68" s="916">
        <f>'8.03 DistributionNetwork'!N22</f>
        <v>0</v>
      </c>
      <c r="P68" s="916">
        <f>'8.03 DistributionNetwork'!O22</f>
        <v>0</v>
      </c>
      <c r="Q68" s="916">
        <f>'8.03 DistributionNetwork'!P22</f>
        <v>0</v>
      </c>
      <c r="R68" s="916">
        <f>'8.03 DistributionNetwork'!Q22</f>
        <v>0</v>
      </c>
      <c r="S68" s="71"/>
    </row>
    <row r="69" spans="2:19" s="12" customFormat="1">
      <c r="B69" s="13"/>
      <c r="C69" s="13"/>
      <c r="D69" s="394" t="s">
        <v>1567</v>
      </c>
      <c r="E69" s="11"/>
      <c r="F69" s="7"/>
      <c r="G69" s="15"/>
      <c r="H69" s="7"/>
      <c r="I69" s="392"/>
      <c r="J69" s="7"/>
      <c r="K69" s="7"/>
      <c r="L69" s="13"/>
      <c r="M69" s="13"/>
      <c r="N69" s="15"/>
      <c r="O69" s="117">
        <f>SUM(O60:O68)</f>
        <v>0</v>
      </c>
      <c r="P69" s="117">
        <f t="shared" ref="P69:S69" si="3">SUM(P60:P68)</f>
        <v>0</v>
      </c>
      <c r="Q69" s="117">
        <f t="shared" si="3"/>
        <v>0</v>
      </c>
      <c r="R69" s="117">
        <f t="shared" si="3"/>
        <v>0</v>
      </c>
      <c r="S69" s="117">
        <f t="shared" si="3"/>
        <v>0</v>
      </c>
    </row>
    <row r="70" spans="2:19" ht="1.4" customHeight="1"/>
    <row r="71" spans="2:19" s="27" customFormat="1" ht="18">
      <c r="B71" s="28" t="s">
        <v>1606</v>
      </c>
    </row>
    <row r="72" spans="2:19" s="12" customFormat="1">
      <c r="F72" s="7"/>
      <c r="G72" s="7"/>
      <c r="H72" s="7"/>
      <c r="I72" s="7"/>
      <c r="J72" s="7"/>
      <c r="K72" s="7"/>
      <c r="L72" s="22"/>
      <c r="M72" s="22"/>
      <c r="N72" s="15"/>
      <c r="Q72" s="13"/>
      <c r="R72" s="14"/>
      <c r="S72" s="15"/>
    </row>
    <row r="73" spans="2:19">
      <c r="D73" s="89" t="s">
        <v>1607</v>
      </c>
      <c r="E73" s="11" t="s">
        <v>1560</v>
      </c>
      <c r="F73" s="11" t="s">
        <v>1607</v>
      </c>
      <c r="G73" s="20" t="s">
        <v>1392</v>
      </c>
      <c r="H73" s="7" t="s">
        <v>1607</v>
      </c>
      <c r="J73" s="7"/>
      <c r="K73" s="7"/>
      <c r="L73" s="21" t="s">
        <v>196</v>
      </c>
      <c r="M73" s="23" t="s">
        <v>1592</v>
      </c>
      <c r="N73" s="7" t="s">
        <v>197</v>
      </c>
      <c r="O73" s="916">
        <f>'8.03 DistributionNetwork'!N305</f>
        <v>0</v>
      </c>
      <c r="P73" s="916">
        <f>'8.03 DistributionNetwork'!O305</f>
        <v>0</v>
      </c>
      <c r="Q73" s="916">
        <f>'8.03 DistributionNetwork'!P305</f>
        <v>0</v>
      </c>
      <c r="R73" s="916">
        <f>'8.03 DistributionNetwork'!Q305</f>
        <v>0</v>
      </c>
      <c r="S73" s="916">
        <f>'8.03 DistributionNetwork'!R305</f>
        <v>0</v>
      </c>
    </row>
    <row r="74" spans="2:19">
      <c r="D74" s="89" t="s">
        <v>1608</v>
      </c>
      <c r="E74" s="11" t="s">
        <v>1560</v>
      </c>
      <c r="F74" s="11" t="s">
        <v>1609</v>
      </c>
      <c r="G74" s="20" t="s">
        <v>1392</v>
      </c>
      <c r="H74" s="7" t="s">
        <v>1609</v>
      </c>
      <c r="I74" s="11" t="s">
        <v>428</v>
      </c>
      <c r="J74" s="7"/>
      <c r="K74" s="7"/>
      <c r="L74" s="21" t="s">
        <v>196</v>
      </c>
      <c r="M74" s="23" t="s">
        <v>1592</v>
      </c>
      <c r="N74" s="7" t="s">
        <v>197</v>
      </c>
      <c r="O74" s="916">
        <f>'8.03 DistributionNetwork'!N316</f>
        <v>0</v>
      </c>
      <c r="P74" s="916">
        <f>'8.03 DistributionNetwork'!O316</f>
        <v>0</v>
      </c>
      <c r="Q74" s="916">
        <f>'8.03 DistributionNetwork'!P316</f>
        <v>0</v>
      </c>
      <c r="R74" s="916">
        <f>'8.03 DistributionNetwork'!Q316</f>
        <v>0</v>
      </c>
      <c r="S74" s="916">
        <f>'8.03 DistributionNetwork'!R316</f>
        <v>0</v>
      </c>
    </row>
    <row r="75" spans="2:19">
      <c r="D75" s="15" t="s">
        <v>1610</v>
      </c>
      <c r="E75" s="11" t="s">
        <v>1560</v>
      </c>
      <c r="F75" s="11" t="s">
        <v>1609</v>
      </c>
      <c r="G75" s="20" t="s">
        <v>1392</v>
      </c>
      <c r="H75" s="7" t="s">
        <v>1609</v>
      </c>
      <c r="I75" s="11" t="s">
        <v>1611</v>
      </c>
      <c r="J75" s="7" t="s">
        <v>1612</v>
      </c>
      <c r="K75" s="7"/>
      <c r="L75" s="21" t="s">
        <v>196</v>
      </c>
      <c r="M75" s="23" t="s">
        <v>1592</v>
      </c>
      <c r="N75" s="15" t="s">
        <v>197</v>
      </c>
      <c r="O75" s="916">
        <f>'8.03 DistributionNetwork'!N338</f>
        <v>0</v>
      </c>
      <c r="P75" s="916">
        <f>'8.03 DistributionNetwork'!O338</f>
        <v>0</v>
      </c>
      <c r="Q75" s="916">
        <f>'8.03 DistributionNetwork'!P338</f>
        <v>0</v>
      </c>
      <c r="R75" s="916">
        <f>'8.03 DistributionNetwork'!Q338</f>
        <v>0</v>
      </c>
      <c r="S75" s="916">
        <f>'8.03 DistributionNetwork'!R338</f>
        <v>0</v>
      </c>
    </row>
    <row r="76" spans="2:19">
      <c r="D76" s="15" t="s">
        <v>1613</v>
      </c>
      <c r="E76" s="11" t="s">
        <v>1560</v>
      </c>
      <c r="F76" s="11" t="s">
        <v>1609</v>
      </c>
      <c r="G76" s="20" t="s">
        <v>1392</v>
      </c>
      <c r="H76" s="7" t="s">
        <v>1609</v>
      </c>
      <c r="I76" s="11" t="s">
        <v>1611</v>
      </c>
      <c r="J76" s="7" t="s">
        <v>1614</v>
      </c>
      <c r="K76" s="7"/>
      <c r="L76" s="21" t="s">
        <v>196</v>
      </c>
      <c r="M76" s="23" t="s">
        <v>1592</v>
      </c>
      <c r="N76" s="15" t="s">
        <v>197</v>
      </c>
      <c r="O76" s="916">
        <f>'8.03 DistributionNetwork'!N327</f>
        <v>0</v>
      </c>
      <c r="P76" s="916">
        <f>'8.03 DistributionNetwork'!O327</f>
        <v>0</v>
      </c>
      <c r="Q76" s="916">
        <f>'8.03 DistributionNetwork'!P327</f>
        <v>0</v>
      </c>
      <c r="R76" s="916">
        <f>'8.03 DistributionNetwork'!Q327</f>
        <v>0</v>
      </c>
      <c r="S76" s="916">
        <f>'8.03 DistributionNetwork'!R327</f>
        <v>0</v>
      </c>
    </row>
    <row r="77" spans="2:19" s="12" customFormat="1">
      <c r="B77" s="13"/>
      <c r="C77" s="13"/>
      <c r="D77" s="394" t="s">
        <v>1567</v>
      </c>
      <c r="E77" s="11"/>
      <c r="F77" s="7"/>
      <c r="G77" s="15"/>
      <c r="H77" s="7"/>
      <c r="I77" s="392"/>
      <c r="J77" s="7"/>
      <c r="K77" s="7"/>
      <c r="L77" s="13"/>
      <c r="M77" s="13"/>
      <c r="N77" s="15"/>
      <c r="O77" s="117">
        <f>SUM(O73:O76)</f>
        <v>0</v>
      </c>
      <c r="P77" s="117">
        <f t="shared" ref="P77:S77" si="4">SUM(P73:P76)</f>
        <v>0</v>
      </c>
      <c r="Q77" s="117">
        <f t="shared" si="4"/>
        <v>0</v>
      </c>
      <c r="R77" s="117">
        <f t="shared" si="4"/>
        <v>0</v>
      </c>
      <c r="S77" s="117">
        <f t="shared" si="4"/>
        <v>0</v>
      </c>
    </row>
    <row r="79" spans="2:19" s="27" customFormat="1" ht="18">
      <c r="B79" s="28" t="s">
        <v>1615</v>
      </c>
    </row>
    <row r="81" spans="2:37">
      <c r="D81" s="89" t="s">
        <v>1616</v>
      </c>
      <c r="E81" s="11" t="s">
        <v>1560</v>
      </c>
      <c r="G81" s="20" t="s">
        <v>194</v>
      </c>
      <c r="I81" s="89" t="s">
        <v>1616</v>
      </c>
      <c r="J81" s="7"/>
      <c r="K81" s="7"/>
      <c r="L81" s="21" t="s">
        <v>196</v>
      </c>
      <c r="M81" s="23" t="s">
        <v>1592</v>
      </c>
      <c r="N81" s="7" t="s">
        <v>197</v>
      </c>
      <c r="O81" s="916">
        <f>'8.03 DistributionNetwork'!N343</f>
        <v>0</v>
      </c>
      <c r="P81" s="916">
        <f>'8.03 DistributionNetwork'!O343</f>
        <v>0</v>
      </c>
      <c r="Q81" s="916">
        <f>'8.03 DistributionNetwork'!P343</f>
        <v>0</v>
      </c>
      <c r="R81" s="916">
        <f>'8.03 DistributionNetwork'!Q343</f>
        <v>0</v>
      </c>
      <c r="S81" s="916">
        <f>'8.03 DistributionNetwork'!R343</f>
        <v>0</v>
      </c>
      <c r="T81" s="916">
        <f>'8.03 DistributionNetwork'!S343</f>
        <v>0</v>
      </c>
      <c r="U81" s="916">
        <f>'8.03 DistributionNetwork'!T343</f>
        <v>0</v>
      </c>
      <c r="V81" s="916">
        <f>'8.03 DistributionNetwork'!U343</f>
        <v>0</v>
      </c>
      <c r="W81" s="916">
        <f>'8.03 DistributionNetwork'!V343</f>
        <v>0</v>
      </c>
      <c r="X81" s="916">
        <f>'8.03 DistributionNetwork'!W343</f>
        <v>0</v>
      </c>
      <c r="Y81" s="916">
        <f>'8.03 DistributionNetwork'!X343</f>
        <v>0</v>
      </c>
      <c r="Z81" s="916">
        <f>'8.03 DistributionNetwork'!Y343</f>
        <v>0</v>
      </c>
      <c r="AA81" s="916">
        <f>'8.03 DistributionNetwork'!Z343</f>
        <v>0</v>
      </c>
      <c r="AB81" s="916">
        <f>'8.03 DistributionNetwork'!AA343</f>
        <v>0</v>
      </c>
      <c r="AC81" s="916">
        <f>'8.03 DistributionNetwork'!AB343</f>
        <v>0</v>
      </c>
      <c r="AD81" s="916">
        <f>'8.03 DistributionNetwork'!AC343</f>
        <v>0</v>
      </c>
      <c r="AE81" s="916">
        <f>'8.03 DistributionNetwork'!AD343</f>
        <v>0</v>
      </c>
      <c r="AF81" s="916">
        <f>'8.03 DistributionNetwork'!AE343</f>
        <v>0</v>
      </c>
      <c r="AG81" s="916">
        <f>'8.03 DistributionNetwork'!AF343</f>
        <v>0</v>
      </c>
      <c r="AH81" s="916">
        <f>'8.03 DistributionNetwork'!AG343</f>
        <v>0</v>
      </c>
      <c r="AI81" s="916">
        <f>'8.03 DistributionNetwork'!AH343</f>
        <v>0</v>
      </c>
      <c r="AJ81" s="916">
        <f>'8.03 DistributionNetwork'!AI343</f>
        <v>0</v>
      </c>
      <c r="AK81" s="916">
        <f>'8.03 DistributionNetwork'!AJ343</f>
        <v>0</v>
      </c>
    </row>
    <row r="82" spans="2:37">
      <c r="D82" s="89" t="s">
        <v>221</v>
      </c>
      <c r="E82" s="11" t="s">
        <v>1560</v>
      </c>
      <c r="G82" s="20" t="s">
        <v>194</v>
      </c>
      <c r="H82" s="7"/>
      <c r="I82" s="89" t="s">
        <v>221</v>
      </c>
      <c r="J82" s="7"/>
      <c r="K82" s="7"/>
      <c r="L82" s="21" t="s">
        <v>196</v>
      </c>
      <c r="M82" s="23" t="s">
        <v>1592</v>
      </c>
      <c r="N82" s="7" t="s">
        <v>197</v>
      </c>
      <c r="O82" s="916">
        <f>'8.03 DistributionNetwork'!N344</f>
        <v>0</v>
      </c>
      <c r="P82" s="916">
        <f>'8.03 DistributionNetwork'!O344</f>
        <v>0</v>
      </c>
      <c r="Q82" s="916">
        <f>'8.03 DistributionNetwork'!P344</f>
        <v>0</v>
      </c>
      <c r="R82" s="916">
        <f>'8.03 DistributionNetwork'!Q344</f>
        <v>0</v>
      </c>
      <c r="S82" s="916">
        <f>'8.03 DistributionNetwork'!R344</f>
        <v>0</v>
      </c>
      <c r="T82" s="916">
        <f>'8.03 DistributionNetwork'!S344</f>
        <v>0</v>
      </c>
      <c r="U82" s="916">
        <f>'8.03 DistributionNetwork'!T344</f>
        <v>0</v>
      </c>
      <c r="V82" s="916">
        <f>'8.03 DistributionNetwork'!U344</f>
        <v>0</v>
      </c>
      <c r="W82" s="916">
        <f>'8.03 DistributionNetwork'!V344</f>
        <v>0</v>
      </c>
      <c r="X82" s="916">
        <f>'8.03 DistributionNetwork'!W344</f>
        <v>0</v>
      </c>
      <c r="Y82" s="916">
        <f>'8.03 DistributionNetwork'!X344</f>
        <v>0</v>
      </c>
      <c r="Z82" s="916">
        <f>'8.03 DistributionNetwork'!Y344</f>
        <v>0</v>
      </c>
      <c r="AA82" s="916">
        <f>'8.03 DistributionNetwork'!Z344</f>
        <v>0</v>
      </c>
      <c r="AB82" s="916">
        <f>'8.03 DistributionNetwork'!AA344</f>
        <v>0</v>
      </c>
      <c r="AC82" s="916">
        <f>'8.03 DistributionNetwork'!AB344</f>
        <v>0</v>
      </c>
      <c r="AD82" s="916">
        <f>'8.03 DistributionNetwork'!AC344</f>
        <v>0</v>
      </c>
      <c r="AE82" s="916">
        <f>'8.03 DistributionNetwork'!AD344</f>
        <v>0</v>
      </c>
      <c r="AF82" s="916">
        <f>'8.03 DistributionNetwork'!AE344</f>
        <v>0</v>
      </c>
      <c r="AG82" s="916">
        <f>'8.03 DistributionNetwork'!AF344</f>
        <v>0</v>
      </c>
      <c r="AH82" s="916">
        <f>'8.03 DistributionNetwork'!AG344</f>
        <v>0</v>
      </c>
      <c r="AI82" s="916">
        <f>'8.03 DistributionNetwork'!AH344</f>
        <v>0</v>
      </c>
      <c r="AJ82" s="916">
        <f>'8.03 DistributionNetwork'!AI344</f>
        <v>0</v>
      </c>
      <c r="AK82" s="916">
        <f>'8.03 DistributionNetwork'!AJ344</f>
        <v>0</v>
      </c>
    </row>
    <row r="83" spans="2:37">
      <c r="D83" s="89" t="s">
        <v>1617</v>
      </c>
      <c r="E83" s="11" t="s">
        <v>1560</v>
      </c>
      <c r="G83" s="20" t="s">
        <v>194</v>
      </c>
      <c r="H83" s="7"/>
      <c r="I83" s="89" t="s">
        <v>1617</v>
      </c>
      <c r="J83" s="7"/>
      <c r="K83" s="7"/>
      <c r="L83" s="21" t="s">
        <v>196</v>
      </c>
      <c r="M83" s="23" t="s">
        <v>1592</v>
      </c>
      <c r="N83" s="15" t="s">
        <v>197</v>
      </c>
      <c r="O83" s="916">
        <f>'8.03 DistributionNetwork'!N345</f>
        <v>0</v>
      </c>
      <c r="P83" s="916">
        <f>'8.03 DistributionNetwork'!O345</f>
        <v>0</v>
      </c>
      <c r="Q83" s="916">
        <f>'8.03 DistributionNetwork'!P345</f>
        <v>0</v>
      </c>
      <c r="R83" s="916">
        <f>'8.03 DistributionNetwork'!Q345</f>
        <v>0</v>
      </c>
      <c r="S83" s="916">
        <f>'8.03 DistributionNetwork'!R345</f>
        <v>0</v>
      </c>
      <c r="T83" s="916">
        <f>'8.03 DistributionNetwork'!S345</f>
        <v>0</v>
      </c>
      <c r="U83" s="916">
        <f>'8.03 DistributionNetwork'!T345</f>
        <v>0</v>
      </c>
      <c r="V83" s="916">
        <f>'8.03 DistributionNetwork'!U345</f>
        <v>0</v>
      </c>
      <c r="W83" s="916">
        <f>'8.03 DistributionNetwork'!V345</f>
        <v>0</v>
      </c>
      <c r="X83" s="916">
        <f>'8.03 DistributionNetwork'!W345</f>
        <v>0</v>
      </c>
      <c r="Y83" s="916">
        <f>'8.03 DistributionNetwork'!X345</f>
        <v>0</v>
      </c>
      <c r="Z83" s="916">
        <f>'8.03 DistributionNetwork'!Y345</f>
        <v>0</v>
      </c>
      <c r="AA83" s="916">
        <f>'8.03 DistributionNetwork'!Z345</f>
        <v>0</v>
      </c>
      <c r="AB83" s="916">
        <f>'8.03 DistributionNetwork'!AA345</f>
        <v>0</v>
      </c>
      <c r="AC83" s="916">
        <f>'8.03 DistributionNetwork'!AB345</f>
        <v>0</v>
      </c>
      <c r="AD83" s="916">
        <f>'8.03 DistributionNetwork'!AC345</f>
        <v>0</v>
      </c>
      <c r="AE83" s="916">
        <f>'8.03 DistributionNetwork'!AD345</f>
        <v>0</v>
      </c>
      <c r="AF83" s="916">
        <f>'8.03 DistributionNetwork'!AE345</f>
        <v>0</v>
      </c>
      <c r="AG83" s="916">
        <f>'8.03 DistributionNetwork'!AF345</f>
        <v>0</v>
      </c>
      <c r="AH83" s="916">
        <f>'8.03 DistributionNetwork'!AG345</f>
        <v>0</v>
      </c>
      <c r="AI83" s="916">
        <f>'8.03 DistributionNetwork'!AH345</f>
        <v>0</v>
      </c>
      <c r="AJ83" s="916">
        <f>'8.03 DistributionNetwork'!AI345</f>
        <v>0</v>
      </c>
      <c r="AK83" s="916">
        <f>'8.03 DistributionNetwork'!AJ345</f>
        <v>0</v>
      </c>
    </row>
    <row r="84" spans="2:37">
      <c r="D84" s="89" t="s">
        <v>216</v>
      </c>
      <c r="E84" s="11" t="s">
        <v>1560</v>
      </c>
      <c r="G84" s="20" t="s">
        <v>194</v>
      </c>
      <c r="H84" s="7"/>
      <c r="I84" s="89" t="s">
        <v>216</v>
      </c>
      <c r="J84" s="7"/>
      <c r="K84" s="7"/>
      <c r="L84" s="21" t="s">
        <v>196</v>
      </c>
      <c r="M84" s="23" t="s">
        <v>1592</v>
      </c>
      <c r="N84" s="15" t="s">
        <v>197</v>
      </c>
      <c r="O84" s="916">
        <f>'8.03 DistributionNetwork'!N346</f>
        <v>0</v>
      </c>
      <c r="P84" s="916">
        <f>'8.03 DistributionNetwork'!O346</f>
        <v>0</v>
      </c>
      <c r="Q84" s="916">
        <f>'8.03 DistributionNetwork'!P346</f>
        <v>0</v>
      </c>
      <c r="R84" s="916">
        <f>'8.03 DistributionNetwork'!Q346</f>
        <v>0</v>
      </c>
      <c r="S84" s="916">
        <f>'8.03 DistributionNetwork'!R346</f>
        <v>0</v>
      </c>
      <c r="T84" s="916">
        <f>'8.03 DistributionNetwork'!S346</f>
        <v>0</v>
      </c>
      <c r="U84" s="916">
        <f>'8.03 DistributionNetwork'!T346</f>
        <v>0</v>
      </c>
      <c r="V84" s="916">
        <f>'8.03 DistributionNetwork'!U346</f>
        <v>0</v>
      </c>
      <c r="W84" s="916">
        <f>'8.03 DistributionNetwork'!V346</f>
        <v>0</v>
      </c>
      <c r="X84" s="916">
        <f>'8.03 DistributionNetwork'!W346</f>
        <v>0</v>
      </c>
      <c r="Y84" s="916">
        <f>'8.03 DistributionNetwork'!X346</f>
        <v>0</v>
      </c>
      <c r="Z84" s="916">
        <f>'8.03 DistributionNetwork'!Y346</f>
        <v>0</v>
      </c>
      <c r="AA84" s="916">
        <f>'8.03 DistributionNetwork'!Z346</f>
        <v>0</v>
      </c>
      <c r="AB84" s="916">
        <f>'8.03 DistributionNetwork'!AA346</f>
        <v>0</v>
      </c>
      <c r="AC84" s="916">
        <f>'8.03 DistributionNetwork'!AB346</f>
        <v>0</v>
      </c>
      <c r="AD84" s="916">
        <f>'8.03 DistributionNetwork'!AC346</f>
        <v>0</v>
      </c>
      <c r="AE84" s="916">
        <f>'8.03 DistributionNetwork'!AD346</f>
        <v>0</v>
      </c>
      <c r="AF84" s="916">
        <f>'8.03 DistributionNetwork'!AE346</f>
        <v>0</v>
      </c>
      <c r="AG84" s="916">
        <f>'8.03 DistributionNetwork'!AF346</f>
        <v>0</v>
      </c>
      <c r="AH84" s="916">
        <f>'8.03 DistributionNetwork'!AG346</f>
        <v>0</v>
      </c>
      <c r="AI84" s="916">
        <f>'8.03 DistributionNetwork'!AH346</f>
        <v>0</v>
      </c>
      <c r="AJ84" s="916">
        <f>'8.03 DistributionNetwork'!AI346</f>
        <v>0</v>
      </c>
      <c r="AK84" s="916">
        <f>'8.03 DistributionNetwork'!AJ346</f>
        <v>0</v>
      </c>
    </row>
    <row r="85" spans="2:37" s="12" customFormat="1">
      <c r="B85" s="13"/>
      <c r="C85" s="13"/>
      <c r="D85" s="394" t="s">
        <v>1567</v>
      </c>
      <c r="E85" s="11"/>
      <c r="F85" s="7"/>
      <c r="G85" s="15"/>
      <c r="H85" s="7"/>
      <c r="I85" s="392"/>
      <c r="J85" s="7"/>
      <c r="K85" s="7"/>
      <c r="L85" s="13"/>
      <c r="M85" s="13"/>
      <c r="N85" s="15"/>
      <c r="O85" s="117">
        <f>SUM(O81:O84)</f>
        <v>0</v>
      </c>
      <c r="P85" s="117">
        <f t="shared" ref="P85" si="5">SUM(P81:P84)</f>
        <v>0</v>
      </c>
      <c r="Q85" s="117">
        <f t="shared" ref="Q85" si="6">SUM(Q81:Q84)</f>
        <v>0</v>
      </c>
      <c r="R85" s="117">
        <f t="shared" ref="R85" si="7">SUM(R81:R84)</f>
        <v>0</v>
      </c>
      <c r="S85" s="117">
        <f t="shared" ref="S85" si="8">SUM(S81:S84)</f>
        <v>0</v>
      </c>
      <c r="T85" s="15"/>
      <c r="U85" s="14"/>
      <c r="V85" s="14"/>
      <c r="W85" s="14"/>
      <c r="Y85" s="13"/>
      <c r="Z85" s="14"/>
      <c r="AA85" s="15"/>
      <c r="AB85" s="15"/>
      <c r="AC85" s="15"/>
      <c r="AD85" s="15"/>
      <c r="AE85" s="15"/>
      <c r="AF85" s="15"/>
      <c r="AG85" s="15"/>
      <c r="AH85" s="15"/>
      <c r="AI85" s="14"/>
      <c r="AJ85" s="14"/>
      <c r="AK85" s="14"/>
    </row>
    <row r="87" spans="2:37" s="27" customFormat="1" ht="18">
      <c r="B87" s="28" t="s">
        <v>1618</v>
      </c>
    </row>
    <row r="89" spans="2:37" ht="15.5">
      <c r="B89" s="8"/>
      <c r="C89" s="8"/>
      <c r="D89" s="89" t="s">
        <v>1619</v>
      </c>
      <c r="E89" s="11" t="s">
        <v>1560</v>
      </c>
      <c r="G89" s="20" t="s">
        <v>1620</v>
      </c>
      <c r="H89" s="89"/>
      <c r="I89" s="89" t="s">
        <v>1619</v>
      </c>
      <c r="J89" s="7"/>
      <c r="K89" s="7"/>
      <c r="L89" s="21" t="s">
        <v>196</v>
      </c>
      <c r="M89" s="23" t="s">
        <v>1592</v>
      </c>
      <c r="N89" s="7" t="s">
        <v>197</v>
      </c>
      <c r="O89" s="916">
        <f>'6.12 Risers'!N162</f>
        <v>0</v>
      </c>
      <c r="P89" s="916">
        <f>'6.12 Risers'!O162</f>
        <v>0</v>
      </c>
      <c r="Q89" s="916">
        <f>'6.12 Risers'!P162</f>
        <v>0</v>
      </c>
      <c r="R89" s="916">
        <f>'6.12 Risers'!Q162</f>
        <v>0</v>
      </c>
      <c r="S89" s="916">
        <f>'6.12 Risers'!R162</f>
        <v>0</v>
      </c>
      <c r="T89" s="10"/>
      <c r="U89" s="10"/>
      <c r="V89" s="10"/>
      <c r="W89" s="10"/>
      <c r="X89" s="10"/>
      <c r="Y89" s="7"/>
      <c r="Z89" s="7"/>
      <c r="AA89" s="7"/>
      <c r="AB89" s="7"/>
      <c r="AC89" s="7"/>
      <c r="AD89" s="7"/>
      <c r="AE89" s="7"/>
      <c r="AF89" s="7"/>
      <c r="AG89" s="10"/>
      <c r="AH89" s="10"/>
      <c r="AI89" s="10"/>
      <c r="AJ89" s="10"/>
      <c r="AK89" s="10"/>
    </row>
    <row r="90" spans="2:37" ht="15.5">
      <c r="B90" s="8"/>
      <c r="C90" s="8"/>
      <c r="D90" s="89" t="s">
        <v>1621</v>
      </c>
      <c r="E90" s="11" t="s">
        <v>1560</v>
      </c>
      <c r="G90" s="11" t="s">
        <v>1620</v>
      </c>
      <c r="H90" s="89"/>
      <c r="I90" s="89" t="s">
        <v>1621</v>
      </c>
      <c r="J90" s="7"/>
      <c r="K90" s="7"/>
      <c r="L90" s="21" t="s">
        <v>196</v>
      </c>
      <c r="M90" s="23" t="s">
        <v>1592</v>
      </c>
      <c r="N90" s="7" t="s">
        <v>197</v>
      </c>
      <c r="O90" s="916">
        <f>'6.12 Risers'!N163</f>
        <v>0</v>
      </c>
      <c r="P90" s="916">
        <f>'6.12 Risers'!O163</f>
        <v>0</v>
      </c>
      <c r="Q90" s="916">
        <f>'6.12 Risers'!P163</f>
        <v>0</v>
      </c>
      <c r="R90" s="916">
        <f>'6.12 Risers'!Q163</f>
        <v>0</v>
      </c>
      <c r="S90" s="916">
        <f>'6.12 Risers'!R163</f>
        <v>0</v>
      </c>
      <c r="T90" s="10"/>
      <c r="U90" s="10"/>
      <c r="V90" s="10"/>
      <c r="W90" s="10"/>
      <c r="X90" s="10"/>
      <c r="Y90" s="7"/>
      <c r="Z90" s="7"/>
      <c r="AA90" s="7"/>
      <c r="AB90" s="7"/>
      <c r="AC90" s="7"/>
      <c r="AD90" s="7"/>
      <c r="AE90" s="7"/>
      <c r="AF90" s="7"/>
      <c r="AG90" s="10"/>
      <c r="AH90" s="10"/>
      <c r="AI90" s="10"/>
      <c r="AJ90" s="10"/>
      <c r="AK90" s="10"/>
    </row>
    <row r="91" spans="2:37" ht="15.5">
      <c r="B91" s="8"/>
      <c r="C91" s="8"/>
      <c r="D91" s="89" t="s">
        <v>1622</v>
      </c>
      <c r="E91" s="11" t="s">
        <v>1560</v>
      </c>
      <c r="G91" s="11" t="s">
        <v>1620</v>
      </c>
      <c r="H91" s="89"/>
      <c r="I91" s="89" t="s">
        <v>1622</v>
      </c>
      <c r="J91" s="7"/>
      <c r="K91" s="7"/>
      <c r="L91" s="21" t="s">
        <v>196</v>
      </c>
      <c r="M91" s="23" t="s">
        <v>1592</v>
      </c>
      <c r="N91" s="15" t="s">
        <v>197</v>
      </c>
      <c r="O91" s="916">
        <f>'6.12 Risers'!N164</f>
        <v>0</v>
      </c>
      <c r="P91" s="916">
        <f>'6.12 Risers'!O164</f>
        <v>0</v>
      </c>
      <c r="Q91" s="916">
        <f>'6.12 Risers'!P164</f>
        <v>0</v>
      </c>
      <c r="R91" s="916">
        <f>'6.12 Risers'!Q164</f>
        <v>0</v>
      </c>
      <c r="S91" s="916">
        <f>'6.12 Risers'!R164</f>
        <v>0</v>
      </c>
      <c r="T91" s="10"/>
      <c r="U91" s="10"/>
      <c r="V91" s="10"/>
      <c r="W91" s="10"/>
      <c r="X91" s="10"/>
      <c r="Y91" s="7"/>
      <c r="Z91" s="7"/>
      <c r="AA91" s="7"/>
      <c r="AB91" s="7"/>
      <c r="AC91" s="7"/>
      <c r="AD91" s="7"/>
      <c r="AE91" s="7"/>
      <c r="AF91" s="7"/>
      <c r="AG91" s="10"/>
      <c r="AH91" s="10"/>
      <c r="AI91" s="10"/>
      <c r="AJ91" s="10"/>
      <c r="AK91" s="10"/>
    </row>
    <row r="92" spans="2:37" s="12" customFormat="1">
      <c r="B92" s="13"/>
      <c r="C92" s="13"/>
      <c r="D92" s="394" t="s">
        <v>1567</v>
      </c>
      <c r="E92" s="11"/>
      <c r="F92" s="7"/>
      <c r="G92" s="15"/>
      <c r="H92" s="7"/>
      <c r="I92" s="392"/>
      <c r="J92" s="7"/>
      <c r="K92" s="7"/>
      <c r="L92" s="13"/>
      <c r="M92" s="13"/>
      <c r="N92" s="15"/>
      <c r="O92" s="117">
        <f>SUM(O89:O91)</f>
        <v>0</v>
      </c>
      <c r="P92" s="117">
        <f t="shared" ref="P92:S92" si="9">SUM(P89:P91)</f>
        <v>0</v>
      </c>
      <c r="Q92" s="117">
        <f t="shared" si="9"/>
        <v>0</v>
      </c>
      <c r="R92" s="117">
        <f t="shared" si="9"/>
        <v>0</v>
      </c>
      <c r="S92" s="117">
        <f t="shared" si="9"/>
        <v>0</v>
      </c>
      <c r="T92" s="15"/>
      <c r="U92" s="14"/>
      <c r="V92" s="14"/>
      <c r="W92" s="14"/>
      <c r="Y92" s="13"/>
      <c r="Z92" s="14"/>
      <c r="AA92" s="15"/>
      <c r="AB92" s="15"/>
      <c r="AC92" s="15"/>
      <c r="AD92" s="15"/>
      <c r="AE92" s="15"/>
      <c r="AF92" s="15"/>
      <c r="AG92" s="15"/>
      <c r="AH92" s="15"/>
      <c r="AI92" s="14"/>
      <c r="AJ92" s="14"/>
      <c r="AK92" s="14"/>
    </row>
    <row r="93" spans="2:37" s="12" customFormat="1">
      <c r="E93" s="11"/>
      <c r="F93" s="11"/>
      <c r="G93" s="11"/>
      <c r="H93" s="11"/>
      <c r="I93" s="11"/>
      <c r="J93" s="7"/>
      <c r="K93" s="7"/>
      <c r="L93" s="22"/>
      <c r="M93" s="22"/>
      <c r="N93" s="15"/>
      <c r="Q93" s="13"/>
      <c r="R93" s="14"/>
      <c r="S93" s="15"/>
      <c r="T93" s="15"/>
      <c r="U93" s="14"/>
      <c r="V93" s="14"/>
      <c r="W93" s="14"/>
      <c r="Y93" s="13"/>
      <c r="Z93" s="14"/>
      <c r="AA93" s="15"/>
      <c r="AB93" s="15"/>
      <c r="AC93" s="15"/>
      <c r="AD93" s="15"/>
      <c r="AE93" s="15"/>
      <c r="AF93" s="15"/>
      <c r="AG93" s="15"/>
      <c r="AH93" s="15"/>
      <c r="AI93" s="14"/>
      <c r="AJ93" s="14"/>
      <c r="AK93" s="14"/>
    </row>
    <row r="94" spans="2:37" s="27" customFormat="1" ht="18">
      <c r="B94"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6772E-7B0E-4676-A4BE-7482DB567376}">
  <sheetPr codeName="Sheet9">
    <tabColor theme="4"/>
    <pageSetUpPr autoPageBreaks="0"/>
  </sheetPr>
  <dimension ref="A1:M30"/>
  <sheetViews>
    <sheetView zoomScale="55" zoomScaleNormal="55" workbookViewId="0">
      <selection activeCell="M13" sqref="M13"/>
    </sheetView>
  </sheetViews>
  <sheetFormatPr defaultColWidth="14" defaultRowHeight="14"/>
  <cols>
    <col min="1" max="1" width="12.54296875" style="11" customWidth="1"/>
    <col min="2" max="3" width="1.453125" style="11" customWidth="1"/>
    <col min="4" max="5" width="23.453125" style="11" bestFit="1" customWidth="1"/>
    <col min="6" max="7" width="31.54296875" style="11" bestFit="1" customWidth="1"/>
    <col min="8" max="8" width="9.54296875" style="11" bestFit="1" customWidth="1"/>
    <col min="9" max="13" width="18.453125" style="743" customWidth="1"/>
    <col min="14" max="31" width="18.453125" style="11" customWidth="1"/>
    <col min="32" max="36" width="14" style="11"/>
    <col min="37" max="54" width="18.453125" style="11" customWidth="1"/>
    <col min="55" max="16384" width="14" style="11"/>
  </cols>
  <sheetData>
    <row r="1" spans="1:13" s="2" customFormat="1" ht="25">
      <c r="A1" s="1" t="s">
        <v>1365</v>
      </c>
      <c r="B1" s="3"/>
      <c r="I1" s="756"/>
      <c r="J1" s="756"/>
      <c r="K1" s="755"/>
      <c r="L1" s="756"/>
      <c r="M1" s="756"/>
    </row>
    <row r="2" spans="1:13" s="2" customFormat="1" ht="25">
      <c r="A2" s="4" t="str">
        <f>Cover!$E$13</f>
        <v>Master</v>
      </c>
      <c r="B2" s="3"/>
      <c r="I2" s="756"/>
      <c r="J2" s="756"/>
      <c r="K2" s="756"/>
      <c r="L2" s="756"/>
      <c r="M2" s="756"/>
    </row>
    <row r="3" spans="1:13" s="2" customFormat="1" ht="25">
      <c r="A3" s="4">
        <f>Cover!$E$15</f>
        <v>2025</v>
      </c>
      <c r="B3" s="4"/>
      <c r="C3" s="4"/>
      <c r="D3" s="4"/>
      <c r="I3" s="756"/>
      <c r="J3" s="756"/>
      <c r="K3" s="756"/>
      <c r="L3" s="756"/>
      <c r="M3" s="756"/>
    </row>
    <row r="4" spans="1:13" s="5" customFormat="1" ht="25.5" thickBot="1">
      <c r="A4" s="1302" t="s">
        <v>1623</v>
      </c>
      <c r="B4" s="6"/>
      <c r="I4" s="757"/>
      <c r="J4" s="757"/>
      <c r="K4" s="757"/>
      <c r="L4" s="757"/>
      <c r="M4" s="757"/>
    </row>
    <row r="5" spans="1:13" s="273" customFormat="1" ht="15.5">
      <c r="B5" s="274"/>
      <c r="C5" s="274"/>
      <c r="D5" s="9"/>
      <c r="E5" s="9"/>
      <c r="F5" s="9"/>
      <c r="G5" s="9"/>
      <c r="I5" s="762" t="s">
        <v>2</v>
      </c>
      <c r="J5" s="763"/>
      <c r="K5" s="763"/>
      <c r="L5" s="763"/>
      <c r="M5" s="764"/>
    </row>
    <row r="6" spans="1:13" s="273" customFormat="1" ht="15.5">
      <c r="B6" s="274"/>
      <c r="C6" s="274"/>
      <c r="D6" s="36" t="s">
        <v>164</v>
      </c>
      <c r="E6" s="36" t="s">
        <v>165</v>
      </c>
      <c r="F6" s="36" t="s">
        <v>1624</v>
      </c>
      <c r="G6" s="36" t="s">
        <v>1625</v>
      </c>
      <c r="H6" s="280" t="s">
        <v>175</v>
      </c>
      <c r="I6" s="281">
        <v>2022</v>
      </c>
      <c r="J6" s="282">
        <v>2023</v>
      </c>
      <c r="K6" s="282">
        <v>2024</v>
      </c>
      <c r="L6" s="282">
        <v>2025</v>
      </c>
      <c r="M6" s="283">
        <v>2026</v>
      </c>
    </row>
    <row r="7" spans="1:13" s="273" customFormat="1">
      <c r="A7" s="11"/>
      <c r="B7" s="11"/>
      <c r="C7" s="11"/>
      <c r="D7" s="11"/>
      <c r="E7" s="11"/>
      <c r="F7" s="11"/>
      <c r="G7" s="11"/>
      <c r="H7" s="11"/>
      <c r="I7" s="743"/>
      <c r="J7" s="743"/>
      <c r="K7" s="743"/>
      <c r="L7" s="743"/>
      <c r="M7" s="743"/>
    </row>
    <row r="8" spans="1:13" s="273" customFormat="1" ht="18">
      <c r="A8" s="27"/>
      <c r="B8" s="28" t="s">
        <v>1626</v>
      </c>
      <c r="C8" s="27"/>
      <c r="D8" s="27"/>
      <c r="E8" s="27"/>
      <c r="F8" s="27"/>
      <c r="G8" s="27"/>
      <c r="H8" s="27"/>
      <c r="I8" s="744"/>
      <c r="J8" s="744"/>
      <c r="K8" s="744"/>
      <c r="L8" s="744"/>
      <c r="M8" s="744"/>
    </row>
    <row r="9" spans="1:13" s="273" customFormat="1">
      <c r="A9" s="284"/>
      <c r="B9" s="284"/>
      <c r="C9" s="284"/>
      <c r="D9" s="284"/>
      <c r="E9" s="284"/>
      <c r="F9" s="284"/>
      <c r="G9" s="284"/>
      <c r="H9" s="286"/>
      <c r="I9" s="765"/>
      <c r="J9" s="765"/>
      <c r="K9" s="746"/>
      <c r="L9" s="285"/>
      <c r="M9" s="285"/>
    </row>
    <row r="10" spans="1:13" s="273" customFormat="1">
      <c r="A10" s="284"/>
      <c r="B10" s="284"/>
      <c r="C10" s="34" t="s">
        <v>1627</v>
      </c>
      <c r="D10" s="34"/>
      <c r="E10" s="33"/>
      <c r="F10" s="33"/>
      <c r="G10" s="33"/>
      <c r="H10" s="33"/>
      <c r="I10" s="747"/>
      <c r="J10" s="747"/>
      <c r="K10" s="747"/>
      <c r="L10" s="747"/>
      <c r="M10" s="747"/>
    </row>
    <row r="11" spans="1:13" s="273" customFormat="1">
      <c r="A11" s="284"/>
      <c r="B11" s="284"/>
      <c r="C11" s="284"/>
      <c r="D11" s="284"/>
      <c r="E11" s="284"/>
      <c r="F11" s="284"/>
      <c r="G11" s="284"/>
      <c r="H11" s="286"/>
      <c r="I11" s="765"/>
      <c r="J11" s="765"/>
      <c r="K11" s="746"/>
      <c r="L11" s="285"/>
      <c r="M11" s="285"/>
    </row>
    <row r="12" spans="1:13" s="273" customFormat="1">
      <c r="A12" s="11"/>
      <c r="B12" s="11"/>
      <c r="C12" s="11"/>
      <c r="D12" s="20"/>
      <c r="E12" s="11"/>
      <c r="F12" s="20" t="s">
        <v>1628</v>
      </c>
      <c r="G12" s="11" t="s">
        <v>1629</v>
      </c>
      <c r="H12" s="273" t="s">
        <v>1630</v>
      </c>
      <c r="I12" s="742">
        <f>'9.03 ODI_Interruption'!I19</f>
        <v>0</v>
      </c>
      <c r="J12" s="742">
        <f>'9.03 ODI_Interruption'!J19</f>
        <v>0</v>
      </c>
      <c r="K12" s="742">
        <f>'9.03 ODI_Interruption'!K19</f>
        <v>0</v>
      </c>
      <c r="L12" s="742">
        <f>'9.03 ODI_Interruption'!L19</f>
        <v>0</v>
      </c>
      <c r="M12" s="742">
        <f>'9.03 ODI_Interruption'!M19</f>
        <v>0</v>
      </c>
    </row>
    <row r="13" spans="1:13" s="273" customFormat="1">
      <c r="A13" s="11"/>
      <c r="B13" s="11"/>
      <c r="C13" s="11"/>
      <c r="D13" s="20"/>
      <c r="E13" s="11"/>
      <c r="F13" s="20" t="s">
        <v>1631</v>
      </c>
      <c r="G13" s="11" t="s">
        <v>1629</v>
      </c>
      <c r="H13" s="273" t="s">
        <v>1630</v>
      </c>
      <c r="I13" s="742">
        <f>'9.03 ODI_Interruption'!I39</f>
        <v>0</v>
      </c>
      <c r="J13" s="742">
        <f>'9.03 ODI_Interruption'!J39</f>
        <v>0</v>
      </c>
      <c r="K13" s="742">
        <f>'9.03 ODI_Interruption'!K39</f>
        <v>0</v>
      </c>
      <c r="L13" s="742">
        <f>'9.03 ODI_Interruption'!L39</f>
        <v>0</v>
      </c>
      <c r="M13" s="742">
        <f>'9.03 ODI_Interruption'!M39</f>
        <v>0</v>
      </c>
    </row>
    <row r="14" spans="1:13" s="273" customFormat="1">
      <c r="A14" s="11"/>
      <c r="B14" s="11"/>
      <c r="C14" s="11"/>
      <c r="D14" s="20"/>
      <c r="E14" s="11"/>
      <c r="F14" s="20" t="s">
        <v>1632</v>
      </c>
      <c r="G14" s="11" t="s">
        <v>1629</v>
      </c>
      <c r="H14" s="273" t="s">
        <v>1630</v>
      </c>
      <c r="I14" s="742">
        <f>'9.03 ODI_Interruption'!I49</f>
        <v>0</v>
      </c>
      <c r="J14" s="742">
        <f>'9.03 ODI_Interruption'!J49</f>
        <v>0</v>
      </c>
      <c r="K14" s="742">
        <f>'9.03 ODI_Interruption'!K49</f>
        <v>0</v>
      </c>
      <c r="L14" s="742">
        <f>'9.03 ODI_Interruption'!L49</f>
        <v>0</v>
      </c>
      <c r="M14" s="742">
        <f>'9.03 ODI_Interruption'!M49</f>
        <v>0</v>
      </c>
    </row>
    <row r="15" spans="1:13" s="273" customFormat="1">
      <c r="A15" s="11"/>
      <c r="B15" s="11"/>
      <c r="C15" s="11"/>
      <c r="D15" s="20"/>
      <c r="E15" s="11"/>
      <c r="F15" s="20" t="s">
        <v>1633</v>
      </c>
      <c r="G15" s="11" t="s">
        <v>1629</v>
      </c>
      <c r="H15" s="273" t="s">
        <v>1630</v>
      </c>
      <c r="I15" s="424">
        <f>SUM(I12:I14)</f>
        <v>0</v>
      </c>
      <c r="J15" s="424">
        <f t="shared" ref="J15:M15" si="0">SUM(J12:J14)</f>
        <v>0</v>
      </c>
      <c r="K15" s="424">
        <f t="shared" si="0"/>
        <v>0</v>
      </c>
      <c r="L15" s="424">
        <f t="shared" si="0"/>
        <v>0</v>
      </c>
      <c r="M15" s="424">
        <f t="shared" si="0"/>
        <v>0</v>
      </c>
    </row>
    <row r="17" spans="2:13" s="273" customFormat="1">
      <c r="B17" s="284"/>
      <c r="C17" s="34" t="s">
        <v>1634</v>
      </c>
      <c r="D17" s="34"/>
      <c r="E17" s="33"/>
      <c r="F17" s="33"/>
      <c r="G17" s="33"/>
      <c r="H17" s="33"/>
      <c r="I17" s="747"/>
      <c r="J17" s="747"/>
      <c r="K17" s="747"/>
      <c r="L17" s="747"/>
      <c r="M17" s="747"/>
    </row>
    <row r="18" spans="2:13" s="273" customFormat="1">
      <c r="B18" s="284"/>
      <c r="C18" s="284"/>
      <c r="D18" s="284"/>
      <c r="E18" s="284"/>
      <c r="F18" s="284"/>
      <c r="G18" s="284"/>
      <c r="H18" s="286"/>
      <c r="I18" s="765"/>
      <c r="J18" s="765"/>
      <c r="K18" s="746"/>
      <c r="L18" s="285"/>
      <c r="M18" s="285"/>
    </row>
    <row r="19" spans="2:13" s="273" customFormat="1">
      <c r="B19" s="11"/>
      <c r="C19" s="11"/>
      <c r="D19" s="20"/>
      <c r="E19" s="11"/>
      <c r="F19" s="20" t="s">
        <v>1628</v>
      </c>
      <c r="G19" s="11" t="s">
        <v>1629</v>
      </c>
      <c r="H19" s="273" t="s">
        <v>1635</v>
      </c>
      <c r="I19" s="742">
        <f>'9.03 ODI_Interruption'!I25</f>
        <v>0</v>
      </c>
      <c r="J19" s="742">
        <f>'9.03 ODI_Interruption'!J25</f>
        <v>0</v>
      </c>
      <c r="K19" s="742">
        <f>'9.03 ODI_Interruption'!K25</f>
        <v>0</v>
      </c>
      <c r="L19" s="742">
        <f>'9.03 ODI_Interruption'!L25</f>
        <v>0</v>
      </c>
      <c r="M19" s="742">
        <f>'9.03 ODI_Interruption'!M25</f>
        <v>0</v>
      </c>
    </row>
    <row r="20" spans="2:13" s="273" customFormat="1">
      <c r="B20" s="11"/>
      <c r="C20" s="11"/>
      <c r="D20" s="20"/>
      <c r="E20" s="11"/>
      <c r="F20" s="20" t="s">
        <v>1631</v>
      </c>
      <c r="G20" s="11" t="s">
        <v>1629</v>
      </c>
      <c r="H20" s="273" t="s">
        <v>1635</v>
      </c>
      <c r="I20" s="742">
        <f>'9.03 ODI_Interruption'!I61</f>
        <v>0</v>
      </c>
      <c r="J20" s="742">
        <f>'9.03 ODI_Interruption'!J61</f>
        <v>0</v>
      </c>
      <c r="K20" s="742">
        <f>'9.03 ODI_Interruption'!K61</f>
        <v>0</v>
      </c>
      <c r="L20" s="742">
        <f>'9.03 ODI_Interruption'!L61</f>
        <v>0</v>
      </c>
      <c r="M20" s="742">
        <f>'9.03 ODI_Interruption'!M61</f>
        <v>0</v>
      </c>
    </row>
    <row r="21" spans="2:13" s="273" customFormat="1">
      <c r="B21" s="11"/>
      <c r="C21" s="11"/>
      <c r="D21" s="20"/>
      <c r="E21" s="11"/>
      <c r="F21" s="20" t="s">
        <v>1632</v>
      </c>
      <c r="G21" s="11" t="s">
        <v>1629</v>
      </c>
      <c r="H21" s="273" t="s">
        <v>1635</v>
      </c>
      <c r="I21" s="742">
        <f>'9.03 ODI_Interruption'!I71</f>
        <v>0</v>
      </c>
      <c r="J21" s="742">
        <f>'9.03 ODI_Interruption'!J71</f>
        <v>0</v>
      </c>
      <c r="K21" s="742">
        <f>'9.03 ODI_Interruption'!K71</f>
        <v>0</v>
      </c>
      <c r="L21" s="742">
        <f>'9.03 ODI_Interruption'!L71</f>
        <v>0</v>
      </c>
      <c r="M21" s="742">
        <f>'9.03 ODI_Interruption'!M71</f>
        <v>0</v>
      </c>
    </row>
    <row r="22" spans="2:13" s="273" customFormat="1">
      <c r="B22" s="11"/>
      <c r="C22" s="11"/>
      <c r="D22" s="20"/>
      <c r="E22" s="11"/>
      <c r="F22" s="20" t="s">
        <v>1633</v>
      </c>
      <c r="G22" s="11" t="s">
        <v>1629</v>
      </c>
      <c r="H22" s="273" t="s">
        <v>1635</v>
      </c>
      <c r="I22" s="424">
        <f>SUM(I19:I21)</f>
        <v>0</v>
      </c>
      <c r="J22" s="424">
        <f t="shared" ref="J22:M22" si="1">SUM(J19:J21)</f>
        <v>0</v>
      </c>
      <c r="K22" s="424">
        <f t="shared" si="1"/>
        <v>0</v>
      </c>
      <c r="L22" s="424">
        <f t="shared" si="1"/>
        <v>0</v>
      </c>
      <c r="M22" s="424">
        <f t="shared" si="1"/>
        <v>0</v>
      </c>
    </row>
    <row r="23" spans="2:13" s="273" customFormat="1">
      <c r="B23" s="29"/>
      <c r="C23" s="29"/>
      <c r="D23" s="288"/>
      <c r="E23" s="288"/>
      <c r="F23" s="288"/>
      <c r="G23" s="288"/>
      <c r="H23" s="288"/>
      <c r="I23" s="765"/>
      <c r="J23" s="765"/>
      <c r="K23" s="746"/>
      <c r="L23" s="285"/>
      <c r="M23" s="285"/>
    </row>
    <row r="24" spans="2:13" s="273" customFormat="1">
      <c r="B24" s="284"/>
      <c r="C24" s="34" t="s">
        <v>1636</v>
      </c>
      <c r="D24" s="34"/>
      <c r="E24" s="33"/>
      <c r="F24" s="33"/>
      <c r="G24" s="33"/>
      <c r="H24" s="33"/>
      <c r="I24" s="747"/>
      <c r="J24" s="747"/>
      <c r="K24" s="747"/>
      <c r="L24" s="747"/>
      <c r="M24" s="747"/>
    </row>
    <row r="25" spans="2:13" s="273" customFormat="1">
      <c r="B25" s="284"/>
      <c r="C25" s="284"/>
      <c r="D25" s="284"/>
      <c r="E25" s="284"/>
      <c r="F25" s="284"/>
      <c r="G25" s="284"/>
      <c r="H25" s="286"/>
      <c r="I25" s="765"/>
      <c r="J25" s="765"/>
      <c r="K25" s="746"/>
      <c r="L25" s="285"/>
      <c r="M25" s="285"/>
    </row>
    <row r="26" spans="2:13" s="273" customFormat="1">
      <c r="B26" s="11"/>
      <c r="C26" s="11"/>
      <c r="D26" s="20"/>
      <c r="E26" s="11"/>
      <c r="F26" s="20" t="s">
        <v>1628</v>
      </c>
      <c r="G26" s="11" t="s">
        <v>1629</v>
      </c>
      <c r="H26" s="273" t="s">
        <v>1635</v>
      </c>
      <c r="I26" s="917">
        <f t="shared" ref="I26:M28" si="2">IFERROR(I19/I12,0)</f>
        <v>0</v>
      </c>
      <c r="J26" s="917">
        <f t="shared" si="2"/>
        <v>0</v>
      </c>
      <c r="K26" s="917">
        <f t="shared" si="2"/>
        <v>0</v>
      </c>
      <c r="L26" s="917">
        <f t="shared" si="2"/>
        <v>0</v>
      </c>
      <c r="M26" s="917">
        <f t="shared" si="2"/>
        <v>0</v>
      </c>
    </row>
    <row r="27" spans="2:13" s="273" customFormat="1">
      <c r="B27" s="11"/>
      <c r="C27" s="11"/>
      <c r="D27" s="20"/>
      <c r="E27" s="11"/>
      <c r="F27" s="20" t="s">
        <v>1631</v>
      </c>
      <c r="G27" s="11" t="s">
        <v>1629</v>
      </c>
      <c r="H27" s="273" t="s">
        <v>1635</v>
      </c>
      <c r="I27" s="917">
        <f t="shared" si="2"/>
        <v>0</v>
      </c>
      <c r="J27" s="917">
        <f t="shared" si="2"/>
        <v>0</v>
      </c>
      <c r="K27" s="917">
        <f t="shared" si="2"/>
        <v>0</v>
      </c>
      <c r="L27" s="917">
        <f t="shared" si="2"/>
        <v>0</v>
      </c>
      <c r="M27" s="917">
        <f t="shared" si="2"/>
        <v>0</v>
      </c>
    </row>
    <row r="28" spans="2:13" s="273" customFormat="1">
      <c r="B28" s="11"/>
      <c r="C28" s="11"/>
      <c r="D28" s="20"/>
      <c r="E28" s="11"/>
      <c r="F28" s="20" t="s">
        <v>1632</v>
      </c>
      <c r="G28" s="11" t="s">
        <v>1629</v>
      </c>
      <c r="H28" s="273" t="s">
        <v>1635</v>
      </c>
      <c r="I28" s="917">
        <f t="shared" si="2"/>
        <v>0</v>
      </c>
      <c r="J28" s="917">
        <f t="shared" si="2"/>
        <v>0</v>
      </c>
      <c r="K28" s="917">
        <f t="shared" si="2"/>
        <v>0</v>
      </c>
      <c r="L28" s="917">
        <f t="shared" si="2"/>
        <v>0</v>
      </c>
      <c r="M28" s="917">
        <f t="shared" si="2"/>
        <v>0</v>
      </c>
    </row>
    <row r="29" spans="2:13" s="273" customFormat="1">
      <c r="B29" s="11"/>
      <c r="C29" s="11"/>
      <c r="D29" s="20"/>
      <c r="E29" s="11"/>
      <c r="F29" s="20"/>
      <c r="G29" s="11"/>
      <c r="H29" s="287"/>
      <c r="I29" s="275"/>
      <c r="J29" s="275"/>
      <c r="K29" s="275"/>
      <c r="L29" s="275"/>
      <c r="M29" s="275"/>
    </row>
    <row r="30" spans="2:13" s="273" customFormat="1" ht="18">
      <c r="B30" s="28" t="s">
        <v>1553</v>
      </c>
      <c r="C30" s="27"/>
      <c r="D30" s="27"/>
      <c r="E30" s="27"/>
      <c r="F30" s="27"/>
      <c r="G30" s="27"/>
      <c r="H30" s="27"/>
      <c r="I30" s="744"/>
      <c r="J30" s="744"/>
      <c r="K30" s="744"/>
      <c r="L30" s="744"/>
      <c r="M30" s="744"/>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8260-4D1A-4ADC-9DA0-EE5C23CD763C}">
  <sheetPr codeName="Sheet10">
    <tabColor theme="4"/>
    <pageSetUpPr autoPageBreaks="0"/>
  </sheetPr>
  <dimension ref="A1:N71"/>
  <sheetViews>
    <sheetView zoomScale="55" zoomScaleNormal="55" workbookViewId="0">
      <pane xSplit="5" ySplit="8" topLeftCell="F9" activePane="bottomRight" state="frozen"/>
      <selection pane="topRight" activeCell="A2" sqref="A2:A3"/>
      <selection pane="bottomLeft" activeCell="A2" sqref="A2:A3"/>
      <selection pane="bottomRight" activeCell="L12" sqref="L12"/>
    </sheetView>
  </sheetViews>
  <sheetFormatPr defaultColWidth="14" defaultRowHeight="14"/>
  <cols>
    <col min="1" max="1" width="12.54296875" style="11" customWidth="1"/>
    <col min="2" max="3" width="1.453125" style="11" customWidth="1"/>
    <col min="4" max="5" width="24.54296875" style="11" bestFit="1" customWidth="1"/>
    <col min="6" max="6" width="41.54296875" style="11" bestFit="1" customWidth="1"/>
    <col min="7" max="7" width="51.54296875" style="11" bestFit="1" customWidth="1"/>
    <col min="8" max="8" width="13.453125" style="11" customWidth="1"/>
    <col min="9" max="13" width="13.54296875" style="11" customWidth="1"/>
    <col min="14" max="31" width="18.453125" style="11" customWidth="1"/>
    <col min="32" max="16384" width="14" style="11"/>
  </cols>
  <sheetData>
    <row r="1" spans="1:14" s="2" customFormat="1" ht="25">
      <c r="A1" s="1" t="s">
        <v>1365</v>
      </c>
      <c r="B1" s="3"/>
      <c r="G1" s="4" t="s">
        <v>1</v>
      </c>
      <c r="K1" s="3"/>
    </row>
    <row r="2" spans="1:14" s="2" customFormat="1" ht="25">
      <c r="A2" s="4" t="str">
        <f>Cover!$E$13</f>
        <v>Master</v>
      </c>
      <c r="B2" s="3"/>
    </row>
    <row r="3" spans="1:14" s="2" customFormat="1" ht="25">
      <c r="A3" s="4">
        <f>Cover!$E$15</f>
        <v>2025</v>
      </c>
      <c r="B3" s="4"/>
      <c r="C3" s="4"/>
      <c r="D3" s="4"/>
    </row>
    <row r="4" spans="1:14" s="5" customFormat="1" ht="25.5" thickBot="1">
      <c r="A4" s="1302" t="s">
        <v>1637</v>
      </c>
      <c r="B4" s="6"/>
    </row>
    <row r="5" spans="1:14" ht="16" thickBot="1">
      <c r="A5" s="273"/>
      <c r="B5" s="274"/>
      <c r="C5" s="274"/>
      <c r="D5" s="9"/>
      <c r="E5" s="9"/>
      <c r="F5" s="9"/>
      <c r="G5" s="275"/>
      <c r="H5" s="273"/>
      <c r="I5" s="276" t="s">
        <v>2</v>
      </c>
      <c r="J5" s="277"/>
      <c r="K5" s="277"/>
      <c r="L5" s="277"/>
      <c r="M5" s="278"/>
      <c r="N5" s="1072"/>
    </row>
    <row r="6" spans="1:14" ht="16" thickBot="1">
      <c r="A6" s="273"/>
      <c r="B6" s="274"/>
      <c r="C6" s="274"/>
      <c r="D6" s="36" t="s">
        <v>164</v>
      </c>
      <c r="E6" s="36" t="s">
        <v>165</v>
      </c>
      <c r="F6" s="36" t="s">
        <v>1555</v>
      </c>
      <c r="G6" s="279" t="s">
        <v>1556</v>
      </c>
      <c r="H6" s="280" t="s">
        <v>175</v>
      </c>
      <c r="I6" s="281">
        <v>2022</v>
      </c>
      <c r="J6" s="282">
        <v>2023</v>
      </c>
      <c r="K6" s="282">
        <v>2024</v>
      </c>
      <c r="L6" s="282">
        <v>2025</v>
      </c>
      <c r="M6" s="1073">
        <v>2026</v>
      </c>
      <c r="N6" s="1074" t="s">
        <v>1369</v>
      </c>
    </row>
    <row r="8" spans="1:14" s="27" customFormat="1" ht="18">
      <c r="B8" s="28" t="s">
        <v>1638</v>
      </c>
    </row>
    <row r="9" spans="1:14" s="284" customFormat="1">
      <c r="G9" s="273"/>
      <c r="H9" s="286"/>
      <c r="K9" s="13"/>
      <c r="L9" s="285"/>
      <c r="M9" s="286"/>
      <c r="N9" s="286"/>
    </row>
    <row r="10" spans="1:14" s="27" customFormat="1" ht="18">
      <c r="B10" s="28" t="s">
        <v>1639</v>
      </c>
    </row>
    <row r="11" spans="1:14" s="284" customFormat="1">
      <c r="G11" s="273"/>
      <c r="H11" s="286"/>
      <c r="K11" s="13"/>
      <c r="L11" s="285"/>
      <c r="M11" s="286"/>
      <c r="N11" s="286"/>
    </row>
    <row r="12" spans="1:14">
      <c r="D12" s="20"/>
      <c r="F12" s="20" t="s">
        <v>1640</v>
      </c>
      <c r="G12" s="273"/>
      <c r="H12" s="273" t="s">
        <v>1582</v>
      </c>
      <c r="I12" s="918">
        <f>'11.11 Other_PREReports&amp;Repairs'!M111</f>
        <v>0</v>
      </c>
      <c r="J12" s="918">
        <f>'11.11 Other_PREReports&amp;Repairs'!N111</f>
        <v>0</v>
      </c>
      <c r="K12" s="918">
        <f>'11.11 Other_PREReports&amp;Repairs'!O111</f>
        <v>0</v>
      </c>
      <c r="L12" s="918">
        <f>'11.11 Other_PREReports&amp;Repairs'!P111</f>
        <v>0</v>
      </c>
      <c r="M12" s="1229"/>
      <c r="N12" s="918">
        <f>SUM(I12:M12)</f>
        <v>0</v>
      </c>
    </row>
    <row r="13" spans="1:14">
      <c r="D13" s="20"/>
      <c r="F13" s="20" t="s">
        <v>1641</v>
      </c>
      <c r="G13" s="273"/>
      <c r="H13" s="273" t="s">
        <v>1582</v>
      </c>
      <c r="I13" s="918">
        <f>'11.11 Other_PREReports&amp;Repairs'!M112</f>
        <v>0</v>
      </c>
      <c r="J13" s="918">
        <f>'11.11 Other_PREReports&amp;Repairs'!N112</f>
        <v>0</v>
      </c>
      <c r="K13" s="918">
        <f>'11.11 Other_PREReports&amp;Repairs'!O112</f>
        <v>0</v>
      </c>
      <c r="L13" s="918">
        <f>'11.11 Other_PREReports&amp;Repairs'!P112</f>
        <v>0</v>
      </c>
      <c r="M13" s="1229"/>
      <c r="N13" s="918">
        <f>SUM(I13:M13)</f>
        <v>0</v>
      </c>
    </row>
    <row r="14" spans="1:14">
      <c r="D14" s="20"/>
      <c r="F14" s="20" t="s">
        <v>1642</v>
      </c>
      <c r="G14" s="273"/>
      <c r="H14" s="273" t="s">
        <v>1582</v>
      </c>
      <c r="I14" s="918">
        <f>-'4.05 LPGasholders'!X56</f>
        <v>0</v>
      </c>
      <c r="J14" s="918">
        <f>-'4.05 LPGasholders'!Y56</f>
        <v>0</v>
      </c>
      <c r="K14" s="918">
        <f>-'4.05 LPGasholders'!Z56</f>
        <v>0</v>
      </c>
      <c r="L14" s="918">
        <f>-'4.05 LPGasholders'!AA56</f>
        <v>0</v>
      </c>
      <c r="M14" s="1229"/>
      <c r="N14" s="918">
        <f>SUM(I14:M14)</f>
        <v>0</v>
      </c>
    </row>
    <row r="17" spans="2:14" s="27" customFormat="1" ht="18">
      <c r="B17" s="28" t="s">
        <v>1643</v>
      </c>
    </row>
    <row r="18" spans="2:14" s="284" customFormat="1" ht="13.5" customHeight="1">
      <c r="G18" s="273"/>
      <c r="H18" s="286"/>
      <c r="M18" s="286"/>
      <c r="N18" s="286"/>
    </row>
    <row r="19" spans="2:14" s="33" customFormat="1">
      <c r="B19" s="284"/>
      <c r="C19" s="34" t="s">
        <v>1388</v>
      </c>
      <c r="D19" s="34"/>
    </row>
    <row r="20" spans="2:14" s="29" customFormat="1" ht="14.25" customHeight="1">
      <c r="D20" s="288"/>
      <c r="E20" s="288"/>
      <c r="G20" s="289"/>
      <c r="H20" s="288"/>
      <c r="I20" s="284"/>
      <c r="J20" s="284"/>
      <c r="K20" s="284"/>
      <c r="L20" s="284"/>
      <c r="M20" s="286"/>
      <c r="N20" s="286"/>
    </row>
    <row r="21" spans="2:14" s="29" customFormat="1" ht="14.25" customHeight="1">
      <c r="D21" s="288"/>
      <c r="E21" s="288"/>
      <c r="F21" s="11" t="s">
        <v>255</v>
      </c>
      <c r="G21" s="289"/>
      <c r="H21" s="7" t="s">
        <v>207</v>
      </c>
      <c r="I21" s="918">
        <f>'5.01 LTSStorageEntry'!Y44</f>
        <v>0</v>
      </c>
      <c r="J21" s="918">
        <f>'5.01 LTSStorageEntry'!Z44</f>
        <v>0</v>
      </c>
      <c r="K21" s="918">
        <f>'5.01 LTSStorageEntry'!AA44</f>
        <v>0</v>
      </c>
      <c r="L21" s="918">
        <f>'5.01 LTSStorageEntry'!AB44</f>
        <v>0</v>
      </c>
      <c r="M21" s="1229"/>
      <c r="N21" s="918">
        <f>SUM(I21:M21)</f>
        <v>0</v>
      </c>
    </row>
    <row r="22" spans="2:14" s="29" customFormat="1" ht="14.25" customHeight="1">
      <c r="D22" s="288"/>
      <c r="E22" s="288"/>
      <c r="F22" s="11" t="s">
        <v>415</v>
      </c>
      <c r="G22" s="289"/>
      <c r="H22" s="7" t="s">
        <v>207</v>
      </c>
      <c r="I22" s="918">
        <f>'5.01 LTSStorageEntry'!Y45</f>
        <v>0</v>
      </c>
      <c r="J22" s="918">
        <f>'5.01 LTSStorageEntry'!Z45</f>
        <v>0</v>
      </c>
      <c r="K22" s="918">
        <f>'5.01 LTSStorageEntry'!AA45</f>
        <v>0</v>
      </c>
      <c r="L22" s="918">
        <f>'5.01 LTSStorageEntry'!AB45</f>
        <v>0</v>
      </c>
      <c r="M22" s="1229"/>
      <c r="N22" s="918">
        <f>SUM(I22:M22)</f>
        <v>0</v>
      </c>
    </row>
    <row r="23" spans="2:14" s="29" customFormat="1" ht="14.25" customHeight="1">
      <c r="D23" s="288"/>
      <c r="E23" s="288"/>
      <c r="F23" s="11" t="s">
        <v>272</v>
      </c>
      <c r="G23" s="289"/>
      <c r="H23" s="7" t="s">
        <v>207</v>
      </c>
      <c r="I23" s="918">
        <f>'5.01 LTSStorageEntry'!Y46</f>
        <v>0</v>
      </c>
      <c r="J23" s="918">
        <f>'5.01 LTSStorageEntry'!Z46</f>
        <v>0</v>
      </c>
      <c r="K23" s="918">
        <f>'5.01 LTSStorageEntry'!AA46</f>
        <v>0</v>
      </c>
      <c r="L23" s="918">
        <f>'5.01 LTSStorageEntry'!AB46</f>
        <v>0</v>
      </c>
      <c r="M23" s="1229"/>
      <c r="N23" s="918">
        <f>SUM(I23:M23)</f>
        <v>0</v>
      </c>
    </row>
    <row r="24" spans="2:14" s="29" customFormat="1" ht="14.25" customHeight="1">
      <c r="D24" s="288"/>
      <c r="E24" s="288"/>
      <c r="F24" s="11" t="s">
        <v>1644</v>
      </c>
      <c r="G24" s="289"/>
      <c r="H24" s="7" t="s">
        <v>207</v>
      </c>
      <c r="I24" s="918">
        <f>'5.01 LTSStorageEntry'!Y47</f>
        <v>0</v>
      </c>
      <c r="J24" s="918">
        <f>'5.01 LTSStorageEntry'!Z47</f>
        <v>0</v>
      </c>
      <c r="K24" s="918">
        <f>'5.01 LTSStorageEntry'!AA47</f>
        <v>0</v>
      </c>
      <c r="L24" s="918">
        <f>'5.01 LTSStorageEntry'!AB47</f>
        <v>0</v>
      </c>
      <c r="M24" s="1229"/>
      <c r="N24" s="918">
        <f>SUM(I24:M24)</f>
        <v>0</v>
      </c>
    </row>
    <row r="25" spans="2:14" s="29" customFormat="1" ht="14.25" customHeight="1">
      <c r="D25" s="288"/>
      <c r="E25" s="288"/>
      <c r="F25" s="11" t="s">
        <v>1645</v>
      </c>
      <c r="G25" s="289"/>
      <c r="H25" s="7" t="s">
        <v>207</v>
      </c>
      <c r="I25" s="918">
        <f>'5.01 LTSStorageEntry'!Y48</f>
        <v>0</v>
      </c>
      <c r="J25" s="918">
        <f>'5.01 LTSStorageEntry'!Z48</f>
        <v>0</v>
      </c>
      <c r="K25" s="918">
        <f>'5.01 LTSStorageEntry'!AA48</f>
        <v>0</v>
      </c>
      <c r="L25" s="918">
        <f>'5.01 LTSStorageEntry'!AB48</f>
        <v>0</v>
      </c>
      <c r="M25" s="1229"/>
      <c r="N25" s="918">
        <f>SUM(I25:M25)</f>
        <v>0</v>
      </c>
    </row>
    <row r="26" spans="2:14" s="29" customFormat="1" ht="14.25" customHeight="1">
      <c r="D26" s="288"/>
      <c r="E26" s="288"/>
      <c r="G26" s="289"/>
      <c r="H26" s="288"/>
      <c r="I26" s="284"/>
      <c r="J26" s="284"/>
      <c r="K26" s="284"/>
      <c r="L26" s="284"/>
      <c r="M26" s="286"/>
      <c r="N26" s="286"/>
    </row>
    <row r="27" spans="2:14" s="33" customFormat="1">
      <c r="B27" s="284"/>
      <c r="C27" s="34" t="s">
        <v>1646</v>
      </c>
      <c r="D27" s="34"/>
    </row>
    <row r="28" spans="2:14" s="284" customFormat="1">
      <c r="G28" s="273"/>
      <c r="H28" s="286"/>
      <c r="M28" s="286"/>
      <c r="N28" s="286"/>
    </row>
    <row r="29" spans="2:14">
      <c r="D29" s="20"/>
      <c r="F29" s="11" t="s">
        <v>1647</v>
      </c>
      <c r="G29" s="273"/>
      <c r="H29" s="273" t="s">
        <v>1648</v>
      </c>
      <c r="I29" s="919">
        <f>SUMIFS('5.02 Reinforcement'!R125:R161,'5.02 Reinforcement'!$F$125:$F$161,'5.02 Reinforcement'!$F$125)</f>
        <v>0</v>
      </c>
      <c r="J29" s="919">
        <f>SUMIFS('5.02 Reinforcement'!S125:S161,'5.02 Reinforcement'!$F$125:$F$161,'5.02 Reinforcement'!$F$125)</f>
        <v>0</v>
      </c>
      <c r="K29" s="919">
        <f>SUMIFS('5.02 Reinforcement'!T125:T161,'5.02 Reinforcement'!$F$125:$F$161,'5.02 Reinforcement'!$F$125)</f>
        <v>0</v>
      </c>
      <c r="L29" s="919">
        <f>SUMIFS('5.02 Reinforcement'!U125:U161,'5.02 Reinforcement'!$F$125:$F$161,'5.02 Reinforcement'!$F$125)</f>
        <v>0</v>
      </c>
      <c r="M29" s="1229"/>
      <c r="N29" s="919">
        <f>SUM(I29:M29)</f>
        <v>0</v>
      </c>
    </row>
    <row r="30" spans="2:14">
      <c r="D30" s="20"/>
      <c r="F30" s="11" t="s">
        <v>1649</v>
      </c>
      <c r="G30" s="273"/>
      <c r="H30" s="273" t="s">
        <v>198</v>
      </c>
      <c r="I30" s="918">
        <f>SUMIFS('5.02 Reinforcement'!R125:R161,'5.02 Reinforcement'!$G$125:$G$161,'5.02 Reinforcement'!$G$139)</f>
        <v>0</v>
      </c>
      <c r="J30" s="918">
        <f>SUMIFS('5.02 Reinforcement'!S125:S161,'5.02 Reinforcement'!$G$125:$G$161,'5.02 Reinforcement'!$G$139)</f>
        <v>0</v>
      </c>
      <c r="K30" s="918">
        <f>SUMIFS('5.02 Reinforcement'!T125:T161,'5.02 Reinforcement'!$G$125:$G$161,'5.02 Reinforcement'!$G$139)</f>
        <v>0</v>
      </c>
      <c r="L30" s="918">
        <f>SUMIFS('5.02 Reinforcement'!U125:U161,'5.02 Reinforcement'!$G$125:$G$161,'5.02 Reinforcement'!$G$139)</f>
        <v>0</v>
      </c>
      <c r="M30" s="1229"/>
      <c r="N30" s="918">
        <f>SUM(I30:M30)</f>
        <v>0</v>
      </c>
    </row>
    <row r="31" spans="2:14" s="20" customFormat="1">
      <c r="B31" s="11"/>
      <c r="C31" s="11"/>
      <c r="E31" s="11"/>
    </row>
    <row r="32" spans="2:14">
      <c r="B32" s="733"/>
      <c r="C32" s="34" t="s">
        <v>1392</v>
      </c>
      <c r="D32" s="34"/>
      <c r="E32" s="33"/>
      <c r="F32" s="33"/>
      <c r="G32" s="33"/>
      <c r="H32" s="33"/>
      <c r="I32" s="33"/>
      <c r="J32" s="33"/>
      <c r="K32" s="33"/>
      <c r="L32" s="33"/>
      <c r="M32" s="33"/>
      <c r="N32" s="33"/>
    </row>
    <row r="34" spans="3:14">
      <c r="C34" s="733"/>
      <c r="D34" s="733"/>
      <c r="E34" s="733" t="s">
        <v>1607</v>
      </c>
      <c r="F34" s="735" t="s">
        <v>1650</v>
      </c>
      <c r="G34" s="734"/>
      <c r="H34" s="734" t="s">
        <v>1582</v>
      </c>
      <c r="I34" s="919">
        <f>SUMIFS('5.04 Governors'!R$67:R$79,'5.04 Governors'!$G$67:$G$79,$E34,'5.04 Governors'!$K$67:$K$79,$F34)</f>
        <v>0</v>
      </c>
      <c r="J34" s="919">
        <f>SUMIFS('5.04 Governors'!S$67:S$79,'5.04 Governors'!$G$67:$G$79,$E34,'5.04 Governors'!$K$67:$K$79,$F34)</f>
        <v>0</v>
      </c>
      <c r="K34" s="919">
        <f>SUMIFS('5.04 Governors'!T$67:T$79,'5.04 Governors'!$G$67:$G$79,$E34,'5.04 Governors'!$K$67:$K$79,$F34)</f>
        <v>0</v>
      </c>
      <c r="L34" s="919">
        <f>SUMIFS('5.04 Governors'!U$67:U$79,'5.04 Governors'!$G$67:$G$79,$E34,'5.04 Governors'!$K$67:$K$79,$F34)</f>
        <v>0</v>
      </c>
      <c r="M34" s="1229"/>
      <c r="N34" s="919">
        <f>SUM(I34:M34)</f>
        <v>0</v>
      </c>
    </row>
    <row r="35" spans="3:14">
      <c r="C35" s="733"/>
      <c r="D35" s="733"/>
      <c r="E35" s="733" t="s">
        <v>1607</v>
      </c>
      <c r="F35" s="735" t="s">
        <v>1651</v>
      </c>
      <c r="G35" s="734"/>
      <c r="H35" s="734" t="s">
        <v>1582</v>
      </c>
      <c r="I35" s="919">
        <f>SUMIFS('5.04 Governors'!R$67:R$79,'5.04 Governors'!$G$67:$G$79,$E35,'5.04 Governors'!$K$67:$K$79,$F35)</f>
        <v>0</v>
      </c>
      <c r="J35" s="919">
        <f>SUMIFS('5.04 Governors'!S$67:S$79,'5.04 Governors'!$G$67:$G$79,$E35,'5.04 Governors'!$K$67:$K$79,$F35)</f>
        <v>0</v>
      </c>
      <c r="K35" s="919">
        <f>SUMIFS('5.04 Governors'!T$67:T$79,'5.04 Governors'!$G$67:$G$79,$E35,'5.04 Governors'!$K$67:$K$79,$F35)</f>
        <v>0</v>
      </c>
      <c r="L35" s="919">
        <f>SUMIFS('5.04 Governors'!U$67:U$79,'5.04 Governors'!$G$67:$G$79,$E35,'5.04 Governors'!$K$67:$K$79,$F35)</f>
        <v>0</v>
      </c>
      <c r="M35" s="1229"/>
      <c r="N35" s="919">
        <f>SUM(I35:M35)</f>
        <v>0</v>
      </c>
    </row>
    <row r="36" spans="3:14">
      <c r="C36" s="733"/>
      <c r="D36" s="733"/>
      <c r="E36" s="733" t="s">
        <v>1607</v>
      </c>
      <c r="F36" s="735" t="s">
        <v>1652</v>
      </c>
      <c r="G36" s="734"/>
      <c r="H36" s="734" t="s">
        <v>1582</v>
      </c>
      <c r="I36" s="919">
        <f>SUMIFS('5.04 Governors'!R$67:R$79,'5.04 Governors'!$G$67:$G$79,$E36,'5.04 Governors'!$K$67:$K$79,$F36)</f>
        <v>0</v>
      </c>
      <c r="J36" s="919">
        <f>SUMIFS('5.04 Governors'!S$67:S$79,'5.04 Governors'!$G$67:$G$79,$E36,'5.04 Governors'!$K$67:$K$79,$F36)</f>
        <v>0</v>
      </c>
      <c r="K36" s="919">
        <f>SUMIFS('5.04 Governors'!T$67:T$79,'5.04 Governors'!$G$67:$G$79,$E36,'5.04 Governors'!$K$67:$K$79,$F36)</f>
        <v>0</v>
      </c>
      <c r="L36" s="919">
        <f>SUMIFS('5.04 Governors'!U$67:U$79,'5.04 Governors'!$G$67:$G$79,$E36,'5.04 Governors'!$K$67:$K$79,$F36)</f>
        <v>0</v>
      </c>
      <c r="M36" s="1229"/>
      <c r="N36" s="919">
        <f>SUM(I36:M36)</f>
        <v>0</v>
      </c>
    </row>
    <row r="37" spans="3:14">
      <c r="C37" s="733"/>
      <c r="D37" s="733"/>
      <c r="E37" s="733" t="s">
        <v>1607</v>
      </c>
      <c r="F37" s="735" t="s">
        <v>1653</v>
      </c>
      <c r="G37" s="734"/>
      <c r="H37" s="734" t="s">
        <v>1582</v>
      </c>
      <c r="I37" s="919">
        <f>SUMIFS('5.04 Governors'!R$67:R$79,'5.04 Governors'!$G$67:$G$79,$E37,'5.04 Governors'!$K$67:$K$79,$F37)</f>
        <v>0</v>
      </c>
      <c r="J37" s="919">
        <f>SUMIFS('5.04 Governors'!S$67:S$79,'5.04 Governors'!$G$67:$G$79,$E37,'5.04 Governors'!$K$67:$K$79,$F37)</f>
        <v>0</v>
      </c>
      <c r="K37" s="919">
        <f>SUMIFS('5.04 Governors'!T$67:T$79,'5.04 Governors'!$G$67:$G$79,$E37,'5.04 Governors'!$K$67:$K$79,$F37)</f>
        <v>0</v>
      </c>
      <c r="L37" s="919">
        <f>SUMIFS('5.04 Governors'!U$67:U$79,'5.04 Governors'!$G$67:$G$79,$E37,'5.04 Governors'!$K$67:$K$79,$F37)</f>
        <v>0</v>
      </c>
      <c r="M37" s="1229"/>
      <c r="N37" s="919">
        <f>SUM(I37:M37)</f>
        <v>0</v>
      </c>
    </row>
    <row r="38" spans="3:14">
      <c r="C38" s="733"/>
      <c r="D38" s="733"/>
      <c r="E38" s="733" t="s">
        <v>1609</v>
      </c>
      <c r="F38" s="456" t="s">
        <v>1652</v>
      </c>
      <c r="G38" s="734"/>
      <c r="H38" s="734" t="s">
        <v>1582</v>
      </c>
      <c r="I38" s="919">
        <f>SUMIFS('5.04 Governors'!R$67:R$79,'5.04 Governors'!$G$67:$G$79,$E38,'5.04 Governors'!$K$67:$K$79,$F38)</f>
        <v>0</v>
      </c>
      <c r="J38" s="919">
        <f>SUMIFS('5.04 Governors'!S$67:S$79,'5.04 Governors'!$G$67:$G$79,$E38,'5.04 Governors'!$K$67:$K$79,$F38)</f>
        <v>0</v>
      </c>
      <c r="K38" s="919">
        <f>SUMIFS('5.04 Governors'!T$67:T$79,'5.04 Governors'!$G$67:$G$79,$E38,'5.04 Governors'!$K$67:$K$79,$F38)</f>
        <v>0</v>
      </c>
      <c r="L38" s="919">
        <f>SUMIFS('5.04 Governors'!U$67:U$79,'5.04 Governors'!$G$67:$G$79,$E38,'5.04 Governors'!$K$67:$K$79,$F38)</f>
        <v>0</v>
      </c>
      <c r="M38" s="1229"/>
      <c r="N38" s="919">
        <f>SUM(I38:M38)</f>
        <v>0</v>
      </c>
    </row>
    <row r="39" spans="3:14">
      <c r="D39" s="20"/>
      <c r="F39" s="20"/>
      <c r="G39" s="20"/>
      <c r="H39" s="20"/>
      <c r="I39" s="20"/>
      <c r="J39" s="20"/>
      <c r="K39" s="20"/>
      <c r="L39" s="20"/>
      <c r="M39" s="20"/>
      <c r="N39" s="20"/>
    </row>
    <row r="40" spans="3:14" s="33" customFormat="1">
      <c r="C40" s="34" t="s">
        <v>1654</v>
      </c>
      <c r="D40" s="34"/>
    </row>
    <row r="41" spans="3:14" s="29" customFormat="1" ht="14.25" customHeight="1">
      <c r="C41" s="905"/>
      <c r="D41" s="288"/>
      <c r="E41" s="288"/>
      <c r="F41" s="288"/>
      <c r="G41" s="289"/>
      <c r="H41" s="288"/>
      <c r="I41" s="284"/>
      <c r="J41" s="284"/>
      <c r="K41" s="284"/>
      <c r="L41" s="285"/>
      <c r="M41" s="286"/>
      <c r="N41" s="286"/>
    </row>
    <row r="42" spans="3:14" s="29" customFormat="1" ht="14.25" customHeight="1">
      <c r="D42" s="288"/>
      <c r="E42" s="288"/>
      <c r="F42" s="11" t="s">
        <v>1655</v>
      </c>
      <c r="G42" s="289"/>
      <c r="H42" s="273" t="s">
        <v>1582</v>
      </c>
      <c r="I42" s="918">
        <f>'5.05 Connections'!V133</f>
        <v>0</v>
      </c>
      <c r="J42" s="918">
        <f>'5.05 Connections'!W133</f>
        <v>0</v>
      </c>
      <c r="K42" s="918">
        <f>'5.05 Connections'!X133</f>
        <v>0</v>
      </c>
      <c r="L42" s="918">
        <f>'5.05 Connections'!Y133</f>
        <v>0</v>
      </c>
      <c r="M42" s="1229"/>
      <c r="N42" s="918">
        <f t="shared" ref="N42:N47" si="0">SUM(I42:M42)</f>
        <v>0</v>
      </c>
    </row>
    <row r="43" spans="3:14" s="29" customFormat="1" ht="13.5" customHeight="1">
      <c r="D43" s="288"/>
      <c r="E43" s="288"/>
      <c r="F43" s="11" t="s">
        <v>1656</v>
      </c>
      <c r="G43" s="289"/>
      <c r="H43" s="273" t="s">
        <v>1582</v>
      </c>
      <c r="I43" s="918">
        <f>'5.05 Connections'!V134</f>
        <v>0</v>
      </c>
      <c r="J43" s="918">
        <f>'5.05 Connections'!W134</f>
        <v>0</v>
      </c>
      <c r="K43" s="918">
        <f>'5.05 Connections'!X134</f>
        <v>0</v>
      </c>
      <c r="L43" s="918">
        <f>'5.05 Connections'!Y134</f>
        <v>0</v>
      </c>
      <c r="M43" s="1229"/>
      <c r="N43" s="918">
        <f t="shared" si="0"/>
        <v>0</v>
      </c>
    </row>
    <row r="44" spans="3:14" s="29" customFormat="1" ht="13.5" customHeight="1">
      <c r="D44" s="288"/>
      <c r="E44" s="288"/>
      <c r="F44" s="11" t="s">
        <v>1657</v>
      </c>
      <c r="G44" s="289"/>
      <c r="H44" s="273" t="s">
        <v>1582</v>
      </c>
      <c r="I44" s="918">
        <f>'5.05 Connections'!V136</f>
        <v>0</v>
      </c>
      <c r="J44" s="918">
        <f>'5.05 Connections'!W136</f>
        <v>0</v>
      </c>
      <c r="K44" s="918">
        <f>'5.05 Connections'!X136</f>
        <v>0</v>
      </c>
      <c r="L44" s="918">
        <f>'5.05 Connections'!Y136</f>
        <v>0</v>
      </c>
      <c r="M44" s="1229"/>
      <c r="N44" s="918">
        <f t="shared" si="0"/>
        <v>0</v>
      </c>
    </row>
    <row r="45" spans="3:14" s="29" customFormat="1" ht="14.25" customHeight="1">
      <c r="D45" s="288"/>
      <c r="E45" s="288"/>
      <c r="F45" s="11" t="s">
        <v>1658</v>
      </c>
      <c r="G45" s="289"/>
      <c r="H45" s="273" t="s">
        <v>1582</v>
      </c>
      <c r="I45" s="918">
        <f>'5.05 Connections'!V204</f>
        <v>0</v>
      </c>
      <c r="J45" s="918">
        <f>'5.05 Connections'!W204</f>
        <v>0</v>
      </c>
      <c r="K45" s="918">
        <f>'5.05 Connections'!X204</f>
        <v>0</v>
      </c>
      <c r="L45" s="918">
        <f>'5.05 Connections'!Y204</f>
        <v>0</v>
      </c>
      <c r="M45" s="1229"/>
      <c r="N45" s="918">
        <f t="shared" si="0"/>
        <v>0</v>
      </c>
    </row>
    <row r="46" spans="3:14" s="29" customFormat="1" ht="14.25" customHeight="1">
      <c r="D46" s="288"/>
      <c r="E46" s="288"/>
      <c r="F46" s="11" t="s">
        <v>1659</v>
      </c>
      <c r="G46" s="289"/>
      <c r="H46" s="273" t="s">
        <v>1582</v>
      </c>
      <c r="I46" s="918">
        <f>SUM('5.05 Connections'!V142:V152)</f>
        <v>0</v>
      </c>
      <c r="J46" s="918">
        <f>SUM('5.05 Connections'!W142:W152)</f>
        <v>0</v>
      </c>
      <c r="K46" s="918">
        <f>SUM('5.05 Connections'!X142:X152)</f>
        <v>0</v>
      </c>
      <c r="L46" s="918">
        <f>SUM('5.05 Connections'!Y142:Y152)</f>
        <v>0</v>
      </c>
      <c r="M46" s="1229"/>
      <c r="N46" s="918">
        <f t="shared" si="0"/>
        <v>0</v>
      </c>
    </row>
    <row r="47" spans="3:14" s="29" customFormat="1" ht="14.25" customHeight="1">
      <c r="D47" s="288"/>
      <c r="E47" s="288"/>
      <c r="F47" s="29" t="s">
        <v>1660</v>
      </c>
      <c r="G47" s="289"/>
      <c r="H47" s="273" t="s">
        <v>1582</v>
      </c>
      <c r="I47" s="117">
        <f>SUM(I42:I45)</f>
        <v>0</v>
      </c>
      <c r="J47" s="117">
        <f t="shared" ref="J47:M47" si="1">SUM(J42:J45)</f>
        <v>0</v>
      </c>
      <c r="K47" s="117">
        <f t="shared" si="1"/>
        <v>0</v>
      </c>
      <c r="L47" s="117">
        <f t="shared" si="1"/>
        <v>0</v>
      </c>
      <c r="M47" s="117">
        <f t="shared" si="1"/>
        <v>0</v>
      </c>
      <c r="N47" s="117">
        <f t="shared" si="0"/>
        <v>0</v>
      </c>
    </row>
    <row r="49" spans="2:14" s="27" customFormat="1" ht="18">
      <c r="B49" s="28" t="s">
        <v>1661</v>
      </c>
    </row>
    <row r="50" spans="2:14" s="29" customFormat="1">
      <c r="D50" s="288"/>
      <c r="E50" s="288"/>
      <c r="G50" s="289"/>
      <c r="H50" s="288"/>
      <c r="I50" s="284"/>
      <c r="J50" s="284"/>
      <c r="K50" s="284"/>
      <c r="L50" s="285"/>
      <c r="M50" s="286"/>
      <c r="N50" s="286"/>
    </row>
    <row r="51" spans="2:14" s="29" customFormat="1">
      <c r="D51" s="288"/>
      <c r="E51" s="288"/>
      <c r="F51" s="11" t="s">
        <v>1662</v>
      </c>
      <c r="G51" s="11" t="s">
        <v>1663</v>
      </c>
      <c r="H51" s="286" t="s">
        <v>207</v>
      </c>
      <c r="I51" s="918">
        <f>(SUMIFS('6.02 MainsTier_1'!R$99:R$109,'6.02 MainsTier_1'!$M$99:$M$109,'6.02 MainsTier_1'!$M99)+SUMIFS('6.10 IronStubs'!S$67:S$70,'6.10 IronStubs'!$L$67:$L$70,'6.10 IronStubs'!$L67))</f>
        <v>0</v>
      </c>
      <c r="J51" s="918">
        <f>(SUMIFS('6.02 MainsTier_1'!S$99:S$109,'6.02 MainsTier_1'!$M$99:$M$109,'6.02 MainsTier_1'!$M99)+SUMIFS('6.10 IronStubs'!T$67:T$70,'6.10 IronStubs'!$L$67:$L$70,'6.10 IronStubs'!$L67))</f>
        <v>0</v>
      </c>
      <c r="K51" s="918">
        <f>(SUMIFS('6.02 MainsTier_1'!T$99:T$109,'6.02 MainsTier_1'!$M$99:$M$109,'6.02 MainsTier_1'!$M99)+SUMIFS('6.10 IronStubs'!U$67:U$70,'6.10 IronStubs'!$L$67:$L$70,'6.10 IronStubs'!$L67))</f>
        <v>0</v>
      </c>
      <c r="L51" s="918">
        <f>(SUMIFS('6.02 MainsTier_1'!U$99:U$109,'6.02 MainsTier_1'!$M$99:$M$109,'6.02 MainsTier_1'!$M99)+SUMIFS('6.10 IronStubs'!V$67:V$70,'6.10 IronStubs'!$L$67:$L$70,'6.10 IronStubs'!$L67))</f>
        <v>0</v>
      </c>
      <c r="M51" s="1229"/>
      <c r="N51" s="918">
        <f>SUM(I51:M51)</f>
        <v>0</v>
      </c>
    </row>
    <row r="52" spans="2:14" s="29" customFormat="1">
      <c r="D52" s="288"/>
      <c r="E52" s="288"/>
      <c r="F52" s="11" t="s">
        <v>1662</v>
      </c>
      <c r="G52" s="11" t="s">
        <v>1664</v>
      </c>
      <c r="H52" s="286" t="s">
        <v>207</v>
      </c>
      <c r="I52" s="918">
        <f>(SUMIFS('6.02 MainsTier_1'!R$99:R$109,'6.02 MainsTier_1'!$M$99:$M$109,'6.02 MainsTier_1'!$M100)+SUMIFS('6.10 IronStubs'!S$67:S$70,'6.10 IronStubs'!$L$67:$L$70,'6.10 IronStubs'!$L68))</f>
        <v>0</v>
      </c>
      <c r="J52" s="918">
        <f>(SUMIFS('6.02 MainsTier_1'!S$99:S$109,'6.02 MainsTier_1'!$M$99:$M$109,'6.02 MainsTier_1'!$M100)+SUMIFS('6.10 IronStubs'!T$67:T$70,'6.10 IronStubs'!$L$67:$L$70,'6.10 IronStubs'!$L68))</f>
        <v>0</v>
      </c>
      <c r="K52" s="918">
        <f>(SUMIFS('6.02 MainsTier_1'!T$99:T$109,'6.02 MainsTier_1'!$M$99:$M$109,'6.02 MainsTier_1'!$M100)+SUMIFS('6.10 IronStubs'!U$67:U$70,'6.10 IronStubs'!$L$67:$L$70,'6.10 IronStubs'!$L68))</f>
        <v>0</v>
      </c>
      <c r="L52" s="918">
        <f>(SUMIFS('6.02 MainsTier_1'!U$99:U$109,'6.02 MainsTier_1'!$M$99:$M$109,'6.02 MainsTier_1'!$M100)+SUMIFS('6.10 IronStubs'!V$67:V$70,'6.10 IronStubs'!$L$67:$L$70,'6.10 IronStubs'!$L68))</f>
        <v>0</v>
      </c>
      <c r="M52" s="1229"/>
      <c r="N52" s="918">
        <f>SUM(I52:M52)</f>
        <v>0</v>
      </c>
    </row>
    <row r="53" spans="2:14" s="29" customFormat="1">
      <c r="D53" s="288"/>
      <c r="E53" s="288"/>
      <c r="F53" s="11" t="s">
        <v>1662</v>
      </c>
      <c r="G53" s="11" t="s">
        <v>1665</v>
      </c>
      <c r="H53" s="286" t="s">
        <v>207</v>
      </c>
      <c r="I53" s="918">
        <f>(SUMIFS('6.02 MainsTier_1'!R$99:R$109,'6.02 MainsTier_1'!$M$99:$M$109,'6.02 MainsTier_1'!$M101)+SUMIFS('6.10 IronStubs'!S$67:S$70,'6.10 IronStubs'!$L$67:$L$70,'6.10 IronStubs'!$L69))</f>
        <v>0</v>
      </c>
      <c r="J53" s="918">
        <f>(SUMIFS('6.02 MainsTier_1'!S$99:S$109,'6.02 MainsTier_1'!$M$99:$M$109,'6.02 MainsTier_1'!$M101)+SUMIFS('6.10 IronStubs'!T$67:T$70,'6.10 IronStubs'!$L$67:$L$70,'6.10 IronStubs'!$L69))</f>
        <v>0</v>
      </c>
      <c r="K53" s="918">
        <f>(SUMIFS('6.02 MainsTier_1'!T$99:T$109,'6.02 MainsTier_1'!$M$99:$M$109,'6.02 MainsTier_1'!$M101)+SUMIFS('6.10 IronStubs'!U$67:U$70,'6.10 IronStubs'!$L$67:$L$70,'6.10 IronStubs'!$L69))</f>
        <v>0</v>
      </c>
      <c r="L53" s="918">
        <f>(SUMIFS('6.02 MainsTier_1'!U$99:U$109,'6.02 MainsTier_1'!$M$99:$M$109,'6.02 MainsTier_1'!$M101)+SUMIFS('6.10 IronStubs'!V$67:V$70,'6.10 IronStubs'!$L$67:$L$70,'6.10 IronStubs'!$L69))</f>
        <v>0</v>
      </c>
      <c r="M53" s="1229"/>
      <c r="N53" s="918">
        <f>SUM(I53:M53)</f>
        <v>0</v>
      </c>
    </row>
    <row r="54" spans="2:14" s="29" customFormat="1">
      <c r="D54" s="288"/>
      <c r="E54" s="288"/>
      <c r="F54" s="11" t="s">
        <v>1662</v>
      </c>
      <c r="G54" s="11" t="s">
        <v>1666</v>
      </c>
      <c r="H54" s="286" t="s">
        <v>207</v>
      </c>
      <c r="I54" s="918">
        <f>(SUMIFS('6.02 MainsTier_1'!R$99:R$109,'6.02 MainsTier_1'!$M$99:$M$109,'6.02 MainsTier_1'!$M102)+SUMIFS('6.10 IronStubs'!S$67:S$70,'6.10 IronStubs'!$L$67:$L$70,'6.10 IronStubs'!$L70))</f>
        <v>0</v>
      </c>
      <c r="J54" s="918">
        <f>(SUMIFS('6.02 MainsTier_1'!S$99:S$109,'6.02 MainsTier_1'!$M$99:$M$109,'6.02 MainsTier_1'!$M102)+SUMIFS('6.10 IronStubs'!T$67:T$70,'6.10 IronStubs'!$L$67:$L$70,'6.10 IronStubs'!$L70))</f>
        <v>0</v>
      </c>
      <c r="K54" s="918">
        <f>(SUMIFS('6.02 MainsTier_1'!T$99:T$109,'6.02 MainsTier_1'!$M$99:$M$109,'6.02 MainsTier_1'!$M102)+SUMIFS('6.10 IronStubs'!U$67:U$70,'6.10 IronStubs'!$L$67:$L$70,'6.10 IronStubs'!$L70))</f>
        <v>0</v>
      </c>
      <c r="L54" s="918">
        <f>(SUMIFS('6.02 MainsTier_1'!U$99:U$109,'6.02 MainsTier_1'!$M$99:$M$109,'6.02 MainsTier_1'!$M102)+SUMIFS('6.10 IronStubs'!V$67:V$70,'6.10 IronStubs'!$L$67:$L$70,'6.10 IronStubs'!$L70))</f>
        <v>0</v>
      </c>
      <c r="M54" s="1229"/>
      <c r="N54" s="918">
        <f>SUM(I54:M54)</f>
        <v>0</v>
      </c>
    </row>
    <row r="55" spans="2:14" s="29" customFormat="1">
      <c r="H55" s="11"/>
    </row>
    <row r="56" spans="2:14" s="29" customFormat="1">
      <c r="D56" s="288"/>
      <c r="E56" s="288"/>
      <c r="F56" s="11" t="s">
        <v>1667</v>
      </c>
      <c r="G56" s="11" t="s">
        <v>1668</v>
      </c>
      <c r="H56" s="286" t="s">
        <v>207</v>
      </c>
      <c r="I56" s="918">
        <f>'6.03 MainsTier_2A'!Q72+'6.03 MainsTier_2A'!Q78</f>
        <v>0</v>
      </c>
      <c r="J56" s="918">
        <f>'6.03 MainsTier_2A'!R72+'6.03 MainsTier_2A'!R78</f>
        <v>0</v>
      </c>
      <c r="K56" s="918">
        <f>'6.03 MainsTier_2A'!S72+'6.03 MainsTier_2A'!S78</f>
        <v>0</v>
      </c>
      <c r="L56" s="918">
        <f>'6.03 MainsTier_2A'!T72+'6.03 MainsTier_2A'!T78</f>
        <v>0</v>
      </c>
      <c r="M56" s="1229"/>
      <c r="N56" s="918">
        <f>SUM(I56:M56)</f>
        <v>0</v>
      </c>
    </row>
    <row r="57" spans="2:14" s="29" customFormat="1">
      <c r="D57" s="288"/>
      <c r="E57" s="288"/>
      <c r="F57" s="11" t="s">
        <v>1667</v>
      </c>
      <c r="G57" s="11" t="s">
        <v>1669</v>
      </c>
      <c r="H57" s="286" t="s">
        <v>207</v>
      </c>
      <c r="I57" s="918">
        <f>'6.03 MainsTier_2A'!Q73+'6.03 MainsTier_2A'!Q79</f>
        <v>0</v>
      </c>
      <c r="J57" s="918">
        <f>'6.03 MainsTier_2A'!R73+'6.03 MainsTier_2A'!R79</f>
        <v>0</v>
      </c>
      <c r="K57" s="918">
        <f>'6.03 MainsTier_2A'!S73+'6.03 MainsTier_2A'!S79</f>
        <v>0</v>
      </c>
      <c r="L57" s="918">
        <f>'6.03 MainsTier_2A'!T73+'6.03 MainsTier_2A'!T79</f>
        <v>0</v>
      </c>
      <c r="M57" s="1229"/>
      <c r="N57" s="918">
        <f>SUM(I57:M57)</f>
        <v>0</v>
      </c>
    </row>
    <row r="58" spans="2:14" s="29" customFormat="1">
      <c r="D58" s="288"/>
      <c r="E58" s="288"/>
      <c r="F58" s="11" t="s">
        <v>1667</v>
      </c>
      <c r="G58" s="11" t="s">
        <v>1670</v>
      </c>
      <c r="H58" s="286" t="s">
        <v>207</v>
      </c>
      <c r="I58" s="918">
        <f>'6.03 MainsTier_2A'!Q74+'6.03 MainsTier_2A'!Q80</f>
        <v>0</v>
      </c>
      <c r="J58" s="918">
        <f>'6.03 MainsTier_2A'!R74+'6.03 MainsTier_2A'!R80</f>
        <v>0</v>
      </c>
      <c r="K58" s="918">
        <f>'6.03 MainsTier_2A'!S74+'6.03 MainsTier_2A'!S80</f>
        <v>0</v>
      </c>
      <c r="L58" s="918">
        <f>'6.03 MainsTier_2A'!T74+'6.03 MainsTier_2A'!T80</f>
        <v>0</v>
      </c>
      <c r="M58" s="1229"/>
      <c r="N58" s="918">
        <f>SUM(I58:M58)</f>
        <v>0</v>
      </c>
    </row>
    <row r="59" spans="2:14">
      <c r="B59" s="29"/>
      <c r="C59" s="29"/>
      <c r="D59" s="288"/>
      <c r="E59" s="288"/>
    </row>
    <row r="60" spans="2:14" s="29" customFormat="1">
      <c r="D60" s="288"/>
      <c r="E60" s="288"/>
      <c r="F60" s="11" t="s">
        <v>1671</v>
      </c>
      <c r="G60" s="11" t="s">
        <v>1668</v>
      </c>
      <c r="H60" s="286" t="s">
        <v>207</v>
      </c>
      <c r="I60" s="918">
        <f>'6.04 MainsTier_2B'!R72+'6.04 MainsTier_2B'!R78</f>
        <v>0</v>
      </c>
      <c r="J60" s="918">
        <f>'6.04 MainsTier_2B'!S72+'6.04 MainsTier_2B'!S78</f>
        <v>0</v>
      </c>
      <c r="K60" s="918">
        <f>'6.04 MainsTier_2B'!T72+'6.04 MainsTier_2B'!T78</f>
        <v>0</v>
      </c>
      <c r="L60" s="918">
        <f>'6.04 MainsTier_2B'!U72+'6.04 MainsTier_2B'!U78</f>
        <v>0</v>
      </c>
      <c r="M60" s="1229"/>
      <c r="N60" s="918">
        <f>SUM(I60:M60)</f>
        <v>0</v>
      </c>
    </row>
    <row r="61" spans="2:14" s="29" customFormat="1">
      <c r="D61" s="288"/>
      <c r="E61" s="288"/>
      <c r="F61" s="11" t="s">
        <v>1671</v>
      </c>
      <c r="G61" s="11" t="s">
        <v>1669</v>
      </c>
      <c r="H61" s="286" t="s">
        <v>207</v>
      </c>
      <c r="I61" s="918">
        <f>'6.04 MainsTier_2B'!R73+'6.04 MainsTier_2B'!R79</f>
        <v>0</v>
      </c>
      <c r="J61" s="918">
        <f>'6.04 MainsTier_2B'!S73+'6.04 MainsTier_2B'!S79</f>
        <v>0</v>
      </c>
      <c r="K61" s="918">
        <f>'6.04 MainsTier_2B'!T73+'6.04 MainsTier_2B'!T79</f>
        <v>0</v>
      </c>
      <c r="L61" s="918">
        <f>'6.04 MainsTier_2B'!U73+'6.04 MainsTier_2B'!U79</f>
        <v>0</v>
      </c>
      <c r="M61" s="1229"/>
      <c r="N61" s="918">
        <f>SUM(I61:M61)</f>
        <v>0</v>
      </c>
    </row>
    <row r="62" spans="2:14" s="29" customFormat="1">
      <c r="D62" s="288"/>
      <c r="E62" s="288"/>
      <c r="F62" s="11" t="s">
        <v>1671</v>
      </c>
      <c r="G62" s="11" t="s">
        <v>1670</v>
      </c>
      <c r="H62" s="286" t="s">
        <v>207</v>
      </c>
      <c r="I62" s="918">
        <f>'6.04 MainsTier_2B'!R74+'6.04 MainsTier_2B'!R80</f>
        <v>0</v>
      </c>
      <c r="J62" s="918">
        <f>'6.04 MainsTier_2B'!S74+'6.04 MainsTier_2B'!S80</f>
        <v>0</v>
      </c>
      <c r="K62" s="918">
        <f>'6.04 MainsTier_2B'!T74+'6.04 MainsTier_2B'!T80</f>
        <v>0</v>
      </c>
      <c r="L62" s="918">
        <f>'6.04 MainsTier_2B'!U74+'6.04 MainsTier_2B'!U80</f>
        <v>0</v>
      </c>
      <c r="M62" s="1229"/>
      <c r="N62" s="918">
        <f>SUM(I62:M62)</f>
        <v>0</v>
      </c>
    </row>
    <row r="63" spans="2:14">
      <c r="B63" s="29"/>
      <c r="C63" s="29"/>
      <c r="D63" s="288"/>
      <c r="E63" s="288"/>
    </row>
    <row r="64" spans="2:14" s="29" customFormat="1">
      <c r="D64" s="288"/>
      <c r="E64" s="288"/>
      <c r="F64" s="11" t="s">
        <v>1672</v>
      </c>
      <c r="G64" s="289"/>
      <c r="H64" s="286" t="s">
        <v>207</v>
      </c>
      <c r="I64" s="918">
        <f>('6.05 MainsTier_3'!R16+'6.11 RoboticIntervention'!R15+'6.11 RoboticIntervention'!R16)</f>
        <v>0</v>
      </c>
      <c r="J64" s="918">
        <f>('6.05 MainsTier_3'!S16+'6.11 RoboticIntervention'!S15+'6.11 RoboticIntervention'!S16)</f>
        <v>0</v>
      </c>
      <c r="K64" s="918">
        <f>('6.05 MainsTier_3'!T16+'6.11 RoboticIntervention'!T15+'6.11 RoboticIntervention'!T16)</f>
        <v>0</v>
      </c>
      <c r="L64" s="918">
        <f>('6.05 MainsTier_3'!U16+'6.11 RoboticIntervention'!U15+'6.11 RoboticIntervention'!U16)</f>
        <v>0</v>
      </c>
      <c r="M64" s="1229"/>
      <c r="N64" s="918">
        <f t="shared" ref="N64:N69" si="2">SUM(I64:M64)</f>
        <v>0</v>
      </c>
    </row>
    <row r="65" spans="2:14" s="29" customFormat="1">
      <c r="D65" s="288"/>
      <c r="E65" s="288"/>
      <c r="F65" s="11" t="s">
        <v>1673</v>
      </c>
      <c r="G65" s="289"/>
      <c r="H65" s="286" t="s">
        <v>207</v>
      </c>
      <c r="I65" s="918">
        <f>'6.07 MainsDiversions'!T19</f>
        <v>0</v>
      </c>
      <c r="J65" s="918">
        <f>'6.07 MainsDiversions'!U19</f>
        <v>0</v>
      </c>
      <c r="K65" s="918">
        <f>'6.07 MainsDiversions'!V19</f>
        <v>0</v>
      </c>
      <c r="L65" s="918">
        <f>'6.07 MainsDiversions'!W19</f>
        <v>0</v>
      </c>
      <c r="M65" s="1229"/>
      <c r="N65" s="918">
        <f t="shared" si="2"/>
        <v>0</v>
      </c>
    </row>
    <row r="66" spans="2:14" s="29" customFormat="1">
      <c r="D66" s="288"/>
      <c r="E66" s="288"/>
      <c r="F66" s="11" t="s">
        <v>1674</v>
      </c>
      <c r="G66" s="29" t="s">
        <v>1675</v>
      </c>
      <c r="H66" s="286" t="s">
        <v>207</v>
      </c>
      <c r="I66" s="918">
        <f>'6.02 MainsTier_1'!R113</f>
        <v>0</v>
      </c>
      <c r="J66" s="918">
        <f>'6.02 MainsTier_1'!S113</f>
        <v>0</v>
      </c>
      <c r="K66" s="918">
        <f>'6.02 MainsTier_1'!T113</f>
        <v>0</v>
      </c>
      <c r="L66" s="918">
        <f>'6.02 MainsTier_1'!U113</f>
        <v>0</v>
      </c>
      <c r="M66" s="1229"/>
      <c r="N66" s="918">
        <f t="shared" si="2"/>
        <v>0</v>
      </c>
    </row>
    <row r="67" spans="2:14" s="29" customFormat="1">
      <c r="D67" s="288"/>
      <c r="E67" s="288"/>
      <c r="F67" s="11" t="s">
        <v>1676</v>
      </c>
      <c r="G67" s="289"/>
      <c r="H67" s="286" t="s">
        <v>207</v>
      </c>
      <c r="I67" s="918">
        <f>SUM('6.06 MainsTier_Other'!R140:R185)</f>
        <v>0</v>
      </c>
      <c r="J67" s="918">
        <f>SUM('6.06 MainsTier_Other'!S140:S185)</f>
        <v>0</v>
      </c>
      <c r="K67" s="918">
        <f>SUM('6.06 MainsTier_Other'!T140:T185)</f>
        <v>0</v>
      </c>
      <c r="L67" s="918">
        <f>SUM('6.06 MainsTier_Other'!U140:U185)</f>
        <v>0</v>
      </c>
      <c r="M67" s="1229"/>
      <c r="N67" s="918">
        <f t="shared" si="2"/>
        <v>0</v>
      </c>
    </row>
    <row r="68" spans="2:14" s="29" customFormat="1">
      <c r="D68" s="288"/>
      <c r="E68" s="288"/>
      <c r="F68" s="11" t="s">
        <v>1677</v>
      </c>
      <c r="G68" s="289"/>
      <c r="H68" s="286" t="s">
        <v>1582</v>
      </c>
      <c r="I68" s="919">
        <f>SUM('6.09 RepexServices'!R128,'6.09 RepexServices'!R133,'6.09 RepexServices'!R138,'6.09 RepexServices'!R143,'6.09 RepexServices'!R148,'6.09 RepexServices'!R153,'6.09 RepexServices'!R158,'6.09 RepexServices'!R163,'6.09 RepexServices'!R170,'6.09 RepexServices'!R175,'6.09 RepexServices'!R182,'6.09 RepexServices'!R187)</f>
        <v>0</v>
      </c>
      <c r="J68" s="919">
        <f>SUM('6.09 RepexServices'!S128,'6.09 RepexServices'!S133,'6.09 RepexServices'!S138,'6.09 RepexServices'!S143,'6.09 RepexServices'!S148,'6.09 RepexServices'!S153,'6.09 RepexServices'!S158,'6.09 RepexServices'!S163,'6.09 RepexServices'!S170,'6.09 RepexServices'!S175,'6.09 RepexServices'!S182,'6.09 RepexServices'!S187)</f>
        <v>0</v>
      </c>
      <c r="K68" s="919">
        <f>SUM('6.09 RepexServices'!T128,'6.09 RepexServices'!T133,'6.09 RepexServices'!T138,'6.09 RepexServices'!T143,'6.09 RepexServices'!T148,'6.09 RepexServices'!T153,'6.09 RepexServices'!T158,'6.09 RepexServices'!T163,'6.09 RepexServices'!T170,'6.09 RepexServices'!T175,'6.09 RepexServices'!T182,'6.09 RepexServices'!T187)</f>
        <v>0</v>
      </c>
      <c r="L68" s="919">
        <f>SUM('6.09 RepexServices'!U128,'6.09 RepexServices'!U133,'6.09 RepexServices'!U138,'6.09 RepexServices'!U143,'6.09 RepexServices'!U148,'6.09 RepexServices'!U153,'6.09 RepexServices'!U158,'6.09 RepexServices'!U163,'6.09 RepexServices'!U170,'6.09 RepexServices'!U175,'6.09 RepexServices'!U182,'6.09 RepexServices'!U187)</f>
        <v>0</v>
      </c>
      <c r="M68" s="1229"/>
      <c r="N68" s="919">
        <f t="shared" si="2"/>
        <v>0</v>
      </c>
    </row>
    <row r="69" spans="2:14" s="273" customFormat="1">
      <c r="B69" s="29"/>
      <c r="C69" s="29"/>
      <c r="D69" s="288"/>
      <c r="E69" s="288"/>
      <c r="F69" s="11" t="s">
        <v>1678</v>
      </c>
      <c r="G69" s="289"/>
      <c r="H69" s="286" t="s">
        <v>1582</v>
      </c>
      <c r="I69" s="918">
        <f>SUM('6.09 RepexServices'!R127,'6.09 RepexServices'!R132,'6.09 RepexServices'!R137,'6.09 RepexServices'!R142,'6.09 RepexServices'!R147,'6.09 RepexServices'!R152,'6.09 RepexServices'!R157,'6.09 RepexServices'!R162,'6.09 RepexServices'!R169,'6.09 RepexServices'!R174,'6.09 RepexServices'!R181,'6.09 RepexServices'!R186,'6.09 RepexServices'!R193:R199,'6.09 RepexServices'!R203:R207)</f>
        <v>0</v>
      </c>
      <c r="J69" s="918">
        <f>SUM('6.09 RepexServices'!S127,'6.09 RepexServices'!S132,'6.09 RepexServices'!S137,'6.09 RepexServices'!S142,'6.09 RepexServices'!S147,'6.09 RepexServices'!S152,'6.09 RepexServices'!S157,'6.09 RepexServices'!S162,'6.09 RepexServices'!S169,'6.09 RepexServices'!S174,'6.09 RepexServices'!S181,'6.09 RepexServices'!S186,'6.09 RepexServices'!S193:S199,'6.09 RepexServices'!S203:S207)</f>
        <v>0</v>
      </c>
      <c r="K69" s="918">
        <f>SUM('6.09 RepexServices'!T127,'6.09 RepexServices'!T132,'6.09 RepexServices'!T137,'6.09 RepexServices'!T142,'6.09 RepexServices'!T147,'6.09 RepexServices'!T152,'6.09 RepexServices'!T157,'6.09 RepexServices'!T162,'6.09 RepexServices'!T169,'6.09 RepexServices'!T174,'6.09 RepexServices'!T181,'6.09 RepexServices'!T186,'6.09 RepexServices'!T193:T199,'6.09 RepexServices'!T203:T207)</f>
        <v>0</v>
      </c>
      <c r="L69" s="918">
        <f>SUM('6.09 RepexServices'!U127,'6.09 RepexServices'!U132,'6.09 RepexServices'!U137,'6.09 RepexServices'!U142,'6.09 RepexServices'!U147,'6.09 RepexServices'!U152,'6.09 RepexServices'!U157,'6.09 RepexServices'!U162,'6.09 RepexServices'!U169,'6.09 RepexServices'!U174,'6.09 RepexServices'!U181,'6.09 RepexServices'!U186,'6.09 RepexServices'!U193:U199,'6.09 RepexServices'!U203:U207)</f>
        <v>0</v>
      </c>
      <c r="M69" s="1229"/>
      <c r="N69" s="918">
        <f t="shared" si="2"/>
        <v>0</v>
      </c>
    </row>
    <row r="70" spans="2:14" s="273" customFormat="1">
      <c r="B70" s="29"/>
      <c r="C70" s="29"/>
      <c r="D70" s="288"/>
      <c r="E70" s="288"/>
      <c r="F70" s="11"/>
      <c r="G70" s="289"/>
      <c r="H70" s="288"/>
      <c r="I70" s="11"/>
      <c r="J70" s="11"/>
      <c r="K70" s="11"/>
      <c r="L70" s="11"/>
      <c r="M70" s="11"/>
    </row>
    <row r="71" spans="2:14" s="273" customFormat="1" ht="18">
      <c r="B71" s="28" t="s">
        <v>1553</v>
      </c>
      <c r="C71" s="27"/>
      <c r="D71" s="27"/>
      <c r="E71" s="27"/>
      <c r="F71" s="27"/>
      <c r="G71" s="27"/>
      <c r="H71" s="27"/>
      <c r="I71" s="27"/>
      <c r="J71" s="27"/>
      <c r="K71" s="27"/>
      <c r="L71" s="27"/>
      <c r="M71" s="27"/>
      <c r="N7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8BE5C-3AD4-4307-97D6-F7D5060472EF}">
  <sheetPr codeName="Sheet11">
    <tabColor theme="4"/>
    <pageSetUpPr autoPageBreaks="0"/>
  </sheetPr>
  <dimension ref="A1:N62"/>
  <sheetViews>
    <sheetView zoomScale="55" zoomScaleNormal="55" workbookViewId="0">
      <selection activeCell="L59" sqref="L59"/>
    </sheetView>
  </sheetViews>
  <sheetFormatPr defaultColWidth="14" defaultRowHeight="14"/>
  <cols>
    <col min="1" max="1" width="14.453125" style="11" customWidth="1"/>
    <col min="2" max="3" width="1.453125" style="11" customWidth="1"/>
    <col min="4" max="4" width="31.54296875" style="11" customWidth="1"/>
    <col min="5" max="5" width="59.453125" style="11" bestFit="1" customWidth="1"/>
    <col min="6" max="7" width="30.453125" style="11" customWidth="1"/>
    <col min="8" max="8" width="25.54296875" style="11" customWidth="1"/>
    <col min="9" max="9" width="15.54296875" style="11" customWidth="1"/>
    <col min="10" max="32" width="18.453125" style="11" customWidth="1"/>
    <col min="33" max="39" width="14" style="11"/>
    <col min="40" max="47" width="18.453125" style="11" customWidth="1"/>
    <col min="48" max="48" width="14" style="11"/>
    <col min="49" max="56" width="18.453125" style="11" customWidth="1"/>
    <col min="57" max="16384" width="14" style="11"/>
  </cols>
  <sheetData>
    <row r="1" spans="1:14" s="2" customFormat="1" ht="25">
      <c r="A1" s="1" t="s">
        <v>1365</v>
      </c>
      <c r="B1" s="3"/>
      <c r="F1" s="4" t="s">
        <v>1</v>
      </c>
      <c r="G1" s="4"/>
      <c r="H1" s="4"/>
      <c r="L1" s="3"/>
    </row>
    <row r="2" spans="1:14" s="2" customFormat="1" ht="25">
      <c r="A2" s="4" t="str">
        <f>Cover!$E$13</f>
        <v>Master</v>
      </c>
      <c r="B2" s="3"/>
    </row>
    <row r="3" spans="1:14" s="2" customFormat="1" ht="25">
      <c r="A3" s="4">
        <f>Cover!$E$15</f>
        <v>2025</v>
      </c>
      <c r="B3" s="4"/>
      <c r="C3" s="4"/>
      <c r="D3" s="4"/>
    </row>
    <row r="4" spans="1:14" s="5" customFormat="1" ht="25.5" thickBot="1">
      <c r="A4" s="1302" t="s">
        <v>1679</v>
      </c>
      <c r="B4" s="6"/>
    </row>
    <row r="5" spans="1:14" ht="15.5">
      <c r="A5" s="273"/>
      <c r="B5" s="274"/>
      <c r="C5" s="274"/>
      <c r="D5" s="9"/>
      <c r="E5" s="9"/>
      <c r="F5" s="275"/>
      <c r="G5" s="275"/>
      <c r="H5" s="275"/>
      <c r="I5" s="273"/>
      <c r="J5" s="276" t="s">
        <v>2</v>
      </c>
      <c r="K5" s="277"/>
      <c r="L5" s="277"/>
      <c r="M5" s="277"/>
      <c r="N5" s="278"/>
    </row>
    <row r="6" spans="1:14" ht="15.5">
      <c r="A6" s="273"/>
      <c r="B6" s="274"/>
      <c r="C6" s="274"/>
      <c r="D6" s="36" t="s">
        <v>164</v>
      </c>
      <c r="E6" s="36" t="s">
        <v>1555</v>
      </c>
      <c r="F6" s="279" t="s">
        <v>1556</v>
      </c>
      <c r="G6" s="279" t="s">
        <v>405</v>
      </c>
      <c r="H6" s="279" t="s">
        <v>406</v>
      </c>
      <c r="I6" s="280" t="s">
        <v>175</v>
      </c>
      <c r="J6" s="281">
        <v>2022</v>
      </c>
      <c r="K6" s="282">
        <v>2023</v>
      </c>
      <c r="L6" s="282">
        <v>2024</v>
      </c>
      <c r="M6" s="282">
        <v>2025</v>
      </c>
      <c r="N6" s="283">
        <v>2026</v>
      </c>
    </row>
    <row r="8" spans="1:14" s="486" customFormat="1" ht="18">
      <c r="B8" s="28" t="s">
        <v>1680</v>
      </c>
    </row>
    <row r="9" spans="1:14" s="353" customFormat="1">
      <c r="I9" s="367"/>
      <c r="L9" s="13"/>
      <c r="M9" s="371"/>
      <c r="N9" s="367"/>
    </row>
    <row r="10" spans="1:14" s="485" customFormat="1" ht="15.5">
      <c r="A10" s="483"/>
      <c r="B10" s="484" t="s">
        <v>1681</v>
      </c>
      <c r="C10" s="484"/>
      <c r="D10" s="484"/>
    </row>
    <row r="11" spans="1:14" s="353" customFormat="1">
      <c r="I11" s="367"/>
      <c r="L11" s="13"/>
      <c r="M11" s="371"/>
      <c r="N11" s="367"/>
    </row>
    <row r="12" spans="1:14" s="33" customFormat="1">
      <c r="A12" s="353"/>
      <c r="B12" s="353"/>
      <c r="C12" s="34" t="s">
        <v>1576</v>
      </c>
      <c r="D12" s="34"/>
    </row>
    <row r="13" spans="1:14" s="284" customFormat="1" ht="13.5" customHeight="1">
      <c r="F13" s="273"/>
      <c r="G13" s="273"/>
      <c r="H13" s="273"/>
      <c r="I13" s="286"/>
      <c r="L13" s="13"/>
      <c r="M13" s="285"/>
      <c r="N13" s="286"/>
    </row>
    <row r="14" spans="1:14" s="284" customFormat="1" ht="13.5" customHeight="1">
      <c r="E14" s="284" t="s">
        <v>1389</v>
      </c>
      <c r="F14" s="273" t="s">
        <v>1682</v>
      </c>
      <c r="G14" s="273" t="s">
        <v>1683</v>
      </c>
      <c r="H14" s="273"/>
      <c r="I14" s="286" t="s">
        <v>1582</v>
      </c>
      <c r="J14" s="1335">
        <f>IFERROR('9.03 ODI_Interruption'!I11,0)</f>
        <v>0</v>
      </c>
      <c r="K14" s="1335">
        <f>IFERROR('9.03 ODI_Interruption'!J11,0)</f>
        <v>0</v>
      </c>
      <c r="L14" s="1335">
        <f>IFERROR('9.03 ODI_Interruption'!K11,0)</f>
        <v>0</v>
      </c>
      <c r="M14" s="1335">
        <f>IFERROR('9.03 ODI_Interruption'!L11,0)</f>
        <v>0</v>
      </c>
      <c r="N14" s="1335">
        <f>IFERROR('9.03 ODI_Interruption'!M11,0)</f>
        <v>0</v>
      </c>
    </row>
    <row r="15" spans="1:14" s="284" customFormat="1" ht="13.5" customHeight="1">
      <c r="E15" s="284" t="s">
        <v>1389</v>
      </c>
      <c r="F15" s="273" t="s">
        <v>1684</v>
      </c>
      <c r="G15" s="273" t="s">
        <v>1683</v>
      </c>
      <c r="H15" s="273"/>
      <c r="I15" s="286" t="s">
        <v>1582</v>
      </c>
      <c r="J15" s="1336"/>
      <c r="K15" s="1336"/>
      <c r="L15" s="1336"/>
      <c r="M15" s="1336"/>
      <c r="N15" s="1336"/>
    </row>
    <row r="16" spans="1:14" s="284" customFormat="1" ht="13.5" customHeight="1">
      <c r="E16" s="284" t="s">
        <v>1389</v>
      </c>
      <c r="F16" s="273" t="s">
        <v>1685</v>
      </c>
      <c r="G16" s="273" t="s">
        <v>1683</v>
      </c>
      <c r="H16" s="273"/>
      <c r="I16" s="286" t="s">
        <v>1582</v>
      </c>
      <c r="J16" s="1336"/>
      <c r="K16" s="1336"/>
      <c r="L16" s="1336"/>
      <c r="M16" s="1336"/>
      <c r="N16" s="1336"/>
    </row>
    <row r="17" spans="1:14" s="284" customFormat="1" ht="13.5" customHeight="1">
      <c r="E17" s="284" t="s">
        <v>1686</v>
      </c>
      <c r="F17" s="273" t="s">
        <v>1687</v>
      </c>
      <c r="G17" s="273" t="s">
        <v>1688</v>
      </c>
      <c r="H17" s="273"/>
      <c r="I17" s="286" t="s">
        <v>1689</v>
      </c>
      <c r="J17" s="1235"/>
      <c r="K17" s="1235"/>
      <c r="L17" s="1235"/>
      <c r="M17" s="920">
        <f>SUM('8.01 LTS&amp;Entry'!$M$66:$M$71)+'8.03 DistributionNetwork'!Q32</f>
        <v>0</v>
      </c>
      <c r="N17" s="403"/>
    </row>
    <row r="18" spans="1:14" s="284" customFormat="1" ht="13.5" customHeight="1">
      <c r="F18" s="273"/>
      <c r="G18" s="273"/>
      <c r="H18" s="273"/>
      <c r="I18" s="286"/>
      <c r="L18" s="13"/>
      <c r="M18" s="285"/>
      <c r="N18" s="286"/>
    </row>
    <row r="19" spans="1:14" s="33" customFormat="1">
      <c r="A19" s="353"/>
      <c r="B19" s="353"/>
      <c r="C19" s="34" t="s">
        <v>1690</v>
      </c>
      <c r="D19" s="34"/>
    </row>
    <row r="20" spans="1:14" s="284" customFormat="1" ht="13.4" customHeight="1">
      <c r="F20" s="273"/>
      <c r="G20" s="273"/>
      <c r="H20" s="273"/>
      <c r="I20" s="286"/>
      <c r="L20" s="13"/>
      <c r="M20" s="285"/>
      <c r="N20" s="286"/>
    </row>
    <row r="21" spans="1:14" s="284" customFormat="1" ht="13.4" customHeight="1">
      <c r="E21" s="284" t="s">
        <v>1690</v>
      </c>
      <c r="F21" s="273" t="s">
        <v>1691</v>
      </c>
      <c r="G21" s="273"/>
      <c r="H21" s="273"/>
      <c r="I21" s="286" t="s">
        <v>1692</v>
      </c>
      <c r="J21" s="1337">
        <f>1-(IFERROR(('9.03 ODI_Interruption'!I53+'9.03 ODI_Interruption'!I61+'9.03 ODI_Interruption'!I71)/('9.03 ODI_Interruption'!I11*60*24*365),0))</f>
        <v>1</v>
      </c>
      <c r="K21" s="1337">
        <f>1-(IFERROR(('9.03 ODI_Interruption'!J53+'9.03 ODI_Interruption'!J61+'9.03 ODI_Interruption'!J71)/('9.03 ODI_Interruption'!J11*60*24*365),0))</f>
        <v>1</v>
      </c>
      <c r="L21" s="1337">
        <f>1-(IFERROR(('9.03 ODI_Interruption'!K53+'9.03 ODI_Interruption'!K61+'9.03 ODI_Interruption'!K71)/('9.03 ODI_Interruption'!K11*60*24*365),0))</f>
        <v>1</v>
      </c>
      <c r="M21" s="1337">
        <f>1-(IFERROR(('9.03 ODI_Interruption'!L53+'9.03 ODI_Interruption'!L61+'9.03 ODI_Interruption'!L71)/('9.03 ODI_Interruption'!L11*60*24*365),0))</f>
        <v>1</v>
      </c>
      <c r="N21" s="1337">
        <f>1-(IFERROR(('9.03 ODI_Interruption'!M53+'9.03 ODI_Interruption'!M61+'9.03 ODI_Interruption'!M71)/('9.03 ODI_Interruption'!M11*60*24*365),0))</f>
        <v>1</v>
      </c>
    </row>
    <row r="22" spans="1:14">
      <c r="E22" s="11" t="s">
        <v>1693</v>
      </c>
      <c r="F22" s="11" t="s">
        <v>1694</v>
      </c>
      <c r="G22" s="11" t="s">
        <v>1695</v>
      </c>
      <c r="H22" s="11" t="s">
        <v>1696</v>
      </c>
      <c r="I22" s="11" t="s">
        <v>1582</v>
      </c>
      <c r="J22" s="921">
        <f>'9.03 ODI_Interruption'!I39+'9.03 ODI_Interruption'!I49</f>
        <v>0</v>
      </c>
      <c r="K22" s="921">
        <f>'9.03 ODI_Interruption'!J39+'9.03 ODI_Interruption'!J49</f>
        <v>0</v>
      </c>
      <c r="L22" s="921">
        <f>'9.03 ODI_Interruption'!K39+'9.03 ODI_Interruption'!K49</f>
        <v>0</v>
      </c>
      <c r="M22" s="921">
        <f>'9.03 ODI_Interruption'!L39+'9.03 ODI_Interruption'!L49</f>
        <v>0</v>
      </c>
      <c r="N22" s="921">
        <f>'9.03 ODI_Interruption'!M39+'9.03 ODI_Interruption'!M49</f>
        <v>0</v>
      </c>
    </row>
    <row r="23" spans="1:14" s="284" customFormat="1" ht="13.5" customHeight="1">
      <c r="E23" s="11" t="s">
        <v>1693</v>
      </c>
      <c r="F23" s="11" t="s">
        <v>1694</v>
      </c>
      <c r="G23" s="11" t="s">
        <v>1695</v>
      </c>
      <c r="H23" s="273" t="s">
        <v>1697</v>
      </c>
      <c r="I23" s="286" t="s">
        <v>1692</v>
      </c>
      <c r="J23" s="922">
        <f>IFERROR((J22/J14),0)</f>
        <v>0</v>
      </c>
      <c r="K23" s="922">
        <f t="shared" ref="K23:N23" si="0">IFERROR((K22/K14),0)</f>
        <v>0</v>
      </c>
      <c r="L23" s="922">
        <f t="shared" si="0"/>
        <v>0</v>
      </c>
      <c r="M23" s="922">
        <f t="shared" si="0"/>
        <v>0</v>
      </c>
      <c r="N23" s="922">
        <f t="shared" si="0"/>
        <v>0</v>
      </c>
    </row>
    <row r="24" spans="1:14" s="284" customFormat="1" ht="13.5" customHeight="1">
      <c r="E24" s="11" t="s">
        <v>1693</v>
      </c>
      <c r="F24" s="11" t="s">
        <v>1694</v>
      </c>
      <c r="G24" s="11" t="s">
        <v>1695</v>
      </c>
      <c r="H24" s="273" t="s">
        <v>1698</v>
      </c>
      <c r="I24" s="286" t="s">
        <v>1582</v>
      </c>
      <c r="J24" s="794">
        <f>IFERROR(('9.03 ODI_Interruption'!I61+'9.03 ODI_Interruption'!I71)/J22,0)</f>
        <v>0</v>
      </c>
      <c r="K24" s="794">
        <f>IFERROR(('9.03 ODI_Interruption'!J61+'9.03 ODI_Interruption'!J71)/K22,0)</f>
        <v>0</v>
      </c>
      <c r="L24" s="794">
        <f>IFERROR(('9.03 ODI_Interruption'!K61+'9.03 ODI_Interruption'!K71)/L22,0)</f>
        <v>0</v>
      </c>
      <c r="M24" s="794">
        <f>IFERROR(('9.03 ODI_Interruption'!L61+'9.03 ODI_Interruption'!L71)/M22,0)</f>
        <v>0</v>
      </c>
      <c r="N24" s="794">
        <f>IFERROR(('9.03 ODI_Interruption'!M61+'9.03 ODI_Interruption'!M71)/N22,0)</f>
        <v>0</v>
      </c>
    </row>
    <row r="25" spans="1:14" s="284" customFormat="1" ht="13.5" customHeight="1">
      <c r="E25" s="284" t="s">
        <v>1699</v>
      </c>
      <c r="F25" s="273"/>
      <c r="G25" s="273" t="s">
        <v>1700</v>
      </c>
      <c r="H25" s="273" t="s">
        <v>1701</v>
      </c>
      <c r="I25" s="286"/>
      <c r="J25" s="1232"/>
      <c r="K25" s="1232"/>
      <c r="L25" s="1232"/>
      <c r="M25" s="482" t="str">
        <f>COUNT('9.04 Maj_Interrupt'!$I$12:$I$51)&amp;" : "&amp;SUM('9.04 Maj_Interrupt'!$I$12:$I$51)</f>
        <v>0 : 0</v>
      </c>
      <c r="N25" s="403"/>
    </row>
    <row r="26" spans="1:14" s="284" customFormat="1" ht="13.5" customHeight="1">
      <c r="F26" s="273"/>
      <c r="G26" s="273"/>
      <c r="H26" s="273"/>
      <c r="I26" s="286"/>
      <c r="L26" s="13"/>
      <c r="M26" s="285"/>
      <c r="N26" s="286"/>
    </row>
    <row r="27" spans="1:14" s="485" customFormat="1" ht="15.5">
      <c r="A27" s="483"/>
      <c r="B27" s="484" t="s">
        <v>1702</v>
      </c>
      <c r="C27" s="484"/>
      <c r="D27" s="484"/>
    </row>
    <row r="28" spans="1:14" s="353" customFormat="1">
      <c r="I28" s="367"/>
      <c r="L28" s="13"/>
      <c r="M28" s="371"/>
      <c r="N28" s="367"/>
    </row>
    <row r="29" spans="1:14" s="353" customFormat="1">
      <c r="A29" s="353" t="s">
        <v>1703</v>
      </c>
      <c r="I29" s="367"/>
      <c r="L29" s="13"/>
      <c r="M29" s="371"/>
      <c r="N29" s="367"/>
    </row>
    <row r="30" spans="1:14" s="284" customFormat="1" ht="13.5" customHeight="1">
      <c r="E30" s="284" t="s">
        <v>1704</v>
      </c>
      <c r="F30" s="273" t="s">
        <v>1705</v>
      </c>
      <c r="G30" s="273" t="s">
        <v>1706</v>
      </c>
      <c r="H30" s="273"/>
      <c r="I30" s="286" t="s">
        <v>1582</v>
      </c>
      <c r="J30" s="1229"/>
      <c r="K30" s="1229"/>
      <c r="L30" s="1229"/>
      <c r="M30" s="1338">
        <f>IFERROR('9.01 ODI_CustomerSatisfaction'!V29,0)</f>
        <v>0</v>
      </c>
      <c r="N30" s="403"/>
    </row>
    <row r="31" spans="1:14" s="284" customFormat="1" ht="13.5" customHeight="1">
      <c r="E31" s="284" t="s">
        <v>1707</v>
      </c>
      <c r="F31" s="273" t="s">
        <v>1705</v>
      </c>
      <c r="G31" s="273" t="s">
        <v>1708</v>
      </c>
      <c r="H31" s="273"/>
      <c r="I31" s="286" t="s">
        <v>1582</v>
      </c>
      <c r="J31" s="1229"/>
      <c r="K31" s="1229"/>
      <c r="L31" s="1229"/>
      <c r="M31" s="1338">
        <f>IFERROR('9.01 ODI_CustomerSatisfaction'!V16,0)</f>
        <v>0</v>
      </c>
      <c r="N31" s="403"/>
    </row>
    <row r="32" spans="1:14" s="284" customFormat="1" ht="13.5" customHeight="1">
      <c r="E32" s="284" t="s">
        <v>1709</v>
      </c>
      <c r="F32" s="273" t="s">
        <v>1705</v>
      </c>
      <c r="G32" s="273" t="s">
        <v>1710</v>
      </c>
      <c r="H32" s="273"/>
      <c r="I32" s="286" t="s">
        <v>1582</v>
      </c>
      <c r="J32" s="1229"/>
      <c r="K32" s="1229"/>
      <c r="L32" s="1229"/>
      <c r="M32" s="1338">
        <f>IFERROR('9.01 ODI_CustomerSatisfaction'!V45,0)</f>
        <v>0</v>
      </c>
      <c r="N32" s="403"/>
    </row>
    <row r="33" spans="2:14" s="284" customFormat="1" ht="13.5" customHeight="1">
      <c r="E33" s="284" t="s">
        <v>1711</v>
      </c>
      <c r="F33" s="273" t="s">
        <v>1712</v>
      </c>
      <c r="G33" s="273" t="s">
        <v>1713</v>
      </c>
      <c r="H33" s="273"/>
      <c r="I33" s="286" t="s">
        <v>1582</v>
      </c>
      <c r="J33" s="1338">
        <f>'2.05 Revenue - ODI'!E134</f>
        <v>0</v>
      </c>
      <c r="K33" s="1338">
        <f>'2.05 Revenue - ODI'!F134</f>
        <v>0</v>
      </c>
      <c r="L33" s="1338">
        <f>'2.05 Revenue - ODI'!G134</f>
        <v>0</v>
      </c>
      <c r="M33" s="1338" t="e">
        <f>'2.05 Revenue - ODI'!H134</f>
        <v>#VALUE!</v>
      </c>
      <c r="N33" s="403"/>
    </row>
    <row r="34" spans="2:14" s="284" customFormat="1" ht="13.5" customHeight="1">
      <c r="F34" s="273"/>
      <c r="G34" s="273"/>
      <c r="H34" s="273"/>
      <c r="I34" s="286"/>
      <c r="L34" s="13"/>
      <c r="M34" s="285"/>
      <c r="N34" s="286"/>
    </row>
    <row r="35" spans="2:14" s="485" customFormat="1" ht="15.5">
      <c r="B35" s="484" t="s">
        <v>1714</v>
      </c>
      <c r="C35" s="484"/>
      <c r="D35" s="484"/>
    </row>
    <row r="36" spans="2:14" s="353" customFormat="1">
      <c r="I36" s="367"/>
      <c r="L36" s="13"/>
      <c r="M36" s="371"/>
      <c r="N36" s="367"/>
    </row>
    <row r="37" spans="2:14" s="284" customFormat="1" ht="13.5" customHeight="1">
      <c r="E37" s="284" t="s">
        <v>1715</v>
      </c>
      <c r="F37" s="273"/>
      <c r="G37" s="273" t="s">
        <v>1716</v>
      </c>
      <c r="H37" s="273"/>
      <c r="I37" s="286" t="s">
        <v>1692</v>
      </c>
      <c r="J37" s="1231"/>
      <c r="K37" s="1231"/>
      <c r="L37" s="1231"/>
      <c r="M37" s="720">
        <f>IFERROR(('12.01 GSoP'!$J$126+'12.01 GSoP'!$J$144+'12.01 GSoP'!$J$163)/('12.01 GSoP'!$J$123+'12.01 GSoP'!$J$141+'12.01 GSoP'!$J$159),0)</f>
        <v>0</v>
      </c>
      <c r="N37" s="403"/>
    </row>
    <row r="38" spans="2:14" s="284" customFormat="1" ht="13.5" customHeight="1">
      <c r="E38" s="284" t="s">
        <v>1717</v>
      </c>
      <c r="F38" s="273"/>
      <c r="G38" s="273" t="s">
        <v>1716</v>
      </c>
      <c r="H38" s="273"/>
      <c r="I38" s="286" t="s">
        <v>1692</v>
      </c>
      <c r="J38" s="1231"/>
      <c r="K38" s="1231"/>
      <c r="L38" s="1231"/>
      <c r="M38" s="720">
        <f>IFERROR('12.01 GSoP'!$J$276/'12.01 GSoP'!$J$275,0)</f>
        <v>0</v>
      </c>
      <c r="N38" s="403"/>
    </row>
    <row r="39" spans="2:14" s="284" customFormat="1" ht="13.5" customHeight="1">
      <c r="F39" s="273"/>
      <c r="G39" s="273"/>
      <c r="H39" s="273"/>
      <c r="I39" s="286"/>
      <c r="L39" s="13"/>
      <c r="M39" s="285"/>
      <c r="N39" s="286"/>
    </row>
    <row r="40" spans="2:14" s="485" customFormat="1" ht="15.5">
      <c r="B40" s="484" t="s">
        <v>1718</v>
      </c>
      <c r="C40" s="484"/>
      <c r="D40" s="484"/>
    </row>
    <row r="41" spans="2:14" s="353" customFormat="1">
      <c r="I41" s="367"/>
      <c r="L41" s="13"/>
      <c r="M41" s="371"/>
      <c r="N41" s="367"/>
    </row>
    <row r="42" spans="2:14" s="284" customFormat="1" ht="13.5" customHeight="1">
      <c r="E42" s="284" t="s">
        <v>1719</v>
      </c>
      <c r="F42" s="273" t="s">
        <v>197</v>
      </c>
      <c r="G42" s="273" t="s">
        <v>1716</v>
      </c>
      <c r="H42" s="273"/>
      <c r="I42" s="11" t="s">
        <v>1582</v>
      </c>
      <c r="J42" s="925">
        <f>'1.05 Summary_Workload '!I45</f>
        <v>0</v>
      </c>
      <c r="K42" s="925">
        <f>'1.05 Summary_Workload '!J45</f>
        <v>0</v>
      </c>
      <c r="L42" s="925">
        <f>'1.05 Summary_Workload '!K45</f>
        <v>0</v>
      </c>
      <c r="M42" s="925">
        <f>'1.05 Summary_Workload '!L45</f>
        <v>0</v>
      </c>
      <c r="N42" s="925">
        <f>'1.05 Summary_Workload '!M45</f>
        <v>0</v>
      </c>
    </row>
    <row r="43" spans="2:14" s="284" customFormat="1" ht="13.5" customHeight="1">
      <c r="C43" s="906"/>
      <c r="E43" s="284" t="s">
        <v>1720</v>
      </c>
      <c r="F43" s="273" t="s">
        <v>1721</v>
      </c>
      <c r="G43" s="273" t="s">
        <v>1722</v>
      </c>
      <c r="H43" s="273"/>
      <c r="I43" s="286" t="s">
        <v>1692</v>
      </c>
      <c r="J43" s="1231"/>
      <c r="K43" s="1231"/>
      <c r="L43" s="1231"/>
      <c r="M43" s="923">
        <f>IFERROR(SUM('5.05 Connections'!$V$191:$Z$191)/'5.05 Connections'!$Q$191,0)</f>
        <v>0</v>
      </c>
      <c r="N43" s="403"/>
    </row>
    <row r="44" spans="2:14" s="284" customFormat="1" ht="13.5" customHeight="1">
      <c r="F44" s="273"/>
      <c r="G44" s="273"/>
      <c r="H44" s="273"/>
      <c r="I44" s="286"/>
      <c r="L44" s="13"/>
      <c r="M44" s="285"/>
      <c r="N44" s="286"/>
    </row>
    <row r="45" spans="2:14" s="485" customFormat="1" ht="13.5" customHeight="1">
      <c r="B45" s="484" t="s">
        <v>1723</v>
      </c>
      <c r="C45" s="484"/>
      <c r="D45" s="484"/>
    </row>
    <row r="46" spans="2:14" s="284" customFormat="1" ht="13.5" customHeight="1">
      <c r="F46" s="273"/>
      <c r="G46" s="273"/>
      <c r="H46" s="273"/>
      <c r="I46" s="286"/>
      <c r="L46" s="13"/>
      <c r="M46" s="285"/>
      <c r="N46" s="286"/>
    </row>
    <row r="47" spans="2:14" s="284" customFormat="1" ht="13.5" customHeight="1">
      <c r="E47" s="284" t="s">
        <v>1724</v>
      </c>
      <c r="F47" s="273" t="s">
        <v>1725</v>
      </c>
      <c r="G47" s="273" t="s">
        <v>1726</v>
      </c>
      <c r="H47" s="273"/>
      <c r="I47" s="286" t="s">
        <v>1692</v>
      </c>
      <c r="J47" s="803" t="str">
        <f>'11.11 Other_PREReports&amp;Repairs'!M16</f>
        <v/>
      </c>
      <c r="K47" s="803" t="str">
        <f>'11.11 Other_PREReports&amp;Repairs'!N16</f>
        <v/>
      </c>
      <c r="L47" s="803" t="str">
        <f>'11.11 Other_PREReports&amp;Repairs'!O16</f>
        <v/>
      </c>
      <c r="M47" s="803" t="str">
        <f>'11.11 Other_PREReports&amp;Repairs'!P16</f>
        <v/>
      </c>
      <c r="N47" s="803" t="str">
        <f>'11.11 Other_PREReports&amp;Repairs'!Q16</f>
        <v/>
      </c>
    </row>
    <row r="48" spans="2:14" s="284" customFormat="1" ht="13.5" customHeight="1">
      <c r="E48" s="284" t="s">
        <v>1727</v>
      </c>
      <c r="F48" s="273" t="s">
        <v>1725</v>
      </c>
      <c r="G48" s="273" t="s">
        <v>1726</v>
      </c>
      <c r="H48" s="273"/>
      <c r="I48" s="286" t="s">
        <v>1692</v>
      </c>
      <c r="J48" s="803" t="str">
        <f>'11.11 Other_PREReports&amp;Repairs'!M12</f>
        <v/>
      </c>
      <c r="K48" s="803" t="str">
        <f>'11.11 Other_PREReports&amp;Repairs'!N12</f>
        <v/>
      </c>
      <c r="L48" s="803" t="str">
        <f>'11.11 Other_PREReports&amp;Repairs'!O12</f>
        <v/>
      </c>
      <c r="M48" s="803" t="str">
        <f>'11.11 Other_PREReports&amp;Repairs'!P12</f>
        <v/>
      </c>
      <c r="N48" s="803" t="str">
        <f>'11.11 Other_PREReports&amp;Repairs'!Q12</f>
        <v/>
      </c>
    </row>
    <row r="50" spans="2:14" s="485" customFormat="1" ht="15.5">
      <c r="B50" s="484" t="s">
        <v>1728</v>
      </c>
      <c r="C50" s="484"/>
      <c r="D50" s="484"/>
    </row>
    <row r="51" spans="2:14" s="353" customFormat="1">
      <c r="I51" s="367"/>
      <c r="L51" s="13"/>
      <c r="M51" s="371"/>
      <c r="N51" s="367"/>
    </row>
    <row r="52" spans="2:14" s="284" customFormat="1" ht="13.5" customHeight="1">
      <c r="E52" s="284" t="s">
        <v>1729</v>
      </c>
      <c r="F52" s="273" t="s">
        <v>1730</v>
      </c>
      <c r="G52" s="273" t="s">
        <v>1722</v>
      </c>
      <c r="H52" s="273"/>
      <c r="I52" s="11" t="s">
        <v>1582</v>
      </c>
      <c r="J52" s="1339">
        <f>'4.07 Shrinkage '!H36-'4.07 Shrinkage '!F20</f>
        <v>0</v>
      </c>
      <c r="K52" s="1339">
        <f>'4.07 Shrinkage '!I36-'4.07 Shrinkage '!H36</f>
        <v>0</v>
      </c>
      <c r="L52" s="1339">
        <f>'4.07 Shrinkage '!J36-'4.07 Shrinkage '!I36</f>
        <v>0</v>
      </c>
      <c r="M52" s="1339">
        <v>0</v>
      </c>
      <c r="N52" s="1339">
        <v>0</v>
      </c>
    </row>
    <row r="53" spans="2:14" s="284" customFormat="1" ht="13.5" customHeight="1">
      <c r="E53" s="284" t="s">
        <v>1731</v>
      </c>
      <c r="F53" s="273" t="s">
        <v>1732</v>
      </c>
      <c r="G53" s="273" t="s">
        <v>1722</v>
      </c>
      <c r="H53" s="273"/>
      <c r="I53" s="286" t="s">
        <v>1692</v>
      </c>
      <c r="J53" s="795">
        <f>IFERROR(('4.07 Shrinkage '!$F$20-'4.07 Shrinkage '!H36)/'4.07 Shrinkage '!$F$20,0)</f>
        <v>0</v>
      </c>
      <c r="K53" s="795">
        <f>IFERROR(('4.07 Shrinkage '!$F$20-'4.07 Shrinkage '!I36)/'4.07 Shrinkage '!$F$20,0)</f>
        <v>0</v>
      </c>
      <c r="L53" s="795">
        <f>IFERROR(('4.07 Shrinkage '!$F$20-'4.07 Shrinkage '!J36)/'4.07 Shrinkage '!$F$20,0)</f>
        <v>0</v>
      </c>
      <c r="M53" s="795">
        <f>IFERROR(('4.07 Shrinkage '!$F$20-'4.07 Shrinkage '!K36)/'4.07 Shrinkage '!$F$20,0)</f>
        <v>0</v>
      </c>
      <c r="N53" s="403"/>
    </row>
    <row r="54" spans="2:14" s="284" customFormat="1">
      <c r="E54" s="284" t="s">
        <v>1733</v>
      </c>
      <c r="F54" s="273" t="s">
        <v>1734</v>
      </c>
      <c r="G54" s="273" t="s">
        <v>1722</v>
      </c>
      <c r="H54" s="273"/>
      <c r="I54" s="11" t="s">
        <v>1582</v>
      </c>
      <c r="J54" s="482" t="str">
        <f>'11.07 Other_Envir_Other'!G15&amp;":"&amp;'11.07 Other_Envir_Other'!G16</f>
        <v>:</v>
      </c>
      <c r="K54" s="482" t="str">
        <f>'11.07 Other_Envir_Other'!H15&amp;":"&amp;'11.07 Other_Envir_Other'!H16</f>
        <v>:</v>
      </c>
      <c r="L54" s="482" t="str">
        <f>'11.07 Other_Envir_Other'!I15&amp;":"&amp;'11.07 Other_Envir_Other'!I16</f>
        <v>:</v>
      </c>
      <c r="M54" s="482" t="str">
        <f>'11.07 Other_Envir_Other'!J15&amp;":"&amp;'11.07 Other_Envir_Other'!J16</f>
        <v>:0</v>
      </c>
      <c r="N54" s="403"/>
    </row>
    <row r="55" spans="2:14" s="284" customFormat="1" ht="13.5" customHeight="1">
      <c r="F55" s="273"/>
      <c r="G55" s="273"/>
      <c r="H55" s="273"/>
      <c r="I55" s="286"/>
      <c r="J55" s="11"/>
      <c r="L55" s="13"/>
      <c r="M55" s="285"/>
      <c r="N55" s="286"/>
    </row>
    <row r="56" spans="2:14" s="485" customFormat="1" ht="15.5">
      <c r="B56" s="484" t="s">
        <v>1735</v>
      </c>
      <c r="C56" s="484"/>
      <c r="D56" s="484"/>
    </row>
    <row r="57" spans="2:14" s="353" customFormat="1">
      <c r="I57" s="367"/>
      <c r="L57" s="13"/>
      <c r="M57" s="371"/>
      <c r="N57" s="367"/>
    </row>
    <row r="58" spans="2:14" s="284" customFormat="1" ht="13.4" customHeight="1">
      <c r="E58" s="284" t="s">
        <v>1736</v>
      </c>
      <c r="F58" s="273" t="s">
        <v>185</v>
      </c>
      <c r="G58" s="273" t="s">
        <v>1737</v>
      </c>
      <c r="H58" s="273"/>
      <c r="I58" s="11" t="s">
        <v>185</v>
      </c>
      <c r="J58" s="924">
        <f>'1.01 Summary_Totex'!I56</f>
        <v>0</v>
      </c>
      <c r="K58" s="924">
        <f>'1.01 Summary_Totex'!J56</f>
        <v>0</v>
      </c>
      <c r="L58" s="924">
        <f>'1.01 Summary_Totex'!K56</f>
        <v>0</v>
      </c>
      <c r="M58" s="924">
        <f>'1.01 Summary_Totex'!L56</f>
        <v>0</v>
      </c>
      <c r="N58" s="793"/>
    </row>
    <row r="59" spans="2:14" s="284" customFormat="1" ht="13.4" customHeight="1">
      <c r="E59" s="284" t="s">
        <v>1738</v>
      </c>
      <c r="F59" s="273" t="s">
        <v>1692</v>
      </c>
      <c r="G59" s="273" t="s">
        <v>1722</v>
      </c>
      <c r="H59" s="273"/>
      <c r="I59" s="286" t="s">
        <v>1692</v>
      </c>
      <c r="J59" s="795" t="e">
        <f>J58/'1.01 Summary_Totex'!I122</f>
        <v>#DIV/0!</v>
      </c>
      <c r="K59" s="795" t="e">
        <f>K58/'1.01 Summary_Totex'!J122</f>
        <v>#DIV/0!</v>
      </c>
      <c r="L59" s="795" t="e">
        <f>L58/'1.01 Summary_Totex'!K122</f>
        <v>#DIV/0!</v>
      </c>
      <c r="M59" s="795" t="e">
        <f>M58/'1.01 Summary_Totex'!L122</f>
        <v>#DIV/0!</v>
      </c>
      <c r="N59" s="793"/>
    </row>
    <row r="60" spans="2:14" s="284" customFormat="1" ht="13.5" customHeight="1">
      <c r="E60" s="284" t="s">
        <v>1739</v>
      </c>
      <c r="F60" s="273" t="s">
        <v>185</v>
      </c>
      <c r="G60" s="273" t="s">
        <v>1722</v>
      </c>
      <c r="H60" s="273"/>
      <c r="I60" s="286" t="s">
        <v>185</v>
      </c>
      <c r="J60" s="924">
        <f>'1.01 Summary_Totex'!I67</f>
        <v>0</v>
      </c>
      <c r="K60" s="924">
        <f>'1.01 Summary_Totex'!J67</f>
        <v>0</v>
      </c>
      <c r="L60" s="924">
        <f>'1.01 Summary_Totex'!K67</f>
        <v>0</v>
      </c>
      <c r="M60" s="924">
        <f>'1.01 Summary_Totex'!L67</f>
        <v>0</v>
      </c>
      <c r="N60" s="793"/>
    </row>
    <row r="61" spans="2:14" s="29" customFormat="1">
      <c r="D61" s="288"/>
      <c r="E61" s="288"/>
      <c r="F61" s="289"/>
      <c r="G61" s="289"/>
      <c r="I61" s="288"/>
      <c r="J61" s="284"/>
      <c r="K61" s="284"/>
      <c r="L61" s="13"/>
      <c r="M61" s="285"/>
      <c r="N61" s="286"/>
    </row>
    <row r="62" spans="2:14" s="27" customFormat="1" ht="18">
      <c r="B62"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J22:N22 J39:J42 J49:J51 J44:J45"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FC09C-817E-4C51-9127-69825E90AA93}">
  <sheetPr codeName="Sheet12">
    <tabColor theme="4"/>
    <pageSetUpPr autoPageBreaks="0"/>
  </sheetPr>
  <dimension ref="A1:AC83"/>
  <sheetViews>
    <sheetView zoomScale="40" zoomScaleNormal="40" workbookViewId="0">
      <selection activeCell="F65" sqref="F65:F71"/>
    </sheetView>
  </sheetViews>
  <sheetFormatPr defaultColWidth="14" defaultRowHeight="14"/>
  <cols>
    <col min="1" max="1" width="14.453125" style="11" customWidth="1"/>
    <col min="2" max="3" width="1.453125" style="11" customWidth="1"/>
    <col min="4" max="4" width="23.453125" style="11" bestFit="1" customWidth="1"/>
    <col min="5" max="5" width="29.54296875" style="11" bestFit="1" customWidth="1"/>
    <col min="6" max="6" width="36.54296875" style="11" customWidth="1"/>
    <col min="7" max="7" width="10.54296875" style="11" bestFit="1" customWidth="1"/>
    <col min="8" max="8" width="10.453125" style="11" bestFit="1" customWidth="1"/>
    <col min="9" max="9" width="5.453125" style="11" bestFit="1" customWidth="1"/>
    <col min="10" max="15" width="18.453125" style="11" customWidth="1"/>
    <col min="16" max="16" width="5.453125" style="11" customWidth="1"/>
    <col min="17" max="22" width="18.453125" style="11" customWidth="1"/>
    <col min="23" max="23" width="5.453125" style="11" customWidth="1"/>
    <col min="24" max="24" width="18.453125" style="743" customWidth="1"/>
    <col min="25" max="64" width="18.453125" style="11" customWidth="1"/>
    <col min="65" max="16384" width="14" style="11"/>
  </cols>
  <sheetData>
    <row r="1" spans="1:29" s="2" customFormat="1" ht="25">
      <c r="A1" s="1" t="s">
        <v>1365</v>
      </c>
      <c r="B1" s="3"/>
      <c r="X1" s="756"/>
      <c r="Z1" s="3"/>
    </row>
    <row r="2" spans="1:29" s="2" customFormat="1" ht="25">
      <c r="A2" s="4" t="str">
        <f>Cover!$E$13</f>
        <v>Master</v>
      </c>
      <c r="B2" s="3"/>
      <c r="X2" s="756"/>
    </row>
    <row r="3" spans="1:29" s="2" customFormat="1" ht="25">
      <c r="A3" s="4">
        <f>Cover!$E$15</f>
        <v>2025</v>
      </c>
      <c r="B3" s="4"/>
      <c r="C3" s="4"/>
      <c r="D3" s="4"/>
      <c r="X3" s="756"/>
    </row>
    <row r="4" spans="1:29" s="5" customFormat="1" ht="25.5" thickBot="1">
      <c r="A4" s="1302" t="s">
        <v>39</v>
      </c>
      <c r="B4" s="6"/>
      <c r="J4" s="1309" t="s">
        <v>1740</v>
      </c>
      <c r="Q4" s="1279" t="s">
        <v>1741</v>
      </c>
      <c r="X4" s="1279" t="s">
        <v>1742</v>
      </c>
    </row>
    <row r="5" spans="1:29" ht="15.5">
      <c r="A5" s="456"/>
      <c r="B5" s="457"/>
      <c r="C5" s="457"/>
      <c r="D5" s="9"/>
      <c r="E5" s="9"/>
      <c r="F5" s="9"/>
      <c r="G5" s="458"/>
      <c r="H5" s="458"/>
      <c r="I5" s="456"/>
      <c r="J5" s="870" t="s">
        <v>1743</v>
      </c>
      <c r="K5" s="715"/>
      <c r="L5" s="715"/>
      <c r="M5" s="715"/>
      <c r="N5" s="714"/>
      <c r="O5" s="714"/>
      <c r="P5" s="456"/>
      <c r="Q5" s="870" t="s">
        <v>1743</v>
      </c>
      <c r="R5" s="715"/>
      <c r="S5" s="715"/>
      <c r="T5" s="715"/>
      <c r="U5" s="714"/>
      <c r="V5" s="714"/>
      <c r="W5" s="456"/>
      <c r="X5" s="870" t="s">
        <v>1743</v>
      </c>
      <c r="Y5" s="715"/>
      <c r="Z5" s="715"/>
      <c r="AA5" s="715"/>
      <c r="AB5" s="714"/>
      <c r="AC5" s="714"/>
    </row>
    <row r="6" spans="1:29" ht="15.5">
      <c r="A6" s="456"/>
      <c r="B6" s="457"/>
      <c r="C6" s="457"/>
      <c r="D6" s="36" t="s">
        <v>164</v>
      </c>
      <c r="E6" s="36" t="s">
        <v>165</v>
      </c>
      <c r="F6" s="36" t="s">
        <v>1555</v>
      </c>
      <c r="G6" s="713" t="s">
        <v>174</v>
      </c>
      <c r="H6" s="713"/>
      <c r="I6" s="712" t="s">
        <v>175</v>
      </c>
      <c r="J6" s="711">
        <v>2022</v>
      </c>
      <c r="K6" s="710">
        <v>2023</v>
      </c>
      <c r="L6" s="710">
        <v>2024</v>
      </c>
      <c r="M6" s="710">
        <v>2025</v>
      </c>
      <c r="N6" s="709">
        <v>2026</v>
      </c>
      <c r="O6" s="709" t="s">
        <v>1369</v>
      </c>
      <c r="P6" s="712"/>
      <c r="Q6" s="711">
        <v>2022</v>
      </c>
      <c r="R6" s="710">
        <v>2023</v>
      </c>
      <c r="S6" s="710">
        <v>2024</v>
      </c>
      <c r="T6" s="710">
        <v>2025</v>
      </c>
      <c r="U6" s="709">
        <v>2026</v>
      </c>
      <c r="V6" s="709" t="s">
        <v>1369</v>
      </c>
      <c r="W6" s="712"/>
      <c r="X6" s="711">
        <v>2022</v>
      </c>
      <c r="Y6" s="710">
        <v>2023</v>
      </c>
      <c r="Z6" s="710">
        <v>2024</v>
      </c>
      <c r="AA6" s="710">
        <v>2025</v>
      </c>
      <c r="AB6" s="709">
        <v>2026</v>
      </c>
      <c r="AC6" s="709" t="s">
        <v>1369</v>
      </c>
    </row>
    <row r="7" spans="1:29" s="27" customFormat="1" ht="18">
      <c r="B7" s="28" t="s">
        <v>189</v>
      </c>
      <c r="J7" s="744"/>
      <c r="Q7" s="744"/>
      <c r="X7" s="744"/>
    </row>
    <row r="8" spans="1:29" ht="18">
      <c r="B8" s="75"/>
      <c r="D8" s="11" t="s">
        <v>189</v>
      </c>
      <c r="E8" s="11" t="s">
        <v>1744</v>
      </c>
      <c r="F8" s="11" t="s">
        <v>1745</v>
      </c>
      <c r="G8" s="11" t="s">
        <v>184</v>
      </c>
      <c r="I8" s="11" t="s">
        <v>185</v>
      </c>
      <c r="J8" s="871"/>
      <c r="K8" s="871"/>
      <c r="L8" s="871"/>
      <c r="M8" s="871"/>
      <c r="N8" s="871"/>
      <c r="O8" s="872">
        <f>SUM(J8:N8)</f>
        <v>0</v>
      </c>
      <c r="Q8" s="871"/>
      <c r="R8" s="871"/>
      <c r="S8" s="871"/>
      <c r="T8" s="871"/>
      <c r="U8" s="871"/>
      <c r="V8" s="872">
        <f>SUM(Q8:U8)</f>
        <v>0</v>
      </c>
      <c r="X8" s="871"/>
      <c r="Y8" s="871"/>
      <c r="Z8" s="871"/>
      <c r="AA8" s="871"/>
      <c r="AB8" s="871"/>
      <c r="AC8" s="872">
        <f>SUM(X8:AB8)</f>
        <v>0</v>
      </c>
    </row>
    <row r="9" spans="1:29" ht="18">
      <c r="B9" s="75"/>
      <c r="D9" s="11" t="s">
        <v>189</v>
      </c>
      <c r="E9" s="11" t="s">
        <v>1744</v>
      </c>
      <c r="F9" s="11" t="s">
        <v>1746</v>
      </c>
      <c r="G9" s="11" t="s">
        <v>184</v>
      </c>
      <c r="I9" s="11" t="s">
        <v>185</v>
      </c>
      <c r="J9" s="871"/>
      <c r="K9" s="871"/>
      <c r="L9" s="871"/>
      <c r="M9" s="871"/>
      <c r="N9" s="871"/>
      <c r="O9" s="872">
        <f t="shared" ref="O9:O17" si="0">SUM(J9:N9)</f>
        <v>0</v>
      </c>
      <c r="Q9" s="871"/>
      <c r="R9" s="871"/>
      <c r="S9" s="871"/>
      <c r="T9" s="871"/>
      <c r="U9" s="871"/>
      <c r="V9" s="872">
        <f t="shared" ref="V9:V17" si="1">SUM(Q9:U9)</f>
        <v>0</v>
      </c>
      <c r="X9" s="871"/>
      <c r="Y9" s="871"/>
      <c r="Z9" s="871"/>
      <c r="AA9" s="871"/>
      <c r="AB9" s="871"/>
      <c r="AC9" s="872">
        <f t="shared" ref="AC9:AC17" si="2">SUM(X9:AB9)</f>
        <v>0</v>
      </c>
    </row>
    <row r="10" spans="1:29" ht="18">
      <c r="B10" s="75"/>
      <c r="D10" s="11" t="s">
        <v>189</v>
      </c>
      <c r="E10" s="11" t="s">
        <v>1744</v>
      </c>
      <c r="F10" s="11" t="s">
        <v>216</v>
      </c>
      <c r="G10" s="11" t="s">
        <v>184</v>
      </c>
      <c r="I10" s="11" t="s">
        <v>185</v>
      </c>
      <c r="J10" s="871"/>
      <c r="K10" s="871"/>
      <c r="L10" s="871"/>
      <c r="M10" s="871"/>
      <c r="N10" s="871"/>
      <c r="O10" s="872">
        <f t="shared" si="0"/>
        <v>0</v>
      </c>
      <c r="Q10" s="871"/>
      <c r="R10" s="871"/>
      <c r="S10" s="871"/>
      <c r="T10" s="871"/>
      <c r="U10" s="871"/>
      <c r="V10" s="872">
        <f t="shared" si="1"/>
        <v>0</v>
      </c>
      <c r="X10" s="871"/>
      <c r="Y10" s="871"/>
      <c r="Z10" s="871"/>
      <c r="AA10" s="871"/>
      <c r="AB10" s="871"/>
      <c r="AC10" s="872">
        <f t="shared" si="2"/>
        <v>0</v>
      </c>
    </row>
    <row r="11" spans="1:29" ht="18">
      <c r="B11" s="75"/>
      <c r="D11" s="11" t="s">
        <v>189</v>
      </c>
      <c r="E11" s="11" t="s">
        <v>1747</v>
      </c>
      <c r="F11" s="11" t="s">
        <v>1748</v>
      </c>
      <c r="G11" s="11" t="s">
        <v>184</v>
      </c>
      <c r="I11" s="11" t="s">
        <v>185</v>
      </c>
      <c r="J11" s="871"/>
      <c r="K11" s="871"/>
      <c r="L11" s="871"/>
      <c r="M11" s="871"/>
      <c r="N11" s="871"/>
      <c r="O11" s="872">
        <f t="shared" si="0"/>
        <v>0</v>
      </c>
      <c r="Q11" s="871"/>
      <c r="R11" s="871"/>
      <c r="S11" s="871"/>
      <c r="T11" s="871"/>
      <c r="U11" s="871"/>
      <c r="V11" s="872">
        <f t="shared" si="1"/>
        <v>0</v>
      </c>
      <c r="X11" s="871"/>
      <c r="Y11" s="871"/>
      <c r="Z11" s="871"/>
      <c r="AA11" s="871"/>
      <c r="AB11" s="871"/>
      <c r="AC11" s="872">
        <f t="shared" si="2"/>
        <v>0</v>
      </c>
    </row>
    <row r="12" spans="1:29" ht="18">
      <c r="B12" s="75"/>
      <c r="D12" s="11" t="s">
        <v>189</v>
      </c>
      <c r="E12" s="11" t="s">
        <v>1747</v>
      </c>
      <c r="F12" s="11" t="s">
        <v>1749</v>
      </c>
      <c r="G12" s="11" t="s">
        <v>184</v>
      </c>
      <c r="I12" s="11" t="s">
        <v>185</v>
      </c>
      <c r="J12" s="871"/>
      <c r="K12" s="871"/>
      <c r="L12" s="871"/>
      <c r="M12" s="871"/>
      <c r="N12" s="871"/>
      <c r="O12" s="872">
        <f t="shared" si="0"/>
        <v>0</v>
      </c>
      <c r="Q12" s="871"/>
      <c r="R12" s="871"/>
      <c r="S12" s="871"/>
      <c r="T12" s="871"/>
      <c r="U12" s="871"/>
      <c r="V12" s="872">
        <f t="shared" si="1"/>
        <v>0</v>
      </c>
      <c r="X12" s="871"/>
      <c r="Y12" s="871"/>
      <c r="Z12" s="871"/>
      <c r="AA12" s="871"/>
      <c r="AB12" s="871"/>
      <c r="AC12" s="872">
        <f t="shared" si="2"/>
        <v>0</v>
      </c>
    </row>
    <row r="13" spans="1:29" ht="18">
      <c r="B13" s="75"/>
      <c r="D13" s="11" t="s">
        <v>189</v>
      </c>
      <c r="E13" s="11" t="s">
        <v>1747</v>
      </c>
      <c r="F13" s="11" t="s">
        <v>1750</v>
      </c>
      <c r="G13" s="11" t="s">
        <v>184</v>
      </c>
      <c r="I13" s="11" t="s">
        <v>185</v>
      </c>
      <c r="J13" s="871"/>
      <c r="K13" s="871"/>
      <c r="L13" s="871"/>
      <c r="M13" s="871"/>
      <c r="N13" s="871"/>
      <c r="O13" s="872">
        <f t="shared" si="0"/>
        <v>0</v>
      </c>
      <c r="Q13" s="871"/>
      <c r="R13" s="871"/>
      <c r="S13" s="871"/>
      <c r="T13" s="871"/>
      <c r="U13" s="871"/>
      <c r="V13" s="872">
        <f t="shared" si="1"/>
        <v>0</v>
      </c>
      <c r="X13" s="871"/>
      <c r="Y13" s="871"/>
      <c r="Z13" s="871"/>
      <c r="AA13" s="871"/>
      <c r="AB13" s="871"/>
      <c r="AC13" s="872">
        <f t="shared" si="2"/>
        <v>0</v>
      </c>
    </row>
    <row r="14" spans="1:29" ht="18">
      <c r="B14" s="75"/>
      <c r="D14" s="11" t="s">
        <v>189</v>
      </c>
      <c r="E14" s="11" t="s">
        <v>1747</v>
      </c>
      <c r="F14" s="11" t="s">
        <v>1751</v>
      </c>
      <c r="G14" s="11" t="s">
        <v>184</v>
      </c>
      <c r="I14" s="11" t="s">
        <v>185</v>
      </c>
      <c r="J14" s="871"/>
      <c r="K14" s="871"/>
      <c r="L14" s="871"/>
      <c r="M14" s="871"/>
      <c r="N14" s="871"/>
      <c r="O14" s="872">
        <f t="shared" si="0"/>
        <v>0</v>
      </c>
      <c r="Q14" s="871"/>
      <c r="R14" s="871"/>
      <c r="S14" s="871"/>
      <c r="T14" s="871"/>
      <c r="U14" s="871"/>
      <c r="V14" s="872">
        <f t="shared" si="1"/>
        <v>0</v>
      </c>
      <c r="X14" s="871"/>
      <c r="Y14" s="871"/>
      <c r="Z14" s="871"/>
      <c r="AA14" s="871"/>
      <c r="AB14" s="871"/>
      <c r="AC14" s="872">
        <f t="shared" si="2"/>
        <v>0</v>
      </c>
    </row>
    <row r="15" spans="1:29" ht="18">
      <c r="B15" s="75"/>
      <c r="D15" s="11" t="s">
        <v>189</v>
      </c>
      <c r="E15" s="11" t="s">
        <v>1747</v>
      </c>
      <c r="F15" s="11" t="s">
        <v>1752</v>
      </c>
      <c r="G15" s="11" t="s">
        <v>184</v>
      </c>
      <c r="I15" s="11" t="s">
        <v>185</v>
      </c>
      <c r="J15" s="871"/>
      <c r="K15" s="871"/>
      <c r="L15" s="871"/>
      <c r="M15" s="871"/>
      <c r="N15" s="871"/>
      <c r="O15" s="872">
        <f t="shared" si="0"/>
        <v>0</v>
      </c>
      <c r="Q15" s="871"/>
      <c r="R15" s="871"/>
      <c r="S15" s="871"/>
      <c r="T15" s="871"/>
      <c r="U15" s="871"/>
      <c r="V15" s="872">
        <f t="shared" si="1"/>
        <v>0</v>
      </c>
      <c r="X15" s="871"/>
      <c r="Y15" s="871"/>
      <c r="Z15" s="871"/>
      <c r="AA15" s="871"/>
      <c r="AB15" s="871"/>
      <c r="AC15" s="872">
        <f t="shared" si="2"/>
        <v>0</v>
      </c>
    </row>
    <row r="16" spans="1:29" ht="18">
      <c r="B16" s="75"/>
      <c r="D16" s="11" t="s">
        <v>189</v>
      </c>
      <c r="E16" s="11" t="s">
        <v>178</v>
      </c>
      <c r="F16" s="11" t="s">
        <v>178</v>
      </c>
      <c r="G16" s="11" t="s">
        <v>184</v>
      </c>
      <c r="I16" s="11" t="s">
        <v>185</v>
      </c>
      <c r="J16" s="871"/>
      <c r="K16" s="871"/>
      <c r="L16" s="871"/>
      <c r="M16" s="871"/>
      <c r="N16" s="871"/>
      <c r="O16" s="872">
        <f t="shared" si="0"/>
        <v>0</v>
      </c>
      <c r="Q16" s="871"/>
      <c r="R16" s="871"/>
      <c r="S16" s="871"/>
      <c r="T16" s="871"/>
      <c r="U16" s="871"/>
      <c r="V16" s="872">
        <f t="shared" si="1"/>
        <v>0</v>
      </c>
      <c r="X16" s="871"/>
      <c r="Y16" s="871"/>
      <c r="Z16" s="871"/>
      <c r="AA16" s="871"/>
      <c r="AB16" s="871"/>
      <c r="AC16" s="872">
        <f t="shared" si="2"/>
        <v>0</v>
      </c>
    </row>
    <row r="17" spans="2:29" ht="18">
      <c r="B17" s="75"/>
      <c r="D17" s="11" t="s">
        <v>189</v>
      </c>
      <c r="E17" s="11" t="s">
        <v>178</v>
      </c>
      <c r="F17" s="11" t="s">
        <v>1384</v>
      </c>
      <c r="G17" s="11" t="s">
        <v>184</v>
      </c>
      <c r="I17" s="11" t="s">
        <v>185</v>
      </c>
      <c r="J17" s="871"/>
      <c r="K17" s="871"/>
      <c r="L17" s="871"/>
      <c r="M17" s="871"/>
      <c r="N17" s="871"/>
      <c r="O17" s="872">
        <f t="shared" si="0"/>
        <v>0</v>
      </c>
      <c r="Q17" s="871"/>
      <c r="R17" s="871"/>
      <c r="S17" s="871"/>
      <c r="T17" s="871"/>
      <c r="U17" s="871"/>
      <c r="V17" s="872">
        <f t="shared" si="1"/>
        <v>0</v>
      </c>
      <c r="X17" s="871"/>
      <c r="Y17" s="871"/>
      <c r="Z17" s="871"/>
      <c r="AA17" s="871"/>
      <c r="AB17" s="871"/>
      <c r="AC17" s="872">
        <f t="shared" si="2"/>
        <v>0</v>
      </c>
    </row>
    <row r="18" spans="2:29" ht="18">
      <c r="B18" s="75"/>
      <c r="D18" s="29" t="s">
        <v>189</v>
      </c>
      <c r="E18" s="29" t="s">
        <v>189</v>
      </c>
      <c r="F18" s="29" t="s">
        <v>1369</v>
      </c>
      <c r="G18" s="702" t="s">
        <v>184</v>
      </c>
      <c r="H18" s="702"/>
      <c r="I18" s="701" t="s">
        <v>185</v>
      </c>
      <c r="J18" s="872">
        <f t="shared" ref="J18:O18" si="3">SUM(J8:J17)</f>
        <v>0</v>
      </c>
      <c r="K18" s="872">
        <f t="shared" si="3"/>
        <v>0</v>
      </c>
      <c r="L18" s="872">
        <f t="shared" si="3"/>
        <v>0</v>
      </c>
      <c r="M18" s="872">
        <f t="shared" si="3"/>
        <v>0</v>
      </c>
      <c r="N18" s="872">
        <f t="shared" si="3"/>
        <v>0</v>
      </c>
      <c r="O18" s="872">
        <f t="shared" si="3"/>
        <v>0</v>
      </c>
      <c r="P18" s="701"/>
      <c r="Q18" s="872">
        <f t="shared" ref="Q18:V18" si="4">SUM(Q8:Q17)</f>
        <v>0</v>
      </c>
      <c r="R18" s="872">
        <f t="shared" si="4"/>
        <v>0</v>
      </c>
      <c r="S18" s="872">
        <f t="shared" si="4"/>
        <v>0</v>
      </c>
      <c r="T18" s="872">
        <f t="shared" si="4"/>
        <v>0</v>
      </c>
      <c r="U18" s="872">
        <f t="shared" si="4"/>
        <v>0</v>
      </c>
      <c r="V18" s="872">
        <f t="shared" si="4"/>
        <v>0</v>
      </c>
      <c r="W18" s="701"/>
      <c r="X18" s="872">
        <f>SUM(X8:X17)</f>
        <v>0</v>
      </c>
      <c r="Y18" s="872">
        <f>SUM(Y8:Y17)</f>
        <v>0</v>
      </c>
      <c r="Z18" s="872">
        <f>SUM(Z8:Z17)</f>
        <v>0</v>
      </c>
      <c r="AA18" s="872">
        <f>SUM(AA8:AA17)</f>
        <v>0</v>
      </c>
      <c r="AB18" s="872">
        <f>SUM(AB8:AB17)</f>
        <v>0</v>
      </c>
      <c r="AC18" s="872">
        <f t="shared" ref="AC18" si="5">SUM(AC8:AC17)</f>
        <v>0</v>
      </c>
    </row>
    <row r="19" spans="2:29" ht="18">
      <c r="B19" s="75"/>
      <c r="J19" s="743"/>
      <c r="Q19" s="743"/>
    </row>
    <row r="20" spans="2:29" s="27" customFormat="1" ht="18">
      <c r="B20" s="28" t="s">
        <v>177</v>
      </c>
      <c r="J20" s="744"/>
      <c r="Q20" s="744"/>
      <c r="X20" s="744"/>
    </row>
    <row r="21" spans="2:29" ht="18">
      <c r="B21" s="75"/>
      <c r="D21" s="11" t="s">
        <v>177</v>
      </c>
      <c r="E21" s="11" t="s">
        <v>1753</v>
      </c>
      <c r="F21" s="11" t="s">
        <v>1754</v>
      </c>
      <c r="G21" s="11" t="s">
        <v>184</v>
      </c>
      <c r="I21" s="11" t="s">
        <v>185</v>
      </c>
      <c r="J21" s="871"/>
      <c r="K21" s="871"/>
      <c r="L21" s="871"/>
      <c r="M21" s="871"/>
      <c r="N21" s="871"/>
      <c r="O21" s="872">
        <f t="shared" ref="O21:O30" si="6">SUM(J21:N21)</f>
        <v>0</v>
      </c>
      <c r="Q21" s="871"/>
      <c r="R21" s="871"/>
      <c r="S21" s="871"/>
      <c r="T21" s="871"/>
      <c r="U21" s="871"/>
      <c r="V21" s="872">
        <f t="shared" ref="V21:V30" si="7">SUM(Q21:U21)</f>
        <v>0</v>
      </c>
      <c r="X21" s="871"/>
      <c r="Y21" s="871"/>
      <c r="Z21" s="871"/>
      <c r="AA21" s="871"/>
      <c r="AB21" s="871"/>
      <c r="AC21" s="872">
        <f t="shared" ref="AC21:AC30" si="8">SUM(X21:AB21)</f>
        <v>0</v>
      </c>
    </row>
    <row r="22" spans="2:29" ht="18">
      <c r="B22" s="75"/>
      <c r="D22" s="11" t="s">
        <v>177</v>
      </c>
      <c r="E22" s="11" t="s">
        <v>1753</v>
      </c>
      <c r="F22" s="11" t="s">
        <v>1755</v>
      </c>
      <c r="G22" s="11" t="s">
        <v>184</v>
      </c>
      <c r="I22" s="11" t="s">
        <v>185</v>
      </c>
      <c r="J22" s="871"/>
      <c r="K22" s="871"/>
      <c r="L22" s="871"/>
      <c r="M22" s="871"/>
      <c r="N22" s="871"/>
      <c r="O22" s="872">
        <f t="shared" si="6"/>
        <v>0</v>
      </c>
      <c r="Q22" s="871"/>
      <c r="R22" s="871"/>
      <c r="S22" s="871"/>
      <c r="T22" s="871"/>
      <c r="U22" s="871"/>
      <c r="V22" s="872">
        <f t="shared" si="7"/>
        <v>0</v>
      </c>
      <c r="X22" s="871"/>
      <c r="Y22" s="871"/>
      <c r="Z22" s="871"/>
      <c r="AA22" s="871"/>
      <c r="AB22" s="871"/>
      <c r="AC22" s="872">
        <f t="shared" si="8"/>
        <v>0</v>
      </c>
    </row>
    <row r="23" spans="2:29" ht="18">
      <c r="B23" s="75"/>
      <c r="D23" s="11" t="s">
        <v>177</v>
      </c>
      <c r="E23" s="11" t="s">
        <v>1753</v>
      </c>
      <c r="F23" s="11" t="s">
        <v>1756</v>
      </c>
      <c r="G23" s="11" t="s">
        <v>184</v>
      </c>
      <c r="I23" s="11" t="s">
        <v>185</v>
      </c>
      <c r="J23" s="871"/>
      <c r="K23" s="871"/>
      <c r="L23" s="871"/>
      <c r="M23" s="871"/>
      <c r="N23" s="871"/>
      <c r="O23" s="872">
        <f t="shared" si="6"/>
        <v>0</v>
      </c>
      <c r="Q23" s="871"/>
      <c r="R23" s="871"/>
      <c r="S23" s="871"/>
      <c r="T23" s="871"/>
      <c r="U23" s="871"/>
      <c r="V23" s="872">
        <f t="shared" si="7"/>
        <v>0</v>
      </c>
      <c r="X23" s="871"/>
      <c r="Y23" s="871"/>
      <c r="Z23" s="871"/>
      <c r="AA23" s="871"/>
      <c r="AB23" s="871"/>
      <c r="AC23" s="872">
        <f t="shared" si="8"/>
        <v>0</v>
      </c>
    </row>
    <row r="24" spans="2:29" ht="18">
      <c r="B24" s="75"/>
      <c r="D24" s="11" t="s">
        <v>177</v>
      </c>
      <c r="E24" s="11" t="s">
        <v>1757</v>
      </c>
      <c r="F24" s="11" t="s">
        <v>1754</v>
      </c>
      <c r="G24" s="11" t="s">
        <v>184</v>
      </c>
      <c r="I24" s="11" t="s">
        <v>185</v>
      </c>
      <c r="J24" s="871"/>
      <c r="K24" s="871"/>
      <c r="L24" s="871"/>
      <c r="M24" s="871"/>
      <c r="N24" s="871"/>
      <c r="O24" s="872">
        <f t="shared" si="6"/>
        <v>0</v>
      </c>
      <c r="Q24" s="871"/>
      <c r="R24" s="871"/>
      <c r="S24" s="871"/>
      <c r="T24" s="871"/>
      <c r="U24" s="871"/>
      <c r="V24" s="872">
        <f t="shared" si="7"/>
        <v>0</v>
      </c>
      <c r="X24" s="871"/>
      <c r="Y24" s="871"/>
      <c r="Z24" s="871"/>
      <c r="AA24" s="871"/>
      <c r="AB24" s="871"/>
      <c r="AC24" s="872">
        <f t="shared" si="8"/>
        <v>0</v>
      </c>
    </row>
    <row r="25" spans="2:29" ht="18">
      <c r="B25" s="75"/>
      <c r="D25" s="11" t="s">
        <v>177</v>
      </c>
      <c r="E25" s="11" t="s">
        <v>1757</v>
      </c>
      <c r="F25" s="11" t="s">
        <v>1758</v>
      </c>
      <c r="G25" s="11" t="s">
        <v>184</v>
      </c>
      <c r="I25" s="11" t="s">
        <v>185</v>
      </c>
      <c r="J25" s="871"/>
      <c r="K25" s="871"/>
      <c r="L25" s="871"/>
      <c r="M25" s="871"/>
      <c r="N25" s="871"/>
      <c r="O25" s="872">
        <f t="shared" si="6"/>
        <v>0</v>
      </c>
      <c r="Q25" s="871"/>
      <c r="R25" s="871"/>
      <c r="S25" s="871"/>
      <c r="T25" s="871"/>
      <c r="U25" s="871"/>
      <c r="V25" s="872">
        <f t="shared" si="7"/>
        <v>0</v>
      </c>
      <c r="X25" s="871"/>
      <c r="Y25" s="871"/>
      <c r="Z25" s="871"/>
      <c r="AA25" s="871"/>
      <c r="AB25" s="871"/>
      <c r="AC25" s="872">
        <f t="shared" si="8"/>
        <v>0</v>
      </c>
    </row>
    <row r="26" spans="2:29" ht="18">
      <c r="B26" s="75"/>
      <c r="D26" s="11" t="s">
        <v>177</v>
      </c>
      <c r="E26" s="11" t="s">
        <v>1757</v>
      </c>
      <c r="F26" s="11" t="s">
        <v>1759</v>
      </c>
      <c r="G26" s="11" t="s">
        <v>184</v>
      </c>
      <c r="I26" s="11" t="s">
        <v>185</v>
      </c>
      <c r="J26" s="871"/>
      <c r="K26" s="871"/>
      <c r="L26" s="871"/>
      <c r="M26" s="871"/>
      <c r="N26" s="871"/>
      <c r="O26" s="872">
        <f t="shared" si="6"/>
        <v>0</v>
      </c>
      <c r="Q26" s="871"/>
      <c r="R26" s="871"/>
      <c r="S26" s="871"/>
      <c r="T26" s="871"/>
      <c r="U26" s="871"/>
      <c r="V26" s="872">
        <f t="shared" si="7"/>
        <v>0</v>
      </c>
      <c r="X26" s="871"/>
      <c r="Y26" s="871"/>
      <c r="Z26" s="871"/>
      <c r="AA26" s="871"/>
      <c r="AB26" s="871"/>
      <c r="AC26" s="872">
        <f t="shared" si="8"/>
        <v>0</v>
      </c>
    </row>
    <row r="27" spans="2:29" ht="18">
      <c r="B27" s="75"/>
      <c r="D27" s="11" t="s">
        <v>177</v>
      </c>
      <c r="E27" s="11" t="s">
        <v>1757</v>
      </c>
      <c r="F27" s="11" t="s">
        <v>1760</v>
      </c>
      <c r="G27" s="11" t="s">
        <v>184</v>
      </c>
      <c r="I27" s="11" t="s">
        <v>185</v>
      </c>
      <c r="J27" s="871"/>
      <c r="K27" s="871"/>
      <c r="L27" s="871"/>
      <c r="M27" s="871"/>
      <c r="N27" s="871"/>
      <c r="O27" s="872">
        <f t="shared" si="6"/>
        <v>0</v>
      </c>
      <c r="Q27" s="871"/>
      <c r="R27" s="871"/>
      <c r="S27" s="871"/>
      <c r="T27" s="871"/>
      <c r="U27" s="871"/>
      <c r="V27" s="872">
        <f t="shared" si="7"/>
        <v>0</v>
      </c>
      <c r="X27" s="871"/>
      <c r="Y27" s="871"/>
      <c r="Z27" s="871"/>
      <c r="AA27" s="871"/>
      <c r="AB27" s="871"/>
      <c r="AC27" s="872">
        <f t="shared" si="8"/>
        <v>0</v>
      </c>
    </row>
    <row r="28" spans="2:29" ht="18">
      <c r="B28" s="75"/>
      <c r="D28" s="11" t="s">
        <v>177</v>
      </c>
      <c r="E28" s="11" t="s">
        <v>1757</v>
      </c>
      <c r="F28" s="11" t="s">
        <v>1761</v>
      </c>
      <c r="G28" s="11" t="s">
        <v>184</v>
      </c>
      <c r="I28" s="11" t="s">
        <v>185</v>
      </c>
      <c r="J28" s="871"/>
      <c r="K28" s="871"/>
      <c r="L28" s="871"/>
      <c r="M28" s="871"/>
      <c r="N28" s="871"/>
      <c r="O28" s="872">
        <f t="shared" si="6"/>
        <v>0</v>
      </c>
      <c r="Q28" s="871"/>
      <c r="R28" s="871"/>
      <c r="S28" s="871"/>
      <c r="T28" s="871"/>
      <c r="U28" s="871"/>
      <c r="V28" s="872">
        <f t="shared" si="7"/>
        <v>0</v>
      </c>
      <c r="X28" s="871"/>
      <c r="Y28" s="871"/>
      <c r="Z28" s="871"/>
      <c r="AA28" s="871"/>
      <c r="AB28" s="871"/>
      <c r="AC28" s="872">
        <f t="shared" si="8"/>
        <v>0</v>
      </c>
    </row>
    <row r="29" spans="2:29" ht="18">
      <c r="B29" s="75"/>
      <c r="D29" s="11" t="s">
        <v>177</v>
      </c>
      <c r="E29" s="11" t="s">
        <v>1757</v>
      </c>
      <c r="F29" s="11" t="s">
        <v>1762</v>
      </c>
      <c r="G29" s="11" t="s">
        <v>184</v>
      </c>
      <c r="I29" s="11" t="s">
        <v>185</v>
      </c>
      <c r="J29" s="871"/>
      <c r="K29" s="871"/>
      <c r="L29" s="871"/>
      <c r="M29" s="871"/>
      <c r="N29" s="871"/>
      <c r="O29" s="872">
        <f t="shared" si="6"/>
        <v>0</v>
      </c>
      <c r="Q29" s="871"/>
      <c r="R29" s="871"/>
      <c r="S29" s="871"/>
      <c r="T29" s="871"/>
      <c r="U29" s="871"/>
      <c r="V29" s="872">
        <f t="shared" si="7"/>
        <v>0</v>
      </c>
      <c r="X29" s="871"/>
      <c r="Y29" s="871"/>
      <c r="Z29" s="871"/>
      <c r="AA29" s="871"/>
      <c r="AB29" s="871"/>
      <c r="AC29" s="872">
        <f t="shared" si="8"/>
        <v>0</v>
      </c>
    </row>
    <row r="30" spans="2:29" ht="18">
      <c r="B30" s="75"/>
      <c r="D30" s="11" t="s">
        <v>177</v>
      </c>
      <c r="E30" s="11" t="s">
        <v>1757</v>
      </c>
      <c r="F30" s="11" t="s">
        <v>1763</v>
      </c>
      <c r="G30" s="11" t="s">
        <v>184</v>
      </c>
      <c r="I30" s="11" t="s">
        <v>185</v>
      </c>
      <c r="J30" s="871"/>
      <c r="K30" s="871"/>
      <c r="L30" s="871"/>
      <c r="M30" s="871"/>
      <c r="N30" s="871"/>
      <c r="O30" s="872">
        <f t="shared" si="6"/>
        <v>0</v>
      </c>
      <c r="Q30" s="871"/>
      <c r="R30" s="871"/>
      <c r="S30" s="871"/>
      <c r="T30" s="871"/>
      <c r="U30" s="871"/>
      <c r="V30" s="872">
        <f t="shared" si="7"/>
        <v>0</v>
      </c>
      <c r="X30" s="871"/>
      <c r="Y30" s="871"/>
      <c r="Z30" s="871"/>
      <c r="AA30" s="871"/>
      <c r="AB30" s="871"/>
      <c r="AC30" s="872">
        <f t="shared" si="8"/>
        <v>0</v>
      </c>
    </row>
    <row r="31" spans="2:29" ht="18">
      <c r="B31" s="75"/>
      <c r="D31" s="29" t="s">
        <v>177</v>
      </c>
      <c r="E31" s="29" t="s">
        <v>177</v>
      </c>
      <c r="F31" s="29" t="s">
        <v>1369</v>
      </c>
      <c r="G31" s="702" t="s">
        <v>184</v>
      </c>
      <c r="H31" s="702"/>
      <c r="I31" s="701" t="s">
        <v>185</v>
      </c>
      <c r="J31" s="872">
        <f t="shared" ref="J31:O31" si="9">SUM(J21:J30)</f>
        <v>0</v>
      </c>
      <c r="K31" s="872">
        <f t="shared" si="9"/>
        <v>0</v>
      </c>
      <c r="L31" s="872">
        <f t="shared" si="9"/>
        <v>0</v>
      </c>
      <c r="M31" s="872">
        <f t="shared" si="9"/>
        <v>0</v>
      </c>
      <c r="N31" s="872">
        <f t="shared" si="9"/>
        <v>0</v>
      </c>
      <c r="O31" s="872">
        <f t="shared" si="9"/>
        <v>0</v>
      </c>
      <c r="P31" s="701"/>
      <c r="Q31" s="872">
        <f t="shared" ref="Q31:V31" si="10">SUM(Q21:Q30)</f>
        <v>0</v>
      </c>
      <c r="R31" s="872">
        <f t="shared" si="10"/>
        <v>0</v>
      </c>
      <c r="S31" s="872">
        <f t="shared" si="10"/>
        <v>0</v>
      </c>
      <c r="T31" s="872">
        <f t="shared" si="10"/>
        <v>0</v>
      </c>
      <c r="U31" s="872">
        <f t="shared" si="10"/>
        <v>0</v>
      </c>
      <c r="V31" s="872">
        <f t="shared" si="10"/>
        <v>0</v>
      </c>
      <c r="W31" s="701"/>
      <c r="X31" s="872">
        <f>SUM(X21:X30)</f>
        <v>0</v>
      </c>
      <c r="Y31" s="872">
        <f>SUM(Y21:Y30)</f>
        <v>0</v>
      </c>
      <c r="Z31" s="872">
        <f>SUM(Z21:Z30)</f>
        <v>0</v>
      </c>
      <c r="AA31" s="872">
        <f>SUM(AA21:AA30)</f>
        <v>0</v>
      </c>
      <c r="AB31" s="872">
        <f>SUM(AB21:AB30)</f>
        <v>0</v>
      </c>
      <c r="AC31" s="872">
        <f t="shared" ref="AC31" si="11">SUM(AC21:AC30)</f>
        <v>0</v>
      </c>
    </row>
    <row r="33" spans="2:29" s="27" customFormat="1" ht="18">
      <c r="B33" s="28" t="s">
        <v>201</v>
      </c>
      <c r="J33" s="744"/>
      <c r="Q33" s="744"/>
      <c r="X33" s="744"/>
    </row>
    <row r="34" spans="2:29" ht="18">
      <c r="B34" s="75"/>
      <c r="D34" s="11" t="s">
        <v>201</v>
      </c>
      <c r="E34" s="11" t="s">
        <v>201</v>
      </c>
      <c r="F34" s="11" t="s">
        <v>1448</v>
      </c>
      <c r="G34" s="11" t="s">
        <v>184</v>
      </c>
      <c r="I34" s="11" t="s">
        <v>185</v>
      </c>
      <c r="J34" s="871"/>
      <c r="K34" s="871"/>
      <c r="L34" s="871"/>
      <c r="M34" s="871"/>
      <c r="N34" s="871"/>
      <c r="O34" s="872">
        <f t="shared" ref="O34:O47" si="12">SUM(J34:N34)</f>
        <v>0</v>
      </c>
      <c r="Q34" s="871"/>
      <c r="R34" s="871"/>
      <c r="S34" s="871"/>
      <c r="T34" s="871"/>
      <c r="U34" s="871"/>
      <c r="V34" s="872">
        <f t="shared" ref="V34:V47" si="13">SUM(Q34:U34)</f>
        <v>0</v>
      </c>
      <c r="X34" s="871"/>
      <c r="Y34" s="871"/>
      <c r="Z34" s="871"/>
      <c r="AA34" s="871"/>
      <c r="AB34" s="871"/>
      <c r="AC34" s="872">
        <f t="shared" ref="AC34:AC47" si="14">SUM(X34:AB34)</f>
        <v>0</v>
      </c>
    </row>
    <row r="35" spans="2:29" ht="18">
      <c r="B35" s="75"/>
      <c r="D35" s="11" t="s">
        <v>201</v>
      </c>
      <c r="E35" s="11" t="s">
        <v>201</v>
      </c>
      <c r="F35" s="11" t="s">
        <v>1449</v>
      </c>
      <c r="G35" s="11" t="s">
        <v>184</v>
      </c>
      <c r="I35" s="11" t="s">
        <v>185</v>
      </c>
      <c r="J35" s="871"/>
      <c r="K35" s="871"/>
      <c r="L35" s="871"/>
      <c r="M35" s="871"/>
      <c r="N35" s="871"/>
      <c r="O35" s="872">
        <f t="shared" si="12"/>
        <v>0</v>
      </c>
      <c r="Q35" s="871"/>
      <c r="R35" s="871"/>
      <c r="S35" s="871"/>
      <c r="T35" s="871"/>
      <c r="U35" s="871"/>
      <c r="V35" s="872">
        <f t="shared" si="13"/>
        <v>0</v>
      </c>
      <c r="X35" s="871"/>
      <c r="Y35" s="871"/>
      <c r="Z35" s="871"/>
      <c r="AA35" s="871"/>
      <c r="AB35" s="871"/>
      <c r="AC35" s="872">
        <f t="shared" si="14"/>
        <v>0</v>
      </c>
    </row>
    <row r="36" spans="2:29" ht="18">
      <c r="B36" s="75"/>
      <c r="D36" s="11" t="s">
        <v>201</v>
      </c>
      <c r="E36" s="11" t="s">
        <v>201</v>
      </c>
      <c r="F36" s="11" t="s">
        <v>1450</v>
      </c>
      <c r="G36" s="11" t="s">
        <v>184</v>
      </c>
      <c r="I36" s="11" t="s">
        <v>185</v>
      </c>
      <c r="J36" s="871"/>
      <c r="K36" s="871"/>
      <c r="L36" s="871"/>
      <c r="M36" s="871"/>
      <c r="N36" s="871"/>
      <c r="O36" s="872">
        <f t="shared" si="12"/>
        <v>0</v>
      </c>
      <c r="Q36" s="871"/>
      <c r="R36" s="871"/>
      <c r="S36" s="871"/>
      <c r="T36" s="871"/>
      <c r="U36" s="871"/>
      <c r="V36" s="872">
        <f t="shared" si="13"/>
        <v>0</v>
      </c>
      <c r="X36" s="871"/>
      <c r="Y36" s="871"/>
      <c r="Z36" s="871"/>
      <c r="AA36" s="871"/>
      <c r="AB36" s="871"/>
      <c r="AC36" s="872">
        <f t="shared" si="14"/>
        <v>0</v>
      </c>
    </row>
    <row r="37" spans="2:29" ht="18">
      <c r="B37" s="75"/>
      <c r="D37" s="11" t="s">
        <v>201</v>
      </c>
      <c r="E37" s="11" t="s">
        <v>201</v>
      </c>
      <c r="F37" s="11" t="s">
        <v>1451</v>
      </c>
      <c r="G37" s="11" t="s">
        <v>184</v>
      </c>
      <c r="I37" s="11" t="s">
        <v>185</v>
      </c>
      <c r="J37" s="871"/>
      <c r="K37" s="871"/>
      <c r="L37" s="871"/>
      <c r="M37" s="871"/>
      <c r="N37" s="871"/>
      <c r="O37" s="872">
        <f t="shared" si="12"/>
        <v>0</v>
      </c>
      <c r="Q37" s="871"/>
      <c r="R37" s="871"/>
      <c r="S37" s="871"/>
      <c r="T37" s="871"/>
      <c r="U37" s="871"/>
      <c r="V37" s="872">
        <f t="shared" si="13"/>
        <v>0</v>
      </c>
      <c r="X37" s="871"/>
      <c r="Y37" s="871"/>
      <c r="Z37" s="871"/>
      <c r="AA37" s="871"/>
      <c r="AB37" s="871"/>
      <c r="AC37" s="872">
        <f t="shared" si="14"/>
        <v>0</v>
      </c>
    </row>
    <row r="38" spans="2:29" ht="18">
      <c r="B38" s="75"/>
      <c r="D38" s="11" t="s">
        <v>201</v>
      </c>
      <c r="E38" s="11" t="s">
        <v>201</v>
      </c>
      <c r="F38" s="11" t="s">
        <v>1452</v>
      </c>
      <c r="G38" s="11" t="s">
        <v>184</v>
      </c>
      <c r="I38" s="11" t="s">
        <v>185</v>
      </c>
      <c r="J38" s="871"/>
      <c r="K38" s="871"/>
      <c r="L38" s="871"/>
      <c r="M38" s="871"/>
      <c r="N38" s="871"/>
      <c r="O38" s="872">
        <f t="shared" si="12"/>
        <v>0</v>
      </c>
      <c r="Q38" s="871"/>
      <c r="R38" s="871"/>
      <c r="S38" s="871"/>
      <c r="T38" s="871"/>
      <c r="U38" s="871"/>
      <c r="V38" s="872">
        <f t="shared" si="13"/>
        <v>0</v>
      </c>
      <c r="X38" s="871"/>
      <c r="Y38" s="871"/>
      <c r="Z38" s="871"/>
      <c r="AA38" s="871"/>
      <c r="AB38" s="871"/>
      <c r="AC38" s="872">
        <f t="shared" si="14"/>
        <v>0</v>
      </c>
    </row>
    <row r="39" spans="2:29" ht="18">
      <c r="B39" s="75"/>
      <c r="D39" s="11" t="s">
        <v>201</v>
      </c>
      <c r="E39" s="11" t="s">
        <v>201</v>
      </c>
      <c r="F39" s="11" t="s">
        <v>1405</v>
      </c>
      <c r="G39" s="11" t="s">
        <v>184</v>
      </c>
      <c r="I39" s="11" t="s">
        <v>185</v>
      </c>
      <c r="J39" s="871"/>
      <c r="K39" s="871"/>
      <c r="L39" s="871"/>
      <c r="M39" s="871"/>
      <c r="N39" s="871"/>
      <c r="O39" s="872">
        <f t="shared" si="12"/>
        <v>0</v>
      </c>
      <c r="Q39" s="871"/>
      <c r="R39" s="871"/>
      <c r="S39" s="871"/>
      <c r="T39" s="871"/>
      <c r="U39" s="871"/>
      <c r="V39" s="872">
        <f t="shared" si="13"/>
        <v>0</v>
      </c>
      <c r="X39" s="871"/>
      <c r="Y39" s="871"/>
      <c r="Z39" s="871"/>
      <c r="AA39" s="871"/>
      <c r="AB39" s="871"/>
      <c r="AC39" s="872">
        <f t="shared" si="14"/>
        <v>0</v>
      </c>
    </row>
    <row r="40" spans="2:29" ht="18">
      <c r="B40" s="75"/>
      <c r="D40" s="11" t="s">
        <v>201</v>
      </c>
      <c r="E40" s="11" t="s">
        <v>201</v>
      </c>
      <c r="F40" s="11" t="s">
        <v>1406</v>
      </c>
      <c r="G40" s="11" t="s">
        <v>184</v>
      </c>
      <c r="I40" s="11" t="s">
        <v>185</v>
      </c>
      <c r="J40" s="871"/>
      <c r="K40" s="871"/>
      <c r="L40" s="871"/>
      <c r="M40" s="871"/>
      <c r="N40" s="871"/>
      <c r="O40" s="872">
        <f t="shared" si="12"/>
        <v>0</v>
      </c>
      <c r="Q40" s="871"/>
      <c r="R40" s="871"/>
      <c r="S40" s="871"/>
      <c r="T40" s="871"/>
      <c r="U40" s="871"/>
      <c r="V40" s="872">
        <f t="shared" si="13"/>
        <v>0</v>
      </c>
      <c r="X40" s="871"/>
      <c r="Y40" s="871"/>
      <c r="Z40" s="871"/>
      <c r="AA40" s="871"/>
      <c r="AB40" s="871"/>
      <c r="AC40" s="872">
        <f t="shared" si="14"/>
        <v>0</v>
      </c>
    </row>
    <row r="41" spans="2:29" ht="18">
      <c r="B41" s="75"/>
      <c r="D41" s="11" t="s">
        <v>201</v>
      </c>
      <c r="E41" s="11" t="s">
        <v>201</v>
      </c>
      <c r="F41" s="11" t="s">
        <v>1407</v>
      </c>
      <c r="G41" s="11" t="s">
        <v>184</v>
      </c>
      <c r="I41" s="11" t="s">
        <v>185</v>
      </c>
      <c r="J41" s="871"/>
      <c r="K41" s="871"/>
      <c r="L41" s="871"/>
      <c r="M41" s="871"/>
      <c r="N41" s="871"/>
      <c r="O41" s="872">
        <f t="shared" si="12"/>
        <v>0</v>
      </c>
      <c r="Q41" s="871"/>
      <c r="R41" s="871"/>
      <c r="S41" s="871"/>
      <c r="T41" s="871"/>
      <c r="U41" s="871"/>
      <c r="V41" s="872">
        <f t="shared" si="13"/>
        <v>0</v>
      </c>
      <c r="X41" s="871"/>
      <c r="Y41" s="871"/>
      <c r="Z41" s="871"/>
      <c r="AA41" s="871"/>
      <c r="AB41" s="871"/>
      <c r="AC41" s="872">
        <f t="shared" si="14"/>
        <v>0</v>
      </c>
    </row>
    <row r="42" spans="2:29" ht="18">
      <c r="B42" s="75"/>
      <c r="D42" s="11" t="s">
        <v>201</v>
      </c>
      <c r="E42" s="11" t="s">
        <v>201</v>
      </c>
      <c r="F42" s="11" t="s">
        <v>1408</v>
      </c>
      <c r="G42" s="11" t="s">
        <v>184</v>
      </c>
      <c r="I42" s="11" t="s">
        <v>185</v>
      </c>
      <c r="J42" s="871"/>
      <c r="K42" s="871"/>
      <c r="L42" s="871"/>
      <c r="M42" s="871"/>
      <c r="N42" s="871"/>
      <c r="O42" s="872">
        <f t="shared" si="12"/>
        <v>0</v>
      </c>
      <c r="Q42" s="871"/>
      <c r="R42" s="871"/>
      <c r="S42" s="871"/>
      <c r="T42" s="871"/>
      <c r="U42" s="871"/>
      <c r="V42" s="872">
        <f t="shared" si="13"/>
        <v>0</v>
      </c>
      <c r="X42" s="871"/>
      <c r="Y42" s="871"/>
      <c r="Z42" s="871"/>
      <c r="AA42" s="871"/>
      <c r="AB42" s="871"/>
      <c r="AC42" s="872">
        <f t="shared" si="14"/>
        <v>0</v>
      </c>
    </row>
    <row r="43" spans="2:29" ht="18">
      <c r="B43" s="75"/>
      <c r="D43" s="11" t="s">
        <v>201</v>
      </c>
      <c r="E43" s="11" t="s">
        <v>201</v>
      </c>
      <c r="F43" s="11" t="s">
        <v>1409</v>
      </c>
      <c r="G43" s="11" t="s">
        <v>184</v>
      </c>
      <c r="I43" s="11" t="s">
        <v>185</v>
      </c>
      <c r="J43" s="871"/>
      <c r="K43" s="871"/>
      <c r="L43" s="871"/>
      <c r="M43" s="871"/>
      <c r="N43" s="871"/>
      <c r="O43" s="872">
        <f t="shared" si="12"/>
        <v>0</v>
      </c>
      <c r="Q43" s="871"/>
      <c r="R43" s="871"/>
      <c r="S43" s="871"/>
      <c r="T43" s="871"/>
      <c r="U43" s="871"/>
      <c r="V43" s="872">
        <f t="shared" si="13"/>
        <v>0</v>
      </c>
      <c r="X43" s="871"/>
      <c r="Y43" s="871"/>
      <c r="Z43" s="871"/>
      <c r="AA43" s="871"/>
      <c r="AB43" s="871"/>
      <c r="AC43" s="872">
        <f t="shared" si="14"/>
        <v>0</v>
      </c>
    </row>
    <row r="44" spans="2:29" ht="18">
      <c r="B44" s="75"/>
      <c r="D44" s="11" t="s">
        <v>201</v>
      </c>
      <c r="E44" s="11" t="s">
        <v>201</v>
      </c>
      <c r="F44" s="11" t="s">
        <v>1410</v>
      </c>
      <c r="G44" s="11" t="s">
        <v>184</v>
      </c>
      <c r="I44" s="11" t="s">
        <v>185</v>
      </c>
      <c r="J44" s="871"/>
      <c r="K44" s="871"/>
      <c r="L44" s="871"/>
      <c r="M44" s="871"/>
      <c r="N44" s="871"/>
      <c r="O44" s="872">
        <f t="shared" si="12"/>
        <v>0</v>
      </c>
      <c r="Q44" s="871"/>
      <c r="R44" s="871"/>
      <c r="S44" s="871"/>
      <c r="T44" s="871"/>
      <c r="U44" s="871"/>
      <c r="V44" s="872">
        <f t="shared" si="13"/>
        <v>0</v>
      </c>
      <c r="X44" s="871"/>
      <c r="Y44" s="871"/>
      <c r="Z44" s="871"/>
      <c r="AA44" s="871"/>
      <c r="AB44" s="871"/>
      <c r="AC44" s="872">
        <f t="shared" si="14"/>
        <v>0</v>
      </c>
    </row>
    <row r="45" spans="2:29" ht="18">
      <c r="B45" s="75"/>
      <c r="D45" s="11" t="s">
        <v>201</v>
      </c>
      <c r="E45" s="11" t="s">
        <v>201</v>
      </c>
      <c r="F45" s="11" t="s">
        <v>1411</v>
      </c>
      <c r="G45" s="11" t="s">
        <v>184</v>
      </c>
      <c r="I45" s="11" t="s">
        <v>185</v>
      </c>
      <c r="J45" s="871"/>
      <c r="K45" s="871"/>
      <c r="L45" s="871"/>
      <c r="M45" s="871"/>
      <c r="N45" s="871"/>
      <c r="O45" s="872">
        <f t="shared" si="12"/>
        <v>0</v>
      </c>
      <c r="Q45" s="871"/>
      <c r="R45" s="871"/>
      <c r="S45" s="871"/>
      <c r="T45" s="871"/>
      <c r="U45" s="871"/>
      <c r="V45" s="872">
        <f t="shared" si="13"/>
        <v>0</v>
      </c>
      <c r="X45" s="871"/>
      <c r="Y45" s="871"/>
      <c r="Z45" s="871"/>
      <c r="AA45" s="871"/>
      <c r="AB45" s="871"/>
      <c r="AC45" s="872">
        <f t="shared" si="14"/>
        <v>0</v>
      </c>
    </row>
    <row r="46" spans="2:29" ht="18">
      <c r="B46" s="75"/>
      <c r="D46" s="11" t="s">
        <v>201</v>
      </c>
      <c r="E46" s="11" t="s">
        <v>201</v>
      </c>
      <c r="F46" s="11" t="s">
        <v>1453</v>
      </c>
      <c r="G46" s="11" t="s">
        <v>184</v>
      </c>
      <c r="I46" s="11" t="s">
        <v>185</v>
      </c>
      <c r="J46" s="871"/>
      <c r="K46" s="871"/>
      <c r="L46" s="871"/>
      <c r="M46" s="871"/>
      <c r="N46" s="871"/>
      <c r="O46" s="872">
        <f t="shared" si="12"/>
        <v>0</v>
      </c>
      <c r="Q46" s="871"/>
      <c r="R46" s="871"/>
      <c r="S46" s="871"/>
      <c r="T46" s="871"/>
      <c r="U46" s="871"/>
      <c r="V46" s="872">
        <f t="shared" si="13"/>
        <v>0</v>
      </c>
      <c r="X46" s="871"/>
      <c r="Y46" s="871"/>
      <c r="Z46" s="871"/>
      <c r="AA46" s="871"/>
      <c r="AB46" s="871"/>
      <c r="AC46" s="872">
        <f t="shared" si="14"/>
        <v>0</v>
      </c>
    </row>
    <row r="47" spans="2:29" ht="18">
      <c r="B47" s="75"/>
      <c r="D47" s="11" t="s">
        <v>201</v>
      </c>
      <c r="E47" s="11" t="s">
        <v>201</v>
      </c>
      <c r="F47" s="11" t="s">
        <v>470</v>
      </c>
      <c r="G47" s="11" t="s">
        <v>184</v>
      </c>
      <c r="I47" s="11" t="s">
        <v>185</v>
      </c>
      <c r="J47" s="871"/>
      <c r="K47" s="871"/>
      <c r="L47" s="871"/>
      <c r="M47" s="871"/>
      <c r="N47" s="871"/>
      <c r="O47" s="872">
        <f t="shared" si="12"/>
        <v>0</v>
      </c>
      <c r="Q47" s="871"/>
      <c r="R47" s="871"/>
      <c r="S47" s="871"/>
      <c r="T47" s="871"/>
      <c r="U47" s="871"/>
      <c r="V47" s="872">
        <f t="shared" si="13"/>
        <v>0</v>
      </c>
      <c r="X47" s="871"/>
      <c r="Y47" s="871"/>
      <c r="Z47" s="871"/>
      <c r="AA47" s="871"/>
      <c r="AB47" s="871"/>
      <c r="AC47" s="872">
        <f t="shared" si="14"/>
        <v>0</v>
      </c>
    </row>
    <row r="48" spans="2:29" ht="18">
      <c r="B48" s="75"/>
      <c r="D48" s="29" t="s">
        <v>201</v>
      </c>
      <c r="E48" s="29" t="s">
        <v>201</v>
      </c>
      <c r="F48" s="29" t="s">
        <v>1369</v>
      </c>
      <c r="G48" s="702" t="s">
        <v>184</v>
      </c>
      <c r="H48" s="702"/>
      <c r="I48" s="701" t="s">
        <v>185</v>
      </c>
      <c r="J48" s="872">
        <f t="shared" ref="J48:O48" si="15">SUM(J34:J47)</f>
        <v>0</v>
      </c>
      <c r="K48" s="872">
        <f t="shared" si="15"/>
        <v>0</v>
      </c>
      <c r="L48" s="872">
        <f t="shared" si="15"/>
        <v>0</v>
      </c>
      <c r="M48" s="872">
        <f t="shared" si="15"/>
        <v>0</v>
      </c>
      <c r="N48" s="872">
        <f t="shared" si="15"/>
        <v>0</v>
      </c>
      <c r="O48" s="872">
        <f t="shared" si="15"/>
        <v>0</v>
      </c>
      <c r="P48" s="701"/>
      <c r="Q48" s="872">
        <f t="shared" ref="Q48:V48" si="16">SUM(Q34:Q47)</f>
        <v>0</v>
      </c>
      <c r="R48" s="872">
        <f t="shared" si="16"/>
        <v>0</v>
      </c>
      <c r="S48" s="872">
        <f t="shared" si="16"/>
        <v>0</v>
      </c>
      <c r="T48" s="872">
        <f t="shared" si="16"/>
        <v>0</v>
      </c>
      <c r="U48" s="872">
        <f t="shared" si="16"/>
        <v>0</v>
      </c>
      <c r="V48" s="872">
        <f t="shared" si="16"/>
        <v>0</v>
      </c>
      <c r="W48" s="701"/>
      <c r="X48" s="872">
        <f>SUM(X34:X47)</f>
        <v>0</v>
      </c>
      <c r="Y48" s="872">
        <f>SUM(Y34:Y47)</f>
        <v>0</v>
      </c>
      <c r="Z48" s="872">
        <f>SUM(Z34:Z47)</f>
        <v>0</v>
      </c>
      <c r="AA48" s="872">
        <f>SUM(AA34:AA47)</f>
        <v>0</v>
      </c>
      <c r="AB48" s="872">
        <f>SUM(AB34:AB47)</f>
        <v>0</v>
      </c>
      <c r="AC48" s="872">
        <f t="shared" ref="AC48" si="17">SUM(AC34:AC47)</f>
        <v>0</v>
      </c>
    </row>
    <row r="50" spans="2:29" s="27" customFormat="1" ht="18">
      <c r="B50" s="28" t="s">
        <v>1764</v>
      </c>
      <c r="J50" s="744"/>
      <c r="Q50" s="744"/>
      <c r="X50" s="744"/>
    </row>
    <row r="51" spans="2:29" s="701" customFormat="1">
      <c r="B51" s="29"/>
      <c r="C51" s="29"/>
      <c r="G51" s="703"/>
      <c r="H51" s="703"/>
      <c r="I51" s="703"/>
      <c r="J51" s="873"/>
      <c r="K51" s="703"/>
      <c r="L51" s="703"/>
      <c r="M51" s="703"/>
      <c r="N51" s="703"/>
      <c r="O51" s="703"/>
      <c r="P51" s="703"/>
      <c r="Q51" s="873"/>
      <c r="R51" s="703"/>
      <c r="S51" s="703"/>
      <c r="T51" s="703"/>
      <c r="U51" s="703"/>
      <c r="V51" s="703"/>
      <c r="W51" s="703"/>
      <c r="X51" s="873"/>
      <c r="Y51" s="703"/>
      <c r="Z51" s="703"/>
      <c r="AA51" s="703"/>
      <c r="AB51" s="703"/>
      <c r="AC51" s="703"/>
    </row>
    <row r="52" spans="2:29" s="701" customFormat="1">
      <c r="B52" s="29"/>
      <c r="C52" s="29"/>
      <c r="D52" s="11" t="s">
        <v>276</v>
      </c>
      <c r="E52" s="478" t="s">
        <v>276</v>
      </c>
      <c r="F52" s="469" t="s">
        <v>1557</v>
      </c>
      <c r="G52" s="462" t="s">
        <v>184</v>
      </c>
      <c r="H52" s="462"/>
      <c r="I52" s="456" t="s">
        <v>185</v>
      </c>
      <c r="J52" s="871"/>
      <c r="K52" s="871"/>
      <c r="L52" s="871"/>
      <c r="M52" s="871"/>
      <c r="N52" s="871"/>
      <c r="O52" s="872">
        <f t="shared" ref="O52:O60" si="18">SUM(J52:N52)</f>
        <v>0</v>
      </c>
      <c r="P52" s="456"/>
      <c r="Q52" s="871"/>
      <c r="R52" s="871"/>
      <c r="S52" s="871"/>
      <c r="T52" s="871"/>
      <c r="U52" s="871"/>
      <c r="V52" s="872">
        <f t="shared" ref="V52:V60" si="19">SUM(Q52:U52)</f>
        <v>0</v>
      </c>
      <c r="W52" s="456"/>
      <c r="X52" s="871"/>
      <c r="Y52" s="871"/>
      <c r="Z52" s="871"/>
      <c r="AA52" s="871"/>
      <c r="AB52" s="871"/>
      <c r="AC52" s="872">
        <f t="shared" ref="AC52:AC60" si="20">SUM(X52:AB52)</f>
        <v>0</v>
      </c>
    </row>
    <row r="53" spans="2:29" s="701" customFormat="1">
      <c r="B53" s="29"/>
      <c r="C53" s="29"/>
      <c r="D53" s="11" t="s">
        <v>276</v>
      </c>
      <c r="E53" s="478" t="s">
        <v>276</v>
      </c>
      <c r="F53" s="469" t="s">
        <v>182</v>
      </c>
      <c r="G53" s="462" t="s">
        <v>184</v>
      </c>
      <c r="H53" s="462"/>
      <c r="I53" s="456" t="s">
        <v>185</v>
      </c>
      <c r="J53" s="871"/>
      <c r="K53" s="871"/>
      <c r="L53" s="871"/>
      <c r="M53" s="871"/>
      <c r="N53" s="871"/>
      <c r="O53" s="872">
        <f t="shared" si="18"/>
        <v>0</v>
      </c>
      <c r="P53" s="456"/>
      <c r="Q53" s="871"/>
      <c r="R53" s="871"/>
      <c r="S53" s="871"/>
      <c r="T53" s="871"/>
      <c r="U53" s="871"/>
      <c r="V53" s="872">
        <f t="shared" si="19"/>
        <v>0</v>
      </c>
      <c r="W53" s="456"/>
      <c r="X53" s="871"/>
      <c r="Y53" s="871"/>
      <c r="Z53" s="871"/>
      <c r="AA53" s="871"/>
      <c r="AB53" s="871"/>
      <c r="AC53" s="872">
        <f t="shared" si="20"/>
        <v>0</v>
      </c>
    </row>
    <row r="54" spans="2:29" s="701" customFormat="1">
      <c r="B54" s="29"/>
      <c r="C54" s="29"/>
      <c r="D54" s="11" t="s">
        <v>276</v>
      </c>
      <c r="E54" s="478" t="s">
        <v>276</v>
      </c>
      <c r="F54" s="469" t="s">
        <v>194</v>
      </c>
      <c r="G54" s="462" t="s">
        <v>184</v>
      </c>
      <c r="H54" s="462"/>
      <c r="I54" s="456" t="s">
        <v>185</v>
      </c>
      <c r="J54" s="871"/>
      <c r="K54" s="871"/>
      <c r="L54" s="871"/>
      <c r="M54" s="871"/>
      <c r="N54" s="871"/>
      <c r="O54" s="872">
        <f t="shared" si="18"/>
        <v>0</v>
      </c>
      <c r="P54" s="456"/>
      <c r="Q54" s="871"/>
      <c r="R54" s="871"/>
      <c r="S54" s="871"/>
      <c r="T54" s="871"/>
      <c r="U54" s="871"/>
      <c r="V54" s="872">
        <f t="shared" si="19"/>
        <v>0</v>
      </c>
      <c r="W54" s="456"/>
      <c r="X54" s="871"/>
      <c r="Y54" s="871"/>
      <c r="Z54" s="871"/>
      <c r="AA54" s="871"/>
      <c r="AB54" s="871"/>
      <c r="AC54" s="872">
        <f t="shared" si="20"/>
        <v>0</v>
      </c>
    </row>
    <row r="55" spans="2:29" s="701" customFormat="1">
      <c r="B55" s="29"/>
      <c r="C55" s="29"/>
      <c r="D55" s="11" t="s">
        <v>276</v>
      </c>
      <c r="E55" s="478" t="s">
        <v>276</v>
      </c>
      <c r="F55" s="469" t="s">
        <v>232</v>
      </c>
      <c r="G55" s="462" t="s">
        <v>184</v>
      </c>
      <c r="H55" s="462"/>
      <c r="I55" s="456" t="s">
        <v>185</v>
      </c>
      <c r="J55" s="871"/>
      <c r="K55" s="871"/>
      <c r="L55" s="871"/>
      <c r="M55" s="871"/>
      <c r="N55" s="871"/>
      <c r="O55" s="872">
        <f t="shared" si="18"/>
        <v>0</v>
      </c>
      <c r="P55" s="456"/>
      <c r="Q55" s="871"/>
      <c r="R55" s="871"/>
      <c r="S55" s="871"/>
      <c r="T55" s="871"/>
      <c r="U55" s="871"/>
      <c r="V55" s="872">
        <f t="shared" si="19"/>
        <v>0</v>
      </c>
      <c r="W55" s="456"/>
      <c r="X55" s="871"/>
      <c r="Y55" s="871"/>
      <c r="Z55" s="871"/>
      <c r="AA55" s="871"/>
      <c r="AB55" s="871"/>
      <c r="AC55" s="872">
        <f t="shared" si="20"/>
        <v>0</v>
      </c>
    </row>
    <row r="56" spans="2:29" s="701" customFormat="1">
      <c r="B56" s="29"/>
      <c r="C56" s="29"/>
      <c r="D56" s="11" t="s">
        <v>276</v>
      </c>
      <c r="E56" s="478" t="s">
        <v>276</v>
      </c>
      <c r="F56" s="469" t="s">
        <v>1765</v>
      </c>
      <c r="G56" s="462" t="s">
        <v>184</v>
      </c>
      <c r="H56" s="462"/>
      <c r="I56" s="456" t="s">
        <v>185</v>
      </c>
      <c r="J56" s="871"/>
      <c r="K56" s="871"/>
      <c r="L56" s="871"/>
      <c r="M56" s="871"/>
      <c r="N56" s="871"/>
      <c r="O56" s="872">
        <f t="shared" si="18"/>
        <v>0</v>
      </c>
      <c r="P56" s="456"/>
      <c r="Q56" s="871"/>
      <c r="R56" s="871"/>
      <c r="S56" s="871"/>
      <c r="T56" s="871"/>
      <c r="U56" s="871"/>
      <c r="V56" s="872">
        <f t="shared" si="19"/>
        <v>0</v>
      </c>
      <c r="W56" s="456"/>
      <c r="X56" s="871"/>
      <c r="Y56" s="871"/>
      <c r="Z56" s="871"/>
      <c r="AA56" s="871"/>
      <c r="AB56" s="871"/>
      <c r="AC56" s="872">
        <f t="shared" si="20"/>
        <v>0</v>
      </c>
    </row>
    <row r="57" spans="2:29" s="701" customFormat="1">
      <c r="B57" s="29"/>
      <c r="C57" s="29"/>
      <c r="D57" s="11" t="s">
        <v>276</v>
      </c>
      <c r="E57" s="478" t="s">
        <v>276</v>
      </c>
      <c r="F57" s="469" t="s">
        <v>1766</v>
      </c>
      <c r="G57" s="462" t="s">
        <v>184</v>
      </c>
      <c r="H57" s="462"/>
      <c r="I57" s="456" t="s">
        <v>185</v>
      </c>
      <c r="J57" s="871"/>
      <c r="K57" s="871"/>
      <c r="L57" s="871"/>
      <c r="M57" s="871"/>
      <c r="N57" s="871"/>
      <c r="O57" s="872">
        <f t="shared" si="18"/>
        <v>0</v>
      </c>
      <c r="P57" s="456"/>
      <c r="Q57" s="871"/>
      <c r="R57" s="871"/>
      <c r="S57" s="871"/>
      <c r="T57" s="871"/>
      <c r="U57" s="871"/>
      <c r="V57" s="872">
        <f t="shared" si="19"/>
        <v>0</v>
      </c>
      <c r="W57" s="456"/>
      <c r="X57" s="871"/>
      <c r="Y57" s="871"/>
      <c r="Z57" s="871"/>
      <c r="AA57" s="871"/>
      <c r="AB57" s="871"/>
      <c r="AC57" s="872">
        <f t="shared" si="20"/>
        <v>0</v>
      </c>
    </row>
    <row r="58" spans="2:29" s="701" customFormat="1">
      <c r="B58" s="29"/>
      <c r="C58" s="29"/>
      <c r="D58" s="11" t="s">
        <v>276</v>
      </c>
      <c r="E58" s="478" t="s">
        <v>276</v>
      </c>
      <c r="F58" s="469" t="s">
        <v>1767</v>
      </c>
      <c r="G58" s="462" t="s">
        <v>184</v>
      </c>
      <c r="H58" s="462"/>
      <c r="I58" s="456" t="s">
        <v>185</v>
      </c>
      <c r="J58" s="871"/>
      <c r="K58" s="871"/>
      <c r="L58" s="871"/>
      <c r="M58" s="871"/>
      <c r="N58" s="871"/>
      <c r="O58" s="872">
        <f t="shared" si="18"/>
        <v>0</v>
      </c>
      <c r="P58" s="456"/>
      <c r="Q58" s="871"/>
      <c r="R58" s="871"/>
      <c r="S58" s="871"/>
      <c r="T58" s="871"/>
      <c r="U58" s="871"/>
      <c r="V58" s="872">
        <f t="shared" si="19"/>
        <v>0</v>
      </c>
      <c r="W58" s="456"/>
      <c r="X58" s="871"/>
      <c r="Y58" s="871"/>
      <c r="Z58" s="871"/>
      <c r="AA58" s="871"/>
      <c r="AB58" s="871"/>
      <c r="AC58" s="872">
        <f t="shared" si="20"/>
        <v>0</v>
      </c>
    </row>
    <row r="59" spans="2:29" s="701" customFormat="1">
      <c r="B59" s="29"/>
      <c r="C59" s="29"/>
      <c r="D59" s="11" t="s">
        <v>276</v>
      </c>
      <c r="E59" s="478" t="s">
        <v>276</v>
      </c>
      <c r="F59" s="469" t="s">
        <v>1768</v>
      </c>
      <c r="G59" s="462" t="s">
        <v>184</v>
      </c>
      <c r="H59" s="462"/>
      <c r="I59" s="456" t="s">
        <v>185</v>
      </c>
      <c r="J59" s="871"/>
      <c r="K59" s="871"/>
      <c r="L59" s="871"/>
      <c r="M59" s="871"/>
      <c r="N59" s="871"/>
      <c r="O59" s="872">
        <f t="shared" si="18"/>
        <v>0</v>
      </c>
      <c r="P59" s="456"/>
      <c r="Q59" s="871"/>
      <c r="R59" s="871"/>
      <c r="S59" s="871"/>
      <c r="T59" s="871"/>
      <c r="U59" s="871"/>
      <c r="V59" s="872">
        <f t="shared" si="19"/>
        <v>0</v>
      </c>
      <c r="W59" s="456"/>
      <c r="X59" s="871"/>
      <c r="Y59" s="871"/>
      <c r="Z59" s="871"/>
      <c r="AA59" s="871"/>
      <c r="AB59" s="871"/>
      <c r="AC59" s="872">
        <f t="shared" si="20"/>
        <v>0</v>
      </c>
    </row>
    <row r="60" spans="2:29" s="701" customFormat="1">
      <c r="B60" s="29"/>
      <c r="C60" s="29"/>
      <c r="D60" s="11" t="s">
        <v>276</v>
      </c>
      <c r="E60" s="478" t="s">
        <v>276</v>
      </c>
      <c r="F60" s="469" t="s">
        <v>1392</v>
      </c>
      <c r="G60" s="462" t="s">
        <v>184</v>
      </c>
      <c r="H60" s="462"/>
      <c r="I60" s="456" t="s">
        <v>185</v>
      </c>
      <c r="J60" s="871"/>
      <c r="K60" s="871"/>
      <c r="L60" s="871"/>
      <c r="M60" s="871"/>
      <c r="N60" s="871"/>
      <c r="O60" s="872">
        <f t="shared" si="18"/>
        <v>0</v>
      </c>
      <c r="P60" s="456"/>
      <c r="Q60" s="871"/>
      <c r="R60" s="871"/>
      <c r="S60" s="871"/>
      <c r="T60" s="871"/>
      <c r="U60" s="871"/>
      <c r="V60" s="872">
        <f t="shared" si="19"/>
        <v>0</v>
      </c>
      <c r="W60" s="456"/>
      <c r="X60" s="871"/>
      <c r="Y60" s="871"/>
      <c r="Z60" s="871"/>
      <c r="AA60" s="871"/>
      <c r="AB60" s="871"/>
      <c r="AC60" s="872">
        <f t="shared" si="20"/>
        <v>0</v>
      </c>
    </row>
    <row r="61" spans="2:29" s="701" customFormat="1">
      <c r="B61" s="29"/>
      <c r="C61" s="29"/>
      <c r="D61" s="29" t="s">
        <v>276</v>
      </c>
      <c r="E61" s="29" t="s">
        <v>276</v>
      </c>
      <c r="F61" s="701" t="s">
        <v>1369</v>
      </c>
      <c r="G61" s="702" t="s">
        <v>184</v>
      </c>
      <c r="H61" s="702"/>
      <c r="I61" s="701" t="s">
        <v>185</v>
      </c>
      <c r="J61" s="872">
        <f>SUM(J52:J60)</f>
        <v>0</v>
      </c>
      <c r="K61" s="872">
        <f>SUM(K52:K60)</f>
        <v>0</v>
      </c>
      <c r="L61" s="872">
        <f>SUM(L52:L60)</f>
        <v>0</v>
      </c>
      <c r="M61" s="872">
        <f t="shared" ref="M61:O61" si="21">SUM(M52:M60)</f>
        <v>0</v>
      </c>
      <c r="N61" s="872">
        <f t="shared" si="21"/>
        <v>0</v>
      </c>
      <c r="O61" s="872">
        <f t="shared" si="21"/>
        <v>0</v>
      </c>
      <c r="Q61" s="872">
        <f>SUM(Q52:Q60)</f>
        <v>0</v>
      </c>
      <c r="R61" s="872">
        <f>SUM(R52:R60)</f>
        <v>0</v>
      </c>
      <c r="S61" s="872">
        <f>SUM(S52:S60)</f>
        <v>0</v>
      </c>
      <c r="T61" s="872">
        <f t="shared" ref="T61:V61" si="22">SUM(T52:T60)</f>
        <v>0</v>
      </c>
      <c r="U61" s="872">
        <f t="shared" si="22"/>
        <v>0</v>
      </c>
      <c r="V61" s="872">
        <f t="shared" si="22"/>
        <v>0</v>
      </c>
      <c r="X61" s="872">
        <f>SUM(X52:X60)</f>
        <v>0</v>
      </c>
      <c r="Y61" s="872">
        <f>SUM(Y52:Y60)</f>
        <v>0</v>
      </c>
      <c r="Z61" s="872">
        <f>SUM(Z52:Z60)</f>
        <v>0</v>
      </c>
      <c r="AA61" s="872">
        <f t="shared" ref="AA61:AC61" si="23">SUM(AA52:AA60)</f>
        <v>0</v>
      </c>
      <c r="AB61" s="872">
        <f t="shared" si="23"/>
        <v>0</v>
      </c>
      <c r="AC61" s="872">
        <f t="shared" si="23"/>
        <v>0</v>
      </c>
    </row>
    <row r="62" spans="2:29">
      <c r="J62" s="743"/>
      <c r="Q62" s="743"/>
    </row>
    <row r="63" spans="2:29" s="27" customFormat="1" ht="18">
      <c r="B63" s="28" t="s">
        <v>1414</v>
      </c>
      <c r="J63" s="744"/>
      <c r="Q63" s="744"/>
      <c r="X63" s="744"/>
    </row>
    <row r="65" spans="2:29" s="701" customFormat="1">
      <c r="B65" s="29"/>
      <c r="C65" s="29"/>
      <c r="D65" s="11" t="s">
        <v>1414</v>
      </c>
      <c r="E65" s="478"/>
      <c r="F65" s="1464" t="s">
        <v>1415</v>
      </c>
      <c r="G65" s="462" t="s">
        <v>184</v>
      </c>
      <c r="H65" s="462"/>
      <c r="I65" s="456" t="s">
        <v>185</v>
      </c>
      <c r="J65" s="1280"/>
      <c r="K65" s="1280"/>
      <c r="L65" s="1280"/>
      <c r="M65" s="871"/>
      <c r="N65" s="871"/>
      <c r="O65" s="872">
        <f t="shared" ref="O65:O71" si="24">SUM(J65:N65)</f>
        <v>0</v>
      </c>
      <c r="P65" s="456"/>
      <c r="Q65" s="871"/>
      <c r="R65" s="871"/>
      <c r="S65" s="871"/>
      <c r="T65" s="871"/>
      <c r="U65" s="871"/>
      <c r="V65" s="872">
        <f t="shared" ref="V65:V71" si="25">SUM(Q65:U65)</f>
        <v>0</v>
      </c>
      <c r="W65" s="456"/>
      <c r="X65" s="871"/>
      <c r="Y65" s="871"/>
      <c r="Z65" s="871"/>
      <c r="AA65" s="871"/>
      <c r="AB65" s="871"/>
      <c r="AC65" s="872">
        <f t="shared" ref="AC65:AC71" si="26">SUM(X65:AB65)</f>
        <v>0</v>
      </c>
    </row>
    <row r="66" spans="2:29" s="701" customFormat="1">
      <c r="B66" s="29"/>
      <c r="C66" s="29"/>
      <c r="D66" s="11" t="s">
        <v>1414</v>
      </c>
      <c r="E66" s="478"/>
      <c r="F66" s="1464" t="s">
        <v>1416</v>
      </c>
      <c r="G66" s="462" t="s">
        <v>184</v>
      </c>
      <c r="H66" s="462"/>
      <c r="I66" s="456" t="s">
        <v>185</v>
      </c>
      <c r="J66" s="871"/>
      <c r="K66" s="871"/>
      <c r="L66" s="871"/>
      <c r="M66" s="871"/>
      <c r="N66" s="871"/>
      <c r="O66" s="872">
        <f t="shared" si="24"/>
        <v>0</v>
      </c>
      <c r="P66" s="456"/>
      <c r="Q66" s="871"/>
      <c r="R66" s="871"/>
      <c r="S66" s="871"/>
      <c r="T66" s="871"/>
      <c r="U66" s="871"/>
      <c r="V66" s="872">
        <f t="shared" si="25"/>
        <v>0</v>
      </c>
      <c r="W66" s="456"/>
      <c r="X66" s="871"/>
      <c r="Y66" s="871"/>
      <c r="Z66" s="871"/>
      <c r="AA66" s="871"/>
      <c r="AB66" s="871"/>
      <c r="AC66" s="872">
        <f t="shared" si="26"/>
        <v>0</v>
      </c>
    </row>
    <row r="67" spans="2:29" s="701" customFormat="1">
      <c r="B67" s="29"/>
      <c r="C67" s="29"/>
      <c r="D67" s="11" t="s">
        <v>1414</v>
      </c>
      <c r="E67" s="478"/>
      <c r="F67" s="1464" t="s">
        <v>1417</v>
      </c>
      <c r="G67" s="462" t="s">
        <v>184</v>
      </c>
      <c r="H67" s="462"/>
      <c r="I67" s="456" t="s">
        <v>185</v>
      </c>
      <c r="J67" s="871"/>
      <c r="K67" s="871"/>
      <c r="L67" s="871"/>
      <c r="M67" s="871"/>
      <c r="N67" s="871"/>
      <c r="O67" s="872">
        <f t="shared" si="24"/>
        <v>0</v>
      </c>
      <c r="P67" s="456"/>
      <c r="Q67" s="871"/>
      <c r="R67" s="871"/>
      <c r="S67" s="871"/>
      <c r="T67" s="871"/>
      <c r="U67" s="871"/>
      <c r="V67" s="872">
        <f t="shared" si="25"/>
        <v>0</v>
      </c>
      <c r="W67" s="456"/>
      <c r="X67" s="871"/>
      <c r="Y67" s="871"/>
      <c r="Z67" s="871"/>
      <c r="AA67" s="871"/>
      <c r="AB67" s="871"/>
      <c r="AC67" s="872">
        <f t="shared" si="26"/>
        <v>0</v>
      </c>
    </row>
    <row r="68" spans="2:29" s="701" customFormat="1">
      <c r="B68" s="29"/>
      <c r="C68" s="29"/>
      <c r="D68" s="11" t="s">
        <v>1414</v>
      </c>
      <c r="E68" s="478"/>
      <c r="F68" s="1464" t="s">
        <v>1418</v>
      </c>
      <c r="G68" s="462" t="s">
        <v>184</v>
      </c>
      <c r="H68" s="462"/>
      <c r="I68" s="456" t="s">
        <v>185</v>
      </c>
      <c r="J68" s="871"/>
      <c r="K68" s="871"/>
      <c r="L68" s="871"/>
      <c r="M68" s="871"/>
      <c r="N68" s="871"/>
      <c r="O68" s="872">
        <f t="shared" si="24"/>
        <v>0</v>
      </c>
      <c r="P68" s="456"/>
      <c r="Q68" s="871"/>
      <c r="R68" s="871"/>
      <c r="S68" s="871"/>
      <c r="T68" s="871"/>
      <c r="U68" s="871"/>
      <c r="V68" s="872">
        <f t="shared" si="25"/>
        <v>0</v>
      </c>
      <c r="W68" s="456"/>
      <c r="X68" s="871"/>
      <c r="Y68" s="871"/>
      <c r="Z68" s="871"/>
      <c r="AA68" s="871"/>
      <c r="AB68" s="871"/>
      <c r="AC68" s="872">
        <f t="shared" si="26"/>
        <v>0</v>
      </c>
    </row>
    <row r="69" spans="2:29" s="701" customFormat="1">
      <c r="B69" s="29"/>
      <c r="C69" s="29"/>
      <c r="D69" s="11" t="s">
        <v>1414</v>
      </c>
      <c r="E69" s="478"/>
      <c r="F69" s="1464" t="s">
        <v>1419</v>
      </c>
      <c r="G69" s="462" t="s">
        <v>184</v>
      </c>
      <c r="H69" s="462"/>
      <c r="I69" s="456" t="s">
        <v>185</v>
      </c>
      <c r="J69" s="871"/>
      <c r="K69" s="871"/>
      <c r="L69" s="871"/>
      <c r="M69" s="871"/>
      <c r="N69" s="871"/>
      <c r="O69" s="872">
        <f t="shared" si="24"/>
        <v>0</v>
      </c>
      <c r="P69" s="456"/>
      <c r="Q69" s="871"/>
      <c r="R69" s="871"/>
      <c r="S69" s="871"/>
      <c r="T69" s="871"/>
      <c r="U69" s="871"/>
      <c r="V69" s="872">
        <f t="shared" si="25"/>
        <v>0</v>
      </c>
      <c r="W69" s="456"/>
      <c r="X69" s="871"/>
      <c r="Y69" s="871"/>
      <c r="Z69" s="871"/>
      <c r="AA69" s="871"/>
      <c r="AB69" s="871"/>
      <c r="AC69" s="872">
        <f t="shared" si="26"/>
        <v>0</v>
      </c>
    </row>
    <row r="70" spans="2:29" s="701" customFormat="1">
      <c r="B70" s="29"/>
      <c r="C70" s="29"/>
      <c r="D70" s="11" t="s">
        <v>1414</v>
      </c>
      <c r="E70" s="478"/>
      <c r="F70" s="1464" t="s">
        <v>311</v>
      </c>
      <c r="G70" s="462" t="s">
        <v>184</v>
      </c>
      <c r="H70" s="462"/>
      <c r="I70" s="456" t="s">
        <v>185</v>
      </c>
      <c r="J70" s="871"/>
      <c r="K70" s="871"/>
      <c r="L70" s="871"/>
      <c r="M70" s="871"/>
      <c r="N70" s="871"/>
      <c r="O70" s="872">
        <f t="shared" si="24"/>
        <v>0</v>
      </c>
      <c r="P70" s="456"/>
      <c r="Q70" s="871"/>
      <c r="R70" s="871"/>
      <c r="S70" s="871"/>
      <c r="T70" s="871"/>
      <c r="U70" s="871"/>
      <c r="V70" s="872">
        <f t="shared" si="25"/>
        <v>0</v>
      </c>
      <c r="W70" s="456"/>
      <c r="X70" s="871"/>
      <c r="Y70" s="871"/>
      <c r="Z70" s="871"/>
      <c r="AA70" s="871"/>
      <c r="AB70" s="871"/>
      <c r="AC70" s="872">
        <f t="shared" si="26"/>
        <v>0</v>
      </c>
    </row>
    <row r="71" spans="2:29" s="701" customFormat="1">
      <c r="B71" s="29"/>
      <c r="C71" s="29"/>
      <c r="D71" s="11" t="s">
        <v>1414</v>
      </c>
      <c r="E71" s="478"/>
      <c r="F71" s="1464" t="s">
        <v>1769</v>
      </c>
      <c r="G71" s="462" t="s">
        <v>184</v>
      </c>
      <c r="H71" s="462"/>
      <c r="I71" s="456" t="s">
        <v>185</v>
      </c>
      <c r="J71" s="871"/>
      <c r="K71" s="871"/>
      <c r="L71" s="871"/>
      <c r="M71" s="871"/>
      <c r="N71" s="871"/>
      <c r="O71" s="872">
        <f t="shared" si="24"/>
        <v>0</v>
      </c>
      <c r="P71" s="456"/>
      <c r="Q71" s="871"/>
      <c r="R71" s="871"/>
      <c r="S71" s="871"/>
      <c r="T71" s="871"/>
      <c r="U71" s="871"/>
      <c r="V71" s="872">
        <f t="shared" si="25"/>
        <v>0</v>
      </c>
      <c r="W71" s="456"/>
      <c r="X71" s="871"/>
      <c r="Y71" s="871"/>
      <c r="Z71" s="871"/>
      <c r="AA71" s="871"/>
      <c r="AB71" s="871"/>
      <c r="AC71" s="872">
        <f t="shared" si="26"/>
        <v>0</v>
      </c>
    </row>
    <row r="72" spans="2:29" s="701" customFormat="1">
      <c r="B72" s="29"/>
      <c r="C72" s="29"/>
      <c r="D72" s="29" t="s">
        <v>1414</v>
      </c>
      <c r="E72" s="29" t="s">
        <v>1414</v>
      </c>
      <c r="F72" s="701" t="s">
        <v>1369</v>
      </c>
      <c r="G72" s="702" t="s">
        <v>184</v>
      </c>
      <c r="H72" s="702"/>
      <c r="I72" s="701" t="s">
        <v>185</v>
      </c>
      <c r="J72" s="872">
        <f>SUM(J65:J71)</f>
        <v>0</v>
      </c>
      <c r="K72" s="872">
        <f>SUM(K65:K71)</f>
        <v>0</v>
      </c>
      <c r="L72" s="872">
        <f>SUM(L65:L71)</f>
        <v>0</v>
      </c>
      <c r="M72" s="872">
        <f t="shared" ref="M72:O72" si="27">SUM(M65:M71)</f>
        <v>0</v>
      </c>
      <c r="N72" s="872">
        <f t="shared" si="27"/>
        <v>0</v>
      </c>
      <c r="O72" s="872">
        <f t="shared" si="27"/>
        <v>0</v>
      </c>
      <c r="Q72" s="872">
        <f>SUM(Q65:Q71)</f>
        <v>0</v>
      </c>
      <c r="R72" s="872">
        <f t="shared" ref="R72:V72" si="28">SUM(R65:R71)</f>
        <v>0</v>
      </c>
      <c r="S72" s="872">
        <f t="shared" si="28"/>
        <v>0</v>
      </c>
      <c r="T72" s="872">
        <f t="shared" si="28"/>
        <v>0</v>
      </c>
      <c r="U72" s="872">
        <f t="shared" si="28"/>
        <v>0</v>
      </c>
      <c r="V72" s="872">
        <f t="shared" si="28"/>
        <v>0</v>
      </c>
      <c r="X72" s="872">
        <f>SUM(X65:X71)</f>
        <v>0</v>
      </c>
      <c r="Y72" s="872">
        <f t="shared" ref="Y72:AC72" si="29">SUM(Y65:Y71)</f>
        <v>0</v>
      </c>
      <c r="Z72" s="872">
        <f t="shared" si="29"/>
        <v>0</v>
      </c>
      <c r="AA72" s="872">
        <f t="shared" si="29"/>
        <v>0</v>
      </c>
      <c r="AB72" s="872">
        <f t="shared" si="29"/>
        <v>0</v>
      </c>
      <c r="AC72" s="872">
        <f t="shared" si="29"/>
        <v>0</v>
      </c>
    </row>
    <row r="74" spans="2:29" ht="18" hidden="1">
      <c r="B74" s="791" t="s">
        <v>1770</v>
      </c>
      <c r="C74" s="790"/>
      <c r="D74" s="790"/>
      <c r="E74" s="790"/>
      <c r="F74" s="790"/>
      <c r="G74" s="790"/>
      <c r="H74" s="790"/>
      <c r="I74" s="790"/>
      <c r="J74" s="790"/>
      <c r="K74" s="790"/>
      <c r="L74" s="790"/>
      <c r="M74" s="790"/>
      <c r="N74" s="790"/>
      <c r="O74" s="790"/>
      <c r="P74" s="790"/>
      <c r="Q74" s="790"/>
      <c r="R74" s="790"/>
      <c r="S74" s="790"/>
      <c r="T74" s="790"/>
      <c r="U74" s="790"/>
      <c r="V74" s="790"/>
      <c r="W74" s="790"/>
      <c r="X74" s="874"/>
      <c r="Y74" s="790"/>
      <c r="Z74" s="790"/>
      <c r="AA74" s="790"/>
      <c r="AB74" s="790"/>
    </row>
    <row r="75" spans="2:29" hidden="1"/>
    <row r="76" spans="2:29" hidden="1">
      <c r="F76" s="11" t="s">
        <v>1372</v>
      </c>
      <c r="G76" s="706" t="s">
        <v>184</v>
      </c>
      <c r="H76" s="706" t="s">
        <v>1374</v>
      </c>
      <c r="I76" s="469" t="s">
        <v>185</v>
      </c>
      <c r="J76" s="469"/>
      <c r="K76" s="469"/>
      <c r="L76" s="469"/>
      <c r="M76" s="469"/>
      <c r="N76" s="469"/>
      <c r="O76" s="469"/>
      <c r="P76" s="469"/>
      <c r="Q76" s="469"/>
      <c r="R76" s="469"/>
      <c r="S76" s="469"/>
      <c r="T76" s="469"/>
      <c r="U76" s="469"/>
      <c r="V76" s="469"/>
      <c r="W76" s="469"/>
      <c r="X76" s="871"/>
      <c r="Y76" s="705"/>
      <c r="Z76" s="705"/>
      <c r="AA76" s="705"/>
      <c r="AB76" s="705"/>
    </row>
    <row r="77" spans="2:29" hidden="1">
      <c r="F77" s="11" t="s">
        <v>1382</v>
      </c>
      <c r="G77" s="706" t="s">
        <v>184</v>
      </c>
      <c r="H77" s="706" t="s">
        <v>1374</v>
      </c>
      <c r="I77" s="469" t="s">
        <v>185</v>
      </c>
      <c r="J77" s="469"/>
      <c r="K77" s="469"/>
      <c r="L77" s="469"/>
      <c r="M77" s="469"/>
      <c r="N77" s="469"/>
      <c r="O77" s="469"/>
      <c r="P77" s="469"/>
      <c r="Q77" s="469"/>
      <c r="R77" s="469"/>
      <c r="S77" s="469"/>
      <c r="T77" s="469"/>
      <c r="U77" s="469"/>
      <c r="V77" s="469"/>
      <c r="W77" s="469"/>
      <c r="X77" s="871"/>
      <c r="Y77" s="705"/>
      <c r="Z77" s="705"/>
      <c r="AA77" s="705"/>
      <c r="AB77" s="705"/>
    </row>
    <row r="78" spans="2:29" hidden="1">
      <c r="F78" s="11" t="s">
        <v>1387</v>
      </c>
      <c r="G78" s="706" t="s">
        <v>184</v>
      </c>
      <c r="H78" s="706" t="s">
        <v>1374</v>
      </c>
      <c r="I78" s="469" t="s">
        <v>185</v>
      </c>
      <c r="J78" s="469"/>
      <c r="K78" s="469"/>
      <c r="L78" s="469"/>
      <c r="M78" s="469"/>
      <c r="N78" s="469"/>
      <c r="O78" s="469"/>
      <c r="P78" s="469"/>
      <c r="Q78" s="469"/>
      <c r="R78" s="469"/>
      <c r="S78" s="469"/>
      <c r="T78" s="469"/>
      <c r="U78" s="469"/>
      <c r="V78" s="469"/>
      <c r="W78" s="469"/>
      <c r="X78" s="871"/>
      <c r="Y78" s="705"/>
      <c r="Z78" s="705"/>
      <c r="AA78" s="705"/>
      <c r="AB78" s="705"/>
    </row>
    <row r="79" spans="2:29" hidden="1">
      <c r="F79" s="11" t="s">
        <v>1771</v>
      </c>
      <c r="G79" s="706" t="s">
        <v>184</v>
      </c>
      <c r="H79" s="706" t="s">
        <v>1374</v>
      </c>
      <c r="I79" s="469" t="s">
        <v>185</v>
      </c>
      <c r="J79" s="469"/>
      <c r="K79" s="469"/>
      <c r="L79" s="469"/>
      <c r="M79" s="469"/>
      <c r="N79" s="469"/>
      <c r="O79" s="469"/>
      <c r="P79" s="469"/>
      <c r="Q79" s="469"/>
      <c r="R79" s="469"/>
      <c r="S79" s="469"/>
      <c r="T79" s="469"/>
      <c r="U79" s="469"/>
      <c r="V79" s="469"/>
      <c r="W79" s="469"/>
      <c r="X79" s="871"/>
      <c r="Y79" s="705"/>
      <c r="Z79" s="705"/>
      <c r="AA79" s="705"/>
      <c r="AB79" s="705"/>
    </row>
    <row r="80" spans="2:29" hidden="1">
      <c r="F80" s="11" t="s">
        <v>201</v>
      </c>
      <c r="G80" s="706" t="s">
        <v>184</v>
      </c>
      <c r="H80" s="706" t="s">
        <v>1374</v>
      </c>
      <c r="I80" s="469" t="s">
        <v>185</v>
      </c>
      <c r="J80" s="469"/>
      <c r="K80" s="469"/>
      <c r="L80" s="469"/>
      <c r="M80" s="469"/>
      <c r="N80" s="469"/>
      <c r="O80" s="469"/>
      <c r="P80" s="469"/>
      <c r="Q80" s="469"/>
      <c r="R80" s="469"/>
      <c r="S80" s="469"/>
      <c r="T80" s="469"/>
      <c r="U80" s="469"/>
      <c r="V80" s="469"/>
      <c r="W80" s="469"/>
      <c r="X80" s="871"/>
      <c r="Y80" s="705"/>
      <c r="Z80" s="705"/>
      <c r="AA80" s="705"/>
      <c r="AB80" s="705"/>
    </row>
    <row r="81" spans="2:28" hidden="1">
      <c r="G81" s="702" t="s">
        <v>184</v>
      </c>
      <c r="H81" s="702" t="s">
        <v>1374</v>
      </c>
      <c r="I81" s="701" t="s">
        <v>185</v>
      </c>
      <c r="J81" s="701"/>
      <c r="K81" s="701"/>
      <c r="L81" s="701"/>
      <c r="M81" s="701"/>
      <c r="N81" s="701"/>
      <c r="O81" s="701"/>
      <c r="P81" s="701"/>
      <c r="Q81" s="701"/>
      <c r="R81" s="701"/>
      <c r="S81" s="701"/>
      <c r="T81" s="701"/>
      <c r="U81" s="701"/>
      <c r="V81" s="701"/>
      <c r="W81" s="701"/>
      <c r="X81" s="872">
        <f>SUM(X76:X80)</f>
        <v>0</v>
      </c>
      <c r="Y81" s="704">
        <f t="shared" ref="Y81:AB81" si="30">SUM(Y76:Y80)</f>
        <v>0</v>
      </c>
      <c r="Z81" s="704">
        <f t="shared" si="30"/>
        <v>0</v>
      </c>
      <c r="AA81" s="704">
        <f t="shared" si="30"/>
        <v>0</v>
      </c>
      <c r="AB81" s="704">
        <f t="shared" si="30"/>
        <v>0</v>
      </c>
    </row>
    <row r="82" spans="2:28" hidden="1"/>
    <row r="83" spans="2:28" s="27" customFormat="1" ht="16.5" customHeight="1">
      <c r="B83" s="28" t="s">
        <v>1553</v>
      </c>
      <c r="X83" s="744"/>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1" id="{2F153674-28A5-4168-84EF-BE1AECC9E101}">
            <xm:f>J$6&lt;=Cover!$E$15</xm:f>
            <x14:dxf>
              <fill>
                <patternFill>
                  <bgColor theme="0" tint="-0.14996795556505021"/>
                </patternFill>
              </fill>
            </x14:dxf>
          </x14:cfRule>
          <xm:sqref>J8:N17</xm:sqref>
        </x14:conditionalFormatting>
        <x14:conditionalFormatting xmlns:xm="http://schemas.microsoft.com/office/excel/2006/main">
          <x14:cfRule type="expression" priority="19" id="{51084364-2731-4333-876A-B8E84873E049}">
            <xm:f>J$6&lt;=Cover!$E$15</xm:f>
            <x14:dxf>
              <fill>
                <patternFill>
                  <bgColor theme="0" tint="-0.14996795556505021"/>
                </patternFill>
              </fill>
            </x14:dxf>
          </x14:cfRule>
          <xm:sqref>J21:N30</xm:sqref>
        </x14:conditionalFormatting>
        <x14:conditionalFormatting xmlns:xm="http://schemas.microsoft.com/office/excel/2006/main">
          <x14:cfRule type="expression" priority="15" id="{66A38D37-4256-4F9B-82FD-5835E58098E8}">
            <xm:f>J$6&lt;=Cover!$E$15</xm:f>
            <x14:dxf>
              <fill>
                <patternFill>
                  <bgColor theme="0" tint="-0.14996795556505021"/>
                </patternFill>
              </fill>
            </x14:dxf>
          </x14:cfRule>
          <xm:sqref>J34:N47</xm:sqref>
        </x14:conditionalFormatting>
        <x14:conditionalFormatting xmlns:xm="http://schemas.microsoft.com/office/excel/2006/main">
          <x14:cfRule type="expression" priority="14" id="{9C5625A8-494D-45BE-BB72-C8C51A270204}">
            <xm:f>J$6&lt;=Cover!$E$15</xm:f>
            <x14:dxf>
              <fill>
                <patternFill>
                  <bgColor theme="0" tint="-0.14996795556505021"/>
                </patternFill>
              </fill>
            </x14:dxf>
          </x14:cfRule>
          <xm:sqref>J52:N60</xm:sqref>
        </x14:conditionalFormatting>
        <x14:conditionalFormatting xmlns:xm="http://schemas.microsoft.com/office/excel/2006/main">
          <x14:cfRule type="expression" priority="11" id="{7DD650E6-10F5-42F4-A62B-D583AC9B81A4}">
            <xm:f>J$6&lt;=Cover!$E$15</xm:f>
            <x14:dxf>
              <fill>
                <patternFill>
                  <bgColor theme="0" tint="-0.14996795556505021"/>
                </patternFill>
              </fill>
            </x14:dxf>
          </x14:cfRule>
          <xm:sqref>J65:N71</xm:sqref>
        </x14:conditionalFormatting>
        <x14:conditionalFormatting xmlns:xm="http://schemas.microsoft.com/office/excel/2006/main">
          <x14:cfRule type="expression" priority="20" id="{FDBFF438-2715-4162-A3BA-D163B7CFE703}">
            <xm:f>Q$6&lt;=Cover!$E$15</xm:f>
            <x14:dxf>
              <fill>
                <patternFill>
                  <bgColor theme="0" tint="-0.14996795556505021"/>
                </patternFill>
              </fill>
            </x14:dxf>
          </x14:cfRule>
          <xm:sqref>Q8:U17</xm:sqref>
        </x14:conditionalFormatting>
        <x14:conditionalFormatting xmlns:xm="http://schemas.microsoft.com/office/excel/2006/main">
          <x14:cfRule type="expression" priority="18" id="{15ACED3B-66DA-4C19-AB88-5B6519476800}">
            <xm:f>Q$6&lt;=Cover!$E$15</xm:f>
            <x14:dxf>
              <fill>
                <patternFill>
                  <bgColor theme="0" tint="-0.14996795556505021"/>
                </patternFill>
              </fill>
            </x14:dxf>
          </x14:cfRule>
          <xm:sqref>Q21:U30</xm:sqref>
        </x14:conditionalFormatting>
        <x14:conditionalFormatting xmlns:xm="http://schemas.microsoft.com/office/excel/2006/main">
          <x14:cfRule type="expression" priority="13" id="{320636D3-0B73-4FC4-9F3D-C66CF01D1FD9}">
            <xm:f>Q$6&lt;=Cover!$E$15</xm:f>
            <x14:dxf>
              <fill>
                <patternFill>
                  <bgColor theme="0" tint="-0.14996795556505021"/>
                </patternFill>
              </fill>
            </x14:dxf>
          </x14:cfRule>
          <xm:sqref>Q34:U47</xm:sqref>
        </x14:conditionalFormatting>
        <x14:conditionalFormatting xmlns:xm="http://schemas.microsoft.com/office/excel/2006/main">
          <x14:cfRule type="expression" priority="12" id="{75651225-F953-42D4-8020-DDBD31E5DC25}">
            <xm:f>Q$6&lt;=Cover!$E$15</xm:f>
            <x14:dxf>
              <fill>
                <patternFill>
                  <bgColor theme="0" tint="-0.14996795556505021"/>
                </patternFill>
              </fill>
            </x14:dxf>
          </x14:cfRule>
          <xm:sqref>Q52:U60</xm:sqref>
        </x14:conditionalFormatting>
        <x14:conditionalFormatting xmlns:xm="http://schemas.microsoft.com/office/excel/2006/main">
          <x14:cfRule type="expression" priority="10" id="{60C74D03-F3F1-4EB2-B140-0798BBCECC73}">
            <xm:f>Q$6&lt;=Cover!$E$15</xm:f>
            <x14:dxf>
              <fill>
                <patternFill>
                  <bgColor theme="0" tint="-0.14996795556505021"/>
                </patternFill>
              </fill>
            </x14:dxf>
          </x14:cfRule>
          <xm:sqref>Q65:U71</xm:sqref>
        </x14:conditionalFormatting>
        <x14:conditionalFormatting xmlns:xm="http://schemas.microsoft.com/office/excel/2006/main">
          <x14:cfRule type="expression" priority="5" id="{AFF30A5D-313C-4FB8-8AC4-C7BF209A5A6C}">
            <xm:f>X$6&lt;=Cover!$E$15</xm:f>
            <x14:dxf>
              <fill>
                <patternFill>
                  <bgColor theme="0" tint="-0.14996795556505021"/>
                </patternFill>
              </fill>
            </x14:dxf>
          </x14:cfRule>
          <xm:sqref>X8:AB17</xm:sqref>
        </x14:conditionalFormatting>
        <x14:conditionalFormatting xmlns:xm="http://schemas.microsoft.com/office/excel/2006/main">
          <x14:cfRule type="expression" priority="4" id="{B1751CA4-54F6-4276-A161-B493F88A284B}">
            <xm:f>X$6&lt;=Cover!$E$15</xm:f>
            <x14:dxf>
              <fill>
                <patternFill>
                  <bgColor theme="0" tint="-0.14996795556505021"/>
                </patternFill>
              </fill>
            </x14:dxf>
          </x14:cfRule>
          <xm:sqref>X21:AB30</xm:sqref>
        </x14:conditionalFormatting>
        <x14:conditionalFormatting xmlns:xm="http://schemas.microsoft.com/office/excel/2006/main">
          <x14:cfRule type="expression" priority="3" id="{72112474-9FB9-4A54-B7B7-6331F1473294}">
            <xm:f>X$6&lt;=Cover!$E$15</xm:f>
            <x14:dxf>
              <fill>
                <patternFill>
                  <bgColor theme="0" tint="-0.14996795556505021"/>
                </patternFill>
              </fill>
            </x14:dxf>
          </x14:cfRule>
          <xm:sqref>X34:AB47</xm:sqref>
        </x14:conditionalFormatting>
        <x14:conditionalFormatting xmlns:xm="http://schemas.microsoft.com/office/excel/2006/main">
          <x14:cfRule type="expression" priority="2" id="{D1C6479F-A7E5-4247-991E-BA4414D3C7E4}">
            <xm:f>X$6&lt;=Cover!$E$15</xm:f>
            <x14:dxf>
              <fill>
                <patternFill>
                  <bgColor theme="0" tint="-0.14996795556505021"/>
                </patternFill>
              </fill>
            </x14:dxf>
          </x14:cfRule>
          <xm:sqref>X52:AB60</xm:sqref>
        </x14:conditionalFormatting>
        <x14:conditionalFormatting xmlns:xm="http://schemas.microsoft.com/office/excel/2006/main">
          <x14:cfRule type="expression" priority="1" id="{F32AD631-F17E-4A10-82CE-EDB89A073BAF}">
            <xm:f>X$6&lt;=Cover!$E$15</xm:f>
            <x14:dxf>
              <fill>
                <patternFill>
                  <bgColor theme="0" tint="-0.14996795556505021"/>
                </patternFill>
              </fill>
            </x14:dxf>
          </x14:cfRule>
          <xm:sqref>X65:AB71</xm:sqref>
        </x14:conditionalFormatting>
        <x14:conditionalFormatting xmlns:xm="http://schemas.microsoft.com/office/excel/2006/main">
          <x14:cfRule type="expression" priority="56" id="{1955929D-650A-46C4-9157-DC6BF1800AAD}">
            <xm:f>X$6&lt;=Cover!$E$15</xm:f>
            <x14:dxf>
              <fill>
                <patternFill>
                  <bgColor theme="0" tint="-0.14996795556505021"/>
                </patternFill>
              </fill>
            </x14:dxf>
          </x14:cfRule>
          <xm:sqref>X76:AB80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3424-FAA6-4B9F-A154-C9FA89B1F192}">
  <sheetPr>
    <tabColor rgb="FFFF9900"/>
    <pageSetUpPr autoPageBreaks="0"/>
  </sheetPr>
  <dimension ref="A1:BK697"/>
  <sheetViews>
    <sheetView zoomScale="55" zoomScaleNormal="55" workbookViewId="0">
      <selection activeCell="K526" sqref="K526"/>
    </sheetView>
  </sheetViews>
  <sheetFormatPr defaultColWidth="10.54296875" defaultRowHeight="13.5"/>
  <cols>
    <col min="1" max="1" width="68.453125" style="1080" customWidth="1"/>
    <col min="2" max="2" width="24.54296875" style="1080" bestFit="1" customWidth="1"/>
    <col min="3" max="3" width="24.453125" style="1080" customWidth="1"/>
    <col min="4" max="4" width="30.453125" style="1080" customWidth="1"/>
    <col min="5" max="5" width="10.54296875" style="1080"/>
    <col min="6" max="10" width="14.54296875" style="1080" bestFit="1" customWidth="1"/>
    <col min="11" max="11" width="10.54296875" style="1080"/>
    <col min="12" max="12" width="12.453125" style="1080" customWidth="1"/>
    <col min="13" max="14" width="10.54296875" style="1080"/>
    <col min="15" max="19" width="14.54296875" style="1080" bestFit="1" customWidth="1"/>
    <col min="20" max="23" width="10.54296875" style="1080"/>
    <col min="24" max="28" width="14.54296875" style="1080" bestFit="1" customWidth="1"/>
    <col min="29" max="30" width="10.54296875" style="1080"/>
    <col min="31" max="35" width="14.54296875" style="1080" bestFit="1" customWidth="1"/>
    <col min="36" max="37" width="10.54296875" style="1080"/>
    <col min="38" max="42" width="14.54296875" style="1080" bestFit="1" customWidth="1"/>
    <col min="43" max="44" width="10.54296875" style="1080"/>
    <col min="45" max="49" width="14.54296875" style="1080" bestFit="1" customWidth="1"/>
    <col min="50" max="51" width="10.54296875" style="1080"/>
    <col min="52" max="56" width="14.54296875" style="1080" bestFit="1" customWidth="1"/>
    <col min="57" max="58" width="10.54296875" style="1080"/>
    <col min="59" max="63" width="14.54296875" style="1080" bestFit="1" customWidth="1"/>
    <col min="64" max="16384" width="10.54296875" style="1080"/>
  </cols>
  <sheetData>
    <row r="1" spans="1:11" s="1081" customFormat="1">
      <c r="A1" s="1076"/>
      <c r="B1" s="1077"/>
      <c r="C1" s="1077"/>
      <c r="D1" s="1077"/>
      <c r="E1" s="1077"/>
      <c r="F1" s="1078" t="s">
        <v>489</v>
      </c>
      <c r="G1" s="1078" t="s">
        <v>490</v>
      </c>
      <c r="H1" s="1078" t="s">
        <v>491</v>
      </c>
      <c r="I1" s="1078" t="s">
        <v>492</v>
      </c>
      <c r="J1" s="1078" t="s">
        <v>494</v>
      </c>
      <c r="K1" s="1079"/>
    </row>
    <row r="2" spans="1:11" s="1084" customFormat="1" ht="24" customHeight="1">
      <c r="A2" s="1076" t="s">
        <v>1772</v>
      </c>
      <c r="B2" s="1077" t="s">
        <v>1773</v>
      </c>
      <c r="C2" s="1077" t="s">
        <v>1484</v>
      </c>
      <c r="D2" s="1077" t="s">
        <v>187</v>
      </c>
      <c r="E2" s="1077"/>
      <c r="F2" s="1082">
        <v>23.71</v>
      </c>
      <c r="G2" s="1082">
        <v>25.4</v>
      </c>
      <c r="H2" s="1082">
        <v>24.85</v>
      </c>
      <c r="I2" s="1082">
        <v>22.08</v>
      </c>
      <c r="J2" s="1082">
        <v>21.31</v>
      </c>
      <c r="K2" s="1079"/>
    </row>
    <row r="3" spans="1:11" s="1081" customFormat="1" ht="24" customHeight="1">
      <c r="A3" s="1085" t="s">
        <v>1774</v>
      </c>
      <c r="B3" s="1086" t="s">
        <v>1775</v>
      </c>
      <c r="C3" s="1077" t="s">
        <v>1484</v>
      </c>
      <c r="D3" s="1077" t="s">
        <v>187</v>
      </c>
      <c r="E3" s="1077"/>
      <c r="F3" s="1284">
        <v>0.11</v>
      </c>
      <c r="G3" s="1284">
        <v>0.16</v>
      </c>
      <c r="H3" s="1284">
        <v>0.31</v>
      </c>
      <c r="I3" s="1082">
        <v>0</v>
      </c>
      <c r="J3" s="1082">
        <v>0</v>
      </c>
      <c r="K3" s="1080" t="s">
        <v>4435</v>
      </c>
    </row>
    <row r="4" spans="1:11" s="1081" customFormat="1" ht="24" customHeight="1">
      <c r="A4" s="1085" t="s">
        <v>1776</v>
      </c>
      <c r="B4" s="1086" t="s">
        <v>1777</v>
      </c>
      <c r="C4" s="1077" t="s">
        <v>1484</v>
      </c>
      <c r="D4" s="1077" t="s">
        <v>187</v>
      </c>
      <c r="E4" s="1077"/>
      <c r="F4" s="1082">
        <v>0</v>
      </c>
      <c r="G4" s="1082">
        <v>0</v>
      </c>
      <c r="H4" s="1082">
        <v>0</v>
      </c>
      <c r="I4" s="1082">
        <v>0</v>
      </c>
      <c r="J4" s="1082">
        <v>0</v>
      </c>
      <c r="K4" s="1079"/>
    </row>
    <row r="5" spans="1:11" s="1084" customFormat="1" ht="24" customHeight="1">
      <c r="A5" s="1087" t="s">
        <v>1778</v>
      </c>
      <c r="B5" s="1086" t="s">
        <v>1779</v>
      </c>
      <c r="C5" s="1077" t="s">
        <v>1484</v>
      </c>
      <c r="D5" s="1077" t="s">
        <v>187</v>
      </c>
      <c r="E5" s="1077"/>
      <c r="F5" s="1082">
        <v>0</v>
      </c>
      <c r="G5" s="1082">
        <v>0</v>
      </c>
      <c r="H5" s="1082">
        <v>0</v>
      </c>
      <c r="I5" s="1082">
        <v>0</v>
      </c>
      <c r="J5" s="1082">
        <v>0</v>
      </c>
      <c r="K5" s="1079"/>
    </row>
    <row r="6" spans="1:11" s="1084" customFormat="1" ht="24" customHeight="1">
      <c r="A6" s="1087" t="s">
        <v>1780</v>
      </c>
      <c r="B6" s="1086" t="s">
        <v>1781</v>
      </c>
      <c r="C6" s="1077" t="s">
        <v>1484</v>
      </c>
      <c r="D6" s="1077" t="s">
        <v>187</v>
      </c>
      <c r="E6" s="1077"/>
      <c r="F6" s="1082">
        <v>1.46</v>
      </c>
      <c r="G6" s="1082">
        <v>1.46</v>
      </c>
      <c r="H6" s="1082">
        <v>1.46</v>
      </c>
      <c r="I6" s="1082">
        <v>1.46</v>
      </c>
      <c r="J6" s="1082">
        <v>1.46</v>
      </c>
      <c r="K6" s="1079"/>
    </row>
    <row r="7" spans="1:11" s="1084" customFormat="1" ht="24" customHeight="1">
      <c r="A7" s="1087" t="s">
        <v>1782</v>
      </c>
      <c r="B7" s="1086" t="s">
        <v>1783</v>
      </c>
      <c r="C7" s="1077" t="s">
        <v>207</v>
      </c>
      <c r="D7" s="1077" t="s">
        <v>187</v>
      </c>
      <c r="E7" s="1077"/>
      <c r="F7" s="1082">
        <v>32.299999999999997</v>
      </c>
      <c r="G7" s="1082">
        <v>32.299999999999997</v>
      </c>
      <c r="H7" s="1082">
        <v>32.299999999999997</v>
      </c>
      <c r="I7" s="1082">
        <v>32.299999999999997</v>
      </c>
      <c r="J7" s="1082">
        <v>32.299999999999997</v>
      </c>
      <c r="K7" s="1079"/>
    </row>
    <row r="8" spans="1:11" s="1084" customFormat="1" ht="24" customHeight="1">
      <c r="A8" s="1087" t="s">
        <v>1784</v>
      </c>
      <c r="B8" s="1086" t="s">
        <v>1783</v>
      </c>
      <c r="C8" s="1077" t="s">
        <v>207</v>
      </c>
      <c r="D8" s="1077" t="s">
        <v>187</v>
      </c>
      <c r="E8" s="1077"/>
      <c r="F8" s="1082">
        <v>1476.5</v>
      </c>
      <c r="G8" s="1082">
        <v>1476.5</v>
      </c>
      <c r="H8" s="1082">
        <v>1476.5</v>
      </c>
      <c r="I8" s="1082">
        <v>1476.5</v>
      </c>
      <c r="J8" s="1082">
        <v>1476.5</v>
      </c>
      <c r="K8" s="1079"/>
    </row>
    <row r="9" spans="1:11" s="1084" customFormat="1" ht="24" customHeight="1">
      <c r="A9" s="1087" t="s">
        <v>1785</v>
      </c>
      <c r="B9" s="1086" t="s">
        <v>1783</v>
      </c>
      <c r="C9" s="1077" t="s">
        <v>207</v>
      </c>
      <c r="D9" s="1077" t="s">
        <v>187</v>
      </c>
      <c r="E9" s="1077"/>
      <c r="F9" s="1082">
        <v>851.4</v>
      </c>
      <c r="G9" s="1082">
        <v>851.4</v>
      </c>
      <c r="H9" s="1082">
        <v>851.4</v>
      </c>
      <c r="I9" s="1082">
        <v>851.4</v>
      </c>
      <c r="J9" s="1082">
        <v>851.4</v>
      </c>
      <c r="K9" s="1079"/>
    </row>
    <row r="10" spans="1:11" s="1084" customFormat="1" ht="24" customHeight="1">
      <c r="A10" s="1087" t="s">
        <v>1786</v>
      </c>
      <c r="B10" s="1086" t="s">
        <v>1783</v>
      </c>
      <c r="C10" s="1077" t="s">
        <v>207</v>
      </c>
      <c r="D10" s="1077" t="s">
        <v>187</v>
      </c>
      <c r="E10" s="1077"/>
      <c r="F10" s="1082">
        <v>413.8</v>
      </c>
      <c r="G10" s="1082">
        <v>413.8</v>
      </c>
      <c r="H10" s="1082">
        <v>413.8</v>
      </c>
      <c r="I10" s="1082">
        <v>413.8</v>
      </c>
      <c r="J10" s="1082">
        <v>413.8</v>
      </c>
      <c r="K10" s="1079"/>
    </row>
    <row r="11" spans="1:11" s="1084" customFormat="1" ht="24" customHeight="1">
      <c r="A11" s="1087" t="s">
        <v>1787</v>
      </c>
      <c r="B11" s="1086" t="s">
        <v>1788</v>
      </c>
      <c r="C11" s="1077" t="s">
        <v>1484</v>
      </c>
      <c r="D11" s="1077" t="s">
        <v>187</v>
      </c>
      <c r="E11" s="1077"/>
      <c r="F11" s="1088">
        <v>86520</v>
      </c>
      <c r="G11" s="1088">
        <v>86520</v>
      </c>
      <c r="H11" s="1088">
        <v>86520</v>
      </c>
      <c r="I11" s="1088">
        <v>86520</v>
      </c>
      <c r="J11" s="1088">
        <v>86520</v>
      </c>
      <c r="K11" s="1079"/>
    </row>
    <row r="12" spans="1:11" s="1084" customFormat="1" ht="24" customHeight="1">
      <c r="A12" s="1087" t="s">
        <v>1789</v>
      </c>
      <c r="B12" s="1086" t="s">
        <v>1788</v>
      </c>
      <c r="C12" s="1077" t="s">
        <v>1484</v>
      </c>
      <c r="D12" s="1077" t="s">
        <v>187</v>
      </c>
      <c r="E12" s="1077"/>
      <c r="F12" s="1088">
        <v>95775</v>
      </c>
      <c r="G12" s="1088">
        <v>95775</v>
      </c>
      <c r="H12" s="1088">
        <v>95775</v>
      </c>
      <c r="I12" s="1088">
        <v>95775</v>
      </c>
      <c r="J12" s="1088">
        <v>95775</v>
      </c>
      <c r="K12" s="1079"/>
    </row>
    <row r="13" spans="1:11" s="1084" customFormat="1" ht="24" customHeight="1">
      <c r="A13" s="1087" t="s">
        <v>1790</v>
      </c>
      <c r="B13" s="1086" t="s">
        <v>1788</v>
      </c>
      <c r="C13" s="1077" t="s">
        <v>1484</v>
      </c>
      <c r="D13" s="1077" t="s">
        <v>187</v>
      </c>
      <c r="E13" s="1077"/>
      <c r="F13" s="1088">
        <v>139467</v>
      </c>
      <c r="G13" s="1088">
        <v>139467</v>
      </c>
      <c r="H13" s="1088">
        <v>139467</v>
      </c>
      <c r="I13" s="1088">
        <v>139467</v>
      </c>
      <c r="J13" s="1088">
        <v>139467</v>
      </c>
      <c r="K13" s="1079"/>
    </row>
    <row r="14" spans="1:11" s="1084" customFormat="1" ht="24" customHeight="1">
      <c r="A14" s="1087" t="s">
        <v>1791</v>
      </c>
      <c r="B14" s="1086" t="s">
        <v>1788</v>
      </c>
      <c r="C14" s="1077" t="s">
        <v>1484</v>
      </c>
      <c r="D14" s="1077" t="s">
        <v>187</v>
      </c>
      <c r="E14" s="1077"/>
      <c r="F14" s="1088">
        <v>208849</v>
      </c>
      <c r="G14" s="1088">
        <v>208849</v>
      </c>
      <c r="H14" s="1088">
        <v>208849</v>
      </c>
      <c r="I14" s="1088">
        <v>208849</v>
      </c>
      <c r="J14" s="1088">
        <v>208849</v>
      </c>
      <c r="K14" s="1079"/>
    </row>
    <row r="15" spans="1:11" s="1084" customFormat="1" ht="24" customHeight="1">
      <c r="A15" s="1087" t="s">
        <v>1792</v>
      </c>
      <c r="B15" s="1086" t="s">
        <v>1793</v>
      </c>
      <c r="C15" s="1077" t="s">
        <v>1484</v>
      </c>
      <c r="D15" s="1077" t="s">
        <v>187</v>
      </c>
      <c r="E15" s="1077"/>
      <c r="F15" s="1082">
        <v>71.680000000000007</v>
      </c>
      <c r="G15" s="1082">
        <v>70.38</v>
      </c>
      <c r="H15" s="1082">
        <v>69.7</v>
      </c>
      <c r="I15" s="1082">
        <v>69</v>
      </c>
      <c r="J15" s="1082">
        <v>68.290000000000006</v>
      </c>
      <c r="K15" s="1079"/>
    </row>
    <row r="16" spans="1:11" s="1084" customFormat="1" ht="24" customHeight="1">
      <c r="A16" s="1087" t="s">
        <v>1794</v>
      </c>
      <c r="B16" s="1086" t="s">
        <v>1795</v>
      </c>
      <c r="C16" s="1077" t="s">
        <v>1484</v>
      </c>
      <c r="D16" s="1077" t="s">
        <v>187</v>
      </c>
      <c r="E16" s="1077"/>
      <c r="F16" s="1082">
        <v>349.05</v>
      </c>
      <c r="G16" s="1082">
        <v>349.05</v>
      </c>
      <c r="H16" s="1082">
        <v>349.05</v>
      </c>
      <c r="I16" s="1082">
        <v>349.05</v>
      </c>
      <c r="J16" s="1082">
        <v>349.05</v>
      </c>
      <c r="K16" s="1079"/>
    </row>
    <row r="17" spans="1:11" s="1084" customFormat="1" ht="24" customHeight="1">
      <c r="A17" s="1087" t="s">
        <v>1796</v>
      </c>
      <c r="B17" s="1086" t="s">
        <v>1783</v>
      </c>
      <c r="C17" s="1077" t="s">
        <v>1797</v>
      </c>
      <c r="D17" s="1077" t="s">
        <v>187</v>
      </c>
      <c r="E17" s="1077"/>
      <c r="F17" s="1088">
        <v>115293</v>
      </c>
      <c r="G17" s="1088">
        <v>115293</v>
      </c>
      <c r="H17" s="1088">
        <v>115293</v>
      </c>
      <c r="I17" s="1088">
        <v>115293</v>
      </c>
      <c r="J17" s="1088">
        <v>115293</v>
      </c>
      <c r="K17" s="1079"/>
    </row>
    <row r="18" spans="1:11" s="1084" customFormat="1" ht="24" customHeight="1">
      <c r="A18" s="1087" t="s">
        <v>1798</v>
      </c>
      <c r="B18" s="1086" t="s">
        <v>1783</v>
      </c>
      <c r="C18" s="1077" t="s">
        <v>1797</v>
      </c>
      <c r="D18" s="1077" t="s">
        <v>187</v>
      </c>
      <c r="E18" s="1077"/>
      <c r="F18" s="1088">
        <v>126636</v>
      </c>
      <c r="G18" s="1088">
        <v>126636</v>
      </c>
      <c r="H18" s="1088">
        <v>126636</v>
      </c>
      <c r="I18" s="1088">
        <v>126636</v>
      </c>
      <c r="J18" s="1088">
        <v>126636</v>
      </c>
      <c r="K18" s="1079"/>
    </row>
    <row r="19" spans="1:11" s="1084" customFormat="1" ht="24" customHeight="1">
      <c r="A19" s="1087" t="s">
        <v>1799</v>
      </c>
      <c r="B19" s="1086" t="s">
        <v>1788</v>
      </c>
      <c r="C19" s="1089" t="s">
        <v>1800</v>
      </c>
      <c r="D19" s="1077" t="s">
        <v>187</v>
      </c>
      <c r="E19" s="1077"/>
      <c r="F19" s="1088">
        <v>812</v>
      </c>
      <c r="G19" s="1088">
        <v>812</v>
      </c>
      <c r="H19" s="1088">
        <v>812</v>
      </c>
      <c r="I19" s="1088">
        <v>812</v>
      </c>
      <c r="J19" s="1088">
        <v>812</v>
      </c>
      <c r="K19" s="1079"/>
    </row>
    <row r="20" spans="1:11" s="1084" customFormat="1" ht="24" customHeight="1">
      <c r="A20" s="1087" t="s">
        <v>1801</v>
      </c>
      <c r="B20" s="1086" t="s">
        <v>1788</v>
      </c>
      <c r="C20" s="1089" t="s">
        <v>1800</v>
      </c>
      <c r="D20" s="1077" t="s">
        <v>187</v>
      </c>
      <c r="E20" s="1077"/>
      <c r="F20" s="1088">
        <v>512</v>
      </c>
      <c r="G20" s="1088">
        <v>512</v>
      </c>
      <c r="H20" s="1088">
        <v>512</v>
      </c>
      <c r="I20" s="1088">
        <v>512</v>
      </c>
      <c r="J20" s="1088">
        <v>512</v>
      </c>
      <c r="K20" s="1079"/>
    </row>
    <row r="21" spans="1:11" s="1084" customFormat="1" ht="24" customHeight="1">
      <c r="A21" s="1087" t="s">
        <v>1802</v>
      </c>
      <c r="B21" s="1086" t="s">
        <v>1803</v>
      </c>
      <c r="C21" s="1077" t="s">
        <v>1804</v>
      </c>
      <c r="D21" s="1077" t="s">
        <v>187</v>
      </c>
      <c r="E21" s="1077"/>
      <c r="F21" s="1082">
        <v>32.270000000000003</v>
      </c>
      <c r="G21" s="1082">
        <v>31.93</v>
      </c>
      <c r="H21" s="1082">
        <v>31.69</v>
      </c>
      <c r="I21" s="1082">
        <v>31.34</v>
      </c>
      <c r="J21" s="1082">
        <v>31.01</v>
      </c>
      <c r="K21" s="1079"/>
    </row>
    <row r="22" spans="1:11" s="1084" customFormat="1" ht="24" customHeight="1">
      <c r="A22" s="1087" t="s">
        <v>1805</v>
      </c>
      <c r="B22" s="1086" t="s">
        <v>1806</v>
      </c>
      <c r="C22" s="1077" t="s">
        <v>1804</v>
      </c>
      <c r="D22" s="1077" t="s">
        <v>187</v>
      </c>
      <c r="E22" s="1077"/>
      <c r="F22" s="1090">
        <v>158.30000000000001</v>
      </c>
      <c r="G22" s="1090">
        <v>158.30000000000001</v>
      </c>
      <c r="H22" s="1090">
        <v>158.30000000000001</v>
      </c>
      <c r="I22" s="1090">
        <v>158.30000000000001</v>
      </c>
      <c r="J22" s="1090">
        <v>158.30000000000001</v>
      </c>
      <c r="K22" s="1079"/>
    </row>
    <row r="23" spans="1:11" s="1084" customFormat="1" ht="24" customHeight="1">
      <c r="A23" s="1087" t="s">
        <v>1807</v>
      </c>
      <c r="B23" s="1086" t="s">
        <v>1808</v>
      </c>
      <c r="C23" s="1077" t="s">
        <v>1484</v>
      </c>
      <c r="D23" s="1077" t="s">
        <v>187</v>
      </c>
      <c r="E23" s="1077"/>
      <c r="F23" s="1082">
        <f>1.49+0.7+2.25</f>
        <v>4.4399999999999995</v>
      </c>
      <c r="G23" s="1082">
        <f>4.85+2.56+0</f>
        <v>7.41</v>
      </c>
      <c r="H23" s="1082">
        <f>2.24+1.8+0</f>
        <v>4.04</v>
      </c>
      <c r="I23" s="1082">
        <f>0+1.87+0</f>
        <v>1.87</v>
      </c>
      <c r="J23" s="1082">
        <f>0.97+0.87+0</f>
        <v>1.8399999999999999</v>
      </c>
      <c r="K23" s="1079"/>
    </row>
    <row r="24" spans="1:11" s="1084" customFormat="1" ht="24" customHeight="1">
      <c r="A24" s="1087" t="s">
        <v>1809</v>
      </c>
      <c r="B24" s="1086" t="s">
        <v>1810</v>
      </c>
      <c r="C24" s="1077" t="s">
        <v>1811</v>
      </c>
      <c r="D24" s="1077" t="s">
        <v>187</v>
      </c>
      <c r="E24" s="1088">
        <v>351</v>
      </c>
      <c r="F24" s="1307"/>
      <c r="G24" s="1307"/>
      <c r="H24" s="1307"/>
      <c r="I24" s="1307"/>
      <c r="J24" s="1307"/>
      <c r="K24" s="1079"/>
    </row>
    <row r="25" spans="1:11" s="1084" customFormat="1" ht="24" customHeight="1">
      <c r="A25" s="1087" t="s">
        <v>1812</v>
      </c>
      <c r="B25" s="1086" t="s">
        <v>1810</v>
      </c>
      <c r="C25" s="1077" t="s">
        <v>1811</v>
      </c>
      <c r="D25" s="1077" t="s">
        <v>187</v>
      </c>
      <c r="E25" s="1088">
        <v>0</v>
      </c>
      <c r="F25" s="1307"/>
      <c r="G25" s="1307"/>
      <c r="H25" s="1307"/>
      <c r="I25" s="1307"/>
      <c r="J25" s="1307"/>
      <c r="K25" s="1079"/>
    </row>
    <row r="26" spans="1:11" s="1084" customFormat="1" ht="24" customHeight="1">
      <c r="A26" s="1087" t="s">
        <v>1813</v>
      </c>
      <c r="B26" s="1086" t="s">
        <v>1810</v>
      </c>
      <c r="C26" s="1077" t="s">
        <v>1811</v>
      </c>
      <c r="D26" s="1077" t="s">
        <v>187</v>
      </c>
      <c r="E26" s="1088">
        <v>0</v>
      </c>
      <c r="F26" s="1307"/>
      <c r="G26" s="1307"/>
      <c r="H26" s="1307"/>
      <c r="I26" s="1307"/>
      <c r="J26" s="1307"/>
      <c r="K26" s="1079"/>
    </row>
    <row r="27" spans="1:11" s="1084" customFormat="1" ht="24" customHeight="1">
      <c r="A27" s="1087" t="s">
        <v>1814</v>
      </c>
      <c r="B27" s="1086" t="s">
        <v>1810</v>
      </c>
      <c r="C27" s="1077" t="s">
        <v>1811</v>
      </c>
      <c r="D27" s="1077" t="s">
        <v>187</v>
      </c>
      <c r="E27" s="1088">
        <v>0</v>
      </c>
      <c r="F27" s="1307"/>
      <c r="G27" s="1307"/>
      <c r="H27" s="1307"/>
      <c r="I27" s="1307"/>
      <c r="J27" s="1307"/>
      <c r="K27" s="1079"/>
    </row>
    <row r="28" spans="1:11" s="1084" customFormat="1" ht="24" customHeight="1">
      <c r="A28" s="1087" t="s">
        <v>1815</v>
      </c>
      <c r="B28" s="1086" t="s">
        <v>1810</v>
      </c>
      <c r="C28" s="1077" t="s">
        <v>1811</v>
      </c>
      <c r="D28" s="1077" t="s">
        <v>187</v>
      </c>
      <c r="E28" s="1088">
        <v>0</v>
      </c>
      <c r="F28" s="1307"/>
      <c r="G28" s="1307"/>
      <c r="H28" s="1307"/>
      <c r="I28" s="1307"/>
      <c r="J28" s="1307"/>
      <c r="K28" s="1079"/>
    </row>
    <row r="29" spans="1:11" s="1084" customFormat="1" ht="24" customHeight="1">
      <c r="A29" s="1087" t="s">
        <v>1816</v>
      </c>
      <c r="B29" s="1086" t="s">
        <v>1810</v>
      </c>
      <c r="C29" s="1077" t="s">
        <v>1811</v>
      </c>
      <c r="D29" s="1077" t="s">
        <v>187</v>
      </c>
      <c r="E29" s="1088">
        <v>141</v>
      </c>
      <c r="F29" s="1307"/>
      <c r="G29" s="1307"/>
      <c r="H29" s="1307"/>
      <c r="I29" s="1307"/>
      <c r="J29" s="1307"/>
      <c r="K29" s="1079"/>
    </row>
    <row r="30" spans="1:11" s="1084" customFormat="1" ht="24" customHeight="1">
      <c r="A30" s="1087" t="s">
        <v>1817</v>
      </c>
      <c r="B30" s="1086" t="s">
        <v>1818</v>
      </c>
      <c r="C30" s="1077" t="s">
        <v>1472</v>
      </c>
      <c r="D30" s="1077" t="s">
        <v>187</v>
      </c>
      <c r="E30" s="1088">
        <v>13551</v>
      </c>
      <c r="F30" s="1307"/>
      <c r="G30" s="1307"/>
      <c r="H30" s="1307"/>
      <c r="I30" s="1307"/>
      <c r="J30" s="1307"/>
      <c r="K30" s="1079"/>
    </row>
    <row r="31" spans="1:11" s="1084" customFormat="1" ht="24" customHeight="1">
      <c r="A31" s="1087" t="s">
        <v>1819</v>
      </c>
      <c r="B31" s="1086" t="s">
        <v>1818</v>
      </c>
      <c r="C31" s="1077" t="s">
        <v>1472</v>
      </c>
      <c r="D31" s="1077" t="s">
        <v>187</v>
      </c>
      <c r="E31" s="1088">
        <v>9358</v>
      </c>
      <c r="F31" s="1307"/>
      <c r="G31" s="1307"/>
      <c r="H31" s="1307"/>
      <c r="I31" s="1307"/>
      <c r="J31" s="1307"/>
      <c r="K31" s="1079"/>
    </row>
    <row r="32" spans="1:11" s="1084" customFormat="1" ht="24" customHeight="1">
      <c r="A32" s="1087" t="s">
        <v>1820</v>
      </c>
      <c r="B32" s="1086" t="s">
        <v>1818</v>
      </c>
      <c r="C32" s="1077" t="s">
        <v>1472</v>
      </c>
      <c r="D32" s="1077" t="s">
        <v>187</v>
      </c>
      <c r="E32" s="1088">
        <v>7798</v>
      </c>
      <c r="F32" s="1307"/>
      <c r="G32" s="1307"/>
      <c r="H32" s="1307"/>
      <c r="I32" s="1307"/>
      <c r="J32" s="1307"/>
      <c r="K32" s="1079"/>
    </row>
    <row r="33" spans="1:11" s="1084" customFormat="1" ht="24" customHeight="1">
      <c r="A33" s="1087" t="s">
        <v>1821</v>
      </c>
      <c r="B33" s="1086" t="s">
        <v>1818</v>
      </c>
      <c r="C33" s="1077" t="s">
        <v>1472</v>
      </c>
      <c r="D33" s="1077" t="s">
        <v>187</v>
      </c>
      <c r="E33" s="1088">
        <v>11289</v>
      </c>
      <c r="F33" s="1307"/>
      <c r="G33" s="1307"/>
      <c r="H33" s="1307"/>
      <c r="I33" s="1307"/>
      <c r="J33" s="1307"/>
      <c r="K33" s="1079"/>
    </row>
    <row r="34" spans="1:11" s="1084" customFormat="1" ht="24" customHeight="1">
      <c r="A34" s="1087" t="s">
        <v>1822</v>
      </c>
      <c r="B34" s="1086" t="s">
        <v>1818</v>
      </c>
      <c r="C34" s="1077" t="s">
        <v>1472</v>
      </c>
      <c r="D34" s="1077" t="s">
        <v>187</v>
      </c>
      <c r="E34" s="1088">
        <v>9567</v>
      </c>
      <c r="F34" s="1307"/>
      <c r="G34" s="1307"/>
      <c r="H34" s="1307"/>
      <c r="I34" s="1307"/>
      <c r="J34" s="1307"/>
      <c r="K34" s="1079"/>
    </row>
    <row r="35" spans="1:11" s="1084" customFormat="1" ht="24" customHeight="1">
      <c r="A35" s="1087" t="s">
        <v>1823</v>
      </c>
      <c r="B35" s="1086" t="s">
        <v>1818</v>
      </c>
      <c r="C35" s="1077" t="s">
        <v>1472</v>
      </c>
      <c r="D35" s="1077" t="s">
        <v>187</v>
      </c>
      <c r="E35" s="1088">
        <v>4783</v>
      </c>
      <c r="F35" s="1307"/>
      <c r="G35" s="1307"/>
      <c r="H35" s="1307"/>
      <c r="I35" s="1307"/>
      <c r="J35" s="1307"/>
      <c r="K35" s="1079"/>
    </row>
    <row r="36" spans="1:11" s="1084" customFormat="1" ht="24" customHeight="1">
      <c r="A36" s="1087" t="s">
        <v>1824</v>
      </c>
      <c r="B36" s="1086" t="s">
        <v>1825</v>
      </c>
      <c r="C36" s="1077" t="s">
        <v>1484</v>
      </c>
      <c r="D36" s="1077" t="s">
        <v>187</v>
      </c>
      <c r="E36" s="1077"/>
      <c r="F36" s="1082">
        <v>0.42</v>
      </c>
      <c r="G36" s="1082">
        <v>0.32</v>
      </c>
      <c r="H36" s="1082">
        <v>1.58</v>
      </c>
      <c r="I36" s="1082">
        <v>1.57</v>
      </c>
      <c r="J36" s="1082">
        <v>1.54</v>
      </c>
      <c r="K36" s="1079"/>
    </row>
    <row r="37" spans="1:11" s="1084" customFormat="1" ht="24" customHeight="1">
      <c r="A37" s="1087" t="s">
        <v>1826</v>
      </c>
      <c r="B37" s="1086" t="s">
        <v>146</v>
      </c>
      <c r="C37" s="1077" t="s">
        <v>1484</v>
      </c>
      <c r="D37" s="1077" t="s">
        <v>187</v>
      </c>
      <c r="E37" s="1088"/>
      <c r="F37" s="1082"/>
      <c r="G37" s="1082"/>
      <c r="H37" s="1082"/>
      <c r="I37" s="1082"/>
      <c r="J37" s="1082"/>
      <c r="K37" s="1079"/>
    </row>
    <row r="38" spans="1:11" s="1084" customFormat="1" ht="24" customHeight="1">
      <c r="A38" s="1087" t="s">
        <v>1807</v>
      </c>
      <c r="B38" s="1086" t="s">
        <v>1827</v>
      </c>
      <c r="C38" s="1077" t="s">
        <v>1484</v>
      </c>
      <c r="D38" s="1077" t="s">
        <v>187</v>
      </c>
      <c r="E38" s="1077"/>
      <c r="F38" s="1082">
        <f>0.3+0.61</f>
        <v>0.90999999999999992</v>
      </c>
      <c r="G38" s="1082">
        <f t="shared" ref="G38:J38" si="0">0.3+0.61</f>
        <v>0.90999999999999992</v>
      </c>
      <c r="H38" s="1082">
        <f t="shared" si="0"/>
        <v>0.90999999999999992</v>
      </c>
      <c r="I38" s="1082">
        <f t="shared" si="0"/>
        <v>0.90999999999999992</v>
      </c>
      <c r="J38" s="1082">
        <f t="shared" si="0"/>
        <v>0.90999999999999992</v>
      </c>
      <c r="K38" s="1079"/>
    </row>
    <row r="39" spans="1:11" s="1084" customFormat="1" ht="27" customHeight="1">
      <c r="A39" s="1087" t="s">
        <v>1807</v>
      </c>
      <c r="B39" s="1086" t="s">
        <v>1828</v>
      </c>
      <c r="C39" s="1077" t="s">
        <v>1484</v>
      </c>
      <c r="D39" s="1077" t="s">
        <v>187</v>
      </c>
      <c r="E39" s="1077"/>
      <c r="F39" s="1082"/>
      <c r="G39" s="1082"/>
      <c r="H39" s="1082"/>
      <c r="I39" s="1082"/>
      <c r="J39" s="1082"/>
      <c r="K39" s="1079"/>
    </row>
    <row r="40" spans="1:11" s="1084" customFormat="1" ht="24" customHeight="1">
      <c r="A40" s="1087" t="s">
        <v>1807</v>
      </c>
      <c r="B40" s="1086" t="s">
        <v>1829</v>
      </c>
      <c r="C40" s="1077" t="s">
        <v>1484</v>
      </c>
      <c r="D40" s="1077" t="s">
        <v>187</v>
      </c>
      <c r="E40" s="1077"/>
      <c r="F40" s="1082"/>
      <c r="G40" s="1082"/>
      <c r="H40" s="1082"/>
      <c r="I40" s="1082"/>
      <c r="J40" s="1082"/>
      <c r="K40" s="1079"/>
    </row>
    <row r="41" spans="1:11" s="1084" customFormat="1" ht="24" customHeight="1">
      <c r="A41" s="1087" t="s">
        <v>1830</v>
      </c>
      <c r="B41" s="1086" t="s">
        <v>1831</v>
      </c>
      <c r="C41" s="1077" t="s">
        <v>1472</v>
      </c>
      <c r="D41" s="1077" t="s">
        <v>187</v>
      </c>
      <c r="E41" s="1077"/>
      <c r="F41" s="1082"/>
      <c r="G41" s="1082"/>
      <c r="H41" s="1082"/>
      <c r="I41" s="1082"/>
      <c r="J41" s="1082"/>
      <c r="K41" s="1079"/>
    </row>
    <row r="42" spans="1:11" s="1084" customFormat="1" ht="24" customHeight="1">
      <c r="A42" s="1087" t="s">
        <v>1832</v>
      </c>
      <c r="B42" s="1086" t="s">
        <v>1833</v>
      </c>
      <c r="C42" s="1077"/>
      <c r="D42" s="1077" t="s">
        <v>187</v>
      </c>
      <c r="E42" s="1077"/>
      <c r="F42" s="1082"/>
      <c r="G42" s="1082"/>
      <c r="H42" s="1082"/>
      <c r="I42" s="1082"/>
      <c r="J42" s="1082"/>
      <c r="K42" s="1079"/>
    </row>
    <row r="43" spans="1:11" s="1084" customFormat="1" ht="24" customHeight="1">
      <c r="A43" s="1298" t="s">
        <v>1834</v>
      </c>
      <c r="B43" s="1086"/>
      <c r="C43" s="1077"/>
      <c r="D43" s="1077" t="s">
        <v>187</v>
      </c>
      <c r="E43" s="1077"/>
      <c r="F43" s="1082"/>
      <c r="G43" s="1082"/>
      <c r="H43" s="1082"/>
      <c r="I43" s="1082"/>
      <c r="J43" s="1082"/>
      <c r="K43" s="1079"/>
    </row>
    <row r="44" spans="1:11" s="1084" customFormat="1" ht="24" customHeight="1">
      <c r="A44" s="1087" t="s">
        <v>1807</v>
      </c>
      <c r="B44" s="1086" t="s">
        <v>1835</v>
      </c>
      <c r="C44" s="1077" t="s">
        <v>1484</v>
      </c>
      <c r="D44" s="1077" t="s">
        <v>187</v>
      </c>
      <c r="E44" s="1077"/>
      <c r="F44" s="1082"/>
      <c r="G44" s="1082"/>
      <c r="H44" s="1082"/>
      <c r="I44" s="1082"/>
      <c r="J44" s="1082"/>
      <c r="K44" s="1079"/>
    </row>
    <row r="45" spans="1:11" s="1084" customFormat="1" ht="24" customHeight="1">
      <c r="A45" s="1087" t="s">
        <v>1807</v>
      </c>
      <c r="B45" s="1086" t="s">
        <v>1836</v>
      </c>
      <c r="C45" s="1077" t="s">
        <v>1484</v>
      </c>
      <c r="D45" s="1077" t="s">
        <v>187</v>
      </c>
      <c r="E45" s="1077"/>
      <c r="F45" s="1082"/>
      <c r="G45" s="1082"/>
      <c r="H45" s="1082"/>
      <c r="I45" s="1082"/>
      <c r="J45" s="1082"/>
      <c r="K45" s="1079"/>
    </row>
    <row r="46" spans="1:11" s="1084" customFormat="1" ht="24" customHeight="1">
      <c r="A46" s="1087" t="s">
        <v>1807</v>
      </c>
      <c r="B46" s="1086" t="s">
        <v>1837</v>
      </c>
      <c r="C46" s="1077" t="s">
        <v>1484</v>
      </c>
      <c r="D46" s="1077" t="s">
        <v>187</v>
      </c>
      <c r="E46" s="1077"/>
      <c r="F46" s="1082"/>
      <c r="G46" s="1082"/>
      <c r="H46" s="1082"/>
      <c r="I46" s="1082"/>
      <c r="J46" s="1082"/>
      <c r="K46" s="1079"/>
    </row>
    <row r="47" spans="1:11" s="1084" customFormat="1" ht="24" customHeight="1">
      <c r="A47" s="1087" t="s">
        <v>1838</v>
      </c>
      <c r="B47" s="1086" t="s">
        <v>148</v>
      </c>
      <c r="C47" s="1077"/>
      <c r="D47" s="1077" t="s">
        <v>187</v>
      </c>
      <c r="E47" s="1077"/>
      <c r="F47" s="1082">
        <v>2446</v>
      </c>
      <c r="G47" s="1082">
        <v>2446</v>
      </c>
      <c r="H47" s="1082">
        <v>2446</v>
      </c>
      <c r="I47" s="1082">
        <v>2446</v>
      </c>
      <c r="J47" s="1082">
        <v>2446</v>
      </c>
      <c r="K47" s="1079"/>
    </row>
    <row r="48" spans="1:11" s="1084" customFormat="1" ht="24" customHeight="1">
      <c r="A48" s="1087" t="s">
        <v>1839</v>
      </c>
      <c r="B48" s="1086" t="s">
        <v>1470</v>
      </c>
      <c r="C48" s="1077" t="s">
        <v>1472</v>
      </c>
      <c r="D48" s="1077" t="s">
        <v>187</v>
      </c>
      <c r="E48" s="1077"/>
      <c r="F48" s="1082">
        <v>2253</v>
      </c>
      <c r="G48" s="1082">
        <v>2253</v>
      </c>
      <c r="H48" s="1082">
        <v>2253</v>
      </c>
      <c r="I48" s="1082">
        <v>2253</v>
      </c>
      <c r="J48" s="1082">
        <v>2253</v>
      </c>
      <c r="K48" s="1079"/>
    </row>
    <row r="49" spans="1:11" ht="24" customHeight="1">
      <c r="A49" s="1087" t="s">
        <v>1466</v>
      </c>
      <c r="B49" s="1086" t="s">
        <v>1467</v>
      </c>
      <c r="C49" s="1087"/>
      <c r="D49" s="1077" t="s">
        <v>187</v>
      </c>
      <c r="E49" s="1087"/>
      <c r="F49" s="1082">
        <v>410</v>
      </c>
      <c r="G49" s="1082">
        <v>410</v>
      </c>
      <c r="H49" s="1082">
        <v>410</v>
      </c>
      <c r="I49" s="1082">
        <v>410</v>
      </c>
      <c r="J49" s="1082">
        <v>410</v>
      </c>
      <c r="K49" s="1080" t="s">
        <v>1840</v>
      </c>
    </row>
    <row r="50" spans="1:11" s="1084" customFormat="1" ht="24" customHeight="1">
      <c r="A50" s="1087" t="s">
        <v>1841</v>
      </c>
      <c r="B50" s="1086" t="s">
        <v>1842</v>
      </c>
      <c r="C50" s="1089" t="s">
        <v>1843</v>
      </c>
      <c r="D50" s="1077" t="s">
        <v>187</v>
      </c>
      <c r="E50" s="1077"/>
      <c r="F50" s="1082">
        <v>1106</v>
      </c>
      <c r="G50" s="1082">
        <v>1106</v>
      </c>
      <c r="H50" s="1082">
        <v>1106</v>
      </c>
      <c r="I50" s="1082">
        <v>1106</v>
      </c>
      <c r="J50" s="1082">
        <v>1106</v>
      </c>
      <c r="K50" s="1079"/>
    </row>
    <row r="51" spans="1:11" s="1084" customFormat="1" ht="24" customHeight="1">
      <c r="A51" s="1087" t="s">
        <v>1844</v>
      </c>
      <c r="B51" s="1086" t="s">
        <v>1845</v>
      </c>
      <c r="C51" s="1077" t="s">
        <v>1846</v>
      </c>
      <c r="D51" s="1077" t="s">
        <v>187</v>
      </c>
      <c r="E51" s="1077"/>
      <c r="F51" s="1082">
        <v>82717</v>
      </c>
      <c r="G51" s="1082">
        <v>82717</v>
      </c>
      <c r="H51" s="1082">
        <v>82717</v>
      </c>
      <c r="I51" s="1082">
        <v>82717</v>
      </c>
      <c r="J51" s="1082">
        <v>82717</v>
      </c>
      <c r="K51" s="1079"/>
    </row>
    <row r="52" spans="1:11" ht="24" customHeight="1">
      <c r="A52" s="1087" t="s">
        <v>1478</v>
      </c>
      <c r="B52" s="1086" t="s">
        <v>1479</v>
      </c>
      <c r="C52" s="1087"/>
      <c r="D52" s="1077" t="s">
        <v>187</v>
      </c>
      <c r="E52" s="1087"/>
      <c r="F52" s="1082">
        <v>4.8</v>
      </c>
      <c r="G52" s="1082">
        <v>4.8</v>
      </c>
      <c r="H52" s="1082">
        <v>4.8</v>
      </c>
      <c r="I52" s="1082">
        <v>4.8</v>
      </c>
      <c r="J52" s="1082">
        <v>4.8</v>
      </c>
      <c r="K52" s="1080" t="s">
        <v>1840</v>
      </c>
    </row>
    <row r="53" spans="1:11" ht="24" customHeight="1">
      <c r="A53" s="1087" t="s">
        <v>1476</v>
      </c>
      <c r="B53" s="1086" t="s">
        <v>1477</v>
      </c>
      <c r="C53" s="1087"/>
      <c r="D53" s="1077" t="s">
        <v>187</v>
      </c>
      <c r="E53" s="1087"/>
      <c r="F53" s="1082">
        <v>7867</v>
      </c>
      <c r="G53" s="1082">
        <v>7873</v>
      </c>
      <c r="H53" s="1082">
        <v>7879</v>
      </c>
      <c r="I53" s="1082">
        <v>7885</v>
      </c>
      <c r="J53" s="1082">
        <v>7891</v>
      </c>
      <c r="K53" s="1080" t="s">
        <v>1840</v>
      </c>
    </row>
    <row r="54" spans="1:11" ht="24" customHeight="1">
      <c r="A54" s="1087" t="s">
        <v>1482</v>
      </c>
      <c r="B54" s="1086" t="s">
        <v>1483</v>
      </c>
      <c r="C54" s="1077" t="s">
        <v>1472</v>
      </c>
      <c r="D54" s="1077" t="s">
        <v>187</v>
      </c>
      <c r="E54" s="1087"/>
      <c r="F54" s="1082">
        <v>221306</v>
      </c>
      <c r="G54" s="1082">
        <v>221306</v>
      </c>
      <c r="H54" s="1082">
        <v>221306</v>
      </c>
      <c r="I54" s="1082">
        <v>221306</v>
      </c>
      <c r="J54" s="1082">
        <v>221306</v>
      </c>
      <c r="K54" s="1080" t="s">
        <v>1840</v>
      </c>
    </row>
    <row r="55" spans="1:11" ht="24" customHeight="1">
      <c r="A55" s="1087" t="s">
        <v>1480</v>
      </c>
      <c r="B55" s="1086" t="s">
        <v>1481</v>
      </c>
      <c r="C55" s="1077" t="s">
        <v>1472</v>
      </c>
      <c r="D55" s="1077" t="s">
        <v>187</v>
      </c>
      <c r="E55" s="1087"/>
      <c r="F55" s="1082">
        <v>1011</v>
      </c>
      <c r="G55" s="1082">
        <v>1011</v>
      </c>
      <c r="H55" s="1082">
        <v>1011</v>
      </c>
      <c r="I55" s="1082">
        <v>1011</v>
      </c>
      <c r="J55" s="1082">
        <v>1011</v>
      </c>
      <c r="K55" s="1080" t="s">
        <v>1840</v>
      </c>
    </row>
    <row r="56" spans="1:11" ht="24" customHeight="1">
      <c r="A56" s="1087" t="s">
        <v>1487</v>
      </c>
      <c r="B56" s="1086" t="s">
        <v>1488</v>
      </c>
      <c r="C56" s="1087"/>
      <c r="D56" s="1077" t="s">
        <v>187</v>
      </c>
      <c r="E56" s="1087"/>
      <c r="F56" s="1082">
        <v>0</v>
      </c>
      <c r="G56" s="1082">
        <v>0</v>
      </c>
      <c r="H56" s="1082">
        <v>0</v>
      </c>
      <c r="I56" s="1082">
        <v>0</v>
      </c>
      <c r="J56" s="1082">
        <v>0</v>
      </c>
      <c r="K56" s="1080" t="s">
        <v>1840</v>
      </c>
    </row>
    <row r="57" spans="1:11" ht="24" customHeight="1">
      <c r="A57" s="1087" t="s">
        <v>1491</v>
      </c>
      <c r="B57" s="1086" t="s">
        <v>1492</v>
      </c>
      <c r="C57" s="1087"/>
      <c r="D57" s="1077" t="s">
        <v>187</v>
      </c>
      <c r="E57" s="1087"/>
      <c r="F57" s="1082">
        <v>0.2</v>
      </c>
      <c r="G57" s="1082">
        <v>0.5</v>
      </c>
      <c r="H57" s="1082">
        <v>0.7</v>
      </c>
      <c r="I57" s="1082">
        <v>0.8</v>
      </c>
      <c r="J57" s="1082">
        <v>0.8</v>
      </c>
      <c r="K57" s="1080" t="s">
        <v>1840</v>
      </c>
    </row>
    <row r="58" spans="1:11" ht="24" customHeight="1">
      <c r="A58" s="1087" t="s">
        <v>1493</v>
      </c>
      <c r="B58" s="1086" t="s">
        <v>1494</v>
      </c>
      <c r="C58" s="1087"/>
      <c r="D58" s="1077" t="s">
        <v>187</v>
      </c>
      <c r="E58" s="1087"/>
      <c r="F58" s="1082">
        <v>0.2</v>
      </c>
      <c r="G58" s="1082">
        <v>0.3</v>
      </c>
      <c r="H58" s="1082">
        <v>0.5</v>
      </c>
      <c r="I58" s="1082">
        <v>0.5</v>
      </c>
      <c r="J58" s="1082">
        <v>0.5</v>
      </c>
      <c r="K58" s="1080" t="s">
        <v>1840</v>
      </c>
    </row>
    <row r="59" spans="1:11" s="1084" customFormat="1" ht="24" customHeight="1">
      <c r="A59" s="1087" t="s">
        <v>1495</v>
      </c>
      <c r="B59" s="1086" t="s">
        <v>1496</v>
      </c>
      <c r="C59" s="1077" t="s">
        <v>1497</v>
      </c>
      <c r="D59" s="1077" t="s">
        <v>187</v>
      </c>
      <c r="E59" s="1077"/>
      <c r="F59" s="1088">
        <v>124266</v>
      </c>
      <c r="G59" s="1088">
        <v>124266</v>
      </c>
      <c r="H59" s="1088">
        <v>124266</v>
      </c>
      <c r="I59" s="1088">
        <v>124266</v>
      </c>
      <c r="J59" s="1088">
        <v>124266</v>
      </c>
      <c r="K59" s="1079"/>
    </row>
    <row r="60" spans="1:11" s="1084" customFormat="1" ht="24" customHeight="1">
      <c r="A60" s="1087" t="s">
        <v>1498</v>
      </c>
      <c r="B60" s="1086" t="s">
        <v>1496</v>
      </c>
      <c r="C60" s="1077" t="s">
        <v>1497</v>
      </c>
      <c r="D60" s="1077" t="s">
        <v>187</v>
      </c>
      <c r="E60" s="1077"/>
      <c r="F60" s="1088">
        <v>258233</v>
      </c>
      <c r="G60" s="1088">
        <v>258233</v>
      </c>
      <c r="H60" s="1088">
        <v>258233</v>
      </c>
      <c r="I60" s="1088">
        <v>258233</v>
      </c>
      <c r="J60" s="1088">
        <v>258233</v>
      </c>
      <c r="K60" s="1079"/>
    </row>
    <row r="61" spans="1:11" s="1084" customFormat="1" ht="24" customHeight="1">
      <c r="A61" s="1087" t="s">
        <v>1499</v>
      </c>
      <c r="B61" s="1086" t="s">
        <v>1496</v>
      </c>
      <c r="C61" s="1077" t="s">
        <v>1497</v>
      </c>
      <c r="D61" s="1077" t="s">
        <v>187</v>
      </c>
      <c r="E61" s="1077"/>
      <c r="F61" s="1088">
        <v>441839</v>
      </c>
      <c r="G61" s="1088">
        <v>441839</v>
      </c>
      <c r="H61" s="1088">
        <v>441839</v>
      </c>
      <c r="I61" s="1088">
        <v>441839</v>
      </c>
      <c r="J61" s="1088">
        <v>441839</v>
      </c>
      <c r="K61" s="1079"/>
    </row>
    <row r="62" spans="1:11" s="1084" customFormat="1" ht="24" customHeight="1">
      <c r="A62" s="592" t="s">
        <v>1847</v>
      </c>
      <c r="B62" s="1086" t="s">
        <v>1848</v>
      </c>
      <c r="C62" s="1077" t="s">
        <v>1849</v>
      </c>
      <c r="D62" s="1077" t="s">
        <v>187</v>
      </c>
      <c r="E62" s="1077"/>
      <c r="F62" s="1090">
        <v>8.69</v>
      </c>
      <c r="G62" s="1090">
        <v>8.69</v>
      </c>
      <c r="H62" s="1090">
        <v>8.69</v>
      </c>
      <c r="I62" s="1090">
        <v>8.69</v>
      </c>
      <c r="J62" s="1090">
        <v>8.69</v>
      </c>
      <c r="K62" s="1079"/>
    </row>
    <row r="63" spans="1:11" s="1084" customFormat="1" ht="24" customHeight="1">
      <c r="A63" s="592" t="s">
        <v>1850</v>
      </c>
      <c r="B63" s="1086" t="s">
        <v>1851</v>
      </c>
      <c r="C63" s="1077" t="s">
        <v>1849</v>
      </c>
      <c r="D63" s="1077" t="s">
        <v>187</v>
      </c>
      <c r="E63" s="1077"/>
      <c r="F63" s="1090">
        <v>9.1300000000000008</v>
      </c>
      <c r="G63" s="1090">
        <v>9.1300000000000008</v>
      </c>
      <c r="H63" s="1090">
        <v>9.1300000000000008</v>
      </c>
      <c r="I63" s="1090">
        <v>9.1300000000000008</v>
      </c>
      <c r="J63" s="1090">
        <v>9.1300000000000008</v>
      </c>
      <c r="K63" s="1079"/>
    </row>
    <row r="64" spans="1:11" s="1084" customFormat="1" ht="24" customHeight="1">
      <c r="A64" s="592" t="s">
        <v>1852</v>
      </c>
      <c r="B64" s="1086" t="s">
        <v>1853</v>
      </c>
      <c r="C64" s="1077" t="s">
        <v>1849</v>
      </c>
      <c r="D64" s="1077" t="s">
        <v>187</v>
      </c>
      <c r="E64" s="1077"/>
      <c r="F64" s="1090">
        <v>8.34</v>
      </c>
      <c r="G64" s="1090">
        <v>8.34</v>
      </c>
      <c r="H64" s="1090">
        <v>8.34</v>
      </c>
      <c r="I64" s="1090">
        <v>8.34</v>
      </c>
      <c r="J64" s="1090">
        <v>8.34</v>
      </c>
      <c r="K64" s="1079"/>
    </row>
    <row r="65" spans="1:11" s="1084" customFormat="1" ht="24" customHeight="1">
      <c r="A65" s="592" t="s">
        <v>1854</v>
      </c>
      <c r="B65" s="1086" t="s">
        <v>1855</v>
      </c>
      <c r="C65" s="1077" t="s">
        <v>1849</v>
      </c>
      <c r="D65" s="1077" t="s">
        <v>187</v>
      </c>
      <c r="E65" s="1077"/>
      <c r="F65" s="1090">
        <v>7.9</v>
      </c>
      <c r="G65" s="1090">
        <v>7.9</v>
      </c>
      <c r="H65" s="1090">
        <v>7.9</v>
      </c>
      <c r="I65" s="1090">
        <v>7.9</v>
      </c>
      <c r="J65" s="1090">
        <v>7.9</v>
      </c>
      <c r="K65" s="1079"/>
    </row>
    <row r="66" spans="1:11" s="1084" customFormat="1" ht="24" customHeight="1">
      <c r="A66" s="571" t="s">
        <v>1847</v>
      </c>
      <c r="B66" s="1086" t="s">
        <v>1856</v>
      </c>
      <c r="C66" s="1077" t="s">
        <v>1849</v>
      </c>
      <c r="D66" s="1077" t="s">
        <v>187</v>
      </c>
      <c r="E66" s="1077"/>
      <c r="F66" s="1090">
        <v>9.43</v>
      </c>
      <c r="G66" s="1090">
        <v>9.43</v>
      </c>
      <c r="H66" s="1090">
        <v>9.43</v>
      </c>
      <c r="I66" s="1090">
        <v>9.43</v>
      </c>
      <c r="J66" s="1090">
        <v>9.43</v>
      </c>
      <c r="K66" s="1079"/>
    </row>
    <row r="67" spans="1:11" s="1084" customFormat="1" ht="24" customHeight="1">
      <c r="A67" s="571" t="s">
        <v>1850</v>
      </c>
      <c r="B67" s="1086" t="s">
        <v>1857</v>
      </c>
      <c r="C67" s="1077" t="s">
        <v>1849</v>
      </c>
      <c r="D67" s="1077" t="s">
        <v>187</v>
      </c>
      <c r="E67" s="1077"/>
      <c r="F67" s="1090">
        <v>9.58</v>
      </c>
      <c r="G67" s="1090">
        <v>9.58</v>
      </c>
      <c r="H67" s="1090">
        <v>9.58</v>
      </c>
      <c r="I67" s="1090">
        <v>9.58</v>
      </c>
      <c r="J67" s="1090">
        <v>9.58</v>
      </c>
      <c r="K67" s="1079"/>
    </row>
    <row r="68" spans="1:11" s="1084" customFormat="1" ht="24" customHeight="1">
      <c r="A68" s="571" t="s">
        <v>1852</v>
      </c>
      <c r="B68" s="1086" t="s">
        <v>1858</v>
      </c>
      <c r="C68" s="1077" t="s">
        <v>1849</v>
      </c>
      <c r="D68" s="1077" t="s">
        <v>187</v>
      </c>
      <c r="E68" s="1077"/>
      <c r="F68" s="1090">
        <v>9</v>
      </c>
      <c r="G68" s="1090">
        <v>9</v>
      </c>
      <c r="H68" s="1090">
        <v>9</v>
      </c>
      <c r="I68" s="1090">
        <v>9</v>
      </c>
      <c r="J68" s="1090">
        <v>9</v>
      </c>
      <c r="K68" s="1079"/>
    </row>
    <row r="69" spans="1:11" s="1084" customFormat="1" ht="24" customHeight="1">
      <c r="A69" s="571" t="s">
        <v>1854</v>
      </c>
      <c r="B69" s="1086" t="s">
        <v>1859</v>
      </c>
      <c r="C69" s="1077" t="s">
        <v>1849</v>
      </c>
      <c r="D69" s="1077" t="s">
        <v>187</v>
      </c>
      <c r="E69" s="1077"/>
      <c r="F69" s="1090">
        <v>8.85</v>
      </c>
      <c r="G69" s="1090">
        <v>8.85</v>
      </c>
      <c r="H69" s="1090">
        <v>8.85</v>
      </c>
      <c r="I69" s="1090">
        <v>8.85</v>
      </c>
      <c r="J69" s="1090">
        <v>8.85</v>
      </c>
      <c r="K69" s="1079"/>
    </row>
    <row r="70" spans="1:11" s="1084" customFormat="1" ht="24" customHeight="1">
      <c r="A70" s="571" t="s">
        <v>1847</v>
      </c>
      <c r="B70" s="1086" t="s">
        <v>1860</v>
      </c>
      <c r="C70" s="1077" t="s">
        <v>1849</v>
      </c>
      <c r="D70" s="1077" t="s">
        <v>187</v>
      </c>
      <c r="E70" s="1077"/>
      <c r="F70" s="1090">
        <v>8.65</v>
      </c>
      <c r="G70" s="1090">
        <v>8.65</v>
      </c>
      <c r="H70" s="1090">
        <v>8.65</v>
      </c>
      <c r="I70" s="1090">
        <v>8.65</v>
      </c>
      <c r="J70" s="1090">
        <v>8.65</v>
      </c>
      <c r="K70" s="1079"/>
    </row>
    <row r="71" spans="1:11" s="1084" customFormat="1" ht="24" customHeight="1">
      <c r="A71" s="571" t="s">
        <v>1850</v>
      </c>
      <c r="B71" s="1086" t="s">
        <v>1861</v>
      </c>
      <c r="C71" s="1077" t="s">
        <v>1849</v>
      </c>
      <c r="D71" s="1077" t="s">
        <v>187</v>
      </c>
      <c r="E71" s="1077"/>
      <c r="F71" s="1090">
        <v>9.33</v>
      </c>
      <c r="G71" s="1090">
        <v>9.33</v>
      </c>
      <c r="H71" s="1090">
        <v>9.33</v>
      </c>
      <c r="I71" s="1090">
        <v>9.33</v>
      </c>
      <c r="J71" s="1090">
        <v>9.33</v>
      </c>
      <c r="K71" s="1079"/>
    </row>
    <row r="72" spans="1:11" s="1084" customFormat="1" ht="24" customHeight="1">
      <c r="A72" s="571" t="s">
        <v>1852</v>
      </c>
      <c r="B72" s="1086" t="s">
        <v>1862</v>
      </c>
      <c r="C72" s="1077" t="s">
        <v>1849</v>
      </c>
      <c r="D72" s="1077" t="s">
        <v>187</v>
      </c>
      <c r="E72" s="1077"/>
      <c r="F72" s="1090">
        <v>8.11</v>
      </c>
      <c r="G72" s="1090">
        <v>8.11</v>
      </c>
      <c r="H72" s="1090">
        <v>8.11</v>
      </c>
      <c r="I72" s="1090">
        <v>8.11</v>
      </c>
      <c r="J72" s="1090">
        <v>8.11</v>
      </c>
      <c r="K72" s="1079"/>
    </row>
    <row r="73" spans="1:11" s="1084" customFormat="1" ht="24" customHeight="1">
      <c r="A73" s="571" t="s">
        <v>1854</v>
      </c>
      <c r="B73" s="1086" t="s">
        <v>1863</v>
      </c>
      <c r="C73" s="1077" t="s">
        <v>1849</v>
      </c>
      <c r="D73" s="1077" t="s">
        <v>187</v>
      </c>
      <c r="E73" s="1077"/>
      <c r="F73" s="1090">
        <v>7.43</v>
      </c>
      <c r="G73" s="1090">
        <v>7.43</v>
      </c>
      <c r="H73" s="1090">
        <v>7.43</v>
      </c>
      <c r="I73" s="1090">
        <v>7.43</v>
      </c>
      <c r="J73" s="1090">
        <v>7.43</v>
      </c>
      <c r="K73" s="1079"/>
    </row>
    <row r="74" spans="1:11" s="1084" customFormat="1" ht="24" customHeight="1">
      <c r="A74" s="571" t="s">
        <v>1854</v>
      </c>
      <c r="B74" s="1086" t="s">
        <v>1864</v>
      </c>
      <c r="C74" s="1077" t="s">
        <v>1849</v>
      </c>
      <c r="D74" s="1077" t="s">
        <v>187</v>
      </c>
      <c r="E74" s="1077"/>
      <c r="F74" s="1090">
        <v>10</v>
      </c>
      <c r="G74" s="1090">
        <v>10</v>
      </c>
      <c r="H74" s="1090">
        <v>10</v>
      </c>
      <c r="I74" s="1090">
        <v>10</v>
      </c>
      <c r="J74" s="1090">
        <v>10</v>
      </c>
      <c r="K74" s="1079"/>
    </row>
    <row r="75" spans="1:11" s="1084" customFormat="1" ht="24" customHeight="1">
      <c r="A75" s="571" t="s">
        <v>1865</v>
      </c>
      <c r="B75" s="1086" t="s">
        <v>1866</v>
      </c>
      <c r="C75" s="1077" t="s">
        <v>1849</v>
      </c>
      <c r="D75" s="1077" t="s">
        <v>187</v>
      </c>
      <c r="E75" s="1077"/>
      <c r="F75" s="1090">
        <v>5</v>
      </c>
      <c r="G75" s="1090">
        <v>5</v>
      </c>
      <c r="H75" s="1090">
        <v>5</v>
      </c>
      <c r="I75" s="1090">
        <v>5</v>
      </c>
      <c r="J75" s="1090">
        <v>5</v>
      </c>
      <c r="K75" s="1079"/>
    </row>
    <row r="76" spans="1:11" s="1084" customFormat="1" ht="24" customHeight="1">
      <c r="A76" s="571" t="s">
        <v>1867</v>
      </c>
      <c r="B76" s="1086" t="s">
        <v>1868</v>
      </c>
      <c r="C76" s="1077" t="s">
        <v>1869</v>
      </c>
      <c r="D76" s="1077" t="s">
        <v>187</v>
      </c>
      <c r="E76" s="1077"/>
      <c r="F76" s="1082">
        <f>518*60</f>
        <v>31080</v>
      </c>
      <c r="G76" s="1082">
        <f t="shared" ref="G76:J76" si="1">518*60</f>
        <v>31080</v>
      </c>
      <c r="H76" s="1082">
        <f t="shared" si="1"/>
        <v>31080</v>
      </c>
      <c r="I76" s="1082">
        <f t="shared" si="1"/>
        <v>31080</v>
      </c>
      <c r="J76" s="1082">
        <f t="shared" si="1"/>
        <v>31080</v>
      </c>
      <c r="K76" s="1079"/>
    </row>
    <row r="77" spans="1:11" s="1084" customFormat="1" ht="24" customHeight="1">
      <c r="A77" s="571" t="s">
        <v>1870</v>
      </c>
      <c r="B77" s="1086" t="s">
        <v>1871</v>
      </c>
      <c r="C77" s="1077" t="s">
        <v>1869</v>
      </c>
      <c r="D77" s="1077" t="s">
        <v>187</v>
      </c>
      <c r="E77" s="1077"/>
      <c r="F77" s="1082">
        <f>12*60</f>
        <v>720</v>
      </c>
      <c r="G77" s="1082">
        <f t="shared" ref="G77:J77" si="2">12*60</f>
        <v>720</v>
      </c>
      <c r="H77" s="1082">
        <f t="shared" si="2"/>
        <v>720</v>
      </c>
      <c r="I77" s="1082">
        <f t="shared" si="2"/>
        <v>720</v>
      </c>
      <c r="J77" s="1082">
        <f t="shared" si="2"/>
        <v>720</v>
      </c>
      <c r="K77" s="1079"/>
    </row>
    <row r="78" spans="1:11" s="1084" customFormat="1" ht="24" customHeight="1">
      <c r="A78" s="571" t="s">
        <v>1872</v>
      </c>
      <c r="B78" s="1086" t="s">
        <v>1873</v>
      </c>
      <c r="C78" s="1077" t="s">
        <v>1869</v>
      </c>
      <c r="D78" s="1077" t="s">
        <v>187</v>
      </c>
      <c r="E78" s="1077"/>
      <c r="F78" s="1082">
        <f>718*60</f>
        <v>43080</v>
      </c>
      <c r="G78" s="1082">
        <f t="shared" ref="G78:J78" si="3">718*60</f>
        <v>43080</v>
      </c>
      <c r="H78" s="1082">
        <f t="shared" si="3"/>
        <v>43080</v>
      </c>
      <c r="I78" s="1082">
        <f t="shared" si="3"/>
        <v>43080</v>
      </c>
      <c r="J78" s="1082">
        <f t="shared" si="3"/>
        <v>43080</v>
      </c>
      <c r="K78" s="1079"/>
    </row>
    <row r="79" spans="1:11" s="1084" customFormat="1" ht="24" customHeight="1">
      <c r="A79" s="571" t="s">
        <v>1874</v>
      </c>
      <c r="B79" s="1086" t="s">
        <v>1875</v>
      </c>
      <c r="C79" s="1077" t="s">
        <v>1869</v>
      </c>
      <c r="D79" s="1077" t="s">
        <v>187</v>
      </c>
      <c r="E79" s="1077"/>
      <c r="F79" s="1082">
        <f>17*60</f>
        <v>1020</v>
      </c>
      <c r="G79" s="1082">
        <f t="shared" ref="G79:J79" si="4">17*60</f>
        <v>1020</v>
      </c>
      <c r="H79" s="1082">
        <f t="shared" si="4"/>
        <v>1020</v>
      </c>
      <c r="I79" s="1082">
        <f t="shared" si="4"/>
        <v>1020</v>
      </c>
      <c r="J79" s="1082">
        <f t="shared" si="4"/>
        <v>1020</v>
      </c>
      <c r="K79" s="1079"/>
    </row>
    <row r="80" spans="1:11" s="1084" customFormat="1" ht="24" customHeight="1">
      <c r="A80" s="571" t="s">
        <v>1876</v>
      </c>
      <c r="B80" s="1086" t="s">
        <v>1877</v>
      </c>
      <c r="C80" s="1077" t="s">
        <v>1869</v>
      </c>
      <c r="D80" s="1077" t="s">
        <v>187</v>
      </c>
      <c r="E80" s="1077"/>
      <c r="F80" s="1082"/>
      <c r="G80" s="1082"/>
      <c r="H80" s="1082"/>
      <c r="I80" s="1082"/>
      <c r="J80" s="1082"/>
      <c r="K80" s="1079"/>
    </row>
    <row r="81" spans="1:63" s="1084" customFormat="1" ht="24" customHeight="1">
      <c r="A81" s="571" t="s">
        <v>1878</v>
      </c>
      <c r="B81" s="1086" t="s">
        <v>1879</v>
      </c>
      <c r="C81" s="1077" t="s">
        <v>1869</v>
      </c>
      <c r="D81" s="1077" t="s">
        <v>187</v>
      </c>
      <c r="E81" s="1077"/>
      <c r="F81" s="1082"/>
      <c r="G81" s="1082"/>
      <c r="H81" s="1082"/>
      <c r="I81" s="1082"/>
      <c r="J81" s="1082"/>
      <c r="K81" s="1079"/>
      <c r="L81" s="1079"/>
      <c r="M81" s="1079"/>
      <c r="N81" s="1077"/>
      <c r="O81" s="1307"/>
      <c r="P81" s="1307"/>
      <c r="Q81" s="1307"/>
      <c r="R81" s="1307"/>
      <c r="S81" s="1307"/>
      <c r="T81" s="1079"/>
      <c r="U81" s="1079"/>
      <c r="V81" s="1079"/>
      <c r="W81" s="1077"/>
      <c r="X81" s="1307"/>
      <c r="Y81" s="1307"/>
      <c r="Z81" s="1307"/>
      <c r="AA81" s="1307"/>
      <c r="AB81" s="1307"/>
      <c r="AC81" s="1079"/>
      <c r="AD81" s="1077"/>
      <c r="AE81" s="1307"/>
      <c r="AF81" s="1307"/>
      <c r="AG81" s="1307"/>
      <c r="AH81" s="1307"/>
      <c r="AI81" s="1307"/>
      <c r="AJ81" s="1079"/>
      <c r="AK81" s="1077"/>
      <c r="AL81" s="1307"/>
      <c r="AM81" s="1307"/>
      <c r="AN81" s="1307"/>
      <c r="AO81" s="1307"/>
      <c r="AP81" s="1307"/>
      <c r="AQ81" s="1079"/>
      <c r="AR81" s="1077"/>
      <c r="AS81" s="1307"/>
      <c r="AT81" s="1307"/>
      <c r="AU81" s="1307"/>
      <c r="AV81" s="1307"/>
      <c r="AW81" s="1307"/>
      <c r="AX81" s="1079"/>
      <c r="AY81" s="1077"/>
      <c r="AZ81" s="1307"/>
      <c r="BA81" s="1307"/>
      <c r="BB81" s="1307"/>
      <c r="BC81" s="1307"/>
      <c r="BD81" s="1307"/>
      <c r="BE81" s="1079"/>
      <c r="BF81" s="1077"/>
      <c r="BG81" s="1307"/>
      <c r="BH81" s="1307"/>
      <c r="BI81" s="1307"/>
      <c r="BJ81" s="1307"/>
      <c r="BK81" s="1307"/>
    </row>
    <row r="82" spans="1:63" s="1084" customFormat="1" ht="24" customHeight="1">
      <c r="A82" s="571" t="s">
        <v>1880</v>
      </c>
      <c r="B82" s="1086" t="s">
        <v>1881</v>
      </c>
      <c r="C82" s="1077"/>
      <c r="D82" s="1077" t="s">
        <v>187</v>
      </c>
      <c r="E82" s="1077"/>
      <c r="F82" s="1082">
        <v>545</v>
      </c>
      <c r="G82" s="1082">
        <v>545</v>
      </c>
      <c r="H82" s="1082">
        <v>545</v>
      </c>
      <c r="I82" s="1082">
        <v>545</v>
      </c>
      <c r="J82" s="1082">
        <v>545</v>
      </c>
      <c r="K82" s="1079"/>
      <c r="L82" s="1079"/>
      <c r="M82" s="1079"/>
      <c r="N82" s="1077"/>
      <c r="O82" s="1307"/>
      <c r="P82" s="1307"/>
      <c r="Q82" s="1307"/>
      <c r="R82" s="1307"/>
      <c r="S82" s="1307"/>
      <c r="T82" s="1079"/>
      <c r="U82" s="1079"/>
      <c r="V82" s="1079"/>
      <c r="W82" s="1077"/>
      <c r="X82" s="1307"/>
      <c r="Y82" s="1307"/>
      <c r="Z82" s="1307"/>
      <c r="AA82" s="1307"/>
      <c r="AB82" s="1307"/>
      <c r="AC82" s="1079"/>
      <c r="AD82" s="1077"/>
      <c r="AE82" s="1307"/>
      <c r="AF82" s="1307"/>
      <c r="AG82" s="1307"/>
      <c r="AH82" s="1307"/>
      <c r="AI82" s="1307"/>
      <c r="AJ82" s="1079"/>
      <c r="AK82" s="1077"/>
      <c r="AL82" s="1307"/>
      <c r="AM82" s="1307"/>
      <c r="AN82" s="1307"/>
      <c r="AO82" s="1307"/>
      <c r="AP82" s="1307"/>
      <c r="AQ82" s="1079"/>
      <c r="AR82" s="1077"/>
      <c r="AS82" s="1307"/>
      <c r="AT82" s="1307"/>
      <c r="AU82" s="1307"/>
      <c r="AV82" s="1307"/>
      <c r="AW82" s="1307"/>
      <c r="AX82" s="1079"/>
      <c r="AY82" s="1077"/>
      <c r="AZ82" s="1307"/>
      <c r="BA82" s="1307"/>
      <c r="BB82" s="1307"/>
      <c r="BC82" s="1307"/>
      <c r="BD82" s="1307"/>
      <c r="BE82" s="1079"/>
      <c r="BF82" s="1077"/>
      <c r="BG82" s="1307"/>
      <c r="BH82" s="1307"/>
      <c r="BI82" s="1307"/>
      <c r="BJ82" s="1307"/>
      <c r="BK82" s="1307"/>
    </row>
    <row r="83" spans="1:63" s="1084" customFormat="1" ht="24" customHeight="1">
      <c r="A83" s="571" t="s">
        <v>1882</v>
      </c>
      <c r="B83" s="1086" t="s">
        <v>1883</v>
      </c>
      <c r="C83" s="1077" t="s">
        <v>1692</v>
      </c>
      <c r="D83" s="1077" t="s">
        <v>187</v>
      </c>
      <c r="E83" s="1077"/>
      <c r="F83" s="1082">
        <v>0.5</v>
      </c>
      <c r="G83" s="1082">
        <v>0.5</v>
      </c>
      <c r="H83" s="1082">
        <v>0.5</v>
      </c>
      <c r="I83" s="1082">
        <v>0.5</v>
      </c>
      <c r="J83" s="1082">
        <v>0.5</v>
      </c>
      <c r="K83" s="1079"/>
      <c r="L83" s="1079"/>
      <c r="M83" s="1079"/>
      <c r="N83" s="1077"/>
      <c r="O83" s="1307"/>
      <c r="P83" s="1307"/>
      <c r="Q83" s="1307"/>
      <c r="R83" s="1307"/>
      <c r="S83" s="1307"/>
      <c r="T83" s="1079"/>
      <c r="U83" s="1079"/>
      <c r="V83" s="1079"/>
      <c r="W83" s="1077"/>
      <c r="X83" s="1307"/>
      <c r="Y83" s="1307"/>
      <c r="Z83" s="1307"/>
      <c r="AA83" s="1307"/>
      <c r="AB83" s="1307"/>
      <c r="AC83" s="1079"/>
      <c r="AD83" s="1077"/>
      <c r="AE83" s="1307"/>
      <c r="AF83" s="1307"/>
      <c r="AG83" s="1307"/>
      <c r="AH83" s="1307"/>
      <c r="AI83" s="1307"/>
      <c r="AJ83" s="1079"/>
      <c r="AK83" s="1077"/>
      <c r="AL83" s="1307"/>
      <c r="AM83" s="1307"/>
      <c r="AN83" s="1307"/>
      <c r="AO83" s="1307"/>
      <c r="AP83" s="1307"/>
      <c r="AQ83" s="1079"/>
      <c r="AR83" s="1077"/>
      <c r="AS83" s="1307"/>
      <c r="AT83" s="1307"/>
      <c r="AU83" s="1307"/>
      <c r="AV83" s="1307"/>
      <c r="AW83" s="1307"/>
      <c r="AX83" s="1079"/>
      <c r="AY83" s="1077"/>
      <c r="AZ83" s="1307"/>
      <c r="BA83" s="1307"/>
      <c r="BB83" s="1307"/>
      <c r="BC83" s="1307"/>
      <c r="BD83" s="1307"/>
      <c r="BE83" s="1079"/>
      <c r="BF83" s="1077"/>
      <c r="BG83" s="1307"/>
      <c r="BH83" s="1307"/>
      <c r="BI83" s="1307"/>
      <c r="BJ83" s="1307"/>
      <c r="BK83" s="1307"/>
    </row>
    <row r="84" spans="1:63" s="1084" customFormat="1" ht="24" customHeight="1">
      <c r="A84" s="571" t="s">
        <v>1884</v>
      </c>
      <c r="B84" s="1086" t="s">
        <v>1885</v>
      </c>
      <c r="C84" s="236"/>
      <c r="D84" s="1077" t="s">
        <v>187</v>
      </c>
      <c r="E84" s="1077"/>
      <c r="F84" s="1082">
        <v>341.2</v>
      </c>
      <c r="G84" s="1082">
        <v>341.2</v>
      </c>
      <c r="H84" s="1082">
        <v>341.2</v>
      </c>
      <c r="I84" s="1082">
        <v>341.2</v>
      </c>
      <c r="J84" s="1082">
        <v>341.2</v>
      </c>
      <c r="K84" s="1079"/>
      <c r="L84" s="1079"/>
      <c r="M84" s="1079"/>
      <c r="N84" s="1077"/>
      <c r="O84" s="1307"/>
      <c r="P84" s="1307"/>
      <c r="Q84" s="1307"/>
      <c r="R84" s="1307"/>
      <c r="S84" s="1307"/>
      <c r="T84" s="1079"/>
      <c r="U84" s="1079"/>
      <c r="V84" s="1079"/>
      <c r="W84" s="1077"/>
      <c r="X84" s="1307"/>
      <c r="Y84" s="1307"/>
      <c r="Z84" s="1307"/>
      <c r="AA84" s="1307"/>
      <c r="AB84" s="1307"/>
      <c r="AC84" s="1079"/>
      <c r="AD84" s="1077"/>
      <c r="AE84" s="1307"/>
      <c r="AF84" s="1307"/>
      <c r="AG84" s="1307"/>
      <c r="AH84" s="1307"/>
      <c r="AI84" s="1307"/>
      <c r="AJ84" s="1079"/>
      <c r="AK84" s="1077"/>
      <c r="AL84" s="1307"/>
      <c r="AM84" s="1307"/>
      <c r="AN84" s="1307"/>
      <c r="AO84" s="1307"/>
      <c r="AP84" s="1307"/>
      <c r="AQ84" s="1079"/>
      <c r="AR84" s="1077"/>
      <c r="AS84" s="1307"/>
      <c r="AT84" s="1307"/>
      <c r="AU84" s="1307"/>
      <c r="AV84" s="1307"/>
      <c r="AW84" s="1307"/>
      <c r="AX84" s="1079"/>
      <c r="AY84" s="1077"/>
      <c r="AZ84" s="1307"/>
      <c r="BA84" s="1307"/>
      <c r="BB84" s="1307"/>
      <c r="BC84" s="1307"/>
      <c r="BD84" s="1307"/>
      <c r="BE84" s="1079"/>
      <c r="BF84" s="1077"/>
      <c r="BG84" s="1307"/>
      <c r="BH84" s="1307"/>
      <c r="BI84" s="1307"/>
      <c r="BJ84" s="1307"/>
      <c r="BK84" s="1307"/>
    </row>
    <row r="85" spans="1:63" s="1084" customFormat="1" ht="24" customHeight="1">
      <c r="A85" s="489" t="s">
        <v>1886</v>
      </c>
      <c r="B85" s="1086" t="s">
        <v>1887</v>
      </c>
      <c r="C85" s="1077" t="s">
        <v>185</v>
      </c>
      <c r="D85" s="1077" t="s">
        <v>187</v>
      </c>
      <c r="E85" s="1077"/>
      <c r="F85" s="1091">
        <v>0.30499999999999999</v>
      </c>
      <c r="G85" s="1091">
        <v>0.30499999999999999</v>
      </c>
      <c r="H85" s="1091">
        <v>0.30499999999999999</v>
      </c>
      <c r="I85" s="1091">
        <v>0.30499999999999999</v>
      </c>
      <c r="J85" s="1091">
        <v>0.30499999999999999</v>
      </c>
      <c r="K85" s="1079"/>
      <c r="L85" s="1079"/>
      <c r="M85" s="1079"/>
      <c r="N85" s="1077"/>
      <c r="O85" s="1092"/>
      <c r="P85" s="1092"/>
      <c r="Q85" s="1092"/>
      <c r="R85" s="1092"/>
      <c r="S85" s="1092"/>
      <c r="T85" s="1079"/>
      <c r="U85" s="1079"/>
      <c r="V85" s="1079"/>
      <c r="W85" s="1077"/>
      <c r="X85" s="1092"/>
      <c r="Y85" s="1092"/>
      <c r="Z85" s="1092"/>
      <c r="AA85" s="1092"/>
      <c r="AB85" s="1092"/>
      <c r="AC85" s="1079"/>
      <c r="AD85" s="1077"/>
      <c r="AE85" s="1092"/>
      <c r="AF85" s="1092"/>
      <c r="AG85" s="1092"/>
      <c r="AH85" s="1092"/>
      <c r="AI85" s="1092"/>
      <c r="AJ85" s="1079"/>
      <c r="AK85" s="1077"/>
      <c r="AL85" s="1092"/>
      <c r="AM85" s="1092"/>
      <c r="AN85" s="1092"/>
      <c r="AO85" s="1092"/>
      <c r="AP85" s="1092"/>
      <c r="AQ85" s="1079"/>
      <c r="AR85" s="1077"/>
      <c r="AS85" s="1092"/>
      <c r="AT85" s="1092"/>
      <c r="AU85" s="1092"/>
      <c r="AV85" s="1092"/>
      <c r="AW85" s="1092"/>
      <c r="AX85" s="1079"/>
      <c r="AY85" s="1077"/>
      <c r="AZ85" s="1092"/>
      <c r="BA85" s="1092"/>
      <c r="BB85" s="1092"/>
      <c r="BC85" s="1092"/>
      <c r="BD85" s="1092"/>
      <c r="BE85" s="1079"/>
      <c r="BF85" s="1077"/>
      <c r="BG85" s="1092"/>
      <c r="BH85" s="1092"/>
      <c r="BI85" s="1092"/>
      <c r="BJ85" s="1092"/>
      <c r="BK85" s="1092"/>
    </row>
    <row r="86" spans="1:63" s="1084" customFormat="1" ht="24" customHeight="1">
      <c r="A86" s="571" t="s">
        <v>1888</v>
      </c>
      <c r="B86" s="1086" t="s">
        <v>1889</v>
      </c>
      <c r="C86" s="1077" t="s">
        <v>1484</v>
      </c>
      <c r="D86" s="1077" t="s">
        <v>187</v>
      </c>
      <c r="E86" s="1090">
        <v>12</v>
      </c>
      <c r="F86" s="1082"/>
      <c r="G86" s="1082"/>
      <c r="H86" s="1082"/>
      <c r="I86" s="1082"/>
      <c r="J86" s="1082"/>
      <c r="K86" s="1079"/>
      <c r="L86" s="1079"/>
      <c r="M86" s="1079"/>
      <c r="N86" s="1077"/>
      <c r="O86" s="1493"/>
      <c r="P86" s="1493"/>
      <c r="Q86" s="1493"/>
      <c r="R86" s="1493"/>
      <c r="S86" s="1493"/>
      <c r="T86" s="1079"/>
      <c r="U86" s="1079"/>
      <c r="V86" s="1079"/>
      <c r="W86" s="1077"/>
      <c r="X86" s="1493"/>
      <c r="Y86" s="1493"/>
      <c r="Z86" s="1493"/>
      <c r="AA86" s="1493"/>
      <c r="AB86" s="1493"/>
      <c r="AC86" s="1079"/>
      <c r="AD86" s="1077"/>
      <c r="AE86" s="1493"/>
      <c r="AF86" s="1493"/>
      <c r="AG86" s="1493"/>
      <c r="AH86" s="1493"/>
      <c r="AI86" s="1493"/>
      <c r="AJ86" s="1079"/>
      <c r="AK86" s="1077"/>
      <c r="AL86" s="1493"/>
      <c r="AM86" s="1493"/>
      <c r="AN86" s="1493"/>
      <c r="AO86" s="1493"/>
      <c r="AP86" s="1493"/>
      <c r="AQ86" s="1079"/>
      <c r="AR86" s="1077"/>
      <c r="AS86" s="1493"/>
      <c r="AT86" s="1493"/>
      <c r="AU86" s="1493"/>
      <c r="AV86" s="1493"/>
      <c r="AW86" s="1493"/>
      <c r="AX86" s="1079"/>
      <c r="AY86" s="1077"/>
      <c r="AZ86" s="1493"/>
      <c r="BA86" s="1493"/>
      <c r="BB86" s="1493"/>
      <c r="BC86" s="1493"/>
      <c r="BD86" s="1493"/>
      <c r="BE86" s="1079"/>
      <c r="BF86" s="1077"/>
      <c r="BG86" s="1493"/>
      <c r="BH86" s="1493"/>
      <c r="BI86" s="1493"/>
      <c r="BJ86" s="1493"/>
      <c r="BK86" s="1493"/>
    </row>
    <row r="87" spans="1:63" s="1084" customFormat="1" ht="24" customHeight="1">
      <c r="A87" s="571" t="s">
        <v>1890</v>
      </c>
      <c r="B87" s="1086" t="s">
        <v>1891</v>
      </c>
      <c r="C87" s="1077" t="s">
        <v>1484</v>
      </c>
      <c r="D87" s="1077" t="s">
        <v>187</v>
      </c>
      <c r="E87" s="1077"/>
      <c r="F87" s="1082">
        <v>23.5</v>
      </c>
      <c r="G87" s="1082">
        <v>23.5</v>
      </c>
      <c r="H87" s="1082">
        <v>23.5</v>
      </c>
      <c r="I87" s="1082">
        <v>23.5</v>
      </c>
      <c r="J87" s="1082">
        <v>23.5</v>
      </c>
      <c r="K87" s="1079"/>
      <c r="L87" s="1079"/>
      <c r="M87" s="1079"/>
      <c r="N87" s="1077"/>
      <c r="O87" s="1307"/>
      <c r="P87" s="1307"/>
      <c r="Q87" s="1307"/>
      <c r="R87" s="1307"/>
      <c r="S87" s="1307"/>
      <c r="T87" s="1079"/>
      <c r="U87" s="1079"/>
      <c r="V87" s="1079"/>
      <c r="W87" s="1077"/>
      <c r="X87" s="1307"/>
      <c r="Y87" s="1307"/>
      <c r="Z87" s="1307"/>
      <c r="AA87" s="1307"/>
      <c r="AB87" s="1307"/>
      <c r="AC87" s="1079"/>
      <c r="AD87" s="1077"/>
      <c r="AE87" s="1307"/>
      <c r="AF87" s="1307"/>
      <c r="AG87" s="1307"/>
      <c r="AH87" s="1307"/>
      <c r="AI87" s="1307"/>
      <c r="AJ87" s="1079"/>
      <c r="AK87" s="1077"/>
      <c r="AL87" s="1307"/>
      <c r="AM87" s="1307"/>
      <c r="AN87" s="1307"/>
      <c r="AO87" s="1307"/>
      <c r="AP87" s="1307"/>
      <c r="AQ87" s="1079"/>
      <c r="AR87" s="1077"/>
      <c r="AS87" s="1307"/>
      <c r="AT87" s="1307"/>
      <c r="AU87" s="1307"/>
      <c r="AV87" s="1307"/>
      <c r="AW87" s="1307"/>
      <c r="AX87" s="1079"/>
      <c r="AY87" s="1077"/>
      <c r="AZ87" s="1307"/>
      <c r="BA87" s="1307"/>
      <c r="BB87" s="1307"/>
      <c r="BC87" s="1307"/>
      <c r="BD87" s="1307"/>
      <c r="BE87" s="1079"/>
      <c r="BF87" s="1077"/>
      <c r="BG87" s="1307"/>
      <c r="BH87" s="1307"/>
      <c r="BI87" s="1307"/>
      <c r="BJ87" s="1307"/>
      <c r="BK87" s="1307"/>
    </row>
    <row r="88" spans="1:63" s="1084" customFormat="1" ht="24" customHeight="1">
      <c r="A88" s="571" t="s">
        <v>1892</v>
      </c>
      <c r="B88" s="1086" t="s">
        <v>1893</v>
      </c>
      <c r="C88" s="1077" t="s">
        <v>1484</v>
      </c>
      <c r="D88" s="1077" t="s">
        <v>187</v>
      </c>
      <c r="E88" s="1077"/>
      <c r="F88" s="1082">
        <v>7.83</v>
      </c>
      <c r="G88" s="1082">
        <v>7.83</v>
      </c>
      <c r="H88" s="1082">
        <v>7.83</v>
      </c>
      <c r="I88" s="1082">
        <v>7.83</v>
      </c>
      <c r="J88" s="1082">
        <v>7.83</v>
      </c>
      <c r="K88" s="1079"/>
      <c r="L88" s="1079"/>
      <c r="M88" s="1079"/>
      <c r="N88" s="1077"/>
      <c r="O88" s="1307"/>
      <c r="P88" s="1307"/>
      <c r="Q88" s="1307"/>
      <c r="R88" s="1307"/>
      <c r="S88" s="1307"/>
      <c r="T88" s="1079"/>
      <c r="U88" s="1079"/>
      <c r="V88" s="1079"/>
      <c r="W88" s="1077"/>
      <c r="X88" s="1307"/>
      <c r="Y88" s="1307"/>
      <c r="Z88" s="1307"/>
      <c r="AA88" s="1307"/>
      <c r="AB88" s="1307"/>
      <c r="AC88" s="1079"/>
      <c r="AD88" s="1077"/>
      <c r="AE88" s="1307"/>
      <c r="AF88" s="1307"/>
      <c r="AG88" s="1307"/>
      <c r="AH88" s="1307"/>
      <c r="AI88" s="1307"/>
      <c r="AJ88" s="1079"/>
      <c r="AK88" s="1077"/>
      <c r="AL88" s="1307"/>
      <c r="AM88" s="1307"/>
      <c r="AN88" s="1307"/>
      <c r="AO88" s="1307"/>
      <c r="AP88" s="1307"/>
      <c r="AQ88" s="1079"/>
      <c r="AR88" s="1077"/>
      <c r="AS88" s="1307"/>
      <c r="AT88" s="1307"/>
      <c r="AU88" s="1307"/>
      <c r="AV88" s="1307"/>
      <c r="AW88" s="1307"/>
      <c r="AX88" s="1079"/>
      <c r="AY88" s="1077"/>
      <c r="AZ88" s="1307"/>
      <c r="BA88" s="1307"/>
      <c r="BB88" s="1307"/>
      <c r="BC88" s="1307"/>
      <c r="BD88" s="1307"/>
      <c r="BE88" s="1079"/>
      <c r="BF88" s="1077"/>
      <c r="BG88" s="1307"/>
      <c r="BH88" s="1307"/>
      <c r="BI88" s="1307"/>
      <c r="BJ88" s="1307"/>
      <c r="BK88" s="1307"/>
    </row>
    <row r="89" spans="1:63" s="1083" customFormat="1" ht="24" customHeight="1">
      <c r="A89" s="1076" t="s">
        <v>1772</v>
      </c>
      <c r="B89" s="1077" t="s">
        <v>1773</v>
      </c>
      <c r="C89" s="1077" t="s">
        <v>1484</v>
      </c>
      <c r="D89" s="1077" t="s">
        <v>199</v>
      </c>
      <c r="E89" s="1077"/>
      <c r="F89" s="1082">
        <v>36.75</v>
      </c>
      <c r="G89" s="1082">
        <v>37.26</v>
      </c>
      <c r="H89" s="1082">
        <v>38.43</v>
      </c>
      <c r="I89" s="1082">
        <v>36.44</v>
      </c>
      <c r="J89" s="1082">
        <v>36.119999999999997</v>
      </c>
      <c r="K89" s="1079"/>
      <c r="L89" s="1079"/>
      <c r="M89" s="1079"/>
      <c r="N89" s="1077"/>
      <c r="O89" s="1307"/>
      <c r="P89" s="1307"/>
      <c r="Q89" s="1307"/>
      <c r="R89" s="1307"/>
      <c r="S89" s="1307"/>
      <c r="T89" s="1079"/>
      <c r="U89" s="1079"/>
      <c r="V89" s="1079"/>
      <c r="W89" s="1077"/>
      <c r="X89" s="1307"/>
      <c r="Y89" s="1307"/>
      <c r="Z89" s="1307"/>
      <c r="AA89" s="1307"/>
      <c r="AB89" s="1307"/>
      <c r="AC89" s="1079"/>
      <c r="AD89" s="1077"/>
      <c r="AE89" s="1307"/>
      <c r="AF89" s="1307"/>
      <c r="AG89" s="1307"/>
      <c r="AH89" s="1307"/>
      <c r="AI89" s="1307"/>
      <c r="AJ89" s="1079"/>
      <c r="AK89" s="1077"/>
      <c r="AL89" s="1307"/>
      <c r="AM89" s="1307"/>
      <c r="AN89" s="1307"/>
      <c r="AO89" s="1307"/>
      <c r="AP89" s="1307"/>
      <c r="AQ89" s="1079"/>
      <c r="AR89" s="1077"/>
      <c r="AS89" s="1307"/>
      <c r="AT89" s="1307"/>
      <c r="AU89" s="1307"/>
      <c r="AV89" s="1307"/>
      <c r="AW89" s="1307"/>
      <c r="AX89" s="1079"/>
      <c r="AY89" s="1077"/>
      <c r="AZ89" s="1307"/>
      <c r="BA89" s="1307"/>
      <c r="BB89" s="1307"/>
      <c r="BC89" s="1307"/>
      <c r="BD89" s="1307"/>
      <c r="BE89" s="1079"/>
      <c r="BF89" s="1077"/>
      <c r="BG89" s="1307"/>
      <c r="BH89" s="1307"/>
      <c r="BI89" s="1307"/>
      <c r="BJ89" s="1307"/>
      <c r="BK89" s="1307"/>
    </row>
    <row r="90" spans="1:63" ht="24" customHeight="1">
      <c r="A90" s="1085" t="s">
        <v>1774</v>
      </c>
      <c r="B90" s="1086" t="s">
        <v>1775</v>
      </c>
      <c r="C90" s="1077" t="s">
        <v>1484</v>
      </c>
      <c r="D90" s="1077" t="s">
        <v>199</v>
      </c>
      <c r="E90" s="1077"/>
      <c r="F90" s="1284">
        <v>0.06</v>
      </c>
      <c r="G90" s="1284">
        <v>0.09</v>
      </c>
      <c r="H90" s="1284">
        <v>0.18</v>
      </c>
      <c r="I90" s="1082">
        <v>0</v>
      </c>
      <c r="J90" s="1082">
        <v>0</v>
      </c>
      <c r="K90" s="1080" t="s">
        <v>4435</v>
      </c>
    </row>
    <row r="91" spans="1:63" ht="24" customHeight="1">
      <c r="A91" s="1085" t="s">
        <v>1776</v>
      </c>
      <c r="B91" s="1086" t="s">
        <v>1777</v>
      </c>
      <c r="C91" s="1077" t="s">
        <v>1484</v>
      </c>
      <c r="D91" s="1077" t="s">
        <v>199</v>
      </c>
      <c r="E91" s="1077"/>
      <c r="F91" s="1082">
        <v>0</v>
      </c>
      <c r="G91" s="1082">
        <v>0</v>
      </c>
      <c r="H91" s="1082">
        <v>0</v>
      </c>
      <c r="I91" s="1082">
        <v>0</v>
      </c>
      <c r="J91" s="1082">
        <v>0</v>
      </c>
      <c r="L91" s="1285"/>
      <c r="M91" s="1285"/>
      <c r="N91" s="1285"/>
      <c r="O91" s="1285"/>
      <c r="P91" s="1285"/>
    </row>
    <row r="92" spans="1:63" ht="24" customHeight="1">
      <c r="A92" s="1087" t="s">
        <v>1778</v>
      </c>
      <c r="B92" s="1086" t="s">
        <v>1779</v>
      </c>
      <c r="C92" s="1077" t="s">
        <v>1484</v>
      </c>
      <c r="D92" s="1077" t="s">
        <v>199</v>
      </c>
      <c r="E92" s="1077"/>
      <c r="F92" s="1082">
        <v>0</v>
      </c>
      <c r="G92" s="1082">
        <v>0</v>
      </c>
      <c r="H92" s="1082">
        <v>0</v>
      </c>
      <c r="I92" s="1082">
        <v>0</v>
      </c>
      <c r="J92" s="1082">
        <v>0</v>
      </c>
    </row>
    <row r="93" spans="1:63" ht="24" customHeight="1">
      <c r="A93" s="1087" t="s">
        <v>1780</v>
      </c>
      <c r="B93" s="1086" t="s">
        <v>1781</v>
      </c>
      <c r="C93" s="1077" t="s">
        <v>1484</v>
      </c>
      <c r="D93" s="1077" t="s">
        <v>199</v>
      </c>
      <c r="E93" s="1077"/>
      <c r="F93" s="1082">
        <v>0.82</v>
      </c>
      <c r="G93" s="1082">
        <v>0.82</v>
      </c>
      <c r="H93" s="1082">
        <v>0.82</v>
      </c>
      <c r="I93" s="1082">
        <v>0.82</v>
      </c>
      <c r="J93" s="1082">
        <v>0.82</v>
      </c>
    </row>
    <row r="94" spans="1:63" ht="24" customHeight="1">
      <c r="A94" s="1087" t="s">
        <v>1782</v>
      </c>
      <c r="B94" s="1086" t="s">
        <v>1783</v>
      </c>
      <c r="C94" s="1077" t="s">
        <v>207</v>
      </c>
      <c r="D94" s="1077" t="s">
        <v>199</v>
      </c>
      <c r="E94" s="1077"/>
      <c r="F94" s="1082">
        <v>1.2</v>
      </c>
      <c r="G94" s="1082">
        <v>1.2</v>
      </c>
      <c r="H94" s="1082">
        <v>1.2</v>
      </c>
      <c r="I94" s="1082">
        <v>1.2</v>
      </c>
      <c r="J94" s="1082">
        <v>1.2</v>
      </c>
    </row>
    <row r="95" spans="1:63" ht="24" customHeight="1">
      <c r="A95" s="1087" t="s">
        <v>1784</v>
      </c>
      <c r="B95" s="1086" t="s">
        <v>1783</v>
      </c>
      <c r="C95" s="1077" t="s">
        <v>207</v>
      </c>
      <c r="D95" s="1077" t="s">
        <v>199</v>
      </c>
      <c r="E95" s="1077"/>
      <c r="F95" s="1082">
        <v>755.9</v>
      </c>
      <c r="G95" s="1082">
        <v>755.9</v>
      </c>
      <c r="H95" s="1082">
        <v>755.9</v>
      </c>
      <c r="I95" s="1082">
        <v>755.9</v>
      </c>
      <c r="J95" s="1082">
        <v>755.9</v>
      </c>
    </row>
    <row r="96" spans="1:63" ht="24" customHeight="1">
      <c r="A96" s="1087" t="s">
        <v>1785</v>
      </c>
      <c r="B96" s="1086" t="s">
        <v>1783</v>
      </c>
      <c r="C96" s="1077" t="s">
        <v>207</v>
      </c>
      <c r="D96" s="1077" t="s">
        <v>199</v>
      </c>
      <c r="E96" s="1077"/>
      <c r="F96" s="1082">
        <v>496</v>
      </c>
      <c r="G96" s="1082">
        <v>496</v>
      </c>
      <c r="H96" s="1082">
        <v>496</v>
      </c>
      <c r="I96" s="1082">
        <v>496</v>
      </c>
      <c r="J96" s="1082">
        <v>496</v>
      </c>
    </row>
    <row r="97" spans="1:10" ht="24" customHeight="1">
      <c r="A97" s="1087" t="s">
        <v>1786</v>
      </c>
      <c r="B97" s="1086" t="s">
        <v>1783</v>
      </c>
      <c r="C97" s="1077" t="s">
        <v>207</v>
      </c>
      <c r="D97" s="1077" t="s">
        <v>199</v>
      </c>
      <c r="E97" s="1077"/>
      <c r="F97" s="1082">
        <v>278.2</v>
      </c>
      <c r="G97" s="1082">
        <v>278.2</v>
      </c>
      <c r="H97" s="1082">
        <v>278.2</v>
      </c>
      <c r="I97" s="1082">
        <v>278.2</v>
      </c>
      <c r="J97" s="1082">
        <v>278.2</v>
      </c>
    </row>
    <row r="98" spans="1:10" ht="24" customHeight="1">
      <c r="A98" s="1087" t="s">
        <v>1787</v>
      </c>
      <c r="B98" s="1086" t="s">
        <v>1788</v>
      </c>
      <c r="C98" s="1077" t="s">
        <v>1484</v>
      </c>
      <c r="D98" s="1077" t="s">
        <v>199</v>
      </c>
      <c r="E98" s="1077"/>
      <c r="F98" s="1088">
        <v>106472</v>
      </c>
      <c r="G98" s="1088">
        <v>106472</v>
      </c>
      <c r="H98" s="1088">
        <v>106472</v>
      </c>
      <c r="I98" s="1088">
        <v>106472</v>
      </c>
      <c r="J98" s="1088">
        <v>106472</v>
      </c>
    </row>
    <row r="99" spans="1:10" ht="24" customHeight="1">
      <c r="A99" s="1087" t="s">
        <v>1789</v>
      </c>
      <c r="B99" s="1086" t="s">
        <v>1788</v>
      </c>
      <c r="C99" s="1077" t="s">
        <v>1484</v>
      </c>
      <c r="D99" s="1077" t="s">
        <v>199</v>
      </c>
      <c r="E99" s="1077"/>
      <c r="F99" s="1088">
        <v>117861</v>
      </c>
      <c r="G99" s="1088">
        <v>117861</v>
      </c>
      <c r="H99" s="1088">
        <v>117861</v>
      </c>
      <c r="I99" s="1088">
        <v>117861</v>
      </c>
      <c r="J99" s="1088">
        <v>117861</v>
      </c>
    </row>
    <row r="100" spans="1:10" ht="24" customHeight="1">
      <c r="A100" s="1087" t="s">
        <v>1790</v>
      </c>
      <c r="B100" s="1086" t="s">
        <v>1788</v>
      </c>
      <c r="C100" s="1077" t="s">
        <v>1484</v>
      </c>
      <c r="D100" s="1077" t="s">
        <v>199</v>
      </c>
      <c r="E100" s="1077"/>
      <c r="F100" s="1088">
        <v>171628</v>
      </c>
      <c r="G100" s="1088">
        <v>171628</v>
      </c>
      <c r="H100" s="1088">
        <v>171628</v>
      </c>
      <c r="I100" s="1088">
        <v>171628</v>
      </c>
      <c r="J100" s="1088">
        <v>171628</v>
      </c>
    </row>
    <row r="101" spans="1:10" ht="24" customHeight="1">
      <c r="A101" s="1087" t="s">
        <v>1791</v>
      </c>
      <c r="B101" s="1086" t="s">
        <v>1788</v>
      </c>
      <c r="C101" s="1077" t="s">
        <v>1484</v>
      </c>
      <c r="D101" s="1077" t="s">
        <v>199</v>
      </c>
      <c r="E101" s="1077"/>
      <c r="F101" s="1088">
        <v>257010</v>
      </c>
      <c r="G101" s="1088">
        <v>257010</v>
      </c>
      <c r="H101" s="1088">
        <v>257010</v>
      </c>
      <c r="I101" s="1088">
        <v>257010</v>
      </c>
      <c r="J101" s="1088">
        <v>257010</v>
      </c>
    </row>
    <row r="102" spans="1:10" ht="24" customHeight="1">
      <c r="A102" s="1087" t="s">
        <v>1792</v>
      </c>
      <c r="B102" s="1086" t="s">
        <v>1793</v>
      </c>
      <c r="C102" s="1077" t="s">
        <v>1484</v>
      </c>
      <c r="D102" s="1077" t="s">
        <v>199</v>
      </c>
      <c r="E102" s="1077"/>
      <c r="F102" s="1082">
        <v>51.64</v>
      </c>
      <c r="G102" s="1082">
        <v>49.85</v>
      </c>
      <c r="H102" s="1082">
        <v>48.48</v>
      </c>
      <c r="I102" s="1082">
        <v>48.18</v>
      </c>
      <c r="J102" s="1082">
        <v>47.7</v>
      </c>
    </row>
    <row r="103" spans="1:10" ht="24" customHeight="1">
      <c r="A103" s="1087" t="s">
        <v>1794</v>
      </c>
      <c r="B103" s="1086" t="s">
        <v>1795</v>
      </c>
      <c r="C103" s="1077" t="s">
        <v>1484</v>
      </c>
      <c r="D103" s="1077" t="s">
        <v>199</v>
      </c>
      <c r="E103" s="1077"/>
      <c r="F103" s="1082">
        <v>245.85</v>
      </c>
      <c r="G103" s="1082">
        <v>245.85</v>
      </c>
      <c r="H103" s="1082">
        <v>245.85</v>
      </c>
      <c r="I103" s="1082">
        <v>245.85</v>
      </c>
      <c r="J103" s="1082">
        <v>245.85</v>
      </c>
    </row>
    <row r="104" spans="1:10" ht="24" customHeight="1">
      <c r="A104" s="1087" t="s">
        <v>1796</v>
      </c>
      <c r="B104" s="1086" t="s">
        <v>1783</v>
      </c>
      <c r="C104" s="1077" t="s">
        <v>1797</v>
      </c>
      <c r="D104" s="1077" t="s">
        <v>199</v>
      </c>
      <c r="E104" s="1077"/>
      <c r="F104" s="1088">
        <v>138138</v>
      </c>
      <c r="G104" s="1088">
        <v>138138</v>
      </c>
      <c r="H104" s="1088">
        <v>138138</v>
      </c>
      <c r="I104" s="1088">
        <v>138138</v>
      </c>
      <c r="J104" s="1088">
        <v>138138</v>
      </c>
    </row>
    <row r="105" spans="1:10" ht="24" customHeight="1">
      <c r="A105" s="1087" t="s">
        <v>1798</v>
      </c>
      <c r="B105" s="1086" t="s">
        <v>1783</v>
      </c>
      <c r="C105" s="1077" t="s">
        <v>1797</v>
      </c>
      <c r="D105" s="1077" t="s">
        <v>199</v>
      </c>
      <c r="E105" s="1077"/>
      <c r="F105" s="1088">
        <v>47158</v>
      </c>
      <c r="G105" s="1088">
        <v>47158</v>
      </c>
      <c r="H105" s="1088">
        <v>47158</v>
      </c>
      <c r="I105" s="1088">
        <v>47158</v>
      </c>
      <c r="J105" s="1088">
        <v>47158</v>
      </c>
    </row>
    <row r="106" spans="1:10" ht="24" customHeight="1">
      <c r="A106" s="1087" t="s">
        <v>1799</v>
      </c>
      <c r="B106" s="1086" t="s">
        <v>1788</v>
      </c>
      <c r="C106" s="1089" t="s">
        <v>1800</v>
      </c>
      <c r="D106" s="1077" t="s">
        <v>199</v>
      </c>
      <c r="E106" s="1077"/>
      <c r="F106" s="1088">
        <v>868</v>
      </c>
      <c r="G106" s="1088">
        <v>868</v>
      </c>
      <c r="H106" s="1088">
        <v>868</v>
      </c>
      <c r="I106" s="1088">
        <v>868</v>
      </c>
      <c r="J106" s="1088">
        <v>868</v>
      </c>
    </row>
    <row r="107" spans="1:10" ht="24" customHeight="1">
      <c r="A107" s="1087" t="s">
        <v>1801</v>
      </c>
      <c r="B107" s="1086" t="s">
        <v>1788</v>
      </c>
      <c r="C107" s="1089" t="s">
        <v>1800</v>
      </c>
      <c r="D107" s="1077" t="s">
        <v>199</v>
      </c>
      <c r="E107" s="1077"/>
      <c r="F107" s="1088">
        <v>547</v>
      </c>
      <c r="G107" s="1088">
        <v>547</v>
      </c>
      <c r="H107" s="1088">
        <v>547</v>
      </c>
      <c r="I107" s="1088">
        <v>547</v>
      </c>
      <c r="J107" s="1088">
        <v>547</v>
      </c>
    </row>
    <row r="108" spans="1:10" ht="24" customHeight="1">
      <c r="A108" s="1087" t="s">
        <v>1802</v>
      </c>
      <c r="B108" s="1086" t="s">
        <v>1803</v>
      </c>
      <c r="C108" s="1077" t="s">
        <v>1804</v>
      </c>
      <c r="D108" s="1077" t="s">
        <v>199</v>
      </c>
      <c r="E108" s="1077"/>
      <c r="F108" s="1082">
        <v>30.6</v>
      </c>
      <c r="G108" s="1082">
        <v>29.63</v>
      </c>
      <c r="H108" s="1082">
        <v>28.77</v>
      </c>
      <c r="I108" s="1082">
        <v>28.52</v>
      </c>
      <c r="J108" s="1082">
        <v>28.21</v>
      </c>
    </row>
    <row r="109" spans="1:10" ht="24" customHeight="1">
      <c r="A109" s="1087" t="s">
        <v>1805</v>
      </c>
      <c r="B109" s="1086" t="s">
        <v>1806</v>
      </c>
      <c r="C109" s="1077" t="s">
        <v>1804</v>
      </c>
      <c r="D109" s="1077" t="s">
        <v>199</v>
      </c>
      <c r="E109" s="1077"/>
      <c r="F109" s="1090">
        <v>145.74</v>
      </c>
      <c r="G109" s="1090">
        <v>145.74</v>
      </c>
      <c r="H109" s="1090">
        <v>145.74</v>
      </c>
      <c r="I109" s="1090">
        <v>145.74</v>
      </c>
      <c r="J109" s="1090">
        <v>145.74</v>
      </c>
    </row>
    <row r="110" spans="1:10" ht="24" customHeight="1">
      <c r="A110" s="1087" t="s">
        <v>1807</v>
      </c>
      <c r="B110" s="1086" t="s">
        <v>1808</v>
      </c>
      <c r="C110" s="1077" t="s">
        <v>1484</v>
      </c>
      <c r="D110" s="1077" t="s">
        <v>199</v>
      </c>
      <c r="E110" s="1077"/>
      <c r="F110" s="1082">
        <v>0</v>
      </c>
      <c r="G110" s="1082">
        <v>0.08</v>
      </c>
      <c r="H110" s="1082">
        <v>1.06</v>
      </c>
      <c r="I110" s="1082">
        <v>0.88</v>
      </c>
      <c r="J110" s="1082">
        <v>0.02</v>
      </c>
    </row>
    <row r="111" spans="1:10" ht="24" customHeight="1">
      <c r="A111" s="1087" t="s">
        <v>1809</v>
      </c>
      <c r="B111" s="1086" t="s">
        <v>1810</v>
      </c>
      <c r="C111" s="1077" t="s">
        <v>1811</v>
      </c>
      <c r="D111" s="1077" t="s">
        <v>199</v>
      </c>
      <c r="E111" s="1088">
        <v>235</v>
      </c>
      <c r="F111" s="1307"/>
      <c r="G111" s="1307"/>
      <c r="H111" s="1307"/>
      <c r="I111" s="1307"/>
      <c r="J111" s="1307"/>
    </row>
    <row r="112" spans="1:10" ht="24" customHeight="1">
      <c r="A112" s="1087" t="s">
        <v>1812</v>
      </c>
      <c r="B112" s="1086" t="s">
        <v>1810</v>
      </c>
      <c r="C112" s="1077" t="s">
        <v>1811</v>
      </c>
      <c r="D112" s="1077" t="s">
        <v>199</v>
      </c>
      <c r="E112" s="1088">
        <v>0</v>
      </c>
      <c r="F112" s="1307"/>
      <c r="G112" s="1307"/>
      <c r="H112" s="1307"/>
      <c r="I112" s="1307"/>
      <c r="J112" s="1307"/>
    </row>
    <row r="113" spans="1:10" ht="24" customHeight="1">
      <c r="A113" s="1087" t="s">
        <v>1813</v>
      </c>
      <c r="B113" s="1086" t="s">
        <v>1810</v>
      </c>
      <c r="C113" s="1077" t="s">
        <v>1811</v>
      </c>
      <c r="D113" s="1077" t="s">
        <v>199</v>
      </c>
      <c r="E113" s="1088">
        <v>0</v>
      </c>
      <c r="F113" s="1307"/>
      <c r="G113" s="1307"/>
      <c r="H113" s="1307"/>
      <c r="I113" s="1307"/>
      <c r="J113" s="1307"/>
    </row>
    <row r="114" spans="1:10" ht="24" customHeight="1">
      <c r="A114" s="1087" t="s">
        <v>1814</v>
      </c>
      <c r="B114" s="1086" t="s">
        <v>1810</v>
      </c>
      <c r="C114" s="1077" t="s">
        <v>1811</v>
      </c>
      <c r="D114" s="1077" t="s">
        <v>199</v>
      </c>
      <c r="E114" s="1088">
        <v>0</v>
      </c>
      <c r="F114" s="1307"/>
      <c r="G114" s="1307"/>
      <c r="H114" s="1307"/>
      <c r="I114" s="1307"/>
      <c r="J114" s="1307"/>
    </row>
    <row r="115" spans="1:10" ht="24" customHeight="1">
      <c r="A115" s="1087" t="s">
        <v>1815</v>
      </c>
      <c r="B115" s="1086" t="s">
        <v>1810</v>
      </c>
      <c r="C115" s="1077" t="s">
        <v>1811</v>
      </c>
      <c r="D115" s="1077" t="s">
        <v>199</v>
      </c>
      <c r="E115" s="1088">
        <v>0</v>
      </c>
      <c r="F115" s="1307"/>
      <c r="G115" s="1307"/>
      <c r="H115" s="1307"/>
      <c r="I115" s="1307"/>
      <c r="J115" s="1307"/>
    </row>
    <row r="116" spans="1:10" ht="24" customHeight="1">
      <c r="A116" s="1087" t="s">
        <v>1816</v>
      </c>
      <c r="B116" s="1086" t="s">
        <v>1810</v>
      </c>
      <c r="C116" s="1077" t="s">
        <v>1811</v>
      </c>
      <c r="D116" s="1077" t="s">
        <v>199</v>
      </c>
      <c r="E116" s="1088">
        <v>95</v>
      </c>
      <c r="F116" s="1307"/>
      <c r="G116" s="1307"/>
      <c r="H116" s="1307"/>
      <c r="I116" s="1307"/>
      <c r="J116" s="1307"/>
    </row>
    <row r="117" spans="1:10" ht="24" customHeight="1">
      <c r="A117" s="1087" t="s">
        <v>1817</v>
      </c>
      <c r="B117" s="1086" t="s">
        <v>1818</v>
      </c>
      <c r="C117" s="1077" t="s">
        <v>1472</v>
      </c>
      <c r="D117" s="1077" t="s">
        <v>199</v>
      </c>
      <c r="E117" s="1088">
        <v>13564</v>
      </c>
      <c r="F117" s="1307"/>
      <c r="G117" s="1307"/>
      <c r="H117" s="1307"/>
      <c r="I117" s="1307"/>
      <c r="J117" s="1307"/>
    </row>
    <row r="118" spans="1:10" ht="24" customHeight="1">
      <c r="A118" s="1087" t="s">
        <v>1819</v>
      </c>
      <c r="B118" s="1086" t="s">
        <v>1818</v>
      </c>
      <c r="C118" s="1077" t="s">
        <v>1472</v>
      </c>
      <c r="D118" s="1077" t="s">
        <v>199</v>
      </c>
      <c r="E118" s="1088">
        <v>9368</v>
      </c>
      <c r="F118" s="1307"/>
      <c r="G118" s="1307"/>
      <c r="H118" s="1307"/>
      <c r="I118" s="1307"/>
      <c r="J118" s="1307"/>
    </row>
    <row r="119" spans="1:10" ht="24" customHeight="1">
      <c r="A119" s="1087" t="s">
        <v>1820</v>
      </c>
      <c r="B119" s="1086" t="s">
        <v>1818</v>
      </c>
      <c r="C119" s="1077" t="s">
        <v>1472</v>
      </c>
      <c r="D119" s="1077" t="s">
        <v>199</v>
      </c>
      <c r="E119" s="1088">
        <v>7806</v>
      </c>
      <c r="F119" s="1307"/>
      <c r="G119" s="1307"/>
      <c r="H119" s="1307"/>
      <c r="I119" s="1307"/>
      <c r="J119" s="1307"/>
    </row>
    <row r="120" spans="1:10" ht="24" customHeight="1">
      <c r="A120" s="1087" t="s">
        <v>1821</v>
      </c>
      <c r="B120" s="1086" t="s">
        <v>1818</v>
      </c>
      <c r="C120" s="1077" t="s">
        <v>1472</v>
      </c>
      <c r="D120" s="1077" t="s">
        <v>199</v>
      </c>
      <c r="E120" s="1088">
        <v>11300</v>
      </c>
      <c r="F120" s="1307"/>
      <c r="G120" s="1307"/>
      <c r="H120" s="1307"/>
      <c r="I120" s="1307"/>
      <c r="J120" s="1307"/>
    </row>
    <row r="121" spans="1:10" ht="24" customHeight="1">
      <c r="A121" s="1087" t="s">
        <v>1822</v>
      </c>
      <c r="B121" s="1086" t="s">
        <v>1818</v>
      </c>
      <c r="C121" s="1077" t="s">
        <v>1472</v>
      </c>
      <c r="D121" s="1077" t="s">
        <v>199</v>
      </c>
      <c r="E121" s="1088">
        <v>9577</v>
      </c>
      <c r="F121" s="1307"/>
      <c r="G121" s="1307"/>
      <c r="H121" s="1307"/>
      <c r="I121" s="1307"/>
      <c r="J121" s="1307"/>
    </row>
    <row r="122" spans="1:10" ht="24" customHeight="1">
      <c r="A122" s="1087" t="s">
        <v>1823</v>
      </c>
      <c r="B122" s="1086" t="s">
        <v>1818</v>
      </c>
      <c r="C122" s="1077" t="s">
        <v>1472</v>
      </c>
      <c r="D122" s="1077" t="s">
        <v>199</v>
      </c>
      <c r="E122" s="1088">
        <v>4788</v>
      </c>
      <c r="F122" s="1307"/>
      <c r="G122" s="1307"/>
      <c r="H122" s="1307"/>
      <c r="I122" s="1307"/>
      <c r="J122" s="1307"/>
    </row>
    <row r="123" spans="1:10" ht="24" customHeight="1">
      <c r="A123" s="1087" t="s">
        <v>1824</v>
      </c>
      <c r="B123" s="1086" t="s">
        <v>1825</v>
      </c>
      <c r="C123" s="1077" t="s">
        <v>1484</v>
      </c>
      <c r="D123" s="1077" t="s">
        <v>199</v>
      </c>
      <c r="E123" s="1077"/>
      <c r="F123" s="1082">
        <v>0.28000000000000003</v>
      </c>
      <c r="G123" s="1082">
        <v>0.21</v>
      </c>
      <c r="H123" s="1082">
        <v>1.06</v>
      </c>
      <c r="I123" s="1082">
        <v>1.05</v>
      </c>
      <c r="J123" s="1082">
        <v>1.03</v>
      </c>
    </row>
    <row r="124" spans="1:10" ht="24" customHeight="1">
      <c r="A124" s="1087" t="s">
        <v>1826</v>
      </c>
      <c r="B124" s="1086" t="s">
        <v>146</v>
      </c>
      <c r="C124" s="1077" t="s">
        <v>1484</v>
      </c>
      <c r="D124" s="1077" t="s">
        <v>199</v>
      </c>
      <c r="E124" s="1088"/>
      <c r="F124" s="1082"/>
      <c r="G124" s="1082"/>
      <c r="H124" s="1082"/>
      <c r="I124" s="1082"/>
      <c r="J124" s="1082"/>
    </row>
    <row r="125" spans="1:10" ht="24" customHeight="1">
      <c r="A125" s="1087" t="s">
        <v>1807</v>
      </c>
      <c r="B125" s="1086" t="s">
        <v>1827</v>
      </c>
      <c r="C125" s="1077" t="s">
        <v>1484</v>
      </c>
      <c r="D125" s="1077" t="s">
        <v>199</v>
      </c>
      <c r="E125" s="1077"/>
      <c r="F125" s="1082">
        <f>0.17+0.34</f>
        <v>0.51</v>
      </c>
      <c r="G125" s="1082">
        <f>0.17+0.35</f>
        <v>0.52</v>
      </c>
      <c r="H125" s="1082">
        <f t="shared" ref="H125:J125" si="5">0.17+0.35</f>
        <v>0.52</v>
      </c>
      <c r="I125" s="1082">
        <f t="shared" si="5"/>
        <v>0.52</v>
      </c>
      <c r="J125" s="1082">
        <f t="shared" si="5"/>
        <v>0.52</v>
      </c>
    </row>
    <row r="126" spans="1:10" ht="24" customHeight="1">
      <c r="A126" s="1087" t="s">
        <v>1807</v>
      </c>
      <c r="B126" s="1086" t="s">
        <v>1828</v>
      </c>
      <c r="C126" s="1077" t="s">
        <v>1484</v>
      </c>
      <c r="D126" s="1077" t="s">
        <v>199</v>
      </c>
      <c r="E126" s="1077"/>
      <c r="F126" s="1082">
        <v>11.27</v>
      </c>
      <c r="G126" s="1082">
        <v>10.97</v>
      </c>
      <c r="H126" s="1082">
        <v>11.82</v>
      </c>
      <c r="I126" s="1082">
        <v>8.43</v>
      </c>
      <c r="J126" s="1082">
        <v>4.55</v>
      </c>
    </row>
    <row r="127" spans="1:10" ht="24" customHeight="1">
      <c r="A127" s="1087" t="s">
        <v>1807</v>
      </c>
      <c r="B127" s="1086" t="s">
        <v>1829</v>
      </c>
      <c r="C127" s="1077" t="s">
        <v>1484</v>
      </c>
      <c r="D127" s="1077" t="s">
        <v>199</v>
      </c>
      <c r="E127" s="1077"/>
      <c r="F127" s="1082"/>
      <c r="G127" s="1082"/>
      <c r="H127" s="1082"/>
      <c r="I127" s="1082"/>
      <c r="J127" s="1082"/>
    </row>
    <row r="128" spans="1:10" ht="24" customHeight="1">
      <c r="A128" s="1087" t="s">
        <v>1830</v>
      </c>
      <c r="B128" s="1086" t="s">
        <v>1831</v>
      </c>
      <c r="C128" s="1077" t="s">
        <v>1472</v>
      </c>
      <c r="D128" s="1077" t="s">
        <v>199</v>
      </c>
      <c r="E128" s="1077"/>
      <c r="F128" s="1082"/>
      <c r="G128" s="1082"/>
      <c r="H128" s="1082"/>
      <c r="I128" s="1082"/>
      <c r="J128" s="1082"/>
    </row>
    <row r="129" spans="1:11" ht="24" customHeight="1">
      <c r="A129" s="1087" t="s">
        <v>1832</v>
      </c>
      <c r="B129" s="1086" t="s">
        <v>1833</v>
      </c>
      <c r="C129" s="1077"/>
      <c r="D129" s="1077" t="s">
        <v>199</v>
      </c>
      <c r="E129" s="1077"/>
      <c r="F129" s="1082"/>
      <c r="G129" s="1082"/>
      <c r="H129" s="1082"/>
      <c r="I129" s="1082"/>
      <c r="J129" s="1082"/>
    </row>
    <row r="130" spans="1:11" ht="24" customHeight="1">
      <c r="A130" s="1298" t="s">
        <v>1834</v>
      </c>
      <c r="B130" s="1086"/>
      <c r="C130" s="1077"/>
      <c r="D130" s="1077" t="s">
        <v>199</v>
      </c>
      <c r="E130" s="1077"/>
      <c r="F130" s="1082"/>
      <c r="G130" s="1082"/>
      <c r="H130" s="1082"/>
      <c r="I130" s="1082"/>
      <c r="J130" s="1082"/>
    </row>
    <row r="131" spans="1:11" ht="24" customHeight="1">
      <c r="A131" s="1087" t="s">
        <v>1807</v>
      </c>
      <c r="B131" s="1086" t="s">
        <v>1835</v>
      </c>
      <c r="C131" s="1077" t="s">
        <v>1484</v>
      </c>
      <c r="D131" s="1077" t="s">
        <v>199</v>
      </c>
      <c r="E131" s="1077"/>
      <c r="F131" s="1082"/>
      <c r="G131" s="1082"/>
      <c r="H131" s="1082"/>
      <c r="I131" s="1082"/>
      <c r="J131" s="1082"/>
    </row>
    <row r="132" spans="1:11" ht="24" customHeight="1">
      <c r="A132" s="1087" t="s">
        <v>1807</v>
      </c>
      <c r="B132" s="1086" t="s">
        <v>1836</v>
      </c>
      <c r="C132" s="1077" t="s">
        <v>1484</v>
      </c>
      <c r="D132" s="1077" t="s">
        <v>199</v>
      </c>
      <c r="E132" s="1077"/>
      <c r="F132" s="1082"/>
      <c r="G132" s="1082"/>
      <c r="H132" s="1082"/>
      <c r="I132" s="1082"/>
      <c r="J132" s="1082"/>
    </row>
    <row r="133" spans="1:11" ht="24" customHeight="1">
      <c r="A133" s="1087" t="s">
        <v>1807</v>
      </c>
      <c r="B133" s="1086" t="s">
        <v>1837</v>
      </c>
      <c r="C133" s="1077" t="s">
        <v>1484</v>
      </c>
      <c r="D133" s="1077" t="s">
        <v>199</v>
      </c>
      <c r="E133" s="1077"/>
      <c r="F133" s="1082"/>
      <c r="G133" s="1082"/>
      <c r="H133" s="1082"/>
      <c r="I133" s="1082"/>
      <c r="J133" s="1082"/>
    </row>
    <row r="134" spans="1:11" ht="24" customHeight="1">
      <c r="A134" s="1087" t="s">
        <v>1838</v>
      </c>
      <c r="B134" s="1086" t="s">
        <v>148</v>
      </c>
      <c r="C134" s="1077"/>
      <c r="D134" s="1077" t="s">
        <v>199</v>
      </c>
      <c r="E134" s="1077"/>
      <c r="F134" s="1082">
        <v>639</v>
      </c>
      <c r="G134" s="1082">
        <v>639</v>
      </c>
      <c r="H134" s="1082">
        <v>639</v>
      </c>
      <c r="I134" s="1082">
        <v>639</v>
      </c>
      <c r="J134" s="1082">
        <v>639</v>
      </c>
    </row>
    <row r="135" spans="1:11" ht="24" customHeight="1">
      <c r="A135" s="1087" t="s">
        <v>1839</v>
      </c>
      <c r="B135" s="1086" t="s">
        <v>1470</v>
      </c>
      <c r="C135" s="1077" t="s">
        <v>1472</v>
      </c>
      <c r="D135" s="1077" t="s">
        <v>199</v>
      </c>
      <c r="E135" s="1077"/>
      <c r="F135" s="1082">
        <v>2352</v>
      </c>
      <c r="G135" s="1082">
        <v>2352</v>
      </c>
      <c r="H135" s="1082">
        <v>2352</v>
      </c>
      <c r="I135" s="1082">
        <v>2352</v>
      </c>
      <c r="J135" s="1082">
        <v>2352</v>
      </c>
    </row>
    <row r="136" spans="1:11" ht="24" customHeight="1">
      <c r="A136" s="1087" t="s">
        <v>1466</v>
      </c>
      <c r="B136" s="1086" t="s">
        <v>1467</v>
      </c>
      <c r="C136" s="1077"/>
      <c r="D136" s="1077" t="s">
        <v>199</v>
      </c>
      <c r="E136" s="1077"/>
      <c r="F136" s="1082">
        <v>100</v>
      </c>
      <c r="G136" s="1082">
        <v>100</v>
      </c>
      <c r="H136" s="1082">
        <v>100</v>
      </c>
      <c r="I136" s="1082">
        <v>100</v>
      </c>
      <c r="J136" s="1082">
        <v>100</v>
      </c>
      <c r="K136" s="1080" t="s">
        <v>1840</v>
      </c>
    </row>
    <row r="137" spans="1:11" ht="24" customHeight="1">
      <c r="A137" s="1087" t="s">
        <v>1841</v>
      </c>
      <c r="B137" s="1086" t="s">
        <v>1842</v>
      </c>
      <c r="C137" s="1089" t="s">
        <v>1843</v>
      </c>
      <c r="D137" s="1077" t="s">
        <v>199</v>
      </c>
      <c r="E137" s="1077"/>
      <c r="F137" s="1082">
        <v>1601</v>
      </c>
      <c r="G137" s="1082">
        <v>1601</v>
      </c>
      <c r="H137" s="1082">
        <v>1601</v>
      </c>
      <c r="I137" s="1082">
        <v>1601</v>
      </c>
      <c r="J137" s="1082">
        <v>1601</v>
      </c>
    </row>
    <row r="138" spans="1:11" ht="24" customHeight="1">
      <c r="A138" s="1087" t="s">
        <v>1844</v>
      </c>
      <c r="B138" s="1086" t="s">
        <v>1845</v>
      </c>
      <c r="C138" s="1077" t="s">
        <v>1846</v>
      </c>
      <c r="D138" s="1077" t="s">
        <v>199</v>
      </c>
      <c r="E138" s="1077"/>
      <c r="F138" s="1082">
        <v>355280</v>
      </c>
      <c r="G138" s="1082">
        <v>355280</v>
      </c>
      <c r="H138" s="1082">
        <v>355280</v>
      </c>
      <c r="I138" s="1082">
        <v>355280</v>
      </c>
      <c r="J138" s="1082">
        <v>355280</v>
      </c>
    </row>
    <row r="139" spans="1:11" ht="24" customHeight="1">
      <c r="A139" s="1087" t="s">
        <v>1478</v>
      </c>
      <c r="B139" s="1086" t="s">
        <v>1479</v>
      </c>
      <c r="C139" s="1077"/>
      <c r="D139" s="1077" t="s">
        <v>199</v>
      </c>
      <c r="E139" s="1077"/>
      <c r="F139" s="1082">
        <v>1.7</v>
      </c>
      <c r="G139" s="1082">
        <v>1.7</v>
      </c>
      <c r="H139" s="1082">
        <v>1.7</v>
      </c>
      <c r="I139" s="1082">
        <v>1.7</v>
      </c>
      <c r="J139" s="1082">
        <v>1.7</v>
      </c>
      <c r="K139" s="1080" t="s">
        <v>1840</v>
      </c>
    </row>
    <row r="140" spans="1:11" ht="24" customHeight="1">
      <c r="A140" s="1087" t="s">
        <v>1476</v>
      </c>
      <c r="B140" s="1086" t="s">
        <v>1477</v>
      </c>
      <c r="C140" s="1077"/>
      <c r="D140" s="1077" t="s">
        <v>199</v>
      </c>
      <c r="E140" s="1077"/>
      <c r="F140" s="1082">
        <v>3222</v>
      </c>
      <c r="G140" s="1082">
        <v>3225</v>
      </c>
      <c r="H140" s="1082">
        <v>3227</v>
      </c>
      <c r="I140" s="1082">
        <v>3230</v>
      </c>
      <c r="J140" s="1082">
        <v>3233</v>
      </c>
      <c r="K140" s="1080" t="s">
        <v>1840</v>
      </c>
    </row>
    <row r="141" spans="1:11" ht="24" customHeight="1">
      <c r="A141" s="1087" t="s">
        <v>1482</v>
      </c>
      <c r="B141" s="1086" t="s">
        <v>1483</v>
      </c>
      <c r="C141" s="1077" t="s">
        <v>1472</v>
      </c>
      <c r="D141" s="1077" t="s">
        <v>199</v>
      </c>
      <c r="E141" s="1077"/>
      <c r="F141" s="1082">
        <v>616731</v>
      </c>
      <c r="G141" s="1082">
        <v>616731</v>
      </c>
      <c r="H141" s="1082">
        <v>616731</v>
      </c>
      <c r="I141" s="1082">
        <v>616731</v>
      </c>
      <c r="J141" s="1082">
        <v>616731</v>
      </c>
      <c r="K141" s="1080" t="s">
        <v>1840</v>
      </c>
    </row>
    <row r="142" spans="1:11" ht="24" customHeight="1">
      <c r="A142" s="1087" t="s">
        <v>1480</v>
      </c>
      <c r="B142" s="1086" t="s">
        <v>1481</v>
      </c>
      <c r="C142" s="1077" t="s">
        <v>1472</v>
      </c>
      <c r="D142" s="1077" t="s">
        <v>199</v>
      </c>
      <c r="E142" s="1077"/>
      <c r="F142" s="1082">
        <v>1426</v>
      </c>
      <c r="G142" s="1082">
        <v>1426</v>
      </c>
      <c r="H142" s="1082">
        <v>1426</v>
      </c>
      <c r="I142" s="1082">
        <v>1426</v>
      </c>
      <c r="J142" s="1082">
        <v>1426</v>
      </c>
      <c r="K142" s="1080" t="s">
        <v>1840</v>
      </c>
    </row>
    <row r="143" spans="1:11" ht="24" customHeight="1">
      <c r="A143" s="1087" t="s">
        <v>1487</v>
      </c>
      <c r="B143" s="1086" t="s">
        <v>1488</v>
      </c>
      <c r="C143" s="1077"/>
      <c r="D143" s="1077" t="s">
        <v>199</v>
      </c>
      <c r="E143" s="1077"/>
      <c r="F143" s="1082">
        <v>0</v>
      </c>
      <c r="G143" s="1082">
        <v>0</v>
      </c>
      <c r="H143" s="1082">
        <v>0</v>
      </c>
      <c r="I143" s="1082">
        <v>0</v>
      </c>
      <c r="J143" s="1082">
        <v>0</v>
      </c>
      <c r="K143" s="1080" t="s">
        <v>1840</v>
      </c>
    </row>
    <row r="144" spans="1:11" ht="24" customHeight="1">
      <c r="A144" s="1087" t="s">
        <v>1491</v>
      </c>
      <c r="B144" s="1086" t="s">
        <v>1492</v>
      </c>
      <c r="C144" s="1077"/>
      <c r="D144" s="1077" t="s">
        <v>199</v>
      </c>
      <c r="E144" s="1077"/>
      <c r="F144" s="1082">
        <v>0.7</v>
      </c>
      <c r="G144" s="1082">
        <v>1.3</v>
      </c>
      <c r="H144" s="1082">
        <v>2</v>
      </c>
      <c r="I144" s="1082">
        <v>2.2000000000000002</v>
      </c>
      <c r="J144" s="1082">
        <v>2.2999999999999998</v>
      </c>
      <c r="K144" s="1080" t="s">
        <v>1840</v>
      </c>
    </row>
    <row r="145" spans="1:11" ht="24" customHeight="1">
      <c r="A145" s="1087" t="s">
        <v>1493</v>
      </c>
      <c r="B145" s="1086" t="s">
        <v>1494</v>
      </c>
      <c r="C145" s="1077"/>
      <c r="D145" s="1077" t="s">
        <v>199</v>
      </c>
      <c r="E145" s="1077"/>
      <c r="F145" s="1082">
        <v>0.4</v>
      </c>
      <c r="G145" s="1082">
        <v>0.8</v>
      </c>
      <c r="H145" s="1082">
        <v>1.3</v>
      </c>
      <c r="I145" s="1082">
        <v>1.4</v>
      </c>
      <c r="J145" s="1082">
        <v>1.4</v>
      </c>
      <c r="K145" s="1080" t="s">
        <v>1840</v>
      </c>
    </row>
    <row r="146" spans="1:11" ht="24" customHeight="1">
      <c r="A146" s="1087" t="s">
        <v>1495</v>
      </c>
      <c r="B146" s="1086" t="s">
        <v>1496</v>
      </c>
      <c r="C146" s="1077" t="s">
        <v>1497</v>
      </c>
      <c r="D146" s="1077" t="s">
        <v>199</v>
      </c>
      <c r="E146" s="1077"/>
      <c r="F146" s="1088">
        <v>141293</v>
      </c>
      <c r="G146" s="1088">
        <v>141293</v>
      </c>
      <c r="H146" s="1088">
        <v>141293</v>
      </c>
      <c r="I146" s="1088">
        <v>141293</v>
      </c>
      <c r="J146" s="1088">
        <v>141293</v>
      </c>
    </row>
    <row r="147" spans="1:11" ht="24" customHeight="1">
      <c r="A147" s="1087" t="s">
        <v>1498</v>
      </c>
      <c r="B147" s="1086" t="s">
        <v>1496</v>
      </c>
      <c r="C147" s="1077" t="s">
        <v>1497</v>
      </c>
      <c r="D147" s="1077" t="s">
        <v>199</v>
      </c>
      <c r="E147" s="1077"/>
      <c r="F147" s="1088">
        <v>293615</v>
      </c>
      <c r="G147" s="1088">
        <v>293615</v>
      </c>
      <c r="H147" s="1088">
        <v>293615</v>
      </c>
      <c r="I147" s="1088">
        <v>293615</v>
      </c>
      <c r="J147" s="1088">
        <v>293615</v>
      </c>
    </row>
    <row r="148" spans="1:11" ht="24" customHeight="1">
      <c r="A148" s="1087" t="s">
        <v>1499</v>
      </c>
      <c r="B148" s="1086" t="s">
        <v>1496</v>
      </c>
      <c r="C148" s="1077" t="s">
        <v>1497</v>
      </c>
      <c r="D148" s="1077" t="s">
        <v>199</v>
      </c>
      <c r="E148" s="1077"/>
      <c r="F148" s="1088">
        <v>502377</v>
      </c>
      <c r="G148" s="1088">
        <v>502377</v>
      </c>
      <c r="H148" s="1088">
        <v>502377</v>
      </c>
      <c r="I148" s="1088">
        <v>502377</v>
      </c>
      <c r="J148" s="1088">
        <v>502377</v>
      </c>
    </row>
    <row r="149" spans="1:11" ht="24" customHeight="1">
      <c r="A149" s="592" t="s">
        <v>1847</v>
      </c>
      <c r="B149" s="1086" t="s">
        <v>1848</v>
      </c>
      <c r="C149" s="1077" t="s">
        <v>1849</v>
      </c>
      <c r="D149" s="1077" t="s">
        <v>199</v>
      </c>
      <c r="E149" s="1077"/>
      <c r="F149" s="1090">
        <v>8.69</v>
      </c>
      <c r="G149" s="1090">
        <v>8.69</v>
      </c>
      <c r="H149" s="1090">
        <v>8.69</v>
      </c>
      <c r="I149" s="1090">
        <v>8.69</v>
      </c>
      <c r="J149" s="1090">
        <v>8.69</v>
      </c>
    </row>
    <row r="150" spans="1:11" ht="24" customHeight="1">
      <c r="A150" s="592" t="s">
        <v>1850</v>
      </c>
      <c r="B150" s="1086" t="s">
        <v>1851</v>
      </c>
      <c r="C150" s="1077" t="s">
        <v>1849</v>
      </c>
      <c r="D150" s="1077" t="s">
        <v>199</v>
      </c>
      <c r="E150" s="1077"/>
      <c r="F150" s="1090">
        <v>9.1300000000000008</v>
      </c>
      <c r="G150" s="1090">
        <v>9.1300000000000008</v>
      </c>
      <c r="H150" s="1090">
        <v>9.1300000000000008</v>
      </c>
      <c r="I150" s="1090">
        <v>9.1300000000000008</v>
      </c>
      <c r="J150" s="1090">
        <v>9.1300000000000008</v>
      </c>
    </row>
    <row r="151" spans="1:11" ht="24" customHeight="1">
      <c r="A151" s="592" t="s">
        <v>1852</v>
      </c>
      <c r="B151" s="1086" t="s">
        <v>1853</v>
      </c>
      <c r="C151" s="1077" t="s">
        <v>1849</v>
      </c>
      <c r="D151" s="1077" t="s">
        <v>199</v>
      </c>
      <c r="E151" s="1077"/>
      <c r="F151" s="1090">
        <v>8.34</v>
      </c>
      <c r="G151" s="1090">
        <v>8.34</v>
      </c>
      <c r="H151" s="1090">
        <v>8.34</v>
      </c>
      <c r="I151" s="1090">
        <v>8.34</v>
      </c>
      <c r="J151" s="1090">
        <v>8.34</v>
      </c>
    </row>
    <row r="152" spans="1:11" ht="24" customHeight="1">
      <c r="A152" s="592" t="s">
        <v>1854</v>
      </c>
      <c r="B152" s="1086" t="s">
        <v>1855</v>
      </c>
      <c r="C152" s="1077" t="s">
        <v>1849</v>
      </c>
      <c r="D152" s="1077" t="s">
        <v>199</v>
      </c>
      <c r="E152" s="1077"/>
      <c r="F152" s="1090">
        <v>7.9</v>
      </c>
      <c r="G152" s="1090">
        <v>7.9</v>
      </c>
      <c r="H152" s="1090">
        <v>7.9</v>
      </c>
      <c r="I152" s="1090">
        <v>7.9</v>
      </c>
      <c r="J152" s="1090">
        <v>7.9</v>
      </c>
    </row>
    <row r="153" spans="1:11" ht="24" customHeight="1">
      <c r="A153" s="571" t="s">
        <v>1847</v>
      </c>
      <c r="B153" s="1086" t="s">
        <v>1856</v>
      </c>
      <c r="C153" s="1077" t="s">
        <v>1849</v>
      </c>
      <c r="D153" s="1077" t="s">
        <v>199</v>
      </c>
      <c r="E153" s="1077"/>
      <c r="F153" s="1090">
        <v>9.43</v>
      </c>
      <c r="G153" s="1090">
        <v>9.43</v>
      </c>
      <c r="H153" s="1090">
        <v>9.43</v>
      </c>
      <c r="I153" s="1090">
        <v>9.43</v>
      </c>
      <c r="J153" s="1090">
        <v>9.43</v>
      </c>
    </row>
    <row r="154" spans="1:11" ht="24" customHeight="1">
      <c r="A154" s="571" t="s">
        <v>1850</v>
      </c>
      <c r="B154" s="1086" t="s">
        <v>1857</v>
      </c>
      <c r="C154" s="1077" t="s">
        <v>1849</v>
      </c>
      <c r="D154" s="1077" t="s">
        <v>199</v>
      </c>
      <c r="E154" s="1077"/>
      <c r="F154" s="1090">
        <v>9.58</v>
      </c>
      <c r="G154" s="1090">
        <v>9.58</v>
      </c>
      <c r="H154" s="1090">
        <v>9.58</v>
      </c>
      <c r="I154" s="1090">
        <v>9.58</v>
      </c>
      <c r="J154" s="1090">
        <v>9.58</v>
      </c>
    </row>
    <row r="155" spans="1:11" ht="24" customHeight="1">
      <c r="A155" s="571" t="s">
        <v>1852</v>
      </c>
      <c r="B155" s="1086" t="s">
        <v>1858</v>
      </c>
      <c r="C155" s="1077" t="s">
        <v>1849</v>
      </c>
      <c r="D155" s="1077" t="s">
        <v>199</v>
      </c>
      <c r="E155" s="1077"/>
      <c r="F155" s="1090">
        <v>9</v>
      </c>
      <c r="G155" s="1090">
        <v>9</v>
      </c>
      <c r="H155" s="1090">
        <v>9</v>
      </c>
      <c r="I155" s="1090">
        <v>9</v>
      </c>
      <c r="J155" s="1090">
        <v>9</v>
      </c>
    </row>
    <row r="156" spans="1:11" ht="24" customHeight="1">
      <c r="A156" s="571" t="s">
        <v>1854</v>
      </c>
      <c r="B156" s="1086" t="s">
        <v>1859</v>
      </c>
      <c r="C156" s="1077" t="s">
        <v>1849</v>
      </c>
      <c r="D156" s="1077" t="s">
        <v>199</v>
      </c>
      <c r="E156" s="1077"/>
      <c r="F156" s="1090">
        <v>8.85</v>
      </c>
      <c r="G156" s="1090">
        <v>8.85</v>
      </c>
      <c r="H156" s="1090">
        <v>8.85</v>
      </c>
      <c r="I156" s="1090">
        <v>8.85</v>
      </c>
      <c r="J156" s="1090">
        <v>8.85</v>
      </c>
    </row>
    <row r="157" spans="1:11" ht="24" customHeight="1">
      <c r="A157" s="571" t="s">
        <v>1847</v>
      </c>
      <c r="B157" s="1086" t="s">
        <v>1860</v>
      </c>
      <c r="C157" s="1077" t="s">
        <v>1849</v>
      </c>
      <c r="D157" s="1077" t="s">
        <v>199</v>
      </c>
      <c r="E157" s="1077"/>
      <c r="F157" s="1090">
        <v>8.65</v>
      </c>
      <c r="G157" s="1090">
        <v>8.65</v>
      </c>
      <c r="H157" s="1090">
        <v>8.65</v>
      </c>
      <c r="I157" s="1090">
        <v>8.65</v>
      </c>
      <c r="J157" s="1090">
        <v>8.65</v>
      </c>
    </row>
    <row r="158" spans="1:11" ht="24" customHeight="1">
      <c r="A158" s="571" t="s">
        <v>1850</v>
      </c>
      <c r="B158" s="1086" t="s">
        <v>1861</v>
      </c>
      <c r="C158" s="1077" t="s">
        <v>1849</v>
      </c>
      <c r="D158" s="1077" t="s">
        <v>199</v>
      </c>
      <c r="E158" s="1077"/>
      <c r="F158" s="1090">
        <v>9.33</v>
      </c>
      <c r="G158" s="1090">
        <v>9.33</v>
      </c>
      <c r="H158" s="1090">
        <v>9.33</v>
      </c>
      <c r="I158" s="1090">
        <v>9.33</v>
      </c>
      <c r="J158" s="1090">
        <v>9.33</v>
      </c>
    </row>
    <row r="159" spans="1:11" ht="24" customHeight="1">
      <c r="A159" s="571" t="s">
        <v>1852</v>
      </c>
      <c r="B159" s="1086" t="s">
        <v>1862</v>
      </c>
      <c r="C159" s="1077" t="s">
        <v>1849</v>
      </c>
      <c r="D159" s="1077" t="s">
        <v>199</v>
      </c>
      <c r="E159" s="1077"/>
      <c r="F159" s="1090">
        <v>8.11</v>
      </c>
      <c r="G159" s="1090">
        <v>8.11</v>
      </c>
      <c r="H159" s="1090">
        <v>8.11</v>
      </c>
      <c r="I159" s="1090">
        <v>8.11</v>
      </c>
      <c r="J159" s="1090">
        <v>8.11</v>
      </c>
    </row>
    <row r="160" spans="1:11" ht="24" customHeight="1">
      <c r="A160" s="571" t="s">
        <v>1854</v>
      </c>
      <c r="B160" s="1086" t="s">
        <v>1863</v>
      </c>
      <c r="C160" s="1077" t="s">
        <v>1849</v>
      </c>
      <c r="D160" s="1077" t="s">
        <v>199</v>
      </c>
      <c r="E160" s="1077"/>
      <c r="F160" s="1090">
        <v>7.43</v>
      </c>
      <c r="G160" s="1090">
        <v>7.43</v>
      </c>
      <c r="H160" s="1090">
        <v>7.43</v>
      </c>
      <c r="I160" s="1090">
        <v>7.43</v>
      </c>
      <c r="J160" s="1090">
        <v>7.43</v>
      </c>
    </row>
    <row r="161" spans="1:10" ht="24" customHeight="1">
      <c r="A161" s="571" t="s">
        <v>1854</v>
      </c>
      <c r="B161" s="1086" t="s">
        <v>1864</v>
      </c>
      <c r="C161" s="1077" t="s">
        <v>1849</v>
      </c>
      <c r="D161" s="1077" t="s">
        <v>199</v>
      </c>
      <c r="E161" s="1077"/>
      <c r="F161" s="1090">
        <v>10</v>
      </c>
      <c r="G161" s="1090">
        <v>10</v>
      </c>
      <c r="H161" s="1090">
        <v>10</v>
      </c>
      <c r="I161" s="1090">
        <v>10</v>
      </c>
      <c r="J161" s="1090">
        <v>10</v>
      </c>
    </row>
    <row r="162" spans="1:10" ht="24" customHeight="1">
      <c r="A162" s="571" t="s">
        <v>1865</v>
      </c>
      <c r="B162" s="1086" t="s">
        <v>1866</v>
      </c>
      <c r="C162" s="1077" t="s">
        <v>1849</v>
      </c>
      <c r="D162" s="1077" t="s">
        <v>199</v>
      </c>
      <c r="E162" s="1077"/>
      <c r="F162" s="1090">
        <v>5</v>
      </c>
      <c r="G162" s="1090">
        <v>5</v>
      </c>
      <c r="H162" s="1090">
        <v>5</v>
      </c>
      <c r="I162" s="1090">
        <v>5</v>
      </c>
      <c r="J162" s="1090">
        <v>5</v>
      </c>
    </row>
    <row r="163" spans="1:10" ht="24" customHeight="1">
      <c r="A163" s="571" t="s">
        <v>1867</v>
      </c>
      <c r="B163" s="1086" t="s">
        <v>1868</v>
      </c>
      <c r="C163" s="1077" t="s">
        <v>1869</v>
      </c>
      <c r="D163" s="1077" t="s">
        <v>199</v>
      </c>
      <c r="E163" s="1077"/>
      <c r="F163" s="1082">
        <f>601*60</f>
        <v>36060</v>
      </c>
      <c r="G163" s="1082">
        <f t="shared" ref="G163:J163" si="6">601*60</f>
        <v>36060</v>
      </c>
      <c r="H163" s="1082">
        <f t="shared" si="6"/>
        <v>36060</v>
      </c>
      <c r="I163" s="1082">
        <f t="shared" si="6"/>
        <v>36060</v>
      </c>
      <c r="J163" s="1082">
        <f t="shared" si="6"/>
        <v>36060</v>
      </c>
    </row>
    <row r="164" spans="1:10" ht="24" customHeight="1">
      <c r="A164" s="571" t="s">
        <v>1870</v>
      </c>
      <c r="B164" s="1086" t="s">
        <v>1871</v>
      </c>
      <c r="C164" s="1077" t="s">
        <v>1869</v>
      </c>
      <c r="D164" s="1077" t="s">
        <v>199</v>
      </c>
      <c r="E164" s="1077"/>
      <c r="F164" s="1082">
        <f>14*60</f>
        <v>840</v>
      </c>
      <c r="G164" s="1082">
        <f t="shared" ref="G164:J164" si="7">14*60</f>
        <v>840</v>
      </c>
      <c r="H164" s="1082">
        <f t="shared" si="7"/>
        <v>840</v>
      </c>
      <c r="I164" s="1082">
        <f t="shared" si="7"/>
        <v>840</v>
      </c>
      <c r="J164" s="1082">
        <f t="shared" si="7"/>
        <v>840</v>
      </c>
    </row>
    <row r="165" spans="1:10" ht="24" customHeight="1">
      <c r="A165" s="571" t="s">
        <v>1872</v>
      </c>
      <c r="B165" s="1086" t="s">
        <v>1873</v>
      </c>
      <c r="C165" s="1077" t="s">
        <v>1869</v>
      </c>
      <c r="D165" s="1077" t="s">
        <v>199</v>
      </c>
      <c r="E165" s="1077"/>
      <c r="F165" s="1082">
        <f>801*60</f>
        <v>48060</v>
      </c>
      <c r="G165" s="1082">
        <f t="shared" ref="G165:J165" si="8">801*60</f>
        <v>48060</v>
      </c>
      <c r="H165" s="1082">
        <f t="shared" si="8"/>
        <v>48060</v>
      </c>
      <c r="I165" s="1082">
        <f t="shared" si="8"/>
        <v>48060</v>
      </c>
      <c r="J165" s="1082">
        <f t="shared" si="8"/>
        <v>48060</v>
      </c>
    </row>
    <row r="166" spans="1:10" ht="24" customHeight="1">
      <c r="A166" s="571" t="s">
        <v>1874</v>
      </c>
      <c r="B166" s="1086" t="s">
        <v>1875</v>
      </c>
      <c r="C166" s="1077" t="s">
        <v>1869</v>
      </c>
      <c r="D166" s="1077" t="s">
        <v>199</v>
      </c>
      <c r="E166" s="1077"/>
      <c r="F166" s="1082">
        <f>19*60</f>
        <v>1140</v>
      </c>
      <c r="G166" s="1082">
        <f t="shared" ref="G166:J166" si="9">19*60</f>
        <v>1140</v>
      </c>
      <c r="H166" s="1082">
        <f t="shared" si="9"/>
        <v>1140</v>
      </c>
      <c r="I166" s="1082">
        <f t="shared" si="9"/>
        <v>1140</v>
      </c>
      <c r="J166" s="1082">
        <f t="shared" si="9"/>
        <v>1140</v>
      </c>
    </row>
    <row r="167" spans="1:10" ht="24" customHeight="1">
      <c r="A167" s="571" t="s">
        <v>1876</v>
      </c>
      <c r="B167" s="1086" t="s">
        <v>1877</v>
      </c>
      <c r="C167" s="1077" t="s">
        <v>1869</v>
      </c>
      <c r="D167" s="1077" t="s">
        <v>199</v>
      </c>
      <c r="E167" s="1077"/>
      <c r="F167" s="1082"/>
      <c r="G167" s="1082"/>
      <c r="H167" s="1082"/>
      <c r="I167" s="1082"/>
      <c r="J167" s="1082"/>
    </row>
    <row r="168" spans="1:10" ht="24" customHeight="1">
      <c r="A168" s="571" t="s">
        <v>1878</v>
      </c>
      <c r="B168" s="1086" t="s">
        <v>1879</v>
      </c>
      <c r="C168" s="1077" t="s">
        <v>1869</v>
      </c>
      <c r="D168" s="1077" t="s">
        <v>199</v>
      </c>
      <c r="E168" s="1077"/>
      <c r="F168" s="1082"/>
      <c r="G168" s="1082"/>
      <c r="H168" s="1082"/>
      <c r="I168" s="1082"/>
      <c r="J168" s="1082"/>
    </row>
    <row r="169" spans="1:10" ht="24" customHeight="1">
      <c r="A169" s="571" t="s">
        <v>1880</v>
      </c>
      <c r="B169" s="1086" t="s">
        <v>1881</v>
      </c>
      <c r="C169" s="1077"/>
      <c r="D169" s="1077" t="s">
        <v>199</v>
      </c>
      <c r="E169" s="1077"/>
      <c r="F169" s="1082">
        <v>395</v>
      </c>
      <c r="G169" s="1082">
        <v>395</v>
      </c>
      <c r="H169" s="1082">
        <v>395</v>
      </c>
      <c r="I169" s="1082">
        <v>395</v>
      </c>
      <c r="J169" s="1082">
        <v>395</v>
      </c>
    </row>
    <row r="170" spans="1:10" ht="24" customHeight="1">
      <c r="A170" s="571" t="s">
        <v>1882</v>
      </c>
      <c r="B170" s="1086" t="s">
        <v>1883</v>
      </c>
      <c r="C170" s="1077" t="s">
        <v>1692</v>
      </c>
      <c r="D170" s="1077" t="s">
        <v>199</v>
      </c>
      <c r="E170" s="1077"/>
      <c r="F170" s="1082">
        <v>0.5</v>
      </c>
      <c r="G170" s="1082">
        <v>0.5</v>
      </c>
      <c r="H170" s="1082">
        <v>0.5</v>
      </c>
      <c r="I170" s="1082">
        <v>0.5</v>
      </c>
      <c r="J170" s="1082">
        <v>0.5</v>
      </c>
    </row>
    <row r="171" spans="1:10" ht="24" customHeight="1">
      <c r="A171" s="571" t="s">
        <v>1884</v>
      </c>
      <c r="B171" s="1086" t="s">
        <v>1885</v>
      </c>
      <c r="C171" s="236"/>
      <c r="D171" s="1077" t="s">
        <v>199</v>
      </c>
      <c r="E171" s="1077"/>
      <c r="F171" s="1082">
        <v>341.2</v>
      </c>
      <c r="G171" s="1082">
        <v>341.2</v>
      </c>
      <c r="H171" s="1082">
        <v>341.2</v>
      </c>
      <c r="I171" s="1082">
        <v>341.2</v>
      </c>
      <c r="J171" s="1082">
        <v>341.2</v>
      </c>
    </row>
    <row r="172" spans="1:10" ht="24" customHeight="1">
      <c r="A172" s="489" t="s">
        <v>1886</v>
      </c>
      <c r="B172" s="1086" t="s">
        <v>1887</v>
      </c>
      <c r="C172" s="1077" t="s">
        <v>185</v>
      </c>
      <c r="D172" s="1077" t="s">
        <v>199</v>
      </c>
      <c r="E172" s="1077"/>
      <c r="F172" s="1091">
        <v>0.30499999999999999</v>
      </c>
      <c r="G172" s="1091">
        <v>0.30499999999999999</v>
      </c>
      <c r="H172" s="1091">
        <v>0.30499999999999999</v>
      </c>
      <c r="I172" s="1091">
        <v>0.30499999999999999</v>
      </c>
      <c r="J172" s="1091">
        <v>0.30499999999999999</v>
      </c>
    </row>
    <row r="173" spans="1:10" ht="24" customHeight="1">
      <c r="A173" s="571" t="s">
        <v>1888</v>
      </c>
      <c r="B173" s="1086" t="s">
        <v>1889</v>
      </c>
      <c r="C173" s="1077" t="s">
        <v>1484</v>
      </c>
      <c r="D173" s="1077" t="s">
        <v>199</v>
      </c>
      <c r="E173" s="1090">
        <v>6.5</v>
      </c>
      <c r="F173" s="1082"/>
      <c r="G173" s="1082"/>
      <c r="H173" s="1082"/>
      <c r="I173" s="1082"/>
      <c r="J173" s="1082"/>
    </row>
    <row r="174" spans="1:10" ht="24" customHeight="1">
      <c r="A174" s="571" t="s">
        <v>1890</v>
      </c>
      <c r="B174" s="1086" t="s">
        <v>1891</v>
      </c>
      <c r="C174" s="1077" t="s">
        <v>1484</v>
      </c>
      <c r="D174" s="1077" t="s">
        <v>199</v>
      </c>
      <c r="E174" s="1077"/>
      <c r="F174" s="1082">
        <v>13.14</v>
      </c>
      <c r="G174" s="1082">
        <v>13.14</v>
      </c>
      <c r="H174" s="1082">
        <v>13.14</v>
      </c>
      <c r="I174" s="1082">
        <v>13.14</v>
      </c>
      <c r="J174" s="1082">
        <v>13.14</v>
      </c>
    </row>
    <row r="175" spans="1:10" ht="24" customHeight="1">
      <c r="A175" s="571" t="s">
        <v>1892</v>
      </c>
      <c r="B175" s="1086" t="s">
        <v>1893</v>
      </c>
      <c r="C175" s="1077" t="s">
        <v>1484</v>
      </c>
      <c r="D175" s="1077" t="s">
        <v>199</v>
      </c>
      <c r="E175" s="1077"/>
      <c r="F175" s="1082">
        <v>4.38</v>
      </c>
      <c r="G175" s="1082">
        <v>4.38</v>
      </c>
      <c r="H175" s="1082">
        <v>4.38</v>
      </c>
      <c r="I175" s="1082">
        <v>4.38</v>
      </c>
      <c r="J175" s="1082">
        <v>4.38</v>
      </c>
    </row>
    <row r="176" spans="1:10" ht="24" customHeight="1">
      <c r="A176" s="1076" t="s">
        <v>1772</v>
      </c>
      <c r="B176" s="1077" t="s">
        <v>1773</v>
      </c>
      <c r="C176" s="1077" t="s">
        <v>1484</v>
      </c>
      <c r="D176" s="1077" t="s">
        <v>208</v>
      </c>
      <c r="E176" s="1077"/>
      <c r="F176" s="1082">
        <v>20.41</v>
      </c>
      <c r="G176" s="1082">
        <v>22.6</v>
      </c>
      <c r="H176" s="1082">
        <v>21.58</v>
      </c>
      <c r="I176" s="1082">
        <v>19.95</v>
      </c>
      <c r="J176" s="1082">
        <v>18.32</v>
      </c>
    </row>
    <row r="177" spans="1:11" ht="24" customHeight="1">
      <c r="A177" s="1085" t="s">
        <v>1774</v>
      </c>
      <c r="B177" s="1086" t="s">
        <v>1775</v>
      </c>
      <c r="C177" s="1077" t="s">
        <v>1484</v>
      </c>
      <c r="D177" s="1077" t="s">
        <v>208</v>
      </c>
      <c r="E177" s="1077"/>
      <c r="F177" s="1284">
        <v>7.0000000000000007E-2</v>
      </c>
      <c r="G177" s="1284">
        <v>0.11</v>
      </c>
      <c r="H177" s="1284">
        <v>0.21</v>
      </c>
      <c r="I177" s="1082">
        <v>0</v>
      </c>
      <c r="J177" s="1082">
        <v>0</v>
      </c>
      <c r="K177" s="1080" t="s">
        <v>4435</v>
      </c>
    </row>
    <row r="178" spans="1:11" ht="24" customHeight="1">
      <c r="A178" s="1085" t="s">
        <v>1776</v>
      </c>
      <c r="B178" s="1086" t="s">
        <v>1777</v>
      </c>
      <c r="C178" s="1077" t="s">
        <v>1484</v>
      </c>
      <c r="D178" s="1077" t="s">
        <v>208</v>
      </c>
      <c r="E178" s="1077"/>
      <c r="F178" s="1082">
        <v>0</v>
      </c>
      <c r="G178" s="1082">
        <v>0</v>
      </c>
      <c r="H178" s="1082">
        <v>0</v>
      </c>
      <c r="I178" s="1082">
        <v>0</v>
      </c>
      <c r="J178" s="1082">
        <v>0</v>
      </c>
    </row>
    <row r="179" spans="1:11" ht="24" customHeight="1">
      <c r="A179" s="1087" t="s">
        <v>1778</v>
      </c>
      <c r="B179" s="1086" t="s">
        <v>1779</v>
      </c>
      <c r="C179" s="1077" t="s">
        <v>1484</v>
      </c>
      <c r="D179" s="1077" t="s">
        <v>208</v>
      </c>
      <c r="E179" s="1077"/>
      <c r="F179" s="1082">
        <v>0</v>
      </c>
      <c r="G179" s="1082">
        <v>0</v>
      </c>
      <c r="H179" s="1082">
        <v>0</v>
      </c>
      <c r="I179" s="1082">
        <v>0</v>
      </c>
      <c r="J179" s="1082">
        <v>0</v>
      </c>
    </row>
    <row r="180" spans="1:11" ht="24" customHeight="1">
      <c r="A180" s="1087" t="s">
        <v>1780</v>
      </c>
      <c r="B180" s="1086" t="s">
        <v>1781</v>
      </c>
      <c r="C180" s="1077" t="s">
        <v>1484</v>
      </c>
      <c r="D180" s="1077" t="s">
        <v>208</v>
      </c>
      <c r="E180" s="1077"/>
      <c r="F180" s="1082">
        <v>0.98</v>
      </c>
      <c r="G180" s="1082">
        <v>0.98</v>
      </c>
      <c r="H180" s="1082">
        <v>0.98</v>
      </c>
      <c r="I180" s="1082">
        <v>0.98</v>
      </c>
      <c r="J180" s="1082">
        <v>0.98</v>
      </c>
    </row>
    <row r="181" spans="1:11" ht="24" customHeight="1">
      <c r="A181" s="1087" t="s">
        <v>1782</v>
      </c>
      <c r="B181" s="1086" t="s">
        <v>1783</v>
      </c>
      <c r="C181" s="1077" t="s">
        <v>207</v>
      </c>
      <c r="D181" s="1077" t="s">
        <v>208</v>
      </c>
      <c r="E181" s="1077"/>
      <c r="F181" s="1082">
        <v>99.6</v>
      </c>
      <c r="G181" s="1082">
        <v>99.6</v>
      </c>
      <c r="H181" s="1082">
        <v>99.6</v>
      </c>
      <c r="I181" s="1082">
        <v>99.6</v>
      </c>
      <c r="J181" s="1082">
        <v>99.6</v>
      </c>
    </row>
    <row r="182" spans="1:11" ht="24" customHeight="1">
      <c r="A182" s="1087" t="s">
        <v>1784</v>
      </c>
      <c r="B182" s="1086" t="s">
        <v>1783</v>
      </c>
      <c r="C182" s="1077" t="s">
        <v>207</v>
      </c>
      <c r="D182" s="1077" t="s">
        <v>208</v>
      </c>
      <c r="E182" s="1077"/>
      <c r="F182" s="1082">
        <v>921.6</v>
      </c>
      <c r="G182" s="1082">
        <v>921.6</v>
      </c>
      <c r="H182" s="1082">
        <v>921.6</v>
      </c>
      <c r="I182" s="1082">
        <v>921.6</v>
      </c>
      <c r="J182" s="1082">
        <v>921.6</v>
      </c>
    </row>
    <row r="183" spans="1:11" ht="24" customHeight="1">
      <c r="A183" s="1087" t="s">
        <v>1785</v>
      </c>
      <c r="B183" s="1086" t="s">
        <v>1783</v>
      </c>
      <c r="C183" s="1077" t="s">
        <v>207</v>
      </c>
      <c r="D183" s="1077" t="s">
        <v>208</v>
      </c>
      <c r="E183" s="1077"/>
      <c r="F183" s="1082">
        <v>622.5</v>
      </c>
      <c r="G183" s="1082">
        <v>622.5</v>
      </c>
      <c r="H183" s="1082">
        <v>622.5</v>
      </c>
      <c r="I183" s="1082">
        <v>622.5</v>
      </c>
      <c r="J183" s="1082">
        <v>622.5</v>
      </c>
    </row>
    <row r="184" spans="1:11" ht="24" customHeight="1">
      <c r="A184" s="1087" t="s">
        <v>1786</v>
      </c>
      <c r="B184" s="1086" t="s">
        <v>1783</v>
      </c>
      <c r="C184" s="1077" t="s">
        <v>207</v>
      </c>
      <c r="D184" s="1077" t="s">
        <v>208</v>
      </c>
      <c r="E184" s="1077"/>
      <c r="F184" s="1082">
        <v>274.7</v>
      </c>
      <c r="G184" s="1082">
        <v>274.7</v>
      </c>
      <c r="H184" s="1082">
        <v>274.7</v>
      </c>
      <c r="I184" s="1082">
        <v>274.7</v>
      </c>
      <c r="J184" s="1082">
        <v>274.7</v>
      </c>
    </row>
    <row r="185" spans="1:11" ht="24" customHeight="1">
      <c r="A185" s="1087" t="s">
        <v>1787</v>
      </c>
      <c r="B185" s="1086" t="s">
        <v>1788</v>
      </c>
      <c r="C185" s="1077" t="s">
        <v>1484</v>
      </c>
      <c r="D185" s="1077" t="s">
        <v>208</v>
      </c>
      <c r="E185" s="1077"/>
      <c r="F185" s="1088">
        <v>102335</v>
      </c>
      <c r="G185" s="1088">
        <v>102335</v>
      </c>
      <c r="H185" s="1088">
        <v>102335</v>
      </c>
      <c r="I185" s="1088">
        <v>102335</v>
      </c>
      <c r="J185" s="1088">
        <v>102335</v>
      </c>
    </row>
    <row r="186" spans="1:11" ht="24" customHeight="1">
      <c r="A186" s="1087" t="s">
        <v>1789</v>
      </c>
      <c r="B186" s="1086" t="s">
        <v>1788</v>
      </c>
      <c r="C186" s="1077" t="s">
        <v>1484</v>
      </c>
      <c r="D186" s="1077" t="s">
        <v>208</v>
      </c>
      <c r="E186" s="1077"/>
      <c r="F186" s="1088">
        <v>113282</v>
      </c>
      <c r="G186" s="1088">
        <v>113282</v>
      </c>
      <c r="H186" s="1088">
        <v>113282</v>
      </c>
      <c r="I186" s="1088">
        <v>113282</v>
      </c>
      <c r="J186" s="1088">
        <v>113282</v>
      </c>
    </row>
    <row r="187" spans="1:11" ht="24" customHeight="1">
      <c r="A187" s="1087" t="s">
        <v>1790</v>
      </c>
      <c r="B187" s="1086" t="s">
        <v>1788</v>
      </c>
      <c r="C187" s="1077" t="s">
        <v>1484</v>
      </c>
      <c r="D187" s="1077" t="s">
        <v>208</v>
      </c>
      <c r="E187" s="1077"/>
      <c r="F187" s="1088">
        <v>164959</v>
      </c>
      <c r="G187" s="1088">
        <v>164959</v>
      </c>
      <c r="H187" s="1088">
        <v>164959</v>
      </c>
      <c r="I187" s="1088">
        <v>164959</v>
      </c>
      <c r="J187" s="1088">
        <v>164959</v>
      </c>
    </row>
    <row r="188" spans="1:11" ht="24" customHeight="1">
      <c r="A188" s="1087" t="s">
        <v>1791</v>
      </c>
      <c r="B188" s="1086" t="s">
        <v>1788</v>
      </c>
      <c r="C188" s="1077" t="s">
        <v>1484</v>
      </c>
      <c r="D188" s="1077" t="s">
        <v>208</v>
      </c>
      <c r="E188" s="1077"/>
      <c r="F188" s="1088">
        <v>247024</v>
      </c>
      <c r="G188" s="1088">
        <v>247024</v>
      </c>
      <c r="H188" s="1088">
        <v>247024</v>
      </c>
      <c r="I188" s="1088">
        <v>247024</v>
      </c>
      <c r="J188" s="1088">
        <v>247024</v>
      </c>
    </row>
    <row r="189" spans="1:11" ht="24" customHeight="1">
      <c r="A189" s="1087" t="s">
        <v>1792</v>
      </c>
      <c r="B189" s="1086" t="s">
        <v>1793</v>
      </c>
      <c r="C189" s="1077" t="s">
        <v>1484</v>
      </c>
      <c r="D189" s="1077" t="s">
        <v>208</v>
      </c>
      <c r="E189" s="1077"/>
      <c r="F189" s="1082">
        <v>59.27</v>
      </c>
      <c r="G189" s="1082">
        <v>57.57</v>
      </c>
      <c r="H189" s="1082">
        <v>56.34</v>
      </c>
      <c r="I189" s="1082">
        <v>55.89</v>
      </c>
      <c r="J189" s="1082">
        <v>55.46</v>
      </c>
    </row>
    <row r="190" spans="1:11" ht="24" customHeight="1">
      <c r="A190" s="1087" t="s">
        <v>1794</v>
      </c>
      <c r="B190" s="1086" t="s">
        <v>1795</v>
      </c>
      <c r="C190" s="1077" t="s">
        <v>1484</v>
      </c>
      <c r="D190" s="1077" t="s">
        <v>208</v>
      </c>
      <c r="E190" s="1077"/>
      <c r="F190" s="1082">
        <v>284.52999999999997</v>
      </c>
      <c r="G190" s="1082">
        <v>284.52999999999997</v>
      </c>
      <c r="H190" s="1082">
        <v>284.52999999999997</v>
      </c>
      <c r="I190" s="1082">
        <v>284.52999999999997</v>
      </c>
      <c r="J190" s="1082">
        <v>284.52999999999997</v>
      </c>
    </row>
    <row r="191" spans="1:11" ht="24" customHeight="1">
      <c r="A191" s="1087" t="s">
        <v>1796</v>
      </c>
      <c r="B191" s="1086" t="s">
        <v>1783</v>
      </c>
      <c r="C191" s="1077" t="s">
        <v>1797</v>
      </c>
      <c r="D191" s="1077" t="s">
        <v>208</v>
      </c>
      <c r="E191" s="1077"/>
      <c r="F191" s="1088">
        <v>128774</v>
      </c>
      <c r="G191" s="1088">
        <v>128774</v>
      </c>
      <c r="H191" s="1088">
        <v>128774</v>
      </c>
      <c r="I191" s="1088">
        <v>128774</v>
      </c>
      <c r="J191" s="1088">
        <v>128774</v>
      </c>
    </row>
    <row r="192" spans="1:11" ht="24" customHeight="1">
      <c r="A192" s="1087" t="s">
        <v>1798</v>
      </c>
      <c r="B192" s="1086" t="s">
        <v>1783</v>
      </c>
      <c r="C192" s="1077" t="s">
        <v>1797</v>
      </c>
      <c r="D192" s="1077" t="s">
        <v>208</v>
      </c>
      <c r="E192" s="1077"/>
      <c r="F192" s="1088">
        <v>66237</v>
      </c>
      <c r="G192" s="1088">
        <v>66237</v>
      </c>
      <c r="H192" s="1088">
        <v>66237</v>
      </c>
      <c r="I192" s="1088">
        <v>66237</v>
      </c>
      <c r="J192" s="1088">
        <v>66237</v>
      </c>
    </row>
    <row r="193" spans="1:10" ht="24" customHeight="1">
      <c r="A193" s="1087" t="s">
        <v>1799</v>
      </c>
      <c r="B193" s="1086" t="s">
        <v>1788</v>
      </c>
      <c r="C193" s="1089" t="s">
        <v>1800</v>
      </c>
      <c r="D193" s="1077" t="s">
        <v>208</v>
      </c>
      <c r="E193" s="1077"/>
      <c r="F193" s="1088">
        <v>542</v>
      </c>
      <c r="G193" s="1088">
        <v>542</v>
      </c>
      <c r="H193" s="1088">
        <v>542</v>
      </c>
      <c r="I193" s="1088">
        <v>542</v>
      </c>
      <c r="J193" s="1088">
        <v>542</v>
      </c>
    </row>
    <row r="194" spans="1:10" ht="24" customHeight="1">
      <c r="A194" s="1087" t="s">
        <v>1801</v>
      </c>
      <c r="B194" s="1086" t="s">
        <v>1788</v>
      </c>
      <c r="C194" s="1089" t="s">
        <v>1800</v>
      </c>
      <c r="D194" s="1077" t="s">
        <v>208</v>
      </c>
      <c r="E194" s="1077"/>
      <c r="F194" s="1088">
        <v>341</v>
      </c>
      <c r="G194" s="1088">
        <v>341</v>
      </c>
      <c r="H194" s="1088">
        <v>341</v>
      </c>
      <c r="I194" s="1088">
        <v>341</v>
      </c>
      <c r="J194" s="1088">
        <v>341</v>
      </c>
    </row>
    <row r="195" spans="1:10" ht="24" customHeight="1">
      <c r="A195" s="1087" t="s">
        <v>1802</v>
      </c>
      <c r="B195" s="1086" t="s">
        <v>1803</v>
      </c>
      <c r="C195" s="1077" t="s">
        <v>1804</v>
      </c>
      <c r="D195" s="1077" t="s">
        <v>208</v>
      </c>
      <c r="E195" s="1077"/>
      <c r="F195" s="1082">
        <v>19.27</v>
      </c>
      <c r="G195" s="1082">
        <v>18.7</v>
      </c>
      <c r="H195" s="1082">
        <v>18.25</v>
      </c>
      <c r="I195" s="1082">
        <v>18.079999999999998</v>
      </c>
      <c r="J195" s="1082">
        <v>17.93</v>
      </c>
    </row>
    <row r="196" spans="1:10" ht="24" customHeight="1">
      <c r="A196" s="1087" t="s">
        <v>1805</v>
      </c>
      <c r="B196" s="1086" t="s">
        <v>1806</v>
      </c>
      <c r="C196" s="1077" t="s">
        <v>1804</v>
      </c>
      <c r="D196" s="1077" t="s">
        <v>208</v>
      </c>
      <c r="E196" s="1077"/>
      <c r="F196" s="1090">
        <v>92.2</v>
      </c>
      <c r="G196" s="1090">
        <v>92.2</v>
      </c>
      <c r="H196" s="1090">
        <v>92.2</v>
      </c>
      <c r="I196" s="1090">
        <v>92.2</v>
      </c>
      <c r="J196" s="1090">
        <v>92.2</v>
      </c>
    </row>
    <row r="197" spans="1:10" ht="24" customHeight="1">
      <c r="A197" s="1087" t="s">
        <v>1807</v>
      </c>
      <c r="B197" s="1086" t="s">
        <v>1808</v>
      </c>
      <c r="C197" s="1077" t="s">
        <v>1484</v>
      </c>
      <c r="D197" s="1077" t="s">
        <v>208</v>
      </c>
      <c r="E197" s="1077"/>
      <c r="F197" s="1082">
        <f>1.13+0.12</f>
        <v>1.25</v>
      </c>
      <c r="G197" s="1082">
        <f>5.49+0.94</f>
        <v>6.43</v>
      </c>
      <c r="H197" s="1082">
        <f>4.78+0.95</f>
        <v>5.73</v>
      </c>
      <c r="I197" s="1082">
        <f>3.2+0.71</f>
        <v>3.91</v>
      </c>
      <c r="J197" s="1082">
        <f>0+0.03</f>
        <v>0.03</v>
      </c>
    </row>
    <row r="198" spans="1:10" ht="24" customHeight="1">
      <c r="A198" s="1087" t="s">
        <v>1809</v>
      </c>
      <c r="B198" s="1086" t="s">
        <v>1810</v>
      </c>
      <c r="C198" s="1077" t="s">
        <v>1811</v>
      </c>
      <c r="D198" s="1077" t="s">
        <v>208</v>
      </c>
      <c r="E198" s="1088">
        <v>243</v>
      </c>
      <c r="F198" s="1307"/>
      <c r="G198" s="1307"/>
      <c r="H198" s="1307"/>
      <c r="I198" s="1307"/>
      <c r="J198" s="1307"/>
    </row>
    <row r="199" spans="1:10" ht="24" customHeight="1">
      <c r="A199" s="1087" t="s">
        <v>1812</v>
      </c>
      <c r="B199" s="1086" t="s">
        <v>1810</v>
      </c>
      <c r="C199" s="1077" t="s">
        <v>1811</v>
      </c>
      <c r="D199" s="1077" t="s">
        <v>208</v>
      </c>
      <c r="E199" s="1088">
        <v>0</v>
      </c>
      <c r="F199" s="1307"/>
      <c r="G199" s="1307"/>
      <c r="H199" s="1307"/>
      <c r="I199" s="1307"/>
      <c r="J199" s="1307"/>
    </row>
    <row r="200" spans="1:10" ht="24" customHeight="1">
      <c r="A200" s="1087" t="s">
        <v>1813</v>
      </c>
      <c r="B200" s="1086" t="s">
        <v>1810</v>
      </c>
      <c r="C200" s="1077" t="s">
        <v>1811</v>
      </c>
      <c r="D200" s="1077" t="s">
        <v>208</v>
      </c>
      <c r="E200" s="1088">
        <v>0</v>
      </c>
      <c r="F200" s="1307"/>
      <c r="G200" s="1307"/>
      <c r="H200" s="1307"/>
      <c r="I200" s="1307"/>
      <c r="J200" s="1307"/>
    </row>
    <row r="201" spans="1:10" ht="24" customHeight="1">
      <c r="A201" s="1087" t="s">
        <v>1814</v>
      </c>
      <c r="B201" s="1086" t="s">
        <v>1810</v>
      </c>
      <c r="C201" s="1077" t="s">
        <v>1811</v>
      </c>
      <c r="D201" s="1077" t="s">
        <v>208</v>
      </c>
      <c r="E201" s="1088">
        <v>0</v>
      </c>
      <c r="F201" s="1307"/>
      <c r="G201" s="1307"/>
      <c r="H201" s="1307"/>
      <c r="I201" s="1307"/>
      <c r="J201" s="1307"/>
    </row>
    <row r="202" spans="1:10" ht="24" customHeight="1">
      <c r="A202" s="1087" t="s">
        <v>1815</v>
      </c>
      <c r="B202" s="1086" t="s">
        <v>1810</v>
      </c>
      <c r="C202" s="1077" t="s">
        <v>1811</v>
      </c>
      <c r="D202" s="1077" t="s">
        <v>208</v>
      </c>
      <c r="E202" s="1088">
        <v>0</v>
      </c>
      <c r="F202" s="1307"/>
      <c r="G202" s="1307"/>
      <c r="H202" s="1307"/>
      <c r="I202" s="1307"/>
      <c r="J202" s="1307"/>
    </row>
    <row r="203" spans="1:10" ht="24" customHeight="1">
      <c r="A203" s="1087" t="s">
        <v>1816</v>
      </c>
      <c r="B203" s="1086" t="s">
        <v>1810</v>
      </c>
      <c r="C203" s="1077" t="s">
        <v>1811</v>
      </c>
      <c r="D203" s="1077" t="s">
        <v>208</v>
      </c>
      <c r="E203" s="1088">
        <v>98</v>
      </c>
      <c r="F203" s="1307"/>
      <c r="G203" s="1307"/>
      <c r="H203" s="1307"/>
      <c r="I203" s="1307"/>
      <c r="J203" s="1307"/>
    </row>
    <row r="204" spans="1:10" ht="24" customHeight="1">
      <c r="A204" s="1087" t="s">
        <v>1817</v>
      </c>
      <c r="B204" s="1086" t="s">
        <v>1818</v>
      </c>
      <c r="C204" s="1077" t="s">
        <v>1472</v>
      </c>
      <c r="D204" s="1077" t="s">
        <v>208</v>
      </c>
      <c r="E204" s="1088">
        <v>13570</v>
      </c>
      <c r="F204" s="1307"/>
      <c r="G204" s="1307"/>
      <c r="H204" s="1307"/>
      <c r="I204" s="1307"/>
      <c r="J204" s="1307"/>
    </row>
    <row r="205" spans="1:10" ht="24" customHeight="1">
      <c r="A205" s="1087" t="s">
        <v>1819</v>
      </c>
      <c r="B205" s="1086" t="s">
        <v>1818</v>
      </c>
      <c r="C205" s="1077" t="s">
        <v>1472</v>
      </c>
      <c r="D205" s="1077" t="s">
        <v>208</v>
      </c>
      <c r="E205" s="1088">
        <v>9372</v>
      </c>
      <c r="F205" s="1307"/>
      <c r="G205" s="1307"/>
      <c r="H205" s="1307"/>
      <c r="I205" s="1307"/>
      <c r="J205" s="1307"/>
    </row>
    <row r="206" spans="1:10" ht="24" customHeight="1">
      <c r="A206" s="1087" t="s">
        <v>1820</v>
      </c>
      <c r="B206" s="1086" t="s">
        <v>1818</v>
      </c>
      <c r="C206" s="1077" t="s">
        <v>1472</v>
      </c>
      <c r="D206" s="1077" t="s">
        <v>208</v>
      </c>
      <c r="E206" s="1088">
        <v>7809</v>
      </c>
      <c r="F206" s="1307"/>
      <c r="G206" s="1307"/>
      <c r="H206" s="1307"/>
      <c r="I206" s="1307"/>
      <c r="J206" s="1307"/>
    </row>
    <row r="207" spans="1:10" ht="24" customHeight="1">
      <c r="A207" s="1087" t="s">
        <v>1821</v>
      </c>
      <c r="B207" s="1086" t="s">
        <v>1818</v>
      </c>
      <c r="C207" s="1077" t="s">
        <v>1472</v>
      </c>
      <c r="D207" s="1077" t="s">
        <v>208</v>
      </c>
      <c r="E207" s="1088">
        <v>11305</v>
      </c>
      <c r="F207" s="1307"/>
      <c r="G207" s="1307"/>
      <c r="H207" s="1307"/>
      <c r="I207" s="1307"/>
      <c r="J207" s="1307"/>
    </row>
    <row r="208" spans="1:10" ht="24" customHeight="1">
      <c r="A208" s="1087" t="s">
        <v>1822</v>
      </c>
      <c r="B208" s="1086" t="s">
        <v>1818</v>
      </c>
      <c r="C208" s="1077" t="s">
        <v>1472</v>
      </c>
      <c r="D208" s="1077" t="s">
        <v>208</v>
      </c>
      <c r="E208" s="1088">
        <v>9580</v>
      </c>
      <c r="F208" s="1307"/>
      <c r="G208" s="1307"/>
      <c r="H208" s="1307"/>
      <c r="I208" s="1307"/>
      <c r="J208" s="1307"/>
    </row>
    <row r="209" spans="1:11" ht="24" customHeight="1">
      <c r="A209" s="1087" t="s">
        <v>1823</v>
      </c>
      <c r="B209" s="1086" t="s">
        <v>1818</v>
      </c>
      <c r="C209" s="1077" t="s">
        <v>1472</v>
      </c>
      <c r="D209" s="1077" t="s">
        <v>208</v>
      </c>
      <c r="E209" s="1088">
        <v>4790</v>
      </c>
      <c r="F209" s="1307"/>
      <c r="G209" s="1307"/>
      <c r="H209" s="1307"/>
      <c r="I209" s="1307"/>
      <c r="J209" s="1307"/>
    </row>
    <row r="210" spans="1:11" ht="24" customHeight="1">
      <c r="A210" s="1087" t="s">
        <v>1824</v>
      </c>
      <c r="B210" s="1086" t="s">
        <v>1825</v>
      </c>
      <c r="C210" s="1077" t="s">
        <v>1484</v>
      </c>
      <c r="D210" s="1077" t="s">
        <v>208</v>
      </c>
      <c r="E210" s="1077"/>
      <c r="F210" s="1082">
        <v>0.28999999999999998</v>
      </c>
      <c r="G210" s="1082">
        <v>0.22</v>
      </c>
      <c r="H210" s="1082">
        <v>1.1000000000000001</v>
      </c>
      <c r="I210" s="1082">
        <v>1.0900000000000001</v>
      </c>
      <c r="J210" s="1082">
        <v>1.07</v>
      </c>
    </row>
    <row r="211" spans="1:11" ht="24" customHeight="1">
      <c r="A211" s="1087" t="s">
        <v>1826</v>
      </c>
      <c r="B211" s="1086" t="s">
        <v>146</v>
      </c>
      <c r="C211" s="1077" t="s">
        <v>1484</v>
      </c>
      <c r="D211" s="1077" t="s">
        <v>208</v>
      </c>
      <c r="E211" s="1088"/>
      <c r="F211" s="1082"/>
      <c r="G211" s="1082"/>
      <c r="H211" s="1082"/>
      <c r="I211" s="1082"/>
      <c r="J211" s="1082"/>
    </row>
    <row r="212" spans="1:11" ht="24" customHeight="1">
      <c r="A212" s="1087" t="s">
        <v>1807</v>
      </c>
      <c r="B212" s="1086" t="s">
        <v>1827</v>
      </c>
      <c r="C212" s="1077" t="s">
        <v>1484</v>
      </c>
      <c r="D212" s="1077" t="s">
        <v>208</v>
      </c>
      <c r="E212" s="1077"/>
      <c r="F212" s="1082">
        <f>0.2+0.41</f>
        <v>0.61</v>
      </c>
      <c r="G212" s="1082">
        <f t="shared" ref="G212:J212" si="10">0.2+0.41</f>
        <v>0.61</v>
      </c>
      <c r="H212" s="1082">
        <f t="shared" si="10"/>
        <v>0.61</v>
      </c>
      <c r="I212" s="1082">
        <f t="shared" si="10"/>
        <v>0.61</v>
      </c>
      <c r="J212" s="1082">
        <f t="shared" si="10"/>
        <v>0.61</v>
      </c>
    </row>
    <row r="213" spans="1:11" ht="24" customHeight="1">
      <c r="A213" s="1087" t="s">
        <v>1807</v>
      </c>
      <c r="B213" s="1086" t="s">
        <v>1828</v>
      </c>
      <c r="C213" s="1077" t="s">
        <v>1484</v>
      </c>
      <c r="D213" s="1077" t="s">
        <v>208</v>
      </c>
      <c r="E213" s="1077"/>
      <c r="F213" s="1082"/>
      <c r="G213" s="1082"/>
      <c r="H213" s="1082"/>
      <c r="I213" s="1082"/>
      <c r="J213" s="1082"/>
    </row>
    <row r="214" spans="1:11" ht="24" customHeight="1">
      <c r="A214" s="1087" t="s">
        <v>1807</v>
      </c>
      <c r="B214" s="1086" t="s">
        <v>1829</v>
      </c>
      <c r="C214" s="1077" t="s">
        <v>1484</v>
      </c>
      <c r="D214" s="1077" t="s">
        <v>208</v>
      </c>
      <c r="E214" s="1077"/>
      <c r="F214" s="1082"/>
      <c r="G214" s="1082"/>
      <c r="H214" s="1082"/>
      <c r="I214" s="1082"/>
      <c r="J214" s="1082"/>
    </row>
    <row r="215" spans="1:11" ht="24" customHeight="1">
      <c r="A215" s="1087" t="s">
        <v>1830</v>
      </c>
      <c r="B215" s="1086" t="s">
        <v>1831</v>
      </c>
      <c r="C215" s="1077" t="s">
        <v>1472</v>
      </c>
      <c r="D215" s="1077" t="s">
        <v>208</v>
      </c>
      <c r="E215" s="1077"/>
      <c r="F215" s="1082"/>
      <c r="G215" s="1082"/>
      <c r="H215" s="1082"/>
      <c r="I215" s="1082"/>
      <c r="J215" s="1082"/>
    </row>
    <row r="216" spans="1:11" ht="24" customHeight="1">
      <c r="A216" s="1087" t="s">
        <v>1832</v>
      </c>
      <c r="B216" s="1086" t="s">
        <v>1833</v>
      </c>
      <c r="C216" s="1077"/>
      <c r="D216" s="1077" t="s">
        <v>208</v>
      </c>
      <c r="E216" s="1077"/>
      <c r="F216" s="1082"/>
      <c r="G216" s="1082"/>
      <c r="H216" s="1082"/>
      <c r="I216" s="1082"/>
      <c r="J216" s="1082"/>
    </row>
    <row r="217" spans="1:11" ht="24" customHeight="1">
      <c r="A217" s="1298" t="s">
        <v>1834</v>
      </c>
      <c r="B217" s="1086"/>
      <c r="C217" s="1077"/>
      <c r="D217" s="1077" t="s">
        <v>208</v>
      </c>
      <c r="E217" s="1077"/>
      <c r="F217" s="1082"/>
      <c r="G217" s="1082"/>
      <c r="H217" s="1082"/>
      <c r="I217" s="1082"/>
      <c r="J217" s="1082"/>
    </row>
    <row r="218" spans="1:11" ht="24" customHeight="1">
      <c r="A218" s="1087" t="s">
        <v>1807</v>
      </c>
      <c r="B218" s="1086" t="s">
        <v>1835</v>
      </c>
      <c r="C218" s="1077" t="s">
        <v>1484</v>
      </c>
      <c r="D218" s="1077" t="s">
        <v>208</v>
      </c>
      <c r="E218" s="1077"/>
      <c r="F218" s="1082"/>
      <c r="G218" s="1082"/>
      <c r="H218" s="1082"/>
      <c r="I218" s="1082"/>
      <c r="J218" s="1082"/>
    </row>
    <row r="219" spans="1:11" ht="24" customHeight="1">
      <c r="A219" s="1087" t="s">
        <v>1807</v>
      </c>
      <c r="B219" s="1086" t="s">
        <v>1836</v>
      </c>
      <c r="C219" s="1077" t="s">
        <v>1484</v>
      </c>
      <c r="D219" s="1077" t="s">
        <v>208</v>
      </c>
      <c r="E219" s="1077"/>
      <c r="F219" s="1082"/>
      <c r="G219" s="1082"/>
      <c r="H219" s="1082"/>
      <c r="I219" s="1082"/>
      <c r="J219" s="1082"/>
    </row>
    <row r="220" spans="1:11" ht="24" customHeight="1">
      <c r="A220" s="1087" t="s">
        <v>1807</v>
      </c>
      <c r="B220" s="1086" t="s">
        <v>1837</v>
      </c>
      <c r="C220" s="1077" t="s">
        <v>1484</v>
      </c>
      <c r="D220" s="1077" t="s">
        <v>208</v>
      </c>
      <c r="E220" s="1077"/>
      <c r="F220" s="1082"/>
      <c r="G220" s="1082"/>
      <c r="H220" s="1082"/>
      <c r="I220" s="1082"/>
      <c r="J220" s="1082"/>
    </row>
    <row r="221" spans="1:11" ht="24" customHeight="1">
      <c r="A221" s="1087" t="s">
        <v>1838</v>
      </c>
      <c r="B221" s="1086" t="s">
        <v>148</v>
      </c>
      <c r="C221" s="1077"/>
      <c r="D221" s="1077" t="s">
        <v>208</v>
      </c>
      <c r="E221" s="1077"/>
      <c r="F221" s="1082">
        <v>1909</v>
      </c>
      <c r="G221" s="1082">
        <v>1909</v>
      </c>
      <c r="H221" s="1082">
        <v>1909</v>
      </c>
      <c r="I221" s="1082">
        <v>1909</v>
      </c>
      <c r="J221" s="1082">
        <v>1909</v>
      </c>
    </row>
    <row r="222" spans="1:11" ht="24" customHeight="1">
      <c r="A222" s="1087" t="s">
        <v>1839</v>
      </c>
      <c r="B222" s="1086" t="s">
        <v>1470</v>
      </c>
      <c r="C222" s="1077" t="s">
        <v>1472</v>
      </c>
      <c r="D222" s="1077" t="s">
        <v>208</v>
      </c>
      <c r="E222" s="1077"/>
      <c r="F222" s="1082">
        <v>2594</v>
      </c>
      <c r="G222" s="1082">
        <v>2594</v>
      </c>
      <c r="H222" s="1082">
        <v>2594</v>
      </c>
      <c r="I222" s="1082">
        <v>2594</v>
      </c>
      <c r="J222" s="1082">
        <v>2594</v>
      </c>
    </row>
    <row r="223" spans="1:11" ht="24" customHeight="1">
      <c r="A223" s="1087" t="s">
        <v>1466</v>
      </c>
      <c r="B223" s="1086" t="s">
        <v>1467</v>
      </c>
      <c r="C223" s="1077"/>
      <c r="D223" s="1077" t="s">
        <v>208</v>
      </c>
      <c r="E223" s="1077"/>
      <c r="F223" s="1082">
        <v>450</v>
      </c>
      <c r="G223" s="1082">
        <v>450</v>
      </c>
      <c r="H223" s="1082">
        <v>450</v>
      </c>
      <c r="I223" s="1082">
        <v>450</v>
      </c>
      <c r="J223" s="1082">
        <v>450</v>
      </c>
      <c r="K223" s="1080" t="s">
        <v>1840</v>
      </c>
    </row>
    <row r="224" spans="1:11" ht="24" customHeight="1">
      <c r="A224" s="1087" t="s">
        <v>1841</v>
      </c>
      <c r="B224" s="1086" t="s">
        <v>1842</v>
      </c>
      <c r="C224" s="1089" t="s">
        <v>1843</v>
      </c>
      <c r="D224" s="1077" t="s">
        <v>208</v>
      </c>
      <c r="E224" s="1077"/>
      <c r="F224" s="1082">
        <v>1464</v>
      </c>
      <c r="G224" s="1082">
        <v>1464</v>
      </c>
      <c r="H224" s="1082">
        <v>1464</v>
      </c>
      <c r="I224" s="1082">
        <v>1464</v>
      </c>
      <c r="J224" s="1082">
        <v>1464</v>
      </c>
    </row>
    <row r="225" spans="1:11" ht="24" customHeight="1">
      <c r="A225" s="1087" t="s">
        <v>1844</v>
      </c>
      <c r="B225" s="1086" t="s">
        <v>1845</v>
      </c>
      <c r="C225" s="1077" t="s">
        <v>1846</v>
      </c>
      <c r="D225" s="1077" t="s">
        <v>208</v>
      </c>
      <c r="E225" s="1077"/>
      <c r="F225" s="1082">
        <v>80779</v>
      </c>
      <c r="G225" s="1082">
        <v>80779</v>
      </c>
      <c r="H225" s="1082">
        <v>80779</v>
      </c>
      <c r="I225" s="1082">
        <v>80779</v>
      </c>
      <c r="J225" s="1082">
        <v>80779</v>
      </c>
    </row>
    <row r="226" spans="1:11" ht="24" customHeight="1">
      <c r="A226" s="1087" t="s">
        <v>1478</v>
      </c>
      <c r="B226" s="1086" t="s">
        <v>1479</v>
      </c>
      <c r="C226" s="1077"/>
      <c r="D226" s="1077" t="s">
        <v>208</v>
      </c>
      <c r="E226" s="1077"/>
      <c r="F226" s="1082">
        <v>1.1000000000000001</v>
      </c>
      <c r="G226" s="1082">
        <v>1.1000000000000001</v>
      </c>
      <c r="H226" s="1082">
        <v>1.1000000000000001</v>
      </c>
      <c r="I226" s="1082">
        <v>1.1000000000000001</v>
      </c>
      <c r="J226" s="1082">
        <v>1.1000000000000001</v>
      </c>
      <c r="K226" s="1080" t="s">
        <v>1840</v>
      </c>
    </row>
    <row r="227" spans="1:11" ht="24" customHeight="1">
      <c r="A227" s="1087" t="s">
        <v>1476</v>
      </c>
      <c r="B227" s="1086" t="s">
        <v>1477</v>
      </c>
      <c r="C227" s="1077"/>
      <c r="D227" s="1077" t="s">
        <v>208</v>
      </c>
      <c r="E227" s="1077"/>
      <c r="F227" s="1082">
        <v>2934</v>
      </c>
      <c r="G227" s="1082">
        <v>2936</v>
      </c>
      <c r="H227" s="1082">
        <v>2938</v>
      </c>
      <c r="I227" s="1082">
        <v>2940</v>
      </c>
      <c r="J227" s="1082">
        <v>2942</v>
      </c>
      <c r="K227" s="1080" t="s">
        <v>1840</v>
      </c>
    </row>
    <row r="228" spans="1:11" ht="24" customHeight="1">
      <c r="A228" s="1087" t="s">
        <v>1482</v>
      </c>
      <c r="B228" s="1086" t="s">
        <v>1483</v>
      </c>
      <c r="C228" s="1077" t="s">
        <v>1472</v>
      </c>
      <c r="D228" s="1077" t="s">
        <v>208</v>
      </c>
      <c r="E228" s="1077"/>
      <c r="F228" s="1082">
        <v>291632</v>
      </c>
      <c r="G228" s="1082">
        <v>291632</v>
      </c>
      <c r="H228" s="1082">
        <v>291632</v>
      </c>
      <c r="I228" s="1082">
        <v>291632</v>
      </c>
      <c r="J228" s="1082">
        <v>291632</v>
      </c>
      <c r="K228" s="1080" t="s">
        <v>1840</v>
      </c>
    </row>
    <row r="229" spans="1:11" ht="24" customHeight="1">
      <c r="A229" s="1087" t="s">
        <v>1480</v>
      </c>
      <c r="B229" s="1086" t="s">
        <v>1481</v>
      </c>
      <c r="C229" s="1077" t="s">
        <v>1472</v>
      </c>
      <c r="D229" s="1077" t="s">
        <v>208</v>
      </c>
      <c r="E229" s="1077"/>
      <c r="F229" s="1082">
        <v>1342</v>
      </c>
      <c r="G229" s="1082">
        <v>1342</v>
      </c>
      <c r="H229" s="1082">
        <v>1342</v>
      </c>
      <c r="I229" s="1082">
        <v>1342</v>
      </c>
      <c r="J229" s="1082">
        <v>1342</v>
      </c>
      <c r="K229" s="1080" t="s">
        <v>1840</v>
      </c>
    </row>
    <row r="230" spans="1:11" ht="24" customHeight="1">
      <c r="A230" s="1087" t="s">
        <v>1487</v>
      </c>
      <c r="B230" s="1086" t="s">
        <v>1488</v>
      </c>
      <c r="C230" s="1077"/>
      <c r="D230" s="1077" t="s">
        <v>208</v>
      </c>
      <c r="E230" s="1077"/>
      <c r="F230" s="1082">
        <v>0</v>
      </c>
      <c r="G230" s="1082">
        <v>0</v>
      </c>
      <c r="H230" s="1082">
        <v>0</v>
      </c>
      <c r="I230" s="1082">
        <v>0</v>
      </c>
      <c r="J230" s="1082">
        <v>0</v>
      </c>
      <c r="K230" s="1080" t="s">
        <v>1840</v>
      </c>
    </row>
    <row r="231" spans="1:11" ht="24" customHeight="1">
      <c r="A231" s="1087" t="s">
        <v>1491</v>
      </c>
      <c r="B231" s="1086" t="s">
        <v>1492</v>
      </c>
      <c r="C231" s="1077"/>
      <c r="D231" s="1077" t="s">
        <v>208</v>
      </c>
      <c r="E231" s="1077"/>
      <c r="F231" s="1082">
        <v>0.1</v>
      </c>
      <c r="G231" s="1082">
        <v>0.2</v>
      </c>
      <c r="H231" s="1082">
        <v>0.3</v>
      </c>
      <c r="I231" s="1082">
        <v>0.3</v>
      </c>
      <c r="J231" s="1082">
        <v>0.3</v>
      </c>
      <c r="K231" s="1080" t="s">
        <v>1840</v>
      </c>
    </row>
    <row r="232" spans="1:11" ht="24" customHeight="1">
      <c r="A232" s="1087" t="s">
        <v>1493</v>
      </c>
      <c r="B232" s="1086" t="s">
        <v>1494</v>
      </c>
      <c r="C232" s="1077"/>
      <c r="D232" s="1077" t="s">
        <v>208</v>
      </c>
      <c r="E232" s="1077"/>
      <c r="F232" s="1082">
        <v>0.1</v>
      </c>
      <c r="G232" s="1082">
        <v>0.3</v>
      </c>
      <c r="H232" s="1082">
        <v>0.4</v>
      </c>
      <c r="I232" s="1082">
        <v>0.4</v>
      </c>
      <c r="J232" s="1082">
        <v>0.5</v>
      </c>
      <c r="K232" s="1080" t="s">
        <v>1840</v>
      </c>
    </row>
    <row r="233" spans="1:11" ht="24" customHeight="1">
      <c r="A233" s="1087" t="s">
        <v>1495</v>
      </c>
      <c r="B233" s="1086" t="s">
        <v>1496</v>
      </c>
      <c r="C233" s="1077" t="s">
        <v>1497</v>
      </c>
      <c r="D233" s="1077" t="s">
        <v>208</v>
      </c>
      <c r="E233" s="1077"/>
      <c r="F233" s="1088">
        <v>137603</v>
      </c>
      <c r="G233" s="1088">
        <v>137603</v>
      </c>
      <c r="H233" s="1088">
        <v>137603</v>
      </c>
      <c r="I233" s="1088">
        <v>137603</v>
      </c>
      <c r="J233" s="1088">
        <v>137603</v>
      </c>
    </row>
    <row r="234" spans="1:11" ht="24" customHeight="1">
      <c r="A234" s="1087" t="s">
        <v>1498</v>
      </c>
      <c r="B234" s="1086" t="s">
        <v>1496</v>
      </c>
      <c r="C234" s="1077" t="s">
        <v>1497</v>
      </c>
      <c r="D234" s="1077" t="s">
        <v>208</v>
      </c>
      <c r="E234" s="1077"/>
      <c r="F234" s="1088">
        <v>285948</v>
      </c>
      <c r="G234" s="1088">
        <v>285948</v>
      </c>
      <c r="H234" s="1088">
        <v>285948</v>
      </c>
      <c r="I234" s="1088">
        <v>285948</v>
      </c>
      <c r="J234" s="1088">
        <v>285948</v>
      </c>
    </row>
    <row r="235" spans="1:11" ht="24" customHeight="1">
      <c r="A235" s="1087" t="s">
        <v>1499</v>
      </c>
      <c r="B235" s="1086" t="s">
        <v>1496</v>
      </c>
      <c r="C235" s="1077" t="s">
        <v>1497</v>
      </c>
      <c r="D235" s="1077" t="s">
        <v>208</v>
      </c>
      <c r="E235" s="1077"/>
      <c r="F235" s="1088">
        <v>489259</v>
      </c>
      <c r="G235" s="1088">
        <v>489259</v>
      </c>
      <c r="H235" s="1088">
        <v>489259</v>
      </c>
      <c r="I235" s="1088">
        <v>489259</v>
      </c>
      <c r="J235" s="1088">
        <v>489259</v>
      </c>
    </row>
    <row r="236" spans="1:11" ht="24" customHeight="1">
      <c r="A236" s="592" t="s">
        <v>1847</v>
      </c>
      <c r="B236" s="1086" t="s">
        <v>1848</v>
      </c>
      <c r="C236" s="1077" t="s">
        <v>1849</v>
      </c>
      <c r="D236" s="1077" t="s">
        <v>208</v>
      </c>
      <c r="E236" s="1077"/>
      <c r="F236" s="1090">
        <v>8.69</v>
      </c>
      <c r="G236" s="1090">
        <v>8.69</v>
      </c>
      <c r="H236" s="1090">
        <v>8.69</v>
      </c>
      <c r="I236" s="1090">
        <v>8.69</v>
      </c>
      <c r="J236" s="1090">
        <v>8.69</v>
      </c>
    </row>
    <row r="237" spans="1:11" ht="24" customHeight="1">
      <c r="A237" s="592" t="s">
        <v>1850</v>
      </c>
      <c r="B237" s="1086" t="s">
        <v>1851</v>
      </c>
      <c r="C237" s="1077" t="s">
        <v>1849</v>
      </c>
      <c r="D237" s="1077" t="s">
        <v>208</v>
      </c>
      <c r="E237" s="1077"/>
      <c r="F237" s="1090">
        <v>9.1300000000000008</v>
      </c>
      <c r="G237" s="1090">
        <v>9.1300000000000008</v>
      </c>
      <c r="H237" s="1090">
        <v>9.1300000000000008</v>
      </c>
      <c r="I237" s="1090">
        <v>9.1300000000000008</v>
      </c>
      <c r="J237" s="1090">
        <v>9.1300000000000008</v>
      </c>
    </row>
    <row r="238" spans="1:11" ht="24" customHeight="1">
      <c r="A238" s="592" t="s">
        <v>1852</v>
      </c>
      <c r="B238" s="1086" t="s">
        <v>1853</v>
      </c>
      <c r="C238" s="1077" t="s">
        <v>1849</v>
      </c>
      <c r="D238" s="1077" t="s">
        <v>208</v>
      </c>
      <c r="E238" s="1077"/>
      <c r="F238" s="1090">
        <v>8.34</v>
      </c>
      <c r="G238" s="1090">
        <v>8.34</v>
      </c>
      <c r="H238" s="1090">
        <v>8.34</v>
      </c>
      <c r="I238" s="1090">
        <v>8.34</v>
      </c>
      <c r="J238" s="1090">
        <v>8.34</v>
      </c>
    </row>
    <row r="239" spans="1:11" ht="24" customHeight="1">
      <c r="A239" s="592" t="s">
        <v>1854</v>
      </c>
      <c r="B239" s="1086" t="s">
        <v>1855</v>
      </c>
      <c r="C239" s="1077" t="s">
        <v>1849</v>
      </c>
      <c r="D239" s="1077" t="s">
        <v>208</v>
      </c>
      <c r="E239" s="1077"/>
      <c r="F239" s="1090">
        <v>7.9</v>
      </c>
      <c r="G239" s="1090">
        <v>7.9</v>
      </c>
      <c r="H239" s="1090">
        <v>7.9</v>
      </c>
      <c r="I239" s="1090">
        <v>7.9</v>
      </c>
      <c r="J239" s="1090">
        <v>7.9</v>
      </c>
    </row>
    <row r="240" spans="1:11" ht="24" customHeight="1">
      <c r="A240" s="571" t="s">
        <v>1847</v>
      </c>
      <c r="B240" s="1086" t="s">
        <v>1856</v>
      </c>
      <c r="C240" s="1077" t="s">
        <v>1849</v>
      </c>
      <c r="D240" s="1077" t="s">
        <v>208</v>
      </c>
      <c r="E240" s="1077"/>
      <c r="F240" s="1090">
        <v>9.43</v>
      </c>
      <c r="G240" s="1090">
        <v>9.43</v>
      </c>
      <c r="H240" s="1090">
        <v>9.43</v>
      </c>
      <c r="I240" s="1090">
        <v>9.43</v>
      </c>
      <c r="J240" s="1090">
        <v>9.43</v>
      </c>
    </row>
    <row r="241" spans="1:10" ht="24" customHeight="1">
      <c r="A241" s="571" t="s">
        <v>1850</v>
      </c>
      <c r="B241" s="1086" t="s">
        <v>1857</v>
      </c>
      <c r="C241" s="1077" t="s">
        <v>1849</v>
      </c>
      <c r="D241" s="1077" t="s">
        <v>208</v>
      </c>
      <c r="E241" s="1077"/>
      <c r="F241" s="1090">
        <v>9.58</v>
      </c>
      <c r="G241" s="1090">
        <v>9.58</v>
      </c>
      <c r="H241" s="1090">
        <v>9.58</v>
      </c>
      <c r="I241" s="1090">
        <v>9.58</v>
      </c>
      <c r="J241" s="1090">
        <v>9.58</v>
      </c>
    </row>
    <row r="242" spans="1:10" ht="24" customHeight="1">
      <c r="A242" s="571" t="s">
        <v>1852</v>
      </c>
      <c r="B242" s="1086" t="s">
        <v>1858</v>
      </c>
      <c r="C242" s="1077" t="s">
        <v>1849</v>
      </c>
      <c r="D242" s="1077" t="s">
        <v>208</v>
      </c>
      <c r="E242" s="1077"/>
      <c r="F242" s="1090">
        <v>9</v>
      </c>
      <c r="G242" s="1090">
        <v>9</v>
      </c>
      <c r="H242" s="1090">
        <v>9</v>
      </c>
      <c r="I242" s="1090">
        <v>9</v>
      </c>
      <c r="J242" s="1090">
        <v>9</v>
      </c>
    </row>
    <row r="243" spans="1:10" ht="24" customHeight="1">
      <c r="A243" s="571" t="s">
        <v>1854</v>
      </c>
      <c r="B243" s="1086" t="s">
        <v>1859</v>
      </c>
      <c r="C243" s="1077" t="s">
        <v>1849</v>
      </c>
      <c r="D243" s="1077" t="s">
        <v>208</v>
      </c>
      <c r="E243" s="1077"/>
      <c r="F243" s="1090">
        <v>8.85</v>
      </c>
      <c r="G243" s="1090">
        <v>8.85</v>
      </c>
      <c r="H243" s="1090">
        <v>8.85</v>
      </c>
      <c r="I243" s="1090">
        <v>8.85</v>
      </c>
      <c r="J243" s="1090">
        <v>8.85</v>
      </c>
    </row>
    <row r="244" spans="1:10" ht="24" customHeight="1">
      <c r="A244" s="571" t="s">
        <v>1847</v>
      </c>
      <c r="B244" s="1086" t="s">
        <v>1860</v>
      </c>
      <c r="C244" s="1077" t="s">
        <v>1849</v>
      </c>
      <c r="D244" s="1077" t="s">
        <v>208</v>
      </c>
      <c r="E244" s="1077"/>
      <c r="F244" s="1090">
        <v>8.65</v>
      </c>
      <c r="G244" s="1090">
        <v>8.65</v>
      </c>
      <c r="H244" s="1090">
        <v>8.65</v>
      </c>
      <c r="I244" s="1090">
        <v>8.65</v>
      </c>
      <c r="J244" s="1090">
        <v>8.65</v>
      </c>
    </row>
    <row r="245" spans="1:10" ht="24" customHeight="1">
      <c r="A245" s="571" t="s">
        <v>1850</v>
      </c>
      <c r="B245" s="1086" t="s">
        <v>1861</v>
      </c>
      <c r="C245" s="1077" t="s">
        <v>1849</v>
      </c>
      <c r="D245" s="1077" t="s">
        <v>208</v>
      </c>
      <c r="E245" s="1077"/>
      <c r="F245" s="1090">
        <v>9.33</v>
      </c>
      <c r="G245" s="1090">
        <v>9.33</v>
      </c>
      <c r="H245" s="1090">
        <v>9.33</v>
      </c>
      <c r="I245" s="1090">
        <v>9.33</v>
      </c>
      <c r="J245" s="1090">
        <v>9.33</v>
      </c>
    </row>
    <row r="246" spans="1:10" ht="24" customHeight="1">
      <c r="A246" s="571" t="s">
        <v>1852</v>
      </c>
      <c r="B246" s="1086" t="s">
        <v>1862</v>
      </c>
      <c r="C246" s="1077" t="s">
        <v>1849</v>
      </c>
      <c r="D246" s="1077" t="s">
        <v>208</v>
      </c>
      <c r="E246" s="1077"/>
      <c r="F246" s="1090">
        <v>8.11</v>
      </c>
      <c r="G246" s="1090">
        <v>8.11</v>
      </c>
      <c r="H246" s="1090">
        <v>8.11</v>
      </c>
      <c r="I246" s="1090">
        <v>8.11</v>
      </c>
      <c r="J246" s="1090">
        <v>8.11</v>
      </c>
    </row>
    <row r="247" spans="1:10" ht="24" customHeight="1">
      <c r="A247" s="571" t="s">
        <v>1854</v>
      </c>
      <c r="B247" s="1086" t="s">
        <v>1863</v>
      </c>
      <c r="C247" s="1077" t="s">
        <v>1849</v>
      </c>
      <c r="D247" s="1077" t="s">
        <v>208</v>
      </c>
      <c r="E247" s="1077"/>
      <c r="F247" s="1090">
        <v>7.43</v>
      </c>
      <c r="G247" s="1090">
        <v>7.43</v>
      </c>
      <c r="H247" s="1090">
        <v>7.43</v>
      </c>
      <c r="I247" s="1090">
        <v>7.43</v>
      </c>
      <c r="J247" s="1090">
        <v>7.43</v>
      </c>
    </row>
    <row r="248" spans="1:10" ht="24" customHeight="1">
      <c r="A248" s="571" t="s">
        <v>1854</v>
      </c>
      <c r="B248" s="1086" t="s">
        <v>1864</v>
      </c>
      <c r="C248" s="1077" t="s">
        <v>1849</v>
      </c>
      <c r="D248" s="1077" t="s">
        <v>208</v>
      </c>
      <c r="E248" s="1077"/>
      <c r="F248" s="1090">
        <v>10</v>
      </c>
      <c r="G248" s="1090">
        <v>10</v>
      </c>
      <c r="H248" s="1090">
        <v>10</v>
      </c>
      <c r="I248" s="1090">
        <v>10</v>
      </c>
      <c r="J248" s="1090">
        <v>10</v>
      </c>
    </row>
    <row r="249" spans="1:10" ht="24" customHeight="1">
      <c r="A249" s="571" t="s">
        <v>1865</v>
      </c>
      <c r="B249" s="1086" t="s">
        <v>1866</v>
      </c>
      <c r="C249" s="1077" t="s">
        <v>1849</v>
      </c>
      <c r="D249" s="1077" t="s">
        <v>208</v>
      </c>
      <c r="E249" s="1077"/>
      <c r="F249" s="1090">
        <v>5</v>
      </c>
      <c r="G249" s="1090">
        <v>5</v>
      </c>
      <c r="H249" s="1090">
        <v>5</v>
      </c>
      <c r="I249" s="1090">
        <v>5</v>
      </c>
      <c r="J249" s="1090">
        <v>5</v>
      </c>
    </row>
    <row r="250" spans="1:10" ht="24" customHeight="1">
      <c r="A250" s="571" t="s">
        <v>1867</v>
      </c>
      <c r="B250" s="1086" t="s">
        <v>1868</v>
      </c>
      <c r="C250" s="1077" t="s">
        <v>1869</v>
      </c>
      <c r="D250" s="1077" t="s">
        <v>208</v>
      </c>
      <c r="E250" s="1077"/>
      <c r="F250" s="1082">
        <f>601*60</f>
        <v>36060</v>
      </c>
      <c r="G250" s="1082">
        <f t="shared" ref="G250:J250" si="11">601*60</f>
        <v>36060</v>
      </c>
      <c r="H250" s="1082">
        <f t="shared" si="11"/>
        <v>36060</v>
      </c>
      <c r="I250" s="1082">
        <f t="shared" si="11"/>
        <v>36060</v>
      </c>
      <c r="J250" s="1082">
        <f t="shared" si="11"/>
        <v>36060</v>
      </c>
    </row>
    <row r="251" spans="1:10" ht="24" customHeight="1">
      <c r="A251" s="571" t="s">
        <v>1870</v>
      </c>
      <c r="B251" s="1086" t="s">
        <v>1871</v>
      </c>
      <c r="C251" s="1077" t="s">
        <v>1869</v>
      </c>
      <c r="D251" s="1077" t="s">
        <v>208</v>
      </c>
      <c r="E251" s="1077"/>
      <c r="F251" s="1082">
        <f>14*60</f>
        <v>840</v>
      </c>
      <c r="G251" s="1082">
        <f t="shared" ref="G251:J251" si="12">14*60</f>
        <v>840</v>
      </c>
      <c r="H251" s="1082">
        <f t="shared" si="12"/>
        <v>840</v>
      </c>
      <c r="I251" s="1082">
        <f t="shared" si="12"/>
        <v>840</v>
      </c>
      <c r="J251" s="1082">
        <f t="shared" si="12"/>
        <v>840</v>
      </c>
    </row>
    <row r="252" spans="1:10" ht="24" customHeight="1">
      <c r="A252" s="571" t="s">
        <v>1872</v>
      </c>
      <c r="B252" s="1086" t="s">
        <v>1873</v>
      </c>
      <c r="C252" s="1077" t="s">
        <v>1869</v>
      </c>
      <c r="D252" s="1077" t="s">
        <v>208</v>
      </c>
      <c r="E252" s="1077"/>
      <c r="F252" s="1082">
        <f>801*60</f>
        <v>48060</v>
      </c>
      <c r="G252" s="1082">
        <f t="shared" ref="G252:J252" si="13">801*60</f>
        <v>48060</v>
      </c>
      <c r="H252" s="1082">
        <f t="shared" si="13"/>
        <v>48060</v>
      </c>
      <c r="I252" s="1082">
        <f t="shared" si="13"/>
        <v>48060</v>
      </c>
      <c r="J252" s="1082">
        <f t="shared" si="13"/>
        <v>48060</v>
      </c>
    </row>
    <row r="253" spans="1:10" ht="24" customHeight="1">
      <c r="A253" s="571" t="s">
        <v>1874</v>
      </c>
      <c r="B253" s="1086" t="s">
        <v>1875</v>
      </c>
      <c r="C253" s="1077" t="s">
        <v>1869</v>
      </c>
      <c r="D253" s="1077" t="s">
        <v>208</v>
      </c>
      <c r="E253" s="1077"/>
      <c r="F253" s="1082">
        <f>19*60</f>
        <v>1140</v>
      </c>
      <c r="G253" s="1082">
        <f t="shared" ref="G253:J253" si="14">19*60</f>
        <v>1140</v>
      </c>
      <c r="H253" s="1082">
        <f t="shared" si="14"/>
        <v>1140</v>
      </c>
      <c r="I253" s="1082">
        <f t="shared" si="14"/>
        <v>1140</v>
      </c>
      <c r="J253" s="1082">
        <f t="shared" si="14"/>
        <v>1140</v>
      </c>
    </row>
    <row r="254" spans="1:10" ht="24" customHeight="1">
      <c r="A254" s="571" t="s">
        <v>1876</v>
      </c>
      <c r="B254" s="1086" t="s">
        <v>1877</v>
      </c>
      <c r="C254" s="1077" t="s">
        <v>1869</v>
      </c>
      <c r="D254" s="1077" t="s">
        <v>208</v>
      </c>
      <c r="E254" s="1077"/>
      <c r="F254" s="1082"/>
      <c r="G254" s="1082"/>
      <c r="H254" s="1082"/>
      <c r="I254" s="1082"/>
      <c r="J254" s="1082"/>
    </row>
    <row r="255" spans="1:10" ht="24" customHeight="1">
      <c r="A255" s="571" t="s">
        <v>1878</v>
      </c>
      <c r="B255" s="1086" t="s">
        <v>1879</v>
      </c>
      <c r="C255" s="1077" t="s">
        <v>1869</v>
      </c>
      <c r="D255" s="1077" t="s">
        <v>208</v>
      </c>
      <c r="E255" s="1077"/>
      <c r="F255" s="1082"/>
      <c r="G255" s="1082"/>
      <c r="H255" s="1082"/>
      <c r="I255" s="1082"/>
      <c r="J255" s="1082"/>
    </row>
    <row r="256" spans="1:10" ht="24" customHeight="1">
      <c r="A256" s="571" t="s">
        <v>1880</v>
      </c>
      <c r="B256" s="1086" t="s">
        <v>1881</v>
      </c>
      <c r="C256" s="1077"/>
      <c r="D256" s="1077" t="s">
        <v>208</v>
      </c>
      <c r="E256" s="1077"/>
      <c r="F256" s="1082">
        <v>381</v>
      </c>
      <c r="G256" s="1082">
        <v>381</v>
      </c>
      <c r="H256" s="1082">
        <v>381</v>
      </c>
      <c r="I256" s="1082">
        <v>381</v>
      </c>
      <c r="J256" s="1082">
        <v>381</v>
      </c>
    </row>
    <row r="257" spans="1:11" ht="24" customHeight="1">
      <c r="A257" s="571" t="s">
        <v>1882</v>
      </c>
      <c r="B257" s="1086" t="s">
        <v>1883</v>
      </c>
      <c r="C257" s="1077" t="s">
        <v>1692</v>
      </c>
      <c r="D257" s="1077" t="s">
        <v>208</v>
      </c>
      <c r="E257" s="1077"/>
      <c r="F257" s="1082">
        <v>0.5</v>
      </c>
      <c r="G257" s="1082">
        <v>0.5</v>
      </c>
      <c r="H257" s="1082">
        <v>0.5</v>
      </c>
      <c r="I257" s="1082">
        <v>0.5</v>
      </c>
      <c r="J257" s="1082">
        <v>0.5</v>
      </c>
    </row>
    <row r="258" spans="1:11" ht="24" customHeight="1">
      <c r="A258" s="609" t="s">
        <v>1884</v>
      </c>
      <c r="B258" s="1086" t="s">
        <v>1885</v>
      </c>
      <c r="C258" s="236"/>
      <c r="D258" s="1077" t="s">
        <v>208</v>
      </c>
      <c r="E258" s="1077"/>
      <c r="F258" s="1082">
        <v>341.2</v>
      </c>
      <c r="G258" s="1082">
        <v>341.2</v>
      </c>
      <c r="H258" s="1082">
        <v>341.2</v>
      </c>
      <c r="I258" s="1082">
        <v>341.2</v>
      </c>
      <c r="J258" s="1082">
        <v>341.2</v>
      </c>
    </row>
    <row r="259" spans="1:11" ht="24" customHeight="1">
      <c r="A259" s="489" t="s">
        <v>1886</v>
      </c>
      <c r="B259" s="1086" t="s">
        <v>1887</v>
      </c>
      <c r="C259" s="1077" t="s">
        <v>185</v>
      </c>
      <c r="D259" s="1077" t="s">
        <v>208</v>
      </c>
      <c r="E259" s="1077"/>
      <c r="F259" s="1091"/>
      <c r="G259" s="1091"/>
      <c r="H259" s="1091"/>
      <c r="I259" s="1091"/>
      <c r="J259" s="1091"/>
    </row>
    <row r="260" spans="1:11" ht="24" customHeight="1">
      <c r="A260" s="571" t="s">
        <v>1888</v>
      </c>
      <c r="B260" s="1086" t="s">
        <v>1889</v>
      </c>
      <c r="C260" s="1077" t="s">
        <v>1484</v>
      </c>
      <c r="D260" s="1077" t="s">
        <v>208</v>
      </c>
      <c r="E260" s="1090">
        <v>8</v>
      </c>
      <c r="F260" s="1082"/>
      <c r="G260" s="1082"/>
      <c r="H260" s="1082"/>
      <c r="I260" s="1082"/>
      <c r="J260" s="1082"/>
    </row>
    <row r="261" spans="1:11" ht="24" customHeight="1">
      <c r="A261" s="571" t="s">
        <v>1890</v>
      </c>
      <c r="B261" s="1086" t="s">
        <v>1891</v>
      </c>
      <c r="C261" s="1077" t="s">
        <v>1484</v>
      </c>
      <c r="D261" s="1077" t="s">
        <v>208</v>
      </c>
      <c r="E261" s="1077"/>
      <c r="F261" s="1082">
        <v>15.67</v>
      </c>
      <c r="G261" s="1082">
        <v>15.67</v>
      </c>
      <c r="H261" s="1082">
        <v>15.67</v>
      </c>
      <c r="I261" s="1082">
        <v>15.67</v>
      </c>
      <c r="J261" s="1082">
        <v>15.67</v>
      </c>
    </row>
    <row r="262" spans="1:11" ht="24" customHeight="1">
      <c r="A262" s="571" t="s">
        <v>1892</v>
      </c>
      <c r="B262" s="1086" t="s">
        <v>1893</v>
      </c>
      <c r="C262" s="1077" t="s">
        <v>1484</v>
      </c>
      <c r="D262" s="1077" t="s">
        <v>208</v>
      </c>
      <c r="E262" s="1077"/>
      <c r="F262" s="1082">
        <v>5.22</v>
      </c>
      <c r="G262" s="1082">
        <v>5.22</v>
      </c>
      <c r="H262" s="1082">
        <v>5.22</v>
      </c>
      <c r="I262" s="1082">
        <v>5.22</v>
      </c>
      <c r="J262" s="1082">
        <v>5.22</v>
      </c>
    </row>
    <row r="263" spans="1:11" ht="24" customHeight="1">
      <c r="A263" s="1076" t="s">
        <v>1772</v>
      </c>
      <c r="B263" s="1077" t="s">
        <v>1773</v>
      </c>
      <c r="C263" s="1077" t="s">
        <v>1484</v>
      </c>
      <c r="D263" s="1077" t="s">
        <v>214</v>
      </c>
      <c r="E263" s="1077"/>
      <c r="F263" s="1082">
        <v>14.88</v>
      </c>
      <c r="G263" s="1082">
        <v>14.94</v>
      </c>
      <c r="H263" s="1082">
        <v>16</v>
      </c>
      <c r="I263" s="1082">
        <v>15.24</v>
      </c>
      <c r="J263" s="1082">
        <v>14.9</v>
      </c>
    </row>
    <row r="264" spans="1:11" ht="24" customHeight="1">
      <c r="A264" s="1085" t="s">
        <v>1774</v>
      </c>
      <c r="B264" s="1086" t="s">
        <v>1775</v>
      </c>
      <c r="C264" s="1077" t="s">
        <v>1484</v>
      </c>
      <c r="D264" s="1077" t="s">
        <v>214</v>
      </c>
      <c r="E264" s="1077"/>
      <c r="F264" s="1284">
        <v>0.05</v>
      </c>
      <c r="G264" s="1284">
        <v>0.08</v>
      </c>
      <c r="H264" s="1284">
        <v>0.15</v>
      </c>
      <c r="I264" s="1082">
        <v>0</v>
      </c>
      <c r="J264" s="1082">
        <v>0</v>
      </c>
      <c r="K264" s="1080" t="s">
        <v>4435</v>
      </c>
    </row>
    <row r="265" spans="1:11" ht="24" customHeight="1">
      <c r="A265" s="1085" t="s">
        <v>1776</v>
      </c>
      <c r="B265" s="1086" t="s">
        <v>1777</v>
      </c>
      <c r="C265" s="1077" t="s">
        <v>1484</v>
      </c>
      <c r="D265" s="1077" t="s">
        <v>214</v>
      </c>
      <c r="E265" s="1077"/>
      <c r="F265" s="1082">
        <v>0</v>
      </c>
      <c r="G265" s="1082">
        <v>0</v>
      </c>
      <c r="H265" s="1082">
        <v>0</v>
      </c>
      <c r="I265" s="1082">
        <v>0</v>
      </c>
      <c r="J265" s="1082">
        <v>0</v>
      </c>
    </row>
    <row r="266" spans="1:11" ht="24" customHeight="1">
      <c r="A266" s="1087" t="s">
        <v>1778</v>
      </c>
      <c r="B266" s="1086" t="s">
        <v>1779</v>
      </c>
      <c r="C266" s="1077" t="s">
        <v>1484</v>
      </c>
      <c r="D266" s="1077" t="s">
        <v>214</v>
      </c>
      <c r="E266" s="1077"/>
      <c r="F266" s="1082">
        <v>0</v>
      </c>
      <c r="G266" s="1082">
        <v>0</v>
      </c>
      <c r="H266" s="1082">
        <v>0</v>
      </c>
      <c r="I266" s="1082">
        <v>0</v>
      </c>
      <c r="J266" s="1082">
        <v>0</v>
      </c>
    </row>
    <row r="267" spans="1:11" ht="24" customHeight="1">
      <c r="A267" s="1087" t="s">
        <v>1780</v>
      </c>
      <c r="B267" s="1086" t="s">
        <v>1781</v>
      </c>
      <c r="C267" s="1077" t="s">
        <v>1484</v>
      </c>
      <c r="D267" s="1077" t="s">
        <v>214</v>
      </c>
      <c r="E267" s="1077"/>
      <c r="F267" s="1082">
        <v>0.71</v>
      </c>
      <c r="G267" s="1082">
        <v>0.71</v>
      </c>
      <c r="H267" s="1082">
        <v>0.71</v>
      </c>
      <c r="I267" s="1082">
        <v>0.71</v>
      </c>
      <c r="J267" s="1082">
        <v>0.71</v>
      </c>
    </row>
    <row r="268" spans="1:11" ht="24" customHeight="1">
      <c r="A268" s="1087" t="s">
        <v>1782</v>
      </c>
      <c r="B268" s="1086" t="s">
        <v>1783</v>
      </c>
      <c r="C268" s="1077" t="s">
        <v>207</v>
      </c>
      <c r="D268" s="1077" t="s">
        <v>214</v>
      </c>
      <c r="E268" s="1077"/>
      <c r="F268" s="1082">
        <v>24.2</v>
      </c>
      <c r="G268" s="1082">
        <v>24.2</v>
      </c>
      <c r="H268" s="1082">
        <v>24.2</v>
      </c>
      <c r="I268" s="1082">
        <v>24.2</v>
      </c>
      <c r="J268" s="1082">
        <v>24.2</v>
      </c>
    </row>
    <row r="269" spans="1:11" ht="24" customHeight="1">
      <c r="A269" s="1087" t="s">
        <v>1784</v>
      </c>
      <c r="B269" s="1086" t="s">
        <v>1783</v>
      </c>
      <c r="C269" s="1077" t="s">
        <v>207</v>
      </c>
      <c r="D269" s="1077" t="s">
        <v>214</v>
      </c>
      <c r="E269" s="1077"/>
      <c r="F269" s="1082">
        <v>667.8</v>
      </c>
      <c r="G269" s="1082">
        <v>667.8</v>
      </c>
      <c r="H269" s="1082">
        <v>667.8</v>
      </c>
      <c r="I269" s="1082">
        <v>667.8</v>
      </c>
      <c r="J269" s="1082">
        <v>667.8</v>
      </c>
    </row>
    <row r="270" spans="1:11" ht="24" customHeight="1">
      <c r="A270" s="1087" t="s">
        <v>1785</v>
      </c>
      <c r="B270" s="1086" t="s">
        <v>1783</v>
      </c>
      <c r="C270" s="1077" t="s">
        <v>207</v>
      </c>
      <c r="D270" s="1077" t="s">
        <v>214</v>
      </c>
      <c r="E270" s="1077"/>
      <c r="F270" s="1082">
        <v>455.3</v>
      </c>
      <c r="G270" s="1082">
        <v>455.3</v>
      </c>
      <c r="H270" s="1082">
        <v>455.3</v>
      </c>
      <c r="I270" s="1082">
        <v>455.3</v>
      </c>
      <c r="J270" s="1082">
        <v>455.3</v>
      </c>
    </row>
    <row r="271" spans="1:11" ht="24" customHeight="1">
      <c r="A271" s="1087" t="s">
        <v>1786</v>
      </c>
      <c r="B271" s="1086" t="s">
        <v>1783</v>
      </c>
      <c r="C271" s="1077" t="s">
        <v>207</v>
      </c>
      <c r="D271" s="1077" t="s">
        <v>214</v>
      </c>
      <c r="E271" s="1077"/>
      <c r="F271" s="1082">
        <v>321.2</v>
      </c>
      <c r="G271" s="1082">
        <v>321.2</v>
      </c>
      <c r="H271" s="1082">
        <v>321.2</v>
      </c>
      <c r="I271" s="1082">
        <v>321.2</v>
      </c>
      <c r="J271" s="1082">
        <v>321.2</v>
      </c>
    </row>
    <row r="272" spans="1:11" ht="24" customHeight="1">
      <c r="A272" s="1087" t="s">
        <v>1787</v>
      </c>
      <c r="B272" s="1086" t="s">
        <v>1788</v>
      </c>
      <c r="C272" s="1077" t="s">
        <v>1484</v>
      </c>
      <c r="D272" s="1077" t="s">
        <v>214</v>
      </c>
      <c r="E272" s="1077"/>
      <c r="F272" s="1088">
        <v>102827</v>
      </c>
      <c r="G272" s="1088">
        <v>102827</v>
      </c>
      <c r="H272" s="1088">
        <v>102827</v>
      </c>
      <c r="I272" s="1088">
        <v>102827</v>
      </c>
      <c r="J272" s="1088">
        <v>102827</v>
      </c>
    </row>
    <row r="273" spans="1:10" ht="24" customHeight="1">
      <c r="A273" s="1087" t="s">
        <v>1789</v>
      </c>
      <c r="B273" s="1086" t="s">
        <v>1788</v>
      </c>
      <c r="C273" s="1077" t="s">
        <v>1484</v>
      </c>
      <c r="D273" s="1077" t="s">
        <v>214</v>
      </c>
      <c r="E273" s="1077"/>
      <c r="F273" s="1088">
        <v>113827</v>
      </c>
      <c r="G273" s="1088">
        <v>113827</v>
      </c>
      <c r="H273" s="1088">
        <v>113827</v>
      </c>
      <c r="I273" s="1088">
        <v>113827</v>
      </c>
      <c r="J273" s="1088">
        <v>113827</v>
      </c>
    </row>
    <row r="274" spans="1:10" ht="24" customHeight="1">
      <c r="A274" s="1087" t="s">
        <v>1790</v>
      </c>
      <c r="B274" s="1086" t="s">
        <v>1788</v>
      </c>
      <c r="C274" s="1077" t="s">
        <v>1484</v>
      </c>
      <c r="D274" s="1077" t="s">
        <v>214</v>
      </c>
      <c r="E274" s="1077"/>
      <c r="F274" s="1088">
        <v>165753</v>
      </c>
      <c r="G274" s="1088">
        <v>165753</v>
      </c>
      <c r="H274" s="1088">
        <v>165753</v>
      </c>
      <c r="I274" s="1088">
        <v>165753</v>
      </c>
      <c r="J274" s="1088">
        <v>165753</v>
      </c>
    </row>
    <row r="275" spans="1:10" ht="24" customHeight="1">
      <c r="A275" s="1087" t="s">
        <v>1791</v>
      </c>
      <c r="B275" s="1086" t="s">
        <v>1788</v>
      </c>
      <c r="C275" s="1077" t="s">
        <v>1484</v>
      </c>
      <c r="D275" s="1077" t="s">
        <v>214</v>
      </c>
      <c r="E275" s="1077"/>
      <c r="F275" s="1088">
        <v>248212</v>
      </c>
      <c r="G275" s="1088">
        <v>248212</v>
      </c>
      <c r="H275" s="1088">
        <v>248212</v>
      </c>
      <c r="I275" s="1088">
        <v>248212</v>
      </c>
      <c r="J275" s="1088">
        <v>248212</v>
      </c>
    </row>
    <row r="276" spans="1:10" ht="24" customHeight="1">
      <c r="A276" s="1087" t="s">
        <v>1792</v>
      </c>
      <c r="B276" s="1086" t="s">
        <v>1793</v>
      </c>
      <c r="C276" s="1077" t="s">
        <v>1484</v>
      </c>
      <c r="D276" s="1077" t="s">
        <v>214</v>
      </c>
      <c r="E276" s="1077"/>
      <c r="F276" s="1082">
        <v>48.74</v>
      </c>
      <c r="G276" s="1082">
        <v>47.26</v>
      </c>
      <c r="H276" s="1082">
        <v>46.21</v>
      </c>
      <c r="I276" s="1082">
        <v>45.82</v>
      </c>
      <c r="J276" s="1082">
        <v>45.46</v>
      </c>
    </row>
    <row r="277" spans="1:10" ht="24" customHeight="1">
      <c r="A277" s="1087" t="s">
        <v>1794</v>
      </c>
      <c r="B277" s="1086" t="s">
        <v>1795</v>
      </c>
      <c r="C277" s="1077" t="s">
        <v>1484</v>
      </c>
      <c r="D277" s="1077" t="s">
        <v>214</v>
      </c>
      <c r="E277" s="1077"/>
      <c r="F277" s="1082">
        <v>233.49</v>
      </c>
      <c r="G277" s="1082">
        <v>233.49</v>
      </c>
      <c r="H277" s="1082">
        <v>233.49</v>
      </c>
      <c r="I277" s="1082">
        <v>233.49</v>
      </c>
      <c r="J277" s="1082">
        <v>233.49</v>
      </c>
    </row>
    <row r="278" spans="1:10" ht="24" customHeight="1">
      <c r="A278" s="1087" t="s">
        <v>1796</v>
      </c>
      <c r="B278" s="1086" t="s">
        <v>1783</v>
      </c>
      <c r="C278" s="1077" t="s">
        <v>1797</v>
      </c>
      <c r="D278" s="1077" t="s">
        <v>214</v>
      </c>
      <c r="E278" s="1077"/>
      <c r="F278" s="1088">
        <v>103826</v>
      </c>
      <c r="G278" s="1088">
        <v>103826</v>
      </c>
      <c r="H278" s="1088">
        <v>103826</v>
      </c>
      <c r="I278" s="1088">
        <v>103826</v>
      </c>
      <c r="J278" s="1088">
        <v>103826</v>
      </c>
    </row>
    <row r="279" spans="1:10" ht="24" customHeight="1">
      <c r="A279" s="1087" t="s">
        <v>1798</v>
      </c>
      <c r="B279" s="1086" t="s">
        <v>1783</v>
      </c>
      <c r="C279" s="1077" t="s">
        <v>1797</v>
      </c>
      <c r="D279" s="1077" t="s">
        <v>214</v>
      </c>
      <c r="E279" s="1077"/>
      <c r="F279" s="1088">
        <v>53820</v>
      </c>
      <c r="G279" s="1088">
        <v>53820</v>
      </c>
      <c r="H279" s="1088">
        <v>53820</v>
      </c>
      <c r="I279" s="1088">
        <v>53820</v>
      </c>
      <c r="J279" s="1088">
        <v>53820</v>
      </c>
    </row>
    <row r="280" spans="1:10" ht="24" customHeight="1">
      <c r="A280" s="1087" t="s">
        <v>1799</v>
      </c>
      <c r="B280" s="1086" t="s">
        <v>1788</v>
      </c>
      <c r="C280" s="1089" t="s">
        <v>1800</v>
      </c>
      <c r="D280" s="1077" t="s">
        <v>214</v>
      </c>
      <c r="E280" s="1077"/>
      <c r="F280" s="1088">
        <v>556</v>
      </c>
      <c r="G280" s="1088">
        <v>556</v>
      </c>
      <c r="H280" s="1088">
        <v>556</v>
      </c>
      <c r="I280" s="1088">
        <v>556</v>
      </c>
      <c r="J280" s="1088">
        <v>556</v>
      </c>
    </row>
    <row r="281" spans="1:10" ht="24" customHeight="1">
      <c r="A281" s="1087" t="s">
        <v>1801</v>
      </c>
      <c r="B281" s="1086" t="s">
        <v>1788</v>
      </c>
      <c r="C281" s="1089" t="s">
        <v>1800</v>
      </c>
      <c r="D281" s="1077" t="s">
        <v>214</v>
      </c>
      <c r="E281" s="1077"/>
      <c r="F281" s="1088">
        <v>350</v>
      </c>
      <c r="G281" s="1088">
        <v>350</v>
      </c>
      <c r="H281" s="1088">
        <v>350</v>
      </c>
      <c r="I281" s="1088">
        <v>350</v>
      </c>
      <c r="J281" s="1088">
        <v>350</v>
      </c>
    </row>
    <row r="282" spans="1:10" ht="24" customHeight="1">
      <c r="A282" s="1087" t="s">
        <v>1802</v>
      </c>
      <c r="B282" s="1086" t="s">
        <v>1803</v>
      </c>
      <c r="C282" s="1077" t="s">
        <v>1804</v>
      </c>
      <c r="D282" s="1077" t="s">
        <v>214</v>
      </c>
      <c r="E282" s="1077"/>
      <c r="F282" s="1082">
        <v>16</v>
      </c>
      <c r="G282" s="1082">
        <v>15.52</v>
      </c>
      <c r="H282" s="1082">
        <v>15.14</v>
      </c>
      <c r="I282" s="1082">
        <v>15</v>
      </c>
      <c r="J282" s="1082">
        <v>14.87</v>
      </c>
    </row>
    <row r="283" spans="1:10" ht="24" customHeight="1">
      <c r="A283" s="1087" t="s">
        <v>1805</v>
      </c>
      <c r="B283" s="1086" t="s">
        <v>1806</v>
      </c>
      <c r="C283" s="1077" t="s">
        <v>1804</v>
      </c>
      <c r="D283" s="1077" t="s">
        <v>214</v>
      </c>
      <c r="E283" s="1077"/>
      <c r="F283" s="1090">
        <v>76.5</v>
      </c>
      <c r="G283" s="1090">
        <v>76.5</v>
      </c>
      <c r="H283" s="1090">
        <v>76.5</v>
      </c>
      <c r="I283" s="1090">
        <v>76.5</v>
      </c>
      <c r="J283" s="1090">
        <v>76.5</v>
      </c>
    </row>
    <row r="284" spans="1:10" ht="24" customHeight="1">
      <c r="A284" s="1087" t="s">
        <v>1807</v>
      </c>
      <c r="B284" s="1086" t="s">
        <v>1808</v>
      </c>
      <c r="C284" s="1077" t="s">
        <v>1484</v>
      </c>
      <c r="D284" s="1077" t="s">
        <v>214</v>
      </c>
      <c r="E284" s="1077"/>
      <c r="F284" s="1082">
        <f>3.16+0.19</f>
        <v>3.35</v>
      </c>
      <c r="G284" s="1082">
        <f>0+1.55</f>
        <v>1.55</v>
      </c>
      <c r="H284" s="1082">
        <f>0.4+1.04</f>
        <v>1.44</v>
      </c>
      <c r="I284" s="1082">
        <f>1.61+0.81</f>
        <v>2.42</v>
      </c>
      <c r="J284" s="1082">
        <f>0+0.69</f>
        <v>0.69</v>
      </c>
    </row>
    <row r="285" spans="1:10" ht="24" customHeight="1">
      <c r="A285" s="1087" t="s">
        <v>1809</v>
      </c>
      <c r="B285" s="1086" t="s">
        <v>1810</v>
      </c>
      <c r="C285" s="1077" t="s">
        <v>1811</v>
      </c>
      <c r="D285" s="1077" t="s">
        <v>214</v>
      </c>
      <c r="E285" s="1088">
        <v>170</v>
      </c>
      <c r="F285" s="1307"/>
      <c r="G285" s="1307"/>
      <c r="H285" s="1307"/>
      <c r="I285" s="1307"/>
      <c r="J285" s="1307"/>
    </row>
    <row r="286" spans="1:10" ht="24" customHeight="1">
      <c r="A286" s="1087" t="s">
        <v>1812</v>
      </c>
      <c r="B286" s="1086" t="s">
        <v>1810</v>
      </c>
      <c r="C286" s="1077" t="s">
        <v>1811</v>
      </c>
      <c r="D286" s="1077" t="s">
        <v>214</v>
      </c>
      <c r="E286" s="1088">
        <v>0</v>
      </c>
      <c r="F286" s="1307"/>
      <c r="G286" s="1307"/>
      <c r="H286" s="1307"/>
      <c r="I286" s="1307"/>
      <c r="J286" s="1307"/>
    </row>
    <row r="287" spans="1:10" ht="24" customHeight="1">
      <c r="A287" s="1087" t="s">
        <v>1813</v>
      </c>
      <c r="B287" s="1086" t="s">
        <v>1810</v>
      </c>
      <c r="C287" s="1077" t="s">
        <v>1811</v>
      </c>
      <c r="D287" s="1077" t="s">
        <v>214</v>
      </c>
      <c r="E287" s="1088">
        <v>0</v>
      </c>
      <c r="F287" s="1307"/>
      <c r="G287" s="1307"/>
      <c r="H287" s="1307"/>
      <c r="I287" s="1307"/>
      <c r="J287" s="1307"/>
    </row>
    <row r="288" spans="1:10" ht="24" customHeight="1">
      <c r="A288" s="1087" t="s">
        <v>1814</v>
      </c>
      <c r="B288" s="1086" t="s">
        <v>1810</v>
      </c>
      <c r="C288" s="1077" t="s">
        <v>1811</v>
      </c>
      <c r="D288" s="1077" t="s">
        <v>214</v>
      </c>
      <c r="E288" s="1088">
        <v>0</v>
      </c>
      <c r="F288" s="1307"/>
      <c r="G288" s="1307"/>
      <c r="H288" s="1307"/>
      <c r="I288" s="1307"/>
      <c r="J288" s="1307"/>
    </row>
    <row r="289" spans="1:10" ht="24" customHeight="1">
      <c r="A289" s="1087" t="s">
        <v>1815</v>
      </c>
      <c r="B289" s="1086" t="s">
        <v>1810</v>
      </c>
      <c r="C289" s="1077" t="s">
        <v>1811</v>
      </c>
      <c r="D289" s="1077" t="s">
        <v>214</v>
      </c>
      <c r="E289" s="1088">
        <v>0</v>
      </c>
      <c r="F289" s="1307"/>
      <c r="G289" s="1307"/>
      <c r="H289" s="1307"/>
      <c r="I289" s="1307"/>
      <c r="J289" s="1307"/>
    </row>
    <row r="290" spans="1:10" ht="24" customHeight="1">
      <c r="A290" s="1087" t="s">
        <v>1816</v>
      </c>
      <c r="B290" s="1086" t="s">
        <v>1810</v>
      </c>
      <c r="C290" s="1077" t="s">
        <v>1811</v>
      </c>
      <c r="D290" s="1077" t="s">
        <v>214</v>
      </c>
      <c r="E290" s="1088">
        <v>68</v>
      </c>
      <c r="F290" s="1307"/>
      <c r="G290" s="1307"/>
      <c r="H290" s="1307"/>
      <c r="I290" s="1307"/>
      <c r="J290" s="1307"/>
    </row>
    <row r="291" spans="1:10" ht="24" customHeight="1">
      <c r="A291" s="1087" t="s">
        <v>1817</v>
      </c>
      <c r="B291" s="1086" t="s">
        <v>1818</v>
      </c>
      <c r="C291" s="1077" t="s">
        <v>1472</v>
      </c>
      <c r="D291" s="1077" t="s">
        <v>214</v>
      </c>
      <c r="E291" s="1088">
        <v>13566</v>
      </c>
      <c r="F291" s="1307"/>
      <c r="G291" s="1307"/>
      <c r="H291" s="1307"/>
      <c r="I291" s="1307"/>
      <c r="J291" s="1307"/>
    </row>
    <row r="292" spans="1:10" ht="24" customHeight="1">
      <c r="A292" s="1087" t="s">
        <v>1819</v>
      </c>
      <c r="B292" s="1086" t="s">
        <v>1818</v>
      </c>
      <c r="C292" s="1077" t="s">
        <v>1472</v>
      </c>
      <c r="D292" s="1077" t="s">
        <v>214</v>
      </c>
      <c r="E292" s="1088">
        <v>9369</v>
      </c>
      <c r="F292" s="1307"/>
      <c r="G292" s="1307"/>
      <c r="H292" s="1307"/>
      <c r="I292" s="1307"/>
      <c r="J292" s="1307"/>
    </row>
    <row r="293" spans="1:10" ht="24" customHeight="1">
      <c r="A293" s="1087" t="s">
        <v>1820</v>
      </c>
      <c r="B293" s="1086" t="s">
        <v>1818</v>
      </c>
      <c r="C293" s="1077" t="s">
        <v>1472</v>
      </c>
      <c r="D293" s="1077" t="s">
        <v>214</v>
      </c>
      <c r="E293" s="1088">
        <v>7807</v>
      </c>
      <c r="F293" s="1307"/>
      <c r="G293" s="1307"/>
      <c r="H293" s="1307"/>
      <c r="I293" s="1307"/>
      <c r="J293" s="1307"/>
    </row>
    <row r="294" spans="1:10" ht="24" customHeight="1">
      <c r="A294" s="1087" t="s">
        <v>1821</v>
      </c>
      <c r="B294" s="1086" t="s">
        <v>1818</v>
      </c>
      <c r="C294" s="1077" t="s">
        <v>1472</v>
      </c>
      <c r="D294" s="1077" t="s">
        <v>214</v>
      </c>
      <c r="E294" s="1088">
        <v>11301</v>
      </c>
      <c r="F294" s="1307"/>
      <c r="G294" s="1307"/>
      <c r="H294" s="1307"/>
      <c r="I294" s="1307"/>
      <c r="J294" s="1307"/>
    </row>
    <row r="295" spans="1:10" ht="24" customHeight="1">
      <c r="A295" s="1087" t="s">
        <v>1822</v>
      </c>
      <c r="B295" s="1086" t="s">
        <v>1818</v>
      </c>
      <c r="C295" s="1077" t="s">
        <v>1472</v>
      </c>
      <c r="D295" s="1077" t="s">
        <v>214</v>
      </c>
      <c r="E295" s="1088">
        <v>9577</v>
      </c>
      <c r="F295" s="1307"/>
      <c r="G295" s="1307"/>
      <c r="H295" s="1307"/>
      <c r="I295" s="1307"/>
      <c r="J295" s="1307"/>
    </row>
    <row r="296" spans="1:10" ht="24" customHeight="1">
      <c r="A296" s="1087" t="s">
        <v>1823</v>
      </c>
      <c r="B296" s="1086" t="s">
        <v>1818</v>
      </c>
      <c r="C296" s="1077" t="s">
        <v>1472</v>
      </c>
      <c r="D296" s="1077" t="s">
        <v>214</v>
      </c>
      <c r="E296" s="1088">
        <v>4789</v>
      </c>
      <c r="F296" s="1307"/>
      <c r="G296" s="1307"/>
      <c r="H296" s="1307"/>
      <c r="I296" s="1307"/>
      <c r="J296" s="1307"/>
    </row>
    <row r="297" spans="1:10" ht="24" customHeight="1">
      <c r="A297" s="1087" t="s">
        <v>1824</v>
      </c>
      <c r="B297" s="1086" t="s">
        <v>1825</v>
      </c>
      <c r="C297" s="1077" t="s">
        <v>1484</v>
      </c>
      <c r="D297" s="1077" t="s">
        <v>214</v>
      </c>
      <c r="E297" s="1077"/>
      <c r="F297" s="1082">
        <v>0.2</v>
      </c>
      <c r="G297" s="1082">
        <v>0.15</v>
      </c>
      <c r="H297" s="1082">
        <v>0.77</v>
      </c>
      <c r="I297" s="1082">
        <v>0.76</v>
      </c>
      <c r="J297" s="1082">
        <v>0.75</v>
      </c>
    </row>
    <row r="298" spans="1:10" ht="24" customHeight="1">
      <c r="A298" s="1087" t="s">
        <v>1826</v>
      </c>
      <c r="B298" s="1086" t="s">
        <v>146</v>
      </c>
      <c r="C298" s="1077" t="s">
        <v>1484</v>
      </c>
      <c r="D298" s="1077" t="s">
        <v>214</v>
      </c>
      <c r="E298" s="1088"/>
      <c r="F298" s="1082"/>
      <c r="G298" s="1082"/>
      <c r="H298" s="1082"/>
      <c r="I298" s="1082"/>
      <c r="J298" s="1082"/>
    </row>
    <row r="299" spans="1:10" ht="24" customHeight="1">
      <c r="A299" s="1087" t="s">
        <v>1807</v>
      </c>
      <c r="B299" s="1086" t="s">
        <v>1827</v>
      </c>
      <c r="C299" s="1077" t="s">
        <v>1484</v>
      </c>
      <c r="D299" s="1077" t="s">
        <v>214</v>
      </c>
      <c r="E299" s="1077"/>
      <c r="F299" s="1082">
        <f>0.15+0.29</f>
        <v>0.43999999999999995</v>
      </c>
      <c r="G299" s="1082">
        <f>0.15+0.3</f>
        <v>0.44999999999999996</v>
      </c>
      <c r="H299" s="1082">
        <f t="shared" ref="H299:J299" si="15">0.15+0.3</f>
        <v>0.44999999999999996</v>
      </c>
      <c r="I299" s="1082">
        <f t="shared" si="15"/>
        <v>0.44999999999999996</v>
      </c>
      <c r="J299" s="1082">
        <f t="shared" si="15"/>
        <v>0.44999999999999996</v>
      </c>
    </row>
    <row r="300" spans="1:10" ht="24" customHeight="1">
      <c r="A300" s="1087" t="s">
        <v>1807</v>
      </c>
      <c r="B300" s="1086" t="s">
        <v>1828</v>
      </c>
      <c r="C300" s="1077" t="s">
        <v>1484</v>
      </c>
      <c r="D300" s="1077" t="s">
        <v>214</v>
      </c>
      <c r="E300" s="1077"/>
      <c r="F300" s="1082"/>
      <c r="G300" s="1082"/>
      <c r="H300" s="1082"/>
      <c r="I300" s="1082"/>
      <c r="J300" s="1082"/>
    </row>
    <row r="301" spans="1:10" ht="24" customHeight="1">
      <c r="A301" s="1087" t="s">
        <v>1807</v>
      </c>
      <c r="B301" s="1086" t="s">
        <v>1829</v>
      </c>
      <c r="C301" s="1077" t="s">
        <v>1484</v>
      </c>
      <c r="D301" s="1077" t="s">
        <v>214</v>
      </c>
      <c r="E301" s="1077"/>
      <c r="F301" s="1082"/>
      <c r="G301" s="1082"/>
      <c r="H301" s="1082"/>
      <c r="I301" s="1082"/>
      <c r="J301" s="1082"/>
    </row>
    <row r="302" spans="1:10" ht="24" customHeight="1">
      <c r="A302" s="1087" t="s">
        <v>1830</v>
      </c>
      <c r="B302" s="1086" t="s">
        <v>1831</v>
      </c>
      <c r="C302" s="1077" t="s">
        <v>1472</v>
      </c>
      <c r="D302" s="1077" t="s">
        <v>214</v>
      </c>
      <c r="E302" s="1077"/>
      <c r="F302" s="1082"/>
      <c r="G302" s="1082"/>
      <c r="H302" s="1082"/>
      <c r="I302" s="1082"/>
      <c r="J302" s="1082"/>
    </row>
    <row r="303" spans="1:10" ht="24" customHeight="1">
      <c r="A303" s="1087" t="s">
        <v>1832</v>
      </c>
      <c r="B303" s="1086" t="s">
        <v>1833</v>
      </c>
      <c r="C303" s="1077"/>
      <c r="D303" s="1077" t="s">
        <v>214</v>
      </c>
      <c r="E303" s="1077"/>
      <c r="F303" s="1082"/>
      <c r="G303" s="1082"/>
      <c r="H303" s="1082"/>
      <c r="I303" s="1082"/>
      <c r="J303" s="1082"/>
    </row>
    <row r="304" spans="1:10" ht="24" customHeight="1">
      <c r="A304" s="1298" t="s">
        <v>1834</v>
      </c>
      <c r="B304" s="1086"/>
      <c r="C304" s="1077"/>
      <c r="D304" s="1077" t="s">
        <v>214</v>
      </c>
      <c r="E304" s="1077"/>
      <c r="F304" s="1082"/>
      <c r="G304" s="1082"/>
      <c r="H304" s="1082"/>
      <c r="I304" s="1082"/>
      <c r="J304" s="1082"/>
    </row>
    <row r="305" spans="1:11" ht="24" customHeight="1">
      <c r="A305" s="1087" t="s">
        <v>1807</v>
      </c>
      <c r="B305" s="1086" t="s">
        <v>1835</v>
      </c>
      <c r="C305" s="1077" t="s">
        <v>1484</v>
      </c>
      <c r="D305" s="1077" t="s">
        <v>214</v>
      </c>
      <c r="E305" s="1077"/>
      <c r="F305" s="1082"/>
      <c r="G305" s="1082"/>
      <c r="H305" s="1082"/>
      <c r="I305" s="1082"/>
      <c r="J305" s="1082"/>
    </row>
    <row r="306" spans="1:11" ht="24" customHeight="1">
      <c r="A306" s="1087" t="s">
        <v>1807</v>
      </c>
      <c r="B306" s="1086" t="s">
        <v>1836</v>
      </c>
      <c r="C306" s="1077" t="s">
        <v>1484</v>
      </c>
      <c r="D306" s="1077" t="s">
        <v>214</v>
      </c>
      <c r="E306" s="1077"/>
      <c r="F306" s="1082"/>
      <c r="G306" s="1082"/>
      <c r="H306" s="1082"/>
      <c r="I306" s="1082"/>
      <c r="J306" s="1082"/>
    </row>
    <row r="307" spans="1:11" ht="24" customHeight="1">
      <c r="A307" s="1087" t="s">
        <v>1807</v>
      </c>
      <c r="B307" s="1086" t="s">
        <v>1837</v>
      </c>
      <c r="C307" s="1077" t="s">
        <v>1484</v>
      </c>
      <c r="D307" s="1077" t="s">
        <v>214</v>
      </c>
      <c r="E307" s="1077"/>
      <c r="F307" s="1082"/>
      <c r="G307" s="1082"/>
      <c r="H307" s="1082"/>
      <c r="I307" s="1082"/>
      <c r="J307" s="1082"/>
    </row>
    <row r="308" spans="1:11" ht="24" customHeight="1">
      <c r="A308" s="1087" t="s">
        <v>1838</v>
      </c>
      <c r="B308" s="1086" t="s">
        <v>148</v>
      </c>
      <c r="C308" s="1077"/>
      <c r="D308" s="1077" t="s">
        <v>214</v>
      </c>
      <c r="E308" s="1077"/>
      <c r="F308" s="1082">
        <v>2003</v>
      </c>
      <c r="G308" s="1082">
        <v>2003</v>
      </c>
      <c r="H308" s="1082">
        <v>2003</v>
      </c>
      <c r="I308" s="1082">
        <v>2003</v>
      </c>
      <c r="J308" s="1082">
        <v>2003</v>
      </c>
    </row>
    <row r="309" spans="1:11" ht="24" customHeight="1">
      <c r="A309" s="1087" t="s">
        <v>1839</v>
      </c>
      <c r="B309" s="1086" t="s">
        <v>1470</v>
      </c>
      <c r="C309" s="1077" t="s">
        <v>1472</v>
      </c>
      <c r="D309" s="1077" t="s">
        <v>214</v>
      </c>
      <c r="E309" s="1077"/>
      <c r="F309" s="1082">
        <v>2539</v>
      </c>
      <c r="G309" s="1082">
        <v>2539</v>
      </c>
      <c r="H309" s="1082">
        <v>2539</v>
      </c>
      <c r="I309" s="1082">
        <v>2539</v>
      </c>
      <c r="J309" s="1082">
        <v>2539</v>
      </c>
    </row>
    <row r="310" spans="1:11" ht="24" customHeight="1">
      <c r="A310" s="1087" t="s">
        <v>1466</v>
      </c>
      <c r="B310" s="1086" t="s">
        <v>1467</v>
      </c>
      <c r="C310" s="1077"/>
      <c r="D310" s="1077" t="s">
        <v>214</v>
      </c>
      <c r="E310" s="1077"/>
      <c r="F310" s="1082">
        <v>290</v>
      </c>
      <c r="G310" s="1082">
        <v>290</v>
      </c>
      <c r="H310" s="1082">
        <v>290</v>
      </c>
      <c r="I310" s="1082">
        <v>290</v>
      </c>
      <c r="J310" s="1082">
        <v>290</v>
      </c>
      <c r="K310" s="1080" t="s">
        <v>1840</v>
      </c>
    </row>
    <row r="311" spans="1:11" ht="24" customHeight="1">
      <c r="A311" s="1087" t="s">
        <v>1841</v>
      </c>
      <c r="B311" s="1086" t="s">
        <v>1842</v>
      </c>
      <c r="C311" s="1089" t="s">
        <v>1843</v>
      </c>
      <c r="D311" s="1077" t="s">
        <v>214</v>
      </c>
      <c r="E311" s="1077"/>
      <c r="F311" s="1082">
        <v>1729</v>
      </c>
      <c r="G311" s="1082">
        <v>1729</v>
      </c>
      <c r="H311" s="1082">
        <v>1729</v>
      </c>
      <c r="I311" s="1082">
        <v>1729</v>
      </c>
      <c r="J311" s="1082">
        <v>1729</v>
      </c>
    </row>
    <row r="312" spans="1:11" ht="24" customHeight="1">
      <c r="A312" s="1087" t="s">
        <v>1844</v>
      </c>
      <c r="B312" s="1086" t="s">
        <v>1845</v>
      </c>
      <c r="C312" s="1077" t="s">
        <v>1846</v>
      </c>
      <c r="D312" s="1077" t="s">
        <v>214</v>
      </c>
      <c r="E312" s="1077"/>
      <c r="F312" s="1082">
        <v>50022</v>
      </c>
      <c r="G312" s="1082">
        <v>50022</v>
      </c>
      <c r="H312" s="1082">
        <v>50022</v>
      </c>
      <c r="I312" s="1082">
        <v>50022</v>
      </c>
      <c r="J312" s="1082">
        <v>50022</v>
      </c>
    </row>
    <row r="313" spans="1:11" ht="24" customHeight="1">
      <c r="A313" s="1087" t="s">
        <v>1478</v>
      </c>
      <c r="B313" s="1086" t="s">
        <v>1479</v>
      </c>
      <c r="C313" s="1077"/>
      <c r="D313" s="1077" t="s">
        <v>214</v>
      </c>
      <c r="E313" s="1077"/>
      <c r="F313" s="1082">
        <v>1.4</v>
      </c>
      <c r="G313" s="1082">
        <v>1.4</v>
      </c>
      <c r="H313" s="1082">
        <v>1.4</v>
      </c>
      <c r="I313" s="1082">
        <v>1.4</v>
      </c>
      <c r="J313" s="1082">
        <v>1.4</v>
      </c>
      <c r="K313" s="1080" t="s">
        <v>1840</v>
      </c>
    </row>
    <row r="314" spans="1:11" ht="24" customHeight="1">
      <c r="A314" s="1087" t="s">
        <v>1476</v>
      </c>
      <c r="B314" s="1086" t="s">
        <v>1477</v>
      </c>
      <c r="C314" s="1077"/>
      <c r="D314" s="1077" t="s">
        <v>214</v>
      </c>
      <c r="E314" s="1077"/>
      <c r="F314" s="1082">
        <v>2545</v>
      </c>
      <c r="G314" s="1082">
        <v>2546</v>
      </c>
      <c r="H314" s="1082">
        <v>2547</v>
      </c>
      <c r="I314" s="1082">
        <v>2548</v>
      </c>
      <c r="J314" s="1082">
        <v>2549</v>
      </c>
      <c r="K314" s="1080" t="s">
        <v>1840</v>
      </c>
    </row>
    <row r="315" spans="1:11" ht="24" customHeight="1">
      <c r="A315" s="1087" t="s">
        <v>1482</v>
      </c>
      <c r="B315" s="1086" t="s">
        <v>1483</v>
      </c>
      <c r="C315" s="1077" t="s">
        <v>1472</v>
      </c>
      <c r="D315" s="1077" t="s">
        <v>214</v>
      </c>
      <c r="E315" s="1077"/>
      <c r="F315" s="1082">
        <v>194945</v>
      </c>
      <c r="G315" s="1082">
        <v>194945</v>
      </c>
      <c r="H315" s="1082">
        <v>194945</v>
      </c>
      <c r="I315" s="1082">
        <v>194945</v>
      </c>
      <c r="J315" s="1082">
        <v>194945</v>
      </c>
      <c r="K315" s="1080" t="s">
        <v>1840</v>
      </c>
    </row>
    <row r="316" spans="1:11" ht="24" customHeight="1">
      <c r="A316" s="1087" t="s">
        <v>1480</v>
      </c>
      <c r="B316" s="1086" t="s">
        <v>1481</v>
      </c>
      <c r="C316" s="1077" t="s">
        <v>1472</v>
      </c>
      <c r="D316" s="1077" t="s">
        <v>214</v>
      </c>
      <c r="E316" s="1077"/>
      <c r="F316" s="1082">
        <v>1603</v>
      </c>
      <c r="G316" s="1082">
        <v>1603</v>
      </c>
      <c r="H316" s="1082">
        <v>1603</v>
      </c>
      <c r="I316" s="1082">
        <v>1603</v>
      </c>
      <c r="J316" s="1082">
        <v>1603</v>
      </c>
      <c r="K316" s="1080" t="s">
        <v>1840</v>
      </c>
    </row>
    <row r="317" spans="1:11" ht="24" customHeight="1">
      <c r="A317" s="1087" t="s">
        <v>1487</v>
      </c>
      <c r="B317" s="1086" t="s">
        <v>1488</v>
      </c>
      <c r="C317" s="1077"/>
      <c r="D317" s="1077" t="s">
        <v>214</v>
      </c>
      <c r="E317" s="1077"/>
      <c r="F317" s="1082">
        <v>0</v>
      </c>
      <c r="G317" s="1082">
        <v>0</v>
      </c>
      <c r="H317" s="1082">
        <v>0</v>
      </c>
      <c r="I317" s="1082">
        <v>0</v>
      </c>
      <c r="J317" s="1082">
        <v>0</v>
      </c>
      <c r="K317" s="1080" t="s">
        <v>1840</v>
      </c>
    </row>
    <row r="318" spans="1:11" ht="24" customHeight="1">
      <c r="A318" s="1087" t="s">
        <v>1491</v>
      </c>
      <c r="B318" s="1086" t="s">
        <v>1492</v>
      </c>
      <c r="C318" s="1077"/>
      <c r="D318" s="1077" t="s">
        <v>214</v>
      </c>
      <c r="E318" s="1077"/>
      <c r="F318" s="1082">
        <v>0.2</v>
      </c>
      <c r="G318" s="1082">
        <v>0.3</v>
      </c>
      <c r="H318" s="1082">
        <v>0.5</v>
      </c>
      <c r="I318" s="1082">
        <v>0.5</v>
      </c>
      <c r="J318" s="1082">
        <v>0.6</v>
      </c>
      <c r="K318" s="1080" t="s">
        <v>1840</v>
      </c>
    </row>
    <row r="319" spans="1:11" ht="24" customHeight="1">
      <c r="A319" s="1087" t="s">
        <v>1493</v>
      </c>
      <c r="B319" s="1086" t="s">
        <v>1494</v>
      </c>
      <c r="C319" s="1077"/>
      <c r="D319" s="1077" t="s">
        <v>214</v>
      </c>
      <c r="E319" s="1077"/>
      <c r="F319" s="1082">
        <v>0</v>
      </c>
      <c r="G319" s="1082">
        <v>0</v>
      </c>
      <c r="H319" s="1082">
        <v>0</v>
      </c>
      <c r="I319" s="1082">
        <v>0</v>
      </c>
      <c r="J319" s="1082">
        <v>0</v>
      </c>
      <c r="K319" s="1080" t="s">
        <v>1840</v>
      </c>
    </row>
    <row r="320" spans="1:11" ht="24" customHeight="1">
      <c r="A320" s="1087" t="s">
        <v>1495</v>
      </c>
      <c r="B320" s="1086" t="s">
        <v>1496</v>
      </c>
      <c r="C320" s="1077" t="s">
        <v>1497</v>
      </c>
      <c r="D320" s="1077" t="s">
        <v>214</v>
      </c>
      <c r="E320" s="1077"/>
      <c r="F320" s="1088">
        <v>155779</v>
      </c>
      <c r="G320" s="1088">
        <v>155779</v>
      </c>
      <c r="H320" s="1088">
        <v>155779</v>
      </c>
      <c r="I320" s="1088">
        <v>155779</v>
      </c>
      <c r="J320" s="1088">
        <v>155779</v>
      </c>
    </row>
    <row r="321" spans="1:10" ht="24" customHeight="1">
      <c r="A321" s="1087" t="s">
        <v>1498</v>
      </c>
      <c r="B321" s="1086" t="s">
        <v>1496</v>
      </c>
      <c r="C321" s="1077" t="s">
        <v>1497</v>
      </c>
      <c r="D321" s="1077" t="s">
        <v>214</v>
      </c>
      <c r="E321" s="1077"/>
      <c r="F321" s="1088">
        <v>323719</v>
      </c>
      <c r="G321" s="1088">
        <v>323719</v>
      </c>
      <c r="H321" s="1088">
        <v>323719</v>
      </c>
      <c r="I321" s="1088">
        <v>323719</v>
      </c>
      <c r="J321" s="1088">
        <v>323719</v>
      </c>
    </row>
    <row r="322" spans="1:10" ht="24" customHeight="1">
      <c r="A322" s="1087" t="s">
        <v>1499</v>
      </c>
      <c r="B322" s="1086" t="s">
        <v>1496</v>
      </c>
      <c r="C322" s="1077" t="s">
        <v>1497</v>
      </c>
      <c r="D322" s="1077" t="s">
        <v>214</v>
      </c>
      <c r="E322" s="1077"/>
      <c r="F322" s="1088">
        <v>553885</v>
      </c>
      <c r="G322" s="1088">
        <v>553885</v>
      </c>
      <c r="H322" s="1088">
        <v>553885</v>
      </c>
      <c r="I322" s="1088">
        <v>553885</v>
      </c>
      <c r="J322" s="1088">
        <v>553885</v>
      </c>
    </row>
    <row r="323" spans="1:10" ht="24" customHeight="1">
      <c r="A323" s="592" t="s">
        <v>1847</v>
      </c>
      <c r="B323" s="1086" t="s">
        <v>1848</v>
      </c>
      <c r="C323" s="1077" t="s">
        <v>1849</v>
      </c>
      <c r="D323" s="1077" t="s">
        <v>214</v>
      </c>
      <c r="E323" s="1077"/>
      <c r="F323" s="1090">
        <v>8.69</v>
      </c>
      <c r="G323" s="1090">
        <v>8.69</v>
      </c>
      <c r="H323" s="1090">
        <v>8.69</v>
      </c>
      <c r="I323" s="1090">
        <v>8.69</v>
      </c>
      <c r="J323" s="1090">
        <v>8.69</v>
      </c>
    </row>
    <row r="324" spans="1:10" ht="24" customHeight="1">
      <c r="A324" s="592" t="s">
        <v>1850</v>
      </c>
      <c r="B324" s="1086" t="s">
        <v>1851</v>
      </c>
      <c r="C324" s="1077" t="s">
        <v>1849</v>
      </c>
      <c r="D324" s="1077" t="s">
        <v>214</v>
      </c>
      <c r="E324" s="1077"/>
      <c r="F324" s="1090">
        <v>9.1300000000000008</v>
      </c>
      <c r="G324" s="1090">
        <v>9.1300000000000008</v>
      </c>
      <c r="H324" s="1090">
        <v>9.1300000000000008</v>
      </c>
      <c r="I324" s="1090">
        <v>9.1300000000000008</v>
      </c>
      <c r="J324" s="1090">
        <v>9.1300000000000008</v>
      </c>
    </row>
    <row r="325" spans="1:10" ht="24" customHeight="1">
      <c r="A325" s="592" t="s">
        <v>1852</v>
      </c>
      <c r="B325" s="1086" t="s">
        <v>1853</v>
      </c>
      <c r="C325" s="1077" t="s">
        <v>1849</v>
      </c>
      <c r="D325" s="1077" t="s">
        <v>214</v>
      </c>
      <c r="E325" s="1077"/>
      <c r="F325" s="1090">
        <v>8.34</v>
      </c>
      <c r="G325" s="1090">
        <v>8.34</v>
      </c>
      <c r="H325" s="1090">
        <v>8.34</v>
      </c>
      <c r="I325" s="1090">
        <v>8.34</v>
      </c>
      <c r="J325" s="1090">
        <v>8.34</v>
      </c>
    </row>
    <row r="326" spans="1:10" ht="24" customHeight="1">
      <c r="A326" s="592" t="s">
        <v>1854</v>
      </c>
      <c r="B326" s="1086" t="s">
        <v>1855</v>
      </c>
      <c r="C326" s="1077" t="s">
        <v>1849</v>
      </c>
      <c r="D326" s="1077" t="s">
        <v>214</v>
      </c>
      <c r="E326" s="1077"/>
      <c r="F326" s="1090">
        <v>7.9</v>
      </c>
      <c r="G326" s="1090">
        <v>7.9</v>
      </c>
      <c r="H326" s="1090">
        <v>7.9</v>
      </c>
      <c r="I326" s="1090">
        <v>7.9</v>
      </c>
      <c r="J326" s="1090">
        <v>7.9</v>
      </c>
    </row>
    <row r="327" spans="1:10" ht="24" customHeight="1">
      <c r="A327" s="571" t="s">
        <v>1847</v>
      </c>
      <c r="B327" s="1086" t="s">
        <v>1856</v>
      </c>
      <c r="C327" s="1077" t="s">
        <v>1849</v>
      </c>
      <c r="D327" s="1077" t="s">
        <v>214</v>
      </c>
      <c r="E327" s="1077"/>
      <c r="F327" s="1090">
        <v>9.43</v>
      </c>
      <c r="G327" s="1090">
        <v>9.43</v>
      </c>
      <c r="H327" s="1090">
        <v>9.43</v>
      </c>
      <c r="I327" s="1090">
        <v>9.43</v>
      </c>
      <c r="J327" s="1090">
        <v>9.43</v>
      </c>
    </row>
    <row r="328" spans="1:10" ht="24" customHeight="1">
      <c r="A328" s="571" t="s">
        <v>1850</v>
      </c>
      <c r="B328" s="1086" t="s">
        <v>1857</v>
      </c>
      <c r="C328" s="1077" t="s">
        <v>1849</v>
      </c>
      <c r="D328" s="1077" t="s">
        <v>214</v>
      </c>
      <c r="E328" s="1077"/>
      <c r="F328" s="1090">
        <v>9.58</v>
      </c>
      <c r="G328" s="1090">
        <v>9.58</v>
      </c>
      <c r="H328" s="1090">
        <v>9.58</v>
      </c>
      <c r="I328" s="1090">
        <v>9.58</v>
      </c>
      <c r="J328" s="1090">
        <v>9.58</v>
      </c>
    </row>
    <row r="329" spans="1:10" ht="24" customHeight="1">
      <c r="A329" s="571" t="s">
        <v>1852</v>
      </c>
      <c r="B329" s="1086" t="s">
        <v>1858</v>
      </c>
      <c r="C329" s="1077" t="s">
        <v>1849</v>
      </c>
      <c r="D329" s="1077" t="s">
        <v>214</v>
      </c>
      <c r="E329" s="1077"/>
      <c r="F329" s="1090">
        <v>9</v>
      </c>
      <c r="G329" s="1090">
        <v>9</v>
      </c>
      <c r="H329" s="1090">
        <v>9</v>
      </c>
      <c r="I329" s="1090">
        <v>9</v>
      </c>
      <c r="J329" s="1090">
        <v>9</v>
      </c>
    </row>
    <row r="330" spans="1:10" ht="24" customHeight="1">
      <c r="A330" s="571" t="s">
        <v>1854</v>
      </c>
      <c r="B330" s="1086" t="s">
        <v>1859</v>
      </c>
      <c r="C330" s="1077" t="s">
        <v>1849</v>
      </c>
      <c r="D330" s="1077" t="s">
        <v>214</v>
      </c>
      <c r="E330" s="1077"/>
      <c r="F330" s="1090">
        <v>8.85</v>
      </c>
      <c r="G330" s="1090">
        <v>8.85</v>
      </c>
      <c r="H330" s="1090">
        <v>8.85</v>
      </c>
      <c r="I330" s="1090">
        <v>8.85</v>
      </c>
      <c r="J330" s="1090">
        <v>8.85</v>
      </c>
    </row>
    <row r="331" spans="1:10" ht="24" customHeight="1">
      <c r="A331" s="571" t="s">
        <v>1847</v>
      </c>
      <c r="B331" s="1086" t="s">
        <v>1860</v>
      </c>
      <c r="C331" s="1077" t="s">
        <v>1849</v>
      </c>
      <c r="D331" s="1077" t="s">
        <v>214</v>
      </c>
      <c r="E331" s="1077"/>
      <c r="F331" s="1090">
        <v>8.65</v>
      </c>
      <c r="G331" s="1090">
        <v>8.65</v>
      </c>
      <c r="H331" s="1090">
        <v>8.65</v>
      </c>
      <c r="I331" s="1090">
        <v>8.65</v>
      </c>
      <c r="J331" s="1090">
        <v>8.65</v>
      </c>
    </row>
    <row r="332" spans="1:10" ht="24" customHeight="1">
      <c r="A332" s="571" t="s">
        <v>1850</v>
      </c>
      <c r="B332" s="1086" t="s">
        <v>1861</v>
      </c>
      <c r="C332" s="1077" t="s">
        <v>1849</v>
      </c>
      <c r="D332" s="1077" t="s">
        <v>214</v>
      </c>
      <c r="E332" s="1077"/>
      <c r="F332" s="1090">
        <v>9.33</v>
      </c>
      <c r="G332" s="1090">
        <v>9.33</v>
      </c>
      <c r="H332" s="1090">
        <v>9.33</v>
      </c>
      <c r="I332" s="1090">
        <v>9.33</v>
      </c>
      <c r="J332" s="1090">
        <v>9.33</v>
      </c>
    </row>
    <row r="333" spans="1:10" ht="24" customHeight="1">
      <c r="A333" s="571" t="s">
        <v>1852</v>
      </c>
      <c r="B333" s="1086" t="s">
        <v>1862</v>
      </c>
      <c r="C333" s="1077" t="s">
        <v>1849</v>
      </c>
      <c r="D333" s="1077" t="s">
        <v>214</v>
      </c>
      <c r="E333" s="1077"/>
      <c r="F333" s="1090">
        <v>8.11</v>
      </c>
      <c r="G333" s="1090">
        <v>8.11</v>
      </c>
      <c r="H333" s="1090">
        <v>8.11</v>
      </c>
      <c r="I333" s="1090">
        <v>8.11</v>
      </c>
      <c r="J333" s="1090">
        <v>8.11</v>
      </c>
    </row>
    <row r="334" spans="1:10" ht="24" customHeight="1">
      <c r="A334" s="571" t="s">
        <v>1854</v>
      </c>
      <c r="B334" s="1086" t="s">
        <v>1863</v>
      </c>
      <c r="C334" s="1077" t="s">
        <v>1849</v>
      </c>
      <c r="D334" s="1077" t="s">
        <v>214</v>
      </c>
      <c r="E334" s="1077"/>
      <c r="F334" s="1090">
        <v>7.43</v>
      </c>
      <c r="G334" s="1090">
        <v>7.43</v>
      </c>
      <c r="H334" s="1090">
        <v>7.43</v>
      </c>
      <c r="I334" s="1090">
        <v>7.43</v>
      </c>
      <c r="J334" s="1090">
        <v>7.43</v>
      </c>
    </row>
    <row r="335" spans="1:10" ht="24" customHeight="1">
      <c r="A335" s="571" t="s">
        <v>1854</v>
      </c>
      <c r="B335" s="1086" t="s">
        <v>1864</v>
      </c>
      <c r="C335" s="1077" t="s">
        <v>1849</v>
      </c>
      <c r="D335" s="1077" t="s">
        <v>214</v>
      </c>
      <c r="E335" s="1077"/>
      <c r="F335" s="1090">
        <v>10</v>
      </c>
      <c r="G335" s="1090">
        <v>10</v>
      </c>
      <c r="H335" s="1090">
        <v>10</v>
      </c>
      <c r="I335" s="1090">
        <v>10</v>
      </c>
      <c r="J335" s="1090">
        <v>10</v>
      </c>
    </row>
    <row r="336" spans="1:10" ht="24" customHeight="1">
      <c r="A336" s="571" t="s">
        <v>1865</v>
      </c>
      <c r="B336" s="1086" t="s">
        <v>1866</v>
      </c>
      <c r="C336" s="1077" t="s">
        <v>1849</v>
      </c>
      <c r="D336" s="1077" t="s">
        <v>214</v>
      </c>
      <c r="E336" s="1077"/>
      <c r="F336" s="1090">
        <v>5</v>
      </c>
      <c r="G336" s="1090">
        <v>5</v>
      </c>
      <c r="H336" s="1090">
        <v>5</v>
      </c>
      <c r="I336" s="1090">
        <v>5</v>
      </c>
      <c r="J336" s="1090">
        <v>5</v>
      </c>
    </row>
    <row r="337" spans="1:11" ht="24" customHeight="1">
      <c r="A337" s="571" t="s">
        <v>1867</v>
      </c>
      <c r="B337" s="1086" t="s">
        <v>1868</v>
      </c>
      <c r="C337" s="1077" t="s">
        <v>1869</v>
      </c>
      <c r="D337" s="1077" t="s">
        <v>214</v>
      </c>
      <c r="E337" s="1077"/>
      <c r="F337" s="1082">
        <f>601*60</f>
        <v>36060</v>
      </c>
      <c r="G337" s="1082">
        <f t="shared" ref="G337:J337" si="16">601*60</f>
        <v>36060</v>
      </c>
      <c r="H337" s="1082">
        <f t="shared" si="16"/>
        <v>36060</v>
      </c>
      <c r="I337" s="1082">
        <f t="shared" si="16"/>
        <v>36060</v>
      </c>
      <c r="J337" s="1082">
        <f t="shared" si="16"/>
        <v>36060</v>
      </c>
    </row>
    <row r="338" spans="1:11" ht="24" customHeight="1">
      <c r="A338" s="571" t="s">
        <v>1870</v>
      </c>
      <c r="B338" s="1086" t="s">
        <v>1871</v>
      </c>
      <c r="C338" s="1077" t="s">
        <v>1869</v>
      </c>
      <c r="D338" s="1077" t="s">
        <v>214</v>
      </c>
      <c r="E338" s="1077"/>
      <c r="F338" s="1082">
        <f>13*60</f>
        <v>780</v>
      </c>
      <c r="G338" s="1082">
        <f t="shared" ref="G338:J338" si="17">13*60</f>
        <v>780</v>
      </c>
      <c r="H338" s="1082">
        <f t="shared" si="17"/>
        <v>780</v>
      </c>
      <c r="I338" s="1082">
        <f t="shared" si="17"/>
        <v>780</v>
      </c>
      <c r="J338" s="1082">
        <f t="shared" si="17"/>
        <v>780</v>
      </c>
    </row>
    <row r="339" spans="1:11" ht="24" customHeight="1">
      <c r="A339" s="571" t="s">
        <v>1872</v>
      </c>
      <c r="B339" s="1086" t="s">
        <v>1873</v>
      </c>
      <c r="C339" s="1077" t="s">
        <v>1869</v>
      </c>
      <c r="D339" s="1077" t="s">
        <v>214</v>
      </c>
      <c r="E339" s="1077"/>
      <c r="F339" s="1082">
        <f>801*60</f>
        <v>48060</v>
      </c>
      <c r="G339" s="1082">
        <f t="shared" ref="G339:J339" si="18">801*60</f>
        <v>48060</v>
      </c>
      <c r="H339" s="1082">
        <f t="shared" si="18"/>
        <v>48060</v>
      </c>
      <c r="I339" s="1082">
        <f t="shared" si="18"/>
        <v>48060</v>
      </c>
      <c r="J339" s="1082">
        <f t="shared" si="18"/>
        <v>48060</v>
      </c>
    </row>
    <row r="340" spans="1:11" ht="24" customHeight="1">
      <c r="A340" s="571" t="s">
        <v>1874</v>
      </c>
      <c r="B340" s="1086" t="s">
        <v>1875</v>
      </c>
      <c r="C340" s="1077" t="s">
        <v>1869</v>
      </c>
      <c r="D340" s="1077" t="s">
        <v>214</v>
      </c>
      <c r="E340" s="1077"/>
      <c r="F340" s="1082">
        <f>18*60</f>
        <v>1080</v>
      </c>
      <c r="G340" s="1082">
        <f t="shared" ref="G340:J340" si="19">18*60</f>
        <v>1080</v>
      </c>
      <c r="H340" s="1082">
        <f t="shared" si="19"/>
        <v>1080</v>
      </c>
      <c r="I340" s="1082">
        <f t="shared" si="19"/>
        <v>1080</v>
      </c>
      <c r="J340" s="1082">
        <f t="shared" si="19"/>
        <v>1080</v>
      </c>
    </row>
    <row r="341" spans="1:11" ht="24" customHeight="1">
      <c r="A341" s="571" t="s">
        <v>1876</v>
      </c>
      <c r="B341" s="1086" t="s">
        <v>1877</v>
      </c>
      <c r="C341" s="1077" t="s">
        <v>1869</v>
      </c>
      <c r="D341" s="1077" t="s">
        <v>214</v>
      </c>
      <c r="E341" s="1077"/>
      <c r="F341" s="1082"/>
      <c r="G341" s="1082"/>
      <c r="H341" s="1082"/>
      <c r="I341" s="1082"/>
      <c r="J341" s="1082"/>
    </row>
    <row r="342" spans="1:11" ht="24" customHeight="1">
      <c r="A342" s="571" t="s">
        <v>1878</v>
      </c>
      <c r="B342" s="1086" t="s">
        <v>1879</v>
      </c>
      <c r="C342" s="1077" t="s">
        <v>1869</v>
      </c>
      <c r="D342" s="1077" t="s">
        <v>214</v>
      </c>
      <c r="E342" s="1077"/>
      <c r="F342" s="1082"/>
      <c r="G342" s="1082"/>
      <c r="H342" s="1082"/>
      <c r="I342" s="1082"/>
      <c r="J342" s="1082"/>
    </row>
    <row r="343" spans="1:11" ht="24" customHeight="1">
      <c r="A343" s="571" t="s">
        <v>1880</v>
      </c>
      <c r="B343" s="1086" t="s">
        <v>1881</v>
      </c>
      <c r="C343" s="1077"/>
      <c r="D343" s="1077" t="s">
        <v>214</v>
      </c>
      <c r="E343" s="1077"/>
      <c r="F343" s="1082">
        <v>291</v>
      </c>
      <c r="G343" s="1082">
        <v>291</v>
      </c>
      <c r="H343" s="1082">
        <v>291</v>
      </c>
      <c r="I343" s="1082">
        <v>291</v>
      </c>
      <c r="J343" s="1082">
        <v>291</v>
      </c>
    </row>
    <row r="344" spans="1:11" ht="24" customHeight="1">
      <c r="A344" s="571" t="s">
        <v>1882</v>
      </c>
      <c r="B344" s="1086" t="s">
        <v>1883</v>
      </c>
      <c r="C344" s="1077" t="s">
        <v>1692</v>
      </c>
      <c r="D344" s="1077" t="s">
        <v>214</v>
      </c>
      <c r="E344" s="1077"/>
      <c r="F344" s="1082">
        <v>0.5</v>
      </c>
      <c r="G344" s="1082">
        <v>0.5</v>
      </c>
      <c r="H344" s="1082">
        <v>0.5</v>
      </c>
      <c r="I344" s="1082">
        <v>0.5</v>
      </c>
      <c r="J344" s="1082">
        <v>0.5</v>
      </c>
    </row>
    <row r="345" spans="1:11" ht="24" customHeight="1">
      <c r="A345" s="571" t="s">
        <v>1884</v>
      </c>
      <c r="B345" s="1086" t="s">
        <v>1885</v>
      </c>
      <c r="C345" s="236"/>
      <c r="D345" s="1077" t="s">
        <v>214</v>
      </c>
      <c r="E345" s="1077"/>
      <c r="F345" s="1082">
        <v>341.2</v>
      </c>
      <c r="G345" s="1082">
        <v>341.2</v>
      </c>
      <c r="H345" s="1082">
        <v>341.2</v>
      </c>
      <c r="I345" s="1082">
        <v>341.2</v>
      </c>
      <c r="J345" s="1082">
        <v>341.2</v>
      </c>
    </row>
    <row r="346" spans="1:11" ht="24" customHeight="1">
      <c r="A346" s="489" t="s">
        <v>1886</v>
      </c>
      <c r="B346" s="1086" t="s">
        <v>1887</v>
      </c>
      <c r="C346" s="1077" t="s">
        <v>185</v>
      </c>
      <c r="D346" s="1077" t="s">
        <v>214</v>
      </c>
      <c r="E346" s="1077"/>
      <c r="F346" s="1091"/>
      <c r="G346" s="1091"/>
      <c r="H346" s="1091"/>
      <c r="I346" s="1091"/>
      <c r="J346" s="1091"/>
    </row>
    <row r="347" spans="1:11" ht="24" customHeight="1">
      <c r="A347" s="571" t="s">
        <v>1888</v>
      </c>
      <c r="B347" s="1086" t="s">
        <v>1889</v>
      </c>
      <c r="C347" s="1077" t="s">
        <v>1484</v>
      </c>
      <c r="D347" s="1077" t="s">
        <v>214</v>
      </c>
      <c r="E347" s="1090">
        <v>6</v>
      </c>
      <c r="F347" s="1082"/>
      <c r="G347" s="1082"/>
      <c r="H347" s="1082"/>
      <c r="I347" s="1082"/>
      <c r="J347" s="1082"/>
    </row>
    <row r="348" spans="1:11" ht="24" customHeight="1">
      <c r="A348" s="571" t="s">
        <v>1890</v>
      </c>
      <c r="B348" s="1086" t="s">
        <v>1891</v>
      </c>
      <c r="C348" s="1077" t="s">
        <v>1484</v>
      </c>
      <c r="D348" s="1077" t="s">
        <v>214</v>
      </c>
      <c r="E348" s="1077"/>
      <c r="F348" s="1082">
        <v>11.43</v>
      </c>
      <c r="G348" s="1082">
        <v>11.43</v>
      </c>
      <c r="H348" s="1082">
        <v>11.43</v>
      </c>
      <c r="I348" s="1082">
        <v>11.43</v>
      </c>
      <c r="J348" s="1082">
        <v>11.43</v>
      </c>
    </row>
    <row r="349" spans="1:11" ht="24" customHeight="1">
      <c r="A349" s="571" t="s">
        <v>1892</v>
      </c>
      <c r="B349" s="1086" t="s">
        <v>1893</v>
      </c>
      <c r="C349" s="1077" t="s">
        <v>1484</v>
      </c>
      <c r="D349" s="1077" t="s">
        <v>214</v>
      </c>
      <c r="E349" s="1077"/>
      <c r="F349" s="1082">
        <v>3.81</v>
      </c>
      <c r="G349" s="1082">
        <v>3.81</v>
      </c>
      <c r="H349" s="1082">
        <v>3.81</v>
      </c>
      <c r="I349" s="1082">
        <v>3.81</v>
      </c>
      <c r="J349" s="1082">
        <v>3.81</v>
      </c>
    </row>
    <row r="350" spans="1:11" ht="24" customHeight="1">
      <c r="A350" s="1076" t="s">
        <v>1772</v>
      </c>
      <c r="B350" s="1077" t="s">
        <v>1773</v>
      </c>
      <c r="C350" s="1077" t="s">
        <v>1484</v>
      </c>
      <c r="D350" s="1077" t="s">
        <v>218</v>
      </c>
      <c r="E350" s="1077"/>
      <c r="F350" s="1082">
        <v>39.299999999999997</v>
      </c>
      <c r="G350" s="1082">
        <v>41.91</v>
      </c>
      <c r="H350" s="1082">
        <v>42.88</v>
      </c>
      <c r="I350" s="1082">
        <v>41</v>
      </c>
      <c r="J350" s="1082">
        <v>41.72</v>
      </c>
    </row>
    <row r="351" spans="1:11" ht="24" customHeight="1">
      <c r="A351" s="1085" t="s">
        <v>1774</v>
      </c>
      <c r="B351" s="1086" t="s">
        <v>1775</v>
      </c>
      <c r="C351" s="1077" t="s">
        <v>1484</v>
      </c>
      <c r="D351" s="1077" t="s">
        <v>218</v>
      </c>
      <c r="E351" s="1077"/>
      <c r="F351" s="1284">
        <v>0.21</v>
      </c>
      <c r="G351" s="1284">
        <v>0.36</v>
      </c>
      <c r="H351" s="1284">
        <v>0.69</v>
      </c>
      <c r="I351" s="1284">
        <v>2.2999999999999998</v>
      </c>
      <c r="J351" s="1284">
        <v>1.66</v>
      </c>
      <c r="K351" s="1080" t="s">
        <v>4436</v>
      </c>
    </row>
    <row r="352" spans="1:11" ht="24" customHeight="1">
      <c r="A352" s="1085" t="s">
        <v>1776</v>
      </c>
      <c r="B352" s="1086" t="s">
        <v>1777</v>
      </c>
      <c r="C352" s="1077" t="s">
        <v>1484</v>
      </c>
      <c r="D352" s="1077" t="s">
        <v>218</v>
      </c>
      <c r="E352" s="1077"/>
      <c r="F352" s="1284">
        <v>0.74</v>
      </c>
      <c r="G352" s="1284">
        <v>0.82</v>
      </c>
      <c r="H352" s="1284">
        <v>1.0900000000000001</v>
      </c>
      <c r="I352" s="1284">
        <v>1.96</v>
      </c>
      <c r="J352" s="1284">
        <v>0.88</v>
      </c>
      <c r="K352" s="1080" t="s">
        <v>4436</v>
      </c>
    </row>
    <row r="353" spans="1:10" ht="24" customHeight="1">
      <c r="A353" s="1087" t="s">
        <v>1778</v>
      </c>
      <c r="B353" s="1086" t="s">
        <v>1779</v>
      </c>
      <c r="C353" s="1077" t="s">
        <v>1484</v>
      </c>
      <c r="D353" s="1077" t="s">
        <v>218</v>
      </c>
      <c r="E353" s="1077"/>
      <c r="F353" s="1082">
        <v>0</v>
      </c>
      <c r="G353" s="1082">
        <v>0</v>
      </c>
      <c r="H353" s="1082">
        <v>0</v>
      </c>
      <c r="I353" s="1082">
        <v>0</v>
      </c>
      <c r="J353" s="1082">
        <v>0</v>
      </c>
    </row>
    <row r="354" spans="1:10" ht="24" customHeight="1">
      <c r="A354" s="1087" t="s">
        <v>1780</v>
      </c>
      <c r="B354" s="1086" t="s">
        <v>1781</v>
      </c>
      <c r="C354" s="1077" t="s">
        <v>1484</v>
      </c>
      <c r="D354" s="1077" t="s">
        <v>218</v>
      </c>
      <c r="E354" s="1077"/>
      <c r="F354" s="1082">
        <v>0.92</v>
      </c>
      <c r="G354" s="1082">
        <v>0.92</v>
      </c>
      <c r="H354" s="1082">
        <v>0.92</v>
      </c>
      <c r="I354" s="1082">
        <v>0.92</v>
      </c>
      <c r="J354" s="1082">
        <v>0.92</v>
      </c>
    </row>
    <row r="355" spans="1:10" ht="24" customHeight="1">
      <c r="A355" s="1087" t="s">
        <v>1782</v>
      </c>
      <c r="B355" s="1086" t="s">
        <v>1783</v>
      </c>
      <c r="C355" s="1077" t="s">
        <v>207</v>
      </c>
      <c r="D355" s="1077" t="s">
        <v>218</v>
      </c>
      <c r="E355" s="1077"/>
      <c r="F355" s="1082">
        <v>81.599999999999994</v>
      </c>
      <c r="G355" s="1082">
        <v>81.599999999999994</v>
      </c>
      <c r="H355" s="1082">
        <v>81.599999999999994</v>
      </c>
      <c r="I355" s="1082">
        <v>81.599999999999994</v>
      </c>
      <c r="J355" s="1082">
        <v>81.599999999999994</v>
      </c>
    </row>
    <row r="356" spans="1:10" ht="24" customHeight="1">
      <c r="A356" s="1087" t="s">
        <v>1784</v>
      </c>
      <c r="B356" s="1086" t="s">
        <v>1783</v>
      </c>
      <c r="C356" s="1077" t="s">
        <v>207</v>
      </c>
      <c r="D356" s="1077" t="s">
        <v>218</v>
      </c>
      <c r="E356" s="1077"/>
      <c r="F356" s="1082">
        <v>1122</v>
      </c>
      <c r="G356" s="1082">
        <v>1122</v>
      </c>
      <c r="H356" s="1082">
        <v>1122</v>
      </c>
      <c r="I356" s="1082">
        <v>1122</v>
      </c>
      <c r="J356" s="1082">
        <v>1122</v>
      </c>
    </row>
    <row r="357" spans="1:10" ht="24" customHeight="1">
      <c r="A357" s="1087" t="s">
        <v>1785</v>
      </c>
      <c r="B357" s="1086" t="s">
        <v>1783</v>
      </c>
      <c r="C357" s="1077" t="s">
        <v>207</v>
      </c>
      <c r="D357" s="1077" t="s">
        <v>218</v>
      </c>
      <c r="E357" s="1077"/>
      <c r="F357" s="1082">
        <v>615.29999999999995</v>
      </c>
      <c r="G357" s="1082">
        <v>615.29999999999995</v>
      </c>
      <c r="H357" s="1082">
        <v>615.29999999999995</v>
      </c>
      <c r="I357" s="1082">
        <v>615.29999999999995</v>
      </c>
      <c r="J357" s="1082">
        <v>615.29999999999995</v>
      </c>
    </row>
    <row r="358" spans="1:10" ht="24" customHeight="1">
      <c r="A358" s="1087" t="s">
        <v>1786</v>
      </c>
      <c r="B358" s="1086" t="s">
        <v>1783</v>
      </c>
      <c r="C358" s="1077" t="s">
        <v>207</v>
      </c>
      <c r="D358" s="1077" t="s">
        <v>218</v>
      </c>
      <c r="E358" s="1077"/>
      <c r="F358" s="1082">
        <v>325.5</v>
      </c>
      <c r="G358" s="1082">
        <v>325.5</v>
      </c>
      <c r="H358" s="1082">
        <v>325.5</v>
      </c>
      <c r="I358" s="1082">
        <v>325.5</v>
      </c>
      <c r="J358" s="1082">
        <v>325.5</v>
      </c>
    </row>
    <row r="359" spans="1:10" ht="24" customHeight="1">
      <c r="A359" s="1087" t="s">
        <v>1787</v>
      </c>
      <c r="B359" s="1086" t="s">
        <v>1788</v>
      </c>
      <c r="C359" s="1077" t="s">
        <v>1484</v>
      </c>
      <c r="D359" s="1077" t="s">
        <v>218</v>
      </c>
      <c r="E359" s="1077"/>
      <c r="F359" s="1088">
        <v>80922</v>
      </c>
      <c r="G359" s="1088">
        <v>80922</v>
      </c>
      <c r="H359" s="1088">
        <v>80922</v>
      </c>
      <c r="I359" s="1088">
        <v>80922</v>
      </c>
      <c r="J359" s="1088">
        <v>80922</v>
      </c>
    </row>
    <row r="360" spans="1:10" ht="24" customHeight="1">
      <c r="A360" s="1087" t="s">
        <v>1789</v>
      </c>
      <c r="B360" s="1086" t="s">
        <v>1788</v>
      </c>
      <c r="C360" s="1077" t="s">
        <v>1484</v>
      </c>
      <c r="D360" s="1077" t="s">
        <v>218</v>
      </c>
      <c r="E360" s="1077"/>
      <c r="F360" s="1088">
        <v>89578</v>
      </c>
      <c r="G360" s="1088">
        <v>89578</v>
      </c>
      <c r="H360" s="1088">
        <v>89578</v>
      </c>
      <c r="I360" s="1088">
        <v>89578</v>
      </c>
      <c r="J360" s="1088">
        <v>89578</v>
      </c>
    </row>
    <row r="361" spans="1:10" ht="24" customHeight="1">
      <c r="A361" s="1087" t="s">
        <v>1790</v>
      </c>
      <c r="B361" s="1086" t="s">
        <v>1788</v>
      </c>
      <c r="C361" s="1077" t="s">
        <v>1484</v>
      </c>
      <c r="D361" s="1077" t="s">
        <v>218</v>
      </c>
      <c r="E361" s="1077"/>
      <c r="F361" s="1088">
        <v>130442</v>
      </c>
      <c r="G361" s="1088">
        <v>130442</v>
      </c>
      <c r="H361" s="1088">
        <v>130442</v>
      </c>
      <c r="I361" s="1088">
        <v>130442</v>
      </c>
      <c r="J361" s="1088">
        <v>130442</v>
      </c>
    </row>
    <row r="362" spans="1:10" ht="24" customHeight="1">
      <c r="A362" s="1087" t="s">
        <v>1791</v>
      </c>
      <c r="B362" s="1086" t="s">
        <v>1788</v>
      </c>
      <c r="C362" s="1077" t="s">
        <v>1484</v>
      </c>
      <c r="D362" s="1077" t="s">
        <v>218</v>
      </c>
      <c r="E362" s="1077"/>
      <c r="F362" s="1088">
        <v>195335</v>
      </c>
      <c r="G362" s="1088">
        <v>195335</v>
      </c>
      <c r="H362" s="1088">
        <v>195335</v>
      </c>
      <c r="I362" s="1088">
        <v>195335</v>
      </c>
      <c r="J362" s="1088">
        <v>195335</v>
      </c>
    </row>
    <row r="363" spans="1:10" ht="24" customHeight="1">
      <c r="A363" s="1087" t="s">
        <v>1792</v>
      </c>
      <c r="B363" s="1086" t="s">
        <v>1793</v>
      </c>
      <c r="C363" s="1077" t="s">
        <v>1484</v>
      </c>
      <c r="D363" s="1077" t="s">
        <v>218</v>
      </c>
      <c r="E363" s="1077"/>
      <c r="F363" s="1082">
        <v>50.49</v>
      </c>
      <c r="G363" s="1082">
        <v>50.02</v>
      </c>
      <c r="H363" s="1082">
        <v>49.59</v>
      </c>
      <c r="I363" s="1082">
        <v>49.1</v>
      </c>
      <c r="J363" s="1082">
        <v>48.66</v>
      </c>
    </row>
    <row r="364" spans="1:10" ht="24" customHeight="1">
      <c r="A364" s="1087" t="s">
        <v>1794</v>
      </c>
      <c r="B364" s="1086" t="s">
        <v>1795</v>
      </c>
      <c r="C364" s="1077" t="s">
        <v>1484</v>
      </c>
      <c r="D364" s="1077" t="s">
        <v>218</v>
      </c>
      <c r="E364" s="1077"/>
      <c r="F364" s="1082">
        <v>247.86</v>
      </c>
      <c r="G364" s="1082">
        <v>247.86</v>
      </c>
      <c r="H364" s="1082">
        <v>247.86</v>
      </c>
      <c r="I364" s="1082">
        <v>247.86</v>
      </c>
      <c r="J364" s="1082">
        <v>247.86</v>
      </c>
    </row>
    <row r="365" spans="1:10" ht="24" customHeight="1">
      <c r="A365" s="1087" t="s">
        <v>1796</v>
      </c>
      <c r="B365" s="1086" t="s">
        <v>1783</v>
      </c>
      <c r="C365" s="1077" t="s">
        <v>1797</v>
      </c>
      <c r="D365" s="1077" t="s">
        <v>218</v>
      </c>
      <c r="E365" s="1077"/>
      <c r="F365" s="1088">
        <v>88481</v>
      </c>
      <c r="G365" s="1088">
        <v>88481</v>
      </c>
      <c r="H365" s="1088">
        <v>88481</v>
      </c>
      <c r="I365" s="1088">
        <v>88481</v>
      </c>
      <c r="J365" s="1088">
        <v>88481</v>
      </c>
    </row>
    <row r="366" spans="1:10" ht="24" customHeight="1">
      <c r="A366" s="1087" t="s">
        <v>1798</v>
      </c>
      <c r="B366" s="1086" t="s">
        <v>1783</v>
      </c>
      <c r="C366" s="1077" t="s">
        <v>1797</v>
      </c>
      <c r="D366" s="1077" t="s">
        <v>218</v>
      </c>
      <c r="E366" s="1077"/>
      <c r="F366" s="1088">
        <v>58988</v>
      </c>
      <c r="G366" s="1088">
        <v>58988</v>
      </c>
      <c r="H366" s="1088">
        <v>58988</v>
      </c>
      <c r="I366" s="1088">
        <v>58988</v>
      </c>
      <c r="J366" s="1088">
        <v>58988</v>
      </c>
    </row>
    <row r="367" spans="1:10" ht="24" customHeight="1">
      <c r="A367" s="1087" t="s">
        <v>1799</v>
      </c>
      <c r="B367" s="1086" t="s">
        <v>1788</v>
      </c>
      <c r="C367" s="1089" t="s">
        <v>1800</v>
      </c>
      <c r="D367" s="1077" t="s">
        <v>218</v>
      </c>
      <c r="E367" s="1077"/>
      <c r="F367" s="1088">
        <v>361</v>
      </c>
      <c r="G367" s="1088">
        <v>361</v>
      </c>
      <c r="H367" s="1088">
        <v>361</v>
      </c>
      <c r="I367" s="1088">
        <v>361</v>
      </c>
      <c r="J367" s="1088">
        <v>361</v>
      </c>
    </row>
    <row r="368" spans="1:10" ht="24" customHeight="1">
      <c r="A368" s="1087" t="s">
        <v>1801</v>
      </c>
      <c r="B368" s="1086" t="s">
        <v>1788</v>
      </c>
      <c r="C368" s="1089" t="s">
        <v>1800</v>
      </c>
      <c r="D368" s="1077" t="s">
        <v>218</v>
      </c>
      <c r="E368" s="1077"/>
      <c r="F368" s="1088">
        <v>227</v>
      </c>
      <c r="G368" s="1088">
        <v>227</v>
      </c>
      <c r="H368" s="1088">
        <v>227</v>
      </c>
      <c r="I368" s="1088">
        <v>227</v>
      </c>
      <c r="J368" s="1088">
        <v>227</v>
      </c>
    </row>
    <row r="369" spans="1:10" ht="24" customHeight="1">
      <c r="A369" s="1087" t="s">
        <v>1802</v>
      </c>
      <c r="B369" s="1086" t="s">
        <v>1803</v>
      </c>
      <c r="C369" s="1077" t="s">
        <v>1804</v>
      </c>
      <c r="D369" s="1077" t="s">
        <v>218</v>
      </c>
      <c r="E369" s="1077"/>
      <c r="F369" s="1082">
        <v>9.1199999999999992</v>
      </c>
      <c r="G369" s="1082">
        <v>9.0399999999999991</v>
      </c>
      <c r="H369" s="1082">
        <v>8.9600000000000009</v>
      </c>
      <c r="I369" s="1082">
        <v>8.8699999999999992</v>
      </c>
      <c r="J369" s="1082">
        <v>8.7899999999999991</v>
      </c>
    </row>
    <row r="370" spans="1:10" ht="24" customHeight="1">
      <c r="A370" s="1087" t="s">
        <v>1805</v>
      </c>
      <c r="B370" s="1086" t="s">
        <v>1806</v>
      </c>
      <c r="C370" s="1077" t="s">
        <v>1804</v>
      </c>
      <c r="D370" s="1077" t="s">
        <v>218</v>
      </c>
      <c r="E370" s="1077"/>
      <c r="F370" s="1090">
        <v>44.78</v>
      </c>
      <c r="G370" s="1090">
        <v>44.78</v>
      </c>
      <c r="H370" s="1090">
        <v>44.78</v>
      </c>
      <c r="I370" s="1090">
        <v>44.78</v>
      </c>
      <c r="J370" s="1090">
        <v>44.78</v>
      </c>
    </row>
    <row r="371" spans="1:10" ht="24" customHeight="1">
      <c r="A371" s="1087" t="s">
        <v>1807</v>
      </c>
      <c r="B371" s="1086" t="s">
        <v>1808</v>
      </c>
      <c r="C371" s="1077" t="s">
        <v>1484</v>
      </c>
      <c r="D371" s="1077" t="s">
        <v>218</v>
      </c>
      <c r="E371" s="1077"/>
      <c r="F371" s="1082">
        <f>2.37+1.52</f>
        <v>3.89</v>
      </c>
      <c r="G371" s="1082">
        <f>5.42+1.57</f>
        <v>6.99</v>
      </c>
      <c r="H371" s="1082">
        <f>6.76+1.47</f>
        <v>8.23</v>
      </c>
      <c r="I371" s="1082">
        <f>3.71+1.83</f>
        <v>5.54</v>
      </c>
      <c r="J371" s="1082">
        <f>0.87+1.75</f>
        <v>2.62</v>
      </c>
    </row>
    <row r="372" spans="1:10" ht="24" customHeight="1">
      <c r="A372" s="1087" t="s">
        <v>1809</v>
      </c>
      <c r="B372" s="1086" t="s">
        <v>1810</v>
      </c>
      <c r="C372" s="1077" t="s">
        <v>1811</v>
      </c>
      <c r="D372" s="1077" t="s">
        <v>218</v>
      </c>
      <c r="E372" s="1088"/>
      <c r="F372" s="1307"/>
      <c r="G372" s="1307"/>
      <c r="H372" s="1307"/>
      <c r="I372" s="1307"/>
      <c r="J372" s="1307"/>
    </row>
    <row r="373" spans="1:10" ht="24" customHeight="1">
      <c r="A373" s="1087" t="s">
        <v>1812</v>
      </c>
      <c r="B373" s="1086" t="s">
        <v>1810</v>
      </c>
      <c r="C373" s="1077" t="s">
        <v>1811</v>
      </c>
      <c r="D373" s="1077" t="s">
        <v>218</v>
      </c>
      <c r="E373" s="1088">
        <v>116</v>
      </c>
      <c r="F373" s="1307"/>
      <c r="G373" s="1307"/>
      <c r="H373" s="1307"/>
      <c r="I373" s="1307"/>
      <c r="J373" s="1307"/>
    </row>
    <row r="374" spans="1:10" ht="24" customHeight="1">
      <c r="A374" s="1087" t="s">
        <v>1813</v>
      </c>
      <c r="B374" s="1086" t="s">
        <v>1810</v>
      </c>
      <c r="C374" s="1077" t="s">
        <v>1811</v>
      </c>
      <c r="D374" s="1077" t="s">
        <v>218</v>
      </c>
      <c r="E374" s="1088">
        <v>30</v>
      </c>
      <c r="F374" s="1307"/>
      <c r="G374" s="1307"/>
      <c r="H374" s="1307"/>
      <c r="I374" s="1307"/>
      <c r="J374" s="1307"/>
    </row>
    <row r="375" spans="1:10" ht="24" customHeight="1">
      <c r="A375" s="1087" t="s">
        <v>1814</v>
      </c>
      <c r="B375" s="1086" t="s">
        <v>1810</v>
      </c>
      <c r="C375" s="1077" t="s">
        <v>1811</v>
      </c>
      <c r="D375" s="1077" t="s">
        <v>218</v>
      </c>
      <c r="E375" s="1088"/>
      <c r="F375" s="1307"/>
      <c r="G375" s="1307"/>
      <c r="H375" s="1307"/>
      <c r="I375" s="1307"/>
      <c r="J375" s="1307"/>
    </row>
    <row r="376" spans="1:10" ht="24" customHeight="1">
      <c r="A376" s="1087" t="s">
        <v>1815</v>
      </c>
      <c r="B376" s="1086" t="s">
        <v>1810</v>
      </c>
      <c r="C376" s="1077" t="s">
        <v>1811</v>
      </c>
      <c r="D376" s="1077" t="s">
        <v>218</v>
      </c>
      <c r="E376" s="1088"/>
      <c r="F376" s="1307"/>
      <c r="G376" s="1307"/>
      <c r="H376" s="1307"/>
      <c r="I376" s="1307"/>
      <c r="J376" s="1307"/>
    </row>
    <row r="377" spans="1:10" ht="24" customHeight="1">
      <c r="A377" s="1087" t="s">
        <v>1816</v>
      </c>
      <c r="B377" s="1086" t="s">
        <v>1810</v>
      </c>
      <c r="C377" s="1077" t="s">
        <v>1811</v>
      </c>
      <c r="D377" s="1077" t="s">
        <v>218</v>
      </c>
      <c r="E377" s="1088">
        <v>182</v>
      </c>
      <c r="F377" s="1307"/>
      <c r="G377" s="1307"/>
      <c r="H377" s="1307"/>
      <c r="I377" s="1307"/>
      <c r="J377" s="1307"/>
    </row>
    <row r="378" spans="1:10" ht="24" customHeight="1">
      <c r="A378" s="1087" t="s">
        <v>1817</v>
      </c>
      <c r="B378" s="1086" t="s">
        <v>1818</v>
      </c>
      <c r="C378" s="1077" t="s">
        <v>1472</v>
      </c>
      <c r="D378" s="1077" t="s">
        <v>218</v>
      </c>
      <c r="E378" s="1088">
        <v>13799</v>
      </c>
      <c r="F378" s="1307"/>
      <c r="G378" s="1307"/>
      <c r="H378" s="1307"/>
      <c r="I378" s="1307"/>
      <c r="J378" s="1307"/>
    </row>
    <row r="379" spans="1:10" ht="24" customHeight="1">
      <c r="A379" s="1087" t="s">
        <v>1819</v>
      </c>
      <c r="B379" s="1086" t="s">
        <v>1818</v>
      </c>
      <c r="C379" s="1077" t="s">
        <v>1472</v>
      </c>
      <c r="D379" s="1077" t="s">
        <v>218</v>
      </c>
      <c r="E379" s="1088">
        <v>9516</v>
      </c>
      <c r="F379" s="1307"/>
      <c r="G379" s="1307"/>
      <c r="H379" s="1307"/>
      <c r="I379" s="1307"/>
      <c r="J379" s="1307"/>
    </row>
    <row r="380" spans="1:10" ht="24" customHeight="1">
      <c r="A380" s="1087" t="s">
        <v>1820</v>
      </c>
      <c r="B380" s="1086" t="s">
        <v>1818</v>
      </c>
      <c r="C380" s="1077" t="s">
        <v>1472</v>
      </c>
      <c r="D380" s="1077" t="s">
        <v>218</v>
      </c>
      <c r="E380" s="1088">
        <v>7930</v>
      </c>
      <c r="F380" s="1307"/>
      <c r="G380" s="1307"/>
      <c r="H380" s="1307"/>
      <c r="I380" s="1307"/>
      <c r="J380" s="1307"/>
    </row>
    <row r="381" spans="1:10" ht="24" customHeight="1">
      <c r="A381" s="1087" t="s">
        <v>1821</v>
      </c>
      <c r="B381" s="1086" t="s">
        <v>1818</v>
      </c>
      <c r="C381" s="1077" t="s">
        <v>1472</v>
      </c>
      <c r="D381" s="1077" t="s">
        <v>218</v>
      </c>
      <c r="E381" s="1088">
        <v>11479</v>
      </c>
      <c r="F381" s="1307"/>
      <c r="G381" s="1307"/>
      <c r="H381" s="1307"/>
      <c r="I381" s="1307"/>
      <c r="J381" s="1307"/>
    </row>
    <row r="382" spans="1:10" ht="24" customHeight="1">
      <c r="A382" s="1087" t="s">
        <v>1822</v>
      </c>
      <c r="B382" s="1086" t="s">
        <v>1818</v>
      </c>
      <c r="C382" s="1077" t="s">
        <v>1472</v>
      </c>
      <c r="D382" s="1077" t="s">
        <v>218</v>
      </c>
      <c r="E382" s="1088">
        <v>9728</v>
      </c>
      <c r="F382" s="1307"/>
      <c r="G382" s="1307"/>
      <c r="H382" s="1307"/>
      <c r="I382" s="1307"/>
      <c r="J382" s="1307"/>
    </row>
    <row r="383" spans="1:10" ht="24" customHeight="1">
      <c r="A383" s="1087" t="s">
        <v>1823</v>
      </c>
      <c r="B383" s="1086" t="s">
        <v>1818</v>
      </c>
      <c r="C383" s="1077" t="s">
        <v>1472</v>
      </c>
      <c r="D383" s="1077" t="s">
        <v>218</v>
      </c>
      <c r="E383" s="1088">
        <v>4864</v>
      </c>
      <c r="F383" s="1307"/>
      <c r="G383" s="1307"/>
      <c r="H383" s="1307"/>
      <c r="I383" s="1307"/>
      <c r="J383" s="1307"/>
    </row>
    <row r="384" spans="1:10" ht="24" customHeight="1">
      <c r="A384" s="1087" t="s">
        <v>1824</v>
      </c>
      <c r="B384" s="1086" t="s">
        <v>1825</v>
      </c>
      <c r="C384" s="1077" t="s">
        <v>1484</v>
      </c>
      <c r="D384" s="1077" t="s">
        <v>218</v>
      </c>
      <c r="E384" s="1077"/>
      <c r="F384" s="1082">
        <v>0.95</v>
      </c>
      <c r="G384" s="1082">
        <v>0.83</v>
      </c>
      <c r="H384" s="1082">
        <v>0.28999999999999998</v>
      </c>
      <c r="I384" s="1082">
        <v>7.0000000000000007E-2</v>
      </c>
      <c r="J384" s="1082">
        <v>0.08</v>
      </c>
    </row>
    <row r="385" spans="1:11" ht="24" customHeight="1">
      <c r="A385" s="1087" t="s">
        <v>1826</v>
      </c>
      <c r="B385" s="1086" t="s">
        <v>146</v>
      </c>
      <c r="C385" s="1077" t="s">
        <v>1484</v>
      </c>
      <c r="D385" s="1077" t="s">
        <v>218</v>
      </c>
      <c r="E385" s="1082">
        <v>0.66</v>
      </c>
      <c r="F385" s="1082"/>
      <c r="G385" s="1082"/>
      <c r="H385" s="1082"/>
      <c r="I385" s="1082"/>
      <c r="J385" s="1082"/>
    </row>
    <row r="386" spans="1:11" ht="24" customHeight="1">
      <c r="A386" s="1087" t="s">
        <v>1807</v>
      </c>
      <c r="B386" s="1086" t="s">
        <v>1827</v>
      </c>
      <c r="C386" s="1077" t="s">
        <v>1484</v>
      </c>
      <c r="D386" s="1077" t="s">
        <v>218</v>
      </c>
      <c r="E386" s="1077"/>
      <c r="F386" s="1082"/>
      <c r="G386" s="1082"/>
      <c r="H386" s="1082"/>
      <c r="I386" s="1082"/>
      <c r="J386" s="1082"/>
    </row>
    <row r="387" spans="1:11" ht="24" customHeight="1">
      <c r="A387" s="1087" t="s">
        <v>1807</v>
      </c>
      <c r="B387" s="1086" t="s">
        <v>1828</v>
      </c>
      <c r="C387" s="1077" t="s">
        <v>1484</v>
      </c>
      <c r="D387" s="1077" t="s">
        <v>218</v>
      </c>
      <c r="E387" s="1077"/>
      <c r="F387" s="1082"/>
      <c r="G387" s="1082"/>
      <c r="H387" s="1082"/>
      <c r="I387" s="1082"/>
      <c r="J387" s="1082"/>
    </row>
    <row r="388" spans="1:11" ht="24" customHeight="1">
      <c r="A388" s="1087" t="s">
        <v>1807</v>
      </c>
      <c r="B388" s="1086" t="s">
        <v>1829</v>
      </c>
      <c r="C388" s="1077" t="s">
        <v>1484</v>
      </c>
      <c r="D388" s="1077" t="s">
        <v>218</v>
      </c>
      <c r="E388" s="1077"/>
      <c r="F388" s="1082"/>
      <c r="G388" s="1082"/>
      <c r="H388" s="1082"/>
      <c r="I388" s="1082"/>
      <c r="J388" s="1082"/>
    </row>
    <row r="389" spans="1:11" ht="24" customHeight="1">
      <c r="A389" s="1087" t="s">
        <v>1830</v>
      </c>
      <c r="B389" s="1086" t="s">
        <v>1831</v>
      </c>
      <c r="C389" s="1077" t="s">
        <v>1472</v>
      </c>
      <c r="D389" s="1077" t="s">
        <v>218</v>
      </c>
      <c r="E389" s="1077"/>
      <c r="F389" s="1082"/>
      <c r="G389" s="1082"/>
      <c r="H389" s="1082"/>
      <c r="I389" s="1082"/>
      <c r="J389" s="1082"/>
    </row>
    <row r="390" spans="1:11" ht="24" customHeight="1">
      <c r="A390" s="1087" t="s">
        <v>1832</v>
      </c>
      <c r="B390" s="1086" t="s">
        <v>1833</v>
      </c>
      <c r="C390" s="1077"/>
      <c r="D390" s="1077" t="s">
        <v>218</v>
      </c>
      <c r="E390" s="1077"/>
      <c r="F390" s="1082"/>
      <c r="G390" s="1082"/>
      <c r="H390" s="1082"/>
      <c r="I390" s="1082"/>
      <c r="J390" s="1082"/>
    </row>
    <row r="391" spans="1:11" ht="24" customHeight="1">
      <c r="A391" s="1298" t="s">
        <v>1834</v>
      </c>
      <c r="B391" s="1086"/>
      <c r="C391" s="1077"/>
      <c r="D391" s="1077" t="s">
        <v>218</v>
      </c>
      <c r="E391" s="1077"/>
      <c r="F391" s="1082"/>
      <c r="G391" s="1082"/>
      <c r="H391" s="1082"/>
      <c r="I391" s="1082"/>
      <c r="J391" s="1082"/>
    </row>
    <row r="392" spans="1:11" ht="24" customHeight="1">
      <c r="A392" s="1087" t="s">
        <v>1807</v>
      </c>
      <c r="B392" s="1086" t="s">
        <v>1835</v>
      </c>
      <c r="C392" s="1077" t="s">
        <v>1484</v>
      </c>
      <c r="D392" s="1077" t="s">
        <v>218</v>
      </c>
      <c r="E392" s="1077"/>
      <c r="F392" s="1082"/>
      <c r="G392" s="1082"/>
      <c r="H392" s="1082"/>
      <c r="I392" s="1082"/>
      <c r="J392" s="1082"/>
    </row>
    <row r="393" spans="1:11" ht="24" customHeight="1">
      <c r="A393" s="1087" t="s">
        <v>1807</v>
      </c>
      <c r="B393" s="1086" t="s">
        <v>1836</v>
      </c>
      <c r="C393" s="1077" t="s">
        <v>1484</v>
      </c>
      <c r="D393" s="1077" t="s">
        <v>218</v>
      </c>
      <c r="E393" s="1077"/>
      <c r="F393" s="1082"/>
      <c r="G393" s="1082"/>
      <c r="H393" s="1082"/>
      <c r="I393" s="1082"/>
      <c r="J393" s="1082"/>
    </row>
    <row r="394" spans="1:11" ht="24" customHeight="1">
      <c r="A394" s="1087" t="s">
        <v>1807</v>
      </c>
      <c r="B394" s="1086" t="s">
        <v>1837</v>
      </c>
      <c r="C394" s="1077" t="s">
        <v>1484</v>
      </c>
      <c r="D394" s="1077" t="s">
        <v>218</v>
      </c>
      <c r="E394" s="1077"/>
      <c r="F394" s="1082"/>
      <c r="G394" s="1082"/>
      <c r="H394" s="1082"/>
      <c r="I394" s="1082"/>
      <c r="J394" s="1082"/>
    </row>
    <row r="395" spans="1:11" ht="24" customHeight="1">
      <c r="A395" s="1087" t="s">
        <v>1838</v>
      </c>
      <c r="B395" s="1086" t="s">
        <v>148</v>
      </c>
      <c r="C395" s="1077"/>
      <c r="D395" s="1077" t="s">
        <v>218</v>
      </c>
      <c r="E395" s="1077"/>
      <c r="F395" s="1088">
        <v>2154</v>
      </c>
      <c r="G395" s="1088">
        <v>2154</v>
      </c>
      <c r="H395" s="1088">
        <v>2154</v>
      </c>
      <c r="I395" s="1088">
        <v>2154</v>
      </c>
      <c r="J395" s="1088">
        <v>2154</v>
      </c>
    </row>
    <row r="396" spans="1:11" ht="24" customHeight="1">
      <c r="A396" s="1087" t="s">
        <v>1839</v>
      </c>
      <c r="B396" s="1086" t="s">
        <v>1470</v>
      </c>
      <c r="C396" s="1077" t="s">
        <v>1472</v>
      </c>
      <c r="D396" s="1077" t="s">
        <v>218</v>
      </c>
      <c r="E396" s="1077"/>
      <c r="F396" s="1088">
        <v>2019</v>
      </c>
      <c r="G396" s="1088">
        <v>2019</v>
      </c>
      <c r="H396" s="1088">
        <v>2019</v>
      </c>
      <c r="I396" s="1088">
        <v>2019</v>
      </c>
      <c r="J396" s="1088">
        <v>2019</v>
      </c>
    </row>
    <row r="397" spans="1:11" ht="24" customHeight="1">
      <c r="A397" s="1087" t="s">
        <v>1466</v>
      </c>
      <c r="B397" s="1086" t="s">
        <v>1467</v>
      </c>
      <c r="C397" s="1077"/>
      <c r="D397" s="1077" t="s">
        <v>218</v>
      </c>
      <c r="E397" s="1077"/>
      <c r="F397" s="1088">
        <v>1000</v>
      </c>
      <c r="G397" s="1088">
        <v>1000</v>
      </c>
      <c r="H397" s="1088">
        <v>1000</v>
      </c>
      <c r="I397" s="1088">
        <v>1000</v>
      </c>
      <c r="J397" s="1088">
        <v>1000</v>
      </c>
      <c r="K397" s="1080" t="s">
        <v>1840</v>
      </c>
    </row>
    <row r="398" spans="1:11" ht="24" customHeight="1">
      <c r="A398" s="1087" t="s">
        <v>1841</v>
      </c>
      <c r="B398" s="1086" t="s">
        <v>1842</v>
      </c>
      <c r="C398" s="1089" t="s">
        <v>1843</v>
      </c>
      <c r="D398" s="1077" t="s">
        <v>218</v>
      </c>
      <c r="E398" s="1077"/>
      <c r="F398" s="1088">
        <v>746</v>
      </c>
      <c r="G398" s="1088">
        <v>746</v>
      </c>
      <c r="H398" s="1088">
        <v>746</v>
      </c>
      <c r="I398" s="1088">
        <v>746</v>
      </c>
      <c r="J398" s="1088">
        <v>746</v>
      </c>
    </row>
    <row r="399" spans="1:11" ht="24" customHeight="1">
      <c r="A399" s="1087" t="s">
        <v>1844</v>
      </c>
      <c r="B399" s="1086" t="s">
        <v>1845</v>
      </c>
      <c r="C399" s="1077" t="s">
        <v>1846</v>
      </c>
      <c r="D399" s="1077" t="s">
        <v>218</v>
      </c>
      <c r="E399" s="1077"/>
      <c r="F399" s="1088">
        <v>33275</v>
      </c>
      <c r="G399" s="1088">
        <v>33275</v>
      </c>
      <c r="H399" s="1088">
        <v>33275</v>
      </c>
      <c r="I399" s="1088">
        <v>33275</v>
      </c>
      <c r="J399" s="1088">
        <v>33275</v>
      </c>
    </row>
    <row r="400" spans="1:11" ht="24" customHeight="1">
      <c r="A400" s="1087" t="s">
        <v>1478</v>
      </c>
      <c r="B400" s="1086" t="s">
        <v>1479</v>
      </c>
      <c r="C400" s="1077"/>
      <c r="D400" s="1077" t="s">
        <v>218</v>
      </c>
      <c r="E400" s="1077"/>
      <c r="F400" s="1082">
        <v>27</v>
      </c>
      <c r="G400" s="1082">
        <v>30.3</v>
      </c>
      <c r="H400" s="1082">
        <v>33.5</v>
      </c>
      <c r="I400" s="1082">
        <v>36.799999999999997</v>
      </c>
      <c r="J400" s="1082">
        <v>3.2</v>
      </c>
      <c r="K400" s="1080" t="s">
        <v>1840</v>
      </c>
    </row>
    <row r="401" spans="1:11" ht="24" customHeight="1">
      <c r="A401" s="1087" t="s">
        <v>1476</v>
      </c>
      <c r="B401" s="1086" t="s">
        <v>1477</v>
      </c>
      <c r="C401" s="1077"/>
      <c r="D401" s="1077" t="s">
        <v>218</v>
      </c>
      <c r="E401" s="1077"/>
      <c r="F401" s="1082">
        <v>5462</v>
      </c>
      <c r="G401" s="1082">
        <v>5802</v>
      </c>
      <c r="H401" s="1082">
        <v>6137</v>
      </c>
      <c r="I401" s="1082">
        <v>6468</v>
      </c>
      <c r="J401" s="1082">
        <v>2174</v>
      </c>
      <c r="K401" s="1080" t="s">
        <v>1840</v>
      </c>
    </row>
    <row r="402" spans="1:11" ht="24" customHeight="1">
      <c r="A402" s="1087" t="s">
        <v>1482</v>
      </c>
      <c r="B402" s="1086" t="s">
        <v>1483</v>
      </c>
      <c r="C402" s="1077" t="s">
        <v>1472</v>
      </c>
      <c r="D402" s="1077" t="s">
        <v>218</v>
      </c>
      <c r="E402" s="1077"/>
      <c r="F402" s="1082">
        <v>57970</v>
      </c>
      <c r="G402" s="1082">
        <v>57970</v>
      </c>
      <c r="H402" s="1082">
        <v>57970</v>
      </c>
      <c r="I402" s="1082">
        <v>57970</v>
      </c>
      <c r="J402" s="1082">
        <v>57970</v>
      </c>
      <c r="K402" s="1080" t="s">
        <v>1840</v>
      </c>
    </row>
    <row r="403" spans="1:11" ht="24" customHeight="1">
      <c r="A403" s="1087" t="s">
        <v>1480</v>
      </c>
      <c r="B403" s="1086" t="s">
        <v>1481</v>
      </c>
      <c r="C403" s="1077" t="s">
        <v>1472</v>
      </c>
      <c r="D403" s="1077" t="s">
        <v>218</v>
      </c>
      <c r="E403" s="1077"/>
      <c r="F403" s="1082">
        <v>483</v>
      </c>
      <c r="G403" s="1082">
        <v>483</v>
      </c>
      <c r="H403" s="1082">
        <v>483</v>
      </c>
      <c r="I403" s="1082">
        <v>483</v>
      </c>
      <c r="J403" s="1082">
        <v>483</v>
      </c>
      <c r="K403" s="1080" t="s">
        <v>1840</v>
      </c>
    </row>
    <row r="404" spans="1:11" ht="24" customHeight="1">
      <c r="A404" s="1087" t="s">
        <v>1487</v>
      </c>
      <c r="B404" s="1086" t="s">
        <v>1488</v>
      </c>
      <c r="C404" s="1077"/>
      <c r="D404" s="1077" t="s">
        <v>218</v>
      </c>
      <c r="E404" s="1077"/>
      <c r="F404" s="1082">
        <v>0.1</v>
      </c>
      <c r="G404" s="1082">
        <v>0.1</v>
      </c>
      <c r="H404" s="1082">
        <v>0.1</v>
      </c>
      <c r="I404" s="1082">
        <v>0.1</v>
      </c>
      <c r="J404" s="1082">
        <v>0.1</v>
      </c>
      <c r="K404" s="1080" t="s">
        <v>1840</v>
      </c>
    </row>
    <row r="405" spans="1:11" ht="24" customHeight="1">
      <c r="A405" s="1087" t="s">
        <v>1491</v>
      </c>
      <c r="B405" s="1086" t="s">
        <v>1492</v>
      </c>
      <c r="C405" s="1077"/>
      <c r="D405" s="1077" t="s">
        <v>218</v>
      </c>
      <c r="E405" s="1077"/>
      <c r="F405" s="1082">
        <v>1.6</v>
      </c>
      <c r="G405" s="1082">
        <v>1.6</v>
      </c>
      <c r="H405" s="1082">
        <v>1.6</v>
      </c>
      <c r="I405" s="1082">
        <v>1.6</v>
      </c>
      <c r="J405" s="1082">
        <v>1.6</v>
      </c>
      <c r="K405" s="1080" t="s">
        <v>1840</v>
      </c>
    </row>
    <row r="406" spans="1:11" ht="24" customHeight="1">
      <c r="A406" s="1087" t="s">
        <v>1493</v>
      </c>
      <c r="B406" s="1086" t="s">
        <v>1494</v>
      </c>
      <c r="C406" s="1077"/>
      <c r="D406" s="1077" t="s">
        <v>218</v>
      </c>
      <c r="E406" s="1077"/>
      <c r="F406" s="1082">
        <v>0.3</v>
      </c>
      <c r="G406" s="1082">
        <v>0.3</v>
      </c>
      <c r="H406" s="1082">
        <v>0.3</v>
      </c>
      <c r="I406" s="1082">
        <v>0.3</v>
      </c>
      <c r="J406" s="1082">
        <v>0.3</v>
      </c>
      <c r="K406" s="1080" t="s">
        <v>1840</v>
      </c>
    </row>
    <row r="407" spans="1:11" ht="24" customHeight="1">
      <c r="A407" s="1087" t="s">
        <v>1495</v>
      </c>
      <c r="B407" s="1086" t="s">
        <v>1496</v>
      </c>
      <c r="C407" s="1077" t="s">
        <v>1497</v>
      </c>
      <c r="D407" s="1077" t="s">
        <v>218</v>
      </c>
      <c r="E407" s="1077"/>
      <c r="F407" s="1088">
        <v>174088</v>
      </c>
      <c r="G407" s="1088">
        <v>174088</v>
      </c>
      <c r="H407" s="1088">
        <v>174088</v>
      </c>
      <c r="I407" s="1088">
        <v>174088</v>
      </c>
      <c r="J407" s="1088">
        <v>174088</v>
      </c>
    </row>
    <row r="408" spans="1:11" ht="24" customHeight="1">
      <c r="A408" s="1087" t="s">
        <v>1498</v>
      </c>
      <c r="B408" s="1086" t="s">
        <v>1496</v>
      </c>
      <c r="C408" s="1077" t="s">
        <v>1497</v>
      </c>
      <c r="D408" s="1077" t="s">
        <v>218</v>
      </c>
      <c r="E408" s="1077"/>
      <c r="F408" s="1088">
        <v>361765</v>
      </c>
      <c r="G408" s="1088">
        <v>361765</v>
      </c>
      <c r="H408" s="1088">
        <v>361765</v>
      </c>
      <c r="I408" s="1088">
        <v>361765</v>
      </c>
      <c r="J408" s="1088">
        <v>361765</v>
      </c>
    </row>
    <row r="409" spans="1:11" ht="24" customHeight="1">
      <c r="A409" s="1087" t="s">
        <v>1499</v>
      </c>
      <c r="B409" s="1086" t="s">
        <v>1496</v>
      </c>
      <c r="C409" s="1077" t="s">
        <v>1497</v>
      </c>
      <c r="D409" s="1077" t="s">
        <v>218</v>
      </c>
      <c r="E409" s="1077"/>
      <c r="F409" s="1088">
        <v>618983</v>
      </c>
      <c r="G409" s="1088">
        <v>618983</v>
      </c>
      <c r="H409" s="1088">
        <v>618983</v>
      </c>
      <c r="I409" s="1088">
        <v>618983</v>
      </c>
      <c r="J409" s="1088">
        <v>618983</v>
      </c>
    </row>
    <row r="410" spans="1:11" ht="24" customHeight="1">
      <c r="A410" s="592" t="s">
        <v>1847</v>
      </c>
      <c r="B410" s="1086" t="s">
        <v>1848</v>
      </c>
      <c r="C410" s="1077" t="s">
        <v>1849</v>
      </c>
      <c r="D410" s="1077" t="s">
        <v>218</v>
      </c>
      <c r="E410" s="1077"/>
      <c r="F410" s="1090">
        <v>8.69</v>
      </c>
      <c r="G410" s="1090">
        <v>8.69</v>
      </c>
      <c r="H410" s="1090">
        <v>8.69</v>
      </c>
      <c r="I410" s="1090">
        <v>8.69</v>
      </c>
      <c r="J410" s="1090">
        <v>8.69</v>
      </c>
    </row>
    <row r="411" spans="1:11" ht="24" customHeight="1">
      <c r="A411" s="592" t="s">
        <v>1850</v>
      </c>
      <c r="B411" s="1086" t="s">
        <v>1851</v>
      </c>
      <c r="C411" s="1077" t="s">
        <v>1849</v>
      </c>
      <c r="D411" s="1077" t="s">
        <v>218</v>
      </c>
      <c r="E411" s="1077"/>
      <c r="F411" s="1090">
        <v>9.1300000000000008</v>
      </c>
      <c r="G411" s="1090">
        <v>9.1300000000000008</v>
      </c>
      <c r="H411" s="1090">
        <v>9.1300000000000008</v>
      </c>
      <c r="I411" s="1090">
        <v>9.1300000000000008</v>
      </c>
      <c r="J411" s="1090">
        <v>9.1300000000000008</v>
      </c>
    </row>
    <row r="412" spans="1:11" ht="24" customHeight="1">
      <c r="A412" s="592" t="s">
        <v>1852</v>
      </c>
      <c r="B412" s="1086" t="s">
        <v>1853</v>
      </c>
      <c r="C412" s="1077" t="s">
        <v>1849</v>
      </c>
      <c r="D412" s="1077" t="s">
        <v>218</v>
      </c>
      <c r="E412" s="1077"/>
      <c r="F412" s="1090">
        <v>8.34</v>
      </c>
      <c r="G412" s="1090">
        <v>8.34</v>
      </c>
      <c r="H412" s="1090">
        <v>8.34</v>
      </c>
      <c r="I412" s="1090">
        <v>8.34</v>
      </c>
      <c r="J412" s="1090">
        <v>8.34</v>
      </c>
    </row>
    <row r="413" spans="1:11" ht="24" customHeight="1">
      <c r="A413" s="592" t="s">
        <v>1854</v>
      </c>
      <c r="B413" s="1086" t="s">
        <v>1855</v>
      </c>
      <c r="C413" s="1077" t="s">
        <v>1849</v>
      </c>
      <c r="D413" s="1077" t="s">
        <v>218</v>
      </c>
      <c r="E413" s="1077"/>
      <c r="F413" s="1090">
        <v>7.9</v>
      </c>
      <c r="G413" s="1090">
        <v>7.9</v>
      </c>
      <c r="H413" s="1090">
        <v>7.9</v>
      </c>
      <c r="I413" s="1090">
        <v>7.9</v>
      </c>
      <c r="J413" s="1090">
        <v>7.9</v>
      </c>
    </row>
    <row r="414" spans="1:11" ht="24" customHeight="1">
      <c r="A414" s="571" t="s">
        <v>1847</v>
      </c>
      <c r="B414" s="1086" t="s">
        <v>1856</v>
      </c>
      <c r="C414" s="1077" t="s">
        <v>1849</v>
      </c>
      <c r="D414" s="1077" t="s">
        <v>218</v>
      </c>
      <c r="E414" s="1077"/>
      <c r="F414" s="1090">
        <v>9.43</v>
      </c>
      <c r="G414" s="1090">
        <v>9.43</v>
      </c>
      <c r="H414" s="1090">
        <v>9.43</v>
      </c>
      <c r="I414" s="1090">
        <v>9.43</v>
      </c>
      <c r="J414" s="1090">
        <v>9.43</v>
      </c>
    </row>
    <row r="415" spans="1:11" ht="24" customHeight="1">
      <c r="A415" s="571" t="s">
        <v>1850</v>
      </c>
      <c r="B415" s="1086" t="s">
        <v>1857</v>
      </c>
      <c r="C415" s="1077" t="s">
        <v>1849</v>
      </c>
      <c r="D415" s="1077" t="s">
        <v>218</v>
      </c>
      <c r="E415" s="1077"/>
      <c r="F415" s="1090">
        <v>9.58</v>
      </c>
      <c r="G415" s="1090">
        <v>9.58</v>
      </c>
      <c r="H415" s="1090">
        <v>9.58</v>
      </c>
      <c r="I415" s="1090">
        <v>9.58</v>
      </c>
      <c r="J415" s="1090">
        <v>9.58</v>
      </c>
    </row>
    <row r="416" spans="1:11" ht="24" customHeight="1">
      <c r="A416" s="571" t="s">
        <v>1852</v>
      </c>
      <c r="B416" s="1086" t="s">
        <v>1858</v>
      </c>
      <c r="C416" s="1077" t="s">
        <v>1849</v>
      </c>
      <c r="D416" s="1077" t="s">
        <v>218</v>
      </c>
      <c r="E416" s="1077"/>
      <c r="F416" s="1090">
        <v>9</v>
      </c>
      <c r="G416" s="1090">
        <v>9</v>
      </c>
      <c r="H416" s="1090">
        <v>9</v>
      </c>
      <c r="I416" s="1090">
        <v>9</v>
      </c>
      <c r="J416" s="1090">
        <v>9</v>
      </c>
    </row>
    <row r="417" spans="1:10" ht="24" customHeight="1">
      <c r="A417" s="571" t="s">
        <v>1854</v>
      </c>
      <c r="B417" s="1086" t="s">
        <v>1859</v>
      </c>
      <c r="C417" s="1077" t="s">
        <v>1849</v>
      </c>
      <c r="D417" s="1077" t="s">
        <v>218</v>
      </c>
      <c r="E417" s="1077"/>
      <c r="F417" s="1090">
        <v>8.85</v>
      </c>
      <c r="G417" s="1090">
        <v>8.85</v>
      </c>
      <c r="H417" s="1090">
        <v>8.85</v>
      </c>
      <c r="I417" s="1090">
        <v>8.85</v>
      </c>
      <c r="J417" s="1090">
        <v>8.85</v>
      </c>
    </row>
    <row r="418" spans="1:10" ht="24" customHeight="1">
      <c r="A418" s="571" t="s">
        <v>1847</v>
      </c>
      <c r="B418" s="1086" t="s">
        <v>1860</v>
      </c>
      <c r="C418" s="1077" t="s">
        <v>1849</v>
      </c>
      <c r="D418" s="1077" t="s">
        <v>218</v>
      </c>
      <c r="E418" s="1077"/>
      <c r="F418" s="1090">
        <v>8.65</v>
      </c>
      <c r="G418" s="1090">
        <v>8.65</v>
      </c>
      <c r="H418" s="1090">
        <v>8.65</v>
      </c>
      <c r="I418" s="1090">
        <v>8.65</v>
      </c>
      <c r="J418" s="1090">
        <v>8.65</v>
      </c>
    </row>
    <row r="419" spans="1:10" ht="24" customHeight="1">
      <c r="A419" s="571" t="s">
        <v>1850</v>
      </c>
      <c r="B419" s="1086" t="s">
        <v>1861</v>
      </c>
      <c r="C419" s="1077" t="s">
        <v>1849</v>
      </c>
      <c r="D419" s="1077" t="s">
        <v>218</v>
      </c>
      <c r="E419" s="1077"/>
      <c r="F419" s="1090">
        <v>9.33</v>
      </c>
      <c r="G419" s="1090">
        <v>9.33</v>
      </c>
      <c r="H419" s="1090">
        <v>9.33</v>
      </c>
      <c r="I419" s="1090">
        <v>9.33</v>
      </c>
      <c r="J419" s="1090">
        <v>9.33</v>
      </c>
    </row>
    <row r="420" spans="1:10" ht="24" customHeight="1">
      <c r="A420" s="571" t="s">
        <v>1852</v>
      </c>
      <c r="B420" s="1086" t="s">
        <v>1862</v>
      </c>
      <c r="C420" s="1077" t="s">
        <v>1849</v>
      </c>
      <c r="D420" s="1077" t="s">
        <v>218</v>
      </c>
      <c r="E420" s="1077"/>
      <c r="F420" s="1090">
        <v>8.11</v>
      </c>
      <c r="G420" s="1090">
        <v>8.11</v>
      </c>
      <c r="H420" s="1090">
        <v>8.11</v>
      </c>
      <c r="I420" s="1090">
        <v>8.11</v>
      </c>
      <c r="J420" s="1090">
        <v>8.11</v>
      </c>
    </row>
    <row r="421" spans="1:10" ht="24" customHeight="1">
      <c r="A421" s="571" t="s">
        <v>1854</v>
      </c>
      <c r="B421" s="1086" t="s">
        <v>1863</v>
      </c>
      <c r="C421" s="1077" t="s">
        <v>1849</v>
      </c>
      <c r="D421" s="1077" t="s">
        <v>218</v>
      </c>
      <c r="E421" s="1077"/>
      <c r="F421" s="1090">
        <v>7.43</v>
      </c>
      <c r="G421" s="1090">
        <v>7.43</v>
      </c>
      <c r="H421" s="1090">
        <v>7.43</v>
      </c>
      <c r="I421" s="1090">
        <v>7.43</v>
      </c>
      <c r="J421" s="1090">
        <v>7.43</v>
      </c>
    </row>
    <row r="422" spans="1:10" ht="24" customHeight="1">
      <c r="A422" s="571" t="s">
        <v>1854</v>
      </c>
      <c r="B422" s="1086" t="s">
        <v>1864</v>
      </c>
      <c r="C422" s="1077" t="s">
        <v>1849</v>
      </c>
      <c r="D422" s="1077" t="s">
        <v>218</v>
      </c>
      <c r="E422" s="1077"/>
      <c r="F422" s="1090">
        <v>10</v>
      </c>
      <c r="G422" s="1090">
        <v>10</v>
      </c>
      <c r="H422" s="1090">
        <v>10</v>
      </c>
      <c r="I422" s="1090">
        <v>10</v>
      </c>
      <c r="J422" s="1090">
        <v>10</v>
      </c>
    </row>
    <row r="423" spans="1:10" ht="24" customHeight="1">
      <c r="A423" s="571" t="s">
        <v>1865</v>
      </c>
      <c r="B423" s="1086" t="s">
        <v>1866</v>
      </c>
      <c r="C423" s="1077" t="s">
        <v>1849</v>
      </c>
      <c r="D423" s="1077" t="s">
        <v>218</v>
      </c>
      <c r="E423" s="1077"/>
      <c r="F423" s="1090">
        <v>5</v>
      </c>
      <c r="G423" s="1090">
        <v>5</v>
      </c>
      <c r="H423" s="1090">
        <v>5</v>
      </c>
      <c r="I423" s="1090">
        <v>5</v>
      </c>
      <c r="J423" s="1090">
        <v>5</v>
      </c>
    </row>
    <row r="424" spans="1:10" ht="24" customHeight="1">
      <c r="A424" s="571" t="s">
        <v>1867</v>
      </c>
      <c r="B424" s="1086" t="s">
        <v>1868</v>
      </c>
      <c r="C424" s="1077" t="s">
        <v>1869</v>
      </c>
      <c r="D424" s="1077" t="s">
        <v>218</v>
      </c>
      <c r="E424" s="1077"/>
      <c r="F424" s="1082"/>
      <c r="G424" s="1082"/>
      <c r="H424" s="1082"/>
      <c r="I424" s="1082"/>
      <c r="J424" s="1082"/>
    </row>
    <row r="425" spans="1:10" ht="24" customHeight="1">
      <c r="A425" s="571" t="s">
        <v>1870</v>
      </c>
      <c r="B425" s="1086" t="s">
        <v>1871</v>
      </c>
      <c r="C425" s="1077" t="s">
        <v>1869</v>
      </c>
      <c r="D425" s="1077" t="s">
        <v>218</v>
      </c>
      <c r="E425" s="1077"/>
      <c r="F425" s="1082"/>
      <c r="G425" s="1082"/>
      <c r="H425" s="1082"/>
      <c r="I425" s="1082"/>
      <c r="J425" s="1082"/>
    </row>
    <row r="426" spans="1:10" ht="24" customHeight="1">
      <c r="A426" s="571" t="s">
        <v>1872</v>
      </c>
      <c r="B426" s="1086" t="s">
        <v>1873</v>
      </c>
      <c r="C426" s="1077" t="s">
        <v>1869</v>
      </c>
      <c r="D426" s="1077" t="s">
        <v>218</v>
      </c>
      <c r="E426" s="1077"/>
      <c r="F426" s="1082"/>
      <c r="G426" s="1082"/>
      <c r="H426" s="1082"/>
      <c r="I426" s="1082"/>
      <c r="J426" s="1082"/>
    </row>
    <row r="427" spans="1:10" ht="24" customHeight="1">
      <c r="A427" s="571" t="s">
        <v>1874</v>
      </c>
      <c r="B427" s="1086" t="s">
        <v>1875</v>
      </c>
      <c r="C427" s="1077" t="s">
        <v>1869</v>
      </c>
      <c r="D427" s="1077" t="s">
        <v>218</v>
      </c>
      <c r="E427" s="1077"/>
      <c r="F427" s="1082"/>
      <c r="G427" s="1082"/>
      <c r="H427" s="1082"/>
      <c r="I427" s="1082"/>
      <c r="J427" s="1082"/>
    </row>
    <row r="428" spans="1:10" ht="24" customHeight="1">
      <c r="A428" s="571" t="s">
        <v>1876</v>
      </c>
      <c r="B428" s="1086" t="s">
        <v>1877</v>
      </c>
      <c r="C428" s="1077" t="s">
        <v>1869</v>
      </c>
      <c r="D428" s="1077" t="s">
        <v>218</v>
      </c>
      <c r="E428" s="1077"/>
      <c r="F428" s="1082">
        <f>10*60</f>
        <v>600</v>
      </c>
      <c r="G428" s="1082">
        <f t="shared" ref="G428:J428" si="20">10*60</f>
        <v>600</v>
      </c>
      <c r="H428" s="1082">
        <f t="shared" si="20"/>
        <v>600</v>
      </c>
      <c r="I428" s="1082">
        <f t="shared" si="20"/>
        <v>600</v>
      </c>
      <c r="J428" s="1082">
        <f t="shared" si="20"/>
        <v>600</v>
      </c>
    </row>
    <row r="429" spans="1:10" ht="24" customHeight="1">
      <c r="A429" s="571" t="s">
        <v>1878</v>
      </c>
      <c r="B429" s="1086" t="s">
        <v>1879</v>
      </c>
      <c r="C429" s="1077" t="s">
        <v>1869</v>
      </c>
      <c r="D429" s="1077" t="s">
        <v>218</v>
      </c>
      <c r="E429" s="1077"/>
      <c r="F429" s="1082">
        <f>17.5*60</f>
        <v>1050</v>
      </c>
      <c r="G429" s="1082">
        <f t="shared" ref="G429:J429" si="21">17.5*60</f>
        <v>1050</v>
      </c>
      <c r="H429" s="1082">
        <f t="shared" si="21"/>
        <v>1050</v>
      </c>
      <c r="I429" s="1082">
        <f t="shared" si="21"/>
        <v>1050</v>
      </c>
      <c r="J429" s="1082">
        <f t="shared" si="21"/>
        <v>1050</v>
      </c>
    </row>
    <row r="430" spans="1:10" ht="24" customHeight="1">
      <c r="A430" s="571" t="s">
        <v>1880</v>
      </c>
      <c r="B430" s="1086" t="s">
        <v>1881</v>
      </c>
      <c r="C430" s="1077"/>
      <c r="D430" s="1077" t="s">
        <v>218</v>
      </c>
      <c r="E430" s="1077"/>
      <c r="F430" s="1082">
        <v>384</v>
      </c>
      <c r="G430" s="1082">
        <v>384</v>
      </c>
      <c r="H430" s="1082">
        <v>384</v>
      </c>
      <c r="I430" s="1082">
        <v>384</v>
      </c>
      <c r="J430" s="1082">
        <v>384</v>
      </c>
    </row>
    <row r="431" spans="1:10" ht="24" customHeight="1">
      <c r="A431" s="571" t="s">
        <v>1882</v>
      </c>
      <c r="B431" s="1086" t="s">
        <v>1883</v>
      </c>
      <c r="C431" s="1077" t="s">
        <v>1692</v>
      </c>
      <c r="D431" s="1077" t="s">
        <v>218</v>
      </c>
      <c r="E431" s="1077"/>
      <c r="F431" s="1082">
        <v>0.49</v>
      </c>
      <c r="G431" s="1082">
        <v>0.49</v>
      </c>
      <c r="H431" s="1082">
        <v>0.49</v>
      </c>
      <c r="I431" s="1082">
        <v>0.49</v>
      </c>
      <c r="J431" s="1082">
        <v>0.49</v>
      </c>
    </row>
    <row r="432" spans="1:10" ht="24" customHeight="1">
      <c r="A432" s="609" t="s">
        <v>1884</v>
      </c>
      <c r="B432" s="1086" t="s">
        <v>1885</v>
      </c>
      <c r="C432" s="236"/>
      <c r="D432" s="1077" t="s">
        <v>218</v>
      </c>
      <c r="E432" s="1077"/>
      <c r="F432" s="1082">
        <v>341.2</v>
      </c>
      <c r="G432" s="1082">
        <v>341.2</v>
      </c>
      <c r="H432" s="1082">
        <v>341.2</v>
      </c>
      <c r="I432" s="1082">
        <v>341.2</v>
      </c>
      <c r="J432" s="1082">
        <v>341.2</v>
      </c>
    </row>
    <row r="433" spans="1:11" ht="24" customHeight="1">
      <c r="A433" s="489" t="s">
        <v>1886</v>
      </c>
      <c r="B433" s="1086" t="s">
        <v>1887</v>
      </c>
      <c r="C433" s="1077" t="s">
        <v>185</v>
      </c>
      <c r="D433" s="1077" t="s">
        <v>218</v>
      </c>
      <c r="E433" s="1077"/>
      <c r="F433" s="1091"/>
      <c r="G433" s="1091"/>
      <c r="H433" s="1091"/>
      <c r="I433" s="1091"/>
      <c r="J433" s="1091"/>
    </row>
    <row r="434" spans="1:11" ht="24" customHeight="1">
      <c r="A434" s="571" t="s">
        <v>1888</v>
      </c>
      <c r="B434" s="1086" t="s">
        <v>1889</v>
      </c>
      <c r="C434" s="1077" t="s">
        <v>1484</v>
      </c>
      <c r="D434" s="1077" t="s">
        <v>218</v>
      </c>
      <c r="E434" s="1090">
        <v>11.5</v>
      </c>
      <c r="F434" s="1082"/>
      <c r="G434" s="1082"/>
      <c r="H434" s="1082"/>
      <c r="I434" s="1082"/>
      <c r="J434" s="1082"/>
    </row>
    <row r="435" spans="1:11" ht="24" customHeight="1">
      <c r="A435" s="571" t="s">
        <v>1890</v>
      </c>
      <c r="B435" s="1086" t="s">
        <v>1891</v>
      </c>
      <c r="C435" s="1077" t="s">
        <v>1484</v>
      </c>
      <c r="D435" s="1077" t="s">
        <v>218</v>
      </c>
      <c r="E435" s="1077"/>
      <c r="F435" s="1082">
        <v>14.75</v>
      </c>
      <c r="G435" s="1082">
        <v>14.75</v>
      </c>
      <c r="H435" s="1082">
        <v>14.75</v>
      </c>
      <c r="I435" s="1082">
        <v>14.75</v>
      </c>
      <c r="J435" s="1082">
        <v>14.75</v>
      </c>
    </row>
    <row r="436" spans="1:11" ht="24" customHeight="1">
      <c r="A436" s="571" t="s">
        <v>1892</v>
      </c>
      <c r="B436" s="1086" t="s">
        <v>1893</v>
      </c>
      <c r="C436" s="1077" t="s">
        <v>1484</v>
      </c>
      <c r="D436" s="1077" t="s">
        <v>218</v>
      </c>
      <c r="E436" s="1077"/>
      <c r="F436" s="1082">
        <v>4.92</v>
      </c>
      <c r="G436" s="1082">
        <v>4.92</v>
      </c>
      <c r="H436" s="1082">
        <v>4.92</v>
      </c>
      <c r="I436" s="1082">
        <v>4.92</v>
      </c>
      <c r="J436" s="1082">
        <v>4.92</v>
      </c>
    </row>
    <row r="437" spans="1:11" ht="24" customHeight="1">
      <c r="A437" s="1076" t="s">
        <v>1772</v>
      </c>
      <c r="B437" s="1077" t="s">
        <v>1773</v>
      </c>
      <c r="C437" s="1077" t="s">
        <v>1484</v>
      </c>
      <c r="D437" s="1077" t="s">
        <v>223</v>
      </c>
      <c r="E437" s="1077"/>
      <c r="F437" s="1082">
        <v>17.61</v>
      </c>
      <c r="G437" s="1082">
        <v>18.54</v>
      </c>
      <c r="H437" s="1082">
        <v>18.45</v>
      </c>
      <c r="I437" s="1082">
        <v>17.77</v>
      </c>
      <c r="J437" s="1082">
        <v>17.02</v>
      </c>
    </row>
    <row r="438" spans="1:11" ht="24" customHeight="1">
      <c r="A438" s="1085" t="s">
        <v>1774</v>
      </c>
      <c r="B438" s="1086" t="s">
        <v>1775</v>
      </c>
      <c r="C438" s="1077" t="s">
        <v>1484</v>
      </c>
      <c r="D438" s="1077" t="s">
        <v>223</v>
      </c>
      <c r="E438" s="1077"/>
      <c r="F438" s="1284">
        <v>1.1599999999999999</v>
      </c>
      <c r="G438" s="1284">
        <v>1.59</v>
      </c>
      <c r="H438" s="1284">
        <v>1.1100000000000001</v>
      </c>
      <c r="I438" s="1284">
        <v>0.9</v>
      </c>
      <c r="J438" s="1284">
        <v>0.88</v>
      </c>
      <c r="K438" s="1080" t="s">
        <v>4437</v>
      </c>
    </row>
    <row r="439" spans="1:11" ht="24" customHeight="1">
      <c r="A439" s="1085" t="s">
        <v>1776</v>
      </c>
      <c r="B439" s="1086" t="s">
        <v>1777</v>
      </c>
      <c r="C439" s="1077" t="s">
        <v>1484</v>
      </c>
      <c r="D439" s="1077" t="s">
        <v>223</v>
      </c>
      <c r="E439" s="1077"/>
      <c r="F439" s="1284">
        <v>1.48</v>
      </c>
      <c r="G439" s="1284">
        <v>1.73</v>
      </c>
      <c r="H439" s="1284">
        <v>2.68</v>
      </c>
      <c r="I439" s="1284">
        <v>1.66</v>
      </c>
      <c r="J439" s="1284">
        <v>1.32</v>
      </c>
      <c r="K439" s="1080" t="s">
        <v>4437</v>
      </c>
    </row>
    <row r="440" spans="1:11" ht="24" customHeight="1">
      <c r="A440" s="1087" t="s">
        <v>1778</v>
      </c>
      <c r="B440" s="1086" t="s">
        <v>1779</v>
      </c>
      <c r="C440" s="1077" t="s">
        <v>1484</v>
      </c>
      <c r="D440" s="1077" t="s">
        <v>223</v>
      </c>
      <c r="E440" s="1077"/>
      <c r="F440" s="1082">
        <v>0</v>
      </c>
      <c r="G440" s="1082">
        <v>0</v>
      </c>
      <c r="H440" s="1082">
        <v>0</v>
      </c>
      <c r="I440" s="1082">
        <v>0</v>
      </c>
      <c r="J440" s="1082">
        <v>0</v>
      </c>
    </row>
    <row r="441" spans="1:11" ht="24" customHeight="1">
      <c r="A441" s="1087" t="s">
        <v>1780</v>
      </c>
      <c r="B441" s="1086" t="s">
        <v>1781</v>
      </c>
      <c r="C441" s="1077" t="s">
        <v>1484</v>
      </c>
      <c r="D441" s="1077" t="s">
        <v>223</v>
      </c>
      <c r="E441" s="1077"/>
      <c r="F441" s="1082">
        <v>0.67</v>
      </c>
      <c r="G441" s="1082">
        <v>0.67</v>
      </c>
      <c r="H441" s="1082">
        <v>0.67</v>
      </c>
      <c r="I441" s="1082">
        <v>0.67</v>
      </c>
      <c r="J441" s="1082">
        <v>0.67</v>
      </c>
    </row>
    <row r="442" spans="1:11" ht="24" customHeight="1">
      <c r="A442" s="1087" t="s">
        <v>1782</v>
      </c>
      <c r="B442" s="1086" t="s">
        <v>1783</v>
      </c>
      <c r="C442" s="1077" t="s">
        <v>207</v>
      </c>
      <c r="D442" s="1077" t="s">
        <v>223</v>
      </c>
      <c r="E442" s="1077"/>
      <c r="F442" s="1082">
        <v>61.4</v>
      </c>
      <c r="G442" s="1082">
        <v>61.4</v>
      </c>
      <c r="H442" s="1082">
        <v>61.4</v>
      </c>
      <c r="I442" s="1082">
        <v>61.4</v>
      </c>
      <c r="J442" s="1082">
        <v>61.4</v>
      </c>
    </row>
    <row r="443" spans="1:11" ht="24" customHeight="1">
      <c r="A443" s="1087" t="s">
        <v>1784</v>
      </c>
      <c r="B443" s="1086" t="s">
        <v>1783</v>
      </c>
      <c r="C443" s="1077" t="s">
        <v>207</v>
      </c>
      <c r="D443" s="1077" t="s">
        <v>223</v>
      </c>
      <c r="E443" s="1077"/>
      <c r="F443" s="1082">
        <v>512.4</v>
      </c>
      <c r="G443" s="1082">
        <v>512.4</v>
      </c>
      <c r="H443" s="1082">
        <v>512.4</v>
      </c>
      <c r="I443" s="1082">
        <v>512.4</v>
      </c>
      <c r="J443" s="1082">
        <v>512.4</v>
      </c>
    </row>
    <row r="444" spans="1:11" ht="24" customHeight="1">
      <c r="A444" s="1087" t="s">
        <v>1785</v>
      </c>
      <c r="B444" s="1086" t="s">
        <v>1783</v>
      </c>
      <c r="C444" s="1077" t="s">
        <v>207</v>
      </c>
      <c r="D444" s="1077" t="s">
        <v>223</v>
      </c>
      <c r="E444" s="1077"/>
      <c r="F444" s="1082">
        <v>343.5</v>
      </c>
      <c r="G444" s="1082">
        <v>343.5</v>
      </c>
      <c r="H444" s="1082">
        <v>343.5</v>
      </c>
      <c r="I444" s="1082">
        <v>343.5</v>
      </c>
      <c r="J444" s="1082">
        <v>343.5</v>
      </c>
    </row>
    <row r="445" spans="1:11" ht="24" customHeight="1">
      <c r="A445" s="1087" t="s">
        <v>1786</v>
      </c>
      <c r="B445" s="1086" t="s">
        <v>1783</v>
      </c>
      <c r="C445" s="1077" t="s">
        <v>207</v>
      </c>
      <c r="D445" s="1077" t="s">
        <v>223</v>
      </c>
      <c r="E445" s="1077"/>
      <c r="F445" s="1082">
        <v>103.4</v>
      </c>
      <c r="G445" s="1082">
        <v>103.4</v>
      </c>
      <c r="H445" s="1082">
        <v>103.4</v>
      </c>
      <c r="I445" s="1082">
        <v>103.4</v>
      </c>
      <c r="J445" s="1082">
        <v>103.4</v>
      </c>
    </row>
    <row r="446" spans="1:11" ht="24" customHeight="1">
      <c r="A446" s="1087" t="s">
        <v>1787</v>
      </c>
      <c r="B446" s="1086" t="s">
        <v>1788</v>
      </c>
      <c r="C446" s="1077" t="s">
        <v>1484</v>
      </c>
      <c r="D446" s="1077" t="s">
        <v>223</v>
      </c>
      <c r="E446" s="1077"/>
      <c r="F446" s="1088">
        <v>111351</v>
      </c>
      <c r="G446" s="1088">
        <v>111351</v>
      </c>
      <c r="H446" s="1088">
        <v>111351</v>
      </c>
      <c r="I446" s="1088">
        <v>111351</v>
      </c>
      <c r="J446" s="1088">
        <v>111351</v>
      </c>
    </row>
    <row r="447" spans="1:11" ht="24" customHeight="1">
      <c r="A447" s="1087" t="s">
        <v>1789</v>
      </c>
      <c r="B447" s="1086" t="s">
        <v>1788</v>
      </c>
      <c r="C447" s="1077" t="s">
        <v>1484</v>
      </c>
      <c r="D447" s="1077" t="s">
        <v>223</v>
      </c>
      <c r="E447" s="1077"/>
      <c r="F447" s="1088">
        <v>123262</v>
      </c>
      <c r="G447" s="1088">
        <v>123262</v>
      </c>
      <c r="H447" s="1088">
        <v>123262</v>
      </c>
      <c r="I447" s="1088">
        <v>123262</v>
      </c>
      <c r="J447" s="1088">
        <v>123262</v>
      </c>
    </row>
    <row r="448" spans="1:11" ht="24" customHeight="1">
      <c r="A448" s="1087" t="s">
        <v>1790</v>
      </c>
      <c r="B448" s="1086" t="s">
        <v>1788</v>
      </c>
      <c r="C448" s="1077" t="s">
        <v>1484</v>
      </c>
      <c r="D448" s="1077" t="s">
        <v>223</v>
      </c>
      <c r="E448" s="1077"/>
      <c r="F448" s="1088">
        <v>179492</v>
      </c>
      <c r="G448" s="1088">
        <v>179492</v>
      </c>
      <c r="H448" s="1088">
        <v>179492</v>
      </c>
      <c r="I448" s="1088">
        <v>179492</v>
      </c>
      <c r="J448" s="1088">
        <v>179492</v>
      </c>
    </row>
    <row r="449" spans="1:10" ht="24" customHeight="1">
      <c r="A449" s="1087" t="s">
        <v>1791</v>
      </c>
      <c r="B449" s="1086" t="s">
        <v>1788</v>
      </c>
      <c r="C449" s="1077" t="s">
        <v>1484</v>
      </c>
      <c r="D449" s="1077" t="s">
        <v>223</v>
      </c>
      <c r="E449" s="1077"/>
      <c r="F449" s="1088">
        <v>268786</v>
      </c>
      <c r="G449" s="1088">
        <v>268786</v>
      </c>
      <c r="H449" s="1088">
        <v>268786</v>
      </c>
      <c r="I449" s="1088">
        <v>268786</v>
      </c>
      <c r="J449" s="1088">
        <v>268786</v>
      </c>
    </row>
    <row r="450" spans="1:10" ht="24" customHeight="1">
      <c r="A450" s="1087" t="s">
        <v>1792</v>
      </c>
      <c r="B450" s="1086" t="s">
        <v>1793</v>
      </c>
      <c r="C450" s="1077" t="s">
        <v>1484</v>
      </c>
      <c r="D450" s="1077" t="s">
        <v>223</v>
      </c>
      <c r="E450" s="1077"/>
      <c r="F450" s="1082">
        <v>32.86</v>
      </c>
      <c r="G450" s="1082">
        <v>32.96</v>
      </c>
      <c r="H450" s="1082">
        <v>32.5</v>
      </c>
      <c r="I450" s="1082">
        <v>32.32</v>
      </c>
      <c r="J450" s="1082">
        <v>32.64</v>
      </c>
    </row>
    <row r="451" spans="1:10" ht="24" customHeight="1">
      <c r="A451" s="1087" t="s">
        <v>1794</v>
      </c>
      <c r="B451" s="1086" t="s">
        <v>1795</v>
      </c>
      <c r="C451" s="1077" t="s">
        <v>1484</v>
      </c>
      <c r="D451" s="1077" t="s">
        <v>223</v>
      </c>
      <c r="E451" s="1077"/>
      <c r="F451" s="1082">
        <v>163.28</v>
      </c>
      <c r="G451" s="1082">
        <v>163.28</v>
      </c>
      <c r="H451" s="1082">
        <v>163.28</v>
      </c>
      <c r="I451" s="1082">
        <v>163.28</v>
      </c>
      <c r="J451" s="1082">
        <v>163.28</v>
      </c>
    </row>
    <row r="452" spans="1:10" ht="24" customHeight="1">
      <c r="A452" s="1087" t="s">
        <v>1796</v>
      </c>
      <c r="B452" s="1086" t="s">
        <v>1783</v>
      </c>
      <c r="C452" s="1077" t="s">
        <v>1797</v>
      </c>
      <c r="D452" s="1077" t="s">
        <v>223</v>
      </c>
      <c r="E452" s="1077"/>
      <c r="F452" s="1088">
        <v>31130</v>
      </c>
      <c r="G452" s="1088">
        <v>31130</v>
      </c>
      <c r="H452" s="1088">
        <v>31130</v>
      </c>
      <c r="I452" s="1088">
        <v>31130</v>
      </c>
      <c r="J452" s="1088">
        <v>31130</v>
      </c>
    </row>
    <row r="453" spans="1:10" ht="24" customHeight="1">
      <c r="A453" s="1087" t="s">
        <v>1798</v>
      </c>
      <c r="B453" s="1086" t="s">
        <v>1783</v>
      </c>
      <c r="C453" s="1077" t="s">
        <v>1797</v>
      </c>
      <c r="D453" s="1077" t="s">
        <v>223</v>
      </c>
      <c r="E453" s="1077"/>
      <c r="F453" s="1088">
        <v>49300</v>
      </c>
      <c r="G453" s="1088">
        <v>49300</v>
      </c>
      <c r="H453" s="1088">
        <v>49300</v>
      </c>
      <c r="I453" s="1088">
        <v>49300</v>
      </c>
      <c r="J453" s="1088">
        <v>49300</v>
      </c>
    </row>
    <row r="454" spans="1:10" ht="24" customHeight="1">
      <c r="A454" s="1087" t="s">
        <v>1799</v>
      </c>
      <c r="B454" s="1086" t="s">
        <v>1788</v>
      </c>
      <c r="C454" s="1089" t="s">
        <v>1800</v>
      </c>
      <c r="D454" s="1077" t="s">
        <v>223</v>
      </c>
      <c r="E454" s="1077"/>
      <c r="F454" s="1088">
        <v>913</v>
      </c>
      <c r="G454" s="1088">
        <v>913</v>
      </c>
      <c r="H454" s="1088">
        <v>913</v>
      </c>
      <c r="I454" s="1088">
        <v>913</v>
      </c>
      <c r="J454" s="1088">
        <v>913</v>
      </c>
    </row>
    <row r="455" spans="1:10" ht="24" customHeight="1">
      <c r="A455" s="1087" t="s">
        <v>1801</v>
      </c>
      <c r="B455" s="1086" t="s">
        <v>1788</v>
      </c>
      <c r="C455" s="1089" t="s">
        <v>1800</v>
      </c>
      <c r="D455" s="1077" t="s">
        <v>223</v>
      </c>
      <c r="E455" s="1077"/>
      <c r="F455" s="1088">
        <v>575</v>
      </c>
      <c r="G455" s="1088">
        <v>575</v>
      </c>
      <c r="H455" s="1088">
        <v>575</v>
      </c>
      <c r="I455" s="1088">
        <v>575</v>
      </c>
      <c r="J455" s="1088">
        <v>575</v>
      </c>
    </row>
    <row r="456" spans="1:10" ht="24" customHeight="1">
      <c r="A456" s="1087" t="s">
        <v>1802</v>
      </c>
      <c r="B456" s="1086" t="s">
        <v>1803</v>
      </c>
      <c r="C456" s="1077" t="s">
        <v>1804</v>
      </c>
      <c r="D456" s="1077" t="s">
        <v>223</v>
      </c>
      <c r="E456" s="1077"/>
      <c r="F456" s="1082">
        <v>11.42</v>
      </c>
      <c r="G456" s="1082">
        <v>11.48</v>
      </c>
      <c r="H456" s="1082">
        <v>11.3</v>
      </c>
      <c r="I456" s="1082">
        <v>11.26</v>
      </c>
      <c r="J456" s="1082">
        <v>11.31</v>
      </c>
    </row>
    <row r="457" spans="1:10" ht="24" customHeight="1">
      <c r="A457" s="1087" t="s">
        <v>1805</v>
      </c>
      <c r="B457" s="1086" t="s">
        <v>1806</v>
      </c>
      <c r="C457" s="1077" t="s">
        <v>1804</v>
      </c>
      <c r="D457" s="1077" t="s">
        <v>223</v>
      </c>
      <c r="E457" s="1077"/>
      <c r="F457" s="1090">
        <v>56.77</v>
      </c>
      <c r="G457" s="1090">
        <v>56.77</v>
      </c>
      <c r="H457" s="1090">
        <v>56.77</v>
      </c>
      <c r="I457" s="1090">
        <v>56.77</v>
      </c>
      <c r="J457" s="1090">
        <v>56.77</v>
      </c>
    </row>
    <row r="458" spans="1:10" ht="24" customHeight="1">
      <c r="A458" s="1087" t="s">
        <v>1807</v>
      </c>
      <c r="B458" s="1086" t="s">
        <v>1808</v>
      </c>
      <c r="C458" s="1077" t="s">
        <v>1484</v>
      </c>
      <c r="D458" s="1077" t="s">
        <v>223</v>
      </c>
      <c r="E458" s="1077"/>
      <c r="F458" s="1082">
        <f>0.66+2.05+0.44+0+0</f>
        <v>3.15</v>
      </c>
      <c r="G458" s="1082">
        <f>4.67+3.93+0.41+0+3.96</f>
        <v>12.969999999999999</v>
      </c>
      <c r="H458" s="1082">
        <f>8.41+0.63+0.41+0.75+7.98</f>
        <v>18.18</v>
      </c>
      <c r="I458" s="1082">
        <f>9.38+0.44+2.11+1.7</f>
        <v>13.629999999999999</v>
      </c>
      <c r="J458" s="1082">
        <f>0+0+0.47+5.48+0</f>
        <v>5.95</v>
      </c>
    </row>
    <row r="459" spans="1:10" ht="24" customHeight="1">
      <c r="A459" s="1087" t="s">
        <v>1809</v>
      </c>
      <c r="B459" s="1086" t="s">
        <v>1810</v>
      </c>
      <c r="C459" s="1077" t="s">
        <v>1811</v>
      </c>
      <c r="D459" s="1077" t="s">
        <v>223</v>
      </c>
      <c r="E459" s="1088">
        <v>135</v>
      </c>
      <c r="F459" s="1307"/>
      <c r="G459" s="1307"/>
      <c r="H459" s="1307"/>
      <c r="I459" s="1307"/>
      <c r="J459" s="1307"/>
    </row>
    <row r="460" spans="1:10" ht="24" customHeight="1">
      <c r="A460" s="1087" t="s">
        <v>1812</v>
      </c>
      <c r="B460" s="1086" t="s">
        <v>1810</v>
      </c>
      <c r="C460" s="1077" t="s">
        <v>1811</v>
      </c>
      <c r="D460" s="1077" t="s">
        <v>223</v>
      </c>
      <c r="E460" s="1088">
        <v>78</v>
      </c>
      <c r="F460" s="1307"/>
      <c r="G460" s="1307"/>
      <c r="H460" s="1307"/>
      <c r="I460" s="1307"/>
      <c r="J460" s="1307"/>
    </row>
    <row r="461" spans="1:10" ht="24" customHeight="1">
      <c r="A461" s="1087" t="s">
        <v>1813</v>
      </c>
      <c r="B461" s="1086" t="s">
        <v>1810</v>
      </c>
      <c r="C461" s="1077" t="s">
        <v>1811</v>
      </c>
      <c r="D461" s="1077" t="s">
        <v>223</v>
      </c>
      <c r="E461" s="1088">
        <v>19</v>
      </c>
      <c r="F461" s="1307"/>
      <c r="G461" s="1307"/>
      <c r="H461" s="1307"/>
      <c r="I461" s="1307"/>
      <c r="J461" s="1307"/>
    </row>
    <row r="462" spans="1:10" ht="24" customHeight="1">
      <c r="A462" s="1087" t="s">
        <v>1814</v>
      </c>
      <c r="B462" s="1086" t="s">
        <v>1810</v>
      </c>
      <c r="C462" s="1077" t="s">
        <v>1811</v>
      </c>
      <c r="D462" s="1077" t="s">
        <v>223</v>
      </c>
      <c r="E462" s="1088">
        <v>47</v>
      </c>
      <c r="F462" s="1307"/>
      <c r="G462" s="1307"/>
      <c r="H462" s="1307"/>
      <c r="I462" s="1307"/>
      <c r="J462" s="1307"/>
    </row>
    <row r="463" spans="1:10" ht="24" customHeight="1">
      <c r="A463" s="1087" t="s">
        <v>1815</v>
      </c>
      <c r="B463" s="1086" t="s">
        <v>1810</v>
      </c>
      <c r="C463" s="1077" t="s">
        <v>1811</v>
      </c>
      <c r="D463" s="1077" t="s">
        <v>223</v>
      </c>
      <c r="E463" s="1088">
        <v>7</v>
      </c>
      <c r="F463" s="1307"/>
      <c r="G463" s="1307"/>
      <c r="H463" s="1307"/>
      <c r="I463" s="1307"/>
      <c r="J463" s="1307"/>
    </row>
    <row r="464" spans="1:10" ht="24" customHeight="1">
      <c r="A464" s="1087" t="s">
        <v>1816</v>
      </c>
      <c r="B464" s="1086" t="s">
        <v>1810</v>
      </c>
      <c r="C464" s="1077" t="s">
        <v>1811</v>
      </c>
      <c r="D464" s="1077" t="s">
        <v>223</v>
      </c>
      <c r="E464" s="1088">
        <v>135</v>
      </c>
      <c r="F464" s="1307"/>
      <c r="G464" s="1307"/>
      <c r="H464" s="1307"/>
      <c r="I464" s="1307"/>
      <c r="J464" s="1307"/>
    </row>
    <row r="465" spans="1:10" ht="24" customHeight="1">
      <c r="A465" s="1087" t="s">
        <v>1817</v>
      </c>
      <c r="B465" s="1086" t="s">
        <v>1818</v>
      </c>
      <c r="C465" s="1077" t="s">
        <v>1472</v>
      </c>
      <c r="D465" s="1077" t="s">
        <v>223</v>
      </c>
      <c r="E465" s="1088">
        <v>13626</v>
      </c>
      <c r="F465" s="1307"/>
      <c r="G465" s="1307"/>
      <c r="H465" s="1307"/>
      <c r="I465" s="1307"/>
      <c r="J465" s="1307"/>
    </row>
    <row r="466" spans="1:10" ht="24" customHeight="1">
      <c r="A466" s="1087" t="s">
        <v>1819</v>
      </c>
      <c r="B466" s="1086" t="s">
        <v>1818</v>
      </c>
      <c r="C466" s="1077" t="s">
        <v>1472</v>
      </c>
      <c r="D466" s="1077" t="s">
        <v>223</v>
      </c>
      <c r="E466" s="1088">
        <v>9410</v>
      </c>
      <c r="F466" s="1307"/>
      <c r="G466" s="1307"/>
      <c r="H466" s="1307"/>
      <c r="I466" s="1307"/>
      <c r="J466" s="1307"/>
    </row>
    <row r="467" spans="1:10" ht="24" customHeight="1">
      <c r="A467" s="1087" t="s">
        <v>1820</v>
      </c>
      <c r="B467" s="1086" t="s">
        <v>1818</v>
      </c>
      <c r="C467" s="1077" t="s">
        <v>1472</v>
      </c>
      <c r="D467" s="1077" t="s">
        <v>223</v>
      </c>
      <c r="E467" s="1088">
        <v>7841</v>
      </c>
      <c r="F467" s="1307"/>
      <c r="G467" s="1307"/>
      <c r="H467" s="1307"/>
      <c r="I467" s="1307"/>
      <c r="J467" s="1307"/>
    </row>
    <row r="468" spans="1:10" ht="24" customHeight="1">
      <c r="A468" s="1087" t="s">
        <v>1821</v>
      </c>
      <c r="B468" s="1086" t="s">
        <v>1818</v>
      </c>
      <c r="C468" s="1077" t="s">
        <v>1472</v>
      </c>
      <c r="D468" s="1077" t="s">
        <v>223</v>
      </c>
      <c r="E468" s="1088">
        <v>11351</v>
      </c>
      <c r="F468" s="1307"/>
      <c r="G468" s="1307"/>
      <c r="H468" s="1307"/>
      <c r="I468" s="1307"/>
      <c r="J468" s="1307"/>
    </row>
    <row r="469" spans="1:10" ht="24" customHeight="1">
      <c r="A469" s="1087" t="s">
        <v>1822</v>
      </c>
      <c r="B469" s="1086" t="s">
        <v>1818</v>
      </c>
      <c r="C469" s="1077" t="s">
        <v>1472</v>
      </c>
      <c r="D469" s="1077" t="s">
        <v>223</v>
      </c>
      <c r="E469" s="1088">
        <v>9620</v>
      </c>
      <c r="F469" s="1307"/>
      <c r="G469" s="1307"/>
      <c r="H469" s="1307"/>
      <c r="I469" s="1307"/>
      <c r="J469" s="1307"/>
    </row>
    <row r="470" spans="1:10" ht="24" customHeight="1">
      <c r="A470" s="1087" t="s">
        <v>1823</v>
      </c>
      <c r="B470" s="1086" t="s">
        <v>1818</v>
      </c>
      <c r="C470" s="1077" t="s">
        <v>1472</v>
      </c>
      <c r="D470" s="1077" t="s">
        <v>223</v>
      </c>
      <c r="E470" s="1088">
        <v>4810</v>
      </c>
      <c r="F470" s="1307"/>
      <c r="G470" s="1307"/>
      <c r="H470" s="1307"/>
      <c r="I470" s="1307"/>
      <c r="J470" s="1307"/>
    </row>
    <row r="471" spans="1:10" ht="24" customHeight="1">
      <c r="A471" s="1087" t="s">
        <v>1824</v>
      </c>
      <c r="B471" s="1086" t="s">
        <v>1825</v>
      </c>
      <c r="C471" s="1077" t="s">
        <v>1484</v>
      </c>
      <c r="D471" s="1077" t="s">
        <v>223</v>
      </c>
      <c r="E471" s="1077"/>
      <c r="F471" s="1082">
        <v>0.63</v>
      </c>
      <c r="G471" s="1082">
        <v>0.87</v>
      </c>
      <c r="H471" s="1082">
        <v>1.03</v>
      </c>
      <c r="I471" s="1082">
        <v>0.53</v>
      </c>
      <c r="J471" s="1082">
        <v>0.91</v>
      </c>
    </row>
    <row r="472" spans="1:10" ht="24" customHeight="1">
      <c r="A472" s="1087" t="s">
        <v>1826</v>
      </c>
      <c r="B472" s="1086" t="s">
        <v>146</v>
      </c>
      <c r="C472" s="1077" t="s">
        <v>1484</v>
      </c>
      <c r="D472" s="1077" t="s">
        <v>223</v>
      </c>
      <c r="E472" s="1088"/>
      <c r="F472" s="1082"/>
      <c r="G472" s="1082"/>
      <c r="H472" s="1082"/>
      <c r="I472" s="1082"/>
      <c r="J472" s="1082"/>
    </row>
    <row r="473" spans="1:10" ht="24" customHeight="1">
      <c r="A473" s="1087" t="s">
        <v>1807</v>
      </c>
      <c r="B473" s="1086" t="s">
        <v>1827</v>
      </c>
      <c r="C473" s="1077" t="s">
        <v>1484</v>
      </c>
      <c r="D473" s="1077" t="s">
        <v>223</v>
      </c>
      <c r="E473" s="1077"/>
      <c r="F473" s="1082"/>
      <c r="G473" s="1082"/>
      <c r="H473" s="1082"/>
      <c r="I473" s="1082"/>
      <c r="J473" s="1082"/>
    </row>
    <row r="474" spans="1:10" ht="24" customHeight="1">
      <c r="A474" s="1087" t="s">
        <v>1807</v>
      </c>
      <c r="B474" s="1086" t="s">
        <v>1828</v>
      </c>
      <c r="C474" s="1077" t="s">
        <v>1484</v>
      </c>
      <c r="D474" s="1077" t="s">
        <v>223</v>
      </c>
      <c r="E474" s="1077"/>
      <c r="F474" s="1082"/>
      <c r="G474" s="1082"/>
      <c r="H474" s="1082"/>
      <c r="I474" s="1082"/>
      <c r="J474" s="1082"/>
    </row>
    <row r="475" spans="1:10" ht="24" customHeight="1">
      <c r="A475" s="1087" t="s">
        <v>1807</v>
      </c>
      <c r="B475" s="1086" t="s">
        <v>1829</v>
      </c>
      <c r="C475" s="1077" t="s">
        <v>1484</v>
      </c>
      <c r="D475" s="1077" t="s">
        <v>223</v>
      </c>
      <c r="E475" s="1077"/>
      <c r="F475" s="1082">
        <v>0.73</v>
      </c>
      <c r="G475" s="1082">
        <v>0.73</v>
      </c>
      <c r="H475" s="1082">
        <v>0.72</v>
      </c>
      <c r="I475" s="1082">
        <v>0.72</v>
      </c>
      <c r="J475" s="1082">
        <v>0.73</v>
      </c>
    </row>
    <row r="476" spans="1:10" ht="24" customHeight="1">
      <c r="A476" s="1087" t="s">
        <v>1830</v>
      </c>
      <c r="B476" s="1086" t="s">
        <v>1831</v>
      </c>
      <c r="C476" s="1077" t="s">
        <v>1472</v>
      </c>
      <c r="D476" s="1077" t="s">
        <v>223</v>
      </c>
      <c r="E476" s="1077"/>
      <c r="F476" s="1082">
        <v>7045</v>
      </c>
      <c r="G476" s="1082">
        <v>7045</v>
      </c>
      <c r="H476" s="1082">
        <v>7045</v>
      </c>
      <c r="I476" s="1082">
        <v>7045</v>
      </c>
      <c r="J476" s="1082">
        <v>7045</v>
      </c>
    </row>
    <row r="477" spans="1:10" ht="24" customHeight="1">
      <c r="A477" s="1087" t="s">
        <v>1832</v>
      </c>
      <c r="B477" s="1086" t="s">
        <v>1833</v>
      </c>
      <c r="C477" s="1077"/>
      <c r="D477" s="1077" t="s">
        <v>223</v>
      </c>
      <c r="E477" s="1077"/>
      <c r="F477" s="1082">
        <v>515</v>
      </c>
      <c r="G477" s="1082">
        <v>515</v>
      </c>
      <c r="H477" s="1082">
        <v>515</v>
      </c>
      <c r="I477" s="1082">
        <v>515</v>
      </c>
      <c r="J477" s="1082">
        <v>515</v>
      </c>
    </row>
    <row r="478" spans="1:10" ht="24" customHeight="1">
      <c r="A478" s="1298" t="s">
        <v>1834</v>
      </c>
      <c r="B478" s="1086"/>
      <c r="C478" s="1077"/>
      <c r="D478" s="1077" t="s">
        <v>223</v>
      </c>
      <c r="E478" s="1077"/>
      <c r="F478" s="1082">
        <v>3.63</v>
      </c>
      <c r="G478" s="1082">
        <v>3.63</v>
      </c>
      <c r="H478" s="1082">
        <v>3.63</v>
      </c>
      <c r="I478" s="1082">
        <v>3.63</v>
      </c>
      <c r="J478" s="1082">
        <v>3.63</v>
      </c>
    </row>
    <row r="479" spans="1:10" ht="24" customHeight="1">
      <c r="A479" s="1087" t="s">
        <v>1807</v>
      </c>
      <c r="B479" s="1086" t="s">
        <v>1835</v>
      </c>
      <c r="C479" s="1077" t="s">
        <v>1484</v>
      </c>
      <c r="D479" s="1077" t="s">
        <v>223</v>
      </c>
      <c r="E479" s="1077"/>
      <c r="F479" s="1082"/>
      <c r="G479" s="1082"/>
      <c r="H479" s="1082"/>
      <c r="I479" s="1082"/>
      <c r="J479" s="1082"/>
    </row>
    <row r="480" spans="1:10" ht="24" customHeight="1">
      <c r="A480" s="1087" t="s">
        <v>1807</v>
      </c>
      <c r="B480" s="1086" t="s">
        <v>1836</v>
      </c>
      <c r="C480" s="1077" t="s">
        <v>1484</v>
      </c>
      <c r="D480" s="1077" t="s">
        <v>223</v>
      </c>
      <c r="E480" s="1077"/>
      <c r="F480" s="1082">
        <v>0.01</v>
      </c>
      <c r="G480" s="1082">
        <v>0</v>
      </c>
      <c r="H480" s="1082">
        <v>0.72</v>
      </c>
      <c r="I480" s="1082">
        <v>1.07</v>
      </c>
      <c r="J480" s="1082">
        <v>1.76</v>
      </c>
    </row>
    <row r="481" spans="1:11" ht="24" customHeight="1">
      <c r="A481" s="1087" t="s">
        <v>1807</v>
      </c>
      <c r="B481" s="1086" t="s">
        <v>1837</v>
      </c>
      <c r="C481" s="1077" t="s">
        <v>1484</v>
      </c>
      <c r="D481" s="1077" t="s">
        <v>223</v>
      </c>
      <c r="E481" s="1077"/>
      <c r="F481" s="1082">
        <v>0.73</v>
      </c>
      <c r="G481" s="1082">
        <v>0</v>
      </c>
      <c r="H481" s="1082">
        <v>0</v>
      </c>
      <c r="I481" s="1082">
        <v>0</v>
      </c>
      <c r="J481" s="1082">
        <v>0</v>
      </c>
    </row>
    <row r="482" spans="1:11" ht="24" customHeight="1">
      <c r="A482" s="1087" t="s">
        <v>1838</v>
      </c>
      <c r="B482" s="1086" t="s">
        <v>148</v>
      </c>
      <c r="C482" s="1077"/>
      <c r="D482" s="1077" t="s">
        <v>223</v>
      </c>
      <c r="E482" s="1077"/>
      <c r="F482" s="1082">
        <v>3227</v>
      </c>
      <c r="G482" s="1082">
        <v>3227</v>
      </c>
      <c r="H482" s="1082">
        <v>3227</v>
      </c>
      <c r="I482" s="1082">
        <v>3227</v>
      </c>
      <c r="J482" s="1082">
        <v>3227</v>
      </c>
    </row>
    <row r="483" spans="1:11" ht="24" customHeight="1">
      <c r="A483" s="1087" t="s">
        <v>1839</v>
      </c>
      <c r="B483" s="1086" t="s">
        <v>1470</v>
      </c>
      <c r="C483" s="1077" t="s">
        <v>1472</v>
      </c>
      <c r="D483" s="1077" t="s">
        <v>223</v>
      </c>
      <c r="E483" s="1077"/>
      <c r="F483" s="1082">
        <v>1434</v>
      </c>
      <c r="G483" s="1082">
        <v>1434</v>
      </c>
      <c r="H483" s="1082">
        <v>1434</v>
      </c>
      <c r="I483" s="1082">
        <v>1434</v>
      </c>
      <c r="J483" s="1082">
        <v>1434</v>
      </c>
    </row>
    <row r="484" spans="1:11" ht="24" customHeight="1">
      <c r="A484" s="1087" t="s">
        <v>1466</v>
      </c>
      <c r="B484" s="1086" t="s">
        <v>1467</v>
      </c>
      <c r="C484" s="1077"/>
      <c r="D484" s="1077" t="s">
        <v>223</v>
      </c>
      <c r="E484" s="1077"/>
      <c r="F484" s="1082">
        <v>2600</v>
      </c>
      <c r="G484" s="1082">
        <v>2600</v>
      </c>
      <c r="H484" s="1082">
        <v>2600</v>
      </c>
      <c r="I484" s="1082">
        <v>2600</v>
      </c>
      <c r="J484" s="1082">
        <v>2600</v>
      </c>
      <c r="K484" s="1080" t="s">
        <v>1840</v>
      </c>
    </row>
    <row r="485" spans="1:11" ht="24" customHeight="1">
      <c r="A485" s="1087" t="s">
        <v>1841</v>
      </c>
      <c r="B485" s="1086" t="s">
        <v>1842</v>
      </c>
      <c r="C485" s="1089" t="s">
        <v>1843</v>
      </c>
      <c r="D485" s="1077" t="s">
        <v>223</v>
      </c>
      <c r="E485" s="1077"/>
      <c r="F485" s="1082">
        <v>516</v>
      </c>
      <c r="G485" s="1082">
        <v>516</v>
      </c>
      <c r="H485" s="1082">
        <v>516</v>
      </c>
      <c r="I485" s="1082">
        <v>516</v>
      </c>
      <c r="J485" s="1082">
        <v>516</v>
      </c>
    </row>
    <row r="486" spans="1:11" ht="24" customHeight="1">
      <c r="A486" s="1087" t="s">
        <v>1844</v>
      </c>
      <c r="B486" s="1086" t="s">
        <v>1845</v>
      </c>
      <c r="C486" s="1077" t="s">
        <v>1846</v>
      </c>
      <c r="D486" s="1077" t="s">
        <v>223</v>
      </c>
      <c r="E486" s="1077"/>
      <c r="F486" s="1088">
        <v>26287</v>
      </c>
      <c r="G486" s="1088">
        <v>26287</v>
      </c>
      <c r="H486" s="1088">
        <v>26287</v>
      </c>
      <c r="I486" s="1088">
        <v>26287</v>
      </c>
      <c r="J486" s="1088">
        <v>26287</v>
      </c>
    </row>
    <row r="487" spans="1:11" ht="24" customHeight="1">
      <c r="A487" s="1087" t="s">
        <v>1478</v>
      </c>
      <c r="B487" s="1086" t="s">
        <v>1479</v>
      </c>
      <c r="C487" s="1077"/>
      <c r="D487" s="1077" t="s">
        <v>223</v>
      </c>
      <c r="E487" s="1077"/>
      <c r="F487" s="1082">
        <v>20</v>
      </c>
      <c r="G487" s="1082">
        <v>20.7</v>
      </c>
      <c r="H487" s="1082">
        <v>21.4</v>
      </c>
      <c r="I487" s="1082">
        <v>21.4</v>
      </c>
      <c r="J487" s="1082">
        <v>21.4</v>
      </c>
      <c r="K487" s="1080" t="s">
        <v>1840</v>
      </c>
    </row>
    <row r="488" spans="1:11" ht="24" customHeight="1">
      <c r="A488" s="1087" t="s">
        <v>1476</v>
      </c>
      <c r="B488" s="1086" t="s">
        <v>1477</v>
      </c>
      <c r="C488" s="1077"/>
      <c r="D488" s="1077" t="s">
        <v>223</v>
      </c>
      <c r="E488" s="1077"/>
      <c r="F488" s="1082">
        <v>5780</v>
      </c>
      <c r="G488" s="1082">
        <v>5880</v>
      </c>
      <c r="H488" s="1082">
        <v>5290</v>
      </c>
      <c r="I488" s="1082">
        <v>4759</v>
      </c>
      <c r="J488" s="1082">
        <v>4281</v>
      </c>
      <c r="K488" s="1080" t="s">
        <v>1840</v>
      </c>
    </row>
    <row r="489" spans="1:11" ht="24" customHeight="1">
      <c r="A489" s="1087" t="s">
        <v>1482</v>
      </c>
      <c r="B489" s="1086" t="s">
        <v>1483</v>
      </c>
      <c r="C489" s="1077" t="s">
        <v>1472</v>
      </c>
      <c r="D489" s="1077" t="s">
        <v>223</v>
      </c>
      <c r="E489" s="1077"/>
      <c r="F489" s="1082">
        <v>110873</v>
      </c>
      <c r="G489" s="1082">
        <v>110873</v>
      </c>
      <c r="H489" s="1082">
        <v>110873</v>
      </c>
      <c r="I489" s="1082">
        <v>110873</v>
      </c>
      <c r="J489" s="1082">
        <v>110873</v>
      </c>
      <c r="K489" s="1080" t="s">
        <v>1840</v>
      </c>
    </row>
    <row r="490" spans="1:11" ht="24" customHeight="1">
      <c r="A490" s="1087" t="s">
        <v>1480</v>
      </c>
      <c r="B490" s="1086" t="s">
        <v>1481</v>
      </c>
      <c r="C490" s="1077" t="s">
        <v>1472</v>
      </c>
      <c r="D490" s="1077" t="s">
        <v>223</v>
      </c>
      <c r="E490" s="1077"/>
      <c r="F490" s="1082">
        <v>164</v>
      </c>
      <c r="G490" s="1082">
        <v>164</v>
      </c>
      <c r="H490" s="1082">
        <v>164</v>
      </c>
      <c r="I490" s="1082">
        <v>164</v>
      </c>
      <c r="J490" s="1082">
        <v>164</v>
      </c>
      <c r="K490" s="1080" t="s">
        <v>1840</v>
      </c>
    </row>
    <row r="491" spans="1:11" ht="24" customHeight="1">
      <c r="A491" s="1087" t="s">
        <v>1487</v>
      </c>
      <c r="B491" s="1086" t="s">
        <v>1488</v>
      </c>
      <c r="C491" s="1077"/>
      <c r="D491" s="1077" t="s">
        <v>223</v>
      </c>
      <c r="E491" s="1077"/>
      <c r="F491" s="1082">
        <v>0.1</v>
      </c>
      <c r="G491" s="1082">
        <v>0.1</v>
      </c>
      <c r="H491" s="1082">
        <v>0.1</v>
      </c>
      <c r="I491" s="1082">
        <v>0.1</v>
      </c>
      <c r="J491" s="1082">
        <v>0.1</v>
      </c>
      <c r="K491" s="1080" t="s">
        <v>1840</v>
      </c>
    </row>
    <row r="492" spans="1:11" ht="24" customHeight="1">
      <c r="A492" s="1087" t="s">
        <v>1491</v>
      </c>
      <c r="B492" s="1086" t="s">
        <v>1492</v>
      </c>
      <c r="C492" s="1077"/>
      <c r="D492" s="1077" t="s">
        <v>223</v>
      </c>
      <c r="E492" s="1077"/>
      <c r="F492" s="1082">
        <v>0.1</v>
      </c>
      <c r="G492" s="1082">
        <v>0.1</v>
      </c>
      <c r="H492" s="1082">
        <v>0.1</v>
      </c>
      <c r="I492" s="1082">
        <v>0.1</v>
      </c>
      <c r="J492" s="1082">
        <v>0.1</v>
      </c>
      <c r="K492" s="1080" t="s">
        <v>1840</v>
      </c>
    </row>
    <row r="493" spans="1:11" ht="24" customHeight="1">
      <c r="A493" s="1087" t="s">
        <v>1493</v>
      </c>
      <c r="B493" s="1086" t="s">
        <v>1494</v>
      </c>
      <c r="C493" s="1077"/>
      <c r="D493" s="1077" t="s">
        <v>223</v>
      </c>
      <c r="E493" s="1077"/>
      <c r="F493" s="1082">
        <v>0.1</v>
      </c>
      <c r="G493" s="1082">
        <v>0.1</v>
      </c>
      <c r="H493" s="1082">
        <v>0.1</v>
      </c>
      <c r="I493" s="1082">
        <v>0.1</v>
      </c>
      <c r="J493" s="1082">
        <v>0.1</v>
      </c>
      <c r="K493" s="1080" t="s">
        <v>1840</v>
      </c>
    </row>
    <row r="494" spans="1:11" ht="24" customHeight="1">
      <c r="A494" s="1087" t="s">
        <v>1495</v>
      </c>
      <c r="B494" s="1086" t="s">
        <v>1496</v>
      </c>
      <c r="C494" s="1077" t="s">
        <v>1497</v>
      </c>
      <c r="D494" s="1077" t="s">
        <v>223</v>
      </c>
      <c r="E494" s="1077"/>
      <c r="F494" s="1082">
        <v>134180</v>
      </c>
      <c r="G494" s="1082">
        <v>134180</v>
      </c>
      <c r="H494" s="1082">
        <v>134180</v>
      </c>
      <c r="I494" s="1082">
        <v>134180</v>
      </c>
      <c r="J494" s="1082">
        <v>134180</v>
      </c>
    </row>
    <row r="495" spans="1:11" ht="24" customHeight="1">
      <c r="A495" s="1087" t="s">
        <v>1498</v>
      </c>
      <c r="B495" s="1086" t="s">
        <v>1496</v>
      </c>
      <c r="C495" s="1077" t="s">
        <v>1497</v>
      </c>
      <c r="D495" s="1077" t="s">
        <v>223</v>
      </c>
      <c r="E495" s="1077"/>
      <c r="F495" s="1082">
        <v>278834</v>
      </c>
      <c r="G495" s="1082">
        <v>278834</v>
      </c>
      <c r="H495" s="1082">
        <v>278834</v>
      </c>
      <c r="I495" s="1082">
        <v>278834</v>
      </c>
      <c r="J495" s="1082">
        <v>278834</v>
      </c>
    </row>
    <row r="496" spans="1:11" ht="24" customHeight="1">
      <c r="A496" s="1087" t="s">
        <v>1499</v>
      </c>
      <c r="B496" s="1086" t="s">
        <v>1496</v>
      </c>
      <c r="C496" s="1077" t="s">
        <v>1497</v>
      </c>
      <c r="D496" s="1077" t="s">
        <v>223</v>
      </c>
      <c r="E496" s="1077"/>
      <c r="F496" s="1082">
        <v>477087</v>
      </c>
      <c r="G496" s="1082">
        <v>477087</v>
      </c>
      <c r="H496" s="1082">
        <v>477087</v>
      </c>
      <c r="I496" s="1082">
        <v>477087</v>
      </c>
      <c r="J496" s="1082">
        <v>477087</v>
      </c>
    </row>
    <row r="497" spans="1:10" ht="24" customHeight="1">
      <c r="A497" s="592" t="s">
        <v>1847</v>
      </c>
      <c r="B497" s="1086" t="s">
        <v>1848</v>
      </c>
      <c r="C497" s="1077" t="s">
        <v>1849</v>
      </c>
      <c r="D497" s="1077" t="s">
        <v>223</v>
      </c>
      <c r="E497" s="1077"/>
      <c r="F497" s="1090">
        <v>8.69</v>
      </c>
      <c r="G497" s="1090">
        <v>8.69</v>
      </c>
      <c r="H497" s="1090">
        <v>8.69</v>
      </c>
      <c r="I497" s="1090">
        <v>8.69</v>
      </c>
      <c r="J497" s="1090">
        <v>8.69</v>
      </c>
    </row>
    <row r="498" spans="1:10" ht="24" customHeight="1">
      <c r="A498" s="592" t="s">
        <v>1850</v>
      </c>
      <c r="B498" s="1086" t="s">
        <v>1851</v>
      </c>
      <c r="C498" s="1077" t="s">
        <v>1849</v>
      </c>
      <c r="D498" s="1077" t="s">
        <v>223</v>
      </c>
      <c r="E498" s="1077"/>
      <c r="F498" s="1090">
        <v>9.1300000000000008</v>
      </c>
      <c r="G498" s="1090">
        <v>9.1300000000000008</v>
      </c>
      <c r="H498" s="1090">
        <v>9.1300000000000008</v>
      </c>
      <c r="I498" s="1090">
        <v>9.1300000000000008</v>
      </c>
      <c r="J498" s="1090">
        <v>9.1300000000000008</v>
      </c>
    </row>
    <row r="499" spans="1:10" ht="24" customHeight="1">
      <c r="A499" s="592" t="s">
        <v>1852</v>
      </c>
      <c r="B499" s="1086" t="s">
        <v>1853</v>
      </c>
      <c r="C499" s="1077" t="s">
        <v>1849</v>
      </c>
      <c r="D499" s="1077" t="s">
        <v>223</v>
      </c>
      <c r="E499" s="1077"/>
      <c r="F499" s="1090">
        <v>8.34</v>
      </c>
      <c r="G499" s="1090">
        <v>8.34</v>
      </c>
      <c r="H499" s="1090">
        <v>8.34</v>
      </c>
      <c r="I499" s="1090">
        <v>8.34</v>
      </c>
      <c r="J499" s="1090">
        <v>8.34</v>
      </c>
    </row>
    <row r="500" spans="1:10" ht="24" customHeight="1">
      <c r="A500" s="592" t="s">
        <v>1854</v>
      </c>
      <c r="B500" s="1086" t="s">
        <v>1855</v>
      </c>
      <c r="C500" s="1077" t="s">
        <v>1849</v>
      </c>
      <c r="D500" s="1077" t="s">
        <v>223</v>
      </c>
      <c r="E500" s="1077"/>
      <c r="F500" s="1090">
        <v>7.9</v>
      </c>
      <c r="G500" s="1090">
        <v>7.9</v>
      </c>
      <c r="H500" s="1090">
        <v>7.9</v>
      </c>
      <c r="I500" s="1090">
        <v>7.9</v>
      </c>
      <c r="J500" s="1090">
        <v>7.9</v>
      </c>
    </row>
    <row r="501" spans="1:10" ht="24" customHeight="1">
      <c r="A501" s="571" t="s">
        <v>1847</v>
      </c>
      <c r="B501" s="1086" t="s">
        <v>1856</v>
      </c>
      <c r="C501" s="1077" t="s">
        <v>1849</v>
      </c>
      <c r="D501" s="1077" t="s">
        <v>223</v>
      </c>
      <c r="E501" s="1077"/>
      <c r="F501" s="1090">
        <v>9.43</v>
      </c>
      <c r="G501" s="1090">
        <v>9.43</v>
      </c>
      <c r="H501" s="1090">
        <v>9.43</v>
      </c>
      <c r="I501" s="1090">
        <v>9.43</v>
      </c>
      <c r="J501" s="1090">
        <v>9.43</v>
      </c>
    </row>
    <row r="502" spans="1:10" ht="24" customHeight="1">
      <c r="A502" s="571" t="s">
        <v>1850</v>
      </c>
      <c r="B502" s="1086" t="s">
        <v>1857</v>
      </c>
      <c r="C502" s="1077" t="s">
        <v>1849</v>
      </c>
      <c r="D502" s="1077" t="s">
        <v>223</v>
      </c>
      <c r="E502" s="1077"/>
      <c r="F502" s="1090">
        <v>9.58</v>
      </c>
      <c r="G502" s="1090">
        <v>9.58</v>
      </c>
      <c r="H502" s="1090">
        <v>9.58</v>
      </c>
      <c r="I502" s="1090">
        <v>9.58</v>
      </c>
      <c r="J502" s="1090">
        <v>9.58</v>
      </c>
    </row>
    <row r="503" spans="1:10" ht="24" customHeight="1">
      <c r="A503" s="571" t="s">
        <v>1852</v>
      </c>
      <c r="B503" s="1086" t="s">
        <v>1858</v>
      </c>
      <c r="C503" s="1077" t="s">
        <v>1849</v>
      </c>
      <c r="D503" s="1077" t="s">
        <v>223</v>
      </c>
      <c r="E503" s="1077"/>
      <c r="F503" s="1090">
        <v>9</v>
      </c>
      <c r="G503" s="1090">
        <v>9</v>
      </c>
      <c r="H503" s="1090">
        <v>9</v>
      </c>
      <c r="I503" s="1090">
        <v>9</v>
      </c>
      <c r="J503" s="1090">
        <v>9</v>
      </c>
    </row>
    <row r="504" spans="1:10" ht="24" customHeight="1">
      <c r="A504" s="571" t="s">
        <v>1854</v>
      </c>
      <c r="B504" s="1086" t="s">
        <v>1859</v>
      </c>
      <c r="C504" s="1077" t="s">
        <v>1849</v>
      </c>
      <c r="D504" s="1077" t="s">
        <v>223</v>
      </c>
      <c r="E504" s="1077"/>
      <c r="F504" s="1090">
        <v>8.85</v>
      </c>
      <c r="G504" s="1090">
        <v>8.85</v>
      </c>
      <c r="H504" s="1090">
        <v>8.85</v>
      </c>
      <c r="I504" s="1090">
        <v>8.85</v>
      </c>
      <c r="J504" s="1090">
        <v>8.85</v>
      </c>
    </row>
    <row r="505" spans="1:10" ht="24" customHeight="1">
      <c r="A505" s="571" t="s">
        <v>1847</v>
      </c>
      <c r="B505" s="1086" t="s">
        <v>1860</v>
      </c>
      <c r="C505" s="1077" t="s">
        <v>1849</v>
      </c>
      <c r="D505" s="1077" t="s">
        <v>223</v>
      </c>
      <c r="E505" s="1077"/>
      <c r="F505" s="1090">
        <v>8.65</v>
      </c>
      <c r="G505" s="1090">
        <v>8.65</v>
      </c>
      <c r="H505" s="1090">
        <v>8.65</v>
      </c>
      <c r="I505" s="1090">
        <v>8.65</v>
      </c>
      <c r="J505" s="1090">
        <v>8.65</v>
      </c>
    </row>
    <row r="506" spans="1:10" ht="24" customHeight="1">
      <c r="A506" s="571" t="s">
        <v>1850</v>
      </c>
      <c r="B506" s="1086" t="s">
        <v>1861</v>
      </c>
      <c r="C506" s="1077" t="s">
        <v>1849</v>
      </c>
      <c r="D506" s="1077" t="s">
        <v>223</v>
      </c>
      <c r="E506" s="1077"/>
      <c r="F506" s="1090">
        <v>9.33</v>
      </c>
      <c r="G506" s="1090">
        <v>9.33</v>
      </c>
      <c r="H506" s="1090">
        <v>9.33</v>
      </c>
      <c r="I506" s="1090">
        <v>9.33</v>
      </c>
      <c r="J506" s="1090">
        <v>9.33</v>
      </c>
    </row>
    <row r="507" spans="1:10" ht="24" customHeight="1">
      <c r="A507" s="571" t="s">
        <v>1852</v>
      </c>
      <c r="B507" s="1086" t="s">
        <v>1862</v>
      </c>
      <c r="C507" s="1077" t="s">
        <v>1849</v>
      </c>
      <c r="D507" s="1077" t="s">
        <v>223</v>
      </c>
      <c r="E507" s="1077"/>
      <c r="F507" s="1090">
        <v>8.11</v>
      </c>
      <c r="G507" s="1090">
        <v>8.11</v>
      </c>
      <c r="H507" s="1090">
        <v>8.11</v>
      </c>
      <c r="I507" s="1090">
        <v>8.11</v>
      </c>
      <c r="J507" s="1090">
        <v>8.11</v>
      </c>
    </row>
    <row r="508" spans="1:10" ht="24" customHeight="1">
      <c r="A508" s="571" t="s">
        <v>1854</v>
      </c>
      <c r="B508" s="1086" t="s">
        <v>1863</v>
      </c>
      <c r="C508" s="1077" t="s">
        <v>1849</v>
      </c>
      <c r="D508" s="1077" t="s">
        <v>223</v>
      </c>
      <c r="E508" s="1077"/>
      <c r="F508" s="1090">
        <v>7.43</v>
      </c>
      <c r="G508" s="1090">
        <v>7.43</v>
      </c>
      <c r="H508" s="1090">
        <v>7.43</v>
      </c>
      <c r="I508" s="1090">
        <v>7.43</v>
      </c>
      <c r="J508" s="1090">
        <v>7.43</v>
      </c>
    </row>
    <row r="509" spans="1:10" ht="24" customHeight="1">
      <c r="A509" s="571" t="s">
        <v>1854</v>
      </c>
      <c r="B509" s="1086" t="s">
        <v>1864</v>
      </c>
      <c r="C509" s="1077" t="s">
        <v>1849</v>
      </c>
      <c r="D509" s="1077" t="s">
        <v>223</v>
      </c>
      <c r="E509" s="1077"/>
      <c r="F509" s="1090">
        <v>10</v>
      </c>
      <c r="G509" s="1090">
        <v>10</v>
      </c>
      <c r="H509" s="1090">
        <v>10</v>
      </c>
      <c r="I509" s="1090">
        <v>10</v>
      </c>
      <c r="J509" s="1090">
        <v>10</v>
      </c>
    </row>
    <row r="510" spans="1:10" ht="24" customHeight="1">
      <c r="A510" s="571" t="s">
        <v>1865</v>
      </c>
      <c r="B510" s="1086" t="s">
        <v>1866</v>
      </c>
      <c r="C510" s="1077" t="s">
        <v>1849</v>
      </c>
      <c r="D510" s="1077" t="s">
        <v>223</v>
      </c>
      <c r="E510" s="1077"/>
      <c r="F510" s="1090">
        <v>5</v>
      </c>
      <c r="G510" s="1090">
        <v>5</v>
      </c>
      <c r="H510" s="1090">
        <v>5</v>
      </c>
      <c r="I510" s="1090">
        <v>5</v>
      </c>
      <c r="J510" s="1090">
        <v>5</v>
      </c>
    </row>
    <row r="511" spans="1:10" ht="24" customHeight="1">
      <c r="A511" s="571" t="s">
        <v>1867</v>
      </c>
      <c r="B511" s="1086" t="s">
        <v>1868</v>
      </c>
      <c r="C511" s="1077" t="s">
        <v>1869</v>
      </c>
      <c r="D511" s="1077" t="s">
        <v>223</v>
      </c>
      <c r="E511" s="1077"/>
      <c r="F511" s="1082"/>
      <c r="G511" s="1082"/>
      <c r="H511" s="1082"/>
      <c r="I511" s="1082"/>
      <c r="J511" s="1082"/>
    </row>
    <row r="512" spans="1:10" ht="24" customHeight="1">
      <c r="A512" s="571" t="s">
        <v>1870</v>
      </c>
      <c r="B512" s="1086" t="s">
        <v>1871</v>
      </c>
      <c r="C512" s="1077" t="s">
        <v>1869</v>
      </c>
      <c r="D512" s="1077" t="s">
        <v>223</v>
      </c>
      <c r="E512" s="1077"/>
      <c r="F512" s="1082"/>
      <c r="G512" s="1082"/>
      <c r="H512" s="1082"/>
      <c r="I512" s="1082"/>
      <c r="J512" s="1082"/>
    </row>
    <row r="513" spans="1:11" ht="24" customHeight="1">
      <c r="A513" s="571" t="s">
        <v>1872</v>
      </c>
      <c r="B513" s="1086" t="s">
        <v>1873</v>
      </c>
      <c r="C513" s="1077" t="s">
        <v>1869</v>
      </c>
      <c r="D513" s="1077" t="s">
        <v>223</v>
      </c>
      <c r="E513" s="1077"/>
      <c r="F513" s="1082"/>
      <c r="G513" s="1082"/>
      <c r="H513" s="1082"/>
      <c r="I513" s="1082"/>
      <c r="J513" s="1082"/>
    </row>
    <row r="514" spans="1:11" ht="24" customHeight="1">
      <c r="A514" s="571" t="s">
        <v>1874</v>
      </c>
      <c r="B514" s="1086" t="s">
        <v>1875</v>
      </c>
      <c r="C514" s="1077" t="s">
        <v>1869</v>
      </c>
      <c r="D514" s="1077" t="s">
        <v>223</v>
      </c>
      <c r="E514" s="1077"/>
      <c r="F514" s="1082"/>
      <c r="G514" s="1082"/>
      <c r="H514" s="1082"/>
      <c r="I514" s="1082"/>
      <c r="J514" s="1082"/>
    </row>
    <row r="515" spans="1:11" ht="24" customHeight="1">
      <c r="A515" s="571" t="s">
        <v>1876</v>
      </c>
      <c r="B515" s="1086" t="s">
        <v>1877</v>
      </c>
      <c r="C515" s="1077" t="s">
        <v>1869</v>
      </c>
      <c r="D515" s="1077" t="s">
        <v>223</v>
      </c>
      <c r="E515" s="1077"/>
      <c r="F515" s="1082">
        <f>16*60</f>
        <v>960</v>
      </c>
      <c r="G515" s="1082">
        <f t="shared" ref="G515:J515" si="22">16*60</f>
        <v>960</v>
      </c>
      <c r="H515" s="1082">
        <f t="shared" si="22"/>
        <v>960</v>
      </c>
      <c r="I515" s="1082">
        <f t="shared" si="22"/>
        <v>960</v>
      </c>
      <c r="J515" s="1082">
        <f t="shared" si="22"/>
        <v>960</v>
      </c>
    </row>
    <row r="516" spans="1:11" ht="24" customHeight="1">
      <c r="A516" s="571" t="s">
        <v>1878</v>
      </c>
      <c r="B516" s="1086" t="s">
        <v>1879</v>
      </c>
      <c r="C516" s="1077" t="s">
        <v>1869</v>
      </c>
      <c r="D516" s="1077" t="s">
        <v>223</v>
      </c>
      <c r="E516" s="1077"/>
      <c r="F516" s="1082">
        <f>23.5*60</f>
        <v>1410</v>
      </c>
      <c r="G516" s="1082">
        <f t="shared" ref="G516:J516" si="23">23.5*60</f>
        <v>1410</v>
      </c>
      <c r="H516" s="1082">
        <f t="shared" si="23"/>
        <v>1410</v>
      </c>
      <c r="I516" s="1082">
        <f t="shared" si="23"/>
        <v>1410</v>
      </c>
      <c r="J516" s="1082">
        <f t="shared" si="23"/>
        <v>1410</v>
      </c>
    </row>
    <row r="517" spans="1:11" ht="24" customHeight="1">
      <c r="A517" s="571" t="s">
        <v>1880</v>
      </c>
      <c r="B517" s="1086" t="s">
        <v>1881</v>
      </c>
      <c r="C517" s="1077"/>
      <c r="D517" s="1077" t="s">
        <v>223</v>
      </c>
      <c r="E517" s="1077"/>
      <c r="F517" s="1082">
        <v>293</v>
      </c>
      <c r="G517" s="1082">
        <v>293</v>
      </c>
      <c r="H517" s="1082">
        <v>293</v>
      </c>
      <c r="I517" s="1082">
        <v>293</v>
      </c>
      <c r="J517" s="1082">
        <v>293</v>
      </c>
    </row>
    <row r="518" spans="1:11" ht="24" customHeight="1">
      <c r="A518" s="571" t="s">
        <v>1882</v>
      </c>
      <c r="B518" s="1086" t="s">
        <v>1883</v>
      </c>
      <c r="C518" s="1077" t="s">
        <v>1692</v>
      </c>
      <c r="D518" s="1077" t="s">
        <v>223</v>
      </c>
      <c r="E518" s="1077"/>
      <c r="F518" s="1082">
        <v>0.49</v>
      </c>
      <c r="G518" s="1082">
        <v>0.49</v>
      </c>
      <c r="H518" s="1082">
        <v>0.49</v>
      </c>
      <c r="I518" s="1082">
        <v>0.49</v>
      </c>
      <c r="J518" s="1082">
        <v>0.49</v>
      </c>
    </row>
    <row r="519" spans="1:11" ht="24" customHeight="1">
      <c r="A519" s="571" t="s">
        <v>1884</v>
      </c>
      <c r="B519" s="1086" t="s">
        <v>1885</v>
      </c>
      <c r="C519" s="236"/>
      <c r="D519" s="1077" t="s">
        <v>223</v>
      </c>
      <c r="E519" s="1077"/>
      <c r="F519" s="1082">
        <v>341.2</v>
      </c>
      <c r="G519" s="1082">
        <v>341.2</v>
      </c>
      <c r="H519" s="1082">
        <v>341.2</v>
      </c>
      <c r="I519" s="1082">
        <v>341.2</v>
      </c>
      <c r="J519" s="1082">
        <v>341.2</v>
      </c>
    </row>
    <row r="520" spans="1:11" ht="24" customHeight="1">
      <c r="A520" s="489" t="s">
        <v>1886</v>
      </c>
      <c r="B520" s="1086" t="s">
        <v>1887</v>
      </c>
      <c r="C520" s="1077" t="s">
        <v>185</v>
      </c>
      <c r="D520" s="1077" t="s">
        <v>223</v>
      </c>
      <c r="E520" s="1077"/>
      <c r="F520" s="1091"/>
      <c r="G520" s="1091"/>
      <c r="H520" s="1091"/>
      <c r="I520" s="1091"/>
      <c r="J520" s="1091"/>
    </row>
    <row r="521" spans="1:11" ht="24" customHeight="1">
      <c r="A521" s="571" t="s">
        <v>1888</v>
      </c>
      <c r="B521" s="1086" t="s">
        <v>1889</v>
      </c>
      <c r="C521" s="1077" t="s">
        <v>1484</v>
      </c>
      <c r="D521" s="1077" t="s">
        <v>223</v>
      </c>
      <c r="E521" s="1090">
        <v>11</v>
      </c>
      <c r="F521" s="1091"/>
      <c r="G521" s="1091"/>
      <c r="H521" s="1091"/>
      <c r="I521" s="1091"/>
      <c r="J521" s="1091"/>
    </row>
    <row r="522" spans="1:11" ht="24" customHeight="1">
      <c r="A522" s="571" t="s">
        <v>1890</v>
      </c>
      <c r="B522" s="1086" t="s">
        <v>1891</v>
      </c>
      <c r="C522" s="1077" t="s">
        <v>1484</v>
      </c>
      <c r="D522" s="1077" t="s">
        <v>223</v>
      </c>
      <c r="E522" s="1077"/>
      <c r="F522" s="1082">
        <v>10.77</v>
      </c>
      <c r="G522" s="1082">
        <v>10.77</v>
      </c>
      <c r="H522" s="1082">
        <v>10.77</v>
      </c>
      <c r="I522" s="1082">
        <v>10.77</v>
      </c>
      <c r="J522" s="1082">
        <v>10.77</v>
      </c>
    </row>
    <row r="523" spans="1:11" ht="24" customHeight="1">
      <c r="A523" s="571" t="s">
        <v>1892</v>
      </c>
      <c r="B523" s="1086" t="s">
        <v>1893</v>
      </c>
      <c r="C523" s="1077" t="s">
        <v>1484</v>
      </c>
      <c r="D523" s="1077" t="s">
        <v>223</v>
      </c>
      <c r="E523" s="1077"/>
      <c r="F523" s="1082">
        <v>3.59</v>
      </c>
      <c r="G523" s="1082">
        <v>3.59</v>
      </c>
      <c r="H523" s="1082">
        <v>3.59</v>
      </c>
      <c r="I523" s="1082">
        <v>3.59</v>
      </c>
      <c r="J523" s="1082">
        <v>3.59</v>
      </c>
    </row>
    <row r="524" spans="1:11" ht="24" customHeight="1">
      <c r="A524" s="1076" t="s">
        <v>1772</v>
      </c>
      <c r="B524" s="1077" t="s">
        <v>1773</v>
      </c>
      <c r="C524" s="1077" t="s">
        <v>1484</v>
      </c>
      <c r="D524" s="1077" t="s">
        <v>227</v>
      </c>
      <c r="E524" s="1077"/>
      <c r="F524" s="1082">
        <v>54.81</v>
      </c>
      <c r="G524" s="1082">
        <v>57.15</v>
      </c>
      <c r="H524" s="1082">
        <v>57.49</v>
      </c>
      <c r="I524" s="1082">
        <v>55.44</v>
      </c>
      <c r="J524" s="1082">
        <v>51.79</v>
      </c>
    </row>
    <row r="525" spans="1:11" ht="24" customHeight="1">
      <c r="A525" s="1085" t="s">
        <v>1774</v>
      </c>
      <c r="B525" s="1086" t="s">
        <v>1775</v>
      </c>
      <c r="C525" s="1077" t="s">
        <v>1484</v>
      </c>
      <c r="D525" s="1077" t="s">
        <v>227</v>
      </c>
      <c r="E525" s="1077"/>
      <c r="F525" s="1284">
        <v>1.97</v>
      </c>
      <c r="G525" s="1284">
        <v>2.7</v>
      </c>
      <c r="H525" s="1284">
        <v>1.89</v>
      </c>
      <c r="I525" s="1284">
        <v>1.53</v>
      </c>
      <c r="J525" s="1284">
        <v>1.49</v>
      </c>
      <c r="K525" s="1080" t="s">
        <v>4437</v>
      </c>
    </row>
    <row r="526" spans="1:11" ht="24" customHeight="1">
      <c r="A526" s="1085" t="s">
        <v>1776</v>
      </c>
      <c r="B526" s="1086" t="s">
        <v>1777</v>
      </c>
      <c r="C526" s="1077" t="s">
        <v>1484</v>
      </c>
      <c r="D526" s="1077" t="s">
        <v>227</v>
      </c>
      <c r="E526" s="1077"/>
      <c r="F526" s="1284">
        <v>2.52</v>
      </c>
      <c r="G526" s="1284">
        <v>2.94</v>
      </c>
      <c r="H526" s="1284">
        <v>4.57</v>
      </c>
      <c r="I526" s="1284">
        <v>2.82</v>
      </c>
      <c r="J526" s="1284">
        <v>2.2400000000000002</v>
      </c>
      <c r="K526" s="1080" t="s">
        <v>4437</v>
      </c>
    </row>
    <row r="527" spans="1:11" ht="24" customHeight="1">
      <c r="A527" s="1087" t="s">
        <v>1778</v>
      </c>
      <c r="B527" s="1086" t="s">
        <v>1779</v>
      </c>
      <c r="C527" s="1077" t="s">
        <v>1484</v>
      </c>
      <c r="D527" s="1077" t="s">
        <v>227</v>
      </c>
      <c r="E527" s="1077"/>
      <c r="F527" s="1082">
        <v>0</v>
      </c>
      <c r="G527" s="1082">
        <v>0</v>
      </c>
      <c r="H527" s="1082">
        <v>0</v>
      </c>
      <c r="I527" s="1082">
        <v>0</v>
      </c>
      <c r="J527" s="1082">
        <v>0</v>
      </c>
    </row>
    <row r="528" spans="1:11" ht="24" customHeight="1">
      <c r="A528" s="1087" t="s">
        <v>1780</v>
      </c>
      <c r="B528" s="1086" t="s">
        <v>1781</v>
      </c>
      <c r="C528" s="1077" t="s">
        <v>1484</v>
      </c>
      <c r="D528" s="1077" t="s">
        <v>227</v>
      </c>
      <c r="E528" s="1077"/>
      <c r="F528" s="1082">
        <v>1.5</v>
      </c>
      <c r="G528" s="1082">
        <v>1.5</v>
      </c>
      <c r="H528" s="1082">
        <v>1.5</v>
      </c>
      <c r="I528" s="1082">
        <v>1.5</v>
      </c>
      <c r="J528" s="1082">
        <v>1.5</v>
      </c>
    </row>
    <row r="529" spans="1:10" ht="24" customHeight="1">
      <c r="A529" s="1087" t="s">
        <v>1782</v>
      </c>
      <c r="B529" s="1086" t="s">
        <v>1783</v>
      </c>
      <c r="C529" s="1077" t="s">
        <v>207</v>
      </c>
      <c r="D529" s="1077" t="s">
        <v>227</v>
      </c>
      <c r="E529" s="1077"/>
      <c r="F529" s="1082">
        <v>75.3</v>
      </c>
      <c r="G529" s="1082">
        <v>75.3</v>
      </c>
      <c r="H529" s="1082">
        <v>75.3</v>
      </c>
      <c r="I529" s="1082">
        <v>75.3</v>
      </c>
      <c r="J529" s="1082">
        <v>75.3</v>
      </c>
    </row>
    <row r="530" spans="1:10" ht="24" customHeight="1">
      <c r="A530" s="1087" t="s">
        <v>1784</v>
      </c>
      <c r="B530" s="1086" t="s">
        <v>1783</v>
      </c>
      <c r="C530" s="1077" t="s">
        <v>207</v>
      </c>
      <c r="D530" s="1077" t="s">
        <v>227</v>
      </c>
      <c r="E530" s="1077"/>
      <c r="F530" s="1082">
        <v>1821.5</v>
      </c>
      <c r="G530" s="1082">
        <v>1821.5</v>
      </c>
      <c r="H530" s="1082">
        <v>1821.5</v>
      </c>
      <c r="I530" s="1082">
        <v>1821.5</v>
      </c>
      <c r="J530" s="1082">
        <v>1821.5</v>
      </c>
    </row>
    <row r="531" spans="1:10" ht="24" customHeight="1">
      <c r="A531" s="1087" t="s">
        <v>1785</v>
      </c>
      <c r="B531" s="1086" t="s">
        <v>1783</v>
      </c>
      <c r="C531" s="1077" t="s">
        <v>207</v>
      </c>
      <c r="D531" s="1077" t="s">
        <v>227</v>
      </c>
      <c r="E531" s="1077"/>
      <c r="F531" s="1082">
        <v>794</v>
      </c>
      <c r="G531" s="1082">
        <v>794</v>
      </c>
      <c r="H531" s="1082">
        <v>794</v>
      </c>
      <c r="I531" s="1082">
        <v>794</v>
      </c>
      <c r="J531" s="1082">
        <v>794</v>
      </c>
    </row>
    <row r="532" spans="1:10" ht="24" customHeight="1">
      <c r="A532" s="1087" t="s">
        <v>1786</v>
      </c>
      <c r="B532" s="1086" t="s">
        <v>1783</v>
      </c>
      <c r="C532" s="1077" t="s">
        <v>207</v>
      </c>
      <c r="D532" s="1077" t="s">
        <v>227</v>
      </c>
      <c r="E532" s="1077"/>
      <c r="F532" s="1082">
        <v>310.39999999999998</v>
      </c>
      <c r="G532" s="1082">
        <v>310.39999999999998</v>
      </c>
      <c r="H532" s="1082">
        <v>310.39999999999998</v>
      </c>
      <c r="I532" s="1082">
        <v>310.39999999999998</v>
      </c>
      <c r="J532" s="1082">
        <v>310.39999999999998</v>
      </c>
    </row>
    <row r="533" spans="1:10" ht="24" customHeight="1">
      <c r="A533" s="1087" t="s">
        <v>1787</v>
      </c>
      <c r="B533" s="1086" t="s">
        <v>1788</v>
      </c>
      <c r="C533" s="1077" t="s">
        <v>1484</v>
      </c>
      <c r="D533" s="1077" t="s">
        <v>227</v>
      </c>
      <c r="E533" s="1077"/>
      <c r="F533" s="1088">
        <v>104248</v>
      </c>
      <c r="G533" s="1088">
        <v>104248</v>
      </c>
      <c r="H533" s="1088">
        <v>104248</v>
      </c>
      <c r="I533" s="1088">
        <v>104248</v>
      </c>
      <c r="J533" s="1088">
        <v>104248</v>
      </c>
    </row>
    <row r="534" spans="1:10" ht="24" customHeight="1">
      <c r="A534" s="1087" t="s">
        <v>1789</v>
      </c>
      <c r="B534" s="1086" t="s">
        <v>1788</v>
      </c>
      <c r="C534" s="1077" t="s">
        <v>1484</v>
      </c>
      <c r="D534" s="1077" t="s">
        <v>227</v>
      </c>
      <c r="E534" s="1077"/>
      <c r="F534" s="1088">
        <v>115400</v>
      </c>
      <c r="G534" s="1088">
        <v>115400</v>
      </c>
      <c r="H534" s="1088">
        <v>115400</v>
      </c>
      <c r="I534" s="1088">
        <v>115400</v>
      </c>
      <c r="J534" s="1088">
        <v>115400</v>
      </c>
    </row>
    <row r="535" spans="1:10" ht="24" customHeight="1">
      <c r="A535" s="1087" t="s">
        <v>1790</v>
      </c>
      <c r="B535" s="1086" t="s">
        <v>1788</v>
      </c>
      <c r="C535" s="1077" t="s">
        <v>1484</v>
      </c>
      <c r="D535" s="1077" t="s">
        <v>227</v>
      </c>
      <c r="E535" s="1077"/>
      <c r="F535" s="1088">
        <v>168043</v>
      </c>
      <c r="G535" s="1088">
        <v>168043</v>
      </c>
      <c r="H535" s="1088">
        <v>168043</v>
      </c>
      <c r="I535" s="1088">
        <v>168043</v>
      </c>
      <c r="J535" s="1088">
        <v>168043</v>
      </c>
    </row>
    <row r="536" spans="1:10" ht="24" customHeight="1">
      <c r="A536" s="1087" t="s">
        <v>1791</v>
      </c>
      <c r="B536" s="1086" t="s">
        <v>1788</v>
      </c>
      <c r="C536" s="1077" t="s">
        <v>1484</v>
      </c>
      <c r="D536" s="1077" t="s">
        <v>227</v>
      </c>
      <c r="E536" s="1077"/>
      <c r="F536" s="1088">
        <v>251642</v>
      </c>
      <c r="G536" s="1088">
        <v>251642</v>
      </c>
      <c r="H536" s="1088">
        <v>251642</v>
      </c>
      <c r="I536" s="1088">
        <v>251642</v>
      </c>
      <c r="J536" s="1088">
        <v>251642</v>
      </c>
    </row>
    <row r="537" spans="1:10" ht="24" customHeight="1">
      <c r="A537" s="1087" t="s">
        <v>1792</v>
      </c>
      <c r="B537" s="1086" t="s">
        <v>1793</v>
      </c>
      <c r="C537" s="1077" t="s">
        <v>1484</v>
      </c>
      <c r="D537" s="1077" t="s">
        <v>227</v>
      </c>
      <c r="E537" s="1077"/>
      <c r="F537" s="1082">
        <v>87.53</v>
      </c>
      <c r="G537" s="1082">
        <v>87.88</v>
      </c>
      <c r="H537" s="1082">
        <v>87.01</v>
      </c>
      <c r="I537" s="1082">
        <v>86.49</v>
      </c>
      <c r="J537" s="1082">
        <v>86.46</v>
      </c>
    </row>
    <row r="538" spans="1:10" ht="24" customHeight="1">
      <c r="A538" s="1087" t="s">
        <v>1794</v>
      </c>
      <c r="B538" s="1086" t="s">
        <v>1795</v>
      </c>
      <c r="C538" s="1077" t="s">
        <v>1484</v>
      </c>
      <c r="D538" s="1077" t="s">
        <v>227</v>
      </c>
      <c r="E538" s="1077"/>
      <c r="F538" s="1082">
        <v>435.37</v>
      </c>
      <c r="G538" s="1082">
        <v>435.37</v>
      </c>
      <c r="H538" s="1082">
        <v>435.37</v>
      </c>
      <c r="I538" s="1082">
        <v>435.37</v>
      </c>
      <c r="J538" s="1082">
        <v>435.37</v>
      </c>
    </row>
    <row r="539" spans="1:10" ht="24" customHeight="1">
      <c r="A539" s="1087" t="s">
        <v>1796</v>
      </c>
      <c r="B539" s="1086" t="s">
        <v>1783</v>
      </c>
      <c r="C539" s="1077" t="s">
        <v>1797</v>
      </c>
      <c r="D539" s="1077" t="s">
        <v>227</v>
      </c>
      <c r="E539" s="1077"/>
      <c r="F539" s="1088">
        <v>179836</v>
      </c>
      <c r="G539" s="1088">
        <v>179836</v>
      </c>
      <c r="H539" s="1088">
        <v>179836</v>
      </c>
      <c r="I539" s="1088">
        <v>179836</v>
      </c>
      <c r="J539" s="1088">
        <v>179836</v>
      </c>
    </row>
    <row r="540" spans="1:10" ht="24" customHeight="1">
      <c r="A540" s="1087" t="s">
        <v>1798</v>
      </c>
      <c r="B540" s="1086" t="s">
        <v>1783</v>
      </c>
      <c r="C540" s="1077" t="s">
        <v>1797</v>
      </c>
      <c r="D540" s="1077" t="s">
        <v>227</v>
      </c>
      <c r="E540" s="1077"/>
      <c r="F540" s="1088">
        <v>90093</v>
      </c>
      <c r="G540" s="1088">
        <v>90093</v>
      </c>
      <c r="H540" s="1088">
        <v>90093</v>
      </c>
      <c r="I540" s="1088">
        <v>90093</v>
      </c>
      <c r="J540" s="1088">
        <v>90093</v>
      </c>
    </row>
    <row r="541" spans="1:10" ht="24" customHeight="1">
      <c r="A541" s="1087" t="s">
        <v>1799</v>
      </c>
      <c r="B541" s="1086" t="s">
        <v>1788</v>
      </c>
      <c r="C541" s="1089" t="s">
        <v>1800</v>
      </c>
      <c r="D541" s="1077" t="s">
        <v>227</v>
      </c>
      <c r="E541" s="1077"/>
      <c r="F541" s="1088">
        <v>778</v>
      </c>
      <c r="G541" s="1088">
        <v>778</v>
      </c>
      <c r="H541" s="1088">
        <v>778</v>
      </c>
      <c r="I541" s="1088">
        <v>778</v>
      </c>
      <c r="J541" s="1088">
        <v>778</v>
      </c>
    </row>
    <row r="542" spans="1:10" ht="24" customHeight="1">
      <c r="A542" s="1087" t="s">
        <v>1801</v>
      </c>
      <c r="B542" s="1086" t="s">
        <v>1788</v>
      </c>
      <c r="C542" s="1089" t="s">
        <v>1800</v>
      </c>
      <c r="D542" s="1077" t="s">
        <v>227</v>
      </c>
      <c r="E542" s="1077"/>
      <c r="F542" s="1088">
        <v>490</v>
      </c>
      <c r="G542" s="1088">
        <v>490</v>
      </c>
      <c r="H542" s="1088">
        <v>490</v>
      </c>
      <c r="I542" s="1088">
        <v>490</v>
      </c>
      <c r="J542" s="1088">
        <v>490</v>
      </c>
    </row>
    <row r="543" spans="1:10" ht="24" customHeight="1">
      <c r="A543" s="1087" t="s">
        <v>1802</v>
      </c>
      <c r="B543" s="1086" t="s">
        <v>1803</v>
      </c>
      <c r="C543" s="1077" t="s">
        <v>1804</v>
      </c>
      <c r="D543" s="1077" t="s">
        <v>227</v>
      </c>
      <c r="E543" s="1077"/>
      <c r="F543" s="1082">
        <v>37.21</v>
      </c>
      <c r="G543" s="1082">
        <v>37.21</v>
      </c>
      <c r="H543" s="1082">
        <v>36.729999999999997</v>
      </c>
      <c r="I543" s="1082">
        <v>36.409999999999997</v>
      </c>
      <c r="J543" s="1082">
        <v>36.46</v>
      </c>
    </row>
    <row r="544" spans="1:10" ht="24" customHeight="1">
      <c r="A544" s="1087" t="s">
        <v>1805</v>
      </c>
      <c r="B544" s="1086" t="s">
        <v>1806</v>
      </c>
      <c r="C544" s="1077" t="s">
        <v>1804</v>
      </c>
      <c r="D544" s="1077" t="s">
        <v>227</v>
      </c>
      <c r="E544" s="1077"/>
      <c r="F544" s="1090">
        <v>184.02</v>
      </c>
      <c r="G544" s="1090">
        <v>184.02</v>
      </c>
      <c r="H544" s="1090">
        <v>184.02</v>
      </c>
      <c r="I544" s="1090">
        <v>184.02</v>
      </c>
      <c r="J544" s="1090">
        <v>184.02</v>
      </c>
    </row>
    <row r="545" spans="1:10" ht="24" customHeight="1">
      <c r="A545" s="1087" t="s">
        <v>1807</v>
      </c>
      <c r="B545" s="1086" t="s">
        <v>1808</v>
      </c>
      <c r="C545" s="1077" t="s">
        <v>1484</v>
      </c>
      <c r="D545" s="1077" t="s">
        <v>227</v>
      </c>
      <c r="E545" s="1077"/>
      <c r="F545" s="1082">
        <f>1.08+0.22+0.31+0.31+4.81</f>
        <v>6.7299999999999995</v>
      </c>
      <c r="G545" s="1082">
        <f>1+0.36+1.72+1.72+0</f>
        <v>4.8</v>
      </c>
      <c r="H545" s="1082">
        <f>1.01+1.52+4.63+2.31+0</f>
        <v>9.4700000000000006</v>
      </c>
      <c r="I545" s="1082">
        <f>1.01+2.79+1.1+2.6+0</f>
        <v>7.5</v>
      </c>
      <c r="J545" s="1082">
        <f>1.11+0.21+0+0.38+0</f>
        <v>1.7000000000000002</v>
      </c>
    </row>
    <row r="546" spans="1:10" ht="24" customHeight="1">
      <c r="A546" s="1087" t="s">
        <v>1809</v>
      </c>
      <c r="B546" s="1086" t="s">
        <v>1810</v>
      </c>
      <c r="C546" s="1077" t="s">
        <v>1811</v>
      </c>
      <c r="D546" s="1077" t="s">
        <v>227</v>
      </c>
      <c r="E546" s="1088">
        <v>221</v>
      </c>
      <c r="F546" s="1307"/>
      <c r="G546" s="1307"/>
      <c r="H546" s="1307"/>
      <c r="I546" s="1307"/>
      <c r="J546" s="1307"/>
    </row>
    <row r="547" spans="1:10" ht="24" customHeight="1">
      <c r="A547" s="1087" t="s">
        <v>1812</v>
      </c>
      <c r="B547" s="1086" t="s">
        <v>1810</v>
      </c>
      <c r="C547" s="1077" t="s">
        <v>1811</v>
      </c>
      <c r="D547" s="1077" t="s">
        <v>227</v>
      </c>
      <c r="E547" s="1088">
        <v>128</v>
      </c>
      <c r="F547" s="1307"/>
      <c r="G547" s="1307"/>
      <c r="H547" s="1307"/>
      <c r="I547" s="1307"/>
      <c r="J547" s="1307"/>
    </row>
    <row r="548" spans="1:10" ht="24" customHeight="1">
      <c r="A548" s="1087" t="s">
        <v>1813</v>
      </c>
      <c r="B548" s="1086" t="s">
        <v>1810</v>
      </c>
      <c r="C548" s="1077" t="s">
        <v>1811</v>
      </c>
      <c r="D548" s="1077" t="s">
        <v>227</v>
      </c>
      <c r="E548" s="1088">
        <v>31</v>
      </c>
      <c r="F548" s="1307"/>
      <c r="G548" s="1307"/>
      <c r="H548" s="1307"/>
      <c r="I548" s="1307"/>
      <c r="J548" s="1307"/>
    </row>
    <row r="549" spans="1:10" ht="24" customHeight="1">
      <c r="A549" s="1087" t="s">
        <v>1814</v>
      </c>
      <c r="B549" s="1086" t="s">
        <v>1810</v>
      </c>
      <c r="C549" s="1077" t="s">
        <v>1811</v>
      </c>
      <c r="D549" s="1077" t="s">
        <v>227</v>
      </c>
      <c r="E549" s="1088">
        <v>76</v>
      </c>
      <c r="F549" s="1307"/>
      <c r="G549" s="1307"/>
      <c r="H549" s="1307"/>
      <c r="I549" s="1307"/>
      <c r="J549" s="1307"/>
    </row>
    <row r="550" spans="1:10" ht="24" customHeight="1">
      <c r="A550" s="1087" t="s">
        <v>1815</v>
      </c>
      <c r="B550" s="1086" t="s">
        <v>1810</v>
      </c>
      <c r="C550" s="1077" t="s">
        <v>1811</v>
      </c>
      <c r="D550" s="1077" t="s">
        <v>227</v>
      </c>
      <c r="E550" s="1088">
        <v>11</v>
      </c>
      <c r="F550" s="1307"/>
      <c r="G550" s="1307"/>
      <c r="H550" s="1307"/>
      <c r="I550" s="1307"/>
      <c r="J550" s="1307"/>
    </row>
    <row r="551" spans="1:10" ht="24" customHeight="1">
      <c r="A551" s="1087" t="s">
        <v>1816</v>
      </c>
      <c r="B551" s="1086" t="s">
        <v>1810</v>
      </c>
      <c r="C551" s="1077" t="s">
        <v>1811</v>
      </c>
      <c r="D551" s="1077" t="s">
        <v>227</v>
      </c>
      <c r="E551" s="1088">
        <v>220</v>
      </c>
      <c r="F551" s="1307"/>
      <c r="G551" s="1307"/>
      <c r="H551" s="1307"/>
      <c r="I551" s="1307"/>
      <c r="J551" s="1307"/>
    </row>
    <row r="552" spans="1:10" ht="24" customHeight="1">
      <c r="A552" s="1087" t="s">
        <v>1817</v>
      </c>
      <c r="B552" s="1086" t="s">
        <v>1818</v>
      </c>
      <c r="C552" s="1077" t="s">
        <v>1472</v>
      </c>
      <c r="D552" s="1077" t="s">
        <v>227</v>
      </c>
      <c r="E552" s="1088">
        <v>13625</v>
      </c>
      <c r="F552" s="1307"/>
      <c r="G552" s="1307"/>
      <c r="H552" s="1307"/>
      <c r="I552" s="1307"/>
      <c r="J552" s="1307"/>
    </row>
    <row r="553" spans="1:10" ht="24" customHeight="1">
      <c r="A553" s="1087" t="s">
        <v>1819</v>
      </c>
      <c r="B553" s="1086" t="s">
        <v>1818</v>
      </c>
      <c r="C553" s="1077" t="s">
        <v>1472</v>
      </c>
      <c r="D553" s="1077" t="s">
        <v>227</v>
      </c>
      <c r="E553" s="1088">
        <v>9410</v>
      </c>
      <c r="F553" s="1307"/>
      <c r="G553" s="1307"/>
      <c r="H553" s="1307"/>
      <c r="I553" s="1307"/>
      <c r="J553" s="1307"/>
    </row>
    <row r="554" spans="1:10" ht="24" customHeight="1">
      <c r="A554" s="1087" t="s">
        <v>1820</v>
      </c>
      <c r="B554" s="1086" t="s">
        <v>1818</v>
      </c>
      <c r="C554" s="1077" t="s">
        <v>1472</v>
      </c>
      <c r="D554" s="1077" t="s">
        <v>227</v>
      </c>
      <c r="E554" s="1088">
        <v>7841</v>
      </c>
      <c r="F554" s="1307"/>
      <c r="G554" s="1307"/>
      <c r="H554" s="1307"/>
      <c r="I554" s="1307"/>
      <c r="J554" s="1307"/>
    </row>
    <row r="555" spans="1:10" ht="24" customHeight="1">
      <c r="A555" s="1087" t="s">
        <v>1821</v>
      </c>
      <c r="B555" s="1086" t="s">
        <v>1818</v>
      </c>
      <c r="C555" s="1077" t="s">
        <v>1472</v>
      </c>
      <c r="D555" s="1077" t="s">
        <v>227</v>
      </c>
      <c r="E555" s="1088">
        <v>11351</v>
      </c>
      <c r="F555" s="1307"/>
      <c r="G555" s="1307"/>
      <c r="H555" s="1307"/>
      <c r="I555" s="1307"/>
      <c r="J555" s="1307"/>
    </row>
    <row r="556" spans="1:10" ht="24" customHeight="1">
      <c r="A556" s="1087" t="s">
        <v>1822</v>
      </c>
      <c r="B556" s="1086" t="s">
        <v>1818</v>
      </c>
      <c r="C556" s="1077" t="s">
        <v>1472</v>
      </c>
      <c r="D556" s="1077" t="s">
        <v>227</v>
      </c>
      <c r="E556" s="1088">
        <v>9620</v>
      </c>
      <c r="F556" s="1307"/>
      <c r="G556" s="1307"/>
      <c r="H556" s="1307"/>
      <c r="I556" s="1307"/>
      <c r="J556" s="1307"/>
    </row>
    <row r="557" spans="1:10" ht="24" customHeight="1">
      <c r="A557" s="1087" t="s">
        <v>1823</v>
      </c>
      <c r="B557" s="1086" t="s">
        <v>1818</v>
      </c>
      <c r="C557" s="1077" t="s">
        <v>1472</v>
      </c>
      <c r="D557" s="1077" t="s">
        <v>227</v>
      </c>
      <c r="E557" s="1088">
        <v>4810</v>
      </c>
      <c r="F557" s="1307"/>
      <c r="G557" s="1307"/>
      <c r="H557" s="1307"/>
      <c r="I557" s="1307"/>
      <c r="J557" s="1307"/>
    </row>
    <row r="558" spans="1:10" ht="24" customHeight="1">
      <c r="A558" s="1087" t="s">
        <v>1824</v>
      </c>
      <c r="B558" s="1086" t="s">
        <v>1825</v>
      </c>
      <c r="C558" s="1077" t="s">
        <v>1484</v>
      </c>
      <c r="D558" s="1077" t="s">
        <v>227</v>
      </c>
      <c r="E558" s="1077"/>
      <c r="F558" s="1082">
        <v>1.03</v>
      </c>
      <c r="G558" s="1082">
        <v>1.42</v>
      </c>
      <c r="H558" s="1082">
        <v>1.68</v>
      </c>
      <c r="I558" s="1082">
        <v>0.87</v>
      </c>
      <c r="J558" s="1082">
        <v>1.48</v>
      </c>
    </row>
    <row r="559" spans="1:10" ht="24" customHeight="1">
      <c r="A559" s="1087" t="s">
        <v>1826</v>
      </c>
      <c r="B559" s="1086" t="s">
        <v>146</v>
      </c>
      <c r="C559" s="1077" t="s">
        <v>1484</v>
      </c>
      <c r="D559" s="1077" t="s">
        <v>227</v>
      </c>
      <c r="E559" s="1088"/>
      <c r="F559" s="1082"/>
      <c r="G559" s="1082"/>
      <c r="H559" s="1082"/>
      <c r="I559" s="1082"/>
      <c r="J559" s="1082"/>
    </row>
    <row r="560" spans="1:10" ht="24" customHeight="1">
      <c r="A560" s="1087" t="s">
        <v>1807</v>
      </c>
      <c r="B560" s="1086" t="s">
        <v>1827</v>
      </c>
      <c r="C560" s="1077" t="s">
        <v>1484</v>
      </c>
      <c r="D560" s="1077" t="s">
        <v>227</v>
      </c>
      <c r="E560" s="1077"/>
      <c r="F560" s="1082"/>
      <c r="G560" s="1082"/>
      <c r="H560" s="1082"/>
      <c r="I560" s="1082"/>
      <c r="J560" s="1082"/>
    </row>
    <row r="561" spans="1:11" ht="24" customHeight="1">
      <c r="A561" s="1087" t="s">
        <v>1807</v>
      </c>
      <c r="B561" s="1086" t="s">
        <v>1828</v>
      </c>
      <c r="C561" s="1077" t="s">
        <v>1484</v>
      </c>
      <c r="D561" s="1077" t="s">
        <v>227</v>
      </c>
      <c r="E561" s="1077"/>
      <c r="F561" s="1082"/>
      <c r="G561" s="1082"/>
      <c r="H561" s="1082"/>
      <c r="I561" s="1082"/>
      <c r="J561" s="1082"/>
    </row>
    <row r="562" spans="1:11" ht="24" customHeight="1">
      <c r="A562" s="1087" t="s">
        <v>1807</v>
      </c>
      <c r="B562" s="1086" t="s">
        <v>1829</v>
      </c>
      <c r="C562" s="1077" t="s">
        <v>1484</v>
      </c>
      <c r="D562" s="1077" t="s">
        <v>227</v>
      </c>
      <c r="E562" s="1077"/>
      <c r="F562" s="1082"/>
      <c r="G562" s="1082"/>
      <c r="H562" s="1082"/>
      <c r="I562" s="1082"/>
      <c r="J562" s="1082"/>
    </row>
    <row r="563" spans="1:11" ht="24" customHeight="1">
      <c r="A563" s="1087" t="s">
        <v>1830</v>
      </c>
      <c r="B563" s="1086" t="s">
        <v>1831</v>
      </c>
      <c r="C563" s="1077" t="s">
        <v>1472</v>
      </c>
      <c r="D563" s="1077" t="s">
        <v>227</v>
      </c>
      <c r="E563" s="1077"/>
      <c r="F563" s="1082"/>
      <c r="G563" s="1082"/>
      <c r="H563" s="1082"/>
      <c r="I563" s="1082"/>
      <c r="J563" s="1082"/>
    </row>
    <row r="564" spans="1:11" ht="24" customHeight="1">
      <c r="A564" s="1087" t="s">
        <v>1832</v>
      </c>
      <c r="B564" s="1086" t="s">
        <v>1833</v>
      </c>
      <c r="C564" s="1077"/>
      <c r="D564" s="1077" t="s">
        <v>227</v>
      </c>
      <c r="E564" s="1077"/>
      <c r="F564" s="1082"/>
      <c r="G564" s="1082"/>
      <c r="H564" s="1082"/>
      <c r="I564" s="1082"/>
      <c r="J564" s="1082"/>
    </row>
    <row r="565" spans="1:11" ht="24" customHeight="1">
      <c r="A565" s="1298" t="s">
        <v>1834</v>
      </c>
      <c r="B565" s="1086"/>
      <c r="C565" s="1077"/>
      <c r="D565" s="1077" t="s">
        <v>227</v>
      </c>
      <c r="E565" s="1077"/>
      <c r="F565" s="1082"/>
      <c r="G565" s="1082"/>
      <c r="H565" s="1082"/>
      <c r="I565" s="1082"/>
      <c r="J565" s="1082"/>
    </row>
    <row r="566" spans="1:11" ht="24" customHeight="1">
      <c r="A566" s="1087" t="s">
        <v>1807</v>
      </c>
      <c r="B566" s="1086" t="s">
        <v>1835</v>
      </c>
      <c r="C566" s="1077" t="s">
        <v>1484</v>
      </c>
      <c r="D566" s="1077" t="s">
        <v>227</v>
      </c>
      <c r="E566" s="1077"/>
      <c r="F566" s="1082">
        <v>1.17</v>
      </c>
      <c r="G566" s="1082">
        <v>1.1000000000000001</v>
      </c>
      <c r="H566" s="1082">
        <v>0.35</v>
      </c>
      <c r="I566" s="1082">
        <v>0.35</v>
      </c>
      <c r="J566" s="1082">
        <v>0.35</v>
      </c>
    </row>
    <row r="567" spans="1:11" ht="24" customHeight="1">
      <c r="A567" s="1087" t="s">
        <v>1807</v>
      </c>
      <c r="B567" s="1086" t="s">
        <v>1836</v>
      </c>
      <c r="C567" s="1077" t="s">
        <v>1484</v>
      </c>
      <c r="D567" s="1077" t="s">
        <v>227</v>
      </c>
      <c r="E567" s="1077"/>
      <c r="F567" s="1082">
        <v>0.01</v>
      </c>
      <c r="G567" s="1082">
        <v>0</v>
      </c>
      <c r="H567" s="1082">
        <v>1.22</v>
      </c>
      <c r="I567" s="1082">
        <v>1.82</v>
      </c>
      <c r="J567" s="1082">
        <v>3</v>
      </c>
    </row>
    <row r="568" spans="1:11" ht="24" customHeight="1">
      <c r="A568" s="1087" t="s">
        <v>1807</v>
      </c>
      <c r="B568" s="1086" t="s">
        <v>1837</v>
      </c>
      <c r="C568" s="1077" t="s">
        <v>1484</v>
      </c>
      <c r="D568" s="1077" t="s">
        <v>227</v>
      </c>
      <c r="E568" s="1077"/>
      <c r="F568" s="1082">
        <v>1.24</v>
      </c>
      <c r="G568" s="1082">
        <v>0</v>
      </c>
      <c r="H568" s="1082">
        <v>0</v>
      </c>
      <c r="I568" s="1082">
        <v>0</v>
      </c>
      <c r="J568" s="1082">
        <v>0</v>
      </c>
    </row>
    <row r="569" spans="1:11" ht="24" customHeight="1">
      <c r="A569" s="1087" t="s">
        <v>1838</v>
      </c>
      <c r="B569" s="1086" t="s">
        <v>148</v>
      </c>
      <c r="C569" s="1077"/>
      <c r="D569" s="1077" t="s">
        <v>227</v>
      </c>
      <c r="E569" s="1077"/>
      <c r="F569" s="1082">
        <v>1199</v>
      </c>
      <c r="G569" s="1082">
        <v>1199</v>
      </c>
      <c r="H569" s="1082">
        <v>1199</v>
      </c>
      <c r="I569" s="1082">
        <v>1199</v>
      </c>
      <c r="J569" s="1082">
        <v>1199</v>
      </c>
    </row>
    <row r="570" spans="1:11" ht="24" customHeight="1">
      <c r="A570" s="1087" t="s">
        <v>1839</v>
      </c>
      <c r="B570" s="1086" t="s">
        <v>1470</v>
      </c>
      <c r="C570" s="1077" t="s">
        <v>1472</v>
      </c>
      <c r="D570" s="1077" t="s">
        <v>227</v>
      </c>
      <c r="E570" s="1077"/>
      <c r="F570" s="1082">
        <v>1520</v>
      </c>
      <c r="G570" s="1082">
        <v>1520</v>
      </c>
      <c r="H570" s="1082">
        <v>1520</v>
      </c>
      <c r="I570" s="1082">
        <v>1520</v>
      </c>
      <c r="J570" s="1082">
        <v>1520</v>
      </c>
    </row>
    <row r="571" spans="1:11" ht="24" customHeight="1">
      <c r="A571" s="1087" t="s">
        <v>1466</v>
      </c>
      <c r="B571" s="1086" t="s">
        <v>1467</v>
      </c>
      <c r="C571" s="1077"/>
      <c r="D571" s="1077" t="s">
        <v>227</v>
      </c>
      <c r="E571" s="1077"/>
      <c r="F571" s="1082">
        <v>1000</v>
      </c>
      <c r="G571" s="1082">
        <v>1000</v>
      </c>
      <c r="H571" s="1082">
        <v>1000</v>
      </c>
      <c r="I571" s="1082">
        <v>1000</v>
      </c>
      <c r="J571" s="1082">
        <v>1000</v>
      </c>
      <c r="K571" s="1080" t="s">
        <v>1840</v>
      </c>
    </row>
    <row r="572" spans="1:11" ht="24" customHeight="1">
      <c r="A572" s="1087" t="s">
        <v>1841</v>
      </c>
      <c r="B572" s="1086" t="s">
        <v>1842</v>
      </c>
      <c r="C572" s="1089" t="s">
        <v>1843</v>
      </c>
      <c r="D572" s="1077" t="s">
        <v>227</v>
      </c>
      <c r="E572" s="1077"/>
      <c r="F572" s="1082">
        <v>597</v>
      </c>
      <c r="G572" s="1082">
        <v>597</v>
      </c>
      <c r="H572" s="1082">
        <v>597</v>
      </c>
      <c r="I572" s="1082">
        <v>597</v>
      </c>
      <c r="J572" s="1082">
        <v>597</v>
      </c>
    </row>
    <row r="573" spans="1:11" ht="24" customHeight="1">
      <c r="A573" s="1087" t="s">
        <v>1844</v>
      </c>
      <c r="B573" s="1086" t="s">
        <v>1845</v>
      </c>
      <c r="C573" s="1077" t="s">
        <v>1846</v>
      </c>
      <c r="D573" s="1077" t="s">
        <v>227</v>
      </c>
      <c r="E573" s="1077"/>
      <c r="F573" s="1082">
        <v>36283</v>
      </c>
      <c r="G573" s="1082">
        <v>36283</v>
      </c>
      <c r="H573" s="1082">
        <v>36283</v>
      </c>
      <c r="I573" s="1082">
        <v>36283</v>
      </c>
      <c r="J573" s="1082">
        <v>36283</v>
      </c>
    </row>
    <row r="574" spans="1:11" ht="24" customHeight="1">
      <c r="A574" s="1087" t="s">
        <v>1478</v>
      </c>
      <c r="B574" s="1086" t="s">
        <v>1479</v>
      </c>
      <c r="C574" s="1077"/>
      <c r="D574" s="1077" t="s">
        <v>227</v>
      </c>
      <c r="E574" s="1077"/>
      <c r="F574" s="1082">
        <v>46.167000000000002</v>
      </c>
      <c r="G574" s="1082">
        <v>46.375</v>
      </c>
      <c r="H574" s="1082">
        <v>41.722000000000001</v>
      </c>
      <c r="I574" s="1082">
        <v>37.570999999999998</v>
      </c>
      <c r="J574" s="1082">
        <v>33.835999999999999</v>
      </c>
      <c r="K574" s="1080" t="s">
        <v>1840</v>
      </c>
    </row>
    <row r="575" spans="1:11" ht="24" customHeight="1">
      <c r="A575" s="1087" t="s">
        <v>1476</v>
      </c>
      <c r="B575" s="1086" t="s">
        <v>1477</v>
      </c>
      <c r="C575" s="1077"/>
      <c r="D575" s="1077" t="s">
        <v>227</v>
      </c>
      <c r="E575" s="1077"/>
      <c r="F575" s="1082">
        <v>13400</v>
      </c>
      <c r="G575" s="1082">
        <v>13300</v>
      </c>
      <c r="H575" s="1082">
        <v>11970</v>
      </c>
      <c r="I575" s="1082">
        <v>10773</v>
      </c>
      <c r="J575" s="1082">
        <v>9695.9000000000015</v>
      </c>
      <c r="K575" s="1080" t="s">
        <v>1840</v>
      </c>
    </row>
    <row r="576" spans="1:11" ht="24" customHeight="1">
      <c r="A576" s="1087" t="s">
        <v>1482</v>
      </c>
      <c r="B576" s="1086" t="s">
        <v>1483</v>
      </c>
      <c r="C576" s="1077" t="s">
        <v>1472</v>
      </c>
      <c r="D576" s="1077" t="s">
        <v>227</v>
      </c>
      <c r="E576" s="1077"/>
      <c r="F576" s="1082">
        <v>84342</v>
      </c>
      <c r="G576" s="1082">
        <v>84342</v>
      </c>
      <c r="H576" s="1082">
        <v>84342</v>
      </c>
      <c r="I576" s="1082">
        <v>84342</v>
      </c>
      <c r="J576" s="1082">
        <v>84342</v>
      </c>
      <c r="K576" s="1080" t="s">
        <v>1840</v>
      </c>
    </row>
    <row r="577" spans="1:11" ht="24" customHeight="1">
      <c r="A577" s="1087" t="s">
        <v>1480</v>
      </c>
      <c r="B577" s="1086" t="s">
        <v>1481</v>
      </c>
      <c r="C577" s="1077" t="s">
        <v>1472</v>
      </c>
      <c r="D577" s="1077" t="s">
        <v>227</v>
      </c>
      <c r="E577" s="1077"/>
      <c r="F577" s="1082">
        <v>470</v>
      </c>
      <c r="G577" s="1082">
        <v>470</v>
      </c>
      <c r="H577" s="1082">
        <v>470</v>
      </c>
      <c r="I577" s="1082">
        <v>470</v>
      </c>
      <c r="J577" s="1082">
        <v>470</v>
      </c>
      <c r="K577" s="1080" t="s">
        <v>1840</v>
      </c>
    </row>
    <row r="578" spans="1:11" ht="24" customHeight="1">
      <c r="A578" s="1087" t="s">
        <v>1487</v>
      </c>
      <c r="B578" s="1086" t="s">
        <v>1488</v>
      </c>
      <c r="C578" s="1077"/>
      <c r="D578" s="1077" t="s">
        <v>227</v>
      </c>
      <c r="E578" s="1077"/>
      <c r="F578" s="1082">
        <v>4.0000000000000001E-3</v>
      </c>
      <c r="G578" s="1082">
        <v>4.0000000000000001E-3</v>
      </c>
      <c r="H578" s="1082">
        <v>4.0000000000000001E-3</v>
      </c>
      <c r="I578" s="1082">
        <v>4.0000000000000001E-3</v>
      </c>
      <c r="J578" s="1082">
        <v>4.0000000000000001E-3</v>
      </c>
      <c r="K578" s="1080" t="s">
        <v>1840</v>
      </c>
    </row>
    <row r="579" spans="1:11" ht="24" customHeight="1">
      <c r="A579" s="1087" t="s">
        <v>1491</v>
      </c>
      <c r="B579" s="1086" t="s">
        <v>1492</v>
      </c>
      <c r="C579" s="1077"/>
      <c r="D579" s="1077" t="s">
        <v>227</v>
      </c>
      <c r="E579" s="1077"/>
      <c r="F579" s="1082">
        <v>0.77549999999999997</v>
      </c>
      <c r="G579" s="1082">
        <v>0.77549999999999997</v>
      </c>
      <c r="H579" s="1082">
        <v>0.77549999999999997</v>
      </c>
      <c r="I579" s="1082">
        <v>0.77549999999999997</v>
      </c>
      <c r="J579" s="1082">
        <v>0.77549999999999997</v>
      </c>
      <c r="K579" s="1080" t="s">
        <v>1840</v>
      </c>
    </row>
    <row r="580" spans="1:11" ht="24" customHeight="1">
      <c r="A580" s="1087" t="s">
        <v>1493</v>
      </c>
      <c r="B580" s="1086" t="s">
        <v>1494</v>
      </c>
      <c r="C580" s="1077"/>
      <c r="D580" s="1077" t="s">
        <v>227</v>
      </c>
      <c r="E580" s="1077"/>
      <c r="F580" s="1082">
        <v>0.57050000000000001</v>
      </c>
      <c r="G580" s="1082">
        <v>0.57050000000000001</v>
      </c>
      <c r="H580" s="1082">
        <v>0.57050000000000001</v>
      </c>
      <c r="I580" s="1082">
        <v>0.57050000000000001</v>
      </c>
      <c r="J580" s="1082">
        <v>0.57050000000000001</v>
      </c>
      <c r="K580" s="1080" t="s">
        <v>1840</v>
      </c>
    </row>
    <row r="581" spans="1:11" ht="24" customHeight="1">
      <c r="A581" s="1087" t="s">
        <v>1495</v>
      </c>
      <c r="B581" s="1086" t="s">
        <v>1496</v>
      </c>
      <c r="C581" s="1077" t="s">
        <v>1497</v>
      </c>
      <c r="D581" s="1077" t="s">
        <v>227</v>
      </c>
      <c r="E581" s="1077"/>
      <c r="F581" s="1082">
        <v>143451</v>
      </c>
      <c r="G581" s="1082">
        <v>143451</v>
      </c>
      <c r="H581" s="1082">
        <v>143451</v>
      </c>
      <c r="I581" s="1082">
        <v>143451</v>
      </c>
      <c r="J581" s="1082">
        <v>143451</v>
      </c>
    </row>
    <row r="582" spans="1:11" ht="24" customHeight="1">
      <c r="A582" s="1087" t="s">
        <v>1498</v>
      </c>
      <c r="B582" s="1086" t="s">
        <v>1496</v>
      </c>
      <c r="C582" s="1077" t="s">
        <v>1497</v>
      </c>
      <c r="D582" s="1077" t="s">
        <v>227</v>
      </c>
      <c r="E582" s="1077"/>
      <c r="F582" s="1082">
        <v>298101</v>
      </c>
      <c r="G582" s="1082">
        <v>298101</v>
      </c>
      <c r="H582" s="1082">
        <v>298101</v>
      </c>
      <c r="I582" s="1082">
        <v>298101</v>
      </c>
      <c r="J582" s="1082">
        <v>298101</v>
      </c>
    </row>
    <row r="583" spans="1:11" ht="24" customHeight="1">
      <c r="A583" s="1087" t="s">
        <v>1499</v>
      </c>
      <c r="B583" s="1086" t="s">
        <v>1496</v>
      </c>
      <c r="C583" s="1077" t="s">
        <v>1497</v>
      </c>
      <c r="D583" s="1077" t="s">
        <v>227</v>
      </c>
      <c r="E583" s="1077"/>
      <c r="F583" s="1082">
        <v>510053</v>
      </c>
      <c r="G583" s="1082">
        <v>510053</v>
      </c>
      <c r="H583" s="1082">
        <v>510053</v>
      </c>
      <c r="I583" s="1082">
        <v>510053</v>
      </c>
      <c r="J583" s="1082">
        <v>510053</v>
      </c>
    </row>
    <row r="584" spans="1:11" ht="24" customHeight="1">
      <c r="A584" s="592" t="s">
        <v>1847</v>
      </c>
      <c r="B584" s="1086" t="s">
        <v>1848</v>
      </c>
      <c r="C584" s="1077" t="s">
        <v>1849</v>
      </c>
      <c r="D584" s="1077" t="s">
        <v>227</v>
      </c>
      <c r="E584" s="1077"/>
      <c r="F584" s="1090">
        <v>8.69</v>
      </c>
      <c r="G584" s="1090">
        <v>8.69</v>
      </c>
      <c r="H584" s="1090">
        <v>8.69</v>
      </c>
      <c r="I584" s="1090">
        <v>8.69</v>
      </c>
      <c r="J584" s="1090">
        <v>8.69</v>
      </c>
    </row>
    <row r="585" spans="1:11" ht="24" customHeight="1">
      <c r="A585" s="592" t="s">
        <v>1850</v>
      </c>
      <c r="B585" s="1086" t="s">
        <v>1851</v>
      </c>
      <c r="C585" s="1077" t="s">
        <v>1849</v>
      </c>
      <c r="D585" s="1077" t="s">
        <v>227</v>
      </c>
      <c r="E585" s="1077"/>
      <c r="F585" s="1090">
        <v>9.1300000000000008</v>
      </c>
      <c r="G585" s="1090">
        <v>9.1300000000000008</v>
      </c>
      <c r="H585" s="1090">
        <v>9.1300000000000008</v>
      </c>
      <c r="I585" s="1090">
        <v>9.1300000000000008</v>
      </c>
      <c r="J585" s="1090">
        <v>9.1300000000000008</v>
      </c>
    </row>
    <row r="586" spans="1:11" ht="24" customHeight="1">
      <c r="A586" s="592" t="s">
        <v>1852</v>
      </c>
      <c r="B586" s="1086" t="s">
        <v>1853</v>
      </c>
      <c r="C586" s="1077" t="s">
        <v>1849</v>
      </c>
      <c r="D586" s="1077" t="s">
        <v>227</v>
      </c>
      <c r="E586" s="1077"/>
      <c r="F586" s="1090">
        <v>8.34</v>
      </c>
      <c r="G586" s="1090">
        <v>8.34</v>
      </c>
      <c r="H586" s="1090">
        <v>8.34</v>
      </c>
      <c r="I586" s="1090">
        <v>8.34</v>
      </c>
      <c r="J586" s="1090">
        <v>8.34</v>
      </c>
    </row>
    <row r="587" spans="1:11" ht="24" customHeight="1">
      <c r="A587" s="592" t="s">
        <v>1854</v>
      </c>
      <c r="B587" s="1086" t="s">
        <v>1855</v>
      </c>
      <c r="C587" s="1077" t="s">
        <v>1849</v>
      </c>
      <c r="D587" s="1077" t="s">
        <v>227</v>
      </c>
      <c r="E587" s="1077"/>
      <c r="F587" s="1090">
        <v>7.9</v>
      </c>
      <c r="G587" s="1090">
        <v>7.9</v>
      </c>
      <c r="H587" s="1090">
        <v>7.9</v>
      </c>
      <c r="I587" s="1090">
        <v>7.9</v>
      </c>
      <c r="J587" s="1090">
        <v>7.9</v>
      </c>
    </row>
    <row r="588" spans="1:11" ht="24" customHeight="1">
      <c r="A588" s="571" t="s">
        <v>1847</v>
      </c>
      <c r="B588" s="1086" t="s">
        <v>1856</v>
      </c>
      <c r="C588" s="1077" t="s">
        <v>1849</v>
      </c>
      <c r="D588" s="1077" t="s">
        <v>227</v>
      </c>
      <c r="E588" s="1077"/>
      <c r="F588" s="1090">
        <v>9.43</v>
      </c>
      <c r="G588" s="1090">
        <v>9.43</v>
      </c>
      <c r="H588" s="1090">
        <v>9.43</v>
      </c>
      <c r="I588" s="1090">
        <v>9.43</v>
      </c>
      <c r="J588" s="1090">
        <v>9.43</v>
      </c>
    </row>
    <row r="589" spans="1:11" ht="24" customHeight="1">
      <c r="A589" s="571" t="s">
        <v>1850</v>
      </c>
      <c r="B589" s="1086" t="s">
        <v>1857</v>
      </c>
      <c r="C589" s="1077" t="s">
        <v>1849</v>
      </c>
      <c r="D589" s="1077" t="s">
        <v>227</v>
      </c>
      <c r="E589" s="1077"/>
      <c r="F589" s="1090">
        <v>9.58</v>
      </c>
      <c r="G589" s="1090">
        <v>9.58</v>
      </c>
      <c r="H589" s="1090">
        <v>9.58</v>
      </c>
      <c r="I589" s="1090">
        <v>9.58</v>
      </c>
      <c r="J589" s="1090">
        <v>9.58</v>
      </c>
    </row>
    <row r="590" spans="1:11" ht="24" customHeight="1">
      <c r="A590" s="571" t="s">
        <v>1852</v>
      </c>
      <c r="B590" s="1086" t="s">
        <v>1858</v>
      </c>
      <c r="C590" s="1077" t="s">
        <v>1849</v>
      </c>
      <c r="D590" s="1077" t="s">
        <v>227</v>
      </c>
      <c r="E590" s="1077"/>
      <c r="F590" s="1090">
        <v>9</v>
      </c>
      <c r="G590" s="1090">
        <v>9</v>
      </c>
      <c r="H590" s="1090">
        <v>9</v>
      </c>
      <c r="I590" s="1090">
        <v>9</v>
      </c>
      <c r="J590" s="1090">
        <v>9</v>
      </c>
    </row>
    <row r="591" spans="1:11" ht="24" customHeight="1">
      <c r="A591" s="571" t="s">
        <v>1854</v>
      </c>
      <c r="B591" s="1086" t="s">
        <v>1859</v>
      </c>
      <c r="C591" s="1077" t="s">
        <v>1849</v>
      </c>
      <c r="D591" s="1077" t="s">
        <v>227</v>
      </c>
      <c r="E591" s="1077"/>
      <c r="F591" s="1090">
        <v>8.85</v>
      </c>
      <c r="G591" s="1090">
        <v>8.85</v>
      </c>
      <c r="H591" s="1090">
        <v>8.85</v>
      </c>
      <c r="I591" s="1090">
        <v>8.85</v>
      </c>
      <c r="J591" s="1090">
        <v>8.85</v>
      </c>
    </row>
    <row r="592" spans="1:11" ht="24" customHeight="1">
      <c r="A592" s="571" t="s">
        <v>1847</v>
      </c>
      <c r="B592" s="1086" t="s">
        <v>1860</v>
      </c>
      <c r="C592" s="1077" t="s">
        <v>1849</v>
      </c>
      <c r="D592" s="1077" t="s">
        <v>227</v>
      </c>
      <c r="E592" s="1077"/>
      <c r="F592" s="1090">
        <v>8.65</v>
      </c>
      <c r="G592" s="1090">
        <v>8.65</v>
      </c>
      <c r="H592" s="1090">
        <v>8.65</v>
      </c>
      <c r="I592" s="1090">
        <v>8.65</v>
      </c>
      <c r="J592" s="1090">
        <v>8.65</v>
      </c>
    </row>
    <row r="593" spans="1:10" ht="24" customHeight="1">
      <c r="A593" s="571" t="s">
        <v>1850</v>
      </c>
      <c r="B593" s="1086" t="s">
        <v>1861</v>
      </c>
      <c r="C593" s="1077" t="s">
        <v>1849</v>
      </c>
      <c r="D593" s="1077" t="s">
        <v>227</v>
      </c>
      <c r="E593" s="1077"/>
      <c r="F593" s="1090">
        <v>9.33</v>
      </c>
      <c r="G593" s="1090">
        <v>9.33</v>
      </c>
      <c r="H593" s="1090">
        <v>9.33</v>
      </c>
      <c r="I593" s="1090">
        <v>9.33</v>
      </c>
      <c r="J593" s="1090">
        <v>9.33</v>
      </c>
    </row>
    <row r="594" spans="1:10" ht="24" customHeight="1">
      <c r="A594" s="571" t="s">
        <v>1852</v>
      </c>
      <c r="B594" s="1086" t="s">
        <v>1862</v>
      </c>
      <c r="C594" s="1077" t="s">
        <v>1849</v>
      </c>
      <c r="D594" s="1077" t="s">
        <v>227</v>
      </c>
      <c r="E594" s="1077"/>
      <c r="F594" s="1090">
        <v>8.11</v>
      </c>
      <c r="G594" s="1090">
        <v>8.11</v>
      </c>
      <c r="H594" s="1090">
        <v>8.11</v>
      </c>
      <c r="I594" s="1090">
        <v>8.11</v>
      </c>
      <c r="J594" s="1090">
        <v>8.11</v>
      </c>
    </row>
    <row r="595" spans="1:10" ht="24" customHeight="1">
      <c r="A595" s="571" t="s">
        <v>1854</v>
      </c>
      <c r="B595" s="1086" t="s">
        <v>1863</v>
      </c>
      <c r="C595" s="1077" t="s">
        <v>1849</v>
      </c>
      <c r="D595" s="1077" t="s">
        <v>227</v>
      </c>
      <c r="E595" s="1077"/>
      <c r="F595" s="1090">
        <v>7.43</v>
      </c>
      <c r="G595" s="1090">
        <v>7.43</v>
      </c>
      <c r="H595" s="1090">
        <v>7.43</v>
      </c>
      <c r="I595" s="1090">
        <v>7.43</v>
      </c>
      <c r="J595" s="1090">
        <v>7.43</v>
      </c>
    </row>
    <row r="596" spans="1:10" ht="24" customHeight="1">
      <c r="A596" s="571" t="s">
        <v>1854</v>
      </c>
      <c r="B596" s="1086" t="s">
        <v>1864</v>
      </c>
      <c r="C596" s="1077" t="s">
        <v>1849</v>
      </c>
      <c r="D596" s="1077" t="s">
        <v>227</v>
      </c>
      <c r="E596" s="1077"/>
      <c r="F596" s="1090">
        <v>10</v>
      </c>
      <c r="G596" s="1090">
        <v>10</v>
      </c>
      <c r="H596" s="1090">
        <v>10</v>
      </c>
      <c r="I596" s="1090">
        <v>10</v>
      </c>
      <c r="J596" s="1090">
        <v>10</v>
      </c>
    </row>
    <row r="597" spans="1:10" ht="24" customHeight="1">
      <c r="A597" s="571" t="s">
        <v>1865</v>
      </c>
      <c r="B597" s="1086" t="s">
        <v>1866</v>
      </c>
      <c r="C597" s="1077" t="s">
        <v>1849</v>
      </c>
      <c r="D597" s="1077" t="s">
        <v>227</v>
      </c>
      <c r="E597" s="1077"/>
      <c r="F597" s="1090">
        <v>5</v>
      </c>
      <c r="G597" s="1090">
        <v>5</v>
      </c>
      <c r="H597" s="1090">
        <v>5</v>
      </c>
      <c r="I597" s="1090">
        <v>5</v>
      </c>
      <c r="J597" s="1090">
        <v>5</v>
      </c>
    </row>
    <row r="598" spans="1:10" ht="24" customHeight="1">
      <c r="A598" s="571" t="s">
        <v>1867</v>
      </c>
      <c r="B598" s="1086" t="s">
        <v>1868</v>
      </c>
      <c r="C598" s="1077" t="s">
        <v>1869</v>
      </c>
      <c r="D598" s="1077" t="s">
        <v>227</v>
      </c>
      <c r="E598" s="1077"/>
      <c r="F598" s="1082"/>
      <c r="G598" s="1082"/>
      <c r="H598" s="1082"/>
      <c r="I598" s="1082"/>
      <c r="J598" s="1082"/>
    </row>
    <row r="599" spans="1:10" ht="24" customHeight="1">
      <c r="A599" s="571" t="s">
        <v>1870</v>
      </c>
      <c r="B599" s="1086" t="s">
        <v>1871</v>
      </c>
      <c r="C599" s="1077" t="s">
        <v>1869</v>
      </c>
      <c r="D599" s="1077" t="s">
        <v>227</v>
      </c>
      <c r="E599" s="1077"/>
      <c r="F599" s="1082"/>
      <c r="G599" s="1082"/>
      <c r="H599" s="1082"/>
      <c r="I599" s="1082"/>
      <c r="J599" s="1082"/>
    </row>
    <row r="600" spans="1:10" ht="24" customHeight="1">
      <c r="A600" s="571" t="s">
        <v>1872</v>
      </c>
      <c r="B600" s="1086" t="s">
        <v>1873</v>
      </c>
      <c r="C600" s="1077" t="s">
        <v>1869</v>
      </c>
      <c r="D600" s="1077" t="s">
        <v>227</v>
      </c>
      <c r="E600" s="1077"/>
      <c r="F600" s="1082"/>
      <c r="G600" s="1082"/>
      <c r="H600" s="1082"/>
      <c r="I600" s="1082"/>
      <c r="J600" s="1082"/>
    </row>
    <row r="601" spans="1:10" ht="24" customHeight="1">
      <c r="A601" s="571" t="s">
        <v>1874</v>
      </c>
      <c r="B601" s="1086" t="s">
        <v>1875</v>
      </c>
      <c r="C601" s="1077" t="s">
        <v>1869</v>
      </c>
      <c r="D601" s="1077" t="s">
        <v>227</v>
      </c>
      <c r="E601" s="1077"/>
      <c r="F601" s="1082"/>
      <c r="G601" s="1082"/>
      <c r="H601" s="1082"/>
      <c r="I601" s="1082"/>
      <c r="J601" s="1082"/>
    </row>
    <row r="602" spans="1:10" ht="24" customHeight="1">
      <c r="A602" s="571" t="s">
        <v>1876</v>
      </c>
      <c r="B602" s="1086" t="s">
        <v>1877</v>
      </c>
      <c r="C602" s="1077" t="s">
        <v>1869</v>
      </c>
      <c r="D602" s="1077" t="s">
        <v>227</v>
      </c>
      <c r="E602" s="1077"/>
      <c r="F602" s="1082">
        <f>26*60</f>
        <v>1560</v>
      </c>
      <c r="G602" s="1082">
        <f t="shared" ref="G602:J602" si="24">26*60</f>
        <v>1560</v>
      </c>
      <c r="H602" s="1082">
        <f t="shared" si="24"/>
        <v>1560</v>
      </c>
      <c r="I602" s="1082">
        <f t="shared" si="24"/>
        <v>1560</v>
      </c>
      <c r="J602" s="1082">
        <f t="shared" si="24"/>
        <v>1560</v>
      </c>
    </row>
    <row r="603" spans="1:10" ht="24" customHeight="1">
      <c r="A603" s="571" t="s">
        <v>1878</v>
      </c>
      <c r="B603" s="1086" t="s">
        <v>1879</v>
      </c>
      <c r="C603" s="1077" t="s">
        <v>1869</v>
      </c>
      <c r="D603" s="1077" t="s">
        <v>227</v>
      </c>
      <c r="E603" s="1077"/>
      <c r="F603" s="1082">
        <f>33.5*60</f>
        <v>2010</v>
      </c>
      <c r="G603" s="1082">
        <f t="shared" ref="G603:J603" si="25">33.5*60</f>
        <v>2010</v>
      </c>
      <c r="H603" s="1082">
        <f t="shared" si="25"/>
        <v>2010</v>
      </c>
      <c r="I603" s="1082">
        <f t="shared" si="25"/>
        <v>2010</v>
      </c>
      <c r="J603" s="1082">
        <f t="shared" si="25"/>
        <v>2010</v>
      </c>
    </row>
    <row r="604" spans="1:10" ht="24" customHeight="1">
      <c r="A604" s="571" t="s">
        <v>1880</v>
      </c>
      <c r="B604" s="1086" t="s">
        <v>1881</v>
      </c>
      <c r="C604" s="1077"/>
      <c r="D604" s="1077" t="s">
        <v>227</v>
      </c>
      <c r="E604" s="1077"/>
      <c r="F604" s="1082">
        <v>611</v>
      </c>
      <c r="G604" s="1082">
        <v>611</v>
      </c>
      <c r="H604" s="1082">
        <v>611</v>
      </c>
      <c r="I604" s="1082">
        <v>611</v>
      </c>
      <c r="J604" s="1082">
        <v>611</v>
      </c>
    </row>
    <row r="605" spans="1:10" ht="24" customHeight="1">
      <c r="A605" s="571" t="s">
        <v>1882</v>
      </c>
      <c r="B605" s="1086" t="s">
        <v>1883</v>
      </c>
      <c r="C605" s="1077" t="s">
        <v>1692</v>
      </c>
      <c r="D605" s="1077" t="s">
        <v>227</v>
      </c>
      <c r="E605" s="1077"/>
      <c r="F605" s="1082">
        <v>0.5</v>
      </c>
      <c r="G605" s="1082">
        <v>0.5</v>
      </c>
      <c r="H605" s="1082">
        <v>0.5</v>
      </c>
      <c r="I605" s="1082">
        <v>0.5</v>
      </c>
      <c r="J605" s="1082">
        <v>0.5</v>
      </c>
    </row>
    <row r="606" spans="1:10" ht="24" customHeight="1">
      <c r="A606" s="571" t="s">
        <v>1884</v>
      </c>
      <c r="B606" s="1086" t="s">
        <v>1885</v>
      </c>
      <c r="C606" s="236"/>
      <c r="D606" s="1077" t="s">
        <v>227</v>
      </c>
      <c r="E606" s="1077"/>
      <c r="F606" s="1082">
        <v>341.2</v>
      </c>
      <c r="G606" s="1082">
        <v>341.2</v>
      </c>
      <c r="H606" s="1082">
        <v>341.2</v>
      </c>
      <c r="I606" s="1082">
        <v>341.2</v>
      </c>
      <c r="J606" s="1082">
        <v>341.2</v>
      </c>
    </row>
    <row r="607" spans="1:10" ht="24" customHeight="1">
      <c r="A607" s="489" t="s">
        <v>1886</v>
      </c>
      <c r="B607" s="1086" t="s">
        <v>1887</v>
      </c>
      <c r="C607" s="1077" t="s">
        <v>185</v>
      </c>
      <c r="D607" s="1077" t="s">
        <v>227</v>
      </c>
      <c r="E607" s="1077"/>
      <c r="F607" s="1091">
        <v>0.30499999999999999</v>
      </c>
      <c r="G607" s="1091">
        <v>0.30499999999999999</v>
      </c>
      <c r="H607" s="1091">
        <v>0.30499999999999999</v>
      </c>
      <c r="I607" s="1091">
        <v>0.30499999999999999</v>
      </c>
      <c r="J607" s="1091">
        <v>0.30499999999999999</v>
      </c>
    </row>
    <row r="608" spans="1:10" ht="24" customHeight="1">
      <c r="A608" s="571" t="s">
        <v>1888</v>
      </c>
      <c r="B608" s="1086" t="s">
        <v>1889</v>
      </c>
      <c r="C608" s="1077" t="s">
        <v>1484</v>
      </c>
      <c r="D608" s="1077" t="s">
        <v>227</v>
      </c>
      <c r="E608" s="1090">
        <v>24.6</v>
      </c>
      <c r="F608" s="1082"/>
      <c r="G608" s="1082"/>
      <c r="H608" s="1082"/>
      <c r="I608" s="1082"/>
      <c r="J608" s="1082"/>
    </row>
    <row r="609" spans="1:11" ht="24" customHeight="1">
      <c r="A609" s="571" t="s">
        <v>1890</v>
      </c>
      <c r="B609" s="1086" t="s">
        <v>1891</v>
      </c>
      <c r="C609" s="1077" t="s">
        <v>1484</v>
      </c>
      <c r="D609" s="1077" t="s">
        <v>227</v>
      </c>
      <c r="E609" s="1077"/>
      <c r="F609" s="1082">
        <v>24.07</v>
      </c>
      <c r="G609" s="1082">
        <v>24.07</v>
      </c>
      <c r="H609" s="1082">
        <v>24.07</v>
      </c>
      <c r="I609" s="1082">
        <v>24.07</v>
      </c>
      <c r="J609" s="1082">
        <v>24.07</v>
      </c>
    </row>
    <row r="610" spans="1:11" ht="24" customHeight="1">
      <c r="A610" s="571" t="s">
        <v>1892</v>
      </c>
      <c r="B610" s="1086" t="s">
        <v>1893</v>
      </c>
      <c r="C610" s="1077" t="s">
        <v>1484</v>
      </c>
      <c r="D610" s="1077" t="s">
        <v>227</v>
      </c>
      <c r="E610" s="1077"/>
      <c r="F610" s="1082">
        <v>8.02</v>
      </c>
      <c r="G610" s="1082">
        <v>8.02</v>
      </c>
      <c r="H610" s="1082">
        <v>8.02</v>
      </c>
      <c r="I610" s="1082">
        <v>8.02</v>
      </c>
      <c r="J610" s="1082">
        <v>8.02</v>
      </c>
    </row>
    <row r="611" spans="1:11" ht="24" customHeight="1">
      <c r="A611" s="1076" t="s">
        <v>1772</v>
      </c>
      <c r="B611" s="1077" t="s">
        <v>1773</v>
      </c>
      <c r="C611" s="1077" t="s">
        <v>1484</v>
      </c>
      <c r="D611" s="1077" t="s">
        <v>497</v>
      </c>
      <c r="E611" s="1077"/>
      <c r="F611" s="1082">
        <v>23.08</v>
      </c>
      <c r="G611" s="1082">
        <v>24.72</v>
      </c>
      <c r="H611" s="1082">
        <v>23.11</v>
      </c>
      <c r="I611" s="1082">
        <v>23.16</v>
      </c>
      <c r="J611" s="1082">
        <v>22.42</v>
      </c>
    </row>
    <row r="612" spans="1:11" ht="24" customHeight="1">
      <c r="A612" s="1085" t="s">
        <v>1774</v>
      </c>
      <c r="B612" s="1086" t="s">
        <v>1775</v>
      </c>
      <c r="C612" s="1077" t="s">
        <v>1484</v>
      </c>
      <c r="D612" s="1077" t="s">
        <v>497</v>
      </c>
      <c r="E612" s="1077"/>
      <c r="F612" s="1284">
        <v>0.12</v>
      </c>
      <c r="G612" s="1284">
        <v>0.12</v>
      </c>
      <c r="H612" s="1284">
        <v>0.12</v>
      </c>
      <c r="I612" s="1284">
        <v>0</v>
      </c>
      <c r="J612" s="1284">
        <v>0</v>
      </c>
      <c r="K612" s="1080" t="s">
        <v>4438</v>
      </c>
    </row>
    <row r="613" spans="1:11" ht="24" customHeight="1">
      <c r="A613" s="1085" t="s">
        <v>1776</v>
      </c>
      <c r="B613" s="1086" t="s">
        <v>1777</v>
      </c>
      <c r="C613" s="1077" t="s">
        <v>1484</v>
      </c>
      <c r="D613" s="1077" t="s">
        <v>497</v>
      </c>
      <c r="E613" s="1077"/>
      <c r="F613" s="1082">
        <v>0.98</v>
      </c>
      <c r="G613" s="1082">
        <v>0.85</v>
      </c>
      <c r="H613" s="1082">
        <v>1.6</v>
      </c>
      <c r="I613" s="1284">
        <v>0.72</v>
      </c>
      <c r="J613" s="1284">
        <v>0.82</v>
      </c>
      <c r="K613" s="1080" t="s">
        <v>4438</v>
      </c>
    </row>
    <row r="614" spans="1:11" ht="24" customHeight="1">
      <c r="A614" s="1087" t="s">
        <v>1778</v>
      </c>
      <c r="B614" s="1086" t="s">
        <v>1779</v>
      </c>
      <c r="C614" s="1077" t="s">
        <v>1484</v>
      </c>
      <c r="D614" s="1077" t="s">
        <v>497</v>
      </c>
      <c r="E614" s="1077"/>
      <c r="F614" s="1082">
        <v>0</v>
      </c>
      <c r="G614" s="1082">
        <v>0</v>
      </c>
      <c r="H614" s="1082">
        <v>0</v>
      </c>
      <c r="I614" s="1082">
        <v>0</v>
      </c>
      <c r="J614" s="1082">
        <v>0</v>
      </c>
    </row>
    <row r="615" spans="1:11" ht="24" customHeight="1">
      <c r="A615" s="1087" t="s">
        <v>1780</v>
      </c>
      <c r="B615" s="1086" t="s">
        <v>1781</v>
      </c>
      <c r="C615" s="1077" t="s">
        <v>1484</v>
      </c>
      <c r="D615" s="1077" t="s">
        <v>497</v>
      </c>
      <c r="E615" s="1077"/>
      <c r="F615" s="1082">
        <v>0.95</v>
      </c>
      <c r="G615" s="1082">
        <v>0.95</v>
      </c>
      <c r="H615" s="1082">
        <v>0.95</v>
      </c>
      <c r="I615" s="1082">
        <v>0.95</v>
      </c>
      <c r="J615" s="1082">
        <v>0.95</v>
      </c>
    </row>
    <row r="616" spans="1:11" ht="24" customHeight="1">
      <c r="A616" s="1087" t="s">
        <v>1782</v>
      </c>
      <c r="B616" s="1086" t="s">
        <v>1783</v>
      </c>
      <c r="C616" s="1077" t="s">
        <v>207</v>
      </c>
      <c r="D616" s="1077" t="s">
        <v>497</v>
      </c>
      <c r="E616" s="1077"/>
      <c r="F616" s="1082">
        <v>19</v>
      </c>
      <c r="G616" s="1082">
        <v>20</v>
      </c>
      <c r="H616" s="1082">
        <v>21</v>
      </c>
      <c r="I616" s="1082">
        <v>22</v>
      </c>
      <c r="J616" s="1082">
        <v>23</v>
      </c>
    </row>
    <row r="617" spans="1:11" ht="24" customHeight="1">
      <c r="A617" s="1087" t="s">
        <v>1784</v>
      </c>
      <c r="B617" s="1086" t="s">
        <v>1783</v>
      </c>
      <c r="C617" s="1077" t="s">
        <v>207</v>
      </c>
      <c r="D617" s="1077" t="s">
        <v>497</v>
      </c>
      <c r="E617" s="1077"/>
      <c r="F617" s="1082">
        <f>797.8</f>
        <v>797.8</v>
      </c>
      <c r="G617" s="1082">
        <f t="shared" ref="G617:J617" si="26">797.8</f>
        <v>797.8</v>
      </c>
      <c r="H617" s="1082">
        <f t="shared" si="26"/>
        <v>797.8</v>
      </c>
      <c r="I617" s="1082">
        <f t="shared" si="26"/>
        <v>797.8</v>
      </c>
      <c r="J617" s="1082">
        <f t="shared" si="26"/>
        <v>797.8</v>
      </c>
    </row>
    <row r="618" spans="1:11" ht="24" customHeight="1">
      <c r="A618" s="1087" t="s">
        <v>1785</v>
      </c>
      <c r="B618" s="1086" t="s">
        <v>1783</v>
      </c>
      <c r="C618" s="1077" t="s">
        <v>207</v>
      </c>
      <c r="D618" s="1077" t="s">
        <v>497</v>
      </c>
      <c r="E618" s="1077"/>
      <c r="F618" s="1082">
        <f>494.3</f>
        <v>494.3</v>
      </c>
      <c r="G618" s="1082">
        <f t="shared" ref="G618:J618" si="27">494.3</f>
        <v>494.3</v>
      </c>
      <c r="H618" s="1082">
        <f t="shared" si="27"/>
        <v>494.3</v>
      </c>
      <c r="I618" s="1082">
        <f t="shared" si="27"/>
        <v>494.3</v>
      </c>
      <c r="J618" s="1082">
        <f t="shared" si="27"/>
        <v>494.3</v>
      </c>
    </row>
    <row r="619" spans="1:11" ht="24" customHeight="1">
      <c r="A619" s="1087" t="s">
        <v>1786</v>
      </c>
      <c r="B619" s="1086" t="s">
        <v>1783</v>
      </c>
      <c r="C619" s="1077" t="s">
        <v>207</v>
      </c>
      <c r="D619" s="1077" t="s">
        <v>497</v>
      </c>
      <c r="E619" s="1077"/>
      <c r="F619" s="1082">
        <f>256.9</f>
        <v>256.89999999999998</v>
      </c>
      <c r="G619" s="1082">
        <f t="shared" ref="G619:J619" si="28">256.9</f>
        <v>256.89999999999998</v>
      </c>
      <c r="H619" s="1082">
        <f t="shared" si="28"/>
        <v>256.89999999999998</v>
      </c>
      <c r="I619" s="1082">
        <f t="shared" si="28"/>
        <v>256.89999999999998</v>
      </c>
      <c r="J619" s="1082">
        <f t="shared" si="28"/>
        <v>256.89999999999998</v>
      </c>
    </row>
    <row r="620" spans="1:11" ht="24" customHeight="1">
      <c r="A620" s="1087" t="s">
        <v>1787</v>
      </c>
      <c r="B620" s="1086" t="s">
        <v>1788</v>
      </c>
      <c r="C620" s="1077" t="s">
        <v>1484</v>
      </c>
      <c r="D620" s="1077" t="s">
        <v>497</v>
      </c>
      <c r="E620" s="1077"/>
      <c r="F620" s="1088">
        <v>87914</v>
      </c>
      <c r="G620" s="1088">
        <v>87914</v>
      </c>
      <c r="H620" s="1088">
        <v>87914</v>
      </c>
      <c r="I620" s="1088">
        <v>87914</v>
      </c>
      <c r="J620" s="1088">
        <v>87914</v>
      </c>
    </row>
    <row r="621" spans="1:11" ht="24" customHeight="1">
      <c r="A621" s="1087" t="s">
        <v>1789</v>
      </c>
      <c r="B621" s="1086" t="s">
        <v>1788</v>
      </c>
      <c r="C621" s="1077" t="s">
        <v>1484</v>
      </c>
      <c r="D621" s="1077" t="s">
        <v>497</v>
      </c>
      <c r="E621" s="1077"/>
      <c r="F621" s="1088">
        <v>97318</v>
      </c>
      <c r="G621" s="1088">
        <v>97318</v>
      </c>
      <c r="H621" s="1088">
        <v>97318</v>
      </c>
      <c r="I621" s="1088">
        <v>97318</v>
      </c>
      <c r="J621" s="1088">
        <v>97318</v>
      </c>
    </row>
    <row r="622" spans="1:11" ht="24" customHeight="1">
      <c r="A622" s="1087" t="s">
        <v>1790</v>
      </c>
      <c r="B622" s="1086" t="s">
        <v>1788</v>
      </c>
      <c r="C622" s="1077" t="s">
        <v>1484</v>
      </c>
      <c r="D622" s="1077" t="s">
        <v>497</v>
      </c>
      <c r="E622" s="1077"/>
      <c r="F622" s="1088">
        <v>141713</v>
      </c>
      <c r="G622" s="1088">
        <v>141713</v>
      </c>
      <c r="H622" s="1088">
        <v>141713</v>
      </c>
      <c r="I622" s="1088">
        <v>141713</v>
      </c>
      <c r="J622" s="1088">
        <v>141713</v>
      </c>
    </row>
    <row r="623" spans="1:11" ht="24" customHeight="1">
      <c r="A623" s="1087" t="s">
        <v>1791</v>
      </c>
      <c r="B623" s="1086" t="s">
        <v>1788</v>
      </c>
      <c r="C623" s="1077" t="s">
        <v>1484</v>
      </c>
      <c r="D623" s="1077" t="s">
        <v>497</v>
      </c>
      <c r="E623" s="1077"/>
      <c r="F623" s="1088">
        <v>212213</v>
      </c>
      <c r="G623" s="1088">
        <v>212213</v>
      </c>
      <c r="H623" s="1088">
        <v>212213</v>
      </c>
      <c r="I623" s="1088">
        <v>212213</v>
      </c>
      <c r="J623" s="1088">
        <v>212213</v>
      </c>
    </row>
    <row r="624" spans="1:11" ht="24" customHeight="1">
      <c r="A624" s="1289" t="s">
        <v>1792</v>
      </c>
      <c r="B624" s="1086" t="s">
        <v>1793</v>
      </c>
      <c r="C624" s="1077" t="s">
        <v>1484</v>
      </c>
      <c r="D624" s="1077" t="s">
        <v>497</v>
      </c>
      <c r="E624" s="1077"/>
      <c r="F624" s="1082">
        <v>41.71</v>
      </c>
      <c r="G624" s="1082">
        <v>41.24</v>
      </c>
      <c r="H624" s="1082">
        <v>41.16</v>
      </c>
      <c r="I624" s="1082">
        <v>39.22</v>
      </c>
      <c r="J624" s="1082">
        <v>40.56</v>
      </c>
    </row>
    <row r="625" spans="1:10" ht="24" customHeight="1">
      <c r="A625" s="1087" t="s">
        <v>1794</v>
      </c>
      <c r="B625" s="1086" t="s">
        <v>1795</v>
      </c>
      <c r="C625" s="1077" t="s">
        <v>1484</v>
      </c>
      <c r="D625" s="1077" t="s">
        <v>497</v>
      </c>
      <c r="E625" s="1077"/>
      <c r="F625" s="1082">
        <v>203.89</v>
      </c>
      <c r="G625" s="1082">
        <v>203.89</v>
      </c>
      <c r="H625" s="1082">
        <v>203.89</v>
      </c>
      <c r="I625" s="1082">
        <v>203.89</v>
      </c>
      <c r="J625" s="1082">
        <v>203.89</v>
      </c>
    </row>
    <row r="626" spans="1:10" ht="24" customHeight="1">
      <c r="A626" s="1087" t="s">
        <v>1796</v>
      </c>
      <c r="B626" s="1086" t="s">
        <v>1783</v>
      </c>
      <c r="C626" s="1077" t="s">
        <v>1797</v>
      </c>
      <c r="D626" s="1077" t="s">
        <v>497</v>
      </c>
      <c r="E626" s="1077"/>
      <c r="F626" s="1088">
        <v>59302</v>
      </c>
      <c r="G626" s="1088">
        <v>59302</v>
      </c>
      <c r="H626" s="1088">
        <v>59302</v>
      </c>
      <c r="I626" s="1088">
        <v>59302</v>
      </c>
      <c r="J626" s="1088">
        <v>59302</v>
      </c>
    </row>
    <row r="627" spans="1:10" ht="24" customHeight="1">
      <c r="A627" s="1087" t="s">
        <v>1798</v>
      </c>
      <c r="B627" s="1086" t="s">
        <v>1783</v>
      </c>
      <c r="C627" s="1077" t="s">
        <v>1797</v>
      </c>
      <c r="D627" s="1077" t="s">
        <v>497</v>
      </c>
      <c r="E627" s="1077"/>
      <c r="F627" s="1088">
        <v>59302</v>
      </c>
      <c r="G627" s="1088">
        <v>59302</v>
      </c>
      <c r="H627" s="1088">
        <v>59302</v>
      </c>
      <c r="I627" s="1088">
        <v>59302</v>
      </c>
      <c r="J627" s="1088">
        <v>59302</v>
      </c>
    </row>
    <row r="628" spans="1:10" ht="24" customHeight="1">
      <c r="A628" s="1087" t="s">
        <v>1799</v>
      </c>
      <c r="B628" s="1086" t="s">
        <v>1788</v>
      </c>
      <c r="C628" s="1089" t="s">
        <v>1800</v>
      </c>
      <c r="D628" s="1077" t="s">
        <v>497</v>
      </c>
      <c r="E628" s="1077"/>
      <c r="F628" s="1088">
        <v>522</v>
      </c>
      <c r="G628" s="1088">
        <v>522</v>
      </c>
      <c r="H628" s="1088">
        <v>522</v>
      </c>
      <c r="I628" s="1088">
        <v>522</v>
      </c>
      <c r="J628" s="1088">
        <v>522</v>
      </c>
    </row>
    <row r="629" spans="1:10" ht="24" customHeight="1">
      <c r="A629" s="1087" t="s">
        <v>1801</v>
      </c>
      <c r="B629" s="1086" t="s">
        <v>1788</v>
      </c>
      <c r="C629" s="1089" t="s">
        <v>1800</v>
      </c>
      <c r="D629" s="1077" t="s">
        <v>497</v>
      </c>
      <c r="E629" s="1077"/>
      <c r="F629" s="1088">
        <v>329</v>
      </c>
      <c r="G629" s="1088">
        <v>329</v>
      </c>
      <c r="H629" s="1088">
        <v>329</v>
      </c>
      <c r="I629" s="1088">
        <v>329</v>
      </c>
      <c r="J629" s="1088">
        <v>329</v>
      </c>
    </row>
    <row r="630" spans="1:10" ht="24" customHeight="1">
      <c r="A630" s="1087" t="s">
        <v>1802</v>
      </c>
      <c r="B630" s="1086" t="s">
        <v>1803</v>
      </c>
      <c r="C630" s="1077" t="s">
        <v>1804</v>
      </c>
      <c r="D630" s="1077" t="s">
        <v>497</v>
      </c>
      <c r="E630" s="1077"/>
      <c r="F630" s="1082">
        <v>11.26</v>
      </c>
      <c r="G630" s="1082">
        <v>10.06</v>
      </c>
      <c r="H630" s="1082">
        <v>9.34</v>
      </c>
      <c r="I630" s="1082">
        <v>10</v>
      </c>
      <c r="J630" s="1082">
        <v>9.8000000000000007</v>
      </c>
    </row>
    <row r="631" spans="1:10" ht="24" customHeight="1">
      <c r="A631" s="1087" t="s">
        <v>1805</v>
      </c>
      <c r="B631" s="1086" t="s">
        <v>1806</v>
      </c>
      <c r="C631" s="1077" t="s">
        <v>1804</v>
      </c>
      <c r="D631" s="1077" t="s">
        <v>497</v>
      </c>
      <c r="E631" s="1077"/>
      <c r="F631" s="1090">
        <v>50.46</v>
      </c>
      <c r="G631" s="1090">
        <v>50.46</v>
      </c>
      <c r="H631" s="1090">
        <v>50.46</v>
      </c>
      <c r="I631" s="1090">
        <v>50.46</v>
      </c>
      <c r="J631" s="1090">
        <v>50.46</v>
      </c>
    </row>
    <row r="632" spans="1:10" ht="24" customHeight="1">
      <c r="A632" s="1087" t="s">
        <v>1807</v>
      </c>
      <c r="B632" s="1086" t="s">
        <v>1808</v>
      </c>
      <c r="C632" s="1077" t="s">
        <v>1484</v>
      </c>
      <c r="D632" s="1077" t="s">
        <v>497</v>
      </c>
      <c r="E632" s="1077"/>
      <c r="F632" s="1082">
        <v>2.4</v>
      </c>
      <c r="G632" s="1082">
        <v>9.3000000000000007</v>
      </c>
      <c r="H632" s="1082">
        <v>1.32</v>
      </c>
      <c r="I632" s="1082">
        <v>0</v>
      </c>
      <c r="J632" s="1082">
        <v>0</v>
      </c>
    </row>
    <row r="633" spans="1:10" ht="24" customHeight="1">
      <c r="A633" s="1087" t="s">
        <v>1809</v>
      </c>
      <c r="B633" s="1086" t="s">
        <v>1810</v>
      </c>
      <c r="C633" s="1077" t="s">
        <v>1811</v>
      </c>
      <c r="D633" s="1077" t="s">
        <v>497</v>
      </c>
      <c r="E633" s="1088"/>
      <c r="F633" s="1307"/>
      <c r="G633" s="1307"/>
      <c r="H633" s="1307"/>
      <c r="I633" s="1307"/>
      <c r="J633" s="1307"/>
    </row>
    <row r="634" spans="1:10" ht="24" customHeight="1">
      <c r="A634" s="1087" t="s">
        <v>1812</v>
      </c>
      <c r="B634" s="1086" t="s">
        <v>1810</v>
      </c>
      <c r="C634" s="1077" t="s">
        <v>1811</v>
      </c>
      <c r="D634" s="1077" t="s">
        <v>497</v>
      </c>
      <c r="E634" s="1088">
        <v>150</v>
      </c>
      <c r="F634" s="1307"/>
      <c r="G634" s="1307"/>
      <c r="H634" s="1307"/>
      <c r="I634" s="1307"/>
      <c r="J634" s="1307"/>
    </row>
    <row r="635" spans="1:10" ht="24" customHeight="1">
      <c r="A635" s="1087" t="s">
        <v>1813</v>
      </c>
      <c r="B635" s="1086" t="s">
        <v>1810</v>
      </c>
      <c r="C635" s="1077" t="s">
        <v>1811</v>
      </c>
      <c r="D635" s="1077" t="s">
        <v>497</v>
      </c>
      <c r="E635" s="1088">
        <v>33</v>
      </c>
      <c r="F635" s="1307"/>
      <c r="G635" s="1307"/>
      <c r="H635" s="1307"/>
      <c r="I635" s="1307"/>
      <c r="J635" s="1307"/>
    </row>
    <row r="636" spans="1:10" ht="24" customHeight="1">
      <c r="A636" s="1087" t="s">
        <v>1814</v>
      </c>
      <c r="B636" s="1086" t="s">
        <v>1810</v>
      </c>
      <c r="C636" s="1077" t="s">
        <v>1811</v>
      </c>
      <c r="D636" s="1077" t="s">
        <v>497</v>
      </c>
      <c r="E636" s="1088"/>
      <c r="F636" s="1307"/>
      <c r="G636" s="1307"/>
      <c r="H636" s="1307"/>
      <c r="I636" s="1307"/>
      <c r="J636" s="1307"/>
    </row>
    <row r="637" spans="1:10" ht="24" customHeight="1">
      <c r="A637" s="1087" t="s">
        <v>1815</v>
      </c>
      <c r="B637" s="1086" t="s">
        <v>1810</v>
      </c>
      <c r="C637" s="1077" t="s">
        <v>1811</v>
      </c>
      <c r="D637" s="1077" t="s">
        <v>497</v>
      </c>
      <c r="E637" s="1088">
        <v>5</v>
      </c>
      <c r="F637" s="1307"/>
      <c r="G637" s="1307"/>
      <c r="H637" s="1307"/>
      <c r="I637" s="1307"/>
      <c r="J637" s="1307"/>
    </row>
    <row r="638" spans="1:10" ht="24" customHeight="1">
      <c r="A638" s="1087" t="s">
        <v>1816</v>
      </c>
      <c r="B638" s="1086" t="s">
        <v>1810</v>
      </c>
      <c r="C638" s="1077" t="s">
        <v>1811</v>
      </c>
      <c r="D638" s="1077" t="s">
        <v>497</v>
      </c>
      <c r="E638" s="1088">
        <v>188</v>
      </c>
      <c r="F638" s="1307"/>
      <c r="G638" s="1307"/>
      <c r="H638" s="1307"/>
      <c r="I638" s="1307"/>
      <c r="J638" s="1307"/>
    </row>
    <row r="639" spans="1:10" ht="24" customHeight="1">
      <c r="A639" s="1087" t="s">
        <v>1817</v>
      </c>
      <c r="B639" s="1086" t="s">
        <v>1818</v>
      </c>
      <c r="C639" s="1077" t="s">
        <v>1472</v>
      </c>
      <c r="D639" s="1077" t="s">
        <v>497</v>
      </c>
      <c r="E639" s="1088">
        <v>13521</v>
      </c>
      <c r="F639" s="1307"/>
      <c r="G639" s="1307"/>
      <c r="H639" s="1307"/>
      <c r="I639" s="1307"/>
      <c r="J639" s="1307"/>
    </row>
    <row r="640" spans="1:10" ht="24" customHeight="1">
      <c r="A640" s="1087" t="s">
        <v>1819</v>
      </c>
      <c r="B640" s="1086" t="s">
        <v>1818</v>
      </c>
      <c r="C640" s="1077" t="s">
        <v>1472</v>
      </c>
      <c r="D640" s="1077" t="s">
        <v>497</v>
      </c>
      <c r="E640" s="1088">
        <v>9338</v>
      </c>
      <c r="F640" s="1307"/>
      <c r="G640" s="1307"/>
      <c r="H640" s="1307"/>
      <c r="I640" s="1307"/>
      <c r="J640" s="1307"/>
    </row>
    <row r="641" spans="1:10" ht="24" customHeight="1">
      <c r="A641" s="1087" t="s">
        <v>1820</v>
      </c>
      <c r="B641" s="1086" t="s">
        <v>1818</v>
      </c>
      <c r="C641" s="1077" t="s">
        <v>1472</v>
      </c>
      <c r="D641" s="1077" t="s">
        <v>497</v>
      </c>
      <c r="E641" s="1088">
        <v>7781</v>
      </c>
      <c r="F641" s="1307"/>
      <c r="G641" s="1307"/>
      <c r="H641" s="1307"/>
      <c r="I641" s="1307"/>
      <c r="J641" s="1307"/>
    </row>
    <row r="642" spans="1:10" ht="24" customHeight="1">
      <c r="A642" s="1087" t="s">
        <v>1821</v>
      </c>
      <c r="B642" s="1086" t="s">
        <v>1818</v>
      </c>
      <c r="C642" s="1077" t="s">
        <v>1472</v>
      </c>
      <c r="D642" s="1077" t="s">
        <v>497</v>
      </c>
      <c r="E642" s="1088">
        <v>11264</v>
      </c>
      <c r="F642" s="1307"/>
      <c r="G642" s="1307"/>
      <c r="H642" s="1307"/>
      <c r="I642" s="1307"/>
      <c r="J642" s="1307"/>
    </row>
    <row r="643" spans="1:10" ht="24" customHeight="1">
      <c r="A643" s="1087" t="s">
        <v>1822</v>
      </c>
      <c r="B643" s="1086" t="s">
        <v>1818</v>
      </c>
      <c r="C643" s="1077" t="s">
        <v>1472</v>
      </c>
      <c r="D643" s="1077" t="s">
        <v>497</v>
      </c>
      <c r="E643" s="1088">
        <v>9546</v>
      </c>
      <c r="F643" s="1307"/>
      <c r="G643" s="1307"/>
      <c r="H643" s="1307"/>
      <c r="I643" s="1307"/>
      <c r="J643" s="1307"/>
    </row>
    <row r="644" spans="1:10" ht="24" customHeight="1">
      <c r="A644" s="1087" t="s">
        <v>1823</v>
      </c>
      <c r="B644" s="1086" t="s">
        <v>1818</v>
      </c>
      <c r="C644" s="1077" t="s">
        <v>1472</v>
      </c>
      <c r="D644" s="1077" t="s">
        <v>497</v>
      </c>
      <c r="E644" s="1088">
        <v>4773</v>
      </c>
      <c r="F644" s="1307"/>
      <c r="G644" s="1307"/>
      <c r="H644" s="1307"/>
      <c r="I644" s="1307"/>
      <c r="J644" s="1307"/>
    </row>
    <row r="645" spans="1:10" ht="24" customHeight="1">
      <c r="A645" s="1087" t="s">
        <v>1824</v>
      </c>
      <c r="B645" s="1086" t="s">
        <v>1825</v>
      </c>
      <c r="C645" s="1077" t="s">
        <v>1484</v>
      </c>
      <c r="D645" s="1077" t="s">
        <v>497</v>
      </c>
      <c r="E645" s="1077"/>
      <c r="F645" s="1082">
        <v>0.22</v>
      </c>
      <c r="G645" s="1082">
        <v>0.08</v>
      </c>
      <c r="H645" s="1082">
        <v>0.28999999999999998</v>
      </c>
      <c r="I645" s="1082">
        <v>1.28</v>
      </c>
      <c r="J645" s="1082">
        <v>0.74</v>
      </c>
    </row>
    <row r="646" spans="1:10" ht="24" customHeight="1">
      <c r="A646" s="1087" t="s">
        <v>1826</v>
      </c>
      <c r="B646" s="1086" t="s">
        <v>146</v>
      </c>
      <c r="C646" s="1077" t="s">
        <v>1484</v>
      </c>
      <c r="D646" s="1077" t="s">
        <v>497</v>
      </c>
      <c r="E646" s="1082">
        <v>0.66</v>
      </c>
      <c r="F646" s="1082"/>
      <c r="G646" s="1082"/>
      <c r="H646" s="1082"/>
      <c r="I646" s="1082"/>
      <c r="J646" s="1082"/>
    </row>
    <row r="647" spans="1:10" ht="24" customHeight="1">
      <c r="A647" s="1087" t="s">
        <v>1807</v>
      </c>
      <c r="B647" s="1086" t="s">
        <v>1827</v>
      </c>
      <c r="C647" s="1077" t="s">
        <v>1484</v>
      </c>
      <c r="D647" s="1077" t="s">
        <v>497</v>
      </c>
      <c r="E647" s="1077"/>
      <c r="F647" s="1082"/>
      <c r="G647" s="1082"/>
      <c r="H647" s="1082"/>
      <c r="I647" s="1082"/>
      <c r="J647" s="1082"/>
    </row>
    <row r="648" spans="1:10" ht="24" customHeight="1">
      <c r="A648" s="1087" t="s">
        <v>1807</v>
      </c>
      <c r="B648" s="1086" t="s">
        <v>1828</v>
      </c>
      <c r="C648" s="1077" t="s">
        <v>1484</v>
      </c>
      <c r="D648" s="1077" t="s">
        <v>497</v>
      </c>
      <c r="E648" s="1077"/>
      <c r="F648" s="1082"/>
      <c r="G648" s="1082"/>
      <c r="H648" s="1082"/>
      <c r="I648" s="1082"/>
      <c r="J648" s="1082"/>
    </row>
    <row r="649" spans="1:10" ht="24" customHeight="1">
      <c r="A649" s="1087" t="s">
        <v>1807</v>
      </c>
      <c r="B649" s="1086" t="s">
        <v>1829</v>
      </c>
      <c r="C649" s="1077" t="s">
        <v>1484</v>
      </c>
      <c r="D649" s="1077" t="s">
        <v>497</v>
      </c>
      <c r="E649" s="1077"/>
      <c r="F649" s="1082"/>
      <c r="G649" s="1082"/>
      <c r="H649" s="1082"/>
      <c r="I649" s="1082"/>
      <c r="J649" s="1082"/>
    </row>
    <row r="650" spans="1:10" ht="24" customHeight="1">
      <c r="A650" s="1087" t="s">
        <v>1830</v>
      </c>
      <c r="B650" s="1086" t="s">
        <v>1831</v>
      </c>
      <c r="C650" s="1077" t="s">
        <v>1472</v>
      </c>
      <c r="D650" s="1077" t="s">
        <v>497</v>
      </c>
      <c r="E650" s="1077"/>
      <c r="F650" s="1082"/>
      <c r="G650" s="1082"/>
      <c r="H650" s="1082"/>
      <c r="I650" s="1082"/>
      <c r="J650" s="1082"/>
    </row>
    <row r="651" spans="1:10" ht="24" customHeight="1">
      <c r="A651" s="1087" t="s">
        <v>1832</v>
      </c>
      <c r="B651" s="1086" t="s">
        <v>1833</v>
      </c>
      <c r="C651" s="1077"/>
      <c r="D651" s="1077" t="s">
        <v>497</v>
      </c>
      <c r="E651" s="1077"/>
      <c r="F651" s="1082"/>
      <c r="G651" s="1082"/>
      <c r="H651" s="1082"/>
      <c r="I651" s="1082"/>
      <c r="J651" s="1082"/>
    </row>
    <row r="652" spans="1:10" ht="24" customHeight="1">
      <c r="A652" s="1298" t="s">
        <v>1834</v>
      </c>
      <c r="B652" s="1086"/>
      <c r="C652" s="1077"/>
      <c r="D652" s="1077" t="s">
        <v>497</v>
      </c>
      <c r="E652" s="1077"/>
      <c r="F652" s="1082"/>
      <c r="G652" s="1082"/>
      <c r="H652" s="1082"/>
      <c r="I652" s="1082"/>
      <c r="J652" s="1082"/>
    </row>
    <row r="653" spans="1:10" ht="24" customHeight="1">
      <c r="A653" s="1087" t="s">
        <v>1807</v>
      </c>
      <c r="B653" s="1086" t="s">
        <v>1835</v>
      </c>
      <c r="C653" s="1077" t="s">
        <v>1484</v>
      </c>
      <c r="D653" s="1077" t="s">
        <v>497</v>
      </c>
      <c r="E653" s="1077"/>
      <c r="F653" s="1082"/>
      <c r="G653" s="1082"/>
      <c r="H653" s="1082"/>
      <c r="I653" s="1082"/>
      <c r="J653" s="1082"/>
    </row>
    <row r="654" spans="1:10" ht="24" customHeight="1">
      <c r="A654" s="1087" t="s">
        <v>1807</v>
      </c>
      <c r="B654" s="1086" t="s">
        <v>1836</v>
      </c>
      <c r="C654" s="1077" t="s">
        <v>1484</v>
      </c>
      <c r="D654" s="1077" t="s">
        <v>497</v>
      </c>
      <c r="E654" s="1077"/>
      <c r="F654" s="1082"/>
      <c r="G654" s="1082"/>
      <c r="H654" s="1082"/>
      <c r="I654" s="1082"/>
      <c r="J654" s="1082"/>
    </row>
    <row r="655" spans="1:10" ht="24" customHeight="1">
      <c r="A655" s="1087" t="s">
        <v>1807</v>
      </c>
      <c r="B655" s="1086" t="s">
        <v>1837</v>
      </c>
      <c r="C655" s="1077" t="s">
        <v>1484</v>
      </c>
      <c r="D655" s="1077" t="s">
        <v>497</v>
      </c>
      <c r="E655" s="1077"/>
      <c r="F655" s="1082"/>
      <c r="G655" s="1082"/>
      <c r="H655" s="1082"/>
      <c r="I655" s="1082"/>
      <c r="J655" s="1082"/>
    </row>
    <row r="656" spans="1:10" ht="24" customHeight="1">
      <c r="A656" s="1087" t="s">
        <v>1838</v>
      </c>
      <c r="B656" s="1086" t="s">
        <v>148</v>
      </c>
      <c r="C656" s="1077"/>
      <c r="D656" s="1077" t="s">
        <v>497</v>
      </c>
      <c r="E656" s="1077"/>
      <c r="F656" s="1082">
        <v>2181</v>
      </c>
      <c r="G656" s="1082">
        <v>2181</v>
      </c>
      <c r="H656" s="1082">
        <v>2181</v>
      </c>
      <c r="I656" s="1082">
        <v>2181</v>
      </c>
      <c r="J656" s="1082">
        <v>2181</v>
      </c>
    </row>
    <row r="657" spans="1:11" ht="24" customHeight="1">
      <c r="A657" s="1087" t="s">
        <v>1839</v>
      </c>
      <c r="B657" s="1086" t="s">
        <v>1470</v>
      </c>
      <c r="C657" s="1077" t="s">
        <v>1472</v>
      </c>
      <c r="D657" s="1077" t="s">
        <v>497</v>
      </c>
      <c r="E657" s="1077"/>
      <c r="F657" s="1082">
        <v>2123</v>
      </c>
      <c r="G657" s="1082">
        <v>2123</v>
      </c>
      <c r="H657" s="1082">
        <v>2123</v>
      </c>
      <c r="I657" s="1082">
        <v>2123</v>
      </c>
      <c r="J657" s="1082">
        <v>2123</v>
      </c>
    </row>
    <row r="658" spans="1:11" ht="24" customHeight="1">
      <c r="A658" s="1087" t="s">
        <v>1466</v>
      </c>
      <c r="B658" s="1086" t="s">
        <v>1467</v>
      </c>
      <c r="C658" s="1077"/>
      <c r="D658" s="1077" t="s">
        <v>497</v>
      </c>
      <c r="E658" s="1077"/>
      <c r="F658" s="1082">
        <v>500</v>
      </c>
      <c r="G658" s="1082">
        <v>500</v>
      </c>
      <c r="H658" s="1082">
        <v>500</v>
      </c>
      <c r="I658" s="1082">
        <v>500</v>
      </c>
      <c r="J658" s="1082">
        <v>500</v>
      </c>
      <c r="K658" s="1080" t="s">
        <v>1840</v>
      </c>
    </row>
    <row r="659" spans="1:11" ht="24" customHeight="1">
      <c r="A659" s="1087" t="s">
        <v>1841</v>
      </c>
      <c r="B659" s="1086" t="s">
        <v>1842</v>
      </c>
      <c r="C659" s="1089" t="s">
        <v>1843</v>
      </c>
      <c r="D659" s="1077" t="s">
        <v>497</v>
      </c>
      <c r="E659" s="1077"/>
      <c r="F659" s="1082">
        <v>859</v>
      </c>
      <c r="G659" s="1082">
        <v>859</v>
      </c>
      <c r="H659" s="1082">
        <v>859</v>
      </c>
      <c r="I659" s="1082">
        <v>859</v>
      </c>
      <c r="J659" s="1082">
        <v>859</v>
      </c>
    </row>
    <row r="660" spans="1:11" ht="24" customHeight="1">
      <c r="A660" s="1087" t="s">
        <v>1844</v>
      </c>
      <c r="B660" s="1086" t="s">
        <v>1845</v>
      </c>
      <c r="C660" s="1077" t="s">
        <v>1846</v>
      </c>
      <c r="D660" s="1077" t="s">
        <v>497</v>
      </c>
      <c r="E660" s="1077"/>
      <c r="F660" s="1082">
        <v>61411</v>
      </c>
      <c r="G660" s="1082">
        <v>61411</v>
      </c>
      <c r="H660" s="1082">
        <v>61411</v>
      </c>
      <c r="I660" s="1082">
        <v>61411</v>
      </c>
      <c r="J660" s="1082">
        <v>61411</v>
      </c>
    </row>
    <row r="661" spans="1:11" ht="24" customHeight="1">
      <c r="A661" s="1087" t="s">
        <v>1478</v>
      </c>
      <c r="B661" s="1086" t="s">
        <v>1479</v>
      </c>
      <c r="C661" s="1077"/>
      <c r="D661" s="1077" t="s">
        <v>497</v>
      </c>
      <c r="E661" s="1077"/>
      <c r="F661" s="1082">
        <v>38.200000000000003</v>
      </c>
      <c r="G661" s="1082">
        <v>38</v>
      </c>
      <c r="H661" s="1082">
        <v>37.299999999999997</v>
      </c>
      <c r="I661" s="1082">
        <v>37.1</v>
      </c>
      <c r="J661" s="1082">
        <v>36.1</v>
      </c>
      <c r="K661" s="1080" t="s">
        <v>1840</v>
      </c>
    </row>
    <row r="662" spans="1:11" ht="24" customHeight="1">
      <c r="A662" s="1087" t="s">
        <v>1476</v>
      </c>
      <c r="B662" s="1086" t="s">
        <v>1477</v>
      </c>
      <c r="C662" s="1077"/>
      <c r="D662" s="1077" t="s">
        <v>497</v>
      </c>
      <c r="E662" s="1077"/>
      <c r="F662" s="1082">
        <v>8860</v>
      </c>
      <c r="G662" s="1082">
        <v>8777</v>
      </c>
      <c r="H662" s="1082">
        <v>8620</v>
      </c>
      <c r="I662" s="1082">
        <v>8550</v>
      </c>
      <c r="J662" s="1082">
        <v>8339</v>
      </c>
      <c r="K662" s="1080" t="s">
        <v>1840</v>
      </c>
    </row>
    <row r="663" spans="1:11" ht="24" customHeight="1">
      <c r="A663" s="1087" t="s">
        <v>1482</v>
      </c>
      <c r="B663" s="1086" t="s">
        <v>1483</v>
      </c>
      <c r="C663" s="1077" t="s">
        <v>1472</v>
      </c>
      <c r="D663" s="1077" t="s">
        <v>497</v>
      </c>
      <c r="E663" s="1077"/>
      <c r="F663" s="1082">
        <v>78101</v>
      </c>
      <c r="G663" s="1082">
        <v>78101</v>
      </c>
      <c r="H663" s="1082">
        <v>78101</v>
      </c>
      <c r="I663" s="1082">
        <v>78101</v>
      </c>
      <c r="J663" s="1082">
        <v>78101</v>
      </c>
      <c r="K663" s="1080" t="s">
        <v>1840</v>
      </c>
    </row>
    <row r="664" spans="1:11" ht="24" customHeight="1">
      <c r="A664" s="1087" t="s">
        <v>1480</v>
      </c>
      <c r="B664" s="1086" t="s">
        <v>1481</v>
      </c>
      <c r="C664" s="1077" t="s">
        <v>1472</v>
      </c>
      <c r="D664" s="1077" t="s">
        <v>497</v>
      </c>
      <c r="E664" s="1077"/>
      <c r="F664" s="1082">
        <v>749</v>
      </c>
      <c r="G664" s="1082">
        <v>749</v>
      </c>
      <c r="H664" s="1082">
        <v>749</v>
      </c>
      <c r="I664" s="1082">
        <v>749</v>
      </c>
      <c r="J664" s="1082">
        <v>749</v>
      </c>
      <c r="K664" s="1080" t="s">
        <v>1840</v>
      </c>
    </row>
    <row r="665" spans="1:11" ht="24" customHeight="1">
      <c r="A665" s="1087" t="s">
        <v>1487</v>
      </c>
      <c r="B665" s="1086" t="s">
        <v>1488</v>
      </c>
      <c r="C665" s="1077"/>
      <c r="D665" s="1077" t="s">
        <v>497</v>
      </c>
      <c r="E665" s="1077"/>
      <c r="F665" s="1082">
        <v>0</v>
      </c>
      <c r="G665" s="1082">
        <v>0</v>
      </c>
      <c r="H665" s="1082">
        <v>0</v>
      </c>
      <c r="I665" s="1082">
        <v>0.5</v>
      </c>
      <c r="J665" s="1082">
        <v>0</v>
      </c>
      <c r="K665" s="1080" t="s">
        <v>1840</v>
      </c>
    </row>
    <row r="666" spans="1:11" ht="24" customHeight="1">
      <c r="A666" s="1087" t="s">
        <v>1491</v>
      </c>
      <c r="B666" s="1086" t="s">
        <v>1492</v>
      </c>
      <c r="C666" s="1077"/>
      <c r="D666" s="1077" t="s">
        <v>497</v>
      </c>
      <c r="E666" s="1077"/>
      <c r="F666" s="1082">
        <v>0.2</v>
      </c>
      <c r="G666" s="1082">
        <v>0</v>
      </c>
      <c r="H666" s="1082">
        <v>0</v>
      </c>
      <c r="I666" s="1082">
        <v>1</v>
      </c>
      <c r="J666" s="1082">
        <v>0.4</v>
      </c>
      <c r="K666" s="1080" t="s">
        <v>1840</v>
      </c>
    </row>
    <row r="667" spans="1:11" ht="24" customHeight="1">
      <c r="A667" s="1087" t="s">
        <v>1493</v>
      </c>
      <c r="B667" s="1086" t="s">
        <v>1494</v>
      </c>
      <c r="C667" s="1077"/>
      <c r="D667" s="1077" t="s">
        <v>497</v>
      </c>
      <c r="E667" s="1077"/>
      <c r="F667" s="1082">
        <v>0</v>
      </c>
      <c r="G667" s="1082">
        <v>0</v>
      </c>
      <c r="H667" s="1082">
        <v>0.6</v>
      </c>
      <c r="I667" s="1082">
        <v>0.1</v>
      </c>
      <c r="J667" s="1082">
        <v>0.4</v>
      </c>
      <c r="K667" s="1080" t="s">
        <v>1840</v>
      </c>
    </row>
    <row r="668" spans="1:11" ht="24" customHeight="1">
      <c r="A668" s="1087" t="s">
        <v>1495</v>
      </c>
      <c r="B668" s="1086" t="s">
        <v>1496</v>
      </c>
      <c r="C668" s="1077" t="s">
        <v>1497</v>
      </c>
      <c r="D668" s="1077" t="s">
        <v>497</v>
      </c>
      <c r="E668" s="1077"/>
      <c r="F668" s="1082">
        <v>107746</v>
      </c>
      <c r="G668" s="1082">
        <v>107746</v>
      </c>
      <c r="H668" s="1082">
        <v>107746</v>
      </c>
      <c r="I668" s="1082">
        <v>107746</v>
      </c>
      <c r="J668" s="1082">
        <v>107746</v>
      </c>
    </row>
    <row r="669" spans="1:11" ht="24" customHeight="1">
      <c r="A669" s="1087" t="s">
        <v>1498</v>
      </c>
      <c r="B669" s="1086" t="s">
        <v>1496</v>
      </c>
      <c r="C669" s="1077" t="s">
        <v>1497</v>
      </c>
      <c r="D669" s="1077" t="s">
        <v>497</v>
      </c>
      <c r="E669" s="1077"/>
      <c r="F669" s="1082">
        <v>223904</v>
      </c>
      <c r="G669" s="1082">
        <v>223904</v>
      </c>
      <c r="H669" s="1082">
        <v>223904</v>
      </c>
      <c r="I669" s="1082">
        <v>223904</v>
      </c>
      <c r="J669" s="1082">
        <v>223904</v>
      </c>
    </row>
    <row r="670" spans="1:11" ht="24" customHeight="1">
      <c r="A670" s="1087" t="s">
        <v>1499</v>
      </c>
      <c r="B670" s="1086" t="s">
        <v>1496</v>
      </c>
      <c r="C670" s="1077" t="s">
        <v>1497</v>
      </c>
      <c r="D670" s="1077" t="s">
        <v>497</v>
      </c>
      <c r="E670" s="1077"/>
      <c r="F670" s="1082">
        <v>383101</v>
      </c>
      <c r="G670" s="1082">
        <v>383101</v>
      </c>
      <c r="H670" s="1082">
        <v>383101</v>
      </c>
      <c r="I670" s="1082">
        <v>383101</v>
      </c>
      <c r="J670" s="1082">
        <v>383101</v>
      </c>
    </row>
    <row r="671" spans="1:11" ht="24" customHeight="1">
      <c r="A671" s="592" t="s">
        <v>1847</v>
      </c>
      <c r="B671" s="1086" t="s">
        <v>1848</v>
      </c>
      <c r="C671" s="1077" t="s">
        <v>1849</v>
      </c>
      <c r="D671" s="1077" t="s">
        <v>497</v>
      </c>
      <c r="E671" s="1077"/>
      <c r="F671" s="1090">
        <v>8.69</v>
      </c>
      <c r="G671" s="1090">
        <v>8.69</v>
      </c>
      <c r="H671" s="1090">
        <v>8.69</v>
      </c>
      <c r="I671" s="1090">
        <v>8.69</v>
      </c>
      <c r="J671" s="1090">
        <v>8.69</v>
      </c>
    </row>
    <row r="672" spans="1:11" ht="24" customHeight="1">
      <c r="A672" s="592" t="s">
        <v>1850</v>
      </c>
      <c r="B672" s="1086" t="s">
        <v>1851</v>
      </c>
      <c r="C672" s="1077" t="s">
        <v>1849</v>
      </c>
      <c r="D672" s="1077" t="s">
        <v>497</v>
      </c>
      <c r="E672" s="1077"/>
      <c r="F672" s="1090">
        <v>9.1300000000000008</v>
      </c>
      <c r="G672" s="1090">
        <v>9.1300000000000008</v>
      </c>
      <c r="H672" s="1090">
        <v>9.1300000000000008</v>
      </c>
      <c r="I672" s="1090">
        <v>9.1300000000000008</v>
      </c>
      <c r="J672" s="1090">
        <v>9.1300000000000008</v>
      </c>
    </row>
    <row r="673" spans="1:10" ht="24" customHeight="1">
      <c r="A673" s="592" t="s">
        <v>1852</v>
      </c>
      <c r="B673" s="1086" t="s">
        <v>1853</v>
      </c>
      <c r="C673" s="1077" t="s">
        <v>1849</v>
      </c>
      <c r="D673" s="1077" t="s">
        <v>497</v>
      </c>
      <c r="E673" s="1077"/>
      <c r="F673" s="1090">
        <v>8.34</v>
      </c>
      <c r="G673" s="1090">
        <v>8.34</v>
      </c>
      <c r="H673" s="1090">
        <v>8.34</v>
      </c>
      <c r="I673" s="1090">
        <v>8.34</v>
      </c>
      <c r="J673" s="1090">
        <v>8.34</v>
      </c>
    </row>
    <row r="674" spans="1:10" ht="24" customHeight="1">
      <c r="A674" s="592" t="s">
        <v>1854</v>
      </c>
      <c r="B674" s="1086" t="s">
        <v>1855</v>
      </c>
      <c r="C674" s="1077" t="s">
        <v>1849</v>
      </c>
      <c r="D674" s="1077" t="s">
        <v>497</v>
      </c>
      <c r="E674" s="1077"/>
      <c r="F674" s="1090">
        <v>7.9</v>
      </c>
      <c r="G674" s="1090">
        <v>7.9</v>
      </c>
      <c r="H674" s="1090">
        <v>7.9</v>
      </c>
      <c r="I674" s="1090">
        <v>7.9</v>
      </c>
      <c r="J674" s="1090">
        <v>7.9</v>
      </c>
    </row>
    <row r="675" spans="1:10" ht="24" customHeight="1">
      <c r="A675" s="571" t="s">
        <v>1847</v>
      </c>
      <c r="B675" s="1086" t="s">
        <v>1856</v>
      </c>
      <c r="C675" s="1077" t="s">
        <v>1849</v>
      </c>
      <c r="D675" s="1077" t="s">
        <v>497</v>
      </c>
      <c r="E675" s="1077"/>
      <c r="F675" s="1090">
        <v>9.43</v>
      </c>
      <c r="G675" s="1090">
        <v>9.43</v>
      </c>
      <c r="H675" s="1090">
        <v>9.43</v>
      </c>
      <c r="I675" s="1090">
        <v>9.43</v>
      </c>
      <c r="J675" s="1090">
        <v>9.43</v>
      </c>
    </row>
    <row r="676" spans="1:10" ht="24" customHeight="1">
      <c r="A676" s="571" t="s">
        <v>1850</v>
      </c>
      <c r="B676" s="1086" t="s">
        <v>1857</v>
      </c>
      <c r="C676" s="1077" t="s">
        <v>1849</v>
      </c>
      <c r="D676" s="1077" t="s">
        <v>497</v>
      </c>
      <c r="E676" s="1077"/>
      <c r="F676" s="1090">
        <v>9.58</v>
      </c>
      <c r="G676" s="1090">
        <v>9.58</v>
      </c>
      <c r="H676" s="1090">
        <v>9.58</v>
      </c>
      <c r="I676" s="1090">
        <v>9.58</v>
      </c>
      <c r="J676" s="1090">
        <v>9.58</v>
      </c>
    </row>
    <row r="677" spans="1:10" ht="24" customHeight="1">
      <c r="A677" s="571" t="s">
        <v>1852</v>
      </c>
      <c r="B677" s="1086" t="s">
        <v>1858</v>
      </c>
      <c r="C677" s="1077" t="s">
        <v>1849</v>
      </c>
      <c r="D677" s="1077" t="s">
        <v>497</v>
      </c>
      <c r="E677" s="1077"/>
      <c r="F677" s="1090">
        <v>9</v>
      </c>
      <c r="G677" s="1090">
        <v>9</v>
      </c>
      <c r="H677" s="1090">
        <v>9</v>
      </c>
      <c r="I677" s="1090">
        <v>9</v>
      </c>
      <c r="J677" s="1090">
        <v>9</v>
      </c>
    </row>
    <row r="678" spans="1:10" ht="24" customHeight="1">
      <c r="A678" s="571" t="s">
        <v>1854</v>
      </c>
      <c r="B678" s="1086" t="s">
        <v>1859</v>
      </c>
      <c r="C678" s="1077" t="s">
        <v>1849</v>
      </c>
      <c r="D678" s="1077" t="s">
        <v>497</v>
      </c>
      <c r="E678" s="1077"/>
      <c r="F678" s="1090">
        <v>8.85</v>
      </c>
      <c r="G678" s="1090">
        <v>8.85</v>
      </c>
      <c r="H678" s="1090">
        <v>8.85</v>
      </c>
      <c r="I678" s="1090">
        <v>8.85</v>
      </c>
      <c r="J678" s="1090">
        <v>8.85</v>
      </c>
    </row>
    <row r="679" spans="1:10" ht="24" customHeight="1">
      <c r="A679" s="571" t="s">
        <v>1847</v>
      </c>
      <c r="B679" s="1086" t="s">
        <v>1860</v>
      </c>
      <c r="C679" s="1077" t="s">
        <v>1849</v>
      </c>
      <c r="D679" s="1077" t="s">
        <v>497</v>
      </c>
      <c r="E679" s="1077"/>
      <c r="F679" s="1090">
        <v>8.65</v>
      </c>
      <c r="G679" s="1090">
        <v>8.65</v>
      </c>
      <c r="H679" s="1090">
        <v>8.65</v>
      </c>
      <c r="I679" s="1090">
        <v>8.65</v>
      </c>
      <c r="J679" s="1090">
        <v>8.65</v>
      </c>
    </row>
    <row r="680" spans="1:10" ht="24" customHeight="1">
      <c r="A680" s="571" t="s">
        <v>1850</v>
      </c>
      <c r="B680" s="1086" t="s">
        <v>1861</v>
      </c>
      <c r="C680" s="1077" t="s">
        <v>1849</v>
      </c>
      <c r="D680" s="1077" t="s">
        <v>497</v>
      </c>
      <c r="E680" s="1077"/>
      <c r="F680" s="1090">
        <v>9.33</v>
      </c>
      <c r="G680" s="1090">
        <v>9.33</v>
      </c>
      <c r="H680" s="1090">
        <v>9.33</v>
      </c>
      <c r="I680" s="1090">
        <v>9.33</v>
      </c>
      <c r="J680" s="1090">
        <v>9.33</v>
      </c>
    </row>
    <row r="681" spans="1:10" ht="24" customHeight="1">
      <c r="A681" s="571" t="s">
        <v>1852</v>
      </c>
      <c r="B681" s="1086" t="s">
        <v>1862</v>
      </c>
      <c r="C681" s="1077" t="s">
        <v>1849</v>
      </c>
      <c r="D681" s="1077" t="s">
        <v>497</v>
      </c>
      <c r="E681" s="1077"/>
      <c r="F681" s="1090">
        <v>8.11</v>
      </c>
      <c r="G681" s="1090">
        <v>8.11</v>
      </c>
      <c r="H681" s="1090">
        <v>8.11</v>
      </c>
      <c r="I681" s="1090">
        <v>8.11</v>
      </c>
      <c r="J681" s="1090">
        <v>8.11</v>
      </c>
    </row>
    <row r="682" spans="1:10" ht="24" customHeight="1">
      <c r="A682" s="571" t="s">
        <v>1854</v>
      </c>
      <c r="B682" s="1086" t="s">
        <v>1863</v>
      </c>
      <c r="C682" s="1077" t="s">
        <v>1849</v>
      </c>
      <c r="D682" s="1077" t="s">
        <v>497</v>
      </c>
      <c r="E682" s="1077"/>
      <c r="F682" s="1090">
        <v>7.43</v>
      </c>
      <c r="G682" s="1090">
        <v>7.43</v>
      </c>
      <c r="H682" s="1090">
        <v>7.43</v>
      </c>
      <c r="I682" s="1090">
        <v>7.43</v>
      </c>
      <c r="J682" s="1090">
        <v>7.43</v>
      </c>
    </row>
    <row r="683" spans="1:10" ht="24" customHeight="1">
      <c r="A683" s="571" t="s">
        <v>1854</v>
      </c>
      <c r="B683" s="1086" t="s">
        <v>1864</v>
      </c>
      <c r="C683" s="1077" t="s">
        <v>1849</v>
      </c>
      <c r="D683" s="1077" t="s">
        <v>497</v>
      </c>
      <c r="E683" s="1077"/>
      <c r="F683" s="1090">
        <v>10</v>
      </c>
      <c r="G683" s="1090">
        <v>10</v>
      </c>
      <c r="H683" s="1090">
        <v>10</v>
      </c>
      <c r="I683" s="1090">
        <v>10</v>
      </c>
      <c r="J683" s="1090">
        <v>10</v>
      </c>
    </row>
    <row r="684" spans="1:10" ht="24" customHeight="1">
      <c r="A684" s="571" t="s">
        <v>1865</v>
      </c>
      <c r="B684" s="1086" t="s">
        <v>1866</v>
      </c>
      <c r="C684" s="1077" t="s">
        <v>1849</v>
      </c>
      <c r="D684" s="1077" t="s">
        <v>497</v>
      </c>
      <c r="E684" s="1077"/>
      <c r="F684" s="1090">
        <v>5</v>
      </c>
      <c r="G684" s="1090">
        <v>5</v>
      </c>
      <c r="H684" s="1090">
        <v>5</v>
      </c>
      <c r="I684" s="1090">
        <v>5</v>
      </c>
      <c r="J684" s="1090">
        <v>5</v>
      </c>
    </row>
    <row r="685" spans="1:10" ht="24" customHeight="1">
      <c r="A685" s="571" t="s">
        <v>1867</v>
      </c>
      <c r="B685" s="1086" t="s">
        <v>1868</v>
      </c>
      <c r="C685" s="1077" t="s">
        <v>1869</v>
      </c>
      <c r="D685" s="1077" t="s">
        <v>497</v>
      </c>
      <c r="E685" s="1077"/>
      <c r="F685" s="1082"/>
      <c r="G685" s="1082"/>
      <c r="H685" s="1082"/>
      <c r="I685" s="1082"/>
      <c r="J685" s="1082"/>
    </row>
    <row r="686" spans="1:10" ht="24" customHeight="1">
      <c r="A686" s="571" t="s">
        <v>1870</v>
      </c>
      <c r="B686" s="1086" t="s">
        <v>1871</v>
      </c>
      <c r="C686" s="1077" t="s">
        <v>1869</v>
      </c>
      <c r="D686" s="1077" t="s">
        <v>497</v>
      </c>
      <c r="E686" s="1077"/>
      <c r="F686" s="1082"/>
      <c r="G686" s="1082"/>
      <c r="H686" s="1082"/>
      <c r="I686" s="1082"/>
      <c r="J686" s="1082"/>
    </row>
    <row r="687" spans="1:10" ht="24" customHeight="1">
      <c r="A687" s="571" t="s">
        <v>1872</v>
      </c>
      <c r="B687" s="1086" t="s">
        <v>1873</v>
      </c>
      <c r="C687" s="1077" t="s">
        <v>1869</v>
      </c>
      <c r="D687" s="1077" t="s">
        <v>497</v>
      </c>
      <c r="E687" s="1077"/>
      <c r="F687" s="1082"/>
      <c r="G687" s="1082"/>
      <c r="H687" s="1082"/>
      <c r="I687" s="1082"/>
      <c r="J687" s="1082"/>
    </row>
    <row r="688" spans="1:10" ht="24" customHeight="1">
      <c r="A688" s="571" t="s">
        <v>1874</v>
      </c>
      <c r="B688" s="1086" t="s">
        <v>1875</v>
      </c>
      <c r="C688" s="1077" t="s">
        <v>1869</v>
      </c>
      <c r="D688" s="1077" t="s">
        <v>497</v>
      </c>
      <c r="E688" s="1077"/>
      <c r="F688" s="1082"/>
      <c r="G688" s="1082"/>
      <c r="H688" s="1082"/>
      <c r="I688" s="1082"/>
      <c r="J688" s="1082"/>
    </row>
    <row r="689" spans="1:10" ht="24" customHeight="1">
      <c r="A689" s="571" t="s">
        <v>1876</v>
      </c>
      <c r="B689" s="1086" t="s">
        <v>1877</v>
      </c>
      <c r="C689" s="1077" t="s">
        <v>1869</v>
      </c>
      <c r="D689" s="1077" t="s">
        <v>497</v>
      </c>
      <c r="E689" s="1077"/>
      <c r="F689" s="1082">
        <f>13*60</f>
        <v>780</v>
      </c>
      <c r="G689" s="1082">
        <f t="shared" ref="G689:J689" si="29">13*60</f>
        <v>780</v>
      </c>
      <c r="H689" s="1082">
        <f t="shared" si="29"/>
        <v>780</v>
      </c>
      <c r="I689" s="1082">
        <f t="shared" si="29"/>
        <v>780</v>
      </c>
      <c r="J689" s="1082">
        <f t="shared" si="29"/>
        <v>780</v>
      </c>
    </row>
    <row r="690" spans="1:10" ht="24" customHeight="1">
      <c r="A690" s="571" t="s">
        <v>1878</v>
      </c>
      <c r="B690" s="1086" t="s">
        <v>1879</v>
      </c>
      <c r="C690" s="1077" t="s">
        <v>1869</v>
      </c>
      <c r="D690" s="1077" t="s">
        <v>497</v>
      </c>
      <c r="E690" s="1077"/>
      <c r="F690" s="1082">
        <f>20.5*60</f>
        <v>1230</v>
      </c>
      <c r="G690" s="1082">
        <f t="shared" ref="G690:J690" si="30">20.5*60</f>
        <v>1230</v>
      </c>
      <c r="H690" s="1082">
        <f t="shared" si="30"/>
        <v>1230</v>
      </c>
      <c r="I690" s="1082">
        <f t="shared" si="30"/>
        <v>1230</v>
      </c>
      <c r="J690" s="1082">
        <f t="shared" si="30"/>
        <v>1230</v>
      </c>
    </row>
    <row r="691" spans="1:10" ht="24" customHeight="1">
      <c r="A691" s="571" t="s">
        <v>1880</v>
      </c>
      <c r="B691" s="1086" t="s">
        <v>1881</v>
      </c>
      <c r="C691" s="1077"/>
      <c r="D691" s="1077" t="s">
        <v>497</v>
      </c>
      <c r="E691" s="1077"/>
      <c r="F691" s="1082">
        <v>385</v>
      </c>
      <c r="G691" s="1082">
        <v>385</v>
      </c>
      <c r="H691" s="1082">
        <v>385</v>
      </c>
      <c r="I691" s="1082">
        <v>385</v>
      </c>
      <c r="J691" s="1082">
        <v>385</v>
      </c>
    </row>
    <row r="692" spans="1:10" ht="24" customHeight="1">
      <c r="A692" s="571" t="s">
        <v>1882</v>
      </c>
      <c r="B692" s="1086" t="s">
        <v>1883</v>
      </c>
      <c r="C692" s="1077" t="s">
        <v>1692</v>
      </c>
      <c r="D692" s="1077" t="s">
        <v>497</v>
      </c>
      <c r="E692" s="1077"/>
      <c r="F692" s="1082">
        <v>0.5</v>
      </c>
      <c r="G692" s="1082">
        <v>0.5</v>
      </c>
      <c r="H692" s="1082">
        <v>0.5</v>
      </c>
      <c r="I692" s="1082">
        <v>0.5</v>
      </c>
      <c r="J692" s="1082">
        <v>0.5</v>
      </c>
    </row>
    <row r="693" spans="1:10" ht="24" customHeight="1">
      <c r="A693" s="571" t="s">
        <v>1884</v>
      </c>
      <c r="B693" s="1086" t="s">
        <v>1885</v>
      </c>
      <c r="C693" s="236"/>
      <c r="D693" s="1077" t="s">
        <v>497</v>
      </c>
      <c r="E693" s="1077"/>
      <c r="F693" s="1082">
        <v>341.2</v>
      </c>
      <c r="G693" s="1082">
        <v>341.2</v>
      </c>
      <c r="H693" s="1082">
        <v>341.2</v>
      </c>
      <c r="I693" s="1082">
        <v>341.2</v>
      </c>
      <c r="J693" s="1082">
        <v>341.2</v>
      </c>
    </row>
    <row r="694" spans="1:10" ht="24" customHeight="1">
      <c r="A694" s="489" t="s">
        <v>1886</v>
      </c>
      <c r="B694" s="1086" t="s">
        <v>1887</v>
      </c>
      <c r="C694" s="1077" t="s">
        <v>185</v>
      </c>
      <c r="D694" s="1077" t="s">
        <v>497</v>
      </c>
      <c r="E694" s="1077"/>
      <c r="F694" s="1091"/>
      <c r="G694" s="1091"/>
      <c r="H694" s="1091"/>
      <c r="I694" s="1091"/>
      <c r="J694" s="1091"/>
    </row>
    <row r="695" spans="1:10" ht="24" customHeight="1">
      <c r="A695" s="571" t="s">
        <v>1888</v>
      </c>
      <c r="B695" s="1086" t="s">
        <v>1889</v>
      </c>
      <c r="C695" s="1077" t="s">
        <v>1484</v>
      </c>
      <c r="D695" s="1077" t="s">
        <v>497</v>
      </c>
      <c r="E695" s="1090">
        <v>13.3</v>
      </c>
      <c r="F695" s="1091"/>
      <c r="G695" s="1091"/>
      <c r="H695" s="1091"/>
      <c r="I695" s="1091"/>
      <c r="J695" s="1091"/>
    </row>
    <row r="696" spans="1:10" ht="24" customHeight="1">
      <c r="A696" s="571" t="s">
        <v>1890</v>
      </c>
      <c r="B696" s="1086" t="s">
        <v>1891</v>
      </c>
      <c r="C696" s="1077" t="s">
        <v>1484</v>
      </c>
      <c r="D696" s="1077" t="s">
        <v>497</v>
      </c>
      <c r="E696" s="1077"/>
      <c r="F696" s="1082">
        <v>15.27</v>
      </c>
      <c r="G696" s="1082">
        <v>15.27</v>
      </c>
      <c r="H696" s="1082">
        <v>15.27</v>
      </c>
      <c r="I696" s="1082">
        <v>15.27</v>
      </c>
      <c r="J696" s="1082">
        <v>15.27</v>
      </c>
    </row>
    <row r="697" spans="1:10" ht="24" customHeight="1">
      <c r="A697" s="571" t="s">
        <v>1892</v>
      </c>
      <c r="B697" s="1086" t="s">
        <v>1893</v>
      </c>
      <c r="C697" s="1077" t="s">
        <v>1484</v>
      </c>
      <c r="D697" s="1077" t="s">
        <v>497</v>
      </c>
      <c r="E697" s="1077"/>
      <c r="F697" s="1082">
        <v>5.09</v>
      </c>
      <c r="G697" s="1082">
        <v>5.09</v>
      </c>
      <c r="H697" s="1082">
        <v>5.09</v>
      </c>
      <c r="I697" s="1082">
        <v>5.09</v>
      </c>
      <c r="J697" s="1082">
        <v>5.09</v>
      </c>
    </row>
  </sheetData>
  <mergeCells count="7">
    <mergeCell ref="BG86:BK86"/>
    <mergeCell ref="O86:S86"/>
    <mergeCell ref="X86:AB86"/>
    <mergeCell ref="AE86:AI86"/>
    <mergeCell ref="AL86:AP86"/>
    <mergeCell ref="AS86:AW86"/>
    <mergeCell ref="AZ86:BD8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335A3-FB79-4057-9CEC-17D7AFA882E2}">
  <sheetPr codeName="Sheet14">
    <tabColor theme="7" tint="0.39997558519241921"/>
    <pageSetUpPr autoPageBreaks="0"/>
  </sheetPr>
  <dimension ref="A1:S271"/>
  <sheetViews>
    <sheetView showGridLines="0" zoomScale="70" zoomScaleNormal="70" workbookViewId="0">
      <pane ySplit="6" topLeftCell="A100" activePane="bottomLeft" state="frozen"/>
      <selection activeCell="G59" sqref="G59"/>
      <selection pane="bottomLeft" activeCell="C108" activeCellId="1" sqref="C106 C108"/>
    </sheetView>
  </sheetViews>
  <sheetFormatPr defaultColWidth="8.54296875" defaultRowHeight="13.5"/>
  <cols>
    <col min="1" max="1" width="31.54296875" style="494" customWidth="1"/>
    <col min="2" max="2" width="9.54296875" style="494" customWidth="1"/>
    <col min="3" max="3" width="16.453125" style="494" bestFit="1" customWidth="1"/>
    <col min="4" max="4" width="19.453125" style="494" customWidth="1"/>
    <col min="5" max="5" width="34.453125" style="494" bestFit="1" customWidth="1"/>
    <col min="6" max="10" width="15.54296875" style="494" customWidth="1"/>
    <col min="11" max="11" width="11.453125" style="494" bestFit="1" customWidth="1"/>
    <col min="12" max="12" width="23.54296875" style="494" customWidth="1"/>
    <col min="13" max="13" width="42.453125" style="494" customWidth="1"/>
    <col min="14" max="14" width="27.453125" style="494" customWidth="1"/>
    <col min="15" max="16" width="23.54296875" style="494" customWidth="1"/>
    <col min="17" max="17" width="13.54296875" style="494" customWidth="1"/>
    <col min="18" max="18" width="18.453125" style="494" customWidth="1"/>
    <col min="19" max="19" width="18.453125" style="490" customWidth="1"/>
    <col min="20" max="16384" width="8.54296875" style="494"/>
  </cols>
  <sheetData>
    <row r="1" spans="1:16" s="2" customFormat="1" ht="25">
      <c r="A1" s="62" t="s">
        <v>1365</v>
      </c>
      <c r="B1" s="3"/>
      <c r="P1" s="4" t="s">
        <v>1</v>
      </c>
    </row>
    <row r="2" spans="1:16" s="2" customFormat="1" ht="25">
      <c r="A2" s="4" t="str">
        <f>Cover!$E$13</f>
        <v>Master</v>
      </c>
      <c r="B2" s="3"/>
    </row>
    <row r="3" spans="1:16" s="2" customFormat="1" ht="25">
      <c r="A3" s="4">
        <f>Cover!$E$15</f>
        <v>2025</v>
      </c>
      <c r="B3" s="4"/>
      <c r="C3" s="4"/>
      <c r="D3" s="4"/>
    </row>
    <row r="4" spans="1:16" s="5" customFormat="1" ht="25.5" thickBot="1">
      <c r="A4" s="1302" t="s">
        <v>42</v>
      </c>
      <c r="B4" s="6"/>
    </row>
    <row r="5" spans="1:16" ht="14">
      <c r="A5" s="489"/>
      <c r="B5" s="490"/>
      <c r="C5" s="490"/>
      <c r="D5" s="491" t="s">
        <v>1465</v>
      </c>
      <c r="E5" s="492"/>
      <c r="F5" s="493"/>
      <c r="G5" s="493"/>
      <c r="H5" s="493"/>
      <c r="I5" s="492"/>
      <c r="J5" s="492"/>
      <c r="K5" s="490"/>
      <c r="L5" s="490"/>
      <c r="M5" s="490"/>
      <c r="N5" s="490"/>
      <c r="O5" s="490"/>
      <c r="P5" s="490"/>
    </row>
    <row r="6" spans="1:16" ht="15" customHeight="1" thickBot="1">
      <c r="A6" s="489"/>
      <c r="B6" s="490"/>
      <c r="C6" s="495"/>
      <c r="D6" s="493"/>
      <c r="E6" s="493"/>
      <c r="F6" s="496" t="s">
        <v>489</v>
      </c>
      <c r="G6" s="496" t="s">
        <v>490</v>
      </c>
      <c r="H6" s="496" t="s">
        <v>491</v>
      </c>
      <c r="I6" s="496" t="s">
        <v>492</v>
      </c>
      <c r="J6" s="496" t="s">
        <v>494</v>
      </c>
      <c r="K6" s="490"/>
      <c r="L6" s="490"/>
      <c r="M6" s="490"/>
      <c r="N6" s="490"/>
      <c r="O6" s="490"/>
      <c r="P6" s="490"/>
    </row>
    <row r="7" spans="1:16" ht="15" customHeight="1">
      <c r="A7" s="497" t="s">
        <v>1502</v>
      </c>
      <c r="B7" s="498"/>
      <c r="C7" s="499"/>
      <c r="D7" s="499"/>
      <c r="E7" s="500"/>
      <c r="F7" s="501"/>
      <c r="G7" s="501"/>
      <c r="H7" s="502"/>
      <c r="I7" s="502"/>
      <c r="J7" s="502"/>
      <c r="K7" s="503"/>
      <c r="L7" s="490"/>
      <c r="M7" s="490"/>
      <c r="N7" s="490"/>
      <c r="O7" s="490"/>
      <c r="P7" s="490"/>
    </row>
    <row r="8" spans="1:16" ht="15" customHeight="1">
      <c r="A8" s="504"/>
      <c r="B8" s="505"/>
      <c r="C8" s="505"/>
      <c r="D8" s="506"/>
      <c r="E8" s="492"/>
      <c r="K8" s="507"/>
      <c r="L8" s="490"/>
      <c r="M8" s="490"/>
      <c r="N8" s="490"/>
      <c r="O8" s="490"/>
      <c r="P8" s="490"/>
    </row>
    <row r="9" spans="1:16" ht="15" customHeight="1">
      <c r="A9" s="508" t="s">
        <v>1807</v>
      </c>
      <c r="B9" s="505" t="s">
        <v>1894</v>
      </c>
      <c r="C9" s="505" t="s">
        <v>1895</v>
      </c>
      <c r="D9" s="505" t="s">
        <v>1484</v>
      </c>
      <c r="E9" s="492"/>
      <c r="F9" s="1093" cm="1">
        <f t="array" ref="F9">SUMPRODUCT(('License Values Data Table'!F$2:F$697)*('License Values Data Table'!$D$2:$D$697=$A$2)*('License Values Data Table'!$B$2:$B$697=$B9))</f>
        <v>0</v>
      </c>
      <c r="G9" s="1093" cm="1">
        <f t="array" ref="G9">SUMPRODUCT(('License Values Data Table'!G$2:G$697)*('License Values Data Table'!$D$2:$D$697=$A$2)*('License Values Data Table'!$B$2:$B$697=$B9))</f>
        <v>0</v>
      </c>
      <c r="H9" s="1093" cm="1">
        <f t="array" ref="H9">SUMPRODUCT(('License Values Data Table'!H$2:H$697)*('License Values Data Table'!$D$2:$D$697=$A$2)*('License Values Data Table'!$B$2:$B$697=$B9))</f>
        <v>0</v>
      </c>
      <c r="I9" s="1093" cm="1">
        <f t="array" ref="I9">SUMPRODUCT(('License Values Data Table'!I$2:I$697)*('License Values Data Table'!$D$2:$D$697=$A$2)*('License Values Data Table'!$B$2:$B$697=$B9))</f>
        <v>0</v>
      </c>
      <c r="J9" s="1093" cm="1">
        <f t="array" ref="J9">SUMPRODUCT(('License Values Data Table'!J$2:J$697)*('License Values Data Table'!$D$2:$D$697=$A$2)*('License Values Data Table'!$B$2:$B$697=$B9))</f>
        <v>0</v>
      </c>
      <c r="K9" s="490"/>
      <c r="L9" s="490"/>
      <c r="M9" s="490"/>
      <c r="N9" s="490"/>
      <c r="O9" s="490"/>
      <c r="P9" s="490"/>
    </row>
    <row r="10" spans="1:16" ht="15" customHeight="1">
      <c r="A10" s="508"/>
      <c r="B10" s="505"/>
      <c r="C10" s="505"/>
      <c r="D10" s="505" t="s">
        <v>1484</v>
      </c>
      <c r="E10" s="492"/>
      <c r="F10" s="53"/>
      <c r="G10" s="53"/>
      <c r="H10" s="53"/>
      <c r="I10" s="53"/>
      <c r="J10" s="53"/>
      <c r="K10" s="509" t="s">
        <v>1896</v>
      </c>
      <c r="L10" s="490"/>
      <c r="M10" s="490"/>
      <c r="N10" s="490"/>
      <c r="O10" s="490"/>
      <c r="P10" s="490"/>
    </row>
    <row r="11" spans="1:16" ht="15" customHeight="1">
      <c r="A11" s="489"/>
      <c r="B11" s="490"/>
      <c r="C11" s="495"/>
      <c r="D11" s="495"/>
      <c r="E11" s="493"/>
      <c r="F11" s="510"/>
      <c r="G11" s="510"/>
      <c r="H11" s="510"/>
      <c r="I11" s="510"/>
      <c r="J11" s="511"/>
      <c r="K11" s="507"/>
      <c r="L11" s="490"/>
      <c r="M11" s="490"/>
      <c r="N11" s="490"/>
      <c r="O11" s="490"/>
      <c r="P11" s="490"/>
    </row>
    <row r="12" spans="1:16" ht="15" customHeight="1">
      <c r="A12" s="489"/>
      <c r="B12" s="490"/>
      <c r="C12" s="495"/>
      <c r="D12" s="495"/>
      <c r="E12" s="493"/>
      <c r="F12" s="510"/>
      <c r="G12" s="510"/>
      <c r="H12" s="510"/>
      <c r="I12" s="510"/>
      <c r="J12" s="511"/>
      <c r="K12" s="507"/>
      <c r="L12" s="490"/>
      <c r="M12" s="490"/>
      <c r="N12" s="490"/>
      <c r="O12" s="490"/>
      <c r="P12" s="490"/>
    </row>
    <row r="13" spans="1:16" ht="14">
      <c r="A13" s="504" t="s">
        <v>1515</v>
      </c>
      <c r="B13" s="505"/>
      <c r="E13" s="492"/>
      <c r="F13" s="512"/>
      <c r="G13" s="512"/>
      <c r="H13" s="512"/>
      <c r="I13" s="512"/>
      <c r="J13" s="512"/>
      <c r="K13" s="507"/>
      <c r="M13" s="490"/>
      <c r="N13" s="490"/>
      <c r="O13" s="490"/>
      <c r="P13" s="490"/>
    </row>
    <row r="14" spans="1:16" ht="14">
      <c r="A14" s="513"/>
      <c r="C14" s="505"/>
      <c r="D14" s="505"/>
      <c r="E14" s="492"/>
      <c r="F14" s="512"/>
      <c r="G14" s="512"/>
      <c r="H14" s="512"/>
      <c r="I14" s="512"/>
      <c r="J14" s="512"/>
      <c r="K14" s="507"/>
      <c r="M14" s="490"/>
      <c r="N14" s="490"/>
      <c r="O14" s="490"/>
      <c r="P14" s="490"/>
    </row>
    <row r="15" spans="1:16" ht="15.5">
      <c r="A15" s="508" t="s">
        <v>1897</v>
      </c>
      <c r="B15" s="505" t="s">
        <v>1898</v>
      </c>
      <c r="C15" s="505" t="s">
        <v>1899</v>
      </c>
      <c r="D15" s="505" t="s">
        <v>1484</v>
      </c>
      <c r="E15" s="492"/>
      <c r="F15" s="1093" cm="1">
        <f t="array" ref="F15">SUMPRODUCT(('License Values Data Table'!F$2:F$697)*('License Values Data Table'!$D$2:$D$697=$A$2)*('License Values Data Table'!$B$2:$B$697=$B15))</f>
        <v>0</v>
      </c>
      <c r="G15" s="1093" cm="1">
        <f t="array" ref="G15">SUMPRODUCT(('License Values Data Table'!G$2:G$697)*('License Values Data Table'!$D$2:$D$697=$A$2)*('License Values Data Table'!$B$2:$B$697=$B15))</f>
        <v>0</v>
      </c>
      <c r="H15" s="1093" cm="1">
        <f t="array" ref="H15">SUMPRODUCT(('License Values Data Table'!H$2:H$697)*('License Values Data Table'!$D$2:$D$697=$A$2)*('License Values Data Table'!$B$2:$B$697=$B15))</f>
        <v>0</v>
      </c>
      <c r="I15" s="1093" cm="1">
        <f t="array" ref="I15">SUMPRODUCT(('License Values Data Table'!I$2:I$697)*('License Values Data Table'!$D$2:$D$697=$A$2)*('License Values Data Table'!$B$2:$B$697=$B15))</f>
        <v>0</v>
      </c>
      <c r="J15" s="1093" cm="1">
        <f t="array" ref="J15">SUMPRODUCT(('License Values Data Table'!J$2:J$697)*('License Values Data Table'!$D$2:$D$697=$A$2)*('License Values Data Table'!$B$2:$B$697=$B15))</f>
        <v>0</v>
      </c>
      <c r="K15" s="514"/>
      <c r="M15" s="490"/>
      <c r="N15" s="490"/>
      <c r="O15" s="490"/>
      <c r="P15" s="490"/>
    </row>
    <row r="16" spans="1:16" ht="15.5">
      <c r="A16" s="508" t="s">
        <v>1543</v>
      </c>
      <c r="B16" s="505" t="s">
        <v>1900</v>
      </c>
      <c r="C16" s="505" t="s">
        <v>1899</v>
      </c>
      <c r="D16" s="505" t="s">
        <v>1484</v>
      </c>
      <c r="E16" s="492"/>
      <c r="F16" s="398"/>
      <c r="G16" s="398"/>
      <c r="H16" s="398"/>
      <c r="I16" s="398"/>
      <c r="J16" s="398"/>
      <c r="K16" s="509" t="s">
        <v>1901</v>
      </c>
      <c r="M16" s="490"/>
      <c r="N16" s="490"/>
      <c r="O16" s="490"/>
      <c r="P16" s="490"/>
    </row>
    <row r="17" spans="1:11" ht="15.5">
      <c r="A17" s="513"/>
      <c r="B17" s="515" t="s">
        <v>1902</v>
      </c>
      <c r="C17" s="515" t="s">
        <v>1903</v>
      </c>
      <c r="D17" s="515" t="s">
        <v>1484</v>
      </c>
      <c r="E17" s="516"/>
      <c r="F17" s="956">
        <f>F15-F16</f>
        <v>0</v>
      </c>
      <c r="G17" s="956">
        <f t="shared" ref="G17:J17" si="0">G15-G16</f>
        <v>0</v>
      </c>
      <c r="H17" s="956">
        <f t="shared" si="0"/>
        <v>0</v>
      </c>
      <c r="I17" s="956">
        <f t="shared" si="0"/>
        <v>0</v>
      </c>
      <c r="J17" s="956">
        <f t="shared" si="0"/>
        <v>0</v>
      </c>
      <c r="K17" s="517"/>
    </row>
    <row r="18" spans="1:11" ht="14">
      <c r="A18" s="513"/>
      <c r="B18" s="505"/>
      <c r="C18" s="505"/>
      <c r="D18" s="505"/>
      <c r="E18" s="492"/>
      <c r="F18" s="512"/>
      <c r="G18" s="512"/>
      <c r="H18" s="512"/>
      <c r="I18" s="512"/>
      <c r="J18" s="512"/>
      <c r="K18" s="517"/>
    </row>
    <row r="19" spans="1:11" ht="14">
      <c r="A19" s="513"/>
      <c r="B19" s="505"/>
      <c r="C19" s="505"/>
      <c r="D19" s="505"/>
      <c r="E19" s="492"/>
      <c r="F19" s="512"/>
      <c r="G19" s="512"/>
      <c r="H19" s="512"/>
      <c r="I19" s="512"/>
      <c r="J19" s="512"/>
      <c r="K19" s="517"/>
    </row>
    <row r="20" spans="1:11" ht="14">
      <c r="A20" s="513"/>
      <c r="B20" s="505"/>
      <c r="C20" s="505"/>
      <c r="D20" s="505"/>
      <c r="E20" s="492"/>
      <c r="F20" s="512"/>
      <c r="G20" s="512"/>
      <c r="H20" s="512"/>
      <c r="I20" s="512"/>
      <c r="J20" s="512"/>
      <c r="K20" s="517"/>
    </row>
    <row r="21" spans="1:11" ht="14">
      <c r="A21" s="504" t="s">
        <v>1503</v>
      </c>
      <c r="B21" s="505"/>
      <c r="E21" s="492"/>
      <c r="F21" s="518"/>
      <c r="G21" s="518"/>
      <c r="H21" s="519"/>
      <c r="I21" s="519"/>
      <c r="J21" s="519"/>
      <c r="K21" s="517"/>
    </row>
    <row r="22" spans="1:11" ht="14">
      <c r="A22" s="504"/>
      <c r="B22" s="505"/>
      <c r="C22" s="505"/>
      <c r="D22" s="505"/>
      <c r="E22" s="492"/>
      <c r="K22" s="517"/>
    </row>
    <row r="23" spans="1:11" ht="15.5">
      <c r="A23" s="508" t="s">
        <v>1807</v>
      </c>
      <c r="B23" s="505" t="s">
        <v>1904</v>
      </c>
      <c r="C23" s="505" t="s">
        <v>1905</v>
      </c>
      <c r="D23" s="505" t="s">
        <v>1484</v>
      </c>
      <c r="E23" s="492"/>
      <c r="F23" s="1093" cm="1">
        <f t="array" ref="F23">SUMPRODUCT(('License Values Data Table'!F$2:F$697)*('License Values Data Table'!$D$2:$D$697=$A$2)*('License Values Data Table'!$B$2:$B$697=$B23))</f>
        <v>0</v>
      </c>
      <c r="G23" s="1093" cm="1">
        <f t="array" ref="G23">SUMPRODUCT(('License Values Data Table'!G$2:G$697)*('License Values Data Table'!$D$2:$D$697=$A$2)*('License Values Data Table'!$B$2:$B$697=$B23))</f>
        <v>0</v>
      </c>
      <c r="H23" s="1093" cm="1">
        <f t="array" ref="H23">SUMPRODUCT(('License Values Data Table'!H$2:H$697)*('License Values Data Table'!$D$2:$D$697=$A$2)*('License Values Data Table'!$B$2:$B$697=$B23))</f>
        <v>0</v>
      </c>
      <c r="I23" s="1093" cm="1">
        <f t="array" ref="I23">SUMPRODUCT(('License Values Data Table'!I$2:I$697)*('License Values Data Table'!$D$2:$D$697=$A$2)*('License Values Data Table'!$B$2:$B$697=$B23))</f>
        <v>0</v>
      </c>
      <c r="J23" s="1093" cm="1">
        <f t="array" ref="J23">SUMPRODUCT(('License Values Data Table'!J$2:J$697)*('License Values Data Table'!$D$2:$D$697=$A$2)*('License Values Data Table'!$B$2:$B$697=$B23))</f>
        <v>0</v>
      </c>
      <c r="K23" s="517"/>
    </row>
    <row r="24" spans="1:11" ht="15.5">
      <c r="A24" s="508" t="s">
        <v>1543</v>
      </c>
      <c r="B24" s="505" t="s">
        <v>1906</v>
      </c>
      <c r="C24" s="505" t="s">
        <v>1905</v>
      </c>
      <c r="D24" s="505" t="s">
        <v>1484</v>
      </c>
      <c r="E24" s="492"/>
      <c r="F24" s="53"/>
      <c r="G24" s="53"/>
      <c r="H24" s="53"/>
      <c r="I24" s="53"/>
      <c r="J24" s="53"/>
      <c r="K24" s="509" t="s">
        <v>1901</v>
      </c>
    </row>
    <row r="25" spans="1:11" ht="15.5">
      <c r="A25" s="504"/>
      <c r="B25" s="515" t="s">
        <v>1907</v>
      </c>
      <c r="C25" s="515" t="s">
        <v>1908</v>
      </c>
      <c r="D25" s="515" t="s">
        <v>1484</v>
      </c>
      <c r="E25" s="516"/>
      <c r="F25" s="956">
        <f>F23-F24</f>
        <v>0</v>
      </c>
      <c r="G25" s="956">
        <f t="shared" ref="G25:J25" si="1">G23-G24</f>
        <v>0</v>
      </c>
      <c r="H25" s="956">
        <f t="shared" si="1"/>
        <v>0</v>
      </c>
      <c r="I25" s="956">
        <f t="shared" si="1"/>
        <v>0</v>
      </c>
      <c r="J25" s="956">
        <f t="shared" si="1"/>
        <v>0</v>
      </c>
      <c r="K25" s="517"/>
    </row>
    <row r="26" spans="1:11" ht="14">
      <c r="A26" s="504"/>
      <c r="B26" s="505"/>
      <c r="C26" s="505"/>
      <c r="D26" s="505"/>
      <c r="E26" s="492"/>
      <c r="F26" s="229"/>
      <c r="G26" s="229"/>
      <c r="H26" s="229"/>
      <c r="I26" s="229"/>
      <c r="J26" s="229"/>
      <c r="K26" s="517"/>
    </row>
    <row r="27" spans="1:11" ht="14">
      <c r="A27" s="504"/>
      <c r="B27" s="505"/>
      <c r="C27" s="505"/>
      <c r="D27" s="505"/>
      <c r="E27" s="492"/>
      <c r="F27" s="518"/>
      <c r="G27" s="518"/>
      <c r="H27" s="519"/>
      <c r="I27" s="519"/>
      <c r="J27" s="519"/>
      <c r="K27" s="517"/>
    </row>
    <row r="28" spans="1:11" ht="14">
      <c r="A28" s="504"/>
      <c r="B28" s="505"/>
      <c r="C28" s="505"/>
      <c r="D28" s="505"/>
      <c r="E28" s="492"/>
      <c r="F28" s="518"/>
      <c r="G28" s="518"/>
      <c r="H28" s="519"/>
      <c r="I28" s="519"/>
      <c r="J28" s="519"/>
      <c r="K28" s="517"/>
    </row>
    <row r="29" spans="1:11" ht="14">
      <c r="A29" s="504" t="s">
        <v>1909</v>
      </c>
      <c r="B29" s="505"/>
      <c r="E29" s="492"/>
      <c r="F29" s="518"/>
      <c r="G29" s="518"/>
      <c r="H29" s="519"/>
      <c r="I29" s="519"/>
      <c r="J29" s="519"/>
      <c r="K29" s="517"/>
    </row>
    <row r="30" spans="1:11" ht="14">
      <c r="A30" s="504"/>
      <c r="B30" s="505"/>
      <c r="C30" s="505"/>
      <c r="D30" s="505"/>
      <c r="E30" s="492"/>
      <c r="K30" s="517"/>
    </row>
    <row r="31" spans="1:11" ht="15.5">
      <c r="A31" s="508" t="s">
        <v>1807</v>
      </c>
      <c r="B31" s="505" t="s">
        <v>1779</v>
      </c>
      <c r="C31" s="505" t="s">
        <v>1910</v>
      </c>
      <c r="D31" s="505" t="s">
        <v>1484</v>
      </c>
      <c r="E31" s="492"/>
      <c r="F31" s="1093" cm="1">
        <f t="array" ref="F31">SUMPRODUCT(('License Values Data Table'!F$2:F$697)*('License Values Data Table'!$D$2:$D$697=$A$2)*('License Values Data Table'!$B$2:$B$697=$B31))</f>
        <v>0</v>
      </c>
      <c r="G31" s="1093" cm="1">
        <f t="array" ref="G31">SUMPRODUCT(('License Values Data Table'!G$2:G$697)*('License Values Data Table'!$D$2:$D$697=$A$2)*('License Values Data Table'!$B$2:$B$697=$B31))</f>
        <v>0</v>
      </c>
      <c r="H31" s="1093" cm="1">
        <f t="array" ref="H31">SUMPRODUCT(('License Values Data Table'!H$2:H$697)*('License Values Data Table'!$D$2:$D$697=$A$2)*('License Values Data Table'!$B$2:$B$697=$B31))</f>
        <v>0</v>
      </c>
      <c r="I31" s="1093" cm="1">
        <f t="array" ref="I31">SUMPRODUCT(('License Values Data Table'!I$2:I$697)*('License Values Data Table'!$D$2:$D$697=$A$2)*('License Values Data Table'!$B$2:$B$697=$B31))</f>
        <v>0</v>
      </c>
      <c r="J31" s="1093" cm="1">
        <f t="array" ref="J31">SUMPRODUCT(('License Values Data Table'!J$2:J$697)*('License Values Data Table'!$D$2:$D$697=$A$2)*('License Values Data Table'!$B$2:$B$697=$B31))</f>
        <v>0</v>
      </c>
      <c r="K31" s="517"/>
    </row>
    <row r="32" spans="1:11" ht="15.5">
      <c r="A32" s="508" t="s">
        <v>1543</v>
      </c>
      <c r="B32" s="505" t="s">
        <v>1911</v>
      </c>
      <c r="C32" s="505" t="s">
        <v>1910</v>
      </c>
      <c r="D32" s="505" t="s">
        <v>1484</v>
      </c>
      <c r="E32" s="492"/>
      <c r="F32" s="53"/>
      <c r="G32" s="53"/>
      <c r="H32" s="53"/>
      <c r="I32" s="53"/>
      <c r="J32" s="53"/>
      <c r="K32" s="509" t="s">
        <v>1901</v>
      </c>
    </row>
    <row r="33" spans="1:11" ht="15.5">
      <c r="A33" s="504"/>
      <c r="B33" s="515" t="s">
        <v>1912</v>
      </c>
      <c r="C33" s="515" t="s">
        <v>1913</v>
      </c>
      <c r="D33" s="515" t="s">
        <v>1484</v>
      </c>
      <c r="E33" s="516"/>
      <c r="F33" s="956">
        <f>F31-F32</f>
        <v>0</v>
      </c>
      <c r="G33" s="956">
        <f t="shared" ref="G33:J33" si="2">G31-G32</f>
        <v>0</v>
      </c>
      <c r="H33" s="956">
        <f t="shared" si="2"/>
        <v>0</v>
      </c>
      <c r="I33" s="956">
        <f t="shared" si="2"/>
        <v>0</v>
      </c>
      <c r="J33" s="956">
        <f t="shared" si="2"/>
        <v>0</v>
      </c>
      <c r="K33" s="517"/>
    </row>
    <row r="34" spans="1:11" ht="14">
      <c r="A34" s="504"/>
      <c r="B34" s="505"/>
      <c r="C34" s="505"/>
      <c r="D34" s="505"/>
      <c r="E34" s="492"/>
      <c r="F34" s="518"/>
      <c r="G34" s="518"/>
      <c r="H34" s="519"/>
      <c r="I34" s="519"/>
      <c r="J34" s="519"/>
      <c r="K34" s="517"/>
    </row>
    <row r="35" spans="1:11" ht="14">
      <c r="A35" s="504"/>
      <c r="B35" s="505"/>
      <c r="C35" s="505"/>
      <c r="D35" s="505"/>
      <c r="E35" s="492"/>
      <c r="F35" s="518"/>
      <c r="G35" s="518"/>
      <c r="H35" s="519"/>
      <c r="I35" s="519"/>
      <c r="J35" s="519"/>
      <c r="K35" s="517"/>
    </row>
    <row r="36" spans="1:11" ht="14">
      <c r="A36" s="504"/>
      <c r="B36" s="505"/>
      <c r="C36" s="505"/>
      <c r="D36" s="505"/>
      <c r="E36" s="492"/>
      <c r="F36" s="518"/>
      <c r="G36" s="518"/>
      <c r="H36" s="519"/>
      <c r="I36" s="519"/>
      <c r="J36" s="519"/>
      <c r="K36" s="514"/>
    </row>
    <row r="37" spans="1:11" ht="16.5">
      <c r="A37" s="504" t="s">
        <v>1516</v>
      </c>
      <c r="E37" s="492"/>
      <c r="F37" s="520" t="s">
        <v>1914</v>
      </c>
      <c r="G37" s="518"/>
      <c r="H37" s="519"/>
      <c r="I37" s="519"/>
      <c r="J37" s="519"/>
      <c r="K37" s="514"/>
    </row>
    <row r="38" spans="1:11" ht="14">
      <c r="A38" s="489"/>
      <c r="B38" s="490"/>
      <c r="C38" s="505"/>
      <c r="D38" s="505"/>
      <c r="E38" s="492"/>
      <c r="F38" s="511"/>
      <c r="G38" s="511"/>
      <c r="H38" s="511"/>
      <c r="I38" s="511"/>
      <c r="J38" s="511"/>
      <c r="K38" s="514"/>
    </row>
    <row r="39" spans="1:11" ht="15.5">
      <c r="A39" s="508" t="s">
        <v>1807</v>
      </c>
      <c r="B39" s="505" t="s">
        <v>1781</v>
      </c>
      <c r="C39" s="505" t="s">
        <v>1915</v>
      </c>
      <c r="D39" s="505" t="s">
        <v>1484</v>
      </c>
      <c r="F39" s="1093" cm="1">
        <f t="array" ref="F39">SUMPRODUCT(('License Values Data Table'!F$2:F$697)*('License Values Data Table'!$D$2:$D$697=$A$2)*('License Values Data Table'!$B$2:$B$697=$B39))</f>
        <v>0</v>
      </c>
      <c r="G39" s="1093" cm="1">
        <f t="array" ref="G39">SUMPRODUCT(('License Values Data Table'!G$2:G$697)*('License Values Data Table'!$D$2:$D$697=$A$2)*('License Values Data Table'!$B$2:$B$697=$B39))</f>
        <v>0</v>
      </c>
      <c r="H39" s="1093" cm="1">
        <f t="array" ref="H39">SUMPRODUCT(('License Values Data Table'!H$2:H$697)*('License Values Data Table'!$D$2:$D$697=$A$2)*('License Values Data Table'!$B$2:$B$697=$B39))</f>
        <v>0</v>
      </c>
      <c r="I39" s="1093" cm="1">
        <f t="array" ref="I39">SUMPRODUCT(('License Values Data Table'!I$2:I$697)*('License Values Data Table'!$D$2:$D$697=$A$2)*('License Values Data Table'!$B$2:$B$697=$B39))</f>
        <v>0</v>
      </c>
      <c r="J39" s="1093" cm="1">
        <f t="array" ref="J39">SUMPRODUCT(('License Values Data Table'!J$2:J$697)*('License Values Data Table'!$D$2:$D$697=$A$2)*('License Values Data Table'!$B$2:$B$697=$B39))</f>
        <v>0</v>
      </c>
      <c r="K39" s="514"/>
    </row>
    <row r="40" spans="1:11" ht="15.5">
      <c r="A40" s="508" t="s">
        <v>1543</v>
      </c>
      <c r="B40" s="505" t="s">
        <v>1916</v>
      </c>
      <c r="C40" s="505" t="s">
        <v>1915</v>
      </c>
      <c r="D40" s="505" t="s">
        <v>1484</v>
      </c>
      <c r="F40" s="53"/>
      <c r="G40" s="53"/>
      <c r="H40" s="53"/>
      <c r="I40" s="53"/>
      <c r="J40" s="53"/>
      <c r="K40" s="509" t="s">
        <v>1901</v>
      </c>
    </row>
    <row r="41" spans="1:11" ht="15.5">
      <c r="A41" s="508"/>
      <c r="B41" s="515" t="s">
        <v>1917</v>
      </c>
      <c r="C41" s="515" t="s">
        <v>1918</v>
      </c>
      <c r="D41" s="515" t="s">
        <v>1484</v>
      </c>
      <c r="E41" s="521"/>
      <c r="F41" s="956">
        <f t="shared" ref="F41:J41" si="3">F39-F40</f>
        <v>0</v>
      </c>
      <c r="G41" s="956">
        <f t="shared" si="3"/>
        <v>0</v>
      </c>
      <c r="H41" s="956">
        <f t="shared" si="3"/>
        <v>0</v>
      </c>
      <c r="I41" s="956">
        <f t="shared" si="3"/>
        <v>0</v>
      </c>
      <c r="J41" s="956">
        <f t="shared" si="3"/>
        <v>0</v>
      </c>
      <c r="K41" s="514"/>
    </row>
    <row r="42" spans="1:11" ht="14" thickBot="1">
      <c r="A42" s="522"/>
      <c r="B42" s="523"/>
      <c r="C42" s="523"/>
      <c r="D42" s="523"/>
      <c r="E42" s="524"/>
      <c r="F42" s="230"/>
      <c r="G42" s="230"/>
      <c r="H42" s="230"/>
      <c r="I42" s="230"/>
      <c r="J42" s="230"/>
      <c r="K42" s="525"/>
    </row>
    <row r="43" spans="1:11" ht="13.5" customHeight="1">
      <c r="A43" s="508"/>
      <c r="C43" s="505"/>
      <c r="D43" s="505"/>
    </row>
    <row r="44" spans="1:11">
      <c r="A44" s="508"/>
      <c r="C44" s="505"/>
      <c r="D44" s="505"/>
      <c r="K44" s="514"/>
    </row>
    <row r="45" spans="1:11">
      <c r="A45" s="508"/>
      <c r="C45" s="505"/>
      <c r="D45" s="505"/>
      <c r="H45" s="552"/>
      <c r="K45" s="514"/>
    </row>
    <row r="46" spans="1:11">
      <c r="A46" s="504" t="s">
        <v>1919</v>
      </c>
      <c r="K46" s="514"/>
    </row>
    <row r="51" spans="1:11" ht="15.5">
      <c r="A51" s="508" t="s">
        <v>1920</v>
      </c>
      <c r="B51" s="505" t="s">
        <v>1921</v>
      </c>
      <c r="C51" s="505" t="s">
        <v>1922</v>
      </c>
      <c r="D51" s="505" t="s">
        <v>207</v>
      </c>
      <c r="E51" s="492"/>
      <c r="F51" s="1265">
        <f>SUM('1.05 Summary_Workload '!$I$51:$M$51)</f>
        <v>0</v>
      </c>
      <c r="G51" s="1265">
        <f>SUM('1.05 Summary_Workload '!$I$51:$M$51)</f>
        <v>0</v>
      </c>
      <c r="H51" s="1265">
        <f>SUM('1.05 Summary_Workload '!$I$51:$M$51)</f>
        <v>0</v>
      </c>
      <c r="I51" s="1265">
        <f>SUM('1.05 Summary_Workload '!$I$51:$M$51)</f>
        <v>0</v>
      </c>
      <c r="J51" s="1265">
        <f>SUM('1.05 Summary_Workload '!$I$51:$M$51)</f>
        <v>0</v>
      </c>
      <c r="K51" s="509" t="s">
        <v>1901</v>
      </c>
    </row>
    <row r="52" spans="1:11" ht="15.5">
      <c r="A52" s="508" t="s">
        <v>1923</v>
      </c>
      <c r="B52" s="505" t="s">
        <v>1921</v>
      </c>
      <c r="C52" s="505"/>
      <c r="D52" s="505" t="s">
        <v>207</v>
      </c>
      <c r="E52" s="492"/>
      <c r="F52" s="1265">
        <f>SUM('1.05 Summary_Workload '!$I$52:$M$52)</f>
        <v>0</v>
      </c>
      <c r="G52" s="1265">
        <f>SUM('1.05 Summary_Workload '!$I$52:$M$52)</f>
        <v>0</v>
      </c>
      <c r="H52" s="1265">
        <f>SUM('1.05 Summary_Workload '!$I$52:$M$52)</f>
        <v>0</v>
      </c>
      <c r="I52" s="1265">
        <f>SUM('1.05 Summary_Workload '!$I$52:$M$52)</f>
        <v>0</v>
      </c>
      <c r="J52" s="1265">
        <f>SUM('1.05 Summary_Workload '!$I$52:$M$52)</f>
        <v>0</v>
      </c>
      <c r="K52" s="509" t="s">
        <v>1901</v>
      </c>
    </row>
    <row r="53" spans="1:11" ht="15.5">
      <c r="A53" s="508" t="s">
        <v>1924</v>
      </c>
      <c r="B53" s="505" t="s">
        <v>1921</v>
      </c>
      <c r="C53" s="505"/>
      <c r="D53" s="505" t="s">
        <v>207</v>
      </c>
      <c r="E53" s="492"/>
      <c r="F53" s="1265">
        <f>SUM('1.05 Summary_Workload '!$I$53:$M$53)</f>
        <v>0</v>
      </c>
      <c r="G53" s="1265">
        <f>SUM('1.05 Summary_Workload '!$I$53:$M$53)</f>
        <v>0</v>
      </c>
      <c r="H53" s="1265">
        <f>SUM('1.05 Summary_Workload '!$I$53:$M$53)</f>
        <v>0</v>
      </c>
      <c r="I53" s="1265">
        <f>SUM('1.05 Summary_Workload '!$I$53:$M$53)</f>
        <v>0</v>
      </c>
      <c r="J53" s="1265">
        <f>SUM('1.05 Summary_Workload '!$I$53:$M$53)</f>
        <v>0</v>
      </c>
      <c r="K53" s="509" t="s">
        <v>1901</v>
      </c>
    </row>
    <row r="54" spans="1:11" ht="15.5">
      <c r="A54" s="508" t="s">
        <v>1666</v>
      </c>
      <c r="B54" s="505" t="s">
        <v>1921</v>
      </c>
      <c r="C54" s="505"/>
      <c r="D54" s="505" t="s">
        <v>207</v>
      </c>
      <c r="E54" s="492"/>
      <c r="F54" s="1265">
        <f>SUM('1.05 Summary_Workload '!$I$54:$M$54)</f>
        <v>0</v>
      </c>
      <c r="G54" s="1265">
        <f>SUM('1.05 Summary_Workload '!$I$54:$M$54)</f>
        <v>0</v>
      </c>
      <c r="H54" s="1265">
        <f>SUM('1.05 Summary_Workload '!$I$54:$M$54)</f>
        <v>0</v>
      </c>
      <c r="I54" s="1265">
        <f>SUM('1.05 Summary_Workload '!$I$54:$M$54)</f>
        <v>0</v>
      </c>
      <c r="J54" s="1265">
        <f>SUM('1.05 Summary_Workload '!$I$54:$M$54)</f>
        <v>0</v>
      </c>
      <c r="K54" s="509" t="s">
        <v>1901</v>
      </c>
    </row>
    <row r="55" spans="1:11" ht="15.5">
      <c r="A55" s="529" t="s">
        <v>1782</v>
      </c>
      <c r="B55" s="505" t="s">
        <v>1925</v>
      </c>
      <c r="C55" s="505" t="s">
        <v>1922</v>
      </c>
      <c r="D55" s="505" t="s">
        <v>207</v>
      </c>
      <c r="E55" s="492"/>
      <c r="F55" s="1093" cm="1">
        <f t="array" ref="F55">SUMPRODUCT(('License Values Data Table'!F$2:F$697)*('License Values Data Table'!$D$2:$D$697=$A$2)*('License Values Data Table'!$A$2:$A$697=$A55))</f>
        <v>0</v>
      </c>
      <c r="G55" s="1093" cm="1">
        <f t="array" ref="G55">SUMPRODUCT(('License Values Data Table'!G$2:G$697)*('License Values Data Table'!$D$2:$D$697=$A$2)*('License Values Data Table'!$A$2:$A$697=$A55))</f>
        <v>0</v>
      </c>
      <c r="H55" s="1093" cm="1">
        <f t="array" ref="H55">SUMPRODUCT(('License Values Data Table'!H$2:H$697)*('License Values Data Table'!$D$2:$D$697=$A$2)*('License Values Data Table'!$A$2:$A$697=$A55))</f>
        <v>0</v>
      </c>
      <c r="I55" s="1093" cm="1">
        <f t="array" ref="I55">SUMPRODUCT(('License Values Data Table'!I$2:I$697)*('License Values Data Table'!$D$2:$D$697=$A$2)*('License Values Data Table'!$A$2:$A$697=$A55))</f>
        <v>0</v>
      </c>
      <c r="J55" s="1093" cm="1">
        <f t="array" ref="J55">SUMPRODUCT(('License Values Data Table'!J$2:J$697)*('License Values Data Table'!$D$2:$D$697=$A$2)*('License Values Data Table'!$A$2:$A$697=$A55))</f>
        <v>0</v>
      </c>
      <c r="K55" s="517"/>
    </row>
    <row r="56" spans="1:11" ht="23.15" customHeight="1">
      <c r="A56" s="529" t="s">
        <v>1784</v>
      </c>
      <c r="B56" s="505" t="s">
        <v>1925</v>
      </c>
      <c r="C56" s="505"/>
      <c r="D56" s="505" t="s">
        <v>207</v>
      </c>
      <c r="E56" s="492"/>
      <c r="F56" s="1093" cm="1">
        <f t="array" ref="F56">SUMPRODUCT(('License Values Data Table'!F$2:F$697)*('License Values Data Table'!$D$2:$D$697=$A$2)*('License Values Data Table'!$A$2:$A$697=$A56))</f>
        <v>0</v>
      </c>
      <c r="G56" s="1093" cm="1">
        <f t="array" ref="G56">SUMPRODUCT(('License Values Data Table'!G$2:G$697)*('License Values Data Table'!$D$2:$D$697=$A$2)*('License Values Data Table'!$A$2:$A$697=$A56))</f>
        <v>0</v>
      </c>
      <c r="H56" s="1093" cm="1">
        <f t="array" ref="H56">SUMPRODUCT(('License Values Data Table'!H$2:H$697)*('License Values Data Table'!$D$2:$D$697=$A$2)*('License Values Data Table'!$A$2:$A$697=$A56))</f>
        <v>0</v>
      </c>
      <c r="I56" s="1093" cm="1">
        <f t="array" ref="I56">SUMPRODUCT(('License Values Data Table'!I$2:I$697)*('License Values Data Table'!$D$2:$D$697=$A$2)*('License Values Data Table'!$A$2:$A$697=$A56))</f>
        <v>0</v>
      </c>
      <c r="J56" s="1093" cm="1">
        <f t="array" ref="J56">SUMPRODUCT(('License Values Data Table'!J$2:J$697)*('License Values Data Table'!$D$2:$D$697=$A$2)*('License Values Data Table'!$A$2:$A$697=$A56))</f>
        <v>0</v>
      </c>
      <c r="K56" s="517"/>
    </row>
    <row r="57" spans="1:11" ht="23.15" customHeight="1">
      <c r="A57" s="529" t="s">
        <v>1785</v>
      </c>
      <c r="B57" s="505" t="s">
        <v>1925</v>
      </c>
      <c r="C57" s="505"/>
      <c r="D57" s="505" t="s">
        <v>207</v>
      </c>
      <c r="E57" s="492"/>
      <c r="F57" s="1093" cm="1">
        <f t="array" ref="F57">SUMPRODUCT(('License Values Data Table'!F$2:F$697)*('License Values Data Table'!$D$2:$D$697=$A$2)*('License Values Data Table'!$A$2:$A$697=$A57))</f>
        <v>0</v>
      </c>
      <c r="G57" s="1093" cm="1">
        <f t="array" ref="G57">SUMPRODUCT(('License Values Data Table'!G$2:G$697)*('License Values Data Table'!$D$2:$D$697=$A$2)*('License Values Data Table'!$A$2:$A$697=$A57))</f>
        <v>0</v>
      </c>
      <c r="H57" s="1093" cm="1">
        <f t="array" ref="H57">SUMPRODUCT(('License Values Data Table'!H$2:H$697)*('License Values Data Table'!$D$2:$D$697=$A$2)*('License Values Data Table'!$A$2:$A$697=$A57))</f>
        <v>0</v>
      </c>
      <c r="I57" s="1093" cm="1">
        <f t="array" ref="I57">SUMPRODUCT(('License Values Data Table'!I$2:I$697)*('License Values Data Table'!$D$2:$D$697=$A$2)*('License Values Data Table'!$A$2:$A$697=$A57))</f>
        <v>0</v>
      </c>
      <c r="J57" s="1093" cm="1">
        <f t="array" ref="J57">SUMPRODUCT(('License Values Data Table'!J$2:J$697)*('License Values Data Table'!$D$2:$D$697=$A$2)*('License Values Data Table'!$A$2:$A$697=$A57))</f>
        <v>0</v>
      </c>
      <c r="K57" s="517"/>
    </row>
    <row r="58" spans="1:11" ht="23.15" customHeight="1">
      <c r="A58" s="529" t="s">
        <v>1786</v>
      </c>
      <c r="B58" s="505" t="s">
        <v>1925</v>
      </c>
      <c r="C58" s="505"/>
      <c r="D58" s="505" t="s">
        <v>207</v>
      </c>
      <c r="E58" s="492"/>
      <c r="F58" s="1093" cm="1">
        <f t="array" ref="F58">SUMPRODUCT(('License Values Data Table'!F$2:F$697)*('License Values Data Table'!$D$2:$D$697=$A$2)*('License Values Data Table'!$A$2:$A$697=$A58))</f>
        <v>0</v>
      </c>
      <c r="G58" s="1093" cm="1">
        <f t="array" ref="G58">SUMPRODUCT(('License Values Data Table'!G$2:G$697)*('License Values Data Table'!$D$2:$D$697=$A$2)*('License Values Data Table'!$A$2:$A$697=$A58))</f>
        <v>0</v>
      </c>
      <c r="H58" s="1093" cm="1">
        <f t="array" ref="H58">SUMPRODUCT(('License Values Data Table'!H$2:H$697)*('License Values Data Table'!$D$2:$D$697=$A$2)*('License Values Data Table'!$A$2:$A$697=$A58))</f>
        <v>0</v>
      </c>
      <c r="I58" s="1093" cm="1">
        <f t="array" ref="I58">SUMPRODUCT(('License Values Data Table'!I$2:I$697)*('License Values Data Table'!$D$2:$D$697=$A$2)*('License Values Data Table'!$A$2:$A$697=$A58))</f>
        <v>0</v>
      </c>
      <c r="J58" s="1093" cm="1">
        <f t="array" ref="J58">SUMPRODUCT(('License Values Data Table'!J$2:J$697)*('License Values Data Table'!$D$2:$D$697=$A$2)*('License Values Data Table'!$A$2:$A$697=$A58))</f>
        <v>0</v>
      </c>
      <c r="K58" s="517"/>
    </row>
    <row r="59" spans="1:11" ht="23.15" customHeight="1">
      <c r="A59" s="529" t="s">
        <v>1787</v>
      </c>
      <c r="B59" s="505" t="s">
        <v>1926</v>
      </c>
      <c r="C59" s="505" t="s">
        <v>1922</v>
      </c>
      <c r="D59" s="505" t="s">
        <v>1497</v>
      </c>
      <c r="E59" s="492"/>
      <c r="F59" s="1093" cm="1">
        <f t="array" ref="F59">SUMPRODUCT(('License Values Data Table'!F$2:F$697)*('License Values Data Table'!$D$2:$D$697=$A$2)*('License Values Data Table'!$A$2:$A$697=$A59))</f>
        <v>0</v>
      </c>
      <c r="G59" s="1093" cm="1">
        <f t="array" ref="G59">SUMPRODUCT(('License Values Data Table'!G$2:G$697)*('License Values Data Table'!$D$2:$D$697=$A$2)*('License Values Data Table'!$A$2:$A$697=$A59))</f>
        <v>0</v>
      </c>
      <c r="H59" s="1093" cm="1">
        <f t="array" ref="H59">SUMPRODUCT(('License Values Data Table'!H$2:H$697)*('License Values Data Table'!$D$2:$D$697=$A$2)*('License Values Data Table'!$A$2:$A$697=$A59))</f>
        <v>0</v>
      </c>
      <c r="I59" s="1093" cm="1">
        <f t="array" ref="I59">SUMPRODUCT(('License Values Data Table'!I$2:I$697)*('License Values Data Table'!$D$2:$D$697=$A$2)*('License Values Data Table'!$A$2:$A$697=$A59))</f>
        <v>0</v>
      </c>
      <c r="J59" s="1093" cm="1">
        <f t="array" ref="J59">SUMPRODUCT(('License Values Data Table'!J$2:J$697)*('License Values Data Table'!$D$2:$D$697=$A$2)*('License Values Data Table'!$A$2:$A$697=$A59))</f>
        <v>0</v>
      </c>
      <c r="K59" s="517"/>
    </row>
    <row r="60" spans="1:11" ht="23.15" customHeight="1">
      <c r="A60" s="529" t="s">
        <v>1789</v>
      </c>
      <c r="B60" s="505" t="s">
        <v>1926</v>
      </c>
      <c r="C60" s="505"/>
      <c r="D60" s="505" t="s">
        <v>1497</v>
      </c>
      <c r="E60" s="492"/>
      <c r="F60" s="1093" cm="1">
        <f t="array" ref="F60">SUMPRODUCT(('License Values Data Table'!F$2:F$697)*('License Values Data Table'!$D$2:$D$697=$A$2)*('License Values Data Table'!$A$2:$A$697=$A60))</f>
        <v>0</v>
      </c>
      <c r="G60" s="1093" cm="1">
        <f t="array" ref="G60">SUMPRODUCT(('License Values Data Table'!G$2:G$697)*('License Values Data Table'!$D$2:$D$697=$A$2)*('License Values Data Table'!$A$2:$A$697=$A60))</f>
        <v>0</v>
      </c>
      <c r="H60" s="1093" cm="1">
        <f t="array" ref="H60">SUMPRODUCT(('License Values Data Table'!H$2:H$697)*('License Values Data Table'!$D$2:$D$697=$A$2)*('License Values Data Table'!$A$2:$A$697=$A60))</f>
        <v>0</v>
      </c>
      <c r="I60" s="1093" cm="1">
        <f t="array" ref="I60">SUMPRODUCT(('License Values Data Table'!I$2:I$697)*('License Values Data Table'!$D$2:$D$697=$A$2)*('License Values Data Table'!$A$2:$A$697=$A60))</f>
        <v>0</v>
      </c>
      <c r="J60" s="1093" cm="1">
        <f t="array" ref="J60">SUMPRODUCT(('License Values Data Table'!J$2:J$697)*('License Values Data Table'!$D$2:$D$697=$A$2)*('License Values Data Table'!$A$2:$A$697=$A60))</f>
        <v>0</v>
      </c>
      <c r="K60" s="517"/>
    </row>
    <row r="61" spans="1:11" ht="23.15" customHeight="1">
      <c r="A61" s="529" t="s">
        <v>1790</v>
      </c>
      <c r="B61" s="505" t="s">
        <v>1926</v>
      </c>
      <c r="C61" s="505"/>
      <c r="D61" s="505" t="s">
        <v>1497</v>
      </c>
      <c r="E61" s="492"/>
      <c r="F61" s="1093" cm="1">
        <f t="array" ref="F61">SUMPRODUCT(('License Values Data Table'!F$2:F$697)*('License Values Data Table'!$D$2:$D$697=$A$2)*('License Values Data Table'!$A$2:$A$697=$A61))</f>
        <v>0</v>
      </c>
      <c r="G61" s="1093" cm="1">
        <f t="array" ref="G61">SUMPRODUCT(('License Values Data Table'!G$2:G$697)*('License Values Data Table'!$D$2:$D$697=$A$2)*('License Values Data Table'!$A$2:$A$697=$A61))</f>
        <v>0</v>
      </c>
      <c r="H61" s="1093" cm="1">
        <f t="array" ref="H61">SUMPRODUCT(('License Values Data Table'!H$2:H$697)*('License Values Data Table'!$D$2:$D$697=$A$2)*('License Values Data Table'!$A$2:$A$697=$A61))</f>
        <v>0</v>
      </c>
      <c r="I61" s="1093" cm="1">
        <f t="array" ref="I61">SUMPRODUCT(('License Values Data Table'!I$2:I$697)*('License Values Data Table'!$D$2:$D$697=$A$2)*('License Values Data Table'!$A$2:$A$697=$A61))</f>
        <v>0</v>
      </c>
      <c r="J61" s="1093" cm="1">
        <f t="array" ref="J61">SUMPRODUCT(('License Values Data Table'!J$2:J$697)*('License Values Data Table'!$D$2:$D$697=$A$2)*('License Values Data Table'!$A$2:$A$697=$A61))</f>
        <v>0</v>
      </c>
      <c r="K61" s="517"/>
    </row>
    <row r="62" spans="1:11" ht="23.15" customHeight="1">
      <c r="A62" s="529" t="s">
        <v>1791</v>
      </c>
      <c r="B62" s="505" t="s">
        <v>1926</v>
      </c>
      <c r="C62" s="505"/>
      <c r="D62" s="505" t="s">
        <v>1497</v>
      </c>
      <c r="E62" s="492"/>
      <c r="F62" s="1093" cm="1">
        <f t="array" ref="F62">SUMPRODUCT(('License Values Data Table'!F$2:F$697)*('License Values Data Table'!$D$2:$D$697=$A$2)*('License Values Data Table'!$A$2:$A$697=$A62))</f>
        <v>0</v>
      </c>
      <c r="G62" s="1093" cm="1">
        <f t="array" ref="G62">SUMPRODUCT(('License Values Data Table'!G$2:G$697)*('License Values Data Table'!$D$2:$D$697=$A$2)*('License Values Data Table'!$A$2:$A$697=$A62))</f>
        <v>0</v>
      </c>
      <c r="H62" s="1093" cm="1">
        <f t="array" ref="H62">SUMPRODUCT(('License Values Data Table'!H$2:H$697)*('License Values Data Table'!$D$2:$D$697=$A$2)*('License Values Data Table'!$A$2:$A$697=$A62))</f>
        <v>0</v>
      </c>
      <c r="I62" s="1093" cm="1">
        <f t="array" ref="I62">SUMPRODUCT(('License Values Data Table'!I$2:I$697)*('License Values Data Table'!$D$2:$D$697=$A$2)*('License Values Data Table'!$A$2:$A$697=$A62))</f>
        <v>0</v>
      </c>
      <c r="J62" s="1093" cm="1">
        <f t="array" ref="J62">SUMPRODUCT(('License Values Data Table'!J$2:J$697)*('License Values Data Table'!$D$2:$D$697=$A$2)*('License Values Data Table'!$A$2:$A$697=$A62))</f>
        <v>0</v>
      </c>
      <c r="K62" s="517"/>
    </row>
    <row r="63" spans="1:11" ht="23.15" customHeight="1">
      <c r="A63" s="529" t="s">
        <v>1792</v>
      </c>
      <c r="B63" s="505" t="s">
        <v>1927</v>
      </c>
      <c r="C63" s="505" t="s">
        <v>1922</v>
      </c>
      <c r="D63" s="505" t="s">
        <v>1497</v>
      </c>
      <c r="E63" s="492"/>
      <c r="F63" s="1093" cm="1">
        <f t="array" ref="F63">SUMPRODUCT(('License Values Data Table'!F$2:F$697)*('License Values Data Table'!$D$2:$D$697=$A$2)*('License Values Data Table'!$A$2:$A$697=$A63))</f>
        <v>0</v>
      </c>
      <c r="G63" s="1093" cm="1">
        <f t="array" ref="G63">SUMPRODUCT(('License Values Data Table'!G$2:G$697)*('License Values Data Table'!$D$2:$D$697=$A$2)*('License Values Data Table'!$A$2:$A$697=$A63))</f>
        <v>0</v>
      </c>
      <c r="H63" s="1093" cm="1">
        <f t="array" ref="H63">SUMPRODUCT(('License Values Data Table'!H$2:H$697)*('License Values Data Table'!$D$2:$D$697=$A$2)*('License Values Data Table'!$A$2:$A$697=$A63))</f>
        <v>0</v>
      </c>
      <c r="I63" s="1093" cm="1">
        <f t="array" ref="I63">SUMPRODUCT(('License Values Data Table'!I$2:I$697)*('License Values Data Table'!$D$2:$D$697=$A$2)*('License Values Data Table'!$A$2:$A$697=$A63))</f>
        <v>0</v>
      </c>
      <c r="J63" s="1093" cm="1">
        <f t="array" ref="J63">SUMPRODUCT(('License Values Data Table'!J$2:J$697)*('License Values Data Table'!$D$2:$D$697=$A$2)*('License Values Data Table'!$A$2:$A$697=$A63))</f>
        <v>0</v>
      </c>
      <c r="K63" s="517"/>
    </row>
    <row r="64" spans="1:11" ht="23.15" customHeight="1">
      <c r="A64" s="529" t="s">
        <v>1794</v>
      </c>
      <c r="B64" s="505" t="s">
        <v>1795</v>
      </c>
      <c r="C64" s="505" t="s">
        <v>1922</v>
      </c>
      <c r="D64" s="505" t="s">
        <v>1497</v>
      </c>
      <c r="E64" s="492"/>
      <c r="F64" s="1093" cm="1">
        <f t="array" ref="F64">SUMPRODUCT(('License Values Data Table'!F$2:F$697)*('License Values Data Table'!$D$2:$D$697=$A$2)*('License Values Data Table'!$A$2:$A$697=$A64))</f>
        <v>0</v>
      </c>
      <c r="G64" s="1093" cm="1">
        <f t="array" ref="G64">SUMPRODUCT(('License Values Data Table'!G$2:G$697)*('License Values Data Table'!$D$2:$D$697=$A$2)*('License Values Data Table'!$A$2:$A$697=$A64))</f>
        <v>0</v>
      </c>
      <c r="H64" s="1093" cm="1">
        <f t="array" ref="H64">SUMPRODUCT(('License Values Data Table'!H$2:H$697)*('License Values Data Table'!$D$2:$D$697=$A$2)*('License Values Data Table'!$A$2:$A$697=$A64))</f>
        <v>0</v>
      </c>
      <c r="I64" s="1093" cm="1">
        <f t="array" ref="I64">SUMPRODUCT(('License Values Data Table'!I$2:I$697)*('License Values Data Table'!$D$2:$D$697=$A$2)*('License Values Data Table'!$A$2:$A$697=$A64))</f>
        <v>0</v>
      </c>
      <c r="J64" s="1093" cm="1">
        <f t="array" ref="J64">SUMPRODUCT(('License Values Data Table'!J$2:J$697)*('License Values Data Table'!$D$2:$D$697=$A$2)*('License Values Data Table'!$A$2:$A$697=$A64))</f>
        <v>0</v>
      </c>
      <c r="K64" s="517"/>
    </row>
    <row r="65" spans="1:11" ht="15.5">
      <c r="A65" s="508"/>
      <c r="B65" s="515" t="s">
        <v>1928</v>
      </c>
      <c r="C65" s="515" t="s">
        <v>1929</v>
      </c>
      <c r="D65" s="515" t="s">
        <v>1484</v>
      </c>
      <c r="E65" s="516"/>
      <c r="F65" s="956">
        <f>F63+IFERROR((MIN(SUM(F59*(F51-F55),F60*(F52-F56),F61*(F53-F57),F62*(F54-F58))*10^-6,F64*0.03)*F63/F64),0)</f>
        <v>0</v>
      </c>
      <c r="G65" s="956">
        <f>G63+IFERROR((MIN(SUM(G59*(G51-G55),G60*(G52-G56),G61*(G53-G57),G62*(G54-G58))*10^-6,G64*0.03)*G63/G64),0)</f>
        <v>0</v>
      </c>
      <c r="H65" s="956">
        <f t="shared" ref="H65:J65" si="4">H63+IFERROR((MIN(SUM(H59*(H51-H55),H60*(H52-H56),H61*(H53-H57),H62*(H54-H58))*10^-6,H64*0.03)*H63/H64),0)</f>
        <v>0</v>
      </c>
      <c r="I65" s="956">
        <f t="shared" si="4"/>
        <v>0</v>
      </c>
      <c r="J65" s="956">
        <f t="shared" si="4"/>
        <v>0</v>
      </c>
      <c r="K65" s="514"/>
    </row>
    <row r="66" spans="1:11" ht="14.5" thickBot="1">
      <c r="A66" s="530"/>
      <c r="B66" s="523"/>
      <c r="C66" s="523"/>
      <c r="D66" s="523"/>
      <c r="E66" s="531"/>
      <c r="F66" s="532"/>
      <c r="G66" s="532"/>
      <c r="H66" s="533"/>
      <c r="I66" s="533"/>
      <c r="J66" s="533"/>
      <c r="K66" s="525"/>
    </row>
    <row r="67" spans="1:11" ht="14">
      <c r="A67" s="528"/>
      <c r="B67" s="505"/>
      <c r="C67" s="505"/>
      <c r="D67" s="505"/>
      <c r="E67" s="492"/>
      <c r="F67" s="518"/>
      <c r="G67" s="518"/>
      <c r="H67" s="519"/>
      <c r="I67" s="519"/>
      <c r="J67" s="519"/>
    </row>
    <row r="68" spans="1:11" ht="14.5" thickBot="1">
      <c r="A68" s="528"/>
      <c r="B68" s="505"/>
      <c r="C68" s="505"/>
      <c r="E68" s="492"/>
      <c r="F68" s="518"/>
      <c r="G68" s="518"/>
      <c r="H68" s="519"/>
      <c r="I68" s="519"/>
      <c r="J68" s="519"/>
    </row>
    <row r="69" spans="1:11" ht="14">
      <c r="A69" s="534"/>
      <c r="B69" s="498"/>
      <c r="C69" s="498"/>
      <c r="D69" s="498"/>
      <c r="E69" s="500"/>
      <c r="F69" s="501"/>
      <c r="G69" s="501"/>
      <c r="H69" s="502"/>
      <c r="I69" s="502"/>
      <c r="J69" s="502"/>
      <c r="K69" s="527"/>
    </row>
    <row r="70" spans="1:11" ht="14">
      <c r="A70" s="504" t="s">
        <v>1930</v>
      </c>
      <c r="E70" s="492"/>
      <c r="F70" s="518"/>
      <c r="G70" s="518"/>
      <c r="H70" s="519"/>
      <c r="I70" s="519"/>
      <c r="J70" s="519"/>
      <c r="K70" s="514"/>
    </row>
    <row r="71" spans="1:11">
      <c r="A71" s="508"/>
      <c r="K71" s="514"/>
    </row>
    <row r="72" spans="1:11" ht="46.5" customHeight="1">
      <c r="A72" s="508"/>
      <c r="H72" s="535" t="s">
        <v>1931</v>
      </c>
      <c r="K72" s="517"/>
    </row>
    <row r="73" spans="1:11" ht="15.5">
      <c r="A73" s="529" t="s">
        <v>1932</v>
      </c>
      <c r="B73" s="494" t="s">
        <v>1933</v>
      </c>
      <c r="C73" s="505" t="s">
        <v>1934</v>
      </c>
      <c r="D73" s="505" t="s">
        <v>1797</v>
      </c>
      <c r="E73" s="492"/>
      <c r="F73" s="1273"/>
      <c r="G73" s="1273"/>
      <c r="H73" s="1273"/>
      <c r="I73" s="1273"/>
      <c r="J73" s="1273"/>
      <c r="K73" s="509" t="s">
        <v>1901</v>
      </c>
    </row>
    <row r="74" spans="1:11" ht="28">
      <c r="A74" s="529" t="s">
        <v>1935</v>
      </c>
      <c r="B74" s="494" t="s">
        <v>1933</v>
      </c>
      <c r="C74" s="505" t="s">
        <v>1934</v>
      </c>
      <c r="D74" s="505" t="s">
        <v>1797</v>
      </c>
      <c r="E74" s="492"/>
      <c r="F74" s="1273"/>
      <c r="G74" s="1273"/>
      <c r="H74" s="1273"/>
      <c r="I74" s="1273"/>
      <c r="J74" s="1273"/>
      <c r="K74" s="509" t="s">
        <v>1901</v>
      </c>
    </row>
    <row r="75" spans="1:11" ht="28">
      <c r="A75" s="529" t="s">
        <v>1796</v>
      </c>
      <c r="B75" s="494" t="s">
        <v>1936</v>
      </c>
      <c r="C75" s="505" t="s">
        <v>1934</v>
      </c>
      <c r="D75" s="505" t="s">
        <v>1797</v>
      </c>
      <c r="E75" s="492"/>
      <c r="F75" s="1093" cm="1">
        <f t="array" ref="F75">SUMPRODUCT(('License Values Data Table'!F$2:F$697)*('License Values Data Table'!$D$2:$D$697=$A$2)*('License Values Data Table'!$A$2:$A$697=$A75))</f>
        <v>0</v>
      </c>
      <c r="G75" s="1093" cm="1">
        <f t="array" ref="G75">SUMPRODUCT(('License Values Data Table'!G$2:G$697)*('License Values Data Table'!$D$2:$D$697=$A$2)*('License Values Data Table'!$A$2:$A$697=$A75))</f>
        <v>0</v>
      </c>
      <c r="H75" s="1093" cm="1">
        <f t="array" ref="H75">SUMPRODUCT(('License Values Data Table'!H$2:H$697)*('License Values Data Table'!$D$2:$D$697=$A$2)*('License Values Data Table'!$A$2:$A$697=$A75))</f>
        <v>0</v>
      </c>
      <c r="I75" s="1093" cm="1">
        <f t="array" ref="I75">SUMPRODUCT(('License Values Data Table'!I$2:I$697)*('License Values Data Table'!$D$2:$D$697=$A$2)*('License Values Data Table'!$A$2:$A$697=$A75))</f>
        <v>0</v>
      </c>
      <c r="J75" s="1093" cm="1">
        <f t="array" ref="J75">SUMPRODUCT(('License Values Data Table'!J$2:J$697)*('License Values Data Table'!$D$2:$D$697=$A$2)*('License Values Data Table'!$A$2:$A$697=$A75))</f>
        <v>0</v>
      </c>
      <c r="K75" s="514"/>
    </row>
    <row r="76" spans="1:11" ht="28">
      <c r="A76" s="529" t="s">
        <v>1798</v>
      </c>
      <c r="B76" s="494" t="s">
        <v>1936</v>
      </c>
      <c r="C76" s="505" t="s">
        <v>1934</v>
      </c>
      <c r="D76" s="505" t="s">
        <v>1797</v>
      </c>
      <c r="E76" s="492"/>
      <c r="F76" s="1093" cm="1">
        <f t="array" ref="F76">SUMPRODUCT(('License Values Data Table'!F$2:F$697)*('License Values Data Table'!$D$2:$D$697=$A$2)*('License Values Data Table'!$A$2:$A$697=$A76))</f>
        <v>0</v>
      </c>
      <c r="G76" s="1093" cm="1">
        <f t="array" ref="G76">SUMPRODUCT(('License Values Data Table'!G$2:G$697)*('License Values Data Table'!$D$2:$D$697=$A$2)*('License Values Data Table'!$A$2:$A$697=$A76))</f>
        <v>0</v>
      </c>
      <c r="H76" s="1093" cm="1">
        <f t="array" ref="H76">SUMPRODUCT(('License Values Data Table'!H$2:H$697)*('License Values Data Table'!$D$2:$D$697=$A$2)*('License Values Data Table'!$A$2:$A$697=$A76))</f>
        <v>0</v>
      </c>
      <c r="I76" s="1093" cm="1">
        <f t="array" ref="I76">SUMPRODUCT(('License Values Data Table'!I$2:I$697)*('License Values Data Table'!$D$2:$D$697=$A$2)*('License Values Data Table'!$A$2:$A$697=$A76))</f>
        <v>0</v>
      </c>
      <c r="J76" s="1093" cm="1">
        <f t="array" ref="J76">SUMPRODUCT(('License Values Data Table'!J$2:J$697)*('License Values Data Table'!$D$2:$D$697=$A$2)*('License Values Data Table'!$A$2:$A$697=$A76))</f>
        <v>0</v>
      </c>
      <c r="K76" s="514"/>
    </row>
    <row r="77" spans="1:11" ht="14">
      <c r="A77" s="529" t="s">
        <v>1937</v>
      </c>
      <c r="B77" s="494" t="s">
        <v>1938</v>
      </c>
      <c r="C77" s="505" t="s">
        <v>1934</v>
      </c>
      <c r="D77" s="505" t="s">
        <v>292</v>
      </c>
      <c r="E77" s="492"/>
      <c r="F77" s="988">
        <f>IFERROR(MIN((F75+F76)/(F73+F74)*1.1,1),0)</f>
        <v>0</v>
      </c>
      <c r="G77" s="988">
        <f>IFERROR(MIN((G75+G76)/(G73+G74)*1.1,1),0)</f>
        <v>0</v>
      </c>
      <c r="H77" s="988">
        <f>IFERROR(MIN((H75+H76)/(H73+H74)*1.1,1),0)</f>
        <v>0</v>
      </c>
      <c r="I77" s="988">
        <f>IFERROR(MIN((I75+I76)/(I73+I74)*1.1,1),0)</f>
        <v>0</v>
      </c>
      <c r="J77" s="988">
        <f>IFERROR(MIN((J75+J76)/(J73+J74)*1.1,1),0)</f>
        <v>0</v>
      </c>
      <c r="K77" s="517"/>
    </row>
    <row r="78" spans="1:11" ht="15.5">
      <c r="A78" s="529" t="s">
        <v>1799</v>
      </c>
      <c r="B78" s="494" t="s">
        <v>1939</v>
      </c>
      <c r="C78" s="505" t="s">
        <v>1934</v>
      </c>
      <c r="D78" s="505" t="s">
        <v>1800</v>
      </c>
      <c r="E78" s="492"/>
      <c r="F78" s="1093" cm="1">
        <f t="array" ref="F78">SUMPRODUCT(('License Values Data Table'!F$2:F$697)*('License Values Data Table'!$D$2:$D$697=$A$2)*('License Values Data Table'!$A$2:$A$697=$A78))</f>
        <v>0</v>
      </c>
      <c r="G78" s="1093" cm="1">
        <f t="array" ref="G78">SUMPRODUCT(('License Values Data Table'!G$2:G$697)*('License Values Data Table'!$D$2:$D$697=$A$2)*('License Values Data Table'!$A$2:$A$697=$A78))</f>
        <v>0</v>
      </c>
      <c r="H78" s="1093" cm="1">
        <f t="array" ref="H78">SUMPRODUCT(('License Values Data Table'!H$2:H$697)*('License Values Data Table'!$D$2:$D$697=$A$2)*('License Values Data Table'!$A$2:$A$697=$A78))</f>
        <v>0</v>
      </c>
      <c r="I78" s="1093" cm="1">
        <f t="array" ref="I78">SUMPRODUCT(('License Values Data Table'!I$2:I$697)*('License Values Data Table'!$D$2:$D$697=$A$2)*('License Values Data Table'!$A$2:$A$697=$A78))</f>
        <v>0</v>
      </c>
      <c r="J78" s="1093" cm="1">
        <f t="array" ref="J78">SUMPRODUCT(('License Values Data Table'!J$2:J$697)*('License Values Data Table'!$D$2:$D$697=$A$2)*('License Values Data Table'!$A$2:$A$697=$A78))</f>
        <v>0</v>
      </c>
      <c r="K78" s="517"/>
    </row>
    <row r="79" spans="1:11" ht="28">
      <c r="A79" s="529" t="s">
        <v>1801</v>
      </c>
      <c r="B79" s="494" t="s">
        <v>1939</v>
      </c>
      <c r="C79" s="505" t="s">
        <v>1934</v>
      </c>
      <c r="D79" s="505" t="s">
        <v>1800</v>
      </c>
      <c r="E79" s="492"/>
      <c r="F79" s="1093" cm="1">
        <f t="array" ref="F79">SUMPRODUCT(('License Values Data Table'!F$2:F$697)*('License Values Data Table'!$D$2:$D$697=$A$2)*('License Values Data Table'!$A$2:$A$697=$A79))</f>
        <v>0</v>
      </c>
      <c r="G79" s="1093" cm="1">
        <f t="array" ref="G79">SUMPRODUCT(('License Values Data Table'!G$2:G$697)*('License Values Data Table'!$D$2:$D$697=$A$2)*('License Values Data Table'!$A$2:$A$697=$A79))</f>
        <v>0</v>
      </c>
      <c r="H79" s="1093" cm="1">
        <f t="array" ref="H79">SUMPRODUCT(('License Values Data Table'!H$2:H$697)*('License Values Data Table'!$D$2:$D$697=$A$2)*('License Values Data Table'!$A$2:$A$697=$A79))</f>
        <v>0</v>
      </c>
      <c r="I79" s="1093" cm="1">
        <f t="array" ref="I79">SUMPRODUCT(('License Values Data Table'!I$2:I$697)*('License Values Data Table'!$D$2:$D$697=$A$2)*('License Values Data Table'!$A$2:$A$697=$A79))</f>
        <v>0</v>
      </c>
      <c r="J79" s="1093" cm="1">
        <f t="array" ref="J79">SUMPRODUCT(('License Values Data Table'!J$2:J$697)*('License Values Data Table'!$D$2:$D$697=$A$2)*('License Values Data Table'!$A$2:$A$697=$A79))</f>
        <v>0</v>
      </c>
      <c r="K79" s="517"/>
    </row>
    <row r="80" spans="1:11" ht="15.5">
      <c r="A80" s="508" t="s">
        <v>1802</v>
      </c>
      <c r="B80" s="494" t="s">
        <v>1940</v>
      </c>
      <c r="C80" s="505" t="s">
        <v>1934</v>
      </c>
      <c r="D80" s="505" t="s">
        <v>1804</v>
      </c>
      <c r="E80" s="492"/>
      <c r="F80" s="1093" cm="1">
        <f t="array" ref="F80">SUMPRODUCT(('License Values Data Table'!F$2:F$697)*('License Values Data Table'!$D$2:$D$697=$A$2)*('License Values Data Table'!$A$2:$A$697=$A80))</f>
        <v>0</v>
      </c>
      <c r="G80" s="1093" cm="1">
        <f t="array" ref="G80">SUMPRODUCT(('License Values Data Table'!G$2:G$697)*('License Values Data Table'!$D$2:$D$697=$A$2)*('License Values Data Table'!$A$2:$A$697=$A80))</f>
        <v>0</v>
      </c>
      <c r="H80" s="1093" cm="1">
        <f t="array" ref="H80">SUMPRODUCT(('License Values Data Table'!H$2:H$697)*('License Values Data Table'!$D$2:$D$697=$A$2)*('License Values Data Table'!$A$2:$A$697=$A80))</f>
        <v>0</v>
      </c>
      <c r="I80" s="1093" cm="1">
        <f t="array" ref="I80">SUMPRODUCT(('License Values Data Table'!I$2:I$697)*('License Values Data Table'!$D$2:$D$697=$A$2)*('License Values Data Table'!$A$2:$A$697=$A80))</f>
        <v>0</v>
      </c>
      <c r="J80" s="1093" cm="1">
        <f t="array" ref="J80">SUMPRODUCT(('License Values Data Table'!J$2:J$697)*('License Values Data Table'!$D$2:$D$697=$A$2)*('License Values Data Table'!$A$2:$A$697=$A80))</f>
        <v>0</v>
      </c>
      <c r="K80" s="514"/>
    </row>
    <row r="81" spans="1:11" ht="14">
      <c r="A81" s="508" t="s">
        <v>1805</v>
      </c>
      <c r="B81" s="494" t="s">
        <v>1806</v>
      </c>
      <c r="C81" s="505" t="s">
        <v>1934</v>
      </c>
      <c r="D81" s="505" t="s">
        <v>1804</v>
      </c>
      <c r="E81" s="492"/>
      <c r="F81" s="1093" cm="1">
        <f t="array" ref="F81">SUMPRODUCT(('License Values Data Table'!F$2:F$697)*('License Values Data Table'!$D$2:$D$697=$A$2)*('License Values Data Table'!$A$2:$A$697=$A81))</f>
        <v>0</v>
      </c>
      <c r="G81" s="1093" cm="1">
        <f t="array" ref="G81">SUMPRODUCT(('License Values Data Table'!G$2:G$697)*('License Values Data Table'!$D$2:$D$697=$A$2)*('License Values Data Table'!$A$2:$A$697=$A81))</f>
        <v>0</v>
      </c>
      <c r="H81" s="1093" cm="1">
        <f t="array" ref="H81">SUMPRODUCT(('License Values Data Table'!H$2:H$697)*('License Values Data Table'!$D$2:$D$697=$A$2)*('License Values Data Table'!$A$2:$A$697=$A81))</f>
        <v>0</v>
      </c>
      <c r="I81" s="1093" cm="1">
        <f t="array" ref="I81">SUMPRODUCT(('License Values Data Table'!I$2:I$697)*('License Values Data Table'!$D$2:$D$697=$A$2)*('License Values Data Table'!$A$2:$A$697=$A81))</f>
        <v>0</v>
      </c>
      <c r="J81" s="1093" cm="1">
        <f t="array" ref="J81">SUMPRODUCT(('License Values Data Table'!J$2:J$697)*('License Values Data Table'!$D$2:$D$697=$A$2)*('License Values Data Table'!$A$2:$A$697=$A81))</f>
        <v>0</v>
      </c>
      <c r="K81" s="514"/>
    </row>
    <row r="82" spans="1:11" ht="15.5">
      <c r="A82" s="508"/>
      <c r="B82" s="521" t="s">
        <v>1941</v>
      </c>
      <c r="C82" s="515" t="s">
        <v>1942</v>
      </c>
      <c r="D82" s="515" t="s">
        <v>1484</v>
      </c>
      <c r="E82" s="516"/>
      <c r="F82" s="956">
        <f>F80+IFERROR((((F73*F77-F75)*F78+(F74*F77-F76)*F79)*10^-6)*F80/F81,0)</f>
        <v>0</v>
      </c>
      <c r="G82" s="956">
        <f t="shared" ref="G82:J82" si="5">G80+IFERROR((((G73*G77-G75)*G78+(G74*G77-G76)*G79)*10^-6)*G80/G81,0)</f>
        <v>0</v>
      </c>
      <c r="H82" s="956">
        <f t="shared" si="5"/>
        <v>0</v>
      </c>
      <c r="I82" s="956">
        <f>I80+IFERROR((((I73*I77-I75)*I78+(I74*I77-I76)*I79)*10^-6)*I80/I81,0)</f>
        <v>0</v>
      </c>
      <c r="J82" s="956">
        <f t="shared" si="5"/>
        <v>0</v>
      </c>
      <c r="K82" s="514"/>
    </row>
    <row r="83" spans="1:11" ht="19.5" customHeight="1" thickBot="1">
      <c r="A83" s="522"/>
      <c r="B83" s="524"/>
      <c r="C83" s="524"/>
      <c r="D83" s="524"/>
      <c r="E83" s="531"/>
      <c r="F83" s="524"/>
      <c r="G83" s="533"/>
      <c r="H83" s="533"/>
      <c r="I83" s="533"/>
      <c r="J83" s="533"/>
      <c r="K83" s="525"/>
    </row>
    <row r="84" spans="1:11" ht="12" customHeight="1" thickBot="1">
      <c r="A84" s="508"/>
      <c r="E84" s="492"/>
      <c r="F84" s="535"/>
      <c r="G84" s="519"/>
      <c r="H84" s="519"/>
      <c r="I84" s="519"/>
      <c r="J84" s="519"/>
    </row>
    <row r="85" spans="1:11" ht="14">
      <c r="A85" s="497" t="s">
        <v>1504</v>
      </c>
      <c r="B85" s="499"/>
      <c r="C85" s="499"/>
      <c r="D85" s="499"/>
      <c r="E85" s="500"/>
      <c r="F85" s="499"/>
      <c r="G85" s="536"/>
      <c r="H85" s="536"/>
      <c r="I85" s="536"/>
      <c r="J85" s="536"/>
      <c r="K85" s="527"/>
    </row>
    <row r="86" spans="1:11" ht="14">
      <c r="A86" s="508"/>
      <c r="E86" s="492"/>
      <c r="G86" s="519"/>
      <c r="H86" s="519"/>
      <c r="I86" s="519"/>
      <c r="J86" s="519"/>
      <c r="K86" s="514"/>
    </row>
    <row r="87" spans="1:11" ht="14">
      <c r="A87" s="508"/>
      <c r="E87" s="492"/>
      <c r="G87" s="519"/>
      <c r="H87" s="519"/>
      <c r="I87" s="519"/>
      <c r="J87" s="519"/>
      <c r="K87" s="514"/>
    </row>
    <row r="88" spans="1:11" ht="15.5">
      <c r="A88" s="508" t="s">
        <v>1807</v>
      </c>
      <c r="B88" s="505" t="s">
        <v>1808</v>
      </c>
      <c r="C88" s="505" t="s">
        <v>1943</v>
      </c>
      <c r="D88" s="505" t="s">
        <v>1484</v>
      </c>
      <c r="E88" s="492"/>
      <c r="F88" s="1093" cm="1">
        <f t="array" ref="F88">SUMPRODUCT(('License Values Data Table'!F$2:F$697)*('License Values Data Table'!$D$2:$D$697=$A$2)*('License Values Data Table'!$B$2:$B$697=$B88))</f>
        <v>0</v>
      </c>
      <c r="G88" s="1093" cm="1">
        <f t="array" ref="G88">SUMPRODUCT(('License Values Data Table'!G$2:G$697)*('License Values Data Table'!$D$2:$D$697=$A$2)*('License Values Data Table'!$B$2:$B$697=$B88))</f>
        <v>0</v>
      </c>
      <c r="H88" s="1093" cm="1">
        <f t="array" ref="H88">SUMPRODUCT(('License Values Data Table'!H$2:H$697)*('License Values Data Table'!$D$2:$D$697=$A$2)*('License Values Data Table'!$B$2:$B$697=$B88))</f>
        <v>0</v>
      </c>
      <c r="I88" s="1093" cm="1">
        <f t="array" ref="I88">SUMPRODUCT(('License Values Data Table'!I$2:I$697)*('License Values Data Table'!$D$2:$D$697=$A$2)*('License Values Data Table'!$B$2:$B$697=$B88))</f>
        <v>0</v>
      </c>
      <c r="J88" s="1093" cm="1">
        <f t="array" ref="J88">SUMPRODUCT(('License Values Data Table'!J$2:J$697)*('License Values Data Table'!$D$2:$D$697=$A$2)*('License Values Data Table'!$B$2:$B$697=$B88))</f>
        <v>0</v>
      </c>
      <c r="K88" s="514"/>
    </row>
    <row r="89" spans="1:11" ht="15.5">
      <c r="A89" s="508" t="s">
        <v>1543</v>
      </c>
      <c r="B89" s="505" t="s">
        <v>1944</v>
      </c>
      <c r="C89" s="505" t="s">
        <v>1943</v>
      </c>
      <c r="D89" s="505" t="s">
        <v>1484</v>
      </c>
      <c r="E89" s="492"/>
      <c r="F89" s="53"/>
      <c r="G89" s="53"/>
      <c r="H89" s="53"/>
      <c r="I89" s="53"/>
      <c r="J89" s="53"/>
      <c r="K89" s="509" t="s">
        <v>1901</v>
      </c>
    </row>
    <row r="90" spans="1:11" ht="15.5">
      <c r="A90" s="508"/>
      <c r="B90" s="515" t="s">
        <v>1945</v>
      </c>
      <c r="C90" s="515" t="s">
        <v>1946</v>
      </c>
      <c r="D90" s="515" t="s">
        <v>1484</v>
      </c>
      <c r="E90" s="516"/>
      <c r="F90" s="956">
        <f>F88-F89</f>
        <v>0</v>
      </c>
      <c r="G90" s="956">
        <f t="shared" ref="G90:J90" si="6">G88-G89</f>
        <v>0</v>
      </c>
      <c r="H90" s="956">
        <f t="shared" si="6"/>
        <v>0</v>
      </c>
      <c r="I90" s="956">
        <f t="shared" si="6"/>
        <v>0</v>
      </c>
      <c r="J90" s="956">
        <f t="shared" si="6"/>
        <v>0</v>
      </c>
      <c r="K90" s="514"/>
    </row>
    <row r="91" spans="1:11" ht="16">
      <c r="A91" s="508"/>
      <c r="B91" s="515"/>
      <c r="C91" s="515"/>
      <c r="D91" s="537"/>
      <c r="E91" s="516"/>
      <c r="F91" s="512"/>
      <c r="G91" s="512"/>
      <c r="H91" s="512"/>
      <c r="I91" s="512"/>
      <c r="J91" s="512"/>
      <c r="K91" s="514"/>
    </row>
    <row r="92" spans="1:11" ht="16.5" thickBot="1">
      <c r="A92" s="522"/>
      <c r="B92" s="523"/>
      <c r="C92" s="523"/>
      <c r="D92" s="538"/>
      <c r="E92" s="531"/>
      <c r="F92" s="230"/>
      <c r="G92" s="230"/>
      <c r="H92" s="230"/>
      <c r="I92" s="230"/>
      <c r="J92" s="230"/>
      <c r="K92" s="525"/>
    </row>
    <row r="93" spans="1:11" ht="14.5" thickBot="1">
      <c r="A93" s="508"/>
      <c r="E93" s="492"/>
      <c r="G93" s="519"/>
      <c r="H93" s="519"/>
      <c r="I93" s="519"/>
      <c r="J93" s="519"/>
    </row>
    <row r="94" spans="1:11" ht="14">
      <c r="A94" s="526"/>
      <c r="B94" s="499"/>
      <c r="C94" s="499"/>
      <c r="D94" s="499"/>
      <c r="E94" s="500"/>
      <c r="F94" s="499"/>
      <c r="G94" s="502"/>
      <c r="H94" s="502"/>
      <c r="I94" s="502"/>
      <c r="J94" s="502"/>
      <c r="K94" s="527"/>
    </row>
    <row r="95" spans="1:11" ht="14">
      <c r="A95" s="504" t="s">
        <v>1947</v>
      </c>
      <c r="G95" s="519"/>
      <c r="H95" s="519"/>
      <c r="I95" s="519"/>
      <c r="J95" s="519"/>
      <c r="K95" s="514"/>
    </row>
    <row r="100" spans="1:11" ht="16">
      <c r="A100" s="528"/>
      <c r="B100" s="505"/>
      <c r="C100" s="505"/>
      <c r="D100" s="506"/>
      <c r="E100" s="492"/>
      <c r="F100" s="542" t="s">
        <v>489</v>
      </c>
      <c r="G100" s="542" t="s">
        <v>490</v>
      </c>
      <c r="H100" s="542" t="s">
        <v>491</v>
      </c>
      <c r="I100" s="542" t="s">
        <v>492</v>
      </c>
      <c r="J100" s="542" t="s">
        <v>494</v>
      </c>
      <c r="K100" s="514"/>
    </row>
    <row r="101" spans="1:11" ht="15.5">
      <c r="A101" s="508" t="s">
        <v>1807</v>
      </c>
      <c r="B101" s="505" t="s">
        <v>1948</v>
      </c>
      <c r="C101" s="505" t="s">
        <v>1949</v>
      </c>
      <c r="D101" s="505" t="s">
        <v>1484</v>
      </c>
      <c r="F101" s="955">
        <f>INDEX($E$190:$I$197,MATCH($B$106,$D$190:$D$197,0),MATCH(F$100,$E$189:$I$189,0))</f>
        <v>0.2</v>
      </c>
      <c r="G101" s="955">
        <f>INDEX($E$190:$I$197,MATCH($B$106,$D$190:$D$197,0),MATCH(G$100,$E$189:$I$189,0))</f>
        <v>0.15</v>
      </c>
      <c r="H101" s="955">
        <f>INDEX($E$190:$I$197,MATCH($B$106,$D$190:$D$197,0),MATCH(H$100,$E$189:$I$189,0))</f>
        <v>0.77</v>
      </c>
      <c r="I101" s="955">
        <f>INDEX($E$190:$I$197,MATCH($B$106,$D$190:$D$197,0),MATCH(I$100,$E$189:$I$189,0))</f>
        <v>0.76</v>
      </c>
      <c r="J101" s="955">
        <f>INDEX($E$190:$I$197,MATCH($B$106,$D$190:$D$197,0),MATCH(J$100,$E$189:$I$189,0))</f>
        <v>0.75</v>
      </c>
      <c r="K101" s="514" t="s">
        <v>1950</v>
      </c>
    </row>
    <row r="102" spans="1:11" ht="15.5">
      <c r="A102" s="508" t="s">
        <v>1543</v>
      </c>
      <c r="B102" s="505" t="s">
        <v>1951</v>
      </c>
      <c r="C102" s="505" t="s">
        <v>1949</v>
      </c>
      <c r="D102" s="505" t="s">
        <v>1484</v>
      </c>
      <c r="F102" s="398"/>
      <c r="G102" s="398"/>
      <c r="H102" s="398"/>
      <c r="I102" s="955">
        <f>INDEX($F$178:$J$185,MATCH($B$106,$D$178:$D$185,0),MATCH(I$100,$F$177:$J$177,0))</f>
        <v>0</v>
      </c>
      <c r="J102" s="955">
        <f>INDEX($F$178:$J$185,MATCH($B$106,$D$178:$D$185,0),MATCH(J$100,$F$177:$J$177,0))</f>
        <v>0</v>
      </c>
      <c r="K102" s="1442" t="s">
        <v>1952</v>
      </c>
    </row>
    <row r="103" spans="1:11" ht="15.5">
      <c r="A103" s="528"/>
      <c r="B103" s="515" t="s">
        <v>1953</v>
      </c>
      <c r="C103" s="515" t="s">
        <v>1954</v>
      </c>
      <c r="D103" s="515" t="s">
        <v>1484</v>
      </c>
      <c r="E103" s="521"/>
      <c r="F103" s="956">
        <f>F101-F102</f>
        <v>0.2</v>
      </c>
      <c r="G103" s="956">
        <f>SUM($F$101:G101)-SUM($F$102:G102)-SUM($F$103:F103)</f>
        <v>0.14999999999999997</v>
      </c>
      <c r="H103" s="956">
        <f>SUM($F$101:H101)-SUM($F$102:H102)-SUM($F$103:G103)</f>
        <v>0.77000000000000013</v>
      </c>
      <c r="I103" s="956">
        <f>SUM($F$101:I101)-SUM($F$102:I102)-SUM($F$103:H103)</f>
        <v>0.76</v>
      </c>
      <c r="J103" s="956">
        <f>SUM($F$101:J101)-SUM($F$102:J102)-SUM($F$103:I103)</f>
        <v>0.74999999999999978</v>
      </c>
      <c r="K103" s="514" t="s">
        <v>975</v>
      </c>
    </row>
    <row r="104" spans="1:11">
      <c r="A104" s="508"/>
      <c r="K104" s="514"/>
    </row>
    <row r="105" spans="1:11" ht="14" thickBot="1">
      <c r="A105" s="508"/>
      <c r="K105" s="514"/>
    </row>
    <row r="106" spans="1:11" ht="14.5" thickBot="1">
      <c r="A106" s="539" t="s">
        <v>1955</v>
      </c>
      <c r="B106" s="1042" t="s">
        <v>215</v>
      </c>
      <c r="C106" s="1443" t="s">
        <v>1956</v>
      </c>
      <c r="D106" s="229"/>
      <c r="H106" s="229"/>
      <c r="I106" s="229"/>
      <c r="J106" s="229"/>
      <c r="K106" s="514"/>
    </row>
    <row r="107" spans="1:11" ht="16.5" thickBot="1">
      <c r="A107" s="1386"/>
      <c r="B107" s="495"/>
      <c r="C107" s="1387"/>
      <c r="D107" s="1387"/>
      <c r="H107" s="1387"/>
      <c r="I107" s="1387"/>
      <c r="J107" s="1387"/>
      <c r="K107" s="514"/>
    </row>
    <row r="108" spans="1:11" ht="14.5" thickBot="1">
      <c r="A108" s="539" t="s">
        <v>1957</v>
      </c>
      <c r="B108" s="1042" t="s">
        <v>491</v>
      </c>
      <c r="C108" s="1443" t="s">
        <v>1958</v>
      </c>
      <c r="D108" s="1387"/>
      <c r="H108" s="1387"/>
      <c r="I108" s="1387"/>
      <c r="J108" s="1387"/>
      <c r="K108" s="514"/>
    </row>
    <row r="116" spans="4:10" s="495" customFormat="1" ht="15.5" thickBot="1">
      <c r="D116" s="1388" t="s">
        <v>1959</v>
      </c>
      <c r="E116" s="494"/>
      <c r="F116" s="494"/>
      <c r="G116" s="494"/>
      <c r="H116" s="494"/>
      <c r="I116" s="494"/>
      <c r="J116" s="494"/>
    </row>
    <row r="117" spans="4:10" s="495" customFormat="1" ht="45.5" thickBot="1">
      <c r="D117" s="544" t="s">
        <v>487</v>
      </c>
      <c r="E117" s="545" t="s">
        <v>1960</v>
      </c>
      <c r="F117" s="957" t="s">
        <v>1961</v>
      </c>
      <c r="G117" s="957" t="s">
        <v>1962</v>
      </c>
      <c r="H117" s="960" t="s">
        <v>1963</v>
      </c>
      <c r="I117" s="957" t="s">
        <v>1964</v>
      </c>
      <c r="J117" s="963" t="s">
        <v>1965</v>
      </c>
    </row>
    <row r="118" spans="4:10" s="495" customFormat="1" ht="15">
      <c r="D118" s="546" t="s">
        <v>188</v>
      </c>
      <c r="E118" s="547" t="s">
        <v>1966</v>
      </c>
      <c r="F118" s="958">
        <f>'License Values Data Table'!E24</f>
        <v>351</v>
      </c>
      <c r="G118" s="1423" cm="1">
        <f t="array" ref="G118">IF($B$106=$D118,SUMPRODUCT(('5.08 Vehicles'!$P$12:$P$18=$E118)*'5.08 Vehicles'!$V$12:$Z$18),0)</f>
        <v>0</v>
      </c>
      <c r="H118" s="961">
        <f>F118-G118</f>
        <v>351</v>
      </c>
      <c r="I118" s="958">
        <f>'License Values Data Table'!E30</f>
        <v>13551</v>
      </c>
      <c r="J118" s="964">
        <f t="shared" ref="J118:J123" si="7">H118*I118/1000000*(INDEX($E$190:$J$197,MATCH(D118,$D$190:$D$197,0),MATCH($B$108,$E$189:$I$189,0))/$J$190)</f>
        <v>1.3839988176795579</v>
      </c>
    </row>
    <row r="119" spans="4:10" s="495" customFormat="1" ht="15">
      <c r="D119" s="551" t="s">
        <v>188</v>
      </c>
      <c r="E119" s="1389" t="s">
        <v>1967</v>
      </c>
      <c r="F119" s="1390">
        <f>'License Values Data Table'!E25</f>
        <v>0</v>
      </c>
      <c r="G119" s="1424" cm="1">
        <f t="array" ref="G119">IF($B$106=$D119,SUMPRODUCT(('5.08 Vehicles'!$P$12:$P$18=$E119)*'5.08 Vehicles'!$V$12:$Z$18),0)</f>
        <v>0</v>
      </c>
      <c r="H119" s="1391">
        <f>F119-G119</f>
        <v>0</v>
      </c>
      <c r="I119" s="1390">
        <f>'License Values Data Table'!E31</f>
        <v>9358</v>
      </c>
      <c r="J119" s="966">
        <f t="shared" si="7"/>
        <v>0</v>
      </c>
    </row>
    <row r="120" spans="4:10" s="495" customFormat="1" ht="15">
      <c r="D120" s="551" t="s">
        <v>188</v>
      </c>
      <c r="E120" s="1389" t="s">
        <v>1968</v>
      </c>
      <c r="F120" s="1390">
        <f>'License Values Data Table'!E26</f>
        <v>0</v>
      </c>
      <c r="G120" s="1424" cm="1">
        <f t="array" ref="G120">IF($B$106=$D120,SUMPRODUCT(('5.08 Vehicles'!$P$12:$P$18=$E120)*'5.08 Vehicles'!$V$12:$Z$18),0)</f>
        <v>0</v>
      </c>
      <c r="H120" s="1391">
        <f>F120-G120</f>
        <v>0</v>
      </c>
      <c r="I120" s="1390">
        <f>'License Values Data Table'!E32</f>
        <v>7798</v>
      </c>
      <c r="J120" s="966">
        <f t="shared" si="7"/>
        <v>0</v>
      </c>
    </row>
    <row r="121" spans="4:10" s="495" customFormat="1" ht="15">
      <c r="D121" s="551" t="s">
        <v>188</v>
      </c>
      <c r="E121" s="1389" t="s">
        <v>1969</v>
      </c>
      <c r="F121" s="1390">
        <f>'License Values Data Table'!E27</f>
        <v>0</v>
      </c>
      <c r="G121" s="1424" cm="1">
        <f t="array" ref="G121">IF($B$106=$D121,SUMPRODUCT(('5.08 Vehicles'!$P$12:$P$18=$E121)*'5.08 Vehicles'!$V$12:$Z$18),0)</f>
        <v>0</v>
      </c>
      <c r="H121" s="1391">
        <f>F121-G121</f>
        <v>0</v>
      </c>
      <c r="I121" s="1390">
        <f>'License Values Data Table'!E33</f>
        <v>11289</v>
      </c>
      <c r="J121" s="966">
        <f t="shared" si="7"/>
        <v>0</v>
      </c>
    </row>
    <row r="122" spans="4:10" s="495" customFormat="1" ht="15">
      <c r="D122" s="551" t="s">
        <v>188</v>
      </c>
      <c r="E122" s="1389" t="s">
        <v>1970</v>
      </c>
      <c r="F122" s="1390">
        <f>'License Values Data Table'!E28</f>
        <v>0</v>
      </c>
      <c r="G122" s="1424" cm="1">
        <f t="array" ref="G122">IF($B$106=$D122,SUMPRODUCT(('5.08 Vehicles'!$P$12:$P$18=$E122)*'5.08 Vehicles'!$V$12:$Z$18),0)</f>
        <v>0</v>
      </c>
      <c r="H122" s="1391">
        <f>F122-G122</f>
        <v>0</v>
      </c>
      <c r="I122" s="1390">
        <f>'License Values Data Table'!E34</f>
        <v>9567</v>
      </c>
      <c r="J122" s="966">
        <f t="shared" si="7"/>
        <v>0</v>
      </c>
    </row>
    <row r="123" spans="4:10" s="495" customFormat="1" ht="15">
      <c r="D123" s="548" t="s">
        <v>188</v>
      </c>
      <c r="E123" s="1389" t="s">
        <v>1971</v>
      </c>
      <c r="F123" s="1390">
        <f>'License Values Data Table'!E29</f>
        <v>141</v>
      </c>
      <c r="G123" s="1424" cm="1">
        <f t="array" ref="G123">IF($B$106=$D123,SUMPRODUCT(('5.08 Vehicles'!$P$12:$P$18=$E123)*'5.08 Vehicles'!$V$12:$Z$18),0)</f>
        <v>0</v>
      </c>
      <c r="H123" s="1391">
        <f t="shared" ref="H123:H144" si="8">F123-G123</f>
        <v>141</v>
      </c>
      <c r="I123" s="1390">
        <f>'License Values Data Table'!E35</f>
        <v>4783</v>
      </c>
      <c r="J123" s="965">
        <f t="shared" si="7"/>
        <v>0.1962351270718232</v>
      </c>
    </row>
    <row r="124" spans="4:10" s="495" customFormat="1" ht="15.5" thickBot="1">
      <c r="D124" s="549" t="s">
        <v>1972</v>
      </c>
      <c r="E124" s="550"/>
      <c r="F124" s="1040">
        <f>SUM(F118:F123)</f>
        <v>492</v>
      </c>
      <c r="G124" s="1425">
        <f t="shared" ref="G124:J124" si="9">SUM(G118:G123)</f>
        <v>0</v>
      </c>
      <c r="H124" s="962">
        <f t="shared" si="9"/>
        <v>492</v>
      </c>
      <c r="I124" s="1041">
        <f t="shared" si="9"/>
        <v>56346</v>
      </c>
      <c r="J124" s="959">
        <f t="shared" si="9"/>
        <v>1.5802339447513811</v>
      </c>
    </row>
    <row r="125" spans="4:10" s="495" customFormat="1" ht="15">
      <c r="D125" s="551" t="s">
        <v>200</v>
      </c>
      <c r="E125" s="1389" t="s">
        <v>1966</v>
      </c>
      <c r="F125" s="1392">
        <f>'License Values Data Table'!E111</f>
        <v>235</v>
      </c>
      <c r="G125" s="1424" cm="1">
        <f t="array" ref="G125">IF($B$106=$D125,SUMPRODUCT(('5.08 Vehicles'!$P$12:$P$18=$E125)*'5.08 Vehicles'!$V$12:$Z$18),0)</f>
        <v>0</v>
      </c>
      <c r="H125" s="1391">
        <f t="shared" si="8"/>
        <v>235</v>
      </c>
      <c r="I125" s="1390">
        <f>'License Values Data Table'!E117</f>
        <v>13564</v>
      </c>
      <c r="J125" s="964">
        <f t="shared" ref="J125:J130" si="10">H125*I125/1000000*(INDEX($E$190:$J$197,MATCH(D125,$D$190:$D$197,0),MATCH($B$108,$E$189:$I$189,0))/$J$191)</f>
        <v>0.93079680440771351</v>
      </c>
    </row>
    <row r="126" spans="4:10" s="495" customFormat="1" ht="15">
      <c r="D126" s="551" t="s">
        <v>200</v>
      </c>
      <c r="E126" s="1389" t="s">
        <v>1967</v>
      </c>
      <c r="F126" s="1392">
        <f>'License Values Data Table'!E112</f>
        <v>0</v>
      </c>
      <c r="G126" s="1424" cm="1">
        <f t="array" ref="G126">IF($B$106=$D126,SUMPRODUCT(('5.08 Vehicles'!$P$12:$P$18=$E126)*'5.08 Vehicles'!$V$12:$Z$18),0)</f>
        <v>0</v>
      </c>
      <c r="H126" s="1391">
        <f>F126-G126</f>
        <v>0</v>
      </c>
      <c r="I126" s="1390">
        <f>'License Values Data Table'!E118</f>
        <v>9368</v>
      </c>
      <c r="J126" s="966">
        <f t="shared" si="10"/>
        <v>0</v>
      </c>
    </row>
    <row r="127" spans="4:10" s="495" customFormat="1" ht="15">
      <c r="D127" s="551" t="s">
        <v>200</v>
      </c>
      <c r="E127" s="1389" t="s">
        <v>1968</v>
      </c>
      <c r="F127" s="1392">
        <f>'License Values Data Table'!E113</f>
        <v>0</v>
      </c>
      <c r="G127" s="1424" cm="1">
        <f t="array" ref="G127">IF($B$106=$D127,SUMPRODUCT(('5.08 Vehicles'!$P$12:$P$18=$E127)*'5.08 Vehicles'!$V$12:$Z$18),0)</f>
        <v>0</v>
      </c>
      <c r="H127" s="1391">
        <f>F127-G127</f>
        <v>0</v>
      </c>
      <c r="I127" s="1390">
        <f>'License Values Data Table'!E119</f>
        <v>7806</v>
      </c>
      <c r="J127" s="966">
        <f t="shared" si="10"/>
        <v>0</v>
      </c>
    </row>
    <row r="128" spans="4:10" s="495" customFormat="1" ht="15">
      <c r="D128" s="551" t="s">
        <v>200</v>
      </c>
      <c r="E128" s="1389" t="s">
        <v>1969</v>
      </c>
      <c r="F128" s="1392">
        <f>'License Values Data Table'!E114</f>
        <v>0</v>
      </c>
      <c r="G128" s="1424" cm="1">
        <f t="array" ref="G128">IF($B$106=$D128,SUMPRODUCT(('5.08 Vehicles'!$P$12:$P$18=$E128)*'5.08 Vehicles'!$V$12:$Z$18),0)</f>
        <v>0</v>
      </c>
      <c r="H128" s="1391">
        <f>F128-G128</f>
        <v>0</v>
      </c>
      <c r="I128" s="1390">
        <f>'License Values Data Table'!E120</f>
        <v>11300</v>
      </c>
      <c r="J128" s="966">
        <f t="shared" si="10"/>
        <v>0</v>
      </c>
    </row>
    <row r="129" spans="4:10" s="495" customFormat="1" ht="15">
      <c r="D129" s="551" t="s">
        <v>200</v>
      </c>
      <c r="E129" s="1389" t="s">
        <v>1970</v>
      </c>
      <c r="F129" s="1392">
        <f>'License Values Data Table'!E115</f>
        <v>0</v>
      </c>
      <c r="G129" s="1424" cm="1">
        <f t="array" ref="G129">IF($B$106=$D129,SUMPRODUCT(('5.08 Vehicles'!$P$12:$P$18=$E129)*'5.08 Vehicles'!$V$12:$Z$18),0)</f>
        <v>0</v>
      </c>
      <c r="H129" s="1391">
        <f>F129-G129</f>
        <v>0</v>
      </c>
      <c r="I129" s="1390">
        <f>'License Values Data Table'!E121</f>
        <v>9577</v>
      </c>
      <c r="J129" s="966">
        <f t="shared" si="10"/>
        <v>0</v>
      </c>
    </row>
    <row r="130" spans="4:10" s="495" customFormat="1" ht="15">
      <c r="D130" s="551" t="s">
        <v>200</v>
      </c>
      <c r="E130" s="1389" t="s">
        <v>1971</v>
      </c>
      <c r="F130" s="1392">
        <f>'License Values Data Table'!E116</f>
        <v>95</v>
      </c>
      <c r="G130" s="1424" cm="1">
        <f t="array" ref="G130">IF($B$106=$D130,SUMPRODUCT(('5.08 Vehicles'!$P$12:$P$18=$E130)*'5.08 Vehicles'!$V$12:$Z$18),0)</f>
        <v>0</v>
      </c>
      <c r="H130" s="1391">
        <f t="shared" si="8"/>
        <v>95</v>
      </c>
      <c r="I130" s="1390">
        <f>'License Values Data Table'!E122</f>
        <v>4788</v>
      </c>
      <c r="J130" s="965">
        <f t="shared" si="10"/>
        <v>0.13282413223140496</v>
      </c>
    </row>
    <row r="131" spans="4:10" s="495" customFormat="1" ht="15.5" thickBot="1">
      <c r="D131" s="549" t="s">
        <v>1973</v>
      </c>
      <c r="E131" s="550"/>
      <c r="F131" s="1040">
        <f>SUM(F125:F130)</f>
        <v>330</v>
      </c>
      <c r="G131" s="1425">
        <f t="shared" ref="G131:J131" si="11">SUM(G125:G130)</f>
        <v>0</v>
      </c>
      <c r="H131" s="962">
        <f t="shared" si="11"/>
        <v>330</v>
      </c>
      <c r="I131" s="1041">
        <f t="shared" si="11"/>
        <v>56403</v>
      </c>
      <c r="J131" s="959">
        <f t="shared" si="11"/>
        <v>1.0636209366391185</v>
      </c>
    </row>
    <row r="132" spans="4:10" s="495" customFormat="1" ht="15">
      <c r="D132" s="551" t="s">
        <v>209</v>
      </c>
      <c r="E132" s="1389" t="s">
        <v>1966</v>
      </c>
      <c r="F132" s="1392">
        <f>'License Values Data Table'!E198</f>
        <v>243</v>
      </c>
      <c r="G132" s="1424" cm="1">
        <f t="array" ref="G132">IF($B$106=$D132,SUMPRODUCT(('5.08 Vehicles'!$P$12:$P$18=$E132)*'5.08 Vehicles'!$V$12:$Z$18),0)</f>
        <v>0</v>
      </c>
      <c r="H132" s="1391">
        <f t="shared" si="8"/>
        <v>243</v>
      </c>
      <c r="I132" s="1390">
        <f>'License Values Data Table'!E204</f>
        <v>13570</v>
      </c>
      <c r="J132" s="964">
        <f t="shared" ref="J132:J137" si="12">H132*I132/1000000*(INDEX($E$190:$J$197,MATCH(D132,$D$190:$D$197,0),MATCH($B$108,$E$189:$I$189,0))/$J$192)</f>
        <v>0.96213819628647212</v>
      </c>
    </row>
    <row r="133" spans="4:10" s="495" customFormat="1" ht="15">
      <c r="D133" s="551" t="s">
        <v>209</v>
      </c>
      <c r="E133" s="1389" t="s">
        <v>1967</v>
      </c>
      <c r="F133" s="1392">
        <f>'License Values Data Table'!E199</f>
        <v>0</v>
      </c>
      <c r="G133" s="1424" cm="1">
        <f t="array" ref="G133">IF($B$106=$D133,SUMPRODUCT(('5.08 Vehicles'!$P$12:$P$18=$E133)*'5.08 Vehicles'!$V$12:$Z$18),0)</f>
        <v>0</v>
      </c>
      <c r="H133" s="1391">
        <f>F133-G133</f>
        <v>0</v>
      </c>
      <c r="I133" s="1390">
        <f>'License Values Data Table'!E205</f>
        <v>9372</v>
      </c>
      <c r="J133" s="966">
        <f t="shared" si="12"/>
        <v>0</v>
      </c>
    </row>
    <row r="134" spans="4:10" s="495" customFormat="1" ht="15">
      <c r="D134" s="551" t="s">
        <v>209</v>
      </c>
      <c r="E134" s="1389" t="s">
        <v>1968</v>
      </c>
      <c r="F134" s="1392">
        <f>'License Values Data Table'!E200</f>
        <v>0</v>
      </c>
      <c r="G134" s="1424" cm="1">
        <f t="array" ref="G134">IF($B$106=$D134,SUMPRODUCT(('5.08 Vehicles'!$P$12:$P$18=$E134)*'5.08 Vehicles'!$V$12:$Z$18),0)</f>
        <v>0</v>
      </c>
      <c r="H134" s="1391">
        <f>F134-G134</f>
        <v>0</v>
      </c>
      <c r="I134" s="1390">
        <f>'License Values Data Table'!E206</f>
        <v>7809</v>
      </c>
      <c r="J134" s="966">
        <f t="shared" si="12"/>
        <v>0</v>
      </c>
    </row>
    <row r="135" spans="4:10" s="495" customFormat="1" ht="15">
      <c r="D135" s="551" t="s">
        <v>209</v>
      </c>
      <c r="E135" s="1389" t="s">
        <v>1969</v>
      </c>
      <c r="F135" s="1392">
        <f>'License Values Data Table'!E201</f>
        <v>0</v>
      </c>
      <c r="G135" s="1424" cm="1">
        <f t="array" ref="G135">IF($B$106=$D135,SUMPRODUCT(('5.08 Vehicles'!$P$12:$P$18=$E135)*'5.08 Vehicles'!$V$12:$Z$18),0)</f>
        <v>0</v>
      </c>
      <c r="H135" s="1391">
        <f>F135-G135</f>
        <v>0</v>
      </c>
      <c r="I135" s="1390">
        <f>'License Values Data Table'!E207</f>
        <v>11305</v>
      </c>
      <c r="J135" s="966">
        <f t="shared" si="12"/>
        <v>0</v>
      </c>
    </row>
    <row r="136" spans="4:10" s="495" customFormat="1" ht="15">
      <c r="D136" s="551" t="s">
        <v>209</v>
      </c>
      <c r="E136" s="1389" t="s">
        <v>1970</v>
      </c>
      <c r="F136" s="1392">
        <f>'License Values Data Table'!E202</f>
        <v>0</v>
      </c>
      <c r="G136" s="1424" cm="1">
        <f t="array" ref="G136">IF($B$106=$D136,SUMPRODUCT(('5.08 Vehicles'!$P$12:$P$18=$E136)*'5.08 Vehicles'!$V$12:$Z$18),0)</f>
        <v>0</v>
      </c>
      <c r="H136" s="1391">
        <f>F136-G136</f>
        <v>0</v>
      </c>
      <c r="I136" s="1390">
        <f>'License Values Data Table'!E208</f>
        <v>9580</v>
      </c>
      <c r="J136" s="966">
        <f t="shared" si="12"/>
        <v>0</v>
      </c>
    </row>
    <row r="137" spans="4:10" s="495" customFormat="1" ht="15">
      <c r="D137" s="551" t="s">
        <v>209</v>
      </c>
      <c r="E137" s="1389" t="s">
        <v>1971</v>
      </c>
      <c r="F137" s="1392">
        <f>'License Values Data Table'!E203</f>
        <v>98</v>
      </c>
      <c r="G137" s="1424" cm="1">
        <f t="array" ref="G137">IF($B$106=$D137,SUMPRODUCT(('5.08 Vehicles'!$P$12:$P$18=$E137)*'5.08 Vehicles'!$V$12:$Z$18),0)</f>
        <v>0</v>
      </c>
      <c r="H137" s="1391">
        <f t="shared" si="8"/>
        <v>98</v>
      </c>
      <c r="I137" s="1390">
        <f>'License Values Data Table'!E209</f>
        <v>4790</v>
      </c>
      <c r="J137" s="965">
        <f t="shared" si="12"/>
        <v>0.13696604774535809</v>
      </c>
    </row>
    <row r="138" spans="4:10" s="495" customFormat="1" ht="15.5" thickBot="1">
      <c r="D138" s="549" t="s">
        <v>1974</v>
      </c>
      <c r="E138" s="550"/>
      <c r="F138" s="1040">
        <f>SUM(F132:F137)</f>
        <v>341</v>
      </c>
      <c r="G138" s="1425">
        <f t="shared" ref="G138:J138" si="13">SUM(G132:G137)</f>
        <v>0</v>
      </c>
      <c r="H138" s="962">
        <f t="shared" si="13"/>
        <v>341</v>
      </c>
      <c r="I138" s="1041">
        <f t="shared" si="13"/>
        <v>56426</v>
      </c>
      <c r="J138" s="959">
        <f t="shared" si="13"/>
        <v>1.0991042440318302</v>
      </c>
    </row>
    <row r="139" spans="4:10" s="495" customFormat="1" ht="15">
      <c r="D139" s="551" t="s">
        <v>215</v>
      </c>
      <c r="E139" s="1389" t="s">
        <v>1966</v>
      </c>
      <c r="F139" s="1392">
        <f>'License Values Data Table'!E285</f>
        <v>170</v>
      </c>
      <c r="G139" s="1424" cm="1">
        <f t="array" ref="G139">IF($B$106=$D139,SUMPRODUCT(('5.08 Vehicles'!$P$12:$P$18=$E139)*'5.08 Vehicles'!$V$12:$Z$18),0)</f>
        <v>0</v>
      </c>
      <c r="H139" s="1391">
        <f t="shared" si="8"/>
        <v>170</v>
      </c>
      <c r="I139" s="1390">
        <f>'License Values Data Table'!E291</f>
        <v>13566</v>
      </c>
      <c r="J139" s="964">
        <f t="shared" ref="J139:J144" si="14">H139*I139/1000000*(INDEX($E$190:$J$197,MATCH(D139,$D$190:$D$197,0),MATCH($B$108,$E$189:$I$189,0))/$J$193)</f>
        <v>0.6752050950570343</v>
      </c>
    </row>
    <row r="140" spans="4:10" s="495" customFormat="1" ht="15">
      <c r="D140" s="551" t="s">
        <v>215</v>
      </c>
      <c r="E140" s="1389" t="s">
        <v>1967</v>
      </c>
      <c r="F140" s="1392">
        <f>'License Values Data Table'!E286</f>
        <v>0</v>
      </c>
      <c r="G140" s="1424" cm="1">
        <f t="array" ref="G140">IF($B$106=$D140,SUMPRODUCT(('5.08 Vehicles'!$P$12:$P$18=$E140)*'5.08 Vehicles'!$V$12:$Z$18),0)</f>
        <v>0</v>
      </c>
      <c r="H140" s="1391">
        <f>F140-G140</f>
        <v>0</v>
      </c>
      <c r="I140" s="1390">
        <f>'License Values Data Table'!E292</f>
        <v>9369</v>
      </c>
      <c r="J140" s="966">
        <f t="shared" si="14"/>
        <v>0</v>
      </c>
    </row>
    <row r="141" spans="4:10" s="495" customFormat="1" ht="15">
      <c r="D141" s="551" t="s">
        <v>215</v>
      </c>
      <c r="E141" s="1389" t="s">
        <v>1968</v>
      </c>
      <c r="F141" s="1392">
        <f>'License Values Data Table'!E287</f>
        <v>0</v>
      </c>
      <c r="G141" s="1424" cm="1">
        <f t="array" ref="G141">IF($B$106=$D141,SUMPRODUCT(('5.08 Vehicles'!$P$12:$P$18=$E141)*'5.08 Vehicles'!$V$12:$Z$18),0)</f>
        <v>0</v>
      </c>
      <c r="H141" s="1391">
        <f>F141-G141</f>
        <v>0</v>
      </c>
      <c r="I141" s="1390">
        <f>'License Values Data Table'!E293</f>
        <v>7807</v>
      </c>
      <c r="J141" s="966">
        <f t="shared" si="14"/>
        <v>0</v>
      </c>
    </row>
    <row r="142" spans="4:10" s="495" customFormat="1" ht="15">
      <c r="D142" s="551" t="s">
        <v>215</v>
      </c>
      <c r="E142" s="1389" t="s">
        <v>1969</v>
      </c>
      <c r="F142" s="1392">
        <f>'License Values Data Table'!E288</f>
        <v>0</v>
      </c>
      <c r="G142" s="1424" cm="1">
        <f t="array" ref="G142">IF($B$106=$D142,SUMPRODUCT(('5.08 Vehicles'!$P$12:$P$18=$E142)*'5.08 Vehicles'!$V$12:$Z$18),0)</f>
        <v>0</v>
      </c>
      <c r="H142" s="1391">
        <f>F142-G142</f>
        <v>0</v>
      </c>
      <c r="I142" s="1390">
        <f>'License Values Data Table'!E294</f>
        <v>11301</v>
      </c>
      <c r="J142" s="966">
        <f t="shared" si="14"/>
        <v>0</v>
      </c>
    </row>
    <row r="143" spans="4:10" s="495" customFormat="1" ht="15">
      <c r="D143" s="551" t="s">
        <v>215</v>
      </c>
      <c r="E143" s="1389" t="s">
        <v>1970</v>
      </c>
      <c r="F143" s="1392">
        <f>'License Values Data Table'!E289</f>
        <v>0</v>
      </c>
      <c r="G143" s="1424" cm="1">
        <f t="array" ref="G143">IF($B$106=$D143,SUMPRODUCT(('5.08 Vehicles'!$P$12:$P$18=$E143)*'5.08 Vehicles'!$V$12:$Z$18),0)</f>
        <v>0</v>
      </c>
      <c r="H143" s="1391">
        <f>F143-G143</f>
        <v>0</v>
      </c>
      <c r="I143" s="1390">
        <f>'License Values Data Table'!E295</f>
        <v>9577</v>
      </c>
      <c r="J143" s="966">
        <f t="shared" si="14"/>
        <v>0</v>
      </c>
    </row>
    <row r="144" spans="4:10" s="495" customFormat="1" ht="15">
      <c r="D144" s="551" t="s">
        <v>215</v>
      </c>
      <c r="E144" s="1389" t="s">
        <v>1971</v>
      </c>
      <c r="F144" s="1392">
        <f>'License Values Data Table'!E290</f>
        <v>68</v>
      </c>
      <c r="G144" s="1424" cm="1">
        <f t="array" ref="G144">IF($B$106=$D144,SUMPRODUCT(('5.08 Vehicles'!$P$12:$P$18=$E144)*'5.08 Vehicles'!$V$12:$Z$18),0)</f>
        <v>0</v>
      </c>
      <c r="H144" s="1391">
        <f t="shared" si="8"/>
        <v>68</v>
      </c>
      <c r="I144" s="1390">
        <f>'License Values Data Table'!E296</f>
        <v>4789</v>
      </c>
      <c r="J144" s="965">
        <f t="shared" si="14"/>
        <v>9.534298098859316E-2</v>
      </c>
    </row>
    <row r="145" spans="4:10" s="495" customFormat="1" ht="15.5" thickBot="1">
      <c r="D145" s="549" t="s">
        <v>1975</v>
      </c>
      <c r="E145" s="550"/>
      <c r="F145" s="1040">
        <f>SUM(F139:F144)</f>
        <v>238</v>
      </c>
      <c r="G145" s="1425">
        <f t="shared" ref="G145:J145" si="15">SUM(G139:G144)</f>
        <v>0</v>
      </c>
      <c r="H145" s="962">
        <f t="shared" si="15"/>
        <v>238</v>
      </c>
      <c r="I145" s="1041">
        <f t="shared" si="15"/>
        <v>56409</v>
      </c>
      <c r="J145" s="959">
        <f t="shared" si="15"/>
        <v>0.77054807604562747</v>
      </c>
    </row>
    <row r="146" spans="4:10" s="495" customFormat="1" ht="15">
      <c r="D146" s="551" t="s">
        <v>493</v>
      </c>
      <c r="E146" s="1389" t="s">
        <v>1966</v>
      </c>
      <c r="F146" s="1392">
        <f>'License Values Data Table'!E372</f>
        <v>0</v>
      </c>
      <c r="G146" s="1424" cm="1">
        <f t="array" ref="G146">IF($B$106=$D146,SUMPRODUCT(('5.08 Vehicles'!$P$12:$P$18=$E146)*'5.08 Vehicles'!$V$12:$Z$18),0)</f>
        <v>0</v>
      </c>
      <c r="H146" s="1391">
        <f t="shared" ref="H146:H151" si="16">F146-G146</f>
        <v>0</v>
      </c>
      <c r="I146" s="1390">
        <f>'License Values Data Table'!E378</f>
        <v>13799</v>
      </c>
      <c r="J146" s="964">
        <f t="shared" ref="J146:J151" si="17">H146*I146/1000000*(INDEX($E$190:$J$197,MATCH(D146,$D$190:$D$197,0),MATCH($B$108,$E$189:$I$189,0))/$J$194)</f>
        <v>0</v>
      </c>
    </row>
    <row r="147" spans="4:10" s="495" customFormat="1" ht="15">
      <c r="D147" s="551" t="s">
        <v>493</v>
      </c>
      <c r="E147" s="1389" t="s">
        <v>1967</v>
      </c>
      <c r="F147" s="1392">
        <f>'License Values Data Table'!E373</f>
        <v>116</v>
      </c>
      <c r="G147" s="1424" cm="1">
        <f t="array" ref="G147">IF($B$106=$D147,SUMPRODUCT(('5.08 Vehicles'!$P$12:$P$18=$E147)*'5.08 Vehicles'!$V$12:$Z$18),0)</f>
        <v>0</v>
      </c>
      <c r="H147" s="1391">
        <f t="shared" si="16"/>
        <v>116</v>
      </c>
      <c r="I147" s="1390">
        <f>'License Values Data Table'!E379</f>
        <v>9516</v>
      </c>
      <c r="J147" s="966">
        <f t="shared" si="17"/>
        <v>0.1441974054054054</v>
      </c>
    </row>
    <row r="148" spans="4:10" s="495" customFormat="1" ht="15">
      <c r="D148" s="551" t="s">
        <v>493</v>
      </c>
      <c r="E148" s="1389" t="s">
        <v>1968</v>
      </c>
      <c r="F148" s="1392">
        <f>'License Values Data Table'!E374</f>
        <v>30</v>
      </c>
      <c r="G148" s="1424" cm="1">
        <f t="array" ref="G148">IF($B$106=$D148,SUMPRODUCT(('5.08 Vehicles'!$P$12:$P$18=$E148)*'5.08 Vehicles'!$V$12:$Z$18),0)</f>
        <v>0</v>
      </c>
      <c r="H148" s="1391">
        <f t="shared" si="16"/>
        <v>30</v>
      </c>
      <c r="I148" s="1390">
        <f>'License Values Data Table'!E380</f>
        <v>7930</v>
      </c>
      <c r="J148" s="966">
        <f t="shared" si="17"/>
        <v>3.1077027027027027E-2</v>
      </c>
    </row>
    <row r="149" spans="4:10" s="495" customFormat="1" ht="15">
      <c r="D149" s="551" t="s">
        <v>493</v>
      </c>
      <c r="E149" s="1389" t="s">
        <v>1969</v>
      </c>
      <c r="F149" s="1392">
        <f>'License Values Data Table'!E375</f>
        <v>0</v>
      </c>
      <c r="G149" s="1424" cm="1">
        <f t="array" ref="G149">IF($B$106=$D149,SUMPRODUCT(('5.08 Vehicles'!$P$12:$P$18=$E149)*'5.08 Vehicles'!$V$12:$Z$18),0)</f>
        <v>0</v>
      </c>
      <c r="H149" s="1391">
        <f t="shared" si="16"/>
        <v>0</v>
      </c>
      <c r="I149" s="1390">
        <f>'License Values Data Table'!E381</f>
        <v>11479</v>
      </c>
      <c r="J149" s="966">
        <f t="shared" si="17"/>
        <v>0</v>
      </c>
    </row>
    <row r="150" spans="4:10" s="495" customFormat="1" ht="15">
      <c r="D150" s="551" t="s">
        <v>493</v>
      </c>
      <c r="E150" s="1389" t="s">
        <v>1970</v>
      </c>
      <c r="F150" s="1392">
        <f>'License Values Data Table'!E376</f>
        <v>0</v>
      </c>
      <c r="G150" s="1424" cm="1">
        <f t="array" ref="G150">IF($B$106=$D150,SUMPRODUCT(('5.08 Vehicles'!$P$12:$P$18=$E150)*'5.08 Vehicles'!$V$12:$Z$18),0)</f>
        <v>0</v>
      </c>
      <c r="H150" s="1391">
        <f t="shared" si="16"/>
        <v>0</v>
      </c>
      <c r="I150" s="1390">
        <f>'License Values Data Table'!E379</f>
        <v>9516</v>
      </c>
      <c r="J150" s="966">
        <f t="shared" si="17"/>
        <v>0</v>
      </c>
    </row>
    <row r="151" spans="4:10" s="495" customFormat="1" ht="15">
      <c r="D151" s="551" t="s">
        <v>493</v>
      </c>
      <c r="E151" s="1389" t="s">
        <v>1971</v>
      </c>
      <c r="F151" s="1392">
        <f>'License Values Data Table'!E377</f>
        <v>182</v>
      </c>
      <c r="G151" s="1424" cm="1">
        <f t="array" ref="G151">IF($B$106=$D151,SUMPRODUCT(('5.08 Vehicles'!$P$12:$P$18=$E151)*'5.08 Vehicles'!$V$12:$Z$18),0)</f>
        <v>0</v>
      </c>
      <c r="H151" s="1391">
        <f t="shared" si="16"/>
        <v>182</v>
      </c>
      <c r="I151" s="1390">
        <f>'License Values Data Table'!E383</f>
        <v>4864</v>
      </c>
      <c r="J151" s="965">
        <f t="shared" si="17"/>
        <v>0.11564050450450451</v>
      </c>
    </row>
    <row r="152" spans="4:10" s="495" customFormat="1" ht="15.5" thickBot="1">
      <c r="D152" s="549" t="s">
        <v>1976</v>
      </c>
      <c r="E152" s="550"/>
      <c r="F152" s="1040">
        <f>SUM(F146:F151)</f>
        <v>328</v>
      </c>
      <c r="G152" s="1425">
        <f t="shared" ref="G152:J152" si="18">SUM(G146:G151)</f>
        <v>0</v>
      </c>
      <c r="H152" s="962">
        <f t="shared" si="18"/>
        <v>328</v>
      </c>
      <c r="I152" s="1041">
        <f t="shared" si="18"/>
        <v>57104</v>
      </c>
      <c r="J152" s="959">
        <f t="shared" si="18"/>
        <v>0.29091493693693693</v>
      </c>
    </row>
    <row r="153" spans="4:10" s="495" customFormat="1" ht="15">
      <c r="D153" s="551" t="s">
        <v>495</v>
      </c>
      <c r="E153" s="1389" t="s">
        <v>1966</v>
      </c>
      <c r="F153" s="1392">
        <f>'License Values Data Table'!E459</f>
        <v>135</v>
      </c>
      <c r="G153" s="1424" cm="1">
        <f t="array" ref="G153">IF($B$106=$D153,SUMPRODUCT(('5.08 Vehicles'!$P$12:$P$18=$E153)*'5.08 Vehicles'!$V$12:$Z$18),0)</f>
        <v>0</v>
      </c>
      <c r="H153" s="1391">
        <f t="shared" ref="H153:H158" si="19">F153-G153</f>
        <v>135</v>
      </c>
      <c r="I153" s="1390">
        <f>'License Values Data Table'!E465</f>
        <v>13626</v>
      </c>
      <c r="J153" s="964">
        <f t="shared" ref="J153:J158" si="20">H153*I153/1000000*(INDEX($E$190:$J$197,MATCH(D153,$D$190:$D$197,0),MATCH($B$108,$E$189:$I$189,0))/$J$195)</f>
        <v>0.47725322418136013</v>
      </c>
    </row>
    <row r="154" spans="4:10" s="495" customFormat="1" ht="15">
      <c r="D154" s="551" t="s">
        <v>495</v>
      </c>
      <c r="E154" s="1389" t="s">
        <v>1967</v>
      </c>
      <c r="F154" s="1392">
        <f>'License Values Data Table'!E460</f>
        <v>78</v>
      </c>
      <c r="G154" s="1424" cm="1">
        <f t="array" ref="G154">IF($B$106=$D154,SUMPRODUCT(('5.08 Vehicles'!$P$12:$P$18=$E154)*'5.08 Vehicles'!$V$12:$Z$18),0)</f>
        <v>0</v>
      </c>
      <c r="H154" s="1391">
        <f t="shared" si="19"/>
        <v>78</v>
      </c>
      <c r="I154" s="1390">
        <f>'License Values Data Table'!E466</f>
        <v>9410</v>
      </c>
      <c r="J154" s="966">
        <f t="shared" si="20"/>
        <v>0.19042806045340047</v>
      </c>
    </row>
    <row r="155" spans="4:10" s="495" customFormat="1" ht="15">
      <c r="D155" s="551" t="s">
        <v>495</v>
      </c>
      <c r="E155" s="1389" t="s">
        <v>1968</v>
      </c>
      <c r="F155" s="1392">
        <f>'License Values Data Table'!E461</f>
        <v>19</v>
      </c>
      <c r="G155" s="1424" cm="1">
        <f t="array" ref="G155">IF($B$106=$D155,SUMPRODUCT(('5.08 Vehicles'!$P$12:$P$18=$E155)*'5.08 Vehicles'!$V$12:$Z$18),0)</f>
        <v>0</v>
      </c>
      <c r="H155" s="1391">
        <f t="shared" si="19"/>
        <v>19</v>
      </c>
      <c r="I155" s="1390">
        <f>'License Values Data Table'!E467</f>
        <v>7841</v>
      </c>
      <c r="J155" s="966">
        <f t="shared" si="20"/>
        <v>3.8651982367758179E-2</v>
      </c>
    </row>
    <row r="156" spans="4:10" s="495" customFormat="1" ht="15">
      <c r="D156" s="551" t="s">
        <v>495</v>
      </c>
      <c r="E156" s="1389" t="s">
        <v>1969</v>
      </c>
      <c r="F156" s="1392">
        <f>'License Values Data Table'!E462</f>
        <v>47</v>
      </c>
      <c r="G156" s="1424" cm="1">
        <f t="array" ref="G156">IF($B$106=$D156,SUMPRODUCT(('5.08 Vehicles'!$P$12:$P$18=$E156)*'5.08 Vehicles'!$V$12:$Z$18),0)</f>
        <v>0</v>
      </c>
      <c r="H156" s="1391">
        <f t="shared" si="19"/>
        <v>47</v>
      </c>
      <c r="I156" s="1390">
        <f>'License Values Data Table'!E468</f>
        <v>11351</v>
      </c>
      <c r="J156" s="966">
        <f t="shared" si="20"/>
        <v>0.13841357934508813</v>
      </c>
    </row>
    <row r="157" spans="4:10" s="495" customFormat="1" ht="15">
      <c r="D157" s="551" t="s">
        <v>495</v>
      </c>
      <c r="E157" s="1389" t="s">
        <v>1970</v>
      </c>
      <c r="F157" s="1392">
        <f>'License Values Data Table'!E463</f>
        <v>7</v>
      </c>
      <c r="G157" s="1424" cm="1">
        <f t="array" ref="G157">IF($B$106=$D157,SUMPRODUCT(('5.08 Vehicles'!$P$12:$P$18=$E157)*'5.08 Vehicles'!$V$12:$Z$18),0)</f>
        <v>0</v>
      </c>
      <c r="H157" s="1391">
        <f t="shared" si="19"/>
        <v>7</v>
      </c>
      <c r="I157" s="1390">
        <f>'License Values Data Table'!E469</f>
        <v>9620</v>
      </c>
      <c r="J157" s="966">
        <f t="shared" si="20"/>
        <v>1.7471083123425688E-2</v>
      </c>
    </row>
    <row r="158" spans="4:10" s="495" customFormat="1" ht="15">
      <c r="D158" s="551" t="s">
        <v>495</v>
      </c>
      <c r="E158" s="1389" t="s">
        <v>1971</v>
      </c>
      <c r="F158" s="1392">
        <f>'License Values Data Table'!E464</f>
        <v>135</v>
      </c>
      <c r="G158" s="1424" cm="1">
        <f t="array" ref="G158">IF($B$106=$D158,SUMPRODUCT(('5.08 Vehicles'!$P$12:$P$18=$E158)*'5.08 Vehicles'!$V$12:$Z$18),0)</f>
        <v>0</v>
      </c>
      <c r="H158" s="1391">
        <f t="shared" si="19"/>
        <v>135</v>
      </c>
      <c r="I158" s="1390">
        <f>'License Values Data Table'!E470</f>
        <v>4810</v>
      </c>
      <c r="J158" s="965">
        <f t="shared" si="20"/>
        <v>0.16847115869017629</v>
      </c>
    </row>
    <row r="159" spans="4:10" s="495" customFormat="1" ht="15.5" thickBot="1">
      <c r="D159" s="549" t="s">
        <v>1977</v>
      </c>
      <c r="E159" s="550"/>
      <c r="F159" s="1040">
        <f>SUM(F153:F158)</f>
        <v>421</v>
      </c>
      <c r="G159" s="1425">
        <f>SUM(G153:G158)</f>
        <v>0</v>
      </c>
      <c r="H159" s="962">
        <f>SUM(H153:H158)</f>
        <v>421</v>
      </c>
      <c r="I159" s="1041">
        <f>SUM(I153:I158)</f>
        <v>56658</v>
      </c>
      <c r="J159" s="959">
        <f>SUM(J153:J158)</f>
        <v>1.030689088161209</v>
      </c>
    </row>
    <row r="160" spans="4:10" s="495" customFormat="1" ht="15">
      <c r="D160" s="551" t="s">
        <v>496</v>
      </c>
      <c r="E160" s="1389" t="s">
        <v>1966</v>
      </c>
      <c r="F160" s="1392">
        <f>'License Values Data Table'!E546</f>
        <v>221</v>
      </c>
      <c r="G160" s="1424" cm="1">
        <f t="array" ref="G160">IF($B$106=$D160,SUMPRODUCT(('5.08 Vehicles'!$P$12:$P$18=$E160)*'5.08 Vehicles'!$V$12:$Z$18),0)</f>
        <v>0</v>
      </c>
      <c r="H160" s="1391">
        <f t="shared" ref="H160:H165" si="21">F160-G160</f>
        <v>221</v>
      </c>
      <c r="I160" s="1390">
        <f>'License Values Data Table'!E552</f>
        <v>13625</v>
      </c>
      <c r="J160" s="964">
        <f t="shared" ref="J160:J165" si="22">H160*I160/1000000*(INDEX($E$190:$J$197,MATCH(D160,$D$190:$D$197,0),MATCH($B$108,$E$189:$I$189,0))/$J$196)</f>
        <v>0.78066203703703696</v>
      </c>
    </row>
    <row r="161" spans="4:10" s="495" customFormat="1" ht="15">
      <c r="D161" s="551" t="s">
        <v>496</v>
      </c>
      <c r="E161" s="1389" t="s">
        <v>1967</v>
      </c>
      <c r="F161" s="1392">
        <f>'License Values Data Table'!E547</f>
        <v>128</v>
      </c>
      <c r="G161" s="1424" cm="1">
        <f t="array" ref="G161">IF($B$106=$D161,SUMPRODUCT(('5.08 Vehicles'!$P$12:$P$18=$E161)*'5.08 Vehicles'!$V$12:$Z$18),0)</f>
        <v>0</v>
      </c>
      <c r="H161" s="1391">
        <f t="shared" si="21"/>
        <v>128</v>
      </c>
      <c r="I161" s="1390">
        <f>'License Values Data Table'!E553</f>
        <v>9410</v>
      </c>
      <c r="J161" s="966">
        <f t="shared" si="22"/>
        <v>0.3122725925925926</v>
      </c>
    </row>
    <row r="162" spans="4:10" s="495" customFormat="1" ht="15">
      <c r="D162" s="551" t="s">
        <v>496</v>
      </c>
      <c r="E162" s="1389" t="s">
        <v>1968</v>
      </c>
      <c r="F162" s="1392">
        <f>'License Values Data Table'!E548</f>
        <v>31</v>
      </c>
      <c r="G162" s="1424" cm="1">
        <f t="array" ref="G162">IF($B$106=$D162,SUMPRODUCT(('5.08 Vehicles'!$P$12:$P$18=$E162)*'5.08 Vehicles'!$V$12:$Z$18),0)</f>
        <v>0</v>
      </c>
      <c r="H162" s="1391">
        <f t="shared" si="21"/>
        <v>31</v>
      </c>
      <c r="I162" s="1390">
        <f>'License Values Data Table'!E554</f>
        <v>7841</v>
      </c>
      <c r="J162" s="966">
        <f t="shared" si="22"/>
        <v>6.3018407407407412E-2</v>
      </c>
    </row>
    <row r="163" spans="4:10" s="495" customFormat="1" ht="15">
      <c r="D163" s="551" t="s">
        <v>496</v>
      </c>
      <c r="E163" s="1389" t="s">
        <v>1969</v>
      </c>
      <c r="F163" s="1392">
        <f>'License Values Data Table'!E549</f>
        <v>76</v>
      </c>
      <c r="G163" s="1424" cm="1">
        <f t="array" ref="G163">IF($B$106=$D163,SUMPRODUCT(('5.08 Vehicles'!$P$12:$P$18=$E163)*'5.08 Vehicles'!$V$12:$Z$18),0)</f>
        <v>0</v>
      </c>
      <c r="H163" s="1391">
        <f t="shared" si="21"/>
        <v>76</v>
      </c>
      <c r="I163" s="1390">
        <f>'License Values Data Table'!E555</f>
        <v>11351</v>
      </c>
      <c r="J163" s="966">
        <f t="shared" si="22"/>
        <v>0.22365674074074074</v>
      </c>
    </row>
    <row r="164" spans="4:10" s="495" customFormat="1" ht="15">
      <c r="D164" s="551" t="s">
        <v>496</v>
      </c>
      <c r="E164" s="1389" t="s">
        <v>1970</v>
      </c>
      <c r="F164" s="1392">
        <f>'License Values Data Table'!E550</f>
        <v>11</v>
      </c>
      <c r="G164" s="1424" cm="1">
        <f t="array" ref="G164">IF($B$106=$D164,SUMPRODUCT(('5.08 Vehicles'!$P$12:$P$18=$E164)*'5.08 Vehicles'!$V$12:$Z$18),0)</f>
        <v>0</v>
      </c>
      <c r="H164" s="1391">
        <f t="shared" si="21"/>
        <v>11</v>
      </c>
      <c r="I164" s="1390">
        <f>'License Values Data Table'!E556</f>
        <v>9620</v>
      </c>
      <c r="J164" s="966">
        <f t="shared" si="22"/>
        <v>2.7434814814814811E-2</v>
      </c>
    </row>
    <row r="165" spans="4:10" s="495" customFormat="1" ht="15">
      <c r="D165" s="551" t="s">
        <v>496</v>
      </c>
      <c r="E165" s="1389" t="s">
        <v>1971</v>
      </c>
      <c r="F165" s="1392">
        <f>'License Values Data Table'!E551</f>
        <v>220</v>
      </c>
      <c r="G165" s="1424" cm="1">
        <f t="array" ref="G165">IF($B$106=$D165,SUMPRODUCT(('5.08 Vehicles'!$P$12:$P$18=$E165)*'5.08 Vehicles'!$V$12:$Z$18),0)</f>
        <v>0</v>
      </c>
      <c r="H165" s="1391">
        <f t="shared" si="21"/>
        <v>220</v>
      </c>
      <c r="I165" s="1390">
        <f>'License Values Data Table'!E557</f>
        <v>4810</v>
      </c>
      <c r="J165" s="965">
        <f t="shared" si="22"/>
        <v>0.27434814814814812</v>
      </c>
    </row>
    <row r="166" spans="4:10" s="495" customFormat="1" ht="15.5" thickBot="1">
      <c r="D166" s="549" t="s">
        <v>1978</v>
      </c>
      <c r="E166" s="550"/>
      <c r="F166" s="1040">
        <f>SUM(F160:F165)</f>
        <v>687</v>
      </c>
      <c r="G166" s="1425">
        <f>SUM(G160:G165)</f>
        <v>0</v>
      </c>
      <c r="H166" s="962">
        <f>SUM(H160:H165)</f>
        <v>687</v>
      </c>
      <c r="I166" s="1041">
        <f>SUM(I160:I165)</f>
        <v>56657</v>
      </c>
      <c r="J166" s="959">
        <f>SUM(J160:J165)</f>
        <v>1.681392740740741</v>
      </c>
    </row>
    <row r="167" spans="4:10" s="495" customFormat="1" ht="15">
      <c r="D167" s="551" t="s">
        <v>497</v>
      </c>
      <c r="E167" s="1389" t="s">
        <v>1966</v>
      </c>
      <c r="F167" s="1392">
        <f>'License Values Data Table'!E633</f>
        <v>0</v>
      </c>
      <c r="G167" s="1424" cm="1">
        <f t="array" ref="G167">IF($B$106=$D167,SUMPRODUCT(('5.08 Vehicles'!$P$12:$P$18=$E167)*'5.08 Vehicles'!$V$12:$Z$18),0)</f>
        <v>0</v>
      </c>
      <c r="H167" s="1391">
        <f t="shared" ref="H167:H172" si="23">F167-G167</f>
        <v>0</v>
      </c>
      <c r="I167" s="1390">
        <f>'License Values Data Table'!E639</f>
        <v>13521</v>
      </c>
      <c r="J167" s="964">
        <f t="shared" ref="J167:J172" si="24">H167*I167/1000000*(INDEX($E$190:$J$197,MATCH(D167,$D$190:$D$197,0),MATCH($B$108,$E$189:$I$189,0))/$J$197)</f>
        <v>0</v>
      </c>
    </row>
    <row r="168" spans="4:10" s="495" customFormat="1" ht="15">
      <c r="D168" s="551" t="s">
        <v>497</v>
      </c>
      <c r="E168" s="1389" t="s">
        <v>1967</v>
      </c>
      <c r="F168" s="1392">
        <f>'License Values Data Table'!E634</f>
        <v>150</v>
      </c>
      <c r="G168" s="1424" cm="1">
        <f t="array" ref="G168">IF($B$106=$D168,SUMPRODUCT(('5.08 Vehicles'!$P$12:$P$18=$E168)*'5.08 Vehicles'!$V$12:$Z$18),0)</f>
        <v>0</v>
      </c>
      <c r="H168" s="1391">
        <f t="shared" si="23"/>
        <v>150</v>
      </c>
      <c r="I168" s="1390">
        <f>'License Values Data Table'!E640</f>
        <v>9338</v>
      </c>
      <c r="J168" s="966">
        <f t="shared" si="24"/>
        <v>0.15563333333333332</v>
      </c>
    </row>
    <row r="169" spans="4:10" s="495" customFormat="1" ht="15">
      <c r="D169" s="551" t="s">
        <v>497</v>
      </c>
      <c r="E169" s="1389" t="s">
        <v>1968</v>
      </c>
      <c r="F169" s="1392">
        <f>'License Values Data Table'!E635</f>
        <v>33</v>
      </c>
      <c r="G169" s="1424" cm="1">
        <f t="array" ref="G169">IF($B$106=$D169,SUMPRODUCT(('5.08 Vehicles'!$P$12:$P$18=$E169)*'5.08 Vehicles'!$V$12:$Z$18),0)</f>
        <v>0</v>
      </c>
      <c r="H169" s="1391">
        <f t="shared" si="23"/>
        <v>33</v>
      </c>
      <c r="I169" s="1390">
        <f>'License Values Data Table'!E641</f>
        <v>7781</v>
      </c>
      <c r="J169" s="966">
        <f t="shared" si="24"/>
        <v>2.8530333333333324E-2</v>
      </c>
    </row>
    <row r="170" spans="4:10" s="495" customFormat="1" ht="15">
      <c r="D170" s="551" t="s">
        <v>497</v>
      </c>
      <c r="E170" s="1389" t="s">
        <v>1969</v>
      </c>
      <c r="F170" s="1392">
        <f>'License Values Data Table'!E636</f>
        <v>0</v>
      </c>
      <c r="G170" s="1424" cm="1">
        <f t="array" ref="G170">IF($B$106=$D170,SUMPRODUCT(('5.08 Vehicles'!$P$12:$P$18=$E170)*'5.08 Vehicles'!$V$12:$Z$18),0)</f>
        <v>0</v>
      </c>
      <c r="H170" s="1391">
        <f t="shared" si="23"/>
        <v>0</v>
      </c>
      <c r="I170" s="1390">
        <f>'License Values Data Table'!E642</f>
        <v>11264</v>
      </c>
      <c r="J170" s="966">
        <f t="shared" si="24"/>
        <v>0</v>
      </c>
    </row>
    <row r="171" spans="4:10" s="495" customFormat="1" ht="15">
      <c r="D171" s="551" t="s">
        <v>497</v>
      </c>
      <c r="E171" s="1389" t="s">
        <v>1970</v>
      </c>
      <c r="F171" s="1392">
        <f>'License Values Data Table'!E637</f>
        <v>5</v>
      </c>
      <c r="G171" s="1424" cm="1">
        <f t="array" ref="G171">IF($B$106=$D171,SUMPRODUCT(('5.08 Vehicles'!$P$12:$P$18=$E171)*'5.08 Vehicles'!$V$12:$Z$18),0)</f>
        <v>0</v>
      </c>
      <c r="H171" s="1391">
        <f t="shared" si="23"/>
        <v>5</v>
      </c>
      <c r="I171" s="1390">
        <f>'License Values Data Table'!E643</f>
        <v>9546</v>
      </c>
      <c r="J171" s="966">
        <f t="shared" si="24"/>
        <v>5.3033333333333326E-3</v>
      </c>
    </row>
    <row r="172" spans="4:10" s="495" customFormat="1" ht="15">
      <c r="D172" s="551" t="s">
        <v>497</v>
      </c>
      <c r="E172" s="1389" t="s">
        <v>1971</v>
      </c>
      <c r="F172" s="1392">
        <f>'License Values Data Table'!E638</f>
        <v>188</v>
      </c>
      <c r="G172" s="1424" cm="1">
        <f t="array" ref="G172">IF($B$106=$D172,SUMPRODUCT(('5.08 Vehicles'!$P$12:$P$18=$E172)*'5.08 Vehicles'!$V$12:$Z$18),0)</f>
        <v>0</v>
      </c>
      <c r="H172" s="1391">
        <f t="shared" si="23"/>
        <v>188</v>
      </c>
      <c r="I172" s="1390">
        <f>'License Values Data Table'!E644</f>
        <v>4773</v>
      </c>
      <c r="J172" s="965">
        <f t="shared" si="24"/>
        <v>9.9702666666666648E-2</v>
      </c>
    </row>
    <row r="173" spans="4:10" s="495" customFormat="1" ht="15.5" thickBot="1">
      <c r="D173" s="550" t="s">
        <v>1979</v>
      </c>
      <c r="E173" s="550"/>
      <c r="F173" s="1040">
        <f>SUM(F167:F172)</f>
        <v>376</v>
      </c>
      <c r="G173" s="962">
        <f>SUM(G167:G172)</f>
        <v>0</v>
      </c>
      <c r="H173" s="962">
        <f>SUM(H167:H172)</f>
        <v>376</v>
      </c>
      <c r="I173" s="1041">
        <f>SUM(I167:I172)</f>
        <v>56223</v>
      </c>
      <c r="J173" s="959">
        <f>SUM(J167:J172)</f>
        <v>0.2891696666666666</v>
      </c>
    </row>
    <row r="174" spans="4:10" s="495" customFormat="1" ht="16">
      <c r="D174" s="1393"/>
      <c r="F174" s="1387"/>
      <c r="G174" s="1387"/>
      <c r="H174" s="1387"/>
      <c r="I174" s="1387"/>
      <c r="J174" s="1387"/>
    </row>
    <row r="175" spans="4:10" ht="15.5" thickBot="1">
      <c r="D175" s="1394" t="s">
        <v>1980</v>
      </c>
    </row>
    <row r="176" spans="4:10" ht="15.5" thickBot="1">
      <c r="D176" s="967" t="s">
        <v>1981</v>
      </c>
      <c r="E176" s="968"/>
      <c r="F176" s="968"/>
      <c r="G176" s="968"/>
      <c r="H176" s="968"/>
      <c r="I176" s="968"/>
      <c r="J176" s="969"/>
    </row>
    <row r="177" spans="4:10" ht="25.5" customHeight="1" thickTop="1" thickBot="1">
      <c r="D177" s="970" t="s">
        <v>487</v>
      </c>
      <c r="E177" s="971" t="s">
        <v>1982</v>
      </c>
      <c r="F177" s="972" t="s">
        <v>489</v>
      </c>
      <c r="G177" s="972" t="s">
        <v>490</v>
      </c>
      <c r="H177" s="972" t="s">
        <v>491</v>
      </c>
      <c r="I177" s="972" t="s">
        <v>492</v>
      </c>
      <c r="J177" s="1363" t="s">
        <v>494</v>
      </c>
    </row>
    <row r="178" spans="4:10" ht="15">
      <c r="D178" s="973" t="s">
        <v>1983</v>
      </c>
      <c r="E178" s="1364" t="s">
        <v>1972</v>
      </c>
      <c r="F178" s="1365">
        <f t="shared" ref="F178:J185" si="25">IF(F$177=$B$108,INDEX($J$118:$J$173,MATCH($E178,$D$118:$D$173,0)),0)</f>
        <v>0</v>
      </c>
      <c r="G178" s="1365">
        <f t="shared" si="25"/>
        <v>0</v>
      </c>
      <c r="H178" s="1365">
        <f t="shared" si="25"/>
        <v>1.5802339447513811</v>
      </c>
      <c r="I178" s="1365">
        <f t="shared" si="25"/>
        <v>0</v>
      </c>
      <c r="J178" s="1366">
        <f t="shared" si="25"/>
        <v>0</v>
      </c>
    </row>
    <row r="179" spans="4:10" ht="15">
      <c r="D179" s="973" t="s">
        <v>200</v>
      </c>
      <c r="E179" s="1364" t="s">
        <v>1973</v>
      </c>
      <c r="F179" s="1365">
        <f t="shared" si="25"/>
        <v>0</v>
      </c>
      <c r="G179" s="1365">
        <f t="shared" si="25"/>
        <v>0</v>
      </c>
      <c r="H179" s="1365">
        <f t="shared" si="25"/>
        <v>1.0636209366391185</v>
      </c>
      <c r="I179" s="1365">
        <f t="shared" si="25"/>
        <v>0</v>
      </c>
      <c r="J179" s="1366">
        <f t="shared" si="25"/>
        <v>0</v>
      </c>
    </row>
    <row r="180" spans="4:10" ht="15">
      <c r="D180" s="973" t="s">
        <v>209</v>
      </c>
      <c r="E180" s="1364" t="s">
        <v>1974</v>
      </c>
      <c r="F180" s="1365">
        <f t="shared" si="25"/>
        <v>0</v>
      </c>
      <c r="G180" s="1365">
        <f t="shared" si="25"/>
        <v>0</v>
      </c>
      <c r="H180" s="1365">
        <f t="shared" si="25"/>
        <v>1.0991042440318302</v>
      </c>
      <c r="I180" s="1365">
        <f t="shared" si="25"/>
        <v>0</v>
      </c>
      <c r="J180" s="1366">
        <f t="shared" si="25"/>
        <v>0</v>
      </c>
    </row>
    <row r="181" spans="4:10" ht="15">
      <c r="D181" s="973" t="s">
        <v>215</v>
      </c>
      <c r="E181" s="1364" t="s">
        <v>1975</v>
      </c>
      <c r="F181" s="1365">
        <f t="shared" si="25"/>
        <v>0</v>
      </c>
      <c r="G181" s="1365">
        <f t="shared" si="25"/>
        <v>0</v>
      </c>
      <c r="H181" s="1365">
        <f t="shared" si="25"/>
        <v>0.77054807604562747</v>
      </c>
      <c r="I181" s="1365">
        <f t="shared" si="25"/>
        <v>0</v>
      </c>
      <c r="J181" s="1366">
        <f t="shared" si="25"/>
        <v>0</v>
      </c>
    </row>
    <row r="182" spans="4:10" ht="15">
      <c r="D182" s="973" t="s">
        <v>493</v>
      </c>
      <c r="E182" s="1364" t="s">
        <v>1976</v>
      </c>
      <c r="F182" s="1365">
        <f>IF(F$177=$B$108,INDEX($J$118:$J$173,MATCH($E182,$D$118:$D$173,0)),0)</f>
        <v>0</v>
      </c>
      <c r="G182" s="1365">
        <f t="shared" si="25"/>
        <v>0</v>
      </c>
      <c r="H182" s="1365">
        <f t="shared" si="25"/>
        <v>0.29091493693693693</v>
      </c>
      <c r="I182" s="1365">
        <f t="shared" si="25"/>
        <v>0</v>
      </c>
      <c r="J182" s="1366">
        <f t="shared" si="25"/>
        <v>0</v>
      </c>
    </row>
    <row r="183" spans="4:10" ht="15">
      <c r="D183" s="973" t="s">
        <v>495</v>
      </c>
      <c r="E183" s="1364" t="s">
        <v>1977</v>
      </c>
      <c r="F183" s="1365">
        <f t="shared" si="25"/>
        <v>0</v>
      </c>
      <c r="G183" s="1365">
        <f t="shared" si="25"/>
        <v>0</v>
      </c>
      <c r="H183" s="1365">
        <f t="shared" si="25"/>
        <v>1.030689088161209</v>
      </c>
      <c r="I183" s="1365">
        <f t="shared" si="25"/>
        <v>0</v>
      </c>
      <c r="J183" s="1366">
        <f t="shared" si="25"/>
        <v>0</v>
      </c>
    </row>
    <row r="184" spans="4:10" ht="15">
      <c r="D184" s="973" t="s">
        <v>496</v>
      </c>
      <c r="E184" s="1364" t="s">
        <v>1978</v>
      </c>
      <c r="F184" s="1365">
        <f t="shared" si="25"/>
        <v>0</v>
      </c>
      <c r="G184" s="1365">
        <f t="shared" si="25"/>
        <v>0</v>
      </c>
      <c r="H184" s="1365">
        <f t="shared" si="25"/>
        <v>1.681392740740741</v>
      </c>
      <c r="I184" s="1365">
        <f t="shared" si="25"/>
        <v>0</v>
      </c>
      <c r="J184" s="1366">
        <f t="shared" si="25"/>
        <v>0</v>
      </c>
    </row>
    <row r="185" spans="4:10" ht="15.5" thickBot="1">
      <c r="D185" s="974" t="s">
        <v>497</v>
      </c>
      <c r="E185" s="975" t="s">
        <v>1979</v>
      </c>
      <c r="F185" s="976">
        <f t="shared" si="25"/>
        <v>0</v>
      </c>
      <c r="G185" s="976">
        <f t="shared" si="25"/>
        <v>0</v>
      </c>
      <c r="H185" s="976">
        <f t="shared" si="25"/>
        <v>0.2891696666666666</v>
      </c>
      <c r="I185" s="976">
        <f t="shared" si="25"/>
        <v>0</v>
      </c>
      <c r="J185" s="1367">
        <f t="shared" si="25"/>
        <v>0</v>
      </c>
    </row>
    <row r="186" spans="4:10" ht="16">
      <c r="D186" s="506"/>
    </row>
    <row r="187" spans="4:10" ht="15.5" thickBot="1">
      <c r="D187" s="1394" t="s">
        <v>1984</v>
      </c>
    </row>
    <row r="188" spans="4:10" ht="15.5" thickBot="1">
      <c r="D188" s="977" t="s">
        <v>1985</v>
      </c>
      <c r="E188" s="978"/>
      <c r="F188" s="978"/>
      <c r="G188" s="978"/>
      <c r="H188" s="978"/>
      <c r="I188" s="978"/>
      <c r="J188" s="979"/>
    </row>
    <row r="189" spans="4:10" ht="16" thickTop="1" thickBot="1">
      <c r="D189" s="980" t="s">
        <v>487</v>
      </c>
      <c r="E189" s="981" t="s">
        <v>489</v>
      </c>
      <c r="F189" s="981" t="s">
        <v>490</v>
      </c>
      <c r="G189" s="981" t="s">
        <v>491</v>
      </c>
      <c r="H189" s="981" t="s">
        <v>492</v>
      </c>
      <c r="I189" s="981" t="s">
        <v>494</v>
      </c>
      <c r="J189" s="982" t="s">
        <v>1986</v>
      </c>
    </row>
    <row r="190" spans="4:10" ht="15">
      <c r="D190" s="983" t="s">
        <v>188</v>
      </c>
      <c r="E190" s="1395">
        <f>'License Values Data Table'!F36</f>
        <v>0.42</v>
      </c>
      <c r="F190" s="1395">
        <f>'License Values Data Table'!G36</f>
        <v>0.32</v>
      </c>
      <c r="G190" s="1395">
        <f>'License Values Data Table'!H36</f>
        <v>1.58</v>
      </c>
      <c r="H190" s="1395">
        <f>'License Values Data Table'!I36</f>
        <v>1.57</v>
      </c>
      <c r="I190" s="1395">
        <f>'License Values Data Table'!J36</f>
        <v>1.54</v>
      </c>
      <c r="J190" s="984">
        <f>SUM(E190:I190)</f>
        <v>5.4300000000000006</v>
      </c>
    </row>
    <row r="191" spans="4:10" ht="15">
      <c r="D191" s="983" t="s">
        <v>200</v>
      </c>
      <c r="E191" s="1395">
        <f>'License Values Data Table'!F123</f>
        <v>0.28000000000000003</v>
      </c>
      <c r="F191" s="1395">
        <f>'License Values Data Table'!G123</f>
        <v>0.21</v>
      </c>
      <c r="G191" s="1395">
        <f>'License Values Data Table'!H123</f>
        <v>1.06</v>
      </c>
      <c r="H191" s="1395">
        <f>'License Values Data Table'!I123</f>
        <v>1.05</v>
      </c>
      <c r="I191" s="1395">
        <f>'License Values Data Table'!J123</f>
        <v>1.03</v>
      </c>
      <c r="J191" s="984">
        <f t="shared" ref="J191:J197" si="26">SUM(E191:I191)</f>
        <v>3.63</v>
      </c>
    </row>
    <row r="192" spans="4:10" ht="15">
      <c r="D192" s="983" t="s">
        <v>209</v>
      </c>
      <c r="E192" s="1395">
        <f>'License Values Data Table'!F210</f>
        <v>0.28999999999999998</v>
      </c>
      <c r="F192" s="1395">
        <f>'License Values Data Table'!G210</f>
        <v>0.22</v>
      </c>
      <c r="G192" s="1395">
        <f>'License Values Data Table'!H210</f>
        <v>1.1000000000000001</v>
      </c>
      <c r="H192" s="1395">
        <f>'License Values Data Table'!I210</f>
        <v>1.0900000000000001</v>
      </c>
      <c r="I192" s="1395">
        <f>'License Values Data Table'!J210</f>
        <v>1.07</v>
      </c>
      <c r="J192" s="984">
        <f t="shared" si="26"/>
        <v>3.7700000000000005</v>
      </c>
    </row>
    <row r="193" spans="1:11" ht="15">
      <c r="A193" s="508"/>
      <c r="D193" s="983" t="s">
        <v>215</v>
      </c>
      <c r="E193" s="1395">
        <f>'License Values Data Table'!F297</f>
        <v>0.2</v>
      </c>
      <c r="F193" s="1395">
        <f>'License Values Data Table'!G297</f>
        <v>0.15</v>
      </c>
      <c r="G193" s="1395">
        <f>'License Values Data Table'!H297</f>
        <v>0.77</v>
      </c>
      <c r="H193" s="1395">
        <f>'License Values Data Table'!I297</f>
        <v>0.76</v>
      </c>
      <c r="I193" s="1395">
        <f>'License Values Data Table'!J297</f>
        <v>0.75</v>
      </c>
      <c r="J193" s="984">
        <f t="shared" si="26"/>
        <v>2.63</v>
      </c>
      <c r="K193" s="514"/>
    </row>
    <row r="194" spans="1:11" ht="15">
      <c r="A194" s="508"/>
      <c r="D194" s="983" t="s">
        <v>493</v>
      </c>
      <c r="E194" s="1395">
        <f>'License Values Data Table'!F384</f>
        <v>0.95</v>
      </c>
      <c r="F194" s="1395">
        <f>'License Values Data Table'!G384</f>
        <v>0.83</v>
      </c>
      <c r="G194" s="1395">
        <f>'License Values Data Table'!H384</f>
        <v>0.28999999999999998</v>
      </c>
      <c r="H194" s="1395">
        <f>'License Values Data Table'!I384</f>
        <v>7.0000000000000007E-2</v>
      </c>
      <c r="I194" s="1395">
        <f>'License Values Data Table'!J384</f>
        <v>0.08</v>
      </c>
      <c r="J194" s="984">
        <f t="shared" si="26"/>
        <v>2.2199999999999998</v>
      </c>
      <c r="K194" s="514"/>
    </row>
    <row r="195" spans="1:11" ht="15">
      <c r="A195" s="508"/>
      <c r="D195" s="983" t="s">
        <v>495</v>
      </c>
      <c r="E195" s="1395">
        <f>'License Values Data Table'!F471</f>
        <v>0.63</v>
      </c>
      <c r="F195" s="1395">
        <f>'License Values Data Table'!G471</f>
        <v>0.87</v>
      </c>
      <c r="G195" s="1395">
        <f>'License Values Data Table'!H471</f>
        <v>1.03</v>
      </c>
      <c r="H195" s="1395">
        <f>'License Values Data Table'!I471</f>
        <v>0.53</v>
      </c>
      <c r="I195" s="1395">
        <f>'License Values Data Table'!J471</f>
        <v>0.91</v>
      </c>
      <c r="J195" s="984">
        <f t="shared" si="26"/>
        <v>3.9700000000000006</v>
      </c>
      <c r="K195" s="514"/>
    </row>
    <row r="196" spans="1:11" ht="15">
      <c r="A196" s="508"/>
      <c r="D196" s="983" t="s">
        <v>496</v>
      </c>
      <c r="E196" s="1395">
        <f>'License Values Data Table'!F558</f>
        <v>1.03</v>
      </c>
      <c r="F196" s="1395">
        <f>'License Values Data Table'!G558</f>
        <v>1.42</v>
      </c>
      <c r="G196" s="1395">
        <f>'License Values Data Table'!H558</f>
        <v>1.68</v>
      </c>
      <c r="H196" s="1395">
        <f>'License Values Data Table'!I558</f>
        <v>0.87</v>
      </c>
      <c r="I196" s="1395">
        <f>'License Values Data Table'!J558</f>
        <v>1.48</v>
      </c>
      <c r="J196" s="984">
        <f t="shared" si="26"/>
        <v>6.48</v>
      </c>
      <c r="K196" s="514"/>
    </row>
    <row r="197" spans="1:11" ht="15.5" thickBot="1">
      <c r="A197" s="508"/>
      <c r="D197" s="985" t="s">
        <v>497</v>
      </c>
      <c r="E197" s="986">
        <f>'License Values Data Table'!F645</f>
        <v>0.22</v>
      </c>
      <c r="F197" s="986">
        <f>'License Values Data Table'!G645</f>
        <v>0.08</v>
      </c>
      <c r="G197" s="986">
        <f>'License Values Data Table'!H645</f>
        <v>0.28999999999999998</v>
      </c>
      <c r="H197" s="986">
        <f>'License Values Data Table'!I645</f>
        <v>1.28</v>
      </c>
      <c r="I197" s="986">
        <f>'License Values Data Table'!J645</f>
        <v>0.74</v>
      </c>
      <c r="J197" s="987">
        <f t="shared" si="26"/>
        <v>2.6100000000000003</v>
      </c>
      <c r="K197" s="514"/>
    </row>
    <row r="198" spans="1:11" ht="14" thickBot="1">
      <c r="A198" s="522"/>
      <c r="B198" s="524"/>
      <c r="C198" s="524"/>
      <c r="D198" s="524"/>
      <c r="E198" s="524"/>
      <c r="F198" s="524"/>
      <c r="G198" s="524"/>
      <c r="H198" s="524"/>
      <c r="I198" s="524"/>
      <c r="J198" s="524"/>
      <c r="K198" s="525"/>
    </row>
    <row r="199" spans="1:11" ht="23.15" customHeight="1">
      <c r="A199" s="508"/>
    </row>
    <row r="200" spans="1:11" ht="11.5" customHeight="1">
      <c r="A200" s="528"/>
      <c r="E200" s="492"/>
      <c r="F200" s="552"/>
      <c r="G200" s="229"/>
      <c r="H200" s="231"/>
      <c r="I200" s="553"/>
      <c r="J200" s="519"/>
    </row>
    <row r="201" spans="1:11" ht="14.5" thickBot="1">
      <c r="A201" s="528"/>
      <c r="E201" s="492"/>
      <c r="F201" s="552"/>
      <c r="G201" s="229"/>
      <c r="H201" s="231"/>
      <c r="I201" s="553"/>
      <c r="J201" s="519"/>
    </row>
    <row r="202" spans="1:11" ht="14">
      <c r="A202" s="534"/>
      <c r="B202" s="499"/>
      <c r="C202" s="499"/>
      <c r="D202" s="499"/>
      <c r="E202" s="500"/>
      <c r="F202" s="554"/>
      <c r="G202" s="232"/>
      <c r="H202" s="233"/>
      <c r="I202" s="555"/>
      <c r="J202" s="502"/>
      <c r="K202" s="527"/>
    </row>
    <row r="203" spans="1:11" ht="16">
      <c r="A203" s="528"/>
      <c r="B203" s="505"/>
      <c r="C203" s="505"/>
      <c r="D203" s="506"/>
      <c r="E203" s="492"/>
      <c r="G203" s="519"/>
      <c r="H203" s="519"/>
      <c r="I203" s="519"/>
      <c r="J203" s="519"/>
      <c r="K203" s="514"/>
    </row>
    <row r="204" spans="1:11" ht="14">
      <c r="A204" s="504" t="s">
        <v>1987</v>
      </c>
      <c r="E204" s="492"/>
      <c r="G204" s="518"/>
      <c r="H204" s="519"/>
      <c r="I204" s="519"/>
      <c r="J204" s="519"/>
      <c r="K204" s="514"/>
    </row>
    <row r="205" spans="1:11" ht="16">
      <c r="A205" s="528"/>
      <c r="B205" s="505"/>
      <c r="C205" s="495"/>
      <c r="D205" s="506"/>
      <c r="E205" s="492"/>
      <c r="F205" s="518"/>
      <c r="G205" s="518"/>
      <c r="H205" s="519"/>
      <c r="I205" s="519"/>
      <c r="J205" s="519"/>
      <c r="K205" s="514"/>
    </row>
    <row r="206" spans="1:11" ht="16">
      <c r="A206" s="508" t="s">
        <v>1988</v>
      </c>
      <c r="B206" s="505" t="s">
        <v>1989</v>
      </c>
      <c r="C206" s="505" t="s">
        <v>1990</v>
      </c>
      <c r="D206" s="506"/>
      <c r="E206" s="492"/>
      <c r="F206" s="1494">
        <v>0</v>
      </c>
      <c r="G206" s="1495"/>
      <c r="H206" s="1495"/>
      <c r="I206" s="1495"/>
      <c r="J206" s="1496"/>
      <c r="K206" s="509" t="s">
        <v>1901</v>
      </c>
    </row>
    <row r="207" spans="1:11" ht="14">
      <c r="A207" s="508" t="s">
        <v>1826</v>
      </c>
      <c r="B207" s="505" t="s">
        <v>146</v>
      </c>
      <c r="C207" s="505" t="s">
        <v>1990</v>
      </c>
      <c r="D207" s="505" t="s">
        <v>1804</v>
      </c>
      <c r="E207" s="492"/>
      <c r="F207" s="1497" cm="1">
        <f t="array" ref="F207">SUMPRODUCT(('License Values Data Table'!E$2:E$697)*('License Values Data Table'!$D$2:$D$697=$A$2)*('License Values Data Table'!$B$2:$B$697=$B207))</f>
        <v>0</v>
      </c>
      <c r="G207" s="1498" cm="1">
        <f t="array" ref="G207">SUMPRODUCT(('License Values Data Table'!G$2:G$697)*('License Values Data Table'!$D$2:$D$697=$A$2)*('License Values Data Table'!$B$2:$B$697=$B207))</f>
        <v>0</v>
      </c>
      <c r="H207" s="1498" cm="1">
        <f t="array" ref="H207">SUMPRODUCT(('License Values Data Table'!H$2:H$697)*('License Values Data Table'!$D$2:$D$697=$A$2)*('License Values Data Table'!$B$2:$B$697=$B207))</f>
        <v>0</v>
      </c>
      <c r="I207" s="1498" cm="1">
        <f t="array" ref="I207">SUMPRODUCT(('License Values Data Table'!I$2:I$697)*('License Values Data Table'!$D$2:$D$697=$A$2)*('License Values Data Table'!$B$2:$B$697=$B207))</f>
        <v>0</v>
      </c>
      <c r="J207" s="1499" cm="1">
        <f t="array" ref="J207">SUMPRODUCT(('License Values Data Table'!J$2:J$697)*('License Values Data Table'!$D$2:$D$697=$A$2)*('License Values Data Table'!$B$2:$B$697=$B207))</f>
        <v>0</v>
      </c>
      <c r="K207" s="514"/>
    </row>
    <row r="208" spans="1:11" ht="15.5">
      <c r="A208" s="528"/>
      <c r="B208" s="515" t="s">
        <v>1991</v>
      </c>
      <c r="C208" s="515" t="s">
        <v>1992</v>
      </c>
      <c r="D208" s="515" t="s">
        <v>1484</v>
      </c>
      <c r="E208" s="492"/>
      <c r="F208" s="956">
        <f>-$F$206*$F$207/5</f>
        <v>0</v>
      </c>
      <c r="G208" s="956">
        <f t="shared" ref="G208:J208" si="27">-$F$206*$F$207/5</f>
        <v>0</v>
      </c>
      <c r="H208" s="956">
        <f t="shared" si="27"/>
        <v>0</v>
      </c>
      <c r="I208" s="956">
        <f t="shared" si="27"/>
        <v>0</v>
      </c>
      <c r="J208" s="956">
        <f t="shared" si="27"/>
        <v>0</v>
      </c>
      <c r="K208" s="514"/>
    </row>
    <row r="212" spans="1:11" ht="16.5">
      <c r="A212" s="504" t="s">
        <v>1505</v>
      </c>
      <c r="F212" s="556" t="s">
        <v>1993</v>
      </c>
      <c r="K212" s="514"/>
    </row>
    <row r="213" spans="1:11">
      <c r="A213" s="504"/>
      <c r="K213" s="514"/>
    </row>
    <row r="214" spans="1:11" ht="15.5">
      <c r="A214" s="508" t="s">
        <v>1807</v>
      </c>
      <c r="B214" s="505" t="s">
        <v>1994</v>
      </c>
      <c r="C214" s="505" t="s">
        <v>1995</v>
      </c>
      <c r="D214" s="505" t="s">
        <v>1484</v>
      </c>
      <c r="E214" s="492"/>
      <c r="F214" s="942" cm="1">
        <f t="array" ref="F214">SUMPRODUCT(('License Values Data Table'!F$2:F$697)*('License Values Data Table'!$D$2:$D$697=$A$2)*('License Values Data Table'!$B$2:$B$697=$B214))</f>
        <v>0</v>
      </c>
      <c r="G214" s="942" cm="1">
        <f t="array" ref="G214">SUMPRODUCT(('License Values Data Table'!G$2:G$697)*('License Values Data Table'!$D$2:$D$697=$A$2)*('License Values Data Table'!$B$2:$B$697=$B214))</f>
        <v>0</v>
      </c>
      <c r="H214" s="942" cm="1">
        <f t="array" ref="H214">SUMPRODUCT(('License Values Data Table'!H$2:H$697)*('License Values Data Table'!$D$2:$D$697=$A$2)*('License Values Data Table'!$B$2:$B$697=$B214))</f>
        <v>0</v>
      </c>
      <c r="I214" s="942" cm="1">
        <f t="array" ref="I214">SUMPRODUCT(('License Values Data Table'!I$2:I$697)*('License Values Data Table'!$D$2:$D$697=$A$2)*('License Values Data Table'!$B$2:$B$697=$B214))</f>
        <v>0</v>
      </c>
      <c r="J214" s="942" cm="1">
        <f t="array" ref="J214">SUMPRODUCT(('License Values Data Table'!J$2:J$697)*('License Values Data Table'!$D$2:$D$697=$A$2)*('License Values Data Table'!$B$2:$B$697=$B214))</f>
        <v>0</v>
      </c>
      <c r="K214" s="514"/>
    </row>
    <row r="215" spans="1:11" ht="15.5">
      <c r="A215" s="508" t="s">
        <v>1543</v>
      </c>
      <c r="B215" s="505" t="s">
        <v>1996</v>
      </c>
      <c r="C215" s="505" t="s">
        <v>1995</v>
      </c>
      <c r="D215" s="505" t="s">
        <v>1484</v>
      </c>
      <c r="E215" s="492"/>
      <c r="F215" s="1021">
        <v>0</v>
      </c>
      <c r="G215" s="1021">
        <v>0</v>
      </c>
      <c r="H215" s="1021">
        <v>0</v>
      </c>
      <c r="I215" s="1021">
        <v>0</v>
      </c>
      <c r="J215" s="1021">
        <v>0</v>
      </c>
      <c r="K215" s="509" t="s">
        <v>1901</v>
      </c>
    </row>
    <row r="216" spans="1:11" ht="15.5">
      <c r="A216" s="508"/>
      <c r="B216" s="515" t="s">
        <v>1997</v>
      </c>
      <c r="C216" s="515" t="s">
        <v>1998</v>
      </c>
      <c r="D216" s="515" t="s">
        <v>1484</v>
      </c>
      <c r="E216" s="492"/>
      <c r="F216" s="956">
        <f>F214-F215</f>
        <v>0</v>
      </c>
      <c r="G216" s="956">
        <f t="shared" ref="G216:J216" si="28">G214-G215</f>
        <v>0</v>
      </c>
      <c r="H216" s="956">
        <f t="shared" si="28"/>
        <v>0</v>
      </c>
      <c r="I216" s="956">
        <f t="shared" si="28"/>
        <v>0</v>
      </c>
      <c r="J216" s="956">
        <f t="shared" si="28"/>
        <v>0</v>
      </c>
      <c r="K216" s="514"/>
    </row>
    <row r="217" spans="1:11">
      <c r="A217" s="508"/>
      <c r="K217" s="514"/>
    </row>
    <row r="218" spans="1:11">
      <c r="A218" s="508"/>
      <c r="D218" s="505"/>
      <c r="K218" s="514"/>
    </row>
    <row r="219" spans="1:11">
      <c r="A219" s="508"/>
      <c r="D219" s="505"/>
      <c r="K219" s="514"/>
    </row>
    <row r="220" spans="1:11" ht="14">
      <c r="A220" s="528"/>
      <c r="B220" s="505"/>
      <c r="C220" s="495"/>
      <c r="D220" s="505"/>
      <c r="E220" s="492"/>
      <c r="F220" s="518"/>
      <c r="G220" s="518"/>
      <c r="H220" s="519"/>
      <c r="I220" s="519"/>
      <c r="J220" s="519"/>
      <c r="K220" s="514"/>
    </row>
    <row r="221" spans="1:11" ht="14">
      <c r="A221" s="528"/>
      <c r="B221" s="505"/>
      <c r="C221" s="495"/>
      <c r="D221" s="505"/>
      <c r="E221" s="492"/>
      <c r="G221" s="518"/>
      <c r="H221" s="519"/>
      <c r="I221" s="519"/>
      <c r="J221" s="519"/>
      <c r="K221" s="514"/>
    </row>
    <row r="222" spans="1:11" ht="16.5">
      <c r="A222" s="528"/>
      <c r="B222" s="505"/>
      <c r="C222" s="495"/>
      <c r="D222" s="505"/>
      <c r="E222" s="492"/>
      <c r="F222" s="556" t="s">
        <v>1999</v>
      </c>
      <c r="G222" s="518"/>
      <c r="H222" s="519"/>
      <c r="I222" s="519"/>
      <c r="J222" s="519"/>
      <c r="K222" s="514"/>
    </row>
    <row r="223" spans="1:11" ht="14">
      <c r="A223" s="504" t="s">
        <v>1506</v>
      </c>
      <c r="G223" s="519"/>
      <c r="H223" s="519"/>
      <c r="I223" s="519"/>
      <c r="J223" s="519"/>
      <c r="K223" s="514"/>
    </row>
    <row r="225" spans="1:11" ht="15.5">
      <c r="A225" s="508" t="s">
        <v>1807</v>
      </c>
      <c r="B225" s="505" t="s">
        <v>2000</v>
      </c>
      <c r="C225" s="505" t="s">
        <v>2001</v>
      </c>
      <c r="D225" s="505" t="s">
        <v>1484</v>
      </c>
      <c r="E225" s="492"/>
      <c r="F225" s="942" cm="1">
        <f t="array" ref="F225">SUMPRODUCT(('License Values Data Table'!F$2:F$697)*('License Values Data Table'!$D$2:$D$697=$A$2)*('License Values Data Table'!$B$2:$B$697=$B225))</f>
        <v>0</v>
      </c>
      <c r="G225" s="942" cm="1">
        <f t="array" ref="G225">SUMPRODUCT(('License Values Data Table'!G$2:G$697)*('License Values Data Table'!$D$2:$D$697=$A$2)*('License Values Data Table'!$B$2:$B$697=$B225))</f>
        <v>0</v>
      </c>
      <c r="H225" s="942" cm="1">
        <f t="array" ref="H225">SUMPRODUCT(('License Values Data Table'!H$2:H$697)*('License Values Data Table'!$D$2:$D$697=$A$2)*('License Values Data Table'!$B$2:$B$697=$B225))</f>
        <v>0</v>
      </c>
      <c r="I225" s="942" cm="1">
        <f t="array" ref="I225">SUMPRODUCT(('License Values Data Table'!I$2:I$697)*('License Values Data Table'!$D$2:$D$697=$A$2)*('License Values Data Table'!$B$2:$B$697=$B225))</f>
        <v>0</v>
      </c>
      <c r="J225" s="942" cm="1">
        <f t="array" ref="J225">SUMPRODUCT(('License Values Data Table'!J$2:J$697)*('License Values Data Table'!$D$2:$D$697=$A$2)*('License Values Data Table'!$B$2:$B$697=$B225))</f>
        <v>0</v>
      </c>
      <c r="K225" s="514"/>
    </row>
    <row r="226" spans="1:11" ht="15.5">
      <c r="A226" s="508" t="s">
        <v>1543</v>
      </c>
      <c r="B226" s="505" t="s">
        <v>2002</v>
      </c>
      <c r="C226" s="505" t="s">
        <v>2001</v>
      </c>
      <c r="D226" s="505" t="s">
        <v>1484</v>
      </c>
      <c r="F226" s="1021">
        <v>0</v>
      </c>
      <c r="G226" s="1021">
        <v>0</v>
      </c>
      <c r="H226" s="1021">
        <v>0</v>
      </c>
      <c r="I226" s="1021">
        <v>0</v>
      </c>
      <c r="J226" s="1021">
        <v>0</v>
      </c>
      <c r="K226" s="509" t="s">
        <v>1901</v>
      </c>
    </row>
    <row r="227" spans="1:11" ht="15.5">
      <c r="A227" s="513"/>
      <c r="B227" s="515" t="s">
        <v>2003</v>
      </c>
      <c r="C227" s="515" t="s">
        <v>2004</v>
      </c>
      <c r="D227" s="515" t="s">
        <v>1484</v>
      </c>
      <c r="E227" s="492"/>
      <c r="F227" s="988">
        <f>F225-F226</f>
        <v>0</v>
      </c>
      <c r="G227" s="988">
        <f t="shared" ref="G227:J227" si="29">G225-G226</f>
        <v>0</v>
      </c>
      <c r="H227" s="988">
        <f t="shared" si="29"/>
        <v>0</v>
      </c>
      <c r="I227" s="988">
        <f t="shared" si="29"/>
        <v>0</v>
      </c>
      <c r="J227" s="988">
        <f t="shared" si="29"/>
        <v>0</v>
      </c>
      <c r="K227" s="514"/>
    </row>
    <row r="228" spans="1:11">
      <c r="A228" s="508"/>
      <c r="K228" s="514"/>
    </row>
    <row r="229" spans="1:11">
      <c r="A229" s="508"/>
      <c r="K229" s="514"/>
    </row>
    <row r="230" spans="1:11">
      <c r="A230" s="508"/>
      <c r="K230" s="514"/>
    </row>
    <row r="231" spans="1:11">
      <c r="A231" s="508"/>
      <c r="K231" s="514"/>
    </row>
    <row r="232" spans="1:11">
      <c r="A232" s="508"/>
      <c r="K232" s="514"/>
    </row>
    <row r="233" spans="1:11" ht="14">
      <c r="A233" s="504" t="s">
        <v>1507</v>
      </c>
      <c r="E233" s="492"/>
      <c r="F233" s="556" t="s">
        <v>2005</v>
      </c>
      <c r="G233" s="512"/>
      <c r="H233" s="512"/>
      <c r="I233" s="512"/>
      <c r="J233" s="512"/>
      <c r="K233" s="514"/>
    </row>
    <row r="234" spans="1:11">
      <c r="A234" s="508"/>
      <c r="K234" s="514"/>
    </row>
    <row r="235" spans="1:11" ht="15.5">
      <c r="A235" s="508" t="s">
        <v>1807</v>
      </c>
      <c r="B235" s="505" t="s">
        <v>2006</v>
      </c>
      <c r="C235" s="505" t="s">
        <v>2007</v>
      </c>
      <c r="D235" s="505" t="s">
        <v>1484</v>
      </c>
      <c r="E235" s="492"/>
      <c r="F235" s="942" cm="1">
        <f t="array" ref="F235">SUMPRODUCT(('License Values Data Table'!F$2:F$697)*('License Values Data Table'!$D$2:$D$697=$A$2)*('License Values Data Table'!$B$2:$B$697=$B235))</f>
        <v>0</v>
      </c>
      <c r="G235" s="942" cm="1">
        <f t="array" ref="G235">SUMPRODUCT(('License Values Data Table'!G$2:G$697)*('License Values Data Table'!$D$2:$D$697=$A$2)*('License Values Data Table'!$B$2:$B$697=$B235))</f>
        <v>0</v>
      </c>
      <c r="H235" s="942" cm="1">
        <f t="array" ref="H235">SUMPRODUCT(('License Values Data Table'!H$2:H$697)*('License Values Data Table'!$D$2:$D$697=$A$2)*('License Values Data Table'!$B$2:$B$697=$B235))</f>
        <v>0</v>
      </c>
      <c r="I235" s="942" cm="1">
        <f t="array" ref="I235">SUMPRODUCT(('License Values Data Table'!I$2:I$697)*('License Values Data Table'!$D$2:$D$697=$A$2)*('License Values Data Table'!$B$2:$B$697=$B235))</f>
        <v>0</v>
      </c>
      <c r="J235" s="942" cm="1">
        <f t="array" ref="J235">SUMPRODUCT(('License Values Data Table'!J$2:J$697)*('License Values Data Table'!$D$2:$D$697=$A$2)*('License Values Data Table'!$B$2:$B$697=$B235))</f>
        <v>0</v>
      </c>
      <c r="K235" s="514"/>
    </row>
    <row r="236" spans="1:11" ht="15.5">
      <c r="A236" s="508" t="s">
        <v>1543</v>
      </c>
      <c r="B236" s="505" t="s">
        <v>2008</v>
      </c>
      <c r="C236" s="505" t="s">
        <v>2007</v>
      </c>
      <c r="D236" s="505" t="s">
        <v>1484</v>
      </c>
      <c r="F236" s="1021">
        <v>0</v>
      </c>
      <c r="G236" s="1021">
        <v>0</v>
      </c>
      <c r="H236" s="1021">
        <v>0</v>
      </c>
      <c r="I236" s="1021">
        <v>0</v>
      </c>
      <c r="J236" s="1021">
        <v>0</v>
      </c>
      <c r="K236" s="509" t="s">
        <v>1901</v>
      </c>
    </row>
    <row r="237" spans="1:11" ht="15.5">
      <c r="A237" s="508"/>
      <c r="B237" s="515" t="s">
        <v>2009</v>
      </c>
      <c r="C237" s="515" t="s">
        <v>2010</v>
      </c>
      <c r="D237" s="515" t="s">
        <v>1484</v>
      </c>
      <c r="E237" s="492"/>
      <c r="F237" s="988">
        <f>F235-F236</f>
        <v>0</v>
      </c>
      <c r="G237" s="988">
        <f t="shared" ref="G237:J237" si="30">G235-G236</f>
        <v>0</v>
      </c>
      <c r="H237" s="988">
        <f t="shared" si="30"/>
        <v>0</v>
      </c>
      <c r="I237" s="988">
        <f t="shared" si="30"/>
        <v>0</v>
      </c>
      <c r="J237" s="988">
        <f t="shared" si="30"/>
        <v>0</v>
      </c>
      <c r="K237" s="514"/>
    </row>
    <row r="242" spans="1:11" ht="14">
      <c r="A242" s="508" t="s">
        <v>1830</v>
      </c>
      <c r="B242" s="494" t="s">
        <v>1831</v>
      </c>
      <c r="C242" s="505" t="s">
        <v>2007</v>
      </c>
      <c r="D242" s="505" t="s">
        <v>1472</v>
      </c>
      <c r="F242" s="942" cm="1">
        <f t="array" ref="F242">SUMPRODUCT(('License Values Data Table'!F$2:F$697)*('License Values Data Table'!$D$2:$D$697=$A$2)*('License Values Data Table'!$B$2:$B$697=$B242))</f>
        <v>0</v>
      </c>
      <c r="G242" s="942" cm="1">
        <f t="array" ref="G242">SUMPRODUCT(('License Values Data Table'!G$2:G$697)*('License Values Data Table'!$D$2:$D$697=$A$2)*('License Values Data Table'!$B$2:$B$697=$B242))</f>
        <v>0</v>
      </c>
      <c r="H242" s="942" cm="1">
        <f t="array" ref="H242">SUMPRODUCT(('License Values Data Table'!H$2:H$697)*('License Values Data Table'!$D$2:$D$697=$A$2)*('License Values Data Table'!$B$2:$B$697=$B242))</f>
        <v>0</v>
      </c>
      <c r="I242" s="942" cm="1">
        <f t="array" ref="I242">SUMPRODUCT(('License Values Data Table'!I$2:I$697)*('License Values Data Table'!$D$2:$D$697=$A$2)*('License Values Data Table'!$B$2:$B$697=$B242))</f>
        <v>0</v>
      </c>
      <c r="J242" s="942" cm="1">
        <f t="array" ref="J242">SUMPRODUCT(('License Values Data Table'!J$2:J$697)*('License Values Data Table'!$D$2:$D$697=$A$2)*('License Values Data Table'!$B$2:$B$697=$B242))</f>
        <v>0</v>
      </c>
      <c r="K242" s="517"/>
    </row>
    <row r="243" spans="1:11" ht="14">
      <c r="A243" s="508" t="s">
        <v>1832</v>
      </c>
      <c r="B243" s="494" t="s">
        <v>1833</v>
      </c>
      <c r="C243" s="505" t="s">
        <v>2007</v>
      </c>
      <c r="D243" s="505"/>
      <c r="F243" s="942" cm="1">
        <f t="array" ref="F243">SUMPRODUCT(('License Values Data Table'!F$2:F$697)*('License Values Data Table'!$D$2:$D$697=$A$2)*('License Values Data Table'!$B$2:$B$697=$B243))</f>
        <v>0</v>
      </c>
      <c r="G243" s="942" cm="1">
        <f t="array" ref="G243">SUMPRODUCT(('License Values Data Table'!G$2:G$697)*('License Values Data Table'!$D$2:$D$697=$A$2)*('License Values Data Table'!$B$2:$B$697=$B243))</f>
        <v>0</v>
      </c>
      <c r="H243" s="942" cm="1">
        <f t="array" ref="H243">SUMPRODUCT(('License Values Data Table'!H$2:H$697)*('License Values Data Table'!$D$2:$D$697=$A$2)*('License Values Data Table'!$B$2:$B$697=$B243))</f>
        <v>0</v>
      </c>
      <c r="I243" s="942" cm="1">
        <f t="array" ref="I243">SUMPRODUCT(('License Values Data Table'!I$2:I$697)*('License Values Data Table'!$D$2:$D$697=$A$2)*('License Values Data Table'!$B$2:$B$697=$B243))</f>
        <v>0</v>
      </c>
      <c r="J243" s="942" cm="1">
        <f t="array" ref="J243">SUMPRODUCT(('License Values Data Table'!J$2:J$697)*('License Values Data Table'!$D$2:$D$697=$A$2)*('License Values Data Table'!$B$2:$B$697=$B243))</f>
        <v>0</v>
      </c>
      <c r="K243" s="517"/>
    </row>
    <row r="244" spans="1:11" ht="14">
      <c r="A244" s="508" t="s">
        <v>2011</v>
      </c>
      <c r="B244" s="494" t="s">
        <v>2012</v>
      </c>
      <c r="C244" s="505" t="s">
        <v>2007</v>
      </c>
      <c r="D244" s="505"/>
      <c r="F244" s="1021">
        <v>0</v>
      </c>
      <c r="G244" s="1021">
        <v>0</v>
      </c>
      <c r="H244" s="1021">
        <v>0</v>
      </c>
      <c r="I244" s="1021">
        <v>0</v>
      </c>
      <c r="J244" s="1021">
        <v>0</v>
      </c>
      <c r="K244" s="509" t="s">
        <v>1901</v>
      </c>
    </row>
    <row r="245" spans="1:11" ht="45.65" customHeight="1">
      <c r="A245" s="529" t="s">
        <v>1834</v>
      </c>
      <c r="C245" s="505" t="s">
        <v>2007</v>
      </c>
      <c r="D245" s="505" t="s">
        <v>1484</v>
      </c>
      <c r="F245" s="1159" cm="1">
        <f t="array" ref="F245">SUMPRODUCT(('License Values Data Table'!F$2:F$697)*('License Values Data Table'!$D$2:$D$697=$A$2)*('License Values Data Table'!$B$2:$B$697=$B245))</f>
        <v>0</v>
      </c>
      <c r="G245" s="1159" cm="1">
        <f t="array" ref="G245">SUMPRODUCT(('License Values Data Table'!G$2:G$697)*('License Values Data Table'!$D$2:$D$697=$A$2)*('License Values Data Table'!$B$2:$B$697=$B245))</f>
        <v>0</v>
      </c>
      <c r="H245" s="1159" cm="1">
        <f t="array" ref="H245">SUMPRODUCT(('License Values Data Table'!H$2:H$697)*('License Values Data Table'!$D$2:$D$697=$A$2)*('License Values Data Table'!$B$2:$B$697=$B245))</f>
        <v>0</v>
      </c>
      <c r="I245" s="1159" cm="1">
        <f t="array" ref="I245">SUMPRODUCT(('License Values Data Table'!I$2:I$697)*('License Values Data Table'!$D$2:$D$697=$A$2)*('License Values Data Table'!$B$2:$B$697=$B245))</f>
        <v>0</v>
      </c>
      <c r="J245" s="1159" cm="1">
        <f t="array" ref="J245">SUMPRODUCT(('License Values Data Table'!J$2:J$697)*('License Values Data Table'!$D$2:$D$697=$A$2)*('License Values Data Table'!$B$2:$B$697=$B245))</f>
        <v>0</v>
      </c>
      <c r="K245" s="514"/>
    </row>
    <row r="246" spans="1:11" ht="15.5">
      <c r="A246" s="508"/>
      <c r="B246" s="494" t="s">
        <v>2013</v>
      </c>
      <c r="C246" s="505" t="s">
        <v>2007</v>
      </c>
      <c r="D246" s="505" t="s">
        <v>1484</v>
      </c>
      <c r="E246" s="521"/>
      <c r="F246" s="988">
        <f>IFERROR(MAX((F242*(F243-F244))*10^-6*F235/F245,0),0)</f>
        <v>0</v>
      </c>
      <c r="G246" s="988">
        <f>IFERROR(MAX((G242*(G243-G244))*10^-6*G235/G245,0),0)</f>
        <v>0</v>
      </c>
      <c r="H246" s="988">
        <f>IFERROR(MAX((H242*(H243-H244))*10^-6*H235/H245,0),0)</f>
        <v>0</v>
      </c>
      <c r="I246" s="988">
        <f>IFERROR(MAX((I242*(I243-I244))*10^-6*I235/I245,0),0)</f>
        <v>0</v>
      </c>
      <c r="J246" s="988">
        <f>IFERROR(MAX((J242*(J243-J244))*10^-6*J235/J245,0),0)</f>
        <v>0</v>
      </c>
      <c r="K246" s="514"/>
    </row>
    <row r="247" spans="1:11">
      <c r="A247" s="508"/>
      <c r="K247" s="514"/>
    </row>
    <row r="248" spans="1:11">
      <c r="A248" s="508"/>
      <c r="K248" s="514"/>
    </row>
    <row r="249" spans="1:11">
      <c r="A249" s="508"/>
      <c r="K249" s="514"/>
    </row>
    <row r="250" spans="1:11">
      <c r="A250" s="504" t="s">
        <v>1508</v>
      </c>
      <c r="K250" s="514"/>
    </row>
    <row r="251" spans="1:11" ht="14">
      <c r="A251" s="504"/>
      <c r="E251" s="492"/>
      <c r="F251" s="556" t="s">
        <v>2014</v>
      </c>
      <c r="G251" s="512"/>
      <c r="H251" s="512"/>
      <c r="I251" s="512"/>
      <c r="J251" s="512"/>
      <c r="K251" s="514"/>
    </row>
    <row r="252" spans="1:11">
      <c r="A252" s="504"/>
      <c r="K252" s="514"/>
    </row>
    <row r="253" spans="1:11" ht="15.5">
      <c r="A253" s="508" t="s">
        <v>1807</v>
      </c>
      <c r="B253" s="505" t="s">
        <v>2015</v>
      </c>
      <c r="C253" s="505" t="s">
        <v>2016</v>
      </c>
      <c r="D253" s="505" t="s">
        <v>1484</v>
      </c>
      <c r="E253" s="492"/>
      <c r="F253" s="942" cm="1">
        <f t="array" ref="F253">SUMPRODUCT(('License Values Data Table'!F$2:F$697)*('License Values Data Table'!$D$2:$D$697=$A$2)*('License Values Data Table'!$B$2:$B$697=$B253))</f>
        <v>0</v>
      </c>
      <c r="G253" s="942" cm="1">
        <f t="array" ref="G253">SUMPRODUCT(('License Values Data Table'!G$2:G$697)*('License Values Data Table'!$D$2:$D$697=$A$2)*('License Values Data Table'!$B$2:$B$697=$B253))</f>
        <v>0</v>
      </c>
      <c r="H253" s="942" cm="1">
        <f t="array" ref="H253">SUMPRODUCT(('License Values Data Table'!H$2:H$697)*('License Values Data Table'!$D$2:$D$697=$A$2)*('License Values Data Table'!$B$2:$B$697=$B253))</f>
        <v>0</v>
      </c>
      <c r="I253" s="942" cm="1">
        <f t="array" ref="I253">SUMPRODUCT(('License Values Data Table'!I$2:I$697)*('License Values Data Table'!$D$2:$D$697=$A$2)*('License Values Data Table'!$B$2:$B$697=$B253))</f>
        <v>0</v>
      </c>
      <c r="J253" s="942" cm="1">
        <f t="array" ref="J253">SUMPRODUCT(('License Values Data Table'!J$2:J$697)*('License Values Data Table'!$D$2:$D$697=$A$2)*('License Values Data Table'!$B$2:$B$697=$B253))</f>
        <v>0</v>
      </c>
      <c r="K253" s="514"/>
    </row>
    <row r="254" spans="1:11" ht="15.5">
      <c r="A254" s="508" t="s">
        <v>1543</v>
      </c>
      <c r="B254" s="505" t="s">
        <v>2017</v>
      </c>
      <c r="C254" s="505" t="s">
        <v>2016</v>
      </c>
      <c r="D254" s="505" t="s">
        <v>1484</v>
      </c>
      <c r="F254" s="1021">
        <v>0</v>
      </c>
      <c r="G254" s="1021">
        <v>0</v>
      </c>
      <c r="H254" s="1021">
        <v>0</v>
      </c>
      <c r="I254" s="1021">
        <v>0</v>
      </c>
      <c r="J254" s="1021">
        <v>0</v>
      </c>
      <c r="K254" s="509" t="s">
        <v>1901</v>
      </c>
    </row>
    <row r="255" spans="1:11" ht="15.5">
      <c r="A255" s="504"/>
      <c r="B255" s="515" t="s">
        <v>2018</v>
      </c>
      <c r="C255" s="505" t="s">
        <v>2019</v>
      </c>
      <c r="D255" s="505" t="s">
        <v>1484</v>
      </c>
      <c r="E255" s="492"/>
      <c r="F255" s="956">
        <f>F253-F254</f>
        <v>0</v>
      </c>
      <c r="G255" s="956">
        <f t="shared" ref="G255:J255" si="31">G253-G254</f>
        <v>0</v>
      </c>
      <c r="H255" s="956">
        <f t="shared" si="31"/>
        <v>0</v>
      </c>
      <c r="I255" s="956">
        <f t="shared" si="31"/>
        <v>0</v>
      </c>
      <c r="J255" s="956">
        <f t="shared" si="31"/>
        <v>0</v>
      </c>
      <c r="K255" s="514"/>
    </row>
    <row r="259" spans="1:11" ht="14">
      <c r="A259" s="504" t="s">
        <v>1509</v>
      </c>
      <c r="E259" s="492"/>
      <c r="F259" s="556" t="s">
        <v>2020</v>
      </c>
      <c r="G259" s="519"/>
      <c r="H259" s="519"/>
      <c r="I259" s="519"/>
      <c r="J259" s="519"/>
      <c r="K259" s="514"/>
    </row>
    <row r="260" spans="1:11">
      <c r="A260" s="508"/>
      <c r="K260" s="514"/>
    </row>
    <row r="261" spans="1:11" ht="15.5">
      <c r="A261" s="508" t="s">
        <v>1807</v>
      </c>
      <c r="B261" s="505" t="s">
        <v>2021</v>
      </c>
      <c r="C261" s="505" t="s">
        <v>2022</v>
      </c>
      <c r="D261" s="505" t="s">
        <v>1484</v>
      </c>
      <c r="E261" s="492"/>
      <c r="F261" s="942" cm="1">
        <f t="array" ref="F261">SUMPRODUCT(('License Values Data Table'!F$2:F$697)*('License Values Data Table'!$D$2:$D$697=$A$2)*('License Values Data Table'!$B$2:$B$697=$B261))</f>
        <v>0</v>
      </c>
      <c r="G261" s="942" cm="1">
        <f t="array" ref="G261">SUMPRODUCT(('License Values Data Table'!G$2:G$697)*('License Values Data Table'!$D$2:$D$697=$A$2)*('License Values Data Table'!$B$2:$B$697=$B261))</f>
        <v>0</v>
      </c>
      <c r="H261" s="942" cm="1">
        <f t="array" ref="H261">SUMPRODUCT(('License Values Data Table'!H$2:H$697)*('License Values Data Table'!$D$2:$D$697=$A$2)*('License Values Data Table'!$B$2:$B$697=$B261))</f>
        <v>0</v>
      </c>
      <c r="I261" s="942" cm="1">
        <f t="array" ref="I261">SUMPRODUCT(('License Values Data Table'!I$2:I$697)*('License Values Data Table'!$D$2:$D$697=$A$2)*('License Values Data Table'!$B$2:$B$697=$B261))</f>
        <v>0</v>
      </c>
      <c r="J261" s="942" cm="1">
        <f t="array" ref="J261">SUMPRODUCT(('License Values Data Table'!J$2:J$697)*('License Values Data Table'!$D$2:$D$697=$A$2)*('License Values Data Table'!$B$2:$B$697=$B261))</f>
        <v>0</v>
      </c>
      <c r="K261" s="514"/>
    </row>
    <row r="262" spans="1:11" ht="15.5">
      <c r="A262" s="508" t="s">
        <v>1543</v>
      </c>
      <c r="B262" s="505" t="s">
        <v>2023</v>
      </c>
      <c r="C262" s="505" t="s">
        <v>2022</v>
      </c>
      <c r="D262" s="505" t="s">
        <v>1484</v>
      </c>
      <c r="F262" s="1021">
        <v>0</v>
      </c>
      <c r="G262" s="1021">
        <v>0</v>
      </c>
      <c r="H262" s="1021">
        <v>0</v>
      </c>
      <c r="I262" s="1021">
        <v>0</v>
      </c>
      <c r="J262" s="1021">
        <v>0</v>
      </c>
      <c r="K262" s="509" t="s">
        <v>1901</v>
      </c>
    </row>
    <row r="263" spans="1:11" ht="15.5">
      <c r="A263" s="528"/>
      <c r="B263" s="515" t="s">
        <v>2024</v>
      </c>
      <c r="C263" s="505" t="s">
        <v>2025</v>
      </c>
      <c r="D263" s="505" t="s">
        <v>1484</v>
      </c>
      <c r="E263" s="492"/>
      <c r="F263" s="989">
        <f>F261-F262</f>
        <v>0</v>
      </c>
      <c r="G263" s="989">
        <f t="shared" ref="G263:J263" si="32">G261-G262</f>
        <v>0</v>
      </c>
      <c r="H263" s="989">
        <f t="shared" si="32"/>
        <v>0</v>
      </c>
      <c r="I263" s="989">
        <f t="shared" si="32"/>
        <v>0</v>
      </c>
      <c r="J263" s="989">
        <f t="shared" si="32"/>
        <v>0</v>
      </c>
      <c r="K263" s="514"/>
    </row>
    <row r="264" spans="1:11">
      <c r="A264" s="508"/>
      <c r="K264" s="514"/>
    </row>
    <row r="265" spans="1:11">
      <c r="A265" s="508"/>
      <c r="K265" s="514"/>
    </row>
    <row r="266" spans="1:11" ht="14">
      <c r="A266" s="508"/>
      <c r="F266" s="512"/>
      <c r="G266" s="512"/>
      <c r="H266" s="512"/>
      <c r="I266" s="512"/>
      <c r="J266" s="512"/>
      <c r="K266" s="514"/>
    </row>
    <row r="267" spans="1:11" ht="16.5">
      <c r="A267" s="504" t="s">
        <v>1510</v>
      </c>
      <c r="E267" s="492"/>
      <c r="F267" s="556" t="s">
        <v>2026</v>
      </c>
      <c r="G267" s="512"/>
      <c r="H267" s="512"/>
      <c r="I267" s="512"/>
      <c r="J267" s="512"/>
      <c r="K267" s="514"/>
    </row>
    <row r="268" spans="1:11" ht="14">
      <c r="A268" s="528"/>
      <c r="B268" s="505"/>
      <c r="C268" s="505"/>
      <c r="D268" s="505"/>
      <c r="E268" s="492"/>
      <c r="F268" s="512"/>
      <c r="G268" s="512"/>
      <c r="H268" s="512"/>
      <c r="I268" s="512"/>
      <c r="J268" s="512"/>
      <c r="K268" s="514"/>
    </row>
    <row r="269" spans="1:11" ht="15.5">
      <c r="A269" s="508" t="s">
        <v>1807</v>
      </c>
      <c r="B269" s="505" t="s">
        <v>2027</v>
      </c>
      <c r="C269" s="505" t="s">
        <v>2028</v>
      </c>
      <c r="D269" s="505" t="s">
        <v>1484</v>
      </c>
      <c r="E269" s="492"/>
      <c r="F269" s="942" cm="1">
        <f t="array" ref="F269">SUMPRODUCT(('License Values Data Table'!F$2:F$697)*('License Values Data Table'!$D$2:$D$697=$A$2)*('License Values Data Table'!$B$2:$B$697=$B269))</f>
        <v>0</v>
      </c>
      <c r="G269" s="942" cm="1">
        <f t="array" ref="G269">SUMPRODUCT(('License Values Data Table'!G$2:G$697)*('License Values Data Table'!$D$2:$D$697=$A$2)*('License Values Data Table'!$B$2:$B$697=$B269))</f>
        <v>0</v>
      </c>
      <c r="H269" s="942" cm="1">
        <f t="array" ref="H269">SUMPRODUCT(('License Values Data Table'!H$2:H$697)*('License Values Data Table'!$D$2:$D$697=$A$2)*('License Values Data Table'!$B$2:$B$697=$B269))</f>
        <v>0</v>
      </c>
      <c r="I269" s="942" cm="1">
        <f t="array" ref="I269">SUMPRODUCT(('License Values Data Table'!I$2:I$697)*('License Values Data Table'!$D$2:$D$697=$A$2)*('License Values Data Table'!$B$2:$B$697=$B269))</f>
        <v>0</v>
      </c>
      <c r="J269" s="942" cm="1">
        <f t="array" ref="J269">SUMPRODUCT(('License Values Data Table'!J$2:J$697)*('License Values Data Table'!$D$2:$D$697=$A$2)*('License Values Data Table'!$B$2:$B$697=$B269))</f>
        <v>0</v>
      </c>
      <c r="K269" s="514"/>
    </row>
    <row r="270" spans="1:11" ht="15.5">
      <c r="A270" s="508" t="s">
        <v>1543</v>
      </c>
      <c r="B270" s="505" t="s">
        <v>2029</v>
      </c>
      <c r="C270" s="505" t="s">
        <v>2028</v>
      </c>
      <c r="D270" s="505" t="s">
        <v>1484</v>
      </c>
      <c r="F270" s="1021">
        <v>0</v>
      </c>
      <c r="G270" s="1021">
        <v>0</v>
      </c>
      <c r="H270" s="1021">
        <v>0</v>
      </c>
      <c r="I270" s="1021">
        <v>0</v>
      </c>
      <c r="J270" s="1021">
        <v>0</v>
      </c>
      <c r="K270" s="509" t="s">
        <v>1901</v>
      </c>
    </row>
    <row r="271" spans="1:11" ht="15.5">
      <c r="A271" s="508"/>
      <c r="B271" s="515" t="s">
        <v>2030</v>
      </c>
      <c r="C271" s="505" t="s">
        <v>2031</v>
      </c>
      <c r="D271" s="505" t="s">
        <v>1484</v>
      </c>
      <c r="E271" s="492"/>
      <c r="F271" s="956">
        <f>F269-F270</f>
        <v>0</v>
      </c>
      <c r="G271" s="956">
        <f t="shared" ref="G271:J271" si="33">G269-G270</f>
        <v>0</v>
      </c>
      <c r="H271" s="956">
        <f t="shared" si="33"/>
        <v>0</v>
      </c>
      <c r="I271" s="956">
        <f t="shared" si="33"/>
        <v>0</v>
      </c>
      <c r="J271" s="956">
        <f t="shared" si="33"/>
        <v>0</v>
      </c>
      <c r="K271" s="514"/>
    </row>
  </sheetData>
  <mergeCells count="2">
    <mergeCell ref="F206:J206"/>
    <mergeCell ref="F207:J207"/>
  </mergeCells>
  <conditionalFormatting sqref="I102:J102">
    <cfRule type="expression" priority="803">
      <formula>$F$100&lt;$B$108</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BDF8A17-545C-4BB5-9D16-5FB3FE9A8ED3}">
          <x14:formula1>
            <xm:f>Lists!$C$186:$C$193</xm:f>
          </x14:formula1>
          <xm:sqref>B106</xm:sqref>
        </x14:dataValidation>
        <x14:dataValidation type="list" allowBlank="1" showInputMessage="1" showErrorMessage="1" xr:uid="{2F36040C-FC61-400E-B10B-410346B9765F}">
          <x14:formula1>
            <xm:f>Lists!$D$186:$D$190</xm:f>
          </x14:formula1>
          <xm:sqref>B108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1802-0C35-4A7D-98DB-086B8110A2BE}">
  <sheetPr codeName="Sheet15">
    <tabColor theme="7" tint="0.39997558519241921"/>
    <pageSetUpPr autoPageBreaks="0"/>
  </sheetPr>
  <dimension ref="A1:P40"/>
  <sheetViews>
    <sheetView showGridLines="0" zoomScale="55" zoomScaleNormal="55" workbookViewId="0">
      <pane ySplit="6" topLeftCell="A7" activePane="bottomLeft" state="frozen"/>
      <selection activeCell="F17" sqref="F17:J17"/>
      <selection pane="bottomLeft" activeCell="K33" sqref="K33:K38"/>
    </sheetView>
  </sheetViews>
  <sheetFormatPr defaultColWidth="8.54296875" defaultRowHeight="13.5"/>
  <cols>
    <col min="1" max="1" width="69.453125" style="494" bestFit="1" customWidth="1"/>
    <col min="2" max="2" width="19.54296875" style="494" customWidth="1"/>
    <col min="3" max="3" width="16.453125" style="494" customWidth="1"/>
    <col min="4" max="5" width="18.54296875" style="494" bestFit="1" customWidth="1"/>
    <col min="6" max="6" width="20.453125" style="494" bestFit="1" customWidth="1"/>
    <col min="7" max="10" width="18.54296875" style="494" bestFit="1" customWidth="1"/>
    <col min="11" max="16384" width="8.54296875" style="494"/>
  </cols>
  <sheetData>
    <row r="1" spans="1:16" s="2" customFormat="1" ht="25">
      <c r="A1" s="62" t="s">
        <v>1365</v>
      </c>
      <c r="B1" s="3"/>
      <c r="P1" s="4" t="s">
        <v>1</v>
      </c>
    </row>
    <row r="2" spans="1:16" s="2" customFormat="1" ht="25">
      <c r="A2" s="4" t="str">
        <f>Cover!$E$13</f>
        <v>Master</v>
      </c>
      <c r="B2" s="3"/>
    </row>
    <row r="3" spans="1:16" s="2" customFormat="1" ht="25">
      <c r="A3" s="4">
        <f>Cover!$E$15</f>
        <v>2025</v>
      </c>
      <c r="B3" s="4"/>
      <c r="C3" s="4"/>
      <c r="D3" s="4"/>
    </row>
    <row r="4" spans="1:16" s="5" customFormat="1" ht="25.5" thickBot="1">
      <c r="A4" s="1302" t="s">
        <v>43</v>
      </c>
      <c r="B4" s="6"/>
    </row>
    <row r="5" spans="1:16" ht="14">
      <c r="A5" s="557"/>
      <c r="B5" s="492"/>
      <c r="C5" s="492"/>
      <c r="D5" s="558" t="s">
        <v>1465</v>
      </c>
      <c r="E5" s="492"/>
      <c r="F5" s="493"/>
      <c r="G5" s="493"/>
      <c r="H5" s="493"/>
      <c r="I5" s="492"/>
      <c r="J5" s="492"/>
    </row>
    <row r="6" spans="1:16" ht="15" customHeight="1" thickBot="1">
      <c r="A6" s="557"/>
      <c r="B6" s="492"/>
      <c r="C6" s="493"/>
      <c r="D6" s="495"/>
      <c r="E6" s="493"/>
      <c r="F6" s="496" t="s">
        <v>489</v>
      </c>
      <c r="G6" s="496" t="s">
        <v>490</v>
      </c>
      <c r="H6" s="496" t="s">
        <v>491</v>
      </c>
      <c r="I6" s="496" t="s">
        <v>492</v>
      </c>
      <c r="J6" s="496" t="s">
        <v>494</v>
      </c>
    </row>
    <row r="7" spans="1:16" ht="15" customHeight="1">
      <c r="A7" s="559"/>
      <c r="B7" s="500"/>
      <c r="C7" s="560"/>
      <c r="D7" s="561"/>
      <c r="E7" s="560"/>
      <c r="F7" s="562"/>
      <c r="G7" s="562"/>
      <c r="H7" s="562"/>
      <c r="I7" s="562"/>
      <c r="J7" s="563"/>
    </row>
    <row r="8" spans="1:16" ht="14">
      <c r="A8" s="564"/>
      <c r="B8" s="505"/>
      <c r="F8" s="512"/>
      <c r="G8" s="512"/>
      <c r="H8" s="512"/>
      <c r="I8" s="512"/>
      <c r="J8" s="565"/>
    </row>
    <row r="9" spans="1:16" ht="15">
      <c r="A9" s="566"/>
      <c r="B9" s="567"/>
      <c r="C9" s="505"/>
      <c r="D9" s="505"/>
      <c r="E9" s="492"/>
      <c r="F9" s="512"/>
      <c r="G9" s="512"/>
      <c r="H9" s="512"/>
      <c r="I9" s="512"/>
      <c r="J9" s="565"/>
    </row>
    <row r="10" spans="1:16" ht="15">
      <c r="A10" s="566"/>
      <c r="B10" s="567"/>
      <c r="C10" s="505"/>
      <c r="D10" s="505"/>
      <c r="E10" s="492"/>
      <c r="F10" s="512">
        <v>0</v>
      </c>
      <c r="G10" s="512"/>
      <c r="H10" s="512"/>
      <c r="I10" s="512"/>
      <c r="J10" s="565"/>
    </row>
    <row r="11" spans="1:16" ht="14">
      <c r="A11" s="504" t="s">
        <v>2032</v>
      </c>
      <c r="E11" s="492"/>
      <c r="J11" s="514"/>
    </row>
    <row r="12" spans="1:16" ht="14">
      <c r="A12" s="504"/>
      <c r="C12" s="505"/>
      <c r="E12" s="492"/>
      <c r="J12" s="514"/>
    </row>
    <row r="13" spans="1:16" ht="14">
      <c r="A13" s="508" t="s">
        <v>1838</v>
      </c>
      <c r="B13" s="505" t="s">
        <v>148</v>
      </c>
      <c r="C13" s="505" t="s">
        <v>1471</v>
      </c>
      <c r="D13" s="505"/>
      <c r="E13" s="492"/>
      <c r="F13" s="942" cm="1">
        <f t="array" ref="F13">SUMPRODUCT(('License Values Data Table'!F$2:F$697)*('License Values Data Table'!$D$2:$D$697=$A$2)*('License Values Data Table'!$B$2:$B$697=$B13))</f>
        <v>0</v>
      </c>
      <c r="G13" s="942" cm="1">
        <f t="array" ref="G13">SUMPRODUCT(('License Values Data Table'!G$2:G$697)*('License Values Data Table'!$D$2:$D$697=$A$2)*('License Values Data Table'!$B$2:$B$697=$B13))</f>
        <v>0</v>
      </c>
      <c r="H13" s="942" cm="1">
        <f t="array" ref="H13">SUMPRODUCT(('License Values Data Table'!H$2:H$697)*('License Values Data Table'!$D$2:$D$697=$A$2)*('License Values Data Table'!$B$2:$B$697=$B13))</f>
        <v>0</v>
      </c>
      <c r="I13" s="942" cm="1">
        <f t="array" ref="I13">SUMPRODUCT(('License Values Data Table'!I$2:I$697)*('License Values Data Table'!$D$2:$D$697=$A$2)*('License Values Data Table'!$B$2:$B$697=$B13))</f>
        <v>0</v>
      </c>
      <c r="J13" s="942" cm="1">
        <f t="array" ref="J13">SUMPRODUCT(('License Values Data Table'!J$2:J$697)*('License Values Data Table'!$D$2:$D$697=$A$2)*('License Values Data Table'!$B$2:$B$697=$B13))</f>
        <v>0</v>
      </c>
    </row>
    <row r="14" spans="1:16" ht="15.5">
      <c r="A14" s="508" t="s">
        <v>2033</v>
      </c>
      <c r="B14" s="505" t="s">
        <v>2034</v>
      </c>
      <c r="C14" s="505" t="s">
        <v>1471</v>
      </c>
      <c r="D14" s="505"/>
      <c r="E14" s="492"/>
      <c r="F14" s="942">
        <f>'5.05 Connections'!V204</f>
        <v>0</v>
      </c>
      <c r="G14" s="942">
        <f>'5.05 Connections'!W204</f>
        <v>0</v>
      </c>
      <c r="H14" s="942">
        <f>'5.05 Connections'!X204</f>
        <v>0</v>
      </c>
      <c r="I14" s="942">
        <f>'1.05 Summary_Workload '!L45</f>
        <v>0</v>
      </c>
      <c r="J14" s="942">
        <f>'1.05 Summary_Workload '!M45</f>
        <v>0</v>
      </c>
    </row>
    <row r="15" spans="1:16" ht="14">
      <c r="A15" s="508" t="s">
        <v>2035</v>
      </c>
      <c r="B15" s="505" t="s">
        <v>2036</v>
      </c>
      <c r="C15" s="505" t="s">
        <v>1471</v>
      </c>
      <c r="D15" s="505"/>
      <c r="E15" s="492"/>
      <c r="F15" s="941">
        <f>F14</f>
        <v>0</v>
      </c>
      <c r="G15" s="1036">
        <f>F15+G14</f>
        <v>0</v>
      </c>
      <c r="H15" s="1036">
        <f t="shared" ref="H15:J15" si="0">G15+H14</f>
        <v>0</v>
      </c>
      <c r="I15" s="1036">
        <f t="shared" si="0"/>
        <v>0</v>
      </c>
      <c r="J15" s="1038">
        <f t="shared" si="0"/>
        <v>0</v>
      </c>
    </row>
    <row r="16" spans="1:16" ht="14">
      <c r="A16" s="508" t="s">
        <v>1839</v>
      </c>
      <c r="B16" s="505" t="s">
        <v>1470</v>
      </c>
      <c r="C16" s="505" t="s">
        <v>1471</v>
      </c>
      <c r="D16" s="505" t="s">
        <v>1472</v>
      </c>
      <c r="E16" s="492"/>
      <c r="F16" s="942" cm="1">
        <f t="array" ref="F16">SUMPRODUCT(('License Values Data Table'!F$2:F$697)*('License Values Data Table'!$D$2:$D$697=$A$2)*('License Values Data Table'!$B$2:$B$697=$B16))</f>
        <v>0</v>
      </c>
      <c r="G16" s="942" cm="1">
        <f t="array" ref="G16">SUMPRODUCT(('License Values Data Table'!G$2:G$697)*('License Values Data Table'!$D$2:$D$697=$A$2)*('License Values Data Table'!$B$2:$B$697=$B16))</f>
        <v>0</v>
      </c>
      <c r="H16" s="942" cm="1">
        <f t="array" ref="H16">SUMPRODUCT(('License Values Data Table'!H$2:H$697)*('License Values Data Table'!$D$2:$D$697=$A$2)*('License Values Data Table'!$B$2:$B$697=$B16))</f>
        <v>0</v>
      </c>
      <c r="I16" s="942" cm="1">
        <f t="array" ref="I16">SUMPRODUCT(('License Values Data Table'!I$2:I$697)*('License Values Data Table'!$D$2:$D$697=$A$2)*('License Values Data Table'!$B$2:$B$697=$B16))</f>
        <v>0</v>
      </c>
      <c r="J16" s="997" cm="1">
        <f t="array" ref="J16">SUMPRODUCT(('License Values Data Table'!J$2:J$697)*('License Values Data Table'!$D$2:$D$697=$A$2)*('License Values Data Table'!$B$2:$B$697=$B16))</f>
        <v>0</v>
      </c>
    </row>
    <row r="17" spans="1:10" ht="15.5">
      <c r="A17" s="508" t="s">
        <v>2037</v>
      </c>
      <c r="B17" s="505" t="s">
        <v>2038</v>
      </c>
      <c r="C17" s="505" t="s">
        <v>1471</v>
      </c>
      <c r="D17" s="505" t="s">
        <v>1804</v>
      </c>
      <c r="E17" s="492"/>
      <c r="F17" s="1021">
        <v>0</v>
      </c>
      <c r="G17" s="1021">
        <v>0</v>
      </c>
      <c r="H17" s="1021">
        <v>0</v>
      </c>
      <c r="I17" s="1021">
        <v>0</v>
      </c>
      <c r="J17" s="1023">
        <v>0</v>
      </c>
    </row>
    <row r="18" spans="1:10" ht="15.5">
      <c r="A18" s="513"/>
      <c r="B18" s="515" t="s">
        <v>2039</v>
      </c>
      <c r="C18" s="515" t="s">
        <v>2040</v>
      </c>
      <c r="D18" s="515" t="s">
        <v>1484</v>
      </c>
      <c r="E18" s="516"/>
      <c r="F18" s="956">
        <f>IFERROR((MIN((F15*(F16/10^6)),(F13*(F16/10^6)))*(F14/F15-F17)),0)</f>
        <v>0</v>
      </c>
      <c r="G18" s="956">
        <f t="shared" ref="G18:J18" si="1">IFERROR((MIN((G15*(G16/10^6)),(G13*(G16/10^6)))*(G14/G15-G17)),0)</f>
        <v>0</v>
      </c>
      <c r="H18" s="956">
        <f t="shared" si="1"/>
        <v>0</v>
      </c>
      <c r="I18" s="956">
        <f t="shared" si="1"/>
        <v>0</v>
      </c>
      <c r="J18" s="956">
        <f t="shared" si="1"/>
        <v>0</v>
      </c>
    </row>
    <row r="19" spans="1:10" ht="14">
      <c r="A19" s="504"/>
      <c r="B19" s="505"/>
      <c r="E19" s="492"/>
      <c r="F19" s="518"/>
      <c r="G19" s="518"/>
      <c r="H19" s="519"/>
      <c r="I19" s="519"/>
      <c r="J19" s="568"/>
    </row>
    <row r="20" spans="1:10" ht="14">
      <c r="A20" s="504"/>
      <c r="B20" s="505"/>
      <c r="C20" s="505"/>
      <c r="D20" s="505"/>
      <c r="E20" s="492"/>
      <c r="J20" s="514"/>
    </row>
    <row r="21" spans="1:10">
      <c r="A21" s="504" t="s">
        <v>2041</v>
      </c>
      <c r="J21" s="514"/>
    </row>
    <row r="22" spans="1:10" ht="14">
      <c r="A22" s="504"/>
      <c r="E22" s="492"/>
      <c r="F22" s="518"/>
      <c r="G22" s="518"/>
      <c r="H22" s="519"/>
      <c r="I22" s="519"/>
      <c r="J22" s="568"/>
    </row>
    <row r="23" spans="1:10" ht="14">
      <c r="A23" s="504"/>
      <c r="C23" s="505"/>
      <c r="D23" s="505"/>
      <c r="E23" s="492"/>
      <c r="J23" s="514"/>
    </row>
    <row r="24" spans="1:10" ht="15.5">
      <c r="A24" s="508" t="s">
        <v>2042</v>
      </c>
      <c r="B24" s="505" t="s">
        <v>2043</v>
      </c>
      <c r="C24" s="505" t="s">
        <v>2044</v>
      </c>
      <c r="D24" s="505"/>
      <c r="E24" s="492"/>
      <c r="F24" s="942">
        <f>'5.05 Connections'!V172</f>
        <v>0</v>
      </c>
      <c r="G24" s="942">
        <f>'5.05 Connections'!W172</f>
        <v>0</v>
      </c>
      <c r="H24" s="942">
        <f>'5.05 Connections'!X172</f>
        <v>0</v>
      </c>
      <c r="I24" s="942">
        <f>SUM('1.05 Summary_Workload '!L42:L43)</f>
        <v>0</v>
      </c>
      <c r="J24" s="942">
        <f>SUM('1.05 Summary_Workload '!M42:M43)</f>
        <v>0</v>
      </c>
    </row>
    <row r="25" spans="1:10" ht="15.5">
      <c r="A25" s="508" t="s">
        <v>2045</v>
      </c>
      <c r="B25" s="505" t="s">
        <v>2046</v>
      </c>
      <c r="C25" s="505" t="s">
        <v>2044</v>
      </c>
      <c r="D25" s="505" t="s">
        <v>1490</v>
      </c>
      <c r="E25" s="492"/>
      <c r="F25" s="942">
        <f>IFERROR('5.05 Connections'!V122+'5.05 Connections'!V123+'5.05 Connections'!V124+'5.05 Connections'!V125,0)</f>
        <v>0</v>
      </c>
      <c r="G25" s="942">
        <f>IFERROR('5.05 Connections'!W122+'5.05 Connections'!W123+'5.05 Connections'!W124+'5.05 Connections'!W125,0)</f>
        <v>0</v>
      </c>
      <c r="H25" s="942">
        <f>IFERROR('5.05 Connections'!X122+'5.05 Connections'!X123+'5.05 Connections'!X124+'5.05 Connections'!X125,0)</f>
        <v>0</v>
      </c>
      <c r="I25" s="942">
        <f>IFERROR(H25*SUM('1.05 Summary_Workload '!L42:L43)/H24,0)</f>
        <v>0</v>
      </c>
      <c r="J25" s="942">
        <f>IFERROR(I25*SUM('1.05 Summary_Workload '!M42:M43)/I24,0)</f>
        <v>0</v>
      </c>
    </row>
    <row r="26" spans="1:10" ht="14">
      <c r="A26" s="508" t="s">
        <v>1841</v>
      </c>
      <c r="B26" s="505" t="s">
        <v>1842</v>
      </c>
      <c r="C26" s="505" t="s">
        <v>2044</v>
      </c>
      <c r="D26" s="505" t="s">
        <v>1843</v>
      </c>
      <c r="E26" s="492"/>
      <c r="F26" s="942" cm="1">
        <f t="array" ref="F26">SUMPRODUCT(('License Values Data Table'!F$2:F$697)*('License Values Data Table'!$D$2:$D$697=$A$2)*('License Values Data Table'!$B$2:$B$697=$B26))</f>
        <v>0</v>
      </c>
      <c r="G26" s="942" cm="1">
        <f t="array" ref="G26">SUMPRODUCT(('License Values Data Table'!G$2:G$697)*('License Values Data Table'!$D$2:$D$697=$A$2)*('License Values Data Table'!$B$2:$B$697=$B26))</f>
        <v>0</v>
      </c>
      <c r="H26" s="942" cm="1">
        <f t="array" ref="H26">SUMPRODUCT(('License Values Data Table'!H$2:H$697)*('License Values Data Table'!$D$2:$D$697=$A$2)*('License Values Data Table'!$B$2:$B$697=$B26))</f>
        <v>0</v>
      </c>
      <c r="I26" s="942" cm="1">
        <f t="array" ref="I26">SUMPRODUCT(('License Values Data Table'!I$2:I$697)*('License Values Data Table'!$D$2:$D$697=$A$2)*('License Values Data Table'!$B$2:$B$697=$B26))</f>
        <v>0</v>
      </c>
      <c r="J26" s="997" cm="1">
        <f t="array" ref="J26">SUMPRODUCT(('License Values Data Table'!J$2:J$697)*('License Values Data Table'!$D$2:$D$697=$A$2)*('License Values Data Table'!$B$2:$B$697=$B26))</f>
        <v>0</v>
      </c>
    </row>
    <row r="27" spans="1:10" ht="14">
      <c r="A27" s="508" t="s">
        <v>1844</v>
      </c>
      <c r="B27" s="505" t="s">
        <v>1845</v>
      </c>
      <c r="C27" s="505" t="s">
        <v>2044</v>
      </c>
      <c r="D27" s="505" t="s">
        <v>1846</v>
      </c>
      <c r="E27" s="492"/>
      <c r="F27" s="942" cm="1">
        <f t="array" ref="F27">SUMPRODUCT(('License Values Data Table'!F$2:F$697)*('License Values Data Table'!$D$2:$D$697=$A$2)*('License Values Data Table'!$B$2:$B$697=$B27))</f>
        <v>0</v>
      </c>
      <c r="G27" s="942" cm="1">
        <f t="array" ref="G27">SUMPRODUCT(('License Values Data Table'!G$2:G$697)*('License Values Data Table'!$D$2:$D$697=$A$2)*('License Values Data Table'!$B$2:$B$697=$B27))</f>
        <v>0</v>
      </c>
      <c r="H27" s="942" cm="1">
        <f t="array" ref="H27">SUMPRODUCT(('License Values Data Table'!H$2:H$697)*('License Values Data Table'!$D$2:$D$697=$A$2)*('License Values Data Table'!$B$2:$B$697=$B27))</f>
        <v>0</v>
      </c>
      <c r="I27" s="942" cm="1">
        <f t="array" ref="I27">SUMPRODUCT(('License Values Data Table'!I$2:I$697)*('License Values Data Table'!$D$2:$D$697=$A$2)*('License Values Data Table'!$B$2:$B$697=$B27))</f>
        <v>0</v>
      </c>
      <c r="J27" s="997" cm="1">
        <f t="array" ref="J27">SUMPRODUCT(('License Values Data Table'!J$2:J$697)*('License Values Data Table'!$D$2:$D$697=$A$2)*('License Values Data Table'!$B$2:$B$697=$B27))</f>
        <v>0</v>
      </c>
    </row>
    <row r="28" spans="1:10" ht="15.5">
      <c r="A28" s="508"/>
      <c r="B28" s="515" t="s">
        <v>2047</v>
      </c>
      <c r="C28" s="515" t="s">
        <v>2048</v>
      </c>
      <c r="D28" s="515" t="s">
        <v>1484</v>
      </c>
      <c r="F28" s="956">
        <f>F24*F26*10^-6+F25*F27*10^-6</f>
        <v>0</v>
      </c>
      <c r="G28" s="956">
        <f>G24*G26*10^-6+G25*G27*10^-6</f>
        <v>0</v>
      </c>
      <c r="H28" s="956">
        <f>H24*H26*10^-6+H25*H27*10^-6</f>
        <v>0</v>
      </c>
      <c r="I28" s="956">
        <f>I24*I26*10^-6+I25*I27*10^-6</f>
        <v>0</v>
      </c>
      <c r="J28" s="990">
        <f>J24*J26*10^-6+J25*J27*10^-6</f>
        <v>0</v>
      </c>
    </row>
    <row r="29" spans="1:10">
      <c r="A29" s="508"/>
      <c r="C29" s="505"/>
      <c r="J29" s="514"/>
    </row>
    <row r="30" spans="1:10">
      <c r="A30" s="508"/>
      <c r="J30" s="514"/>
    </row>
    <row r="31" spans="1:10">
      <c r="A31" s="508"/>
      <c r="J31" s="514"/>
    </row>
    <row r="32" spans="1:10">
      <c r="A32" s="504" t="s">
        <v>2049</v>
      </c>
      <c r="J32" s="514"/>
    </row>
    <row r="34" spans="1:10" ht="15.5">
      <c r="A34" s="508" t="s">
        <v>1668</v>
      </c>
      <c r="B34" s="494" t="s">
        <v>2050</v>
      </c>
      <c r="C34" s="505" t="s">
        <v>1489</v>
      </c>
      <c r="D34" s="505" t="s">
        <v>1490</v>
      </c>
      <c r="F34" s="942">
        <f>'1.05 Summary_Workload '!I56</f>
        <v>0</v>
      </c>
      <c r="G34" s="942">
        <f>'1.05 Summary_Workload '!J56</f>
        <v>0</v>
      </c>
      <c r="H34" s="942">
        <f>'1.05 Summary_Workload '!K56</f>
        <v>0</v>
      </c>
      <c r="I34" s="942">
        <f>'1.05 Summary_Workload '!L56</f>
        <v>0</v>
      </c>
      <c r="J34" s="942">
        <f>'1.05 Summary_Workload '!M56</f>
        <v>0</v>
      </c>
    </row>
    <row r="35" spans="1:10" ht="15.5">
      <c r="A35" s="508" t="s">
        <v>1669</v>
      </c>
      <c r="B35" s="494" t="s">
        <v>2050</v>
      </c>
      <c r="C35" s="505" t="s">
        <v>1489</v>
      </c>
      <c r="D35" s="505" t="s">
        <v>1490</v>
      </c>
      <c r="F35" s="942">
        <f>'1.05 Summary_Workload '!I57</f>
        <v>0</v>
      </c>
      <c r="G35" s="942">
        <f>'1.05 Summary_Workload '!J57</f>
        <v>0</v>
      </c>
      <c r="H35" s="942">
        <f>'1.05 Summary_Workload '!K57</f>
        <v>0</v>
      </c>
      <c r="I35" s="942">
        <f>'1.05 Summary_Workload '!L57</f>
        <v>0</v>
      </c>
      <c r="J35" s="942">
        <f>'1.05 Summary_Workload '!M57</f>
        <v>0</v>
      </c>
    </row>
    <row r="36" spans="1:10" ht="15.5">
      <c r="A36" s="508" t="s">
        <v>1670</v>
      </c>
      <c r="B36" s="494" t="s">
        <v>2050</v>
      </c>
      <c r="C36" s="505" t="s">
        <v>1489</v>
      </c>
      <c r="D36" s="505" t="s">
        <v>1490</v>
      </c>
      <c r="F36" s="942">
        <f>'1.05 Summary_Workload '!I58</f>
        <v>0</v>
      </c>
      <c r="G36" s="942">
        <f>'1.05 Summary_Workload '!J58</f>
        <v>0</v>
      </c>
      <c r="H36" s="942">
        <f>'1.05 Summary_Workload '!K58</f>
        <v>0</v>
      </c>
      <c r="I36" s="942">
        <f>'1.05 Summary_Workload '!L58</f>
        <v>0</v>
      </c>
      <c r="J36" s="942">
        <f>'1.05 Summary_Workload '!M58</f>
        <v>0</v>
      </c>
    </row>
    <row r="37" spans="1:10" ht="15.5">
      <c r="A37" s="508" t="s">
        <v>1495</v>
      </c>
      <c r="B37" s="494" t="s">
        <v>2051</v>
      </c>
      <c r="C37" s="505" t="s">
        <v>1489</v>
      </c>
      <c r="D37" s="505" t="s">
        <v>1497</v>
      </c>
      <c r="F37" s="942" cm="1">
        <f t="array" ref="F37">SUMPRODUCT(('License Values Data Table'!F$2:F$697)*('License Values Data Table'!$D$2:$D$697=$A$2)*('License Values Data Table'!$A$2:$A$697=$A37))</f>
        <v>0</v>
      </c>
      <c r="G37" s="942" cm="1">
        <f t="array" ref="G37">SUMPRODUCT(('License Values Data Table'!G$2:G$697)*('License Values Data Table'!$D$2:$D$697=$A$2)*('License Values Data Table'!$A$2:$A$697=$A37))</f>
        <v>0</v>
      </c>
      <c r="H37" s="942" cm="1">
        <f t="array" ref="H37">SUMPRODUCT(('License Values Data Table'!H$2:H$697)*('License Values Data Table'!$D$2:$D$697=$A$2)*('License Values Data Table'!$A$2:$A$697=$A37))</f>
        <v>0</v>
      </c>
      <c r="I37" s="942" cm="1">
        <f t="array" ref="I37">SUMPRODUCT(('License Values Data Table'!I$2:I$697)*('License Values Data Table'!$D$2:$D$697=$A$2)*('License Values Data Table'!$A$2:$A$697=$A37))</f>
        <v>0</v>
      </c>
      <c r="J37" s="942" cm="1">
        <f t="array" ref="J37">SUMPRODUCT(('License Values Data Table'!J$2:J$697)*('License Values Data Table'!$D$2:$D$697=$A$2)*('License Values Data Table'!$A$2:$A$697=$A37))</f>
        <v>0</v>
      </c>
    </row>
    <row r="38" spans="1:10" ht="15.5">
      <c r="A38" s="508" t="s">
        <v>1498</v>
      </c>
      <c r="B38" s="494" t="s">
        <v>2051</v>
      </c>
      <c r="C38" s="505" t="s">
        <v>1489</v>
      </c>
      <c r="D38" s="505" t="s">
        <v>1497</v>
      </c>
      <c r="F38" s="942" cm="1">
        <f t="array" ref="F38">SUMPRODUCT(('License Values Data Table'!F$2:F$697)*('License Values Data Table'!$D$2:$D$697=$A$2)*('License Values Data Table'!$A$2:$A$697=$A38))</f>
        <v>0</v>
      </c>
      <c r="G38" s="942" cm="1">
        <f t="array" ref="G38">SUMPRODUCT(('License Values Data Table'!G$2:G$697)*('License Values Data Table'!$D$2:$D$697=$A$2)*('License Values Data Table'!$A$2:$A$697=$A38))</f>
        <v>0</v>
      </c>
      <c r="H38" s="942" cm="1">
        <f t="array" ref="H38">SUMPRODUCT(('License Values Data Table'!H$2:H$697)*('License Values Data Table'!$D$2:$D$697=$A$2)*('License Values Data Table'!$A$2:$A$697=$A38))</f>
        <v>0</v>
      </c>
      <c r="I38" s="942" cm="1">
        <f t="array" ref="I38">SUMPRODUCT(('License Values Data Table'!I$2:I$697)*('License Values Data Table'!$D$2:$D$697=$A$2)*('License Values Data Table'!$A$2:$A$697=$A38))</f>
        <v>0</v>
      </c>
      <c r="J38" s="942" cm="1">
        <f t="array" ref="J38">SUMPRODUCT(('License Values Data Table'!J$2:J$697)*('License Values Data Table'!$D$2:$D$697=$A$2)*('License Values Data Table'!$A$2:$A$697=$A38))</f>
        <v>0</v>
      </c>
    </row>
    <row r="39" spans="1:10" ht="15.5">
      <c r="A39" s="508" t="s">
        <v>1499</v>
      </c>
      <c r="B39" s="494" t="s">
        <v>2051</v>
      </c>
      <c r="C39" s="505" t="s">
        <v>1489</v>
      </c>
      <c r="D39" s="505" t="s">
        <v>1497</v>
      </c>
      <c r="F39" s="942" cm="1">
        <f t="array" ref="F39">SUMPRODUCT(('License Values Data Table'!F$2:F$697)*('License Values Data Table'!$D$2:$D$697=$A$2)*('License Values Data Table'!$A$2:$A$697=$A39))</f>
        <v>0</v>
      </c>
      <c r="G39" s="942" cm="1">
        <f t="array" ref="G39">SUMPRODUCT(('License Values Data Table'!G$2:G$697)*('License Values Data Table'!$D$2:$D$697=$A$2)*('License Values Data Table'!$A$2:$A$697=$A39))</f>
        <v>0</v>
      </c>
      <c r="H39" s="942" cm="1">
        <f t="array" ref="H39">SUMPRODUCT(('License Values Data Table'!H$2:H$697)*('License Values Data Table'!$D$2:$D$697=$A$2)*('License Values Data Table'!$A$2:$A$697=$A39))</f>
        <v>0</v>
      </c>
      <c r="I39" s="942" cm="1">
        <f t="array" ref="I39">SUMPRODUCT(('License Values Data Table'!I$2:I$697)*('License Values Data Table'!$D$2:$D$697=$A$2)*('License Values Data Table'!$A$2:$A$697=$A39))</f>
        <v>0</v>
      </c>
      <c r="J39" s="997" cm="1">
        <f t="array" ref="J39">SUMPRODUCT(('License Values Data Table'!J$2:J$697)*('License Values Data Table'!$D$2:$D$697=$A$2)*('License Values Data Table'!$A$2:$A$697=$A39))</f>
        <v>0</v>
      </c>
    </row>
    <row r="40" spans="1:10" ht="15.5">
      <c r="A40" s="508"/>
      <c r="B40" s="521" t="s">
        <v>2052</v>
      </c>
      <c r="C40" s="515" t="s">
        <v>1501</v>
      </c>
      <c r="D40" s="515" t="s">
        <v>1484</v>
      </c>
      <c r="F40" s="956">
        <f>SUMPRODUCT(F34:F36,F37:F39)*10^-6</f>
        <v>0</v>
      </c>
      <c r="G40" s="956">
        <f t="shared" ref="G40:J40" si="2">SUMPRODUCT(G34:G36,G37:G39)*10^-6</f>
        <v>0</v>
      </c>
      <c r="H40" s="956">
        <f t="shared" si="2"/>
        <v>0</v>
      </c>
      <c r="I40" s="1039">
        <f t="shared" si="2"/>
        <v>0</v>
      </c>
      <c r="J40" s="990">
        <f t="shared" si="2"/>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65488-28F6-4017-AB3C-5136458D240B}">
  <sheetPr codeName="Sheet16">
    <tabColor theme="7" tint="0.39997558519241921"/>
    <pageSetUpPr autoPageBreaks="0"/>
  </sheetPr>
  <dimension ref="A1:P79"/>
  <sheetViews>
    <sheetView showGridLines="0" zoomScale="55" zoomScaleNormal="55" workbookViewId="0">
      <pane ySplit="6" topLeftCell="A34" activePane="bottomLeft" state="frozen"/>
      <selection activeCell="F17" sqref="F17"/>
      <selection pane="bottomLeft" activeCell="M64" sqref="M64"/>
    </sheetView>
  </sheetViews>
  <sheetFormatPr defaultColWidth="8.54296875" defaultRowHeight="13.5"/>
  <cols>
    <col min="1" max="1" width="14.453125" style="494" customWidth="1"/>
    <col min="2" max="2" width="19.54296875" style="494" customWidth="1"/>
    <col min="3" max="3" width="32.453125" style="494" customWidth="1"/>
    <col min="4" max="4" width="17.453125" style="494" customWidth="1"/>
    <col min="5" max="5" width="6.54296875" style="494" customWidth="1"/>
    <col min="6" max="10" width="14.453125" style="494" customWidth="1"/>
    <col min="11" max="11" width="3.453125" style="494" customWidth="1"/>
    <col min="12" max="16384" width="8.54296875" style="494"/>
  </cols>
  <sheetData>
    <row r="1" spans="1:16" s="2" customFormat="1" ht="25">
      <c r="A1" s="62" t="s">
        <v>1365</v>
      </c>
      <c r="B1" s="3"/>
      <c r="P1" s="4" t="s">
        <v>1</v>
      </c>
    </row>
    <row r="2" spans="1:16" s="2" customFormat="1" ht="25">
      <c r="A2" s="4" t="str">
        <f>Cover!$E$13</f>
        <v>Master</v>
      </c>
      <c r="B2" s="3"/>
    </row>
    <row r="3" spans="1:16" s="2" customFormat="1" ht="25">
      <c r="A3" s="4">
        <f>Cover!$E$15</f>
        <v>2025</v>
      </c>
      <c r="B3" s="4"/>
      <c r="C3" s="4"/>
      <c r="D3" s="4"/>
    </row>
    <row r="4" spans="1:16" s="5" customFormat="1" ht="25.5" thickBot="1">
      <c r="A4" s="1302" t="s">
        <v>2053</v>
      </c>
      <c r="B4" s="6"/>
    </row>
    <row r="5" spans="1:16" ht="14">
      <c r="A5" s="489"/>
      <c r="B5" s="490"/>
      <c r="C5" s="490"/>
      <c r="D5" s="558" t="s">
        <v>1465</v>
      </c>
      <c r="E5" s="492"/>
      <c r="F5" s="493"/>
      <c r="G5" s="493"/>
      <c r="H5" s="493"/>
      <c r="I5" s="492"/>
      <c r="J5" s="492"/>
      <c r="K5" s="492"/>
      <c r="L5" s="490"/>
      <c r="M5" s="490"/>
      <c r="N5" s="490"/>
      <c r="O5" s="490"/>
      <c r="P5" s="507"/>
    </row>
    <row r="6" spans="1:16" ht="15" customHeight="1">
      <c r="A6" s="489"/>
      <c r="B6" s="490"/>
      <c r="C6" s="495"/>
      <c r="D6" s="495"/>
      <c r="E6" s="493"/>
      <c r="F6" s="542" t="s">
        <v>489</v>
      </c>
      <c r="G6" s="542" t="s">
        <v>490</v>
      </c>
      <c r="H6" s="542" t="s">
        <v>491</v>
      </c>
      <c r="I6" s="542" t="s">
        <v>492</v>
      </c>
      <c r="J6" s="542" t="s">
        <v>494</v>
      </c>
      <c r="K6" s="492"/>
      <c r="L6" s="490"/>
      <c r="M6" s="490"/>
      <c r="N6" s="490"/>
      <c r="O6" s="490"/>
      <c r="P6" s="507"/>
    </row>
    <row r="7" spans="1:16" ht="15" customHeight="1">
      <c r="A7" s="489"/>
      <c r="B7" s="490"/>
      <c r="C7" s="495"/>
      <c r="D7" s="495"/>
      <c r="E7" s="493"/>
      <c r="F7" s="510"/>
      <c r="G7" s="510"/>
      <c r="H7" s="510"/>
      <c r="I7" s="510"/>
      <c r="J7" s="511"/>
      <c r="K7" s="490"/>
      <c r="L7" s="490"/>
      <c r="M7" s="490"/>
      <c r="N7" s="490"/>
      <c r="O7" s="490"/>
      <c r="P7" s="507"/>
    </row>
    <row r="8" spans="1:16" ht="14">
      <c r="A8" s="504" t="s">
        <v>1517</v>
      </c>
      <c r="B8" s="505"/>
      <c r="E8" s="492"/>
      <c r="G8" s="512"/>
      <c r="H8" s="512"/>
      <c r="I8" s="512"/>
      <c r="J8" s="512"/>
      <c r="N8" s="490"/>
      <c r="O8" s="490"/>
      <c r="P8" s="507"/>
    </row>
    <row r="9" spans="1:16" ht="14">
      <c r="A9" s="513"/>
      <c r="C9" s="505"/>
      <c r="D9" s="505"/>
      <c r="E9" s="492"/>
      <c r="F9" s="512"/>
      <c r="G9" s="512"/>
      <c r="H9" s="512"/>
      <c r="I9" s="512"/>
      <c r="J9" s="512"/>
      <c r="N9" s="490"/>
      <c r="O9" s="490"/>
      <c r="P9" s="507"/>
    </row>
    <row r="10" spans="1:16" ht="15.5">
      <c r="A10" s="508" t="s">
        <v>1807</v>
      </c>
      <c r="B10" s="505" t="s">
        <v>2054</v>
      </c>
      <c r="C10" s="505" t="s">
        <v>1899</v>
      </c>
      <c r="D10" s="505" t="s">
        <v>1484</v>
      </c>
      <c r="E10" s="492"/>
      <c r="F10" s="1021"/>
      <c r="G10" s="1021"/>
      <c r="H10" s="1021"/>
      <c r="I10" s="1021"/>
      <c r="J10" s="1021"/>
      <c r="K10" s="509" t="s">
        <v>2055</v>
      </c>
      <c r="N10" s="490"/>
      <c r="O10" s="490"/>
      <c r="P10" s="507"/>
    </row>
    <row r="11" spans="1:16" ht="15.5">
      <c r="A11" s="508" t="s">
        <v>1543</v>
      </c>
      <c r="B11" s="505" t="s">
        <v>2056</v>
      </c>
      <c r="C11" s="505" t="s">
        <v>1899</v>
      </c>
      <c r="D11" s="505" t="s">
        <v>1484</v>
      </c>
      <c r="E11" s="492"/>
      <c r="F11" s="1021"/>
      <c r="G11" s="1021"/>
      <c r="H11" s="1021"/>
      <c r="I11" s="1021"/>
      <c r="J11" s="1021"/>
      <c r="K11" s="509" t="s">
        <v>2057</v>
      </c>
      <c r="N11" s="490"/>
      <c r="O11" s="490"/>
      <c r="P11" s="507"/>
    </row>
    <row r="12" spans="1:16" ht="15.5">
      <c r="A12" s="513"/>
      <c r="B12" s="515" t="s">
        <v>2058</v>
      </c>
      <c r="C12" s="515" t="s">
        <v>1903</v>
      </c>
      <c r="D12" s="515" t="s">
        <v>1484</v>
      </c>
      <c r="E12" s="492"/>
      <c r="F12" s="956">
        <f>F10-F11</f>
        <v>0</v>
      </c>
      <c r="G12" s="956">
        <f>G10-G11</f>
        <v>0</v>
      </c>
      <c r="H12" s="956">
        <f>H10-H11</f>
        <v>0</v>
      </c>
      <c r="I12" s="956">
        <f>I10-I11</f>
        <v>0</v>
      </c>
      <c r="J12" s="956">
        <f>J10-J11</f>
        <v>0</v>
      </c>
      <c r="N12" s="490"/>
      <c r="O12" s="490"/>
      <c r="P12" s="507"/>
    </row>
    <row r="13" spans="1:16" ht="14">
      <c r="A13" s="513"/>
      <c r="B13" s="505"/>
      <c r="C13" s="505"/>
      <c r="D13" s="505"/>
      <c r="E13" s="492"/>
      <c r="F13" s="512"/>
      <c r="G13" s="512"/>
      <c r="H13" s="512"/>
      <c r="I13" s="512"/>
      <c r="J13" s="512"/>
      <c r="N13" s="490"/>
      <c r="O13" s="490"/>
      <c r="P13" s="507"/>
    </row>
    <row r="14" spans="1:16" ht="14">
      <c r="A14" s="513"/>
      <c r="B14" s="505"/>
      <c r="C14" s="505"/>
      <c r="D14" s="505"/>
      <c r="E14" s="492"/>
      <c r="G14" s="512"/>
      <c r="H14" s="512"/>
      <c r="I14" s="512"/>
      <c r="J14" s="512"/>
      <c r="N14" s="490"/>
      <c r="O14" s="490"/>
      <c r="P14" s="507"/>
    </row>
    <row r="15" spans="1:16" ht="14">
      <c r="A15" s="504" t="s">
        <v>1518</v>
      </c>
      <c r="B15" s="505"/>
      <c r="E15" s="492"/>
      <c r="F15" s="518"/>
      <c r="G15" s="518"/>
      <c r="H15" s="519"/>
      <c r="I15" s="519"/>
      <c r="J15" s="519"/>
      <c r="K15" s="511"/>
      <c r="N15" s="490"/>
      <c r="O15" s="490"/>
      <c r="P15" s="507"/>
    </row>
    <row r="17" spans="1:11" ht="15.5">
      <c r="A17" s="508" t="s">
        <v>1807</v>
      </c>
      <c r="B17" s="505" t="s">
        <v>2059</v>
      </c>
      <c r="C17" s="505" t="s">
        <v>1905</v>
      </c>
      <c r="D17" s="505" t="s">
        <v>1484</v>
      </c>
      <c r="E17" s="492"/>
      <c r="F17" s="1021"/>
      <c r="G17" s="1021"/>
      <c r="H17" s="1021"/>
      <c r="I17" s="1021"/>
      <c r="J17" s="1021"/>
      <c r="K17" s="509" t="s">
        <v>2055</v>
      </c>
    </row>
    <row r="18" spans="1:11" ht="15.5">
      <c r="A18" s="508" t="s">
        <v>1543</v>
      </c>
      <c r="B18" s="505" t="s">
        <v>2060</v>
      </c>
      <c r="C18" s="505" t="s">
        <v>1905</v>
      </c>
      <c r="D18" s="505" t="s">
        <v>1484</v>
      </c>
      <c r="E18" s="492"/>
      <c r="F18" s="1021"/>
      <c r="G18" s="1021"/>
      <c r="H18" s="1021"/>
      <c r="I18" s="1021"/>
      <c r="J18" s="1021"/>
      <c r="K18" s="509" t="s">
        <v>2057</v>
      </c>
    </row>
    <row r="19" spans="1:11" ht="15.5">
      <c r="A19" s="504"/>
      <c r="B19" s="515" t="s">
        <v>2061</v>
      </c>
      <c r="C19" s="515" t="s">
        <v>1908</v>
      </c>
      <c r="D19" s="515" t="s">
        <v>1484</v>
      </c>
      <c r="E19" s="492"/>
      <c r="F19" s="956">
        <f>F17-F18</f>
        <v>0</v>
      </c>
      <c r="G19" s="956">
        <f t="shared" ref="G19:J19" si="0">G17-G18</f>
        <v>0</v>
      </c>
      <c r="H19" s="956">
        <f t="shared" si="0"/>
        <v>0</v>
      </c>
      <c r="I19" s="956">
        <f t="shared" si="0"/>
        <v>0</v>
      </c>
      <c r="J19" s="956">
        <f t="shared" si="0"/>
        <v>0</v>
      </c>
      <c r="K19" s="511"/>
    </row>
    <row r="20" spans="1:11" ht="14">
      <c r="A20" s="504"/>
      <c r="B20" s="505"/>
      <c r="C20" s="505"/>
      <c r="D20" s="505"/>
      <c r="E20" s="492"/>
      <c r="F20" s="518"/>
      <c r="G20" s="518"/>
      <c r="H20" s="519"/>
      <c r="I20" s="519"/>
      <c r="J20" s="519"/>
      <c r="K20" s="511"/>
    </row>
    <row r="21" spans="1:11" ht="14">
      <c r="A21" s="504"/>
      <c r="B21" s="505"/>
      <c r="C21" s="505"/>
      <c r="D21" s="505"/>
      <c r="E21" s="492"/>
      <c r="F21" s="518"/>
      <c r="G21" s="518"/>
      <c r="H21" s="519"/>
      <c r="I21" s="519"/>
      <c r="J21" s="519"/>
      <c r="K21" s="511"/>
    </row>
    <row r="22" spans="1:11" ht="14">
      <c r="A22" s="504" t="s">
        <v>2062</v>
      </c>
      <c r="B22" s="505"/>
      <c r="E22" s="492"/>
      <c r="G22" s="518"/>
      <c r="H22" s="519"/>
      <c r="I22" s="519"/>
      <c r="J22" s="519"/>
      <c r="K22" s="511"/>
    </row>
    <row r="23" spans="1:11" ht="14">
      <c r="A23" s="504"/>
      <c r="B23" s="505"/>
      <c r="C23" s="505"/>
      <c r="D23" s="505"/>
      <c r="E23" s="492"/>
    </row>
    <row r="24" spans="1:11" ht="15.5">
      <c r="A24" s="508" t="s">
        <v>1807</v>
      </c>
      <c r="B24" s="505" t="s">
        <v>2063</v>
      </c>
      <c r="C24" s="505" t="s">
        <v>1910</v>
      </c>
      <c r="D24" s="505" t="s">
        <v>1484</v>
      </c>
      <c r="E24" s="492"/>
      <c r="F24" s="1021"/>
      <c r="G24" s="1021"/>
      <c r="H24" s="1021"/>
      <c r="I24" s="1021"/>
      <c r="J24" s="1021"/>
      <c r="K24" s="509" t="s">
        <v>2055</v>
      </c>
    </row>
    <row r="25" spans="1:11" ht="15.5">
      <c r="A25" s="508" t="s">
        <v>1543</v>
      </c>
      <c r="B25" s="505" t="s">
        <v>2064</v>
      </c>
      <c r="C25" s="505" t="s">
        <v>1910</v>
      </c>
      <c r="D25" s="505" t="s">
        <v>1484</v>
      </c>
      <c r="E25" s="492"/>
      <c r="F25" s="1021"/>
      <c r="G25" s="1021"/>
      <c r="H25" s="1021"/>
      <c r="I25" s="1021"/>
      <c r="J25" s="1021"/>
      <c r="K25" s="509" t="s">
        <v>2057</v>
      </c>
    </row>
    <row r="26" spans="1:11" ht="15.5">
      <c r="A26" s="504"/>
      <c r="B26" s="515" t="s">
        <v>2065</v>
      </c>
      <c r="C26" s="515" t="s">
        <v>1913</v>
      </c>
      <c r="D26" s="515" t="s">
        <v>1484</v>
      </c>
      <c r="E26" s="492"/>
      <c r="F26" s="956">
        <f>F24-F25</f>
        <v>0</v>
      </c>
      <c r="G26" s="956">
        <f t="shared" ref="G26:J26" si="1">G24-G25</f>
        <v>0</v>
      </c>
      <c r="H26" s="956">
        <f t="shared" si="1"/>
        <v>0</v>
      </c>
      <c r="I26" s="956">
        <f t="shared" si="1"/>
        <v>0</v>
      </c>
      <c r="J26" s="956">
        <f t="shared" si="1"/>
        <v>0</v>
      </c>
    </row>
    <row r="27" spans="1:11" ht="14">
      <c r="A27" s="569"/>
      <c r="B27" s="505"/>
      <c r="C27" s="505"/>
      <c r="D27" s="505"/>
      <c r="E27" s="511"/>
      <c r="F27" s="229"/>
      <c r="G27" s="229"/>
      <c r="H27" s="229"/>
      <c r="I27" s="229"/>
      <c r="J27" s="229"/>
    </row>
    <row r="28" spans="1:11" ht="14">
      <c r="A28" s="569"/>
      <c r="B28" s="505"/>
      <c r="C28" s="505"/>
      <c r="D28" s="505"/>
      <c r="E28" s="511"/>
      <c r="F28" s="229"/>
      <c r="G28" s="229"/>
      <c r="H28" s="229"/>
      <c r="I28" s="229"/>
      <c r="J28" s="229"/>
    </row>
    <row r="29" spans="1:11" ht="15.5">
      <c r="A29" s="504" t="s">
        <v>2066</v>
      </c>
      <c r="E29" s="492"/>
      <c r="F29" s="234" t="s">
        <v>2067</v>
      </c>
      <c r="G29" s="229"/>
      <c r="H29" s="519"/>
      <c r="I29" s="519"/>
      <c r="J29" s="519"/>
    </row>
    <row r="30" spans="1:11" ht="14">
      <c r="A30" s="489"/>
      <c r="B30" s="490"/>
      <c r="C30" s="505"/>
      <c r="D30" s="505"/>
      <c r="E30" s="492"/>
      <c r="F30" s="511"/>
      <c r="G30" s="511"/>
      <c r="H30" s="511"/>
      <c r="I30" s="511"/>
      <c r="J30" s="511"/>
      <c r="K30" s="511"/>
    </row>
    <row r="31" spans="1:11" ht="15.5">
      <c r="A31" s="508" t="s">
        <v>1807</v>
      </c>
      <c r="B31" s="505" t="s">
        <v>2068</v>
      </c>
      <c r="C31" s="505" t="s">
        <v>2069</v>
      </c>
      <c r="D31" s="505" t="s">
        <v>1484</v>
      </c>
      <c r="F31" s="1021">
        <v>0</v>
      </c>
      <c r="G31" s="1021">
        <v>0</v>
      </c>
      <c r="H31" s="1021">
        <v>0</v>
      </c>
      <c r="I31" s="1021">
        <v>0</v>
      </c>
      <c r="J31" s="1021">
        <v>0</v>
      </c>
      <c r="K31" s="509" t="s">
        <v>2055</v>
      </c>
    </row>
    <row r="32" spans="1:11" ht="15.5">
      <c r="A32" s="508" t="s">
        <v>1543</v>
      </c>
      <c r="B32" s="505" t="s">
        <v>2070</v>
      </c>
      <c r="C32" s="505" t="s">
        <v>2069</v>
      </c>
      <c r="D32" s="505" t="s">
        <v>1484</v>
      </c>
      <c r="F32" s="1021">
        <v>0</v>
      </c>
      <c r="G32" s="1021">
        <v>0</v>
      </c>
      <c r="H32" s="1021">
        <v>0</v>
      </c>
      <c r="I32" s="1021">
        <v>0</v>
      </c>
      <c r="J32" s="1021">
        <v>0</v>
      </c>
      <c r="K32" s="509" t="s">
        <v>2057</v>
      </c>
    </row>
    <row r="33" spans="1:11" ht="15.5">
      <c r="A33" s="508"/>
      <c r="B33" s="515" t="s">
        <v>2071</v>
      </c>
      <c r="C33" s="515" t="s">
        <v>2072</v>
      </c>
      <c r="D33" s="515" t="s">
        <v>1484</v>
      </c>
      <c r="F33" s="956">
        <f>F31-F32</f>
        <v>0</v>
      </c>
      <c r="G33" s="956">
        <f t="shared" ref="G33:J33" si="2">G31-G32</f>
        <v>0</v>
      </c>
      <c r="H33" s="956">
        <f t="shared" si="2"/>
        <v>0</v>
      </c>
      <c r="I33" s="956">
        <f t="shared" si="2"/>
        <v>0</v>
      </c>
      <c r="J33" s="956">
        <f t="shared" si="2"/>
        <v>0</v>
      </c>
    </row>
    <row r="34" spans="1:11" ht="14">
      <c r="A34" s="570"/>
      <c r="B34" s="505"/>
      <c r="C34" s="505"/>
      <c r="D34" s="505"/>
      <c r="E34" s="511"/>
      <c r="F34" s="229"/>
      <c r="G34" s="229"/>
      <c r="H34" s="229"/>
      <c r="I34" s="229"/>
      <c r="J34" s="229"/>
    </row>
    <row r="35" spans="1:11">
      <c r="A35" s="504" t="s">
        <v>1519</v>
      </c>
      <c r="B35" s="521"/>
      <c r="C35" s="521"/>
      <c r="D35" s="521"/>
    </row>
    <row r="36" spans="1:11">
      <c r="A36" s="558"/>
      <c r="B36" s="521"/>
      <c r="C36" s="521"/>
      <c r="D36" s="521"/>
    </row>
    <row r="37" spans="1:11" ht="14">
      <c r="A37" s="508" t="s">
        <v>1807</v>
      </c>
      <c r="B37" s="505" t="s">
        <v>2073</v>
      </c>
      <c r="C37" s="505" t="s">
        <v>2074</v>
      </c>
      <c r="D37" s="505" t="s">
        <v>1484</v>
      </c>
      <c r="F37" s="1021"/>
      <c r="G37" s="1021"/>
      <c r="H37" s="1021"/>
      <c r="I37" s="1021"/>
      <c r="J37" s="1021"/>
      <c r="K37" s="509" t="s">
        <v>2055</v>
      </c>
    </row>
    <row r="38" spans="1:11" ht="14">
      <c r="A38" s="508" t="s">
        <v>1543</v>
      </c>
      <c r="B38" s="505" t="s">
        <v>2075</v>
      </c>
      <c r="C38" s="505" t="s">
        <v>2074</v>
      </c>
      <c r="D38" s="505" t="s">
        <v>1484</v>
      </c>
      <c r="F38" s="1021"/>
      <c r="G38" s="1021"/>
      <c r="H38" s="1021"/>
      <c r="I38" s="1021"/>
      <c r="J38" s="1021"/>
      <c r="K38" s="509" t="s">
        <v>2057</v>
      </c>
    </row>
    <row r="39" spans="1:11" ht="15.5">
      <c r="A39" s="572"/>
      <c r="B39" s="543" t="s">
        <v>2076</v>
      </c>
      <c r="C39" s="543" t="s">
        <v>2074</v>
      </c>
      <c r="D39" s="573" t="s">
        <v>1484</v>
      </c>
      <c r="E39" s="511"/>
      <c r="F39" s="956">
        <f>F37-F38</f>
        <v>0</v>
      </c>
      <c r="G39" s="956">
        <f t="shared" ref="G39:J39" si="3">G37-G38</f>
        <v>0</v>
      </c>
      <c r="H39" s="956">
        <f t="shared" si="3"/>
        <v>0</v>
      </c>
      <c r="I39" s="956">
        <f t="shared" si="3"/>
        <v>0</v>
      </c>
      <c r="J39" s="956">
        <f t="shared" si="3"/>
        <v>0</v>
      </c>
      <c r="K39" s="509"/>
    </row>
    <row r="40" spans="1:11" ht="14">
      <c r="A40" s="572"/>
      <c r="B40" s="543"/>
      <c r="C40" s="543"/>
      <c r="D40" s="573"/>
      <c r="E40" s="511"/>
      <c r="F40" s="229"/>
      <c r="G40" s="229"/>
      <c r="H40" s="229"/>
      <c r="I40" s="229"/>
      <c r="J40" s="229"/>
      <c r="K40" s="509"/>
    </row>
    <row r="41" spans="1:11">
      <c r="A41" s="504" t="s">
        <v>1520</v>
      </c>
    </row>
    <row r="42" spans="1:11" ht="14">
      <c r="A42" s="571"/>
      <c r="B42" s="543"/>
      <c r="C42" s="543"/>
      <c r="D42" s="543"/>
      <c r="E42" s="511"/>
      <c r="F42" s="229"/>
      <c r="G42" s="229"/>
      <c r="H42" s="229"/>
      <c r="I42" s="229"/>
      <c r="J42" s="229"/>
    </row>
    <row r="43" spans="1:11" ht="13.5" customHeight="1">
      <c r="A43" s="572" t="s">
        <v>1807</v>
      </c>
      <c r="B43" s="543" t="s">
        <v>2077</v>
      </c>
      <c r="C43" s="543" t="s">
        <v>2078</v>
      </c>
      <c r="D43" s="573" t="s">
        <v>1484</v>
      </c>
      <c r="E43" s="511"/>
      <c r="F43" s="1021"/>
      <c r="G43" s="1021"/>
      <c r="H43" s="1021"/>
      <c r="I43" s="1021"/>
      <c r="J43" s="1021"/>
      <c r="K43" s="509" t="s">
        <v>2055</v>
      </c>
    </row>
    <row r="44" spans="1:11">
      <c r="A44" s="504" t="s">
        <v>1521</v>
      </c>
      <c r="B44" s="521"/>
      <c r="C44" s="521"/>
      <c r="D44" s="521"/>
    </row>
    <row r="45" spans="1:11" ht="14">
      <c r="A45" s="571"/>
      <c r="B45" s="543"/>
      <c r="C45" s="543"/>
      <c r="D45" s="543"/>
      <c r="E45" s="511"/>
      <c r="F45" s="229"/>
      <c r="G45" s="229"/>
      <c r="H45" s="229"/>
      <c r="I45" s="229"/>
      <c r="J45" s="229"/>
    </row>
    <row r="46" spans="1:11" ht="15.5">
      <c r="A46" s="572" t="s">
        <v>1807</v>
      </c>
      <c r="B46" s="543" t="s">
        <v>2079</v>
      </c>
      <c r="C46" s="543" t="s">
        <v>2080</v>
      </c>
      <c r="D46" s="573" t="s">
        <v>1484</v>
      </c>
      <c r="E46" s="511"/>
      <c r="F46" s="1021"/>
      <c r="G46" s="1021"/>
      <c r="H46" s="1021"/>
      <c r="I46" s="1021"/>
      <c r="J46" s="1021"/>
      <c r="K46" s="509" t="s">
        <v>2055</v>
      </c>
    </row>
    <row r="47" spans="1:11" ht="14">
      <c r="A47" s="571"/>
      <c r="B47" s="571"/>
      <c r="C47" s="571"/>
      <c r="D47" s="571"/>
      <c r="E47" s="511"/>
      <c r="F47" s="229"/>
      <c r="G47" s="229"/>
      <c r="H47" s="229"/>
      <c r="I47" s="229"/>
      <c r="J47" s="229"/>
    </row>
    <row r="48" spans="1:11" ht="14">
      <c r="A48" s="504" t="s">
        <v>1522</v>
      </c>
      <c r="E48" s="511"/>
      <c r="F48" s="229"/>
      <c r="G48" s="229"/>
      <c r="H48" s="229"/>
      <c r="I48" s="229"/>
      <c r="J48" s="229"/>
    </row>
    <row r="50" spans="1:11" ht="15.5">
      <c r="A50" s="572" t="s">
        <v>1807</v>
      </c>
      <c r="B50" s="543" t="s">
        <v>2081</v>
      </c>
      <c r="C50" s="543" t="s">
        <v>2082</v>
      </c>
      <c r="D50" s="573" t="s">
        <v>1484</v>
      </c>
      <c r="E50" s="511"/>
      <c r="F50" s="1021"/>
      <c r="G50" s="1021"/>
      <c r="H50" s="1021"/>
      <c r="I50" s="1021"/>
      <c r="J50" s="1021"/>
      <c r="K50" s="509" t="s">
        <v>2055</v>
      </c>
    </row>
    <row r="51" spans="1:11" ht="14">
      <c r="A51" s="571"/>
      <c r="B51" s="543"/>
      <c r="C51" s="543"/>
      <c r="D51" s="543"/>
      <c r="E51" s="511"/>
      <c r="F51" s="229"/>
      <c r="G51" s="229"/>
      <c r="H51" s="229"/>
      <c r="I51" s="229"/>
      <c r="J51" s="229"/>
    </row>
    <row r="52" spans="1:11" ht="14">
      <c r="A52" s="504" t="s">
        <v>1523</v>
      </c>
      <c r="B52" s="521"/>
      <c r="C52" s="521"/>
      <c r="D52" s="521"/>
      <c r="E52" s="511"/>
      <c r="F52" s="229"/>
      <c r="G52" s="229"/>
      <c r="H52" s="229"/>
      <c r="I52" s="229"/>
      <c r="J52" s="229"/>
    </row>
    <row r="53" spans="1:11" ht="14">
      <c r="A53" s="571"/>
      <c r="B53" s="543"/>
      <c r="C53" s="543"/>
      <c r="D53" s="543"/>
      <c r="E53" s="511"/>
      <c r="F53" s="229"/>
      <c r="G53" s="229"/>
      <c r="H53" s="229"/>
      <c r="I53" s="229"/>
      <c r="J53" s="229"/>
    </row>
    <row r="54" spans="1:11" ht="15.5">
      <c r="A54" s="572" t="s">
        <v>1807</v>
      </c>
      <c r="B54" s="543" t="s">
        <v>2083</v>
      </c>
      <c r="C54" s="543" t="s">
        <v>2084</v>
      </c>
      <c r="D54" s="573" t="s">
        <v>1484</v>
      </c>
      <c r="E54" s="511"/>
      <c r="F54" s="1021"/>
      <c r="G54" s="1021"/>
      <c r="H54" s="1021"/>
      <c r="I54" s="1021"/>
      <c r="J54" s="1021"/>
      <c r="K54" s="509" t="s">
        <v>2055</v>
      </c>
    </row>
    <row r="55" spans="1:11" ht="14">
      <c r="A55" s="572"/>
      <c r="B55" s="543"/>
      <c r="C55" s="543"/>
      <c r="D55" s="573"/>
      <c r="E55" s="511"/>
      <c r="K55" s="509"/>
    </row>
    <row r="56" spans="1:11">
      <c r="A56" s="504" t="s">
        <v>1524</v>
      </c>
      <c r="B56" s="521"/>
      <c r="C56" s="521"/>
      <c r="D56" s="521"/>
    </row>
    <row r="57" spans="1:11" ht="14">
      <c r="A57" s="571"/>
      <c r="B57" s="543"/>
      <c r="C57" s="543"/>
      <c r="D57" s="543"/>
      <c r="E57" s="511"/>
      <c r="F57" s="229"/>
      <c r="G57" s="229"/>
      <c r="H57" s="229"/>
      <c r="I57" s="229"/>
      <c r="J57" s="229"/>
    </row>
    <row r="58" spans="1:11" ht="15.5">
      <c r="A58" s="572" t="s">
        <v>1807</v>
      </c>
      <c r="B58" s="543" t="s">
        <v>2085</v>
      </c>
      <c r="C58" s="543" t="s">
        <v>2086</v>
      </c>
      <c r="D58" s="573" t="s">
        <v>1484</v>
      </c>
      <c r="E58" s="511"/>
      <c r="F58" s="1021">
        <v>0</v>
      </c>
      <c r="G58" s="1021">
        <v>0</v>
      </c>
      <c r="H58" s="1021">
        <v>0</v>
      </c>
      <c r="I58" s="1021">
        <v>0</v>
      </c>
      <c r="J58" s="1021">
        <v>0</v>
      </c>
      <c r="K58" s="509" t="s">
        <v>2055</v>
      </c>
    </row>
    <row r="59" spans="1:11" ht="14">
      <c r="A59" s="571"/>
      <c r="B59" s="543"/>
      <c r="C59" s="543"/>
      <c r="D59" s="543"/>
      <c r="E59" s="511"/>
      <c r="F59" s="229"/>
      <c r="G59" s="229"/>
      <c r="H59" s="229"/>
      <c r="I59" s="229"/>
      <c r="J59" s="229"/>
    </row>
    <row r="60" spans="1:11">
      <c r="A60" s="504" t="s">
        <v>1525</v>
      </c>
      <c r="B60" s="521"/>
      <c r="C60" s="521"/>
      <c r="D60" s="521"/>
    </row>
    <row r="61" spans="1:11" ht="14">
      <c r="A61" s="571"/>
      <c r="B61" s="543"/>
      <c r="C61" s="543"/>
      <c r="D61" s="543"/>
      <c r="E61" s="511"/>
      <c r="F61" s="229"/>
      <c r="G61" s="229"/>
      <c r="H61" s="229"/>
      <c r="I61" s="229"/>
      <c r="J61" s="229"/>
    </row>
    <row r="62" spans="1:11" ht="15.5">
      <c r="A62" s="572" t="s">
        <v>1807</v>
      </c>
      <c r="B62" s="543" t="s">
        <v>2087</v>
      </c>
      <c r="C62" s="543" t="s">
        <v>2088</v>
      </c>
      <c r="D62" s="573" t="s">
        <v>1484</v>
      </c>
      <c r="E62" s="511"/>
      <c r="F62" s="1021"/>
      <c r="G62" s="1021"/>
      <c r="H62" s="1021"/>
      <c r="I62" s="1021"/>
      <c r="J62" s="1021"/>
      <c r="K62" s="509" t="s">
        <v>2055</v>
      </c>
    </row>
    <row r="63" spans="1:11" ht="14">
      <c r="A63" s="571"/>
      <c r="B63" s="543"/>
      <c r="C63" s="543"/>
      <c r="D63" s="543"/>
      <c r="E63" s="511"/>
      <c r="F63" s="229"/>
      <c r="G63" s="229"/>
      <c r="H63" s="229"/>
      <c r="I63" s="229"/>
      <c r="J63" s="229"/>
    </row>
    <row r="64" spans="1:11">
      <c r="A64" s="504" t="s">
        <v>1526</v>
      </c>
      <c r="B64" s="521"/>
      <c r="C64" s="521"/>
      <c r="D64" s="521"/>
    </row>
    <row r="66" spans="1:11" ht="15.5">
      <c r="A66" s="572" t="s">
        <v>1807</v>
      </c>
      <c r="B66" s="543" t="s">
        <v>2089</v>
      </c>
      <c r="C66" s="543" t="s">
        <v>2090</v>
      </c>
      <c r="D66" s="573" t="s">
        <v>1484</v>
      </c>
      <c r="E66" s="511"/>
      <c r="F66" s="1021"/>
      <c r="G66" s="1021"/>
      <c r="H66" s="1021"/>
      <c r="I66" s="1021"/>
      <c r="J66" s="1021"/>
      <c r="K66" s="509" t="s">
        <v>2055</v>
      </c>
    </row>
    <row r="67" spans="1:11" ht="14">
      <c r="A67" s="572"/>
      <c r="B67" s="543"/>
      <c r="C67" s="543"/>
      <c r="D67" s="573"/>
      <c r="E67" s="511"/>
      <c r="F67" s="229"/>
      <c r="G67" s="229"/>
      <c r="H67" s="229"/>
      <c r="I67" s="229"/>
      <c r="J67" s="229"/>
      <c r="K67" s="509"/>
    </row>
    <row r="68" spans="1:11" ht="14">
      <c r="A68" s="504" t="s">
        <v>1527</v>
      </c>
      <c r="B68" s="521"/>
      <c r="C68" s="521"/>
      <c r="D68" s="521"/>
      <c r="E68" s="511"/>
      <c r="F68" s="229"/>
      <c r="G68" s="229"/>
      <c r="H68" s="229"/>
      <c r="I68" s="229"/>
      <c r="J68" s="229"/>
    </row>
    <row r="69" spans="1:11" ht="14">
      <c r="A69" s="571"/>
      <c r="B69" s="543"/>
      <c r="C69" s="543"/>
      <c r="D69" s="543"/>
      <c r="E69" s="511"/>
      <c r="F69" s="229"/>
      <c r="G69" s="229"/>
      <c r="H69" s="229"/>
      <c r="I69" s="229"/>
      <c r="J69" s="229"/>
    </row>
    <row r="70" spans="1:11" ht="15.5">
      <c r="A70" s="572" t="s">
        <v>1807</v>
      </c>
      <c r="B70" s="543" t="s">
        <v>2091</v>
      </c>
      <c r="C70" s="543" t="s">
        <v>2092</v>
      </c>
      <c r="D70" s="573" t="s">
        <v>1484</v>
      </c>
      <c r="E70" s="511"/>
      <c r="F70" s="1021"/>
      <c r="G70" s="1021"/>
      <c r="H70" s="1021"/>
      <c r="I70" s="1021"/>
      <c r="J70" s="1021"/>
      <c r="K70" s="509" t="s">
        <v>2055</v>
      </c>
    </row>
    <row r="71" spans="1:11" ht="14">
      <c r="A71" s="572"/>
      <c r="B71" s="543"/>
      <c r="C71" s="543"/>
      <c r="D71" s="573"/>
      <c r="E71" s="511"/>
      <c r="F71" s="229"/>
      <c r="G71" s="229"/>
      <c r="H71" s="229"/>
      <c r="I71" s="229"/>
      <c r="J71" s="229"/>
      <c r="K71" s="509"/>
    </row>
    <row r="72" spans="1:11" ht="14">
      <c r="A72" s="504" t="s">
        <v>1528</v>
      </c>
      <c r="B72" s="521"/>
      <c r="C72" s="521"/>
      <c r="D72" s="521"/>
      <c r="E72" s="511"/>
      <c r="F72" s="229"/>
      <c r="G72" s="229"/>
      <c r="H72" s="229"/>
      <c r="I72" s="229"/>
      <c r="J72" s="229"/>
    </row>
    <row r="73" spans="1:11" ht="14">
      <c r="A73" s="571"/>
      <c r="B73" s="543"/>
      <c r="C73" s="543"/>
      <c r="D73" s="543"/>
      <c r="E73" s="511"/>
    </row>
    <row r="74" spans="1:11" ht="15.5">
      <c r="A74" s="572" t="s">
        <v>1807</v>
      </c>
      <c r="B74" s="543" t="s">
        <v>2093</v>
      </c>
      <c r="C74" s="543" t="s">
        <v>2094</v>
      </c>
      <c r="D74" s="573" t="s">
        <v>1484</v>
      </c>
      <c r="E74" s="511"/>
      <c r="F74" s="1021">
        <v>0</v>
      </c>
      <c r="G74" s="1021">
        <v>0</v>
      </c>
      <c r="H74" s="1021">
        <v>0</v>
      </c>
      <c r="I74" s="1021">
        <v>0</v>
      </c>
      <c r="J74" s="1021">
        <v>0</v>
      </c>
      <c r="K74" s="509" t="s">
        <v>2055</v>
      </c>
    </row>
    <row r="75" spans="1:11" ht="14">
      <c r="A75" s="571"/>
      <c r="B75" s="543"/>
      <c r="C75" s="543"/>
      <c r="D75" s="543"/>
      <c r="E75" s="511"/>
      <c r="F75" s="229"/>
      <c r="G75" s="229"/>
      <c r="H75" s="229"/>
      <c r="I75" s="229"/>
      <c r="J75" s="229"/>
    </row>
    <row r="76" spans="1:11" ht="14">
      <c r="A76" s="571"/>
      <c r="B76" s="543"/>
      <c r="C76" s="543"/>
      <c r="D76" s="543"/>
      <c r="E76" s="511"/>
      <c r="F76" s="229"/>
      <c r="G76" s="229"/>
      <c r="H76" s="229"/>
      <c r="I76" s="229"/>
      <c r="J76" s="229"/>
    </row>
    <row r="77" spans="1:11" ht="14">
      <c r="A77" s="504" t="s">
        <v>1529</v>
      </c>
      <c r="B77" s="521"/>
      <c r="C77" s="521"/>
      <c r="D77" s="521"/>
      <c r="E77" s="511"/>
      <c r="F77" s="229"/>
      <c r="G77" s="229"/>
      <c r="H77" s="229"/>
      <c r="I77" s="229"/>
      <c r="J77" s="229"/>
    </row>
    <row r="78" spans="1:11" ht="14">
      <c r="A78" s="571"/>
      <c r="B78" s="543"/>
      <c r="C78" s="543"/>
      <c r="D78" s="543"/>
      <c r="E78" s="511"/>
      <c r="F78" s="229"/>
      <c r="G78" s="229"/>
      <c r="H78" s="229"/>
      <c r="I78" s="229"/>
      <c r="J78" s="229"/>
    </row>
    <row r="79" spans="1:11" ht="15.5">
      <c r="A79" s="572" t="s">
        <v>1807</v>
      </c>
      <c r="B79" s="543" t="s">
        <v>2095</v>
      </c>
      <c r="C79" s="543" t="s">
        <v>2096</v>
      </c>
      <c r="D79" s="573" t="s">
        <v>1484</v>
      </c>
      <c r="E79" s="511"/>
      <c r="F79" s="1021">
        <v>0</v>
      </c>
      <c r="G79" s="1021">
        <v>0</v>
      </c>
      <c r="H79" s="1021">
        <v>0</v>
      </c>
      <c r="I79" s="1021">
        <v>0</v>
      </c>
      <c r="J79" s="1021">
        <v>0</v>
      </c>
      <c r="K79" s="509" t="s">
        <v>2055</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tabColor rgb="FFFF9900"/>
    <pageSetUpPr autoPageBreaks="0"/>
  </sheetPr>
  <dimension ref="A1:H212"/>
  <sheetViews>
    <sheetView zoomScale="70" zoomScaleNormal="70" workbookViewId="0">
      <selection activeCell="A3" sqref="A3:D3"/>
    </sheetView>
  </sheetViews>
  <sheetFormatPr defaultColWidth="0" defaultRowHeight="14.5" zeroHeight="1"/>
  <cols>
    <col min="1" max="1" width="14.54296875" customWidth="1"/>
    <col min="2" max="2" width="27.453125" bestFit="1" customWidth="1"/>
    <col min="3" max="3" width="31.54296875" customWidth="1"/>
    <col min="4" max="6" width="9.453125" customWidth="1"/>
    <col min="7" max="7" width="17.54296875" customWidth="1"/>
    <col min="8" max="8" width="9.453125" customWidth="1"/>
    <col min="9" max="16384" width="9.453125" hidden="1"/>
  </cols>
  <sheetData>
    <row r="1" spans="1:7" s="45" customFormat="1" ht="25">
      <c r="A1" s="1" t="s">
        <v>0</v>
      </c>
      <c r="B1" s="44"/>
      <c r="C1" s="44"/>
      <c r="D1" s="44"/>
      <c r="E1" s="44"/>
      <c r="F1" s="44"/>
      <c r="G1" s="44"/>
    </row>
    <row r="2" spans="1:7" s="45" customFormat="1" ht="25">
      <c r="A2" s="4" t="str">
        <f>Cover!$E$13</f>
        <v>Master</v>
      </c>
      <c r="B2" s="44"/>
      <c r="C2" s="44"/>
      <c r="D2" s="44"/>
      <c r="E2" s="44"/>
      <c r="F2" s="44"/>
      <c r="G2" s="44"/>
    </row>
    <row r="3" spans="1:7" s="45" customFormat="1" ht="25">
      <c r="A3" s="4">
        <f>Cover!$E$15</f>
        <v>2025</v>
      </c>
      <c r="B3" s="4"/>
      <c r="C3" s="4"/>
      <c r="D3" s="4"/>
      <c r="E3" s="44"/>
      <c r="F3" s="44"/>
      <c r="G3" s="44"/>
    </row>
    <row r="4" spans="1:7" s="47" customFormat="1" ht="25.5" thickBot="1">
      <c r="A4" s="1302" t="s">
        <v>21</v>
      </c>
      <c r="B4" s="46"/>
      <c r="C4" s="46"/>
      <c r="D4" s="46"/>
      <c r="E4" s="46"/>
      <c r="F4" s="46"/>
      <c r="G4" s="46"/>
    </row>
    <row r="5" spans="1:7" s="48" customFormat="1" ht="15" thickBot="1">
      <c r="A5" s="170"/>
      <c r="B5" s="170"/>
      <c r="C5" s="170"/>
      <c r="D5" s="170"/>
      <c r="E5" s="170"/>
      <c r="F5" s="170"/>
      <c r="G5" s="170"/>
    </row>
    <row r="6" spans="1:7" s="48" customFormat="1">
      <c r="A6" s="170"/>
      <c r="B6" s="174"/>
      <c r="C6" s="170"/>
      <c r="D6" s="170"/>
      <c r="E6" s="170"/>
      <c r="F6" s="170"/>
      <c r="G6" s="1477" t="s">
        <v>22</v>
      </c>
    </row>
    <row r="7" spans="1:7" s="48" customFormat="1">
      <c r="A7" s="170"/>
      <c r="B7" s="170"/>
      <c r="C7" s="170"/>
      <c r="D7" s="170"/>
      <c r="E7" s="170"/>
      <c r="F7" s="170"/>
      <c r="G7" s="1478"/>
    </row>
    <row r="8" spans="1:7" s="48" customFormat="1">
      <c r="A8" s="170"/>
      <c r="B8" s="170"/>
      <c r="C8" s="170"/>
      <c r="D8" s="170"/>
      <c r="E8" s="170"/>
      <c r="F8" s="170"/>
      <c r="G8" s="1478"/>
    </row>
    <row r="9" spans="1:7" s="48" customFormat="1" ht="15" thickBot="1">
      <c r="A9" s="170"/>
      <c r="B9" s="170"/>
      <c r="C9" s="170"/>
      <c r="D9" s="170"/>
      <c r="E9" s="170"/>
      <c r="F9" s="170"/>
      <c r="G9" s="1479"/>
    </row>
    <row r="10" spans="1:7" s="48" customFormat="1">
      <c r="A10" s="175"/>
      <c r="B10" s="176" t="s">
        <v>23</v>
      </c>
      <c r="C10" s="177" t="s">
        <v>24</v>
      </c>
      <c r="D10" s="170"/>
      <c r="E10" s="170"/>
      <c r="F10" s="170"/>
      <c r="G10" s="170"/>
    </row>
    <row r="11" spans="1:7" s="48" customFormat="1">
      <c r="A11" s="170"/>
      <c r="B11" s="177"/>
      <c r="C11" s="177" t="s">
        <v>21</v>
      </c>
      <c r="D11" s="170"/>
      <c r="E11" s="170"/>
      <c r="F11" s="170"/>
      <c r="G11" s="170"/>
    </row>
    <row r="12" spans="1:7" s="48" customFormat="1">
      <c r="A12" s="170"/>
      <c r="B12" s="177"/>
      <c r="C12" s="177" t="s">
        <v>25</v>
      </c>
      <c r="D12" s="170"/>
      <c r="E12" s="170"/>
      <c r="F12" s="170"/>
      <c r="G12" s="170"/>
    </row>
    <row r="13" spans="1:7" s="48" customFormat="1">
      <c r="A13" s="170"/>
      <c r="B13" s="177"/>
      <c r="C13" s="177" t="s">
        <v>26</v>
      </c>
      <c r="D13" s="170"/>
      <c r="E13" s="170"/>
      <c r="F13" s="170"/>
      <c r="G13" s="170"/>
    </row>
    <row r="14" spans="1:7" s="48" customFormat="1">
      <c r="A14" s="170"/>
      <c r="B14" s="177"/>
      <c r="C14" s="177" t="s">
        <v>27</v>
      </c>
      <c r="D14" s="170"/>
      <c r="E14" s="170"/>
      <c r="F14" s="170"/>
      <c r="G14" s="170"/>
    </row>
    <row r="15" spans="1:7" s="48" customFormat="1">
      <c r="A15" s="170"/>
      <c r="B15" s="177"/>
      <c r="C15" s="177" t="s">
        <v>28</v>
      </c>
      <c r="D15" s="170"/>
      <c r="E15" s="170"/>
      <c r="F15" s="170"/>
      <c r="G15" s="170"/>
    </row>
    <row r="17" spans="1:3" s="48" customFormat="1">
      <c r="A17" s="175">
        <v>1</v>
      </c>
      <c r="B17" s="1435" t="s">
        <v>29</v>
      </c>
      <c r="C17" s="170"/>
    </row>
    <row r="18" spans="1:3" s="48" customFormat="1">
      <c r="A18" s="170"/>
      <c r="B18" s="170"/>
      <c r="C18" s="346" t="s">
        <v>30</v>
      </c>
    </row>
    <row r="19" spans="1:3" s="48" customFormat="1">
      <c r="A19" s="170"/>
      <c r="B19" s="170"/>
      <c r="C19" s="346" t="s">
        <v>31</v>
      </c>
    </row>
    <row r="20" spans="1:3" s="48" customFormat="1">
      <c r="A20" s="170"/>
      <c r="B20" s="170"/>
      <c r="C20" s="346" t="s">
        <v>32</v>
      </c>
    </row>
    <row r="21" spans="1:3" s="48" customFormat="1">
      <c r="A21" s="170"/>
      <c r="B21" s="170"/>
      <c r="C21" s="346" t="s">
        <v>33</v>
      </c>
    </row>
    <row r="22" spans="1:3" s="48" customFormat="1">
      <c r="A22" s="170"/>
      <c r="B22" s="170"/>
      <c r="C22" s="346" t="s">
        <v>34</v>
      </c>
    </row>
    <row r="23" spans="1:3" s="48" customFormat="1">
      <c r="A23" s="170"/>
      <c r="B23" s="170"/>
      <c r="C23" s="422" t="s">
        <v>35</v>
      </c>
    </row>
    <row r="24" spans="1:3" s="48" customFormat="1">
      <c r="A24" s="170"/>
      <c r="B24" s="170"/>
      <c r="C24" s="346" t="s">
        <v>36</v>
      </c>
    </row>
    <row r="25" spans="1:3" s="48" customFormat="1">
      <c r="A25" s="170"/>
      <c r="B25" s="170"/>
      <c r="C25" s="346" t="s">
        <v>37</v>
      </c>
    </row>
    <row r="26" spans="1:3" s="48" customFormat="1">
      <c r="A26" s="170"/>
      <c r="B26" s="170"/>
      <c r="C26" s="346" t="s">
        <v>38</v>
      </c>
    </row>
    <row r="27" spans="1:3" s="48" customFormat="1">
      <c r="A27" s="170"/>
      <c r="B27" s="170"/>
      <c r="C27" s="346" t="s">
        <v>39</v>
      </c>
    </row>
    <row r="28" spans="1:3" s="48" customFormat="1">
      <c r="A28" s="170"/>
      <c r="B28" s="170"/>
      <c r="C28" s="346" t="s">
        <v>40</v>
      </c>
    </row>
    <row r="29" spans="1:3" s="48" customFormat="1">
      <c r="A29" s="170"/>
      <c r="B29" s="170"/>
      <c r="C29" s="346"/>
    </row>
    <row r="30" spans="1:3" s="48" customFormat="1">
      <c r="A30" s="175">
        <v>2</v>
      </c>
      <c r="B30" s="312" t="s">
        <v>41</v>
      </c>
      <c r="C30" s="179"/>
    </row>
    <row r="31" spans="1:3" s="48" customFormat="1">
      <c r="A31" s="170"/>
      <c r="B31" s="170"/>
      <c r="C31" s="346" t="s">
        <v>42</v>
      </c>
    </row>
    <row r="32" spans="1:3" s="48" customFormat="1">
      <c r="A32" s="170"/>
      <c r="B32" s="170"/>
      <c r="C32" s="346" t="s">
        <v>43</v>
      </c>
    </row>
    <row r="33" spans="1:3" s="48" customFormat="1">
      <c r="A33" s="170"/>
      <c r="B33" s="170"/>
      <c r="C33" s="346" t="s">
        <v>44</v>
      </c>
    </row>
    <row r="34" spans="1:3" s="48" customFormat="1">
      <c r="A34" s="170"/>
      <c r="B34" s="170"/>
      <c r="C34" s="346" t="s">
        <v>45</v>
      </c>
    </row>
    <row r="35" spans="1:3" s="48" customFormat="1">
      <c r="A35" s="170"/>
      <c r="B35" s="170"/>
      <c r="C35" s="346" t="s">
        <v>46</v>
      </c>
    </row>
    <row r="36" spans="1:3" s="48" customFormat="1">
      <c r="A36" s="170"/>
      <c r="B36" s="170"/>
      <c r="C36" s="346" t="s">
        <v>47</v>
      </c>
    </row>
    <row r="37" spans="1:3" s="48" customFormat="1">
      <c r="A37" s="170"/>
      <c r="B37" s="170"/>
      <c r="C37" s="346" t="s">
        <v>48</v>
      </c>
    </row>
    <row r="38" spans="1:3" s="48" customFormat="1">
      <c r="A38" s="170"/>
      <c r="B38" s="170"/>
      <c r="C38" s="346" t="s">
        <v>49</v>
      </c>
    </row>
    <row r="39" spans="1:3" s="48" customFormat="1">
      <c r="A39" s="170"/>
      <c r="B39" s="170"/>
      <c r="C39" s="346" t="s">
        <v>50</v>
      </c>
    </row>
    <row r="40" spans="1:3" s="48" customFormat="1">
      <c r="A40" s="170"/>
      <c r="B40" s="170"/>
      <c r="C40" s="177"/>
    </row>
    <row r="41" spans="1:3" s="48" customFormat="1">
      <c r="A41" s="175">
        <v>3</v>
      </c>
      <c r="B41" s="182" t="s">
        <v>51</v>
      </c>
      <c r="C41" s="170"/>
    </row>
    <row r="42" spans="1:3" s="48" customFormat="1">
      <c r="A42" s="170"/>
      <c r="B42" s="170"/>
      <c r="C42" s="346" t="s">
        <v>52</v>
      </c>
    </row>
    <row r="43" spans="1:3" s="48" customFormat="1">
      <c r="A43" s="170"/>
      <c r="B43" s="170"/>
      <c r="C43" s="907" t="s">
        <v>53</v>
      </c>
    </row>
    <row r="44" spans="1:3" s="48" customFormat="1">
      <c r="A44" s="170"/>
      <c r="B44" s="170"/>
      <c r="C44" s="177"/>
    </row>
    <row r="45" spans="1:3" s="48" customFormat="1" ht="13.5" customHeight="1">
      <c r="A45" s="175">
        <v>4</v>
      </c>
      <c r="B45" s="178" t="s">
        <v>54</v>
      </c>
      <c r="C45" s="179"/>
    </row>
    <row r="46" spans="1:3" s="48" customFormat="1">
      <c r="A46" s="170"/>
      <c r="B46" s="170"/>
      <c r="C46" s="346" t="s">
        <v>55</v>
      </c>
    </row>
    <row r="47" spans="1:3" s="48" customFormat="1">
      <c r="A47" s="170"/>
      <c r="B47" s="170"/>
      <c r="C47" s="346" t="s">
        <v>56</v>
      </c>
    </row>
    <row r="48" spans="1:3" s="48" customFormat="1">
      <c r="A48" s="170"/>
      <c r="B48" s="170"/>
      <c r="C48" s="346" t="s">
        <v>57</v>
      </c>
    </row>
    <row r="49" spans="1:3" s="48" customFormat="1">
      <c r="A49" s="170"/>
      <c r="B49" s="170"/>
      <c r="C49" s="346" t="s">
        <v>58</v>
      </c>
    </row>
    <row r="50" spans="1:3" s="48" customFormat="1">
      <c r="A50" s="170"/>
      <c r="B50" s="170"/>
      <c r="C50" s="346" t="s">
        <v>59</v>
      </c>
    </row>
    <row r="51" spans="1:3" s="48" customFormat="1">
      <c r="A51" s="170"/>
      <c r="B51" s="170"/>
      <c r="C51" s="346" t="s">
        <v>60</v>
      </c>
    </row>
    <row r="52" spans="1:3" s="48" customFormat="1">
      <c r="A52" s="170"/>
      <c r="B52" s="170"/>
      <c r="C52" s="346" t="s">
        <v>61</v>
      </c>
    </row>
    <row r="53" spans="1:3" s="48" customFormat="1">
      <c r="A53" s="170"/>
      <c r="B53" s="170"/>
      <c r="C53" s="346" t="s">
        <v>62</v>
      </c>
    </row>
    <row r="54" spans="1:3" s="48" customFormat="1">
      <c r="A54" s="170"/>
      <c r="B54" s="170"/>
      <c r="C54" s="346" t="s">
        <v>63</v>
      </c>
    </row>
    <row r="55" spans="1:3" s="48" customFormat="1">
      <c r="A55" s="170"/>
      <c r="B55" s="170"/>
      <c r="C55" s="346" t="s">
        <v>64</v>
      </c>
    </row>
    <row r="56" spans="1:3" s="48" customFormat="1">
      <c r="A56" s="170"/>
      <c r="B56" s="170"/>
      <c r="C56" s="346" t="s">
        <v>65</v>
      </c>
    </row>
    <row r="57" spans="1:3" s="48" customFormat="1">
      <c r="A57" s="170"/>
      <c r="B57" s="170"/>
      <c r="C57" s="346" t="s">
        <v>66</v>
      </c>
    </row>
    <row r="58" spans="1:3" s="48" customFormat="1">
      <c r="A58" s="170"/>
      <c r="B58" s="170"/>
      <c r="C58" s="346" t="s">
        <v>67</v>
      </c>
    </row>
    <row r="59" spans="1:3" s="48" customFormat="1">
      <c r="A59" s="170"/>
      <c r="B59" s="170"/>
      <c r="C59" s="346" t="s">
        <v>68</v>
      </c>
    </row>
    <row r="60" spans="1:3" s="48" customFormat="1">
      <c r="A60" s="170"/>
      <c r="B60" s="170"/>
      <c r="C60" s="346" t="s">
        <v>69</v>
      </c>
    </row>
    <row r="61" spans="1:3" s="48" customFormat="1">
      <c r="A61" s="170"/>
      <c r="B61" s="170"/>
      <c r="C61" s="346" t="s">
        <v>70</v>
      </c>
    </row>
    <row r="62" spans="1:3" s="48" customFormat="1">
      <c r="A62" s="170"/>
      <c r="B62" s="170"/>
      <c r="C62" s="346" t="s">
        <v>71</v>
      </c>
    </row>
    <row r="63" spans="1:3" s="170" customFormat="1" ht="14">
      <c r="C63" s="177"/>
    </row>
    <row r="64" spans="1:3" s="48" customFormat="1">
      <c r="A64" s="175">
        <v>5</v>
      </c>
      <c r="B64" s="423" t="s">
        <v>72</v>
      </c>
      <c r="C64" s="179"/>
    </row>
    <row r="65" spans="1:3" s="48" customFormat="1">
      <c r="A65" s="170"/>
      <c r="B65" s="170"/>
      <c r="C65" s="346" t="s">
        <v>73</v>
      </c>
    </row>
    <row r="66" spans="1:3" s="48" customFormat="1">
      <c r="A66" s="170"/>
      <c r="B66" s="170"/>
      <c r="C66" s="346" t="s">
        <v>74</v>
      </c>
    </row>
    <row r="67" spans="1:3" s="48" customFormat="1">
      <c r="A67" s="170"/>
      <c r="B67" s="170"/>
      <c r="C67" s="346" t="s">
        <v>75</v>
      </c>
    </row>
    <row r="68" spans="1:3" s="48" customFormat="1">
      <c r="A68" s="170"/>
      <c r="B68" s="170"/>
      <c r="C68" s="346" t="s">
        <v>76</v>
      </c>
    </row>
    <row r="69" spans="1:3" s="48" customFormat="1">
      <c r="A69" s="170"/>
      <c r="B69" s="170"/>
      <c r="C69" s="346" t="s">
        <v>77</v>
      </c>
    </row>
    <row r="70" spans="1:3" s="48" customFormat="1">
      <c r="A70" s="170"/>
      <c r="B70" s="170"/>
      <c r="C70" s="346" t="s">
        <v>78</v>
      </c>
    </row>
    <row r="71" spans="1:3" s="48" customFormat="1">
      <c r="A71" s="170"/>
      <c r="B71" s="177"/>
      <c r="C71" s="346" t="s">
        <v>79</v>
      </c>
    </row>
    <row r="72" spans="1:3" s="48" customFormat="1">
      <c r="A72" s="170"/>
      <c r="B72" s="170"/>
      <c r="C72" s="346" t="s">
        <v>80</v>
      </c>
    </row>
    <row r="73" spans="1:3" s="48" customFormat="1">
      <c r="A73" s="170"/>
      <c r="B73" s="170"/>
      <c r="C73" s="346" t="s">
        <v>81</v>
      </c>
    </row>
    <row r="74" spans="1:3" s="48" customFormat="1">
      <c r="A74" s="170"/>
      <c r="B74" s="170"/>
      <c r="C74" s="346" t="s">
        <v>82</v>
      </c>
    </row>
    <row r="75" spans="1:3" s="170" customFormat="1" ht="14">
      <c r="C75" s="346"/>
    </row>
    <row r="76" spans="1:3" s="48" customFormat="1">
      <c r="A76" s="175">
        <v>6</v>
      </c>
      <c r="B76" s="421" t="s">
        <v>83</v>
      </c>
      <c r="C76" s="179"/>
    </row>
    <row r="77" spans="1:3" s="48" customFormat="1" ht="15.75" customHeight="1">
      <c r="A77" s="170"/>
      <c r="B77" s="170"/>
      <c r="C77" s="346" t="s">
        <v>84</v>
      </c>
    </row>
    <row r="78" spans="1:3" s="48" customFormat="1">
      <c r="A78" s="170"/>
      <c r="B78" s="170"/>
      <c r="C78" s="346" t="s">
        <v>85</v>
      </c>
    </row>
    <row r="79" spans="1:3" s="48" customFormat="1">
      <c r="A79" s="170"/>
      <c r="B79" s="170"/>
      <c r="C79" s="346" t="s">
        <v>86</v>
      </c>
    </row>
    <row r="80" spans="1:3" s="48" customFormat="1">
      <c r="A80" s="170"/>
      <c r="B80" s="170"/>
      <c r="C80" s="346" t="s">
        <v>87</v>
      </c>
    </row>
    <row r="81" spans="1:3" s="48" customFormat="1">
      <c r="A81" s="170"/>
      <c r="B81" s="170"/>
      <c r="C81" s="346" t="s">
        <v>88</v>
      </c>
    </row>
    <row r="82" spans="1:3" s="48" customFormat="1">
      <c r="A82" s="170"/>
      <c r="B82" s="170"/>
      <c r="C82" s="346" t="s">
        <v>89</v>
      </c>
    </row>
    <row r="83" spans="1:3" s="48" customFormat="1">
      <c r="A83" s="170"/>
      <c r="B83" s="170"/>
      <c r="C83" s="346" t="s">
        <v>90</v>
      </c>
    </row>
    <row r="84" spans="1:3" s="48" customFormat="1">
      <c r="A84" s="170"/>
      <c r="B84" s="170"/>
      <c r="C84" s="346" t="s">
        <v>91</v>
      </c>
    </row>
    <row r="85" spans="1:3" s="48" customFormat="1">
      <c r="A85" s="170"/>
      <c r="B85" s="170"/>
      <c r="C85" s="346" t="s">
        <v>92</v>
      </c>
    </row>
    <row r="86" spans="1:3" s="48" customFormat="1">
      <c r="A86" s="170"/>
      <c r="B86" s="170"/>
      <c r="C86" s="346" t="s">
        <v>93</v>
      </c>
    </row>
    <row r="87" spans="1:3" s="48" customFormat="1">
      <c r="A87" s="170"/>
      <c r="B87" s="170"/>
      <c r="C87" s="346" t="s">
        <v>94</v>
      </c>
    </row>
    <row r="88" spans="1:3" s="48" customFormat="1">
      <c r="A88" s="170"/>
      <c r="B88" s="170"/>
      <c r="C88" s="346" t="s">
        <v>95</v>
      </c>
    </row>
    <row r="89" spans="1:3" s="48" customFormat="1">
      <c r="A89" s="170"/>
      <c r="B89" s="170"/>
      <c r="C89" s="346" t="s">
        <v>96</v>
      </c>
    </row>
    <row r="90" spans="1:3" s="48" customFormat="1">
      <c r="A90" s="170"/>
      <c r="B90" s="170"/>
      <c r="C90" s="170"/>
    </row>
    <row r="91" spans="1:3" s="48" customFormat="1">
      <c r="A91" s="175">
        <v>7</v>
      </c>
      <c r="B91" s="313" t="s">
        <v>97</v>
      </c>
      <c r="C91" s="170"/>
    </row>
    <row r="92" spans="1:3" s="48" customFormat="1">
      <c r="A92" s="170"/>
      <c r="B92" s="177"/>
      <c r="C92" s="346" t="s">
        <v>98</v>
      </c>
    </row>
    <row r="93" spans="1:3" s="48" customFormat="1">
      <c r="A93" s="170"/>
      <c r="B93" s="170"/>
      <c r="C93" s="177"/>
    </row>
    <row r="94" spans="1:3" s="48" customFormat="1">
      <c r="A94" s="175">
        <v>8</v>
      </c>
      <c r="B94" s="180" t="s">
        <v>99</v>
      </c>
      <c r="C94" s="177"/>
    </row>
    <row r="95" spans="1:3" s="48" customFormat="1">
      <c r="A95" s="170"/>
      <c r="B95" s="170"/>
      <c r="C95" s="346" t="s">
        <v>100</v>
      </c>
    </row>
    <row r="96" spans="1:3" s="48" customFormat="1">
      <c r="A96" s="170"/>
      <c r="B96" s="170"/>
      <c r="C96" s="346" t="s">
        <v>101</v>
      </c>
    </row>
    <row r="97" spans="1:3" s="48" customFormat="1">
      <c r="A97" s="170"/>
      <c r="B97" s="170"/>
      <c r="C97" s="346" t="s">
        <v>102</v>
      </c>
    </row>
    <row r="98" spans="1:3" s="48" customFormat="1">
      <c r="A98" s="170"/>
      <c r="B98" s="170"/>
      <c r="C98" s="346" t="s">
        <v>103</v>
      </c>
    </row>
    <row r="99" spans="1:3" s="48" customFormat="1">
      <c r="A99" s="170"/>
      <c r="B99" s="170"/>
      <c r="C99" s="346" t="s">
        <v>104</v>
      </c>
    </row>
    <row r="100" spans="1:3" s="48" customFormat="1">
      <c r="A100" s="170"/>
      <c r="B100" s="170"/>
      <c r="C100" s="346"/>
    </row>
    <row r="101" spans="1:3" s="48" customFormat="1">
      <c r="A101" s="175">
        <v>9</v>
      </c>
      <c r="B101" s="314" t="s">
        <v>105</v>
      </c>
      <c r="C101" s="177"/>
    </row>
    <row r="102" spans="1:3" s="48" customFormat="1">
      <c r="A102" s="170"/>
      <c r="B102" s="170"/>
      <c r="C102" s="346" t="s">
        <v>106</v>
      </c>
    </row>
    <row r="103" spans="1:3" s="48" customFormat="1">
      <c r="A103" s="170"/>
      <c r="B103" s="170"/>
      <c r="C103" s="346" t="s">
        <v>107</v>
      </c>
    </row>
    <row r="104" spans="1:3" s="48" customFormat="1">
      <c r="A104" s="170"/>
      <c r="B104" s="170"/>
      <c r="C104" s="346" t="s">
        <v>108</v>
      </c>
    </row>
    <row r="105" spans="1:3" s="48" customFormat="1">
      <c r="A105" s="170"/>
      <c r="B105" s="170"/>
      <c r="C105" s="346" t="s">
        <v>109</v>
      </c>
    </row>
    <row r="106" spans="1:3" s="48" customFormat="1">
      <c r="A106" s="170"/>
      <c r="B106" s="170"/>
      <c r="C106" s="346" t="s">
        <v>110</v>
      </c>
    </row>
    <row r="107" spans="1:3" s="48" customFormat="1">
      <c r="A107" s="170"/>
      <c r="B107" s="170"/>
      <c r="C107" s="346" t="s">
        <v>111</v>
      </c>
    </row>
    <row r="108" spans="1:3" s="48" customFormat="1">
      <c r="A108" s="172"/>
      <c r="B108" s="181"/>
      <c r="C108" s="177"/>
    </row>
    <row r="109" spans="1:3" s="48" customFormat="1">
      <c r="A109" s="175">
        <v>10</v>
      </c>
      <c r="B109" s="315" t="s">
        <v>112</v>
      </c>
      <c r="C109" s="177"/>
    </row>
    <row r="110" spans="1:3" s="48" customFormat="1">
      <c r="A110" s="170"/>
      <c r="B110" s="170"/>
      <c r="C110" s="346" t="s">
        <v>113</v>
      </c>
    </row>
    <row r="111" spans="1:3" s="48" customFormat="1">
      <c r="A111" s="170"/>
      <c r="B111" s="170"/>
      <c r="C111" s="346" t="s">
        <v>114</v>
      </c>
    </row>
    <row r="112" spans="1:3" s="48" customFormat="1">
      <c r="A112" s="170"/>
      <c r="B112" s="170"/>
      <c r="C112" s="346" t="s">
        <v>115</v>
      </c>
    </row>
    <row r="113" spans="1:3" s="48" customFormat="1">
      <c r="A113" s="170"/>
      <c r="B113" s="170"/>
      <c r="C113" s="346" t="s">
        <v>116</v>
      </c>
    </row>
    <row r="114" spans="1:3" s="48" customFormat="1">
      <c r="A114" s="170"/>
      <c r="B114" s="170"/>
      <c r="C114" s="346" t="s">
        <v>117</v>
      </c>
    </row>
    <row r="115" spans="1:3" s="48" customFormat="1">
      <c r="A115" s="172"/>
      <c r="B115" s="181"/>
      <c r="C115" s="798" t="s">
        <v>118</v>
      </c>
    </row>
    <row r="116" spans="1:3" s="48" customFormat="1">
      <c r="A116" s="172"/>
      <c r="B116" s="181"/>
    </row>
    <row r="117" spans="1:3" s="48" customFormat="1">
      <c r="A117" s="175">
        <v>11</v>
      </c>
      <c r="B117" s="316" t="s">
        <v>119</v>
      </c>
      <c r="C117" s="177"/>
    </row>
    <row r="118" spans="1:3" s="48" customFormat="1">
      <c r="A118" s="170"/>
      <c r="B118" s="170"/>
      <c r="C118" s="422" t="s">
        <v>120</v>
      </c>
    </row>
    <row r="119" spans="1:3" s="48" customFormat="1">
      <c r="A119" s="170"/>
      <c r="B119" s="170"/>
      <c r="C119" s="346" t="s">
        <v>121</v>
      </c>
    </row>
    <row r="120" spans="1:3" s="48" customFormat="1">
      <c r="A120" s="170"/>
      <c r="B120" s="170"/>
      <c r="C120" s="346" t="s">
        <v>122</v>
      </c>
    </row>
    <row r="121" spans="1:3" s="48" customFormat="1">
      <c r="A121" s="170"/>
      <c r="B121" s="170"/>
      <c r="C121" s="346" t="s">
        <v>123</v>
      </c>
    </row>
    <row r="122" spans="1:3" s="48" customFormat="1">
      <c r="A122" s="170"/>
      <c r="B122" s="170"/>
      <c r="C122" s="346" t="s">
        <v>124</v>
      </c>
    </row>
    <row r="123" spans="1:3" s="48" customFormat="1">
      <c r="A123" s="170"/>
      <c r="B123" s="170"/>
      <c r="C123" s="346" t="s">
        <v>125</v>
      </c>
    </row>
    <row r="124" spans="1:3" s="48" customFormat="1">
      <c r="A124" s="170"/>
      <c r="B124" s="170"/>
      <c r="C124" s="346" t="s">
        <v>126</v>
      </c>
    </row>
    <row r="125" spans="1:3" s="48" customFormat="1">
      <c r="A125" s="170"/>
      <c r="B125" s="170"/>
      <c r="C125" s="346" t="s">
        <v>127</v>
      </c>
    </row>
    <row r="126" spans="1:3" s="48" customFormat="1">
      <c r="A126" s="170"/>
      <c r="B126" s="170"/>
      <c r="C126" s="346" t="s">
        <v>128</v>
      </c>
    </row>
    <row r="127" spans="1:3" s="48" customFormat="1">
      <c r="A127" s="170"/>
      <c r="B127" s="170"/>
      <c r="C127" s="346" t="s">
        <v>129</v>
      </c>
    </row>
    <row r="128" spans="1:3" s="48" customFormat="1">
      <c r="A128" s="170"/>
      <c r="B128" s="170"/>
      <c r="C128" s="346" t="s">
        <v>130</v>
      </c>
    </row>
    <row r="129" spans="1:3" s="48" customFormat="1">
      <c r="A129" s="170"/>
      <c r="B129" s="170"/>
      <c r="C129" s="346" t="s">
        <v>131</v>
      </c>
    </row>
    <row r="130" spans="1:3" s="48" customFormat="1">
      <c r="A130" s="170"/>
      <c r="B130" s="170"/>
      <c r="C130" s="346" t="s">
        <v>132</v>
      </c>
    </row>
    <row r="131" spans="1:3" s="48" customFormat="1">
      <c r="A131" s="172"/>
      <c r="B131" s="181"/>
      <c r="C131" s="422" t="s">
        <v>133</v>
      </c>
    </row>
    <row r="132" spans="1:3" s="48" customFormat="1">
      <c r="A132" s="172"/>
      <c r="B132" s="181"/>
      <c r="C132" s="177"/>
    </row>
    <row r="133" spans="1:3" s="48" customFormat="1">
      <c r="A133" s="175">
        <v>12</v>
      </c>
      <c r="B133" s="391" t="s">
        <v>134</v>
      </c>
      <c r="C133" s="177"/>
    </row>
    <row r="134" spans="1:3" s="48" customFormat="1" hidden="1">
      <c r="C134" s="177" t="s">
        <v>135</v>
      </c>
    </row>
    <row r="183" spans="1:3" s="48" customFormat="1">
      <c r="C183" s="346" t="s">
        <v>136</v>
      </c>
    </row>
    <row r="184" spans="1:3" s="48" customFormat="1">
      <c r="C184" s="346" t="s">
        <v>137</v>
      </c>
    </row>
    <row r="185" spans="1:3" s="48" customFormat="1">
      <c r="C185" s="177"/>
    </row>
    <row r="186" spans="1:3" s="48" customFormat="1">
      <c r="C186" s="177"/>
    </row>
    <row r="187" spans="1:3" s="48" customFormat="1">
      <c r="A187" s="175">
        <v>13</v>
      </c>
      <c r="B187" s="409" t="s">
        <v>138</v>
      </c>
      <c r="C187" s="177"/>
    </row>
    <row r="188" spans="1:3" s="48" customFormat="1">
      <c r="A188" s="170"/>
      <c r="B188" s="170"/>
      <c r="C188" s="346" t="s">
        <v>139</v>
      </c>
    </row>
    <row r="189" spans="1:3" s="48" customFormat="1">
      <c r="C189" s="346" t="s">
        <v>140</v>
      </c>
    </row>
    <row r="190" spans="1:3" s="48" customFormat="1">
      <c r="C190" s="346" t="s">
        <v>141</v>
      </c>
    </row>
    <row r="191" spans="1:3" s="48" customFormat="1">
      <c r="C191" s="346" t="s">
        <v>142</v>
      </c>
    </row>
    <row r="193" spans="3:7" s="48" customFormat="1">
      <c r="C193" s="174" t="s">
        <v>143</v>
      </c>
      <c r="D193" s="170"/>
      <c r="E193" s="183"/>
      <c r="F193" s="183"/>
      <c r="G193" s="184" t="s">
        <v>144</v>
      </c>
    </row>
    <row r="194" spans="3:7" s="48" customFormat="1">
      <c r="C194" s="88"/>
      <c r="D194" s="183"/>
      <c r="E194" s="170"/>
      <c r="F194" s="183"/>
      <c r="G194" s="1266"/>
    </row>
    <row r="195" spans="3:7" s="48" customFormat="1">
      <c r="C195" s="88"/>
      <c r="D195" s="183"/>
      <c r="E195" s="183"/>
      <c r="F195" s="183"/>
      <c r="G195" s="88"/>
    </row>
    <row r="196" spans="3:7" s="48" customFormat="1">
      <c r="C196" s="88"/>
      <c r="D196" s="183"/>
      <c r="E196" s="183"/>
      <c r="F196" s="183"/>
      <c r="G196" s="88"/>
    </row>
    <row r="197" spans="3:7" s="48" customFormat="1">
      <c r="C197" s="183"/>
      <c r="D197" s="183"/>
      <c r="E197" s="183"/>
      <c r="F197" s="183"/>
      <c r="G197" s="171"/>
    </row>
    <row r="198" spans="3:7" s="48" customFormat="1" ht="28.5">
      <c r="C198" s="185" t="s">
        <v>145</v>
      </c>
      <c r="D198" s="173"/>
      <c r="E198" s="170"/>
      <c r="F198" s="183"/>
      <c r="G198" s="183"/>
    </row>
    <row r="199" spans="3:7" s="48" customFormat="1">
      <c r="C199" s="183" t="s">
        <v>146</v>
      </c>
      <c r="D199" s="186"/>
      <c r="E199" s="186"/>
      <c r="F199" s="183"/>
      <c r="G199" s="88"/>
    </row>
    <row r="200" spans="3:7" s="48" customFormat="1">
      <c r="C200" s="183" t="s">
        <v>147</v>
      </c>
      <c r="D200" s="183"/>
      <c r="E200" s="183"/>
      <c r="F200" s="183"/>
      <c r="G200" s="88"/>
    </row>
    <row r="201" spans="3:7" s="48" customFormat="1">
      <c r="C201" s="183" t="s">
        <v>148</v>
      </c>
      <c r="D201" s="183"/>
      <c r="E201" s="183"/>
      <c r="F201" s="183"/>
      <c r="G201" s="88"/>
    </row>
    <row r="202" spans="3:7" s="48" customFormat="1">
      <c r="C202" s="183" t="s">
        <v>149</v>
      </c>
      <c r="D202" s="183"/>
      <c r="E202" s="183"/>
      <c r="F202" s="183"/>
      <c r="G202" s="88"/>
    </row>
    <row r="203" spans="3:7" s="48" customFormat="1">
      <c r="C203" s="183" t="s">
        <v>150</v>
      </c>
      <c r="D203" s="183"/>
      <c r="E203" s="183"/>
      <c r="F203" s="183"/>
      <c r="G203" s="88"/>
    </row>
    <row r="204" spans="3:7" s="48" customFormat="1">
      <c r="C204" s="183" t="s">
        <v>151</v>
      </c>
      <c r="D204" s="183"/>
      <c r="E204" s="183"/>
      <c r="F204" s="183"/>
      <c r="G204" s="88"/>
    </row>
    <row r="205" spans="3:7" s="48" customFormat="1">
      <c r="C205" s="183" t="s">
        <v>152</v>
      </c>
      <c r="D205" s="183"/>
      <c r="E205" s="183"/>
      <c r="F205" s="183"/>
      <c r="G205" s="88"/>
    </row>
    <row r="206" spans="3:7" s="48" customFormat="1">
      <c r="C206" s="183" t="s">
        <v>153</v>
      </c>
      <c r="D206" s="183"/>
      <c r="E206" s="183"/>
      <c r="F206" s="183"/>
      <c r="G206" s="88"/>
    </row>
    <row r="207" spans="3:7" s="48" customFormat="1">
      <c r="C207" s="183" t="s">
        <v>154</v>
      </c>
      <c r="D207" s="183"/>
      <c r="E207" s="183"/>
      <c r="F207" s="183"/>
      <c r="G207" s="88"/>
    </row>
    <row r="208" spans="3:7" s="48" customFormat="1">
      <c r="C208" s="183" t="s">
        <v>155</v>
      </c>
      <c r="D208" s="183"/>
      <c r="E208" s="183"/>
      <c r="F208" s="183"/>
      <c r="G208" s="88"/>
    </row>
    <row r="209" spans="3:3" s="48" customFormat="1">
      <c r="C209" s="183" t="s">
        <v>156</v>
      </c>
    </row>
    <row r="210" spans="3:3" s="48" customFormat="1">
      <c r="C210" s="183" t="s">
        <v>157</v>
      </c>
    </row>
    <row r="211" spans="3:3" s="48" customFormat="1">
      <c r="C211" s="183" t="s">
        <v>158</v>
      </c>
    </row>
    <row r="212" spans="3:3" s="48" customFormat="1">
      <c r="C212" s="183" t="s">
        <v>159</v>
      </c>
    </row>
  </sheetData>
  <mergeCells count="1">
    <mergeCell ref="G6:G9"/>
  </mergeCells>
  <phoneticPr fontId="53" type="noConversion"/>
  <hyperlinks>
    <hyperlink ref="C18" location="'1.01 Summary_Totex'!A1" display="1.01 Totex" xr:uid="{2D2A90A4-35F0-4C09-A057-6821214729F4}"/>
    <hyperlink ref="C22" location="'1.02 Summary_PCFM'!A1" display="1.02 PCFM" xr:uid="{4B60D936-5607-48E1-AF4B-73B385BA03C3}"/>
    <hyperlink ref="C24" location="'1.04 Summary_Reliability'!A1" display="1.04 Reliability" xr:uid="{91401F42-9BEF-4EC6-B925-ADE47B1AF7DB}"/>
    <hyperlink ref="C31" location="'2.01 Revenue - PCDs'!A1" display="2.01 Price Control Deliverables" xr:uid="{453A968E-8987-422F-9C43-4AC3D67086C2}"/>
    <hyperlink ref="C32" location="'2.02 Revenue - Volume Drivers'!A1" display="2.02 Volume Drivers" xr:uid="{4C33FDD9-9B27-4204-BD5E-D9047B8D8166}"/>
    <hyperlink ref="C33" location="'2.03 Revenue - Re-openers'!A1" display="2.03 Re-openers " xr:uid="{8D1C008D-EAF7-492A-B2C9-5C8B6697E685}"/>
    <hyperlink ref="C34" location="'2.04 Revenue-Pass-through costs'!A1" display="2.04 Pass Through costs" xr:uid="{585496CB-6FB2-4B9E-AE35-317497056427}"/>
    <hyperlink ref="C35" location="'2.05 Revenue - ODI'!A1" display="2.05 Output Delivery Incentives" xr:uid="{C53BA0D7-940E-47CF-9158-EC1165611869}"/>
    <hyperlink ref="C36" location="'2.06 Revenue - ORA'!A1" display="2.06 Other Revenue Allowances" xr:uid="{DAE0869F-16EA-4EA6-BC50-2283E0B291D5}"/>
    <hyperlink ref="C37" location="'2.07 Revenue-TaxPoolTotex Alloc'!A1" display="2.07 Tax Pools Totex Allocations" xr:uid="{88F5A4A9-5C77-43BF-940E-80C1C798DF8B}"/>
    <hyperlink ref="C188" location="'13.01 Innovation_NIA'!A1" display="13.01 National Innovation Allowance " xr:uid="{BD1EAB2D-834A-467A-B31C-B8974DAD11F6}"/>
    <hyperlink ref="C189" location="'13.02 Innovation_NIC'!A1" display="13.02 National Innovation Competition" xr:uid="{56B30AFD-B4BA-4A23-949F-3878BB2F8B31}"/>
    <hyperlink ref="C190" location="'13.03 Innovation_CNIA'!A1" display="13.03 Carry-over Network Innovation Allowance" xr:uid="{6F0C34D4-0AE8-49A1-98C0-E19F9276275C}"/>
    <hyperlink ref="C191" location="'13.04 Innovation_SIF'!A1" display="13.04 Strategic Innovation Fund " xr:uid="{09161732-5E89-450E-95D9-25A8981A0B99}"/>
    <hyperlink ref="C183" location="'12.01 GSoP'!A1" display="12.1 Quality of Standards " xr:uid="{0DE45835-9BC2-46AB-B24A-B60F0CDAD655}"/>
    <hyperlink ref="C184" location="'12.02 Licence_Condition10'!A1" display="12.2 Licence Conditions D10" xr:uid="{33190230-83BE-4187-8B7B-FED56E9D60F9}"/>
    <hyperlink ref="C130" location="'11.12 Other_ Safety'!A1" display="11.13 Safety " xr:uid="{1BA5EC1B-B0B7-4E16-8C4A-1C87E1153794}"/>
    <hyperlink ref="C129" location="'11.11 Other_PREReports&amp;Repairs'!A1" display="11.11 PRE, Reports &amp; Repairs" xr:uid="{141FABBC-44F9-44DB-A423-07A54477DC34}"/>
    <hyperlink ref="C128" location="'11.10 Other_HRB_Plans'!A1" display="11.10 High Rise Building Plans " xr:uid="{DFC370A0-4156-4D6A-9A8F-36C5B907EA3B}"/>
    <hyperlink ref="C127" location="'11.09 Other_NetZero_Dev'!A1" display="11.09 Net Zero Development" xr:uid="{695A1BD9-1BB5-4B7D-8D64-D1E7D9646DCB}"/>
    <hyperlink ref="C126" location="'11.08 Other_NGNCompletedJobs'!A1" display="11.08 Job Completion Lead-Time (NGN)" xr:uid="{8F2F6F14-6F7A-47F6-9F97-BBBDA44B2705}"/>
    <hyperlink ref="C125" location="'11.07 Other_Envir_Other'!A1" display="11.07 Environment - Other " xr:uid="{8DF6D99C-381A-435D-A920-025C8CA9D0D1}"/>
    <hyperlink ref="C124" location="'11.06 Other_EnvironmentBCF'!A1" display="11.06 Environment - Business Carbon Footprint" xr:uid="{80C7DD65-C867-411D-A548-278FE0C36B44}"/>
    <hyperlink ref="C122" location="'11.05 Other_Re-openerPipeline'!A1" display="11.05 Re-Opener Pipeline Log" xr:uid="{4CBE2907-26A2-479E-9BC3-39416917FD83}"/>
    <hyperlink ref="C121" location="'11.04 Other_V&amp;CMA '!A1" display="11.04 Vulnerability and Carbon Monoxide Allowance (VCMA)" xr:uid="{0A83C70D-1C68-4A62-8B7C-251D09633DD0}"/>
    <hyperlink ref="C120" location="'11.03 Other_CommunityFunding'!A1" display="11.03 Community Funding" xr:uid="{0E172940-2993-4ED3-AE48-C962D2172A26}"/>
    <hyperlink ref="C119" location="'11.02 Responding to calls'!A1" display="11.02 Responding to telephone calls " xr:uid="{FA60256D-34D7-491D-8688-3B75A5AA5971}"/>
    <hyperlink ref="C118" location="'11.01 Other_Dist_Gas_Connection'!A1" display="11.01 Distributed Gas Connections" xr:uid="{468837DD-DD62-4855-84FC-F7EF0B560D33}"/>
    <hyperlink ref="C131" location="'11.13 Other_ Covid_impact'!A1" display="11.13 Covid 19 impact " xr:uid="{CFC9D39A-B774-4C6F-A38F-363AE145C5C8}"/>
    <hyperlink ref="C114" location="'10.05 PCD_London_M_P'!A1" display="10.05 London Medium Pressure" xr:uid="{161507E3-44C1-4B7C-898E-A3D3DA5FF670}"/>
    <hyperlink ref="C113" location="'10.04 PCD_IPR'!A1" display="10.04 Intermediate Pressure Reconfigurations" xr:uid="{D1C7B5E4-DAB2-409A-965B-E11E16AD6172}"/>
    <hyperlink ref="C112" location="'10.03 PCD_GasEscape'!A1" display="10.03 Gas Escape Reduction" xr:uid="{4BD37C58-46EF-4F42-93F9-C039E4B526F5}"/>
    <hyperlink ref="C111" location="'10.02 PCD_RPM'!A1" display="10.02 Remote Pressure Management" xr:uid="{F13AB271-98C8-4F31-94C2-CDC89CF92F12}"/>
    <hyperlink ref="C110" location="'10.01 PCD_PWF'!A1" display="10.01 Personalising Welfare Facilities" xr:uid="{931F8586-8F7B-43E1-BCBD-F3EAD8800518}"/>
    <hyperlink ref="C107" location="'9.06 ODI_CO_Awareness'!A1" display="9.06 Carbon Monoxide Awareness " xr:uid="{DC65EEE7-360C-4EFB-BD07-EEAA963A84EA}"/>
    <hyperlink ref="C106" location="'9.05 ODI_CollStreetworks'!A1" display="9.05 Collaborative Streetworks " xr:uid="{1D3ED78D-509D-4846-801B-655958D62E8D}"/>
    <hyperlink ref="C105" location="'9.04 Maj_Interrupt'!A1" display="9.04 Interruption Major Incidents" xr:uid="{ECC35959-9E8F-485D-83CF-3E2FA16FB997}"/>
    <hyperlink ref="C104" location="'9.03 ODI_Interruption'!A1" display="9.03 Interruption " xr:uid="{ED30FAE0-5E8E-46AD-8F52-2A6E9719B4BC}"/>
    <hyperlink ref="C103" location="'9.02 ODI_CustomerComplaints'!A1" display="9.02 Customer Complaints " xr:uid="{3EC7E1A3-4C1D-4B35-A4C4-55AE485FB236}"/>
    <hyperlink ref="C102" location="'9.01 ODI_CustomerSatisfaction'!A1" display="9.01 Customer Satisfaction" xr:uid="{EBBD9852-4D7F-4E73-87D4-935B587189A1}"/>
    <hyperlink ref="C92" location="'7.01 Analysis_RPT'!A1" display="7.01 Related Party Transactions" xr:uid="{49D917D8-F523-418D-BDF9-C73C692AF8DE}"/>
    <hyperlink ref="C66" location="'5.02 Reinforcement'!A1" display="5.02 Reinforcement (&lt;7 barg)" xr:uid="{33E35016-C3A4-45E4-A61F-9AF7FFF1A502}"/>
    <hyperlink ref="C65" location="'5.01 LTSStorageEntry'!A1" display="5.01 LTS, Storage &amp; Entry" xr:uid="{671C903F-F783-44EB-9DEA-9BD593FCBBD6}"/>
    <hyperlink ref="C42" location="'3.01 Revenue_Interface'!A1" display="3.01 Revenue Interface" xr:uid="{2A5EFA22-700E-43CD-8381-8F8A170F79D8}"/>
    <hyperlink ref="C43" location="'3.02 NARM_Interface'!A1" display="3.02 NARM" xr:uid="{AEFC879A-AB1B-4539-833C-9A9B42AB3790}"/>
    <hyperlink ref="C47" location="'4.02 BSAllocations'!A1" display="4.02 Business Support Allocations" xr:uid="{5C727F53-C00A-4129-A26D-4C19CFA786B8}"/>
    <hyperlink ref="C48" location="'4.03 Training_Apprentices'!A1" display="4.03 Training &amp; Apprentices" xr:uid="{26EDA39E-7288-45D0-B441-FB53174503A8}"/>
    <hyperlink ref="C49" location="'4.04 Maintenance'!A1" display="4.04 Maintenance" xr:uid="{22FACBD2-40B7-4BCC-A413-D88DA34E266F}"/>
    <hyperlink ref="C50" location="'4.05 LPGasholders'!A1" display="4.05 LP Gasholders" xr:uid="{25136D08-8CBF-49D4-A1DB-C888249465C6}"/>
    <hyperlink ref="C51" location="'4.06 LandRemediation'!A1" display="4.06 Land Remediation" xr:uid="{462282D9-CA8E-4DB6-9CBD-3967E4DDD0CD}"/>
    <hyperlink ref="C52" location="'4.07 Shrinkage '!A1" display="4.07 Shrinkage" xr:uid="{2516693B-3486-4B8A-ABD4-B621D40FD676}"/>
    <hyperlink ref="C53" location="'4.08 GasTheft'!A1" display="4.08 Gas Theft" xr:uid="{7CE1D8C3-0030-464F-94BB-2A085D78B005}"/>
    <hyperlink ref="C54" location="'4.09 TDPWI'!A1" display="4.09 3rd Party &amp; Water Ingress " xr:uid="{CDB24AC9-96FD-43BE-9AAE-09B728AC1785}"/>
    <hyperlink ref="C55" location="'4.10 TDPWI_Restoration'!A1" display="4.10 3rd Party &amp; Water Ingress (Restoration Details)" xr:uid="{83C1D30F-A203-4AB1-A53C-63E790A164D9}"/>
    <hyperlink ref="C56" location="'4.11 TDPWI_Recovery'!A1" display="4.11 3rd Party &amp; Water Ingress (Recovery detail)" xr:uid="{95606C81-2033-4717-94BC-2E7DAB6D5B31}"/>
    <hyperlink ref="C57" location="'4.12 Streetworks '!A1" display="4.12 Streetworks" xr:uid="{8DA09BB5-E499-44D9-B223-CF2380E73045}"/>
    <hyperlink ref="C58" location="'4.13 Streetworks_Schemes'!A1" display="4.13 Streetworks Schemes " xr:uid="{C5623389-4A23-4B3A-ABD8-991465792F7F}"/>
    <hyperlink ref="C59" location="'4.14 SmartMetering'!A1" display="4.14 Smart Metering" xr:uid="{24611659-4436-4BC4-B175-73C959FBB54A}"/>
    <hyperlink ref="C60" location="'4.15_SIU'!A1" display="4.15 Statutory Independent Undertakings (SIU)" xr:uid="{C49D0C84-7D72-42B1-A718-74623CD2751D}"/>
    <hyperlink ref="C25" location="'1.05 Summary_Workload '!A1" display="1.05 Workload" xr:uid="{C5C3137F-14FC-4956-93E1-24B4042EA9D5}"/>
    <hyperlink ref="C68" location="'5.04 Governors'!A1" display="5.04 Governors" xr:uid="{A35C3E5A-F525-471F-941E-F11A54E33D8B}"/>
    <hyperlink ref="C69" location="'5.05 Connections'!A1" display="5.05 Connections" xr:uid="{49A57FE5-E374-4269-96B5-11D371ED95A8}"/>
    <hyperlink ref="C70" location="'5.06 OtherCapex'!A1" display="5.06 Other Capex" xr:uid="{6D4EA2E5-1C43-4D7C-962A-2BA829E5BDDD}"/>
    <hyperlink ref="C71" location="'5.07 OtherCapex Projects &gt;£0.5m'!A1" display="5.07 Other Capex Projects &gt; £0.5m" xr:uid="{B33FB6E0-6481-4907-86ED-59971D6C88BB}"/>
    <hyperlink ref="C72" location="'5.08 Vehicles'!A1" display="5.08 Vehicles " xr:uid="{CA5B34A6-0D8A-4769-9C24-8D6F54061050}"/>
    <hyperlink ref="C73" location="'5.09 Cyber'!A1" display="5.09 Cyber Resilience " xr:uid="{0483CBF0-596E-4B64-BBFA-10B8E802A73F}"/>
    <hyperlink ref="C74" location="'5.10 Physical Security'!A1" display="5.10 Physical Security" xr:uid="{78C6FCE1-D19D-423D-A3FD-538427E2B66C}"/>
    <hyperlink ref="C89" location="'6.13 DynamicGrowth'!A1" display="6.13 Dynamic Growth " xr:uid="{B6ACF043-B1D6-42A0-8B1C-F6C0EB4C3DE3}"/>
    <hyperlink ref="C88" location="'6.12 Risers'!A1" display="6.12 Risers" xr:uid="{31230043-9E1D-484D-B410-5703DDF0B2AD}"/>
    <hyperlink ref="C87" location="'6.11 RoboticIntervention'!A1" display="6.11 Robotic Invervention" xr:uid="{B005AB30-C170-4416-9A0A-0B9211C0FC33}"/>
    <hyperlink ref="C86" location="'6.10 IronStubs'!A1" display="6.10 Iron Stubs" xr:uid="{69130652-DC2E-45B9-B108-DFF16F29B2DC}"/>
    <hyperlink ref="C85" location="'6.09 RepexServices'!A1" display="6.09 Repex Services " xr:uid="{035658AE-068B-4188-9CA4-7528DA3711ED}"/>
    <hyperlink ref="C84" location="'6.08 MainsDecom'!A1" display="6.08 Mains Decommissioned" xr:uid="{907BE6EC-F20B-4728-ABA9-708C12E9619D}"/>
    <hyperlink ref="C83" location="'6.07 MainsDiversions'!A1" display="6.07 Mains Diversions" xr:uid="{AFBDA6A9-756C-44F2-8D33-79969D195191}"/>
    <hyperlink ref="C82" location="'6.06 MainsTier_Other'!A1" display="6.06 Mains Teir Other" xr:uid="{867E49E5-8250-4A78-B78F-564949705807}"/>
    <hyperlink ref="C81" location="'6.05 MainsTier_3'!A1" display="6.05 Mains Teir 3" xr:uid="{A19E4489-ADE8-44EA-92BD-B667CA0AB373}"/>
    <hyperlink ref="C80" location="'6.04 MainsTier_2B'!A1" display="6.04 Mains Teir 2B" xr:uid="{F9840464-E149-4EF4-8E24-5690FD1CB1E6}"/>
    <hyperlink ref="C79" location="'6.03 MainsTier_2A'!A1" display="6.03 Mains Teir 2A" xr:uid="{E7E967B4-D16F-4C11-8CA5-8E425B2A08B7}"/>
    <hyperlink ref="C78" location="'6.02 MainsTier_1'!A1" display="6.02 Mains Teir 1" xr:uid="{6EF6E3B0-5787-445C-9A29-B919D96E0D46}"/>
    <hyperlink ref="C77" location="'6.01 RepexContributions'!A1" display="6.01 Repex Contribution" xr:uid="{22E74FC5-9399-4C6C-A168-758C5933E8A9}"/>
    <hyperlink ref="C99" location="'8.05 CapacityOutput '!A1" display="8.05 Capacity Output" xr:uid="{AAD60AE0-64E9-4C81-B0A1-B66759C4565A}"/>
    <hyperlink ref="C98" location="'8.04 Capacity&amp;Demand'!A1" display="8.04 Capacity &amp; Demand" xr:uid="{2FFCD5E6-D8D6-4E95-A265-3E18122B0C1F}"/>
    <hyperlink ref="C97" location="'8.03 DistributionNetwork'!A1" display="8.03 Distribution Network" xr:uid="{4B3FE284-D515-4672-862D-F68CFEEFE286}"/>
    <hyperlink ref="C96" location="'8.02 Capacity&amp;Storage'!A1" display="8.02 Capacity &amp; Storage" xr:uid="{BAF1073E-0B1A-46EF-B5DB-0576B9BE5C35}"/>
    <hyperlink ref="C95" location="'8.01 LTS&amp;Entry'!A1" display="8.01 LTS &amp; Entry Assets" xr:uid="{DEECEE2B-D0FD-467D-AFCA-07BE80806383}"/>
    <hyperlink ref="C26" location="'1.06 Summary_PerfSnapshot'!A1" display="1.06 Performance Snapshot" xr:uid="{56184C65-E617-4EFE-B3E7-860B0AB43E21}"/>
    <hyperlink ref="C61" location="'4.16 FTE'!A1" display="4.16 Full Time Equivalent (FTE)" xr:uid="{255B0415-127F-46C9-AEBB-DBF1AA428901}"/>
    <hyperlink ref="C27" location="'1.07 Forecast Costs'!A1" display="1.07 Forecast Costs" xr:uid="{5E19A478-B05D-436B-B566-FBF64B1868AC}"/>
    <hyperlink ref="C28" location="'1.08 Forecast Workload'!A1" display="1.08 Forecast Workload" xr:uid="{1FFBC759-67D0-467C-9FA8-1498744BF4FB}"/>
    <hyperlink ref="C23" location="'1.03 Summary_MEAV'!A1" display="1.03 MEAV" xr:uid="{AB514421-D8E6-4F80-8AAB-587DF4B42960}"/>
    <hyperlink ref="C115" location="'10.06 BioMet_Imp_Acc'!A1" display="10.06 Biomethane improved access" xr:uid="{8A7F6214-A1F7-4862-AC60-97F43756DAB6}"/>
    <hyperlink ref="C38" location="'2.08 Revenue - Recovered Rev'!A1" display="2.08 Recovered Revenue" xr:uid="{AD355044-C416-404B-890F-ECE43162260A}"/>
    <hyperlink ref="C39" location="'2.09 Revenue -DRS Revenue'!A1" display="2.09 DRS Revenue" xr:uid="{1C4312C4-E281-47A5-B5CB-74C18F98DA00}"/>
    <hyperlink ref="C62" location="'4.17 DRS'!A1" display="4.17 DRS" xr:uid="{7D85122E-1D46-4671-99A8-CE995E3BCF5D}"/>
    <hyperlink ref="C46" location="'4.01 OpexCostMatrix'!A1" display="4.01 Opex Cost Matrix" xr:uid="{ADF71492-2637-4B68-9424-226BDA04751B}"/>
    <hyperlink ref="C123" location="'11.05a Other_Re-opener Appendix'!A1" display="11.05a Other Re-Opener Appendix" xr:uid="{1E44B86D-BAB1-4205-95F7-307325A4F5AF}"/>
    <hyperlink ref="C19" location="'1.01a Allowance'!A1" display="1.01a Allowance" xr:uid="{DB523C08-7EEA-40E8-8000-06E4BC1E88A6}"/>
    <hyperlink ref="C20" location="'1.01b MultiActivityVar RPEs'!A1" display="1.01b MultiActivityVar RPEs" xr:uid="{770BBAD4-576A-40F8-A00B-89664031EF37}"/>
    <hyperlink ref="C21" location="'1.01c MultiActivityVar No RPEs'!A1" display="1.01c MultiActivityVar No RPEs" xr:uid="{E2340F88-A89A-4527-A1CF-8A12305331FB}"/>
    <hyperlink ref="C67" location="'5.03 Reinforcement Projs &gt;£0.5m'!A1" display="5.03 Reinforcement + Projects &gt; £0.5m" xr:uid="{F7BC58A8-5D9F-40F7-8726-2F2D7A0942A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45564-C0A2-4F20-8B72-CD84C2228ADF}">
  <sheetPr codeName="Sheet17">
    <tabColor theme="7" tint="0.39997558519241921"/>
    <pageSetUpPr autoPageBreaks="0"/>
  </sheetPr>
  <dimension ref="A1:T79"/>
  <sheetViews>
    <sheetView showGridLines="0" zoomScale="40" zoomScaleNormal="40" workbookViewId="0">
      <pane ySplit="9" topLeftCell="A10" activePane="bottomLeft" state="frozen"/>
      <selection activeCell="F17" sqref="F17"/>
      <selection pane="bottomLeft" activeCell="R13" sqref="R13"/>
    </sheetView>
  </sheetViews>
  <sheetFormatPr defaultColWidth="8.54296875" defaultRowHeight="13.5"/>
  <cols>
    <col min="1" max="1" width="95.54296875" style="494" bestFit="1" customWidth="1"/>
    <col min="2" max="2" width="15.54296875" style="575" customWidth="1"/>
    <col min="3" max="3" width="22.453125" style="494" customWidth="1"/>
    <col min="4" max="4" width="17" style="494" customWidth="1"/>
    <col min="5" max="7" width="6.54296875" style="494" hidden="1" customWidth="1"/>
    <col min="8" max="12" width="14.453125" style="494" customWidth="1"/>
    <col min="13" max="15" width="8.54296875" style="494"/>
    <col min="16" max="20" width="14.453125" style="494" customWidth="1"/>
    <col min="21" max="21" width="39.453125" style="494" bestFit="1" customWidth="1"/>
    <col min="22" max="16384" width="8.54296875" style="494"/>
  </cols>
  <sheetData>
    <row r="1" spans="1:20" s="2" customFormat="1" ht="25">
      <c r="A1" s="62" t="s">
        <v>1365</v>
      </c>
      <c r="B1" s="3"/>
      <c r="P1" s="4" t="s">
        <v>1</v>
      </c>
      <c r="Q1" s="4"/>
      <c r="R1" s="4"/>
      <c r="S1" s="4"/>
      <c r="T1" s="4"/>
    </row>
    <row r="2" spans="1:20" s="2" customFormat="1" ht="25">
      <c r="A2" s="4" t="str">
        <f>Cover!$E$13</f>
        <v>Master</v>
      </c>
      <c r="B2" s="3"/>
    </row>
    <row r="3" spans="1:20" s="2" customFormat="1" ht="25">
      <c r="A3" s="4">
        <f>Cover!$E$15</f>
        <v>2025</v>
      </c>
      <c r="B3" s="3"/>
      <c r="C3" s="3"/>
      <c r="D3" s="3"/>
    </row>
    <row r="4" spans="1:20" s="5" customFormat="1" ht="25.5" thickBot="1">
      <c r="A4" s="1302" t="s">
        <v>2097</v>
      </c>
      <c r="B4" s="6"/>
    </row>
    <row r="5" spans="1:20" ht="14" thickBot="1">
      <c r="F5" s="490"/>
      <c r="G5" s="490"/>
      <c r="H5" s="490"/>
      <c r="I5" s="490"/>
      <c r="J5" s="490"/>
      <c r="K5" s="490"/>
      <c r="L5" s="490"/>
      <c r="M5" s="490"/>
      <c r="N5" s="507"/>
    </row>
    <row r="6" spans="1:20">
      <c r="A6" s="526"/>
      <c r="B6" s="1368"/>
      <c r="C6" s="499"/>
      <c r="D6" s="499"/>
      <c r="E6" s="499"/>
      <c r="F6" s="1376"/>
      <c r="G6" s="1376"/>
      <c r="H6" s="561"/>
      <c r="I6" s="561"/>
      <c r="J6" s="561"/>
      <c r="K6" s="1376"/>
      <c r="L6" s="1376"/>
      <c r="M6" s="1376"/>
      <c r="N6" s="503"/>
    </row>
    <row r="7" spans="1:20">
      <c r="A7" s="508"/>
      <c r="F7" s="490"/>
      <c r="G7" s="490"/>
      <c r="I7" s="495"/>
      <c r="J7" s="495"/>
      <c r="K7" s="490"/>
      <c r="L7" s="490"/>
      <c r="M7" s="490"/>
      <c r="N7" s="507"/>
    </row>
    <row r="8" spans="1:20" ht="14">
      <c r="A8" s="508"/>
      <c r="B8" s="576"/>
      <c r="C8" s="490"/>
      <c r="E8" s="492"/>
      <c r="F8" s="492"/>
      <c r="G8" s="492"/>
      <c r="H8" s="894" t="s">
        <v>2098</v>
      </c>
      <c r="I8" s="493"/>
      <c r="J8" s="493"/>
      <c r="K8" s="492"/>
      <c r="L8" s="492"/>
      <c r="M8" s="490"/>
      <c r="N8" s="507"/>
      <c r="P8" s="521" t="s">
        <v>2099</v>
      </c>
      <c r="Q8" s="894"/>
      <c r="R8" s="521"/>
      <c r="S8" s="521"/>
      <c r="T8" s="521"/>
    </row>
    <row r="9" spans="1:20" ht="15" customHeight="1">
      <c r="A9" s="242" t="s">
        <v>2100</v>
      </c>
      <c r="B9" s="577"/>
      <c r="C9" s="495"/>
      <c r="D9" s="558" t="s">
        <v>1465</v>
      </c>
      <c r="E9" s="492"/>
      <c r="F9" s="493"/>
      <c r="G9" s="493"/>
      <c r="H9" s="542" t="s">
        <v>489</v>
      </c>
      <c r="I9" s="542" t="s">
        <v>490</v>
      </c>
      <c r="J9" s="542" t="s">
        <v>491</v>
      </c>
      <c r="K9" s="542" t="s">
        <v>492</v>
      </c>
      <c r="L9" s="542" t="s">
        <v>494</v>
      </c>
      <c r="M9" s="490"/>
      <c r="N9" s="507"/>
      <c r="P9" s="542" t="s">
        <v>489</v>
      </c>
      <c r="Q9" s="542" t="s">
        <v>490</v>
      </c>
      <c r="R9" s="542" t="s">
        <v>491</v>
      </c>
      <c r="S9" s="542" t="s">
        <v>492</v>
      </c>
      <c r="T9" s="542" t="s">
        <v>494</v>
      </c>
    </row>
    <row r="10" spans="1:20" ht="15" customHeight="1">
      <c r="A10" s="489"/>
      <c r="B10" s="577"/>
      <c r="C10" s="495"/>
      <c r="D10" s="495"/>
      <c r="E10" s="492"/>
      <c r="F10" s="493">
        <v>0</v>
      </c>
      <c r="G10" s="493">
        <v>6.8436591774523325E-3</v>
      </c>
      <c r="H10" s="812">
        <v>2022</v>
      </c>
      <c r="I10" s="812">
        <v>2023</v>
      </c>
      <c r="J10" s="812">
        <v>2024</v>
      </c>
      <c r="K10" s="812">
        <v>2025</v>
      </c>
      <c r="L10" s="812">
        <v>2026</v>
      </c>
      <c r="M10" s="490"/>
      <c r="N10" s="507"/>
      <c r="P10" s="1287"/>
      <c r="Q10" s="1287"/>
      <c r="R10" s="1287"/>
      <c r="S10" s="1287"/>
      <c r="T10" s="1287"/>
    </row>
    <row r="11" spans="1:20">
      <c r="A11" s="508"/>
      <c r="F11" s="494">
        <v>0</v>
      </c>
      <c r="G11" s="494">
        <v>0</v>
      </c>
      <c r="N11" s="507"/>
    </row>
    <row r="12" spans="1:20">
      <c r="A12" s="508"/>
      <c r="N12" s="507"/>
    </row>
    <row r="13" spans="1:20" ht="15.5">
      <c r="A13" s="1377" t="s">
        <v>1415</v>
      </c>
      <c r="B13" s="505" t="s">
        <v>2101</v>
      </c>
      <c r="C13" s="505" t="s">
        <v>2102</v>
      </c>
      <c r="D13" s="578" t="s">
        <v>2103</v>
      </c>
      <c r="H13" s="999">
        <f>H57</f>
        <v>0</v>
      </c>
      <c r="I13" s="999">
        <f t="shared" ref="I13:L13" si="0">I57</f>
        <v>0</v>
      </c>
      <c r="J13" s="999">
        <f t="shared" si="0"/>
        <v>0</v>
      </c>
      <c r="K13" s="999">
        <f t="shared" si="0"/>
        <v>0</v>
      </c>
      <c r="L13" s="999">
        <f t="shared" si="0"/>
        <v>0</v>
      </c>
      <c r="N13" s="507"/>
      <c r="P13" s="1288" t="str">
        <f>IF((IF('4.01 OpexCostMatrix'!P602=0,('1.07 Forecast Costs'!J65*UniversalData!$E$26),('4.01 OpexCostMatrix'!P602*UniversalData!$E$26)))=H13,"OK","Error")</f>
        <v>OK</v>
      </c>
      <c r="Q13" s="1288" t="str">
        <f>IF((IF('4.01 OpexCostMatrix'!Q602=0,('1.07 Forecast Costs'!K65*UniversalData!$E$26),('4.01 OpexCostMatrix'!Q602*UniversalData!$E$26)))=I13,"OK","Error")</f>
        <v>OK</v>
      </c>
      <c r="R13" s="1288" t="str">
        <f>IF((IF('4.01 OpexCostMatrix'!R602=0,('1.07 Forecast Costs'!L65*UniversalData!$E$26),('4.01 OpexCostMatrix'!R602*UniversalData!$E$26)))=J13,"OK","Error")</f>
        <v>OK</v>
      </c>
      <c r="S13" s="1288" t="str">
        <f>IF((IF('4.01 OpexCostMatrix'!S602=0,('1.07 Forecast Costs'!M65*UniversalData!$E$26),('4.01 OpexCostMatrix'!S602*UniversalData!$E$26)))=K13,"OK","Error")</f>
        <v>OK</v>
      </c>
      <c r="T13" s="1288" t="str">
        <f>IF((IF('4.01 OpexCostMatrix'!T602=0,('1.07 Forecast Costs'!N65*UniversalData!$E$26),('4.01 OpexCostMatrix'!T602*UniversalData!$E$26)))=L13,"OK","Error")</f>
        <v>OK</v>
      </c>
    </row>
    <row r="14" spans="1:20" ht="15.5">
      <c r="A14" s="1377" t="s">
        <v>2104</v>
      </c>
      <c r="B14" s="505" t="s">
        <v>2105</v>
      </c>
      <c r="C14" s="505" t="s">
        <v>2102</v>
      </c>
      <c r="D14" s="578" t="s">
        <v>2103</v>
      </c>
      <c r="H14" s="1021"/>
      <c r="I14" s="1021"/>
      <c r="J14" s="1021"/>
      <c r="K14" s="1021"/>
      <c r="L14" s="1021"/>
      <c r="N14" s="507"/>
      <c r="P14" s="1288" t="str">
        <f>IF((IF('4.01 OpexCostMatrix'!P603=0,('1.07 Forecast Costs'!J66*UniversalData!$E$26),('4.01 OpexCostMatrix'!P603*UniversalData!$E$26)))=H14,"OK","Error")</f>
        <v>OK</v>
      </c>
      <c r="Q14" s="1288" t="str">
        <f>IF((IF('4.01 OpexCostMatrix'!Q603=0,('1.07 Forecast Costs'!K66*UniversalData!$E$26),('4.01 OpexCostMatrix'!Q603*UniversalData!$E$26)))=I14,"OK","Error")</f>
        <v>OK</v>
      </c>
      <c r="R14" s="1288" t="str">
        <f>IF((IF('4.01 OpexCostMatrix'!R603=0,('1.07 Forecast Costs'!L66*UniversalData!$E$26),('4.01 OpexCostMatrix'!R603*UniversalData!$E$26)))=J14,"OK","Error")</f>
        <v>OK</v>
      </c>
      <c r="S14" s="1288" t="str">
        <f>IF((IF('4.01 OpexCostMatrix'!S603=0,('1.07 Forecast Costs'!M66*UniversalData!$E$26),('4.01 OpexCostMatrix'!S603*UniversalData!$E$26)))=K14,"OK","Error")</f>
        <v>OK</v>
      </c>
      <c r="T14" s="1288" t="str">
        <f>IF((IF('4.01 OpexCostMatrix'!T603=0,('1.07 Forecast Costs'!N66*UniversalData!$E$26),('4.01 OpexCostMatrix'!T603*UniversalData!$E$26)))=L14,"OK","Error")</f>
        <v>OK</v>
      </c>
    </row>
    <row r="15" spans="1:20" ht="15.5">
      <c r="A15" s="1377" t="s">
        <v>2106</v>
      </c>
      <c r="B15" s="505" t="s">
        <v>2107</v>
      </c>
      <c r="C15" s="505" t="s">
        <v>2102</v>
      </c>
      <c r="D15" s="578" t="s">
        <v>2103</v>
      </c>
      <c r="H15" s="1021"/>
      <c r="I15" s="1021"/>
      <c r="J15" s="1021"/>
      <c r="K15" s="1021"/>
      <c r="L15" s="1021"/>
      <c r="N15" s="507"/>
      <c r="P15" s="1288" t="str">
        <f>IF((IF('4.01 OpexCostMatrix'!P604=0,('1.07 Forecast Costs'!J67*UniversalData!$E$26),('4.01 OpexCostMatrix'!P604*UniversalData!$E$26)))=H15,"OK","Error")</f>
        <v>OK</v>
      </c>
      <c r="Q15" s="1288" t="str">
        <f>IF((IF('4.01 OpexCostMatrix'!Q604=0,('1.07 Forecast Costs'!K67*UniversalData!$E$26),('4.01 OpexCostMatrix'!Q604*UniversalData!$E$26)))=I15,"OK","Error")</f>
        <v>OK</v>
      </c>
      <c r="R15" s="1288" t="str">
        <f>IF((IF('4.01 OpexCostMatrix'!R604=0,('1.07 Forecast Costs'!L67*UniversalData!$E$26),('4.01 OpexCostMatrix'!R604*UniversalData!$E$26)))=J15,"OK","Error")</f>
        <v>OK</v>
      </c>
      <c r="S15" s="1288" t="str">
        <f>IF((IF('4.01 OpexCostMatrix'!S604=0,('1.07 Forecast Costs'!M67*UniversalData!$E$26),('4.01 OpexCostMatrix'!S604*UniversalData!$E$26)))=K15,"OK","Error")</f>
        <v>OK</v>
      </c>
      <c r="T15" s="1288" t="str">
        <f>IF((IF('4.01 OpexCostMatrix'!T604=0,('1.07 Forecast Costs'!N67*UniversalData!$E$26),('4.01 OpexCostMatrix'!T604*UniversalData!$E$26)))=L15,"OK","Error")</f>
        <v>OK</v>
      </c>
    </row>
    <row r="16" spans="1:20" ht="15.5">
      <c r="A16" s="1377" t="s">
        <v>2108</v>
      </c>
      <c r="B16" s="505" t="s">
        <v>2109</v>
      </c>
      <c r="C16" s="505" t="s">
        <v>2102</v>
      </c>
      <c r="D16" s="578" t="s">
        <v>1484</v>
      </c>
      <c r="H16" s="1021"/>
      <c r="I16" s="1021"/>
      <c r="J16" s="1021"/>
      <c r="K16" s="1021"/>
      <c r="L16" s="1021"/>
      <c r="N16" s="507"/>
      <c r="P16" s="1288" t="str">
        <f>IF((IF('4.01 OpexCostMatrix'!P605=0,('1.07 Forecast Costs'!J68),('4.01 OpexCostMatrix'!P605)))=H16,"OK","Error")</f>
        <v>OK</v>
      </c>
      <c r="Q16" s="1288" t="str">
        <f>IF((IF('4.01 OpexCostMatrix'!Q605=0,('1.07 Forecast Costs'!K68),('4.01 OpexCostMatrix'!Q605)))=I16,"OK","Error")</f>
        <v>OK</v>
      </c>
      <c r="R16" s="1288" t="str">
        <f>IF((IF('4.01 OpexCostMatrix'!R605=0,('1.07 Forecast Costs'!L68),('4.01 OpexCostMatrix'!R605)))=J16,"OK","Error")</f>
        <v>OK</v>
      </c>
      <c r="S16" s="1288" t="str">
        <f>IF((IF('4.01 OpexCostMatrix'!S605=0,('1.07 Forecast Costs'!M68),('4.01 OpexCostMatrix'!S605)))=K16,"OK","Error")</f>
        <v>OK</v>
      </c>
      <c r="T16" s="1288" t="str">
        <f>IF((IF('4.01 OpexCostMatrix'!T605=0,('1.07 Forecast Costs'!N68),('4.01 OpexCostMatrix'!T605)))=L16,"OK","Error")</f>
        <v>OK</v>
      </c>
    </row>
    <row r="17" spans="1:20" ht="15.5">
      <c r="A17" s="1377" t="s">
        <v>2110</v>
      </c>
      <c r="B17" s="505" t="s">
        <v>2111</v>
      </c>
      <c r="C17" s="505" t="s">
        <v>2102</v>
      </c>
      <c r="D17" s="578" t="s">
        <v>2103</v>
      </c>
      <c r="F17" s="494">
        <v>0</v>
      </c>
      <c r="G17" s="494">
        <v>3.0199841607259071E-2</v>
      </c>
      <c r="H17" s="1021"/>
      <c r="I17" s="1021"/>
      <c r="J17" s="1021"/>
      <c r="K17" s="1021"/>
      <c r="L17" s="1021"/>
      <c r="N17" s="507"/>
      <c r="P17" s="1288" t="str">
        <f>IF(('4.01 OpexCostMatrix'!P606*UniversalData!$E$26)=H17,"OK","Error")</f>
        <v>OK</v>
      </c>
      <c r="Q17" s="1288" t="str">
        <f>IF(('4.01 OpexCostMatrix'!Q606*UniversalData!$E$26)=I17,"OK","Error")</f>
        <v>OK</v>
      </c>
      <c r="R17" s="1288" t="str">
        <f>IF(('4.01 OpexCostMatrix'!R606*UniversalData!$E$26)=J17,"OK","Error")</f>
        <v>OK</v>
      </c>
      <c r="S17" s="1288" t="str">
        <f>IF(('4.01 OpexCostMatrix'!S606*UniversalData!$E$26)=K17,"OK","Error")</f>
        <v>OK</v>
      </c>
      <c r="T17" s="1288" t="str">
        <f>IF(('4.01 OpexCostMatrix'!T606*UniversalData!$E$26)=L17,"OK","Error")</f>
        <v>OK</v>
      </c>
    </row>
    <row r="18" spans="1:20" ht="15.5">
      <c r="A18" s="1377" t="s">
        <v>2112</v>
      </c>
      <c r="B18" s="505" t="s">
        <v>2113</v>
      </c>
      <c r="C18" s="505" t="s">
        <v>2102</v>
      </c>
      <c r="D18" s="578" t="s">
        <v>1484</v>
      </c>
      <c r="F18" s="494">
        <v>0</v>
      </c>
      <c r="G18" s="494">
        <v>0</v>
      </c>
      <c r="H18" s="941">
        <f>H33</f>
        <v>0</v>
      </c>
      <c r="I18" s="941">
        <f t="shared" ref="I18:L18" si="1">I33</f>
        <v>0</v>
      </c>
      <c r="J18" s="941">
        <f t="shared" si="1"/>
        <v>0</v>
      </c>
      <c r="K18" s="941">
        <f t="shared" si="1"/>
        <v>0</v>
      </c>
      <c r="L18" s="941">
        <f t="shared" si="1"/>
        <v>0</v>
      </c>
      <c r="N18" s="507"/>
      <c r="P18" s="403"/>
      <c r="Q18" s="403"/>
      <c r="R18" s="403"/>
      <c r="S18" s="403"/>
      <c r="T18" s="403"/>
    </row>
    <row r="19" spans="1:20" ht="15.5">
      <c r="A19" s="1377" t="s">
        <v>2114</v>
      </c>
      <c r="B19" s="505" t="s">
        <v>2115</v>
      </c>
      <c r="C19" s="505" t="s">
        <v>2102</v>
      </c>
      <c r="D19" s="578" t="s">
        <v>2103</v>
      </c>
      <c r="H19" s="1021">
        <v>0</v>
      </c>
      <c r="I19" s="1021">
        <v>0</v>
      </c>
      <c r="J19" s="1021">
        <v>0</v>
      </c>
      <c r="K19" s="1021">
        <v>0</v>
      </c>
      <c r="L19" s="1021">
        <v>0</v>
      </c>
      <c r="N19" s="507"/>
      <c r="P19" s="403"/>
      <c r="Q19" s="403"/>
      <c r="R19" s="403"/>
      <c r="S19" s="403"/>
      <c r="T19" s="403"/>
    </row>
    <row r="20" spans="1:20" ht="15.5">
      <c r="A20" s="1377" t="s">
        <v>2116</v>
      </c>
      <c r="B20" s="505" t="s">
        <v>2117</v>
      </c>
      <c r="C20" s="505" t="s">
        <v>2102</v>
      </c>
      <c r="D20" s="578" t="s">
        <v>2103</v>
      </c>
      <c r="H20" s="941">
        <f>H43</f>
        <v>0</v>
      </c>
      <c r="I20" s="941">
        <f>I43</f>
        <v>0</v>
      </c>
      <c r="J20" s="941">
        <f>J43</f>
        <v>0</v>
      </c>
      <c r="K20" s="941">
        <f>K43</f>
        <v>0</v>
      </c>
      <c r="L20" s="941">
        <f>L43</f>
        <v>0</v>
      </c>
      <c r="N20" s="507"/>
      <c r="P20" s="1288" t="str">
        <f>IF((IF('4.01 OpexCostMatrix'!P607=0,('1.07 Forecast Costs'!J69*UniversalData!$E$26),('4.01 OpexCostMatrix'!P607*UniversalData!$E$26)))=H20,"OK","Error")</f>
        <v>OK</v>
      </c>
      <c r="Q20" s="1288" t="str">
        <f>IF((IF('4.01 OpexCostMatrix'!Q607=0,('1.07 Forecast Costs'!K69*UniversalData!$E$26),('4.01 OpexCostMatrix'!Q607*UniversalData!$E$26)))=I20,"OK","Error")</f>
        <v>OK</v>
      </c>
      <c r="R20" s="1288" t="str">
        <f>IF((IF('4.01 OpexCostMatrix'!R607=0,('1.07 Forecast Costs'!L69*UniversalData!$E$26),('4.01 OpexCostMatrix'!R607*UniversalData!$E$26)))=J20,"OK","Error")</f>
        <v>OK</v>
      </c>
      <c r="S20" s="1288" t="str">
        <f>IF((IF('4.01 OpexCostMatrix'!S607=0,('1.07 Forecast Costs'!M69*UniversalData!$E$26),('4.01 OpexCostMatrix'!S607*UniversalData!$E$26)))=K20,"OK","Error")</f>
        <v>OK</v>
      </c>
      <c r="T20" s="1288" t="str">
        <f>IF((IF('4.01 OpexCostMatrix'!T607=0,('1.07 Forecast Costs'!N69*UniversalData!$E$26),('4.01 OpexCostMatrix'!T607*UniversalData!$E$26)))=L20,"OK","Error")</f>
        <v>OK</v>
      </c>
    </row>
    <row r="21" spans="1:20" ht="15.5">
      <c r="A21" s="1377" t="s">
        <v>2118</v>
      </c>
      <c r="B21" s="505" t="s">
        <v>2119</v>
      </c>
      <c r="C21" s="505" t="s">
        <v>2102</v>
      </c>
      <c r="D21" s="578" t="s">
        <v>2103</v>
      </c>
      <c r="H21" s="1021"/>
      <c r="I21" s="1021"/>
      <c r="J21" s="1021"/>
      <c r="K21" s="1021"/>
      <c r="L21" s="1021"/>
      <c r="N21" s="507"/>
      <c r="P21" s="403"/>
      <c r="Q21" s="403"/>
      <c r="R21" s="403"/>
      <c r="S21" s="403"/>
      <c r="T21" s="403"/>
    </row>
    <row r="22" spans="1:20" ht="15.5">
      <c r="A22" s="1377" t="s">
        <v>2120</v>
      </c>
      <c r="B22" s="505" t="s">
        <v>2121</v>
      </c>
      <c r="C22" s="505" t="s">
        <v>2102</v>
      </c>
      <c r="D22" s="578" t="s">
        <v>2103</v>
      </c>
      <c r="H22" s="1021"/>
      <c r="I22" s="1021"/>
      <c r="J22" s="1021"/>
      <c r="K22" s="1021"/>
      <c r="L22" s="1021"/>
      <c r="N22" s="507"/>
      <c r="P22" s="403"/>
      <c r="Q22" s="403"/>
      <c r="R22" s="403"/>
      <c r="S22" s="403"/>
      <c r="T22" s="403"/>
    </row>
    <row r="23" spans="1:20" ht="15.5">
      <c r="A23" s="1377" t="s">
        <v>2122</v>
      </c>
      <c r="B23" s="505" t="s">
        <v>2123</v>
      </c>
      <c r="C23" s="505" t="s">
        <v>2102</v>
      </c>
      <c r="D23" s="578" t="s">
        <v>2103</v>
      </c>
      <c r="H23" s="1021">
        <v>0</v>
      </c>
      <c r="I23" s="1021">
        <v>0</v>
      </c>
      <c r="J23" s="1021">
        <v>0</v>
      </c>
      <c r="K23" s="1021">
        <v>0</v>
      </c>
      <c r="L23" s="1021">
        <v>0</v>
      </c>
      <c r="N23" s="507"/>
      <c r="P23" s="403"/>
      <c r="Q23" s="403"/>
      <c r="R23" s="403"/>
      <c r="S23" s="403"/>
      <c r="T23" s="403"/>
    </row>
    <row r="24" spans="1:20">
      <c r="A24" s="508"/>
      <c r="F24" s="494">
        <v>0</v>
      </c>
      <c r="G24" s="494">
        <v>0.742983669280879</v>
      </c>
      <c r="N24" s="507"/>
    </row>
    <row r="25" spans="1:20" ht="26.15" customHeight="1" thickBot="1">
      <c r="A25" s="522"/>
      <c r="B25" s="524"/>
      <c r="C25" s="524"/>
      <c r="D25" s="524"/>
      <c r="E25" s="524"/>
      <c r="F25" s="524"/>
      <c r="G25" s="524"/>
      <c r="H25" s="524"/>
      <c r="I25" s="524"/>
      <c r="J25" s="524"/>
      <c r="K25" s="524"/>
      <c r="L25" s="524"/>
      <c r="M25" s="524"/>
      <c r="N25" s="525"/>
    </row>
    <row r="26" spans="1:20">
      <c r="A26" s="526"/>
      <c r="B26" s="1368"/>
      <c r="C26" s="499"/>
      <c r="D26" s="499"/>
      <c r="E26" s="499"/>
      <c r="F26" s="499"/>
      <c r="G26" s="499"/>
      <c r="H26" s="499"/>
      <c r="I26" s="499"/>
      <c r="J26" s="499"/>
      <c r="K26" s="499"/>
      <c r="L26" s="499"/>
      <c r="M26" s="499"/>
      <c r="N26" s="503"/>
    </row>
    <row r="27" spans="1:20" ht="15.5">
      <c r="A27" s="580" t="s">
        <v>2124</v>
      </c>
      <c r="B27" s="576"/>
      <c r="C27" s="490"/>
      <c r="D27" s="490"/>
      <c r="E27" s="492"/>
      <c r="F27" s="492"/>
      <c r="G27" s="492"/>
      <c r="I27" s="511"/>
      <c r="J27" s="511"/>
      <c r="K27" s="511"/>
      <c r="L27" s="511"/>
      <c r="M27" s="490"/>
      <c r="N27" s="507"/>
    </row>
    <row r="28" spans="1:20" ht="15" customHeight="1">
      <c r="A28" s="489"/>
      <c r="B28" s="576"/>
      <c r="C28" s="490"/>
      <c r="D28" s="490"/>
      <c r="E28" s="492"/>
      <c r="F28" s="492"/>
      <c r="G28" s="492"/>
      <c r="H28" s="511"/>
      <c r="I28" s="511"/>
      <c r="J28" s="511"/>
      <c r="K28" s="511"/>
      <c r="L28" s="511"/>
      <c r="M28" s="490"/>
      <c r="N28" s="507"/>
    </row>
    <row r="29" spans="1:20" ht="15" customHeight="1">
      <c r="A29" s="489"/>
      <c r="B29" s="576"/>
      <c r="C29" s="490"/>
      <c r="D29" s="490"/>
      <c r="E29" s="492"/>
      <c r="F29" s="492"/>
      <c r="G29" s="492"/>
      <c r="H29" s="511"/>
      <c r="I29" s="511"/>
      <c r="J29" s="511"/>
      <c r="K29" s="511"/>
      <c r="L29" s="511"/>
      <c r="M29" s="490"/>
      <c r="N29" s="507"/>
    </row>
    <row r="30" spans="1:20" ht="15" customHeight="1">
      <c r="A30" s="489"/>
      <c r="B30" s="576"/>
      <c r="C30" s="490"/>
      <c r="D30" s="490"/>
      <c r="E30" s="492"/>
      <c r="F30" s="492"/>
      <c r="G30" s="492"/>
      <c r="H30" s="511"/>
      <c r="I30" s="511"/>
      <c r="J30" s="511"/>
      <c r="K30" s="511"/>
      <c r="L30" s="511"/>
      <c r="M30" s="490"/>
      <c r="N30" s="507"/>
    </row>
    <row r="31" spans="1:20" ht="15.5">
      <c r="A31" s="528" t="s">
        <v>2125</v>
      </c>
      <c r="B31" s="578" t="s">
        <v>2126</v>
      </c>
      <c r="C31" s="578" t="s">
        <v>2127</v>
      </c>
      <c r="D31" s="578" t="s">
        <v>1484</v>
      </c>
      <c r="E31" s="492"/>
      <c r="F31" s="492">
        <v>0</v>
      </c>
      <c r="G31" s="492">
        <v>0</v>
      </c>
      <c r="H31" s="1021"/>
      <c r="I31" s="1021"/>
      <c r="J31" s="1021"/>
      <c r="K31" s="942">
        <f>'4.09 TDPWI'!K37/1000000*UniversalData!F$28</f>
        <v>0</v>
      </c>
      <c r="L31" s="1021">
        <v>0</v>
      </c>
      <c r="M31" s="1369"/>
      <c r="N31" s="507"/>
    </row>
    <row r="32" spans="1:20" ht="15.5">
      <c r="A32" s="528" t="s">
        <v>2128</v>
      </c>
      <c r="B32" s="578" t="s">
        <v>2129</v>
      </c>
      <c r="C32" s="578" t="s">
        <v>2127</v>
      </c>
      <c r="D32" s="505" t="s">
        <v>1484</v>
      </c>
      <c r="E32" s="492"/>
      <c r="F32" s="492">
        <v>0</v>
      </c>
      <c r="G32" s="492">
        <v>0</v>
      </c>
      <c r="H32" s="942">
        <f>'License Values Data Table'!F82</f>
        <v>545</v>
      </c>
      <c r="I32" s="942">
        <f>'License Values Data Table'!G82</f>
        <v>545</v>
      </c>
      <c r="J32" s="942">
        <f>'License Values Data Table'!H82</f>
        <v>545</v>
      </c>
      <c r="K32" s="942">
        <f>'License Values Data Table'!I82</f>
        <v>545</v>
      </c>
      <c r="L32" s="942">
        <f>'License Values Data Table'!J82</f>
        <v>545</v>
      </c>
      <c r="M32" s="490"/>
      <c r="N32" s="507"/>
    </row>
    <row r="33" spans="1:12" ht="19.399999999999999" customHeight="1">
      <c r="A33" s="581" t="s">
        <v>2130</v>
      </c>
      <c r="B33" s="582" t="s">
        <v>2131</v>
      </c>
      <c r="C33" s="582" t="s">
        <v>2127</v>
      </c>
      <c r="D33" s="515" t="s">
        <v>1484</v>
      </c>
      <c r="E33" s="492"/>
      <c r="F33" s="493"/>
      <c r="G33" s="492"/>
      <c r="H33" s="944">
        <f>IFERROR(MAX((0.95*H31)-(0.015*H32),0),0)</f>
        <v>0</v>
      </c>
      <c r="I33" s="943">
        <f>IFERROR(MAX((0.95*I31)-(0.015*I32),0),0)</f>
        <v>0</v>
      </c>
      <c r="J33" s="943">
        <f>IFERROR(MAX((0.95*J31)-(0.015*J32),0),0)</f>
        <v>0</v>
      </c>
      <c r="K33" s="943">
        <f>IFERROR(MAX((0.95*K31)-(0.015*K32),0),0)</f>
        <v>0</v>
      </c>
      <c r="L33" s="943">
        <f>IFERROR(MAX((0.95*L31)-(0.015*L32),0),0)</f>
        <v>0</v>
      </c>
    </row>
    <row r="34" spans="1:12" ht="19.399999999999999" customHeight="1">
      <c r="A34" s="528"/>
      <c r="B34" s="578"/>
      <c r="C34" s="578"/>
      <c r="D34" s="505"/>
      <c r="E34" s="492"/>
      <c r="F34" s="493"/>
      <c r="G34" s="492"/>
      <c r="H34" s="1370"/>
      <c r="I34" s="1370"/>
      <c r="J34" s="1370"/>
      <c r="K34" s="1370"/>
      <c r="L34" s="1370"/>
    </row>
    <row r="35" spans="1:12" ht="29.5" customHeight="1" thickBot="1">
      <c r="A35" s="1371"/>
      <c r="B35" s="1372"/>
      <c r="C35" s="524"/>
      <c r="D35" s="523"/>
      <c r="E35" s="1373"/>
      <c r="F35" s="1374"/>
      <c r="G35" s="1373"/>
      <c r="H35" s="1375"/>
      <c r="I35" s="1375"/>
      <c r="J35" s="1375"/>
      <c r="K35" s="1375"/>
      <c r="L35" s="1375"/>
    </row>
    <row r="36" spans="1:12" ht="29.5" customHeight="1">
      <c r="A36" s="526"/>
      <c r="B36" s="499"/>
      <c r="C36" s="499"/>
      <c r="D36" s="499"/>
      <c r="E36" s="499"/>
      <c r="F36" s="499"/>
      <c r="G36" s="499"/>
      <c r="H36" s="499"/>
      <c r="I36" s="499"/>
      <c r="J36" s="499"/>
      <c r="K36" s="499"/>
      <c r="L36" s="499"/>
    </row>
    <row r="37" spans="1:12" ht="29.5" customHeight="1">
      <c r="A37" s="508"/>
      <c r="F37" s="494">
        <v>9.8603321179664083E-2</v>
      </c>
      <c r="G37" s="494">
        <v>0.3535474480710305</v>
      </c>
    </row>
    <row r="38" spans="1:12">
      <c r="A38" s="508"/>
      <c r="F38" s="494">
        <v>0</v>
      </c>
      <c r="G38" s="494">
        <v>0</v>
      </c>
    </row>
    <row r="39" spans="1:12">
      <c r="A39" s="580" t="s">
        <v>2132</v>
      </c>
    </row>
    <row r="40" spans="1:12">
      <c r="A40" s="508"/>
      <c r="C40" s="1378"/>
      <c r="D40" s="505"/>
    </row>
    <row r="41" spans="1:12">
      <c r="A41" s="508" t="s">
        <v>2133</v>
      </c>
      <c r="B41" s="494"/>
      <c r="C41" s="578" t="s">
        <v>2134</v>
      </c>
      <c r="D41" s="578" t="s">
        <v>2103</v>
      </c>
      <c r="H41" s="1024"/>
      <c r="I41" s="1024"/>
      <c r="J41" s="1024"/>
      <c r="K41" s="1024"/>
      <c r="L41" s="1024"/>
    </row>
    <row r="42" spans="1:12" ht="13.5" customHeight="1">
      <c r="A42" s="508" t="s">
        <v>2135</v>
      </c>
      <c r="B42" s="494"/>
      <c r="C42" s="578" t="s">
        <v>2134</v>
      </c>
      <c r="D42" s="578" t="s">
        <v>2103</v>
      </c>
      <c r="H42" s="1024"/>
      <c r="I42" s="1024"/>
      <c r="J42" s="1024"/>
      <c r="K42" s="1024"/>
      <c r="L42" s="1024"/>
    </row>
    <row r="43" spans="1:12" ht="15.5">
      <c r="A43" s="1379" t="s">
        <v>2116</v>
      </c>
      <c r="B43" s="1380" t="s">
        <v>2136</v>
      </c>
      <c r="C43" s="1381" t="s">
        <v>2102</v>
      </c>
      <c r="D43" s="1381" t="s">
        <v>2103</v>
      </c>
      <c r="E43" s="894" t="s">
        <v>2137</v>
      </c>
      <c r="F43" s="894">
        <v>0</v>
      </c>
      <c r="G43" s="894">
        <v>0</v>
      </c>
      <c r="H43" s="1000">
        <f>SUM(H41:H42)</f>
        <v>0</v>
      </c>
      <c r="I43" s="1000">
        <f t="shared" ref="I43:L43" si="2">SUM(I41:I42)</f>
        <v>0</v>
      </c>
      <c r="J43" s="1000">
        <f t="shared" si="2"/>
        <v>0</v>
      </c>
      <c r="K43" s="1000">
        <f t="shared" si="2"/>
        <v>0</v>
      </c>
      <c r="L43" s="1000">
        <f t="shared" si="2"/>
        <v>0</v>
      </c>
    </row>
    <row r="44" spans="1:12">
      <c r="A44" s="508"/>
      <c r="B44" s="1382"/>
      <c r="C44" s="578"/>
      <c r="D44" s="505"/>
    </row>
    <row r="45" spans="1:12">
      <c r="A45" s="508"/>
      <c r="B45" s="1382"/>
      <c r="C45" s="578"/>
      <c r="D45" s="505"/>
    </row>
    <row r="46" spans="1:12">
      <c r="A46" s="508"/>
      <c r="F46" s="494">
        <v>0</v>
      </c>
      <c r="G46" s="494">
        <v>1.2681255159861852E-2</v>
      </c>
    </row>
    <row r="50" spans="1:13">
      <c r="A50" s="508"/>
      <c r="F50" s="494">
        <v>0</v>
      </c>
      <c r="G50" s="494">
        <v>0</v>
      </c>
    </row>
    <row r="51" spans="1:13">
      <c r="A51" s="508"/>
    </row>
    <row r="52" spans="1:13">
      <c r="A52" s="580" t="s">
        <v>2138</v>
      </c>
    </row>
    <row r="53" spans="1:13">
      <c r="A53" s="508"/>
    </row>
    <row r="54" spans="1:13" ht="14.5">
      <c r="A54" s="508" t="s">
        <v>2139</v>
      </c>
      <c r="B54" s="494" t="s">
        <v>2140</v>
      </c>
      <c r="C54" s="578" t="s">
        <v>2102</v>
      </c>
      <c r="D54" s="236" t="s">
        <v>2141</v>
      </c>
      <c r="F54" s="494">
        <v>0.36712109058516579</v>
      </c>
      <c r="G54" s="494">
        <v>1.2925917163419594</v>
      </c>
      <c r="H54" s="999">
        <f>'4.07 Shrinkage '!H36</f>
        <v>0</v>
      </c>
      <c r="I54" s="999">
        <f>'4.07 Shrinkage '!I36</f>
        <v>0</v>
      </c>
      <c r="J54" s="1024"/>
      <c r="K54" s="1024"/>
      <c r="L54" s="1024"/>
      <c r="M54" s="237" t="s">
        <v>2142</v>
      </c>
    </row>
    <row r="55" spans="1:13">
      <c r="A55" s="508" t="s">
        <v>2143</v>
      </c>
      <c r="B55" s="494" t="s">
        <v>2144</v>
      </c>
      <c r="C55" s="578" t="s">
        <v>2102</v>
      </c>
      <c r="D55" s="505" t="s">
        <v>2145</v>
      </c>
      <c r="H55" s="941">
        <f>'2.05 Revenue - ODI'!E219</f>
        <v>0</v>
      </c>
      <c r="I55" s="941">
        <f>'2.05 Revenue - ODI'!F219</f>
        <v>0</v>
      </c>
      <c r="J55" s="941">
        <f>'2.05 Revenue - ODI'!G219</f>
        <v>0</v>
      </c>
      <c r="K55" s="941">
        <f>'2.05 Revenue - ODI'!H219</f>
        <v>0</v>
      </c>
      <c r="L55" s="941">
        <f>'2.05 Revenue - ODI'!I219</f>
        <v>0</v>
      </c>
    </row>
    <row r="56" spans="1:13" ht="15.5">
      <c r="A56" s="601" t="s">
        <v>2146</v>
      </c>
      <c r="B56" s="1383" t="s">
        <v>2147</v>
      </c>
      <c r="C56" s="582" t="s">
        <v>2102</v>
      </c>
      <c r="D56" s="582" t="s">
        <v>1484</v>
      </c>
      <c r="E56" s="521" t="s">
        <v>2137</v>
      </c>
      <c r="F56" s="521"/>
      <c r="G56" s="521"/>
      <c r="H56" s="943">
        <f>(H54*H55)/10^6</f>
        <v>0</v>
      </c>
      <c r="I56" s="943">
        <f t="shared" ref="I56:L56" si="3">(I54*I55)/10^6</f>
        <v>0</v>
      </c>
      <c r="J56" s="943">
        <f t="shared" si="3"/>
        <v>0</v>
      </c>
      <c r="K56" s="943">
        <f t="shared" si="3"/>
        <v>0</v>
      </c>
      <c r="L56" s="943">
        <f t="shared" si="3"/>
        <v>0</v>
      </c>
    </row>
    <row r="57" spans="1:13" ht="15.5">
      <c r="A57" s="508" t="s">
        <v>2146</v>
      </c>
      <c r="B57" s="1384" t="s">
        <v>2101</v>
      </c>
      <c r="C57" s="578" t="s">
        <v>2102</v>
      </c>
      <c r="D57" s="1385" t="s">
        <v>2103</v>
      </c>
      <c r="H57" s="943">
        <f>H56*UniversalData!$E$26</f>
        <v>0</v>
      </c>
      <c r="I57" s="943">
        <f>I56*UniversalData!$E$27</f>
        <v>0</v>
      </c>
      <c r="J57" s="943">
        <f>J56*UniversalData!$E$28</f>
        <v>0</v>
      </c>
      <c r="K57" s="943">
        <f>K56*UniversalData!$E$29</f>
        <v>0</v>
      </c>
      <c r="L57" s="943">
        <f>L56*UniversalData!$E$30</f>
        <v>0</v>
      </c>
    </row>
    <row r="58" spans="1:13">
      <c r="A58" s="508"/>
      <c r="F58" s="494">
        <v>0</v>
      </c>
      <c r="G58" s="494">
        <v>0</v>
      </c>
    </row>
    <row r="59" spans="1:13">
      <c r="A59" s="508"/>
    </row>
    <row r="60" spans="1:13">
      <c r="A60" s="508"/>
    </row>
    <row r="61" spans="1:13">
      <c r="A61" s="508"/>
    </row>
    <row r="62" spans="1:13">
      <c r="A62" s="508"/>
      <c r="F62" s="494">
        <v>6.5599305818703257</v>
      </c>
      <c r="G62" s="494">
        <v>3.4911573763172274</v>
      </c>
    </row>
    <row r="66" spans="6:7">
      <c r="F66" s="494">
        <v>0</v>
      </c>
      <c r="G66" s="494">
        <v>0</v>
      </c>
    </row>
    <row r="70" spans="6:7">
      <c r="F70" s="494">
        <v>1.811569803</v>
      </c>
      <c r="G70" s="494">
        <v>8.3814567000000006E-2</v>
      </c>
    </row>
    <row r="74" spans="6:7">
      <c r="F74" s="494">
        <v>0</v>
      </c>
      <c r="G74" s="494">
        <v>0</v>
      </c>
    </row>
    <row r="79" spans="6:7">
      <c r="F79" s="494">
        <v>0</v>
      </c>
      <c r="G79" s="494">
        <v>0</v>
      </c>
    </row>
  </sheetData>
  <conditionalFormatting sqref="P13:T23">
    <cfRule type="expression" dxfId="1385" priority="1">
      <formula>P13="Error"</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5A3F-980E-440F-BECB-F0C046E9208F}">
  <sheetPr codeName="Sheet22">
    <tabColor theme="7" tint="0.39997558519241921"/>
    <pageSetUpPr autoPageBreaks="0" fitToPage="1"/>
  </sheetPr>
  <dimension ref="A1:P236"/>
  <sheetViews>
    <sheetView showGridLines="0" view="pageBreakPreview" zoomScale="55" zoomScaleNormal="100" zoomScaleSheetLayoutView="55" workbookViewId="0">
      <pane ySplit="6" topLeftCell="A124" activePane="bottomLeft" state="frozen"/>
      <selection activeCell="F17" sqref="F17"/>
      <selection pane="bottomLeft" activeCell="E160" sqref="E160:I160"/>
    </sheetView>
  </sheetViews>
  <sheetFormatPr defaultColWidth="10.54296875" defaultRowHeight="13.5"/>
  <cols>
    <col min="1" max="1" width="88.1796875" style="490" customWidth="1"/>
    <col min="2" max="2" width="7.54296875" style="490" customWidth="1"/>
    <col min="3" max="3" width="15.54296875" style="490" customWidth="1"/>
    <col min="4" max="4" width="16.453125" style="490" bestFit="1" customWidth="1"/>
    <col min="5" max="5" width="16.453125" style="490" customWidth="1"/>
    <col min="6" max="6" width="18.54296875" style="490" customWidth="1"/>
    <col min="7" max="9" width="15" style="490" bestFit="1" customWidth="1"/>
    <col min="10" max="10" width="14.453125" style="490" customWidth="1"/>
    <col min="11" max="11" width="25.54296875" style="490" customWidth="1"/>
    <col min="12" max="12" width="10.453125" style="490" customWidth="1"/>
    <col min="13" max="13" width="10.54296875" style="490" customWidth="1"/>
    <col min="14" max="16384" width="10.54296875" style="490"/>
  </cols>
  <sheetData>
    <row r="1" spans="1:16" s="2" customFormat="1" ht="25">
      <c r="A1" s="62" t="s">
        <v>1365</v>
      </c>
      <c r="B1" s="3"/>
      <c r="P1" s="4" t="s">
        <v>1</v>
      </c>
    </row>
    <row r="2" spans="1:16" s="2" customFormat="1" ht="25">
      <c r="A2" s="4" t="str">
        <f>Cover!$E$13</f>
        <v>Master</v>
      </c>
      <c r="B2" s="3"/>
    </row>
    <row r="3" spans="1:16" s="2" customFormat="1" ht="25">
      <c r="A3" s="4">
        <f>Cover!$E$15</f>
        <v>2025</v>
      </c>
      <c r="B3" s="4"/>
      <c r="C3" s="4"/>
      <c r="D3" s="4"/>
    </row>
    <row r="4" spans="1:16" s="5" customFormat="1" ht="25.5" thickBot="1">
      <c r="A4" s="1302" t="s">
        <v>46</v>
      </c>
      <c r="B4" s="6"/>
    </row>
    <row r="5" spans="1:16" s="241" customFormat="1" ht="14.5">
      <c r="A5" s="583"/>
      <c r="B5" s="238"/>
      <c r="C5" s="238"/>
      <c r="D5" s="238"/>
      <c r="E5" s="239"/>
      <c r="F5" s="239"/>
      <c r="G5" s="239"/>
      <c r="H5" s="239"/>
      <c r="I5" s="239"/>
      <c r="J5" s="239"/>
      <c r="K5" s="240"/>
    </row>
    <row r="6" spans="1:16" s="591" customFormat="1" ht="15.5">
      <c r="A6" s="242" t="s">
        <v>2148</v>
      </c>
      <c r="B6" s="584"/>
      <c r="C6" s="585"/>
      <c r="D6" s="586" t="s">
        <v>1465</v>
      </c>
      <c r="E6" s="587" t="s">
        <v>489</v>
      </c>
      <c r="F6" s="587" t="s">
        <v>490</v>
      </c>
      <c r="G6" s="587" t="s">
        <v>491</v>
      </c>
      <c r="H6" s="587" t="s">
        <v>492</v>
      </c>
      <c r="I6" s="587" t="s">
        <v>494</v>
      </c>
      <c r="J6" s="588"/>
      <c r="K6" s="589"/>
      <c r="L6" s="590"/>
      <c r="M6" s="590"/>
      <c r="N6" s="590"/>
      <c r="O6" s="590"/>
      <c r="P6" s="590"/>
    </row>
    <row r="7" spans="1:16" s="494" customFormat="1" ht="15" customHeight="1">
      <c r="A7" s="489"/>
      <c r="B7" s="577"/>
      <c r="C7" s="495"/>
      <c r="D7" s="495"/>
      <c r="E7" s="492"/>
      <c r="F7" s="493"/>
      <c r="G7" s="493"/>
      <c r="H7" s="490"/>
      <c r="I7" s="490"/>
      <c r="J7" s="490"/>
      <c r="K7" s="507"/>
      <c r="L7" s="490"/>
      <c r="M7" s="490"/>
      <c r="N7" s="490"/>
      <c r="O7" s="490"/>
      <c r="P7" s="490"/>
    </row>
    <row r="8" spans="1:16" s="241" customFormat="1" ht="15.5">
      <c r="A8" s="592" t="s">
        <v>2149</v>
      </c>
      <c r="B8" s="571" t="s">
        <v>2150</v>
      </c>
      <c r="C8" s="571" t="s">
        <v>2151</v>
      </c>
      <c r="D8" s="574" t="s">
        <v>1484</v>
      </c>
      <c r="E8" s="941">
        <f>E25</f>
        <v>0</v>
      </c>
      <c r="F8" s="941">
        <f t="shared" ref="F8:I8" si="0">F25</f>
        <v>0</v>
      </c>
      <c r="G8" s="941">
        <f t="shared" si="0"/>
        <v>0</v>
      </c>
      <c r="H8" s="941">
        <f t="shared" si="0"/>
        <v>0</v>
      </c>
      <c r="I8" s="941">
        <f t="shared" si="0"/>
        <v>0</v>
      </c>
      <c r="K8" s="243"/>
    </row>
    <row r="9" spans="1:16" s="241" customFormat="1" ht="15.5">
      <c r="A9" s="592" t="s">
        <v>2152</v>
      </c>
      <c r="B9" s="571" t="s">
        <v>2153</v>
      </c>
      <c r="C9" s="571" t="s">
        <v>2154</v>
      </c>
      <c r="D9" s="574" t="s">
        <v>1484</v>
      </c>
      <c r="E9" s="941">
        <f>E122</f>
        <v>0</v>
      </c>
      <c r="F9" s="941">
        <f t="shared" ref="F9:I9" si="1">F122</f>
        <v>0</v>
      </c>
      <c r="G9" s="941">
        <f t="shared" si="1"/>
        <v>0</v>
      </c>
      <c r="H9" s="941">
        <f t="shared" si="1"/>
        <v>0</v>
      </c>
      <c r="I9" s="941">
        <f t="shared" si="1"/>
        <v>0</v>
      </c>
      <c r="K9" s="243"/>
    </row>
    <row r="10" spans="1:16" s="241" customFormat="1" ht="15.5">
      <c r="A10" s="592" t="s">
        <v>2155</v>
      </c>
      <c r="B10" s="571" t="s">
        <v>2156</v>
      </c>
      <c r="C10" s="571" t="s">
        <v>2157</v>
      </c>
      <c r="D10" s="574" t="s">
        <v>1484</v>
      </c>
      <c r="E10" s="941">
        <f t="shared" ref="E10:I11" si="2">E159</f>
        <v>0</v>
      </c>
      <c r="F10" s="941">
        <f t="shared" si="2"/>
        <v>0</v>
      </c>
      <c r="G10" s="941">
        <f t="shared" si="2"/>
        <v>0</v>
      </c>
      <c r="H10" s="941">
        <f t="shared" si="2"/>
        <v>0</v>
      </c>
      <c r="I10" s="941">
        <f t="shared" si="2"/>
        <v>0</v>
      </c>
      <c r="K10" s="243"/>
    </row>
    <row r="11" spans="1:16" s="241" customFormat="1" ht="15.5">
      <c r="A11" s="592" t="s">
        <v>2158</v>
      </c>
      <c r="B11" s="571" t="s">
        <v>2156</v>
      </c>
      <c r="C11" s="571" t="s">
        <v>2159</v>
      </c>
      <c r="D11" s="574" t="s">
        <v>1484</v>
      </c>
      <c r="E11" s="941">
        <f t="shared" si="2"/>
        <v>0</v>
      </c>
      <c r="F11" s="941">
        <f t="shared" si="2"/>
        <v>0</v>
      </c>
      <c r="G11" s="941">
        <f t="shared" si="2"/>
        <v>0</v>
      </c>
      <c r="H11" s="941">
        <f t="shared" si="2"/>
        <v>0</v>
      </c>
      <c r="I11" s="941">
        <f t="shared" si="2"/>
        <v>0</v>
      </c>
      <c r="K11" s="243"/>
    </row>
    <row r="12" spans="1:16" s="241" customFormat="1" ht="15.5">
      <c r="A12" s="592" t="s">
        <v>2160</v>
      </c>
      <c r="B12" s="571" t="s">
        <v>2161</v>
      </c>
      <c r="C12" s="571" t="s">
        <v>2162</v>
      </c>
      <c r="D12" s="574" t="s">
        <v>1484</v>
      </c>
      <c r="E12" s="941">
        <f>E221</f>
        <v>0</v>
      </c>
      <c r="F12" s="941">
        <f t="shared" ref="F12:I12" si="3">F221</f>
        <v>0</v>
      </c>
      <c r="G12" s="941">
        <f t="shared" si="3"/>
        <v>0</v>
      </c>
      <c r="H12" s="941">
        <f t="shared" si="3"/>
        <v>0</v>
      </c>
      <c r="I12" s="941">
        <f t="shared" si="3"/>
        <v>0</v>
      </c>
      <c r="K12" s="243"/>
    </row>
    <row r="13" spans="1:16" s="241" customFormat="1" ht="15.5">
      <c r="A13" s="592" t="s">
        <v>2163</v>
      </c>
      <c r="B13" s="571" t="s">
        <v>2164</v>
      </c>
      <c r="C13" s="571" t="s">
        <v>2165</v>
      </c>
      <c r="D13" s="574" t="s">
        <v>1484</v>
      </c>
      <c r="E13" s="941">
        <f>E236</f>
        <v>0</v>
      </c>
      <c r="F13" s="941">
        <f t="shared" ref="F13:I13" si="4">F236</f>
        <v>0</v>
      </c>
      <c r="G13" s="941">
        <f t="shared" si="4"/>
        <v>0</v>
      </c>
      <c r="H13" s="941">
        <f t="shared" si="4"/>
        <v>0</v>
      </c>
      <c r="I13" s="941">
        <f t="shared" si="4"/>
        <v>0</v>
      </c>
      <c r="K13" s="243"/>
    </row>
    <row r="14" spans="1:16" s="241" customFormat="1" ht="16" thickBot="1">
      <c r="A14" s="244" t="s">
        <v>2166</v>
      </c>
      <c r="B14" s="245" t="s">
        <v>2167</v>
      </c>
      <c r="C14" s="246" t="s">
        <v>2168</v>
      </c>
      <c r="D14" s="593" t="s">
        <v>1484</v>
      </c>
      <c r="E14" s="947">
        <f>SUM(E8:E13)</f>
        <v>0</v>
      </c>
      <c r="F14" s="947">
        <f>SUM(F8:F13)</f>
        <v>0</v>
      </c>
      <c r="G14" s="947">
        <f>SUM(G8:G13)</f>
        <v>0</v>
      </c>
      <c r="H14" s="947">
        <f>SUM(H8:H13)</f>
        <v>0</v>
      </c>
      <c r="I14" s="947">
        <f>SUM(I8:I13)</f>
        <v>0</v>
      </c>
      <c r="J14" s="247"/>
      <c r="K14" s="243"/>
    </row>
    <row r="17" spans="1:9" ht="25.4" customHeight="1">
      <c r="A17" s="594" t="s">
        <v>2169</v>
      </c>
      <c r="B17" s="595"/>
    </row>
    <row r="18" spans="1:9">
      <c r="A18" s="489" t="s">
        <v>2170</v>
      </c>
    </row>
    <row r="19" spans="1:9">
      <c r="A19" s="489"/>
    </row>
    <row r="20" spans="1:9">
      <c r="A20" s="489"/>
    </row>
    <row r="21" spans="1:9">
      <c r="A21" s="489"/>
      <c r="E21" s="248"/>
      <c r="F21" s="248"/>
      <c r="G21" s="248"/>
      <c r="H21" s="248"/>
      <c r="I21" s="248"/>
    </row>
    <row r="22" spans="1:9" ht="15.5">
      <c r="A22" s="592" t="s">
        <v>2171</v>
      </c>
      <c r="B22" s="571"/>
      <c r="C22" s="571" t="s">
        <v>2172</v>
      </c>
      <c r="D22" s="571" t="s">
        <v>1484</v>
      </c>
      <c r="E22" s="999">
        <f>E45+E52</f>
        <v>0</v>
      </c>
      <c r="F22" s="999">
        <f t="shared" ref="F22:I22" si="5">F45+F52</f>
        <v>0</v>
      </c>
      <c r="G22" s="999">
        <f t="shared" si="5"/>
        <v>0</v>
      </c>
      <c r="H22" s="999">
        <f t="shared" si="5"/>
        <v>0</v>
      </c>
      <c r="I22" s="999">
        <f t="shared" si="5"/>
        <v>0</v>
      </c>
    </row>
    <row r="23" spans="1:9" ht="15.5">
      <c r="A23" s="592" t="s">
        <v>2173</v>
      </c>
      <c r="B23" s="571"/>
      <c r="C23" s="571" t="s">
        <v>2174</v>
      </c>
      <c r="D23" s="571" t="s">
        <v>1484</v>
      </c>
      <c r="E23" s="999">
        <f>E70+E78</f>
        <v>0</v>
      </c>
      <c r="F23" s="999">
        <f t="shared" ref="F23:I23" si="6">F70+F78</f>
        <v>0</v>
      </c>
      <c r="G23" s="999">
        <f t="shared" si="6"/>
        <v>0</v>
      </c>
      <c r="H23" s="999">
        <f t="shared" si="6"/>
        <v>0</v>
      </c>
      <c r="I23" s="999">
        <f t="shared" si="6"/>
        <v>0</v>
      </c>
    </row>
    <row r="24" spans="1:9" ht="15.5">
      <c r="A24" s="592" t="s">
        <v>2175</v>
      </c>
      <c r="B24" s="571"/>
      <c r="C24" s="571" t="s">
        <v>2176</v>
      </c>
      <c r="D24" s="571" t="s">
        <v>1484</v>
      </c>
      <c r="E24" s="999">
        <f>E96+E104</f>
        <v>0</v>
      </c>
      <c r="F24" s="999">
        <f t="shared" ref="F24:I24" si="7">F96+F104</f>
        <v>0</v>
      </c>
      <c r="G24" s="999">
        <f t="shared" si="7"/>
        <v>0</v>
      </c>
      <c r="H24" s="999">
        <f t="shared" si="7"/>
        <v>0</v>
      </c>
      <c r="I24" s="999">
        <f t="shared" si="7"/>
        <v>0</v>
      </c>
    </row>
    <row r="25" spans="1:9" ht="15.5">
      <c r="A25" s="596" t="s">
        <v>2177</v>
      </c>
      <c r="B25" s="543"/>
      <c r="C25" s="543" t="s">
        <v>2178</v>
      </c>
      <c r="D25" s="571" t="s">
        <v>1484</v>
      </c>
      <c r="E25" s="944">
        <f>E22+E23+E24</f>
        <v>0</v>
      </c>
      <c r="F25" s="944">
        <f t="shared" ref="F25:I25" si="8">F22+F23+F24</f>
        <v>0</v>
      </c>
      <c r="G25" s="944">
        <f t="shared" si="8"/>
        <v>0</v>
      </c>
      <c r="H25" s="944">
        <f t="shared" si="8"/>
        <v>0</v>
      </c>
      <c r="I25" s="944">
        <f t="shared" si="8"/>
        <v>0</v>
      </c>
    </row>
    <row r="26" spans="1:9">
      <c r="A26" s="489"/>
      <c r="D26" s="571"/>
    </row>
    <row r="27" spans="1:9">
      <c r="A27" s="489"/>
    </row>
    <row r="29" spans="1:9">
      <c r="A29" s="489"/>
    </row>
    <row r="30" spans="1:9" ht="15.5">
      <c r="A30" s="1446" t="s">
        <v>4451</v>
      </c>
      <c r="B30" s="597"/>
    </row>
    <row r="31" spans="1:9">
      <c r="A31" s="489"/>
      <c r="F31" s="490">
        <v>0</v>
      </c>
      <c r="G31" s="490">
        <v>0</v>
      </c>
      <c r="H31" s="490">
        <v>0</v>
      </c>
    </row>
    <row r="32" spans="1:9">
      <c r="A32" s="489"/>
      <c r="F32" s="490">
        <v>0</v>
      </c>
      <c r="G32" s="490">
        <v>0</v>
      </c>
      <c r="H32" s="490">
        <v>0</v>
      </c>
    </row>
    <row r="37" spans="1:9">
      <c r="A37" s="598" t="s">
        <v>2179</v>
      </c>
      <c r="B37" s="597"/>
      <c r="F37" s="490">
        <v>9.8603321179664083E-2</v>
      </c>
      <c r="G37" s="490">
        <v>0.3535474480710305</v>
      </c>
      <c r="H37" s="490">
        <v>0.25050915535106277</v>
      </c>
    </row>
    <row r="38" spans="1:9">
      <c r="A38" s="489"/>
      <c r="F38" s="490">
        <v>0</v>
      </c>
      <c r="G38" s="490">
        <v>0</v>
      </c>
      <c r="H38" s="490">
        <v>0</v>
      </c>
    </row>
    <row r="39" spans="1:9">
      <c r="A39" s="489"/>
      <c r="E39" s="248"/>
      <c r="F39" s="248"/>
      <c r="G39" s="248"/>
      <c r="H39" s="248"/>
      <c r="I39" s="248"/>
    </row>
    <row r="40" spans="1:9" ht="15.5">
      <c r="A40" s="592" t="s">
        <v>2180</v>
      </c>
      <c r="B40" s="571"/>
      <c r="C40" s="571" t="s">
        <v>2181</v>
      </c>
      <c r="D40" s="571"/>
      <c r="E40" s="1025"/>
      <c r="F40" s="1025"/>
      <c r="G40" s="1025"/>
      <c r="H40" s="946" t="e">
        <f>'9.01 ODI_CustomerSatisfaction'!$V$16</f>
        <v>#DIV/0!</v>
      </c>
      <c r="I40" s="1025"/>
    </row>
    <row r="41" spans="1:9">
      <c r="A41" s="592"/>
      <c r="B41" s="571"/>
      <c r="C41" s="571"/>
      <c r="D41" s="571"/>
    </row>
    <row r="42" spans="1:9">
      <c r="A42" s="592" t="s">
        <v>2182</v>
      </c>
      <c r="B42" s="571"/>
      <c r="C42" s="571" t="s">
        <v>1881</v>
      </c>
      <c r="D42" s="571" t="s">
        <v>1484</v>
      </c>
      <c r="E42" s="946" cm="1">
        <f t="array" ref="E42">SUMPRODUCT(('License Values Data Table'!F$2:F$697)*('License Values Data Table'!$D$2:$D$697=$A$2)*('License Values Data Table'!$A$2:$A$697=$A42))</f>
        <v>0</v>
      </c>
      <c r="F42" s="946" cm="1">
        <f t="array" ref="F42">SUMPRODUCT(('License Values Data Table'!G$2:G$697)*('License Values Data Table'!$D$2:$D$697=$A$2)*('License Values Data Table'!$A$2:$A$697=$A42))</f>
        <v>0</v>
      </c>
      <c r="G42" s="946" cm="1">
        <f t="array" ref="G42">SUMPRODUCT(('License Values Data Table'!H$2:H$697)*('License Values Data Table'!$D$2:$D$697=$A$2)*('License Values Data Table'!$A$2:$A$697=$A42))</f>
        <v>0</v>
      </c>
      <c r="H42" s="946" cm="1">
        <f t="array" ref="H42">SUMPRODUCT(('License Values Data Table'!I$2:I$697)*('License Values Data Table'!$D$2:$D$697=$A$2)*('License Values Data Table'!$A$2:$A$697=$A42))</f>
        <v>0</v>
      </c>
      <c r="I42" s="946" cm="1">
        <f t="array" ref="I42">SUMPRODUCT(('License Values Data Table'!J$2:J$697)*('License Values Data Table'!$D$2:$D$697=$A$2)*('License Values Data Table'!$A$2:$A$697=$A42))</f>
        <v>0</v>
      </c>
    </row>
    <row r="43" spans="1:9" ht="13.5" customHeight="1">
      <c r="A43" s="592" t="s">
        <v>1847</v>
      </c>
      <c r="B43" s="571"/>
      <c r="C43" s="571" t="s">
        <v>1848</v>
      </c>
      <c r="D43" s="571" t="s">
        <v>1849</v>
      </c>
      <c r="E43" s="941" cm="1">
        <f t="array" ref="E43">SUMPRODUCT(('License Values Data Table'!F$2:F$697)*('License Values Data Table'!$D$2:$D$697=$A$2)*('License Values Data Table'!$B$2:$B$697=$C43))</f>
        <v>0</v>
      </c>
      <c r="F43" s="941" cm="1">
        <f t="array" ref="F43">SUMPRODUCT(('License Values Data Table'!G$2:G$697)*('License Values Data Table'!$D$2:$D$697=$A$2)*('License Values Data Table'!$B$2:$B$697=$C43))</f>
        <v>0</v>
      </c>
      <c r="G43" s="941" cm="1">
        <f t="array" ref="G43">SUMPRODUCT(('License Values Data Table'!H$2:H$697)*('License Values Data Table'!$D$2:$D$697=$A$2)*('License Values Data Table'!$B$2:$B$697=$C43))</f>
        <v>0</v>
      </c>
      <c r="H43" s="941" cm="1">
        <f t="array" ref="H43">SUMPRODUCT(('License Values Data Table'!I$2:I$697)*('License Values Data Table'!$D$2:$D$697=$A$2)*('License Values Data Table'!$B$2:$B$697=$C43))</f>
        <v>0</v>
      </c>
      <c r="I43" s="941" cm="1">
        <f t="array" ref="I43">SUMPRODUCT(('License Values Data Table'!J$2:J$697)*('License Values Data Table'!$D$2:$D$697=$A$2)*('License Values Data Table'!$B$2:$B$697=$C43))</f>
        <v>0</v>
      </c>
    </row>
    <row r="44" spans="1:9">
      <c r="A44" s="592" t="s">
        <v>1850</v>
      </c>
      <c r="B44" s="571"/>
      <c r="C44" s="571" t="s">
        <v>1851</v>
      </c>
      <c r="D44" s="571" t="s">
        <v>1849</v>
      </c>
      <c r="E44" s="941" cm="1">
        <f t="array" ref="E44">SUMPRODUCT(('License Values Data Table'!F$2:F$697)*('License Values Data Table'!$D$2:$D$697=$A$2)*('License Values Data Table'!$B$2:$B$697=$C44))</f>
        <v>0</v>
      </c>
      <c r="F44" s="941" cm="1">
        <f t="array" ref="F44">SUMPRODUCT(('License Values Data Table'!G$2:G$697)*('License Values Data Table'!$D$2:$D$697=$A$2)*('License Values Data Table'!$B$2:$B$697=$C44))</f>
        <v>0</v>
      </c>
      <c r="G44" s="941" cm="1">
        <f t="array" ref="G44">SUMPRODUCT(('License Values Data Table'!H$2:H$697)*('License Values Data Table'!$D$2:$D$697=$A$2)*('License Values Data Table'!$B$2:$B$697=$C44))</f>
        <v>0</v>
      </c>
      <c r="H44" s="941" cm="1">
        <f t="array" ref="H44">SUMPRODUCT(('License Values Data Table'!I$2:I$697)*('License Values Data Table'!$D$2:$D$697=$A$2)*('License Values Data Table'!$B$2:$B$697=$C44))</f>
        <v>0</v>
      </c>
      <c r="I44" s="941" cm="1">
        <f t="array" ref="I44">SUMPRODUCT(('License Values Data Table'!J$2:J$697)*('License Values Data Table'!$D$2:$D$697=$A$2)*('License Values Data Table'!$B$2:$B$697=$C44))</f>
        <v>0</v>
      </c>
    </row>
    <row r="45" spans="1:9" ht="15.5">
      <c r="A45" s="592"/>
      <c r="B45" s="571"/>
      <c r="C45" s="571" t="s">
        <v>2172</v>
      </c>
      <c r="D45" s="571" t="s">
        <v>1484</v>
      </c>
      <c r="E45" s="944">
        <f>IFERROR(IF(E40&gt;=E43,MIN((E40-E43)/(E44-E43),1)*(0.005/3)*E42,0),0)</f>
        <v>0</v>
      </c>
      <c r="F45" s="944">
        <f t="shared" ref="F45:I45" si="9">IFERROR(IF(F40&gt;=F43,MIN((F40-F43)/(F44-F43),1)*(0.005/3)*F42,0),0)</f>
        <v>0</v>
      </c>
      <c r="G45" s="944">
        <f t="shared" si="9"/>
        <v>0</v>
      </c>
      <c r="H45" s="944">
        <f t="shared" si="9"/>
        <v>0</v>
      </c>
      <c r="I45" s="944">
        <f t="shared" si="9"/>
        <v>0</v>
      </c>
    </row>
    <row r="46" spans="1:9">
      <c r="A46" s="592"/>
      <c r="B46" s="571"/>
      <c r="C46" s="571"/>
      <c r="D46" s="571"/>
    </row>
    <row r="47" spans="1:9">
      <c r="A47" s="598" t="s">
        <v>2183</v>
      </c>
      <c r="B47" s="597"/>
    </row>
    <row r="49" spans="1:9">
      <c r="A49" s="592" t="s">
        <v>2182</v>
      </c>
      <c r="B49" s="571"/>
      <c r="C49" s="571" t="s">
        <v>1881</v>
      </c>
      <c r="D49" s="571" t="s">
        <v>1484</v>
      </c>
      <c r="E49" s="941" cm="1">
        <f t="array" ref="E49">SUMPRODUCT(('License Values Data Table'!F$2:F$697)*('License Values Data Table'!$D$2:$D$697=$A$2)*('License Values Data Table'!$A$2:$A$697=$A49))</f>
        <v>0</v>
      </c>
      <c r="F49" s="941" cm="1">
        <f t="array" ref="F49">SUMPRODUCT(('License Values Data Table'!G$2:G$697)*('License Values Data Table'!$D$2:$D$697=$A$2)*('License Values Data Table'!$A$2:$A$697=$A49))</f>
        <v>0</v>
      </c>
      <c r="G49" s="941" cm="1">
        <f t="array" ref="G49">SUMPRODUCT(('License Values Data Table'!H$2:H$697)*('License Values Data Table'!$D$2:$D$697=$A$2)*('License Values Data Table'!$A$2:$A$697=$A49))</f>
        <v>0</v>
      </c>
      <c r="H49" s="941" cm="1">
        <f t="array" ref="H49">SUMPRODUCT(('License Values Data Table'!I$2:I$697)*('License Values Data Table'!$D$2:$D$697=$A$2)*('License Values Data Table'!$A$2:$A$697=$A49))</f>
        <v>0</v>
      </c>
      <c r="I49" s="941" cm="1">
        <f t="array" ref="I49">SUMPRODUCT(('License Values Data Table'!J$2:J$697)*('License Values Data Table'!$D$2:$D$697=$A$2)*('License Values Data Table'!$A$2:$A$697=$A49))</f>
        <v>0</v>
      </c>
    </row>
    <row r="50" spans="1:9">
      <c r="A50" s="592" t="s">
        <v>1852</v>
      </c>
      <c r="B50" s="571"/>
      <c r="C50" s="571" t="s">
        <v>1853</v>
      </c>
      <c r="D50" s="571" t="s">
        <v>1849</v>
      </c>
      <c r="E50" s="941" cm="1">
        <f t="array" ref="E50">SUMPRODUCT(('License Values Data Table'!F$2:F$697)*('License Values Data Table'!$D$2:$D$697=$A$2)*('License Values Data Table'!$B$2:$B$697=$C50))</f>
        <v>0</v>
      </c>
      <c r="F50" s="941" cm="1">
        <f t="array" ref="F50">SUMPRODUCT(('License Values Data Table'!G$2:G$697)*('License Values Data Table'!$D$2:$D$697=$A$2)*('License Values Data Table'!$B$2:$B$697=$C50))</f>
        <v>0</v>
      </c>
      <c r="G50" s="941" cm="1">
        <f t="array" ref="G50">SUMPRODUCT(('License Values Data Table'!H$2:H$697)*('License Values Data Table'!$D$2:$D$697=$A$2)*('License Values Data Table'!$B$2:$B$697=$C50))</f>
        <v>0</v>
      </c>
      <c r="H50" s="941" cm="1">
        <f t="array" ref="H50">SUMPRODUCT(('License Values Data Table'!I$2:I$697)*('License Values Data Table'!$D$2:$D$697=$A$2)*('License Values Data Table'!$B$2:$B$697=$C50))</f>
        <v>0</v>
      </c>
      <c r="I50" s="941" cm="1">
        <f t="array" ref="I50">SUMPRODUCT(('License Values Data Table'!J$2:J$697)*('License Values Data Table'!$D$2:$D$697=$A$2)*('License Values Data Table'!$B$2:$B$697=$C50))</f>
        <v>0</v>
      </c>
    </row>
    <row r="51" spans="1:9">
      <c r="A51" s="592" t="s">
        <v>1854</v>
      </c>
      <c r="B51" s="571"/>
      <c r="C51" s="571" t="s">
        <v>1855</v>
      </c>
      <c r="D51" s="571" t="s">
        <v>1849</v>
      </c>
      <c r="E51" s="941" cm="1">
        <f t="array" ref="E51">SUMPRODUCT(('License Values Data Table'!F$2:F$697)*('License Values Data Table'!$D$2:$D$697=$A$2)*('License Values Data Table'!$B$2:$B$697=$C51))</f>
        <v>0</v>
      </c>
      <c r="F51" s="941" cm="1">
        <f t="array" ref="F51">SUMPRODUCT(('License Values Data Table'!G$2:G$697)*('License Values Data Table'!$D$2:$D$697=$A$2)*('License Values Data Table'!$B$2:$B$697=$C51))</f>
        <v>0</v>
      </c>
      <c r="G51" s="941" cm="1">
        <f t="array" ref="G51">SUMPRODUCT(('License Values Data Table'!H$2:H$697)*('License Values Data Table'!$D$2:$D$697=$A$2)*('License Values Data Table'!$B$2:$B$697=$C51))</f>
        <v>0</v>
      </c>
      <c r="H51" s="941" cm="1">
        <f t="array" ref="H51">SUMPRODUCT(('License Values Data Table'!I$2:I$697)*('License Values Data Table'!$D$2:$D$697=$A$2)*('License Values Data Table'!$B$2:$B$697=$C51))</f>
        <v>0</v>
      </c>
      <c r="I51" s="941" cm="1">
        <f t="array" ref="I51">SUMPRODUCT(('License Values Data Table'!J$2:J$697)*('License Values Data Table'!$D$2:$D$697=$A$2)*('License Values Data Table'!$B$2:$B$697=$C51))</f>
        <v>0</v>
      </c>
    </row>
    <row r="52" spans="1:9">
      <c r="A52" s="592"/>
      <c r="B52" s="571"/>
      <c r="C52" s="571" t="s">
        <v>2184</v>
      </c>
      <c r="D52" s="571" t="s">
        <v>1484</v>
      </c>
      <c r="E52" s="944">
        <f>IFERROR(IF(E40&lt;E50,MAX((E40-E50)/(E50-E51),-1)*(0.005/3)*E49,0),0)</f>
        <v>0</v>
      </c>
      <c r="F52" s="944">
        <f t="shared" ref="F52:I52" si="10">IFERROR(IF(F40&lt;F50,MAX((F40-F50)/(F50-F51),-1)*(0.005/3)*F49,0),0)</f>
        <v>0</v>
      </c>
      <c r="G52" s="944">
        <f t="shared" si="10"/>
        <v>0</v>
      </c>
      <c r="H52" s="944">
        <f t="shared" si="10"/>
        <v>0</v>
      </c>
      <c r="I52" s="944">
        <f t="shared" si="10"/>
        <v>0</v>
      </c>
    </row>
    <row r="53" spans="1:9" ht="20.9" customHeight="1">
      <c r="A53" s="489"/>
    </row>
    <row r="55" spans="1:9">
      <c r="A55" s="489"/>
    </row>
    <row r="56" spans="1:9" ht="15.5">
      <c r="A56" s="1446" t="s">
        <v>4452</v>
      </c>
      <c r="B56" s="597"/>
    </row>
    <row r="57" spans="1:9">
      <c r="A57" s="489"/>
    </row>
    <row r="58" spans="1:9">
      <c r="A58" s="489"/>
      <c r="F58" s="490">
        <v>0</v>
      </c>
      <c r="G58" s="490">
        <v>0</v>
      </c>
      <c r="H58" s="490">
        <v>0</v>
      </c>
    </row>
    <row r="59" spans="1:9">
      <c r="A59" s="489"/>
    </row>
    <row r="60" spans="1:9">
      <c r="A60" s="489"/>
    </row>
    <row r="61" spans="1:9">
      <c r="A61" s="489"/>
    </row>
    <row r="62" spans="1:9">
      <c r="A62" s="598" t="s">
        <v>2179</v>
      </c>
      <c r="B62" s="597"/>
      <c r="F62" s="490">
        <v>6.5599305818703257</v>
      </c>
      <c r="G62" s="490">
        <v>3.4911573763172274</v>
      </c>
      <c r="H62" s="490">
        <v>6.2820382493701405</v>
      </c>
    </row>
    <row r="65" spans="1:9" ht="15.5">
      <c r="A65" s="592" t="s">
        <v>2180</v>
      </c>
      <c r="B65" s="571"/>
      <c r="C65" s="571" t="s">
        <v>2185</v>
      </c>
      <c r="D65" s="571"/>
      <c r="E65" s="1025"/>
      <c r="F65" s="1025"/>
      <c r="G65" s="1025"/>
      <c r="H65" s="946" t="e">
        <f>'9.01 ODI_CustomerSatisfaction'!$V$29</f>
        <v>#DIV/0!</v>
      </c>
      <c r="I65" s="1025"/>
    </row>
    <row r="66" spans="1:9">
      <c r="A66" s="592"/>
      <c r="B66" s="571"/>
      <c r="C66" s="571"/>
      <c r="D66" s="571"/>
      <c r="I66" s="599"/>
    </row>
    <row r="67" spans="1:9">
      <c r="A67" s="592" t="s">
        <v>2182</v>
      </c>
      <c r="B67" s="571"/>
      <c r="C67" s="571" t="s">
        <v>1881</v>
      </c>
      <c r="D67" s="571" t="s">
        <v>1484</v>
      </c>
      <c r="E67" s="941" cm="1">
        <f t="array" ref="E67">SUMPRODUCT(('License Values Data Table'!F$2:F$697)*('License Values Data Table'!$D$2:$D$697=$A$2)*('License Values Data Table'!$A$2:$A$697=$A67))</f>
        <v>0</v>
      </c>
      <c r="F67" s="941" cm="1">
        <f t="array" ref="F67">SUMPRODUCT(('License Values Data Table'!G$2:G$697)*('License Values Data Table'!$D$2:$D$697=$A$2)*('License Values Data Table'!$A$2:$A$697=$A67))</f>
        <v>0</v>
      </c>
      <c r="G67" s="941" cm="1">
        <f t="array" ref="G67">SUMPRODUCT(('License Values Data Table'!H$2:H$697)*('License Values Data Table'!$D$2:$D$697=$A$2)*('License Values Data Table'!$A$2:$A$697=$A67))</f>
        <v>0</v>
      </c>
      <c r="H67" s="941" cm="1">
        <f t="array" ref="H67">SUMPRODUCT(('License Values Data Table'!I$2:I$697)*('License Values Data Table'!$D$2:$D$697=$A$2)*('License Values Data Table'!$A$2:$A$697=$A67))</f>
        <v>0</v>
      </c>
      <c r="I67" s="941" cm="1">
        <f t="array" ref="I67">SUMPRODUCT(('License Values Data Table'!J$2:J$697)*('License Values Data Table'!$D$2:$D$697=$A$2)*('License Values Data Table'!$A$2:$A$697=$A67))</f>
        <v>0</v>
      </c>
    </row>
    <row r="68" spans="1:9">
      <c r="A68" s="592" t="s">
        <v>1847</v>
      </c>
      <c r="B68" s="571"/>
      <c r="C68" s="571" t="s">
        <v>1856</v>
      </c>
      <c r="D68" s="571" t="s">
        <v>1849</v>
      </c>
      <c r="E68" s="941" cm="1">
        <f t="array" ref="E68">SUMPRODUCT(('License Values Data Table'!F$2:F$697)*('License Values Data Table'!$D$2:$D$697=$A$2)*('License Values Data Table'!$B$2:$B$697=$C68))</f>
        <v>0</v>
      </c>
      <c r="F68" s="941" cm="1">
        <f t="array" ref="F68">SUMPRODUCT(('License Values Data Table'!G$2:G$697)*('License Values Data Table'!$D$2:$D$697=$A$2)*('License Values Data Table'!$B$2:$B$697=$C68))</f>
        <v>0</v>
      </c>
      <c r="G68" s="941" cm="1">
        <f t="array" ref="G68">SUMPRODUCT(('License Values Data Table'!H$2:H$697)*('License Values Data Table'!$D$2:$D$697=$A$2)*('License Values Data Table'!$B$2:$B$697=$C68))</f>
        <v>0</v>
      </c>
      <c r="H68" s="941" cm="1">
        <f t="array" ref="H68">SUMPRODUCT(('License Values Data Table'!I$2:I$697)*('License Values Data Table'!$D$2:$D$697=$A$2)*('License Values Data Table'!$B$2:$B$697=$C68))</f>
        <v>0</v>
      </c>
      <c r="I68" s="941" cm="1">
        <f t="array" ref="I68">SUMPRODUCT(('License Values Data Table'!J$2:J$697)*('License Values Data Table'!$D$2:$D$697=$A$2)*('License Values Data Table'!$B$2:$B$697=$C68))</f>
        <v>0</v>
      </c>
    </row>
    <row r="69" spans="1:9">
      <c r="A69" s="592" t="s">
        <v>1850</v>
      </c>
      <c r="B69" s="571"/>
      <c r="C69" s="571" t="s">
        <v>1857</v>
      </c>
      <c r="D69" s="571" t="s">
        <v>1849</v>
      </c>
      <c r="E69" s="941" cm="1">
        <f t="array" ref="E69">SUMPRODUCT(('License Values Data Table'!F$2:F$697)*('License Values Data Table'!$D$2:$D$697=$A$2)*('License Values Data Table'!$B$2:$B$697=$C69))</f>
        <v>0</v>
      </c>
      <c r="F69" s="941" cm="1">
        <f t="array" ref="F69">SUMPRODUCT(('License Values Data Table'!G$2:G$697)*('License Values Data Table'!$D$2:$D$697=$A$2)*('License Values Data Table'!$B$2:$B$697=$C69))</f>
        <v>0</v>
      </c>
      <c r="G69" s="941" cm="1">
        <f t="array" ref="G69">SUMPRODUCT(('License Values Data Table'!H$2:H$697)*('License Values Data Table'!$D$2:$D$697=$A$2)*('License Values Data Table'!$B$2:$B$697=$C69))</f>
        <v>0</v>
      </c>
      <c r="H69" s="941" cm="1">
        <f t="array" ref="H69">SUMPRODUCT(('License Values Data Table'!I$2:I$697)*('License Values Data Table'!$D$2:$D$697=$A$2)*('License Values Data Table'!$B$2:$B$697=$C69))</f>
        <v>0</v>
      </c>
      <c r="I69" s="941" cm="1">
        <f t="array" ref="I69">SUMPRODUCT(('License Values Data Table'!J$2:J$697)*('License Values Data Table'!$D$2:$D$697=$A$2)*('License Values Data Table'!$B$2:$B$697=$C69))</f>
        <v>0</v>
      </c>
    </row>
    <row r="70" spans="1:9" ht="15.5">
      <c r="A70" s="592"/>
      <c r="B70" s="571"/>
      <c r="C70" s="571" t="s">
        <v>2174</v>
      </c>
      <c r="D70" s="571" t="s">
        <v>1484</v>
      </c>
      <c r="E70" s="944">
        <f>IFERROR(IF(E65&gt;=E68,MIN((E65-E68)/(E69-E68),1)*(0.005/3)*E67,0),0)</f>
        <v>0</v>
      </c>
      <c r="F70" s="944">
        <f t="shared" ref="F70:I70" si="11">IFERROR(IF(F65&gt;=F68,MIN((F65-F68)/(F69-F68),1)*(0.005/3)*F67,0),0)</f>
        <v>0</v>
      </c>
      <c r="G70" s="944">
        <f t="shared" si="11"/>
        <v>0</v>
      </c>
      <c r="H70" s="944">
        <f t="shared" si="11"/>
        <v>0</v>
      </c>
      <c r="I70" s="944">
        <f t="shared" si="11"/>
        <v>0</v>
      </c>
    </row>
    <row r="71" spans="1:9">
      <c r="A71" s="592"/>
      <c r="B71" s="571"/>
      <c r="C71" s="571"/>
      <c r="D71" s="571"/>
    </row>
    <row r="72" spans="1:9">
      <c r="A72" s="598" t="s">
        <v>2183</v>
      </c>
      <c r="B72" s="597"/>
    </row>
    <row r="73" spans="1:9">
      <c r="A73" s="489"/>
      <c r="E73" s="248"/>
      <c r="F73" s="248"/>
      <c r="G73" s="248"/>
      <c r="H73" s="248"/>
      <c r="I73" s="248"/>
    </row>
    <row r="74" spans="1:9">
      <c r="A74" s="489"/>
    </row>
    <row r="75" spans="1:9">
      <c r="A75" s="592" t="s">
        <v>2182</v>
      </c>
      <c r="B75" s="571"/>
      <c r="C75" s="571" t="s">
        <v>1881</v>
      </c>
      <c r="D75" s="571" t="s">
        <v>1484</v>
      </c>
      <c r="E75" s="941" cm="1">
        <f t="array" ref="E75">SUMPRODUCT(('License Values Data Table'!F$2:F$697)*('License Values Data Table'!$D$2:$D$697=$A$2)*('License Values Data Table'!$A$2:$A$697=$A75))</f>
        <v>0</v>
      </c>
      <c r="F75" s="941" cm="1">
        <f t="array" ref="F75">SUMPRODUCT(('License Values Data Table'!G$2:G$697)*('License Values Data Table'!$D$2:$D$697=$A$2)*('License Values Data Table'!$A$2:$A$697=$A75))</f>
        <v>0</v>
      </c>
      <c r="G75" s="941" cm="1">
        <f t="array" ref="G75">SUMPRODUCT(('License Values Data Table'!H$2:H$697)*('License Values Data Table'!$D$2:$D$697=$A$2)*('License Values Data Table'!$A$2:$A$697=$A75))</f>
        <v>0</v>
      </c>
      <c r="H75" s="941" cm="1">
        <f t="array" ref="H75">SUMPRODUCT(('License Values Data Table'!I$2:I$697)*('License Values Data Table'!$D$2:$D$697=$A$2)*('License Values Data Table'!$A$2:$A$697=$A75))</f>
        <v>0</v>
      </c>
      <c r="I75" s="941" cm="1">
        <f t="array" ref="I75">SUMPRODUCT(('License Values Data Table'!J$2:J$697)*('License Values Data Table'!$D$2:$D$697=$A$2)*('License Values Data Table'!$A$2:$A$697=$A75))</f>
        <v>0</v>
      </c>
    </row>
    <row r="76" spans="1:9">
      <c r="A76" s="592" t="s">
        <v>1852</v>
      </c>
      <c r="B76" s="571"/>
      <c r="C76" s="571" t="s">
        <v>1858</v>
      </c>
      <c r="D76" s="571" t="s">
        <v>1849</v>
      </c>
      <c r="E76" s="941" cm="1">
        <f t="array" ref="E76">SUMPRODUCT(('License Values Data Table'!F$2:F$697)*('License Values Data Table'!$D$2:$D$697=$A$2)*('License Values Data Table'!$B$2:$B$697=$C76))</f>
        <v>0</v>
      </c>
      <c r="F76" s="941" cm="1">
        <f t="array" ref="F76">SUMPRODUCT(('License Values Data Table'!G$2:G$697)*('License Values Data Table'!$D$2:$D$697=$A$2)*('License Values Data Table'!$B$2:$B$697=$C76))</f>
        <v>0</v>
      </c>
      <c r="G76" s="941" cm="1">
        <f t="array" ref="G76">SUMPRODUCT(('License Values Data Table'!H$2:H$697)*('License Values Data Table'!$D$2:$D$697=$A$2)*('License Values Data Table'!$B$2:$B$697=$C76))</f>
        <v>0</v>
      </c>
      <c r="H76" s="941" cm="1">
        <f t="array" ref="H76">SUMPRODUCT(('License Values Data Table'!I$2:I$697)*('License Values Data Table'!$D$2:$D$697=$A$2)*('License Values Data Table'!$B$2:$B$697=$C76))</f>
        <v>0</v>
      </c>
      <c r="I76" s="941" cm="1">
        <f t="array" ref="I76">SUMPRODUCT(('License Values Data Table'!J$2:J$697)*('License Values Data Table'!$D$2:$D$697=$A$2)*('License Values Data Table'!$B$2:$B$697=$C76))</f>
        <v>0</v>
      </c>
    </row>
    <row r="77" spans="1:9">
      <c r="A77" s="592" t="s">
        <v>1854</v>
      </c>
      <c r="B77" s="571"/>
      <c r="C77" s="571" t="s">
        <v>1859</v>
      </c>
      <c r="D77" s="571" t="s">
        <v>1849</v>
      </c>
      <c r="E77" s="941" cm="1">
        <f t="array" ref="E77">SUMPRODUCT(('License Values Data Table'!F$2:F$697)*('License Values Data Table'!$D$2:$D$697=$A$2)*('License Values Data Table'!$B$2:$B$697=$C77))</f>
        <v>0</v>
      </c>
      <c r="F77" s="941" cm="1">
        <f t="array" ref="F77">SUMPRODUCT(('License Values Data Table'!G$2:G$697)*('License Values Data Table'!$D$2:$D$697=$A$2)*('License Values Data Table'!$B$2:$B$697=$C77))</f>
        <v>0</v>
      </c>
      <c r="G77" s="941" cm="1">
        <f t="array" ref="G77">SUMPRODUCT(('License Values Data Table'!H$2:H$697)*('License Values Data Table'!$D$2:$D$697=$A$2)*('License Values Data Table'!$B$2:$B$697=$C77))</f>
        <v>0</v>
      </c>
      <c r="H77" s="941" cm="1">
        <f t="array" ref="H77">SUMPRODUCT(('License Values Data Table'!I$2:I$697)*('License Values Data Table'!$D$2:$D$697=$A$2)*('License Values Data Table'!$B$2:$B$697=$C77))</f>
        <v>0</v>
      </c>
      <c r="I77" s="941" cm="1">
        <f t="array" ref="I77">SUMPRODUCT(('License Values Data Table'!J$2:J$697)*('License Values Data Table'!$D$2:$D$697=$A$2)*('License Values Data Table'!$B$2:$B$697=$C77))</f>
        <v>0</v>
      </c>
    </row>
    <row r="78" spans="1:9" ht="15.5">
      <c r="A78" s="592"/>
      <c r="B78" s="571"/>
      <c r="C78" s="571" t="s">
        <v>2174</v>
      </c>
      <c r="D78" s="571" t="s">
        <v>1484</v>
      </c>
      <c r="E78" s="944">
        <f>IFERROR(IF(E65&lt;E76,MAX((E65-E76)/(E76-E77),-1)*(0.005/3)*E75,0),0)</f>
        <v>0</v>
      </c>
      <c r="F78" s="944">
        <f t="shared" ref="F78:I78" si="12">IFERROR(IF(F65&lt;F76,MAX((F65-F76)/(F76-F77),-1)*(0.005/3)*F75,0),0)</f>
        <v>0</v>
      </c>
      <c r="G78" s="944">
        <f t="shared" si="12"/>
        <v>0</v>
      </c>
      <c r="H78" s="944">
        <f t="shared" si="12"/>
        <v>0</v>
      </c>
      <c r="I78" s="944">
        <f t="shared" si="12"/>
        <v>0</v>
      </c>
    </row>
    <row r="82" spans="1:9" ht="15.5">
      <c r="A82" s="1446" t="s">
        <v>4453</v>
      </c>
      <c r="B82" s="597"/>
    </row>
    <row r="83" spans="1:9">
      <c r="A83" s="489"/>
    </row>
    <row r="84" spans="1:9">
      <c r="A84" s="489"/>
    </row>
    <row r="85" spans="1:9">
      <c r="A85" s="489"/>
    </row>
    <row r="86" spans="1:9">
      <c r="A86" s="489"/>
    </row>
    <row r="87" spans="1:9">
      <c r="A87" s="489"/>
    </row>
    <row r="88" spans="1:9">
      <c r="A88" s="598" t="s">
        <v>2179</v>
      </c>
      <c r="B88" s="597"/>
    </row>
    <row r="89" spans="1:9">
      <c r="A89" s="489"/>
    </row>
    <row r="90" spans="1:9">
      <c r="A90" s="489"/>
      <c r="E90" s="248"/>
      <c r="F90" s="248"/>
      <c r="G90" s="248"/>
      <c r="H90" s="248"/>
      <c r="I90" s="248"/>
    </row>
    <row r="91" spans="1:9" ht="15.5">
      <c r="A91" s="592" t="s">
        <v>2180</v>
      </c>
      <c r="B91" s="571"/>
      <c r="C91" s="571" t="s">
        <v>2186</v>
      </c>
      <c r="D91" s="571"/>
      <c r="E91" s="1025"/>
      <c r="F91" s="1025"/>
      <c r="G91" s="1025"/>
      <c r="H91" s="946" t="e">
        <f>'9.01 ODI_CustomerSatisfaction'!$V$45</f>
        <v>#DIV/0!</v>
      </c>
      <c r="I91" s="1025"/>
    </row>
    <row r="92" spans="1:9">
      <c r="A92" s="592"/>
      <c r="B92" s="571"/>
      <c r="C92" s="571"/>
      <c r="D92" s="571"/>
      <c r="I92" s="599"/>
    </row>
    <row r="93" spans="1:9">
      <c r="A93" s="592" t="s">
        <v>2182</v>
      </c>
      <c r="B93" s="571"/>
      <c r="C93" s="571" t="s">
        <v>1881</v>
      </c>
      <c r="D93" s="571" t="s">
        <v>1484</v>
      </c>
      <c r="E93" s="941" cm="1">
        <f t="array" ref="E93">SUMPRODUCT(('License Values Data Table'!F$2:F$697)*('License Values Data Table'!$D$2:$D$697=$A$2)*('License Values Data Table'!$A$2:$A$697=$A93))</f>
        <v>0</v>
      </c>
      <c r="F93" s="941" cm="1">
        <f t="array" ref="F93">SUMPRODUCT(('License Values Data Table'!G$2:G$697)*('License Values Data Table'!$D$2:$D$697=$A$2)*('License Values Data Table'!$A$2:$A$697=$A93))</f>
        <v>0</v>
      </c>
      <c r="G93" s="941" cm="1">
        <f t="array" ref="G93">SUMPRODUCT(('License Values Data Table'!H$2:H$697)*('License Values Data Table'!$D$2:$D$697=$A$2)*('License Values Data Table'!$A$2:$A$697=$A93))</f>
        <v>0</v>
      </c>
      <c r="H93" s="941" cm="1">
        <f t="array" ref="H93">SUMPRODUCT(('License Values Data Table'!I$2:I$697)*('License Values Data Table'!$D$2:$D$697=$A$2)*('License Values Data Table'!$A$2:$A$697=$A93))</f>
        <v>0</v>
      </c>
      <c r="I93" s="941" cm="1">
        <f t="array" ref="I93">SUMPRODUCT(('License Values Data Table'!J$2:J$697)*('License Values Data Table'!$D$2:$D$697=$A$2)*('License Values Data Table'!$A$2:$A$697=$A93))</f>
        <v>0</v>
      </c>
    </row>
    <row r="94" spans="1:9">
      <c r="A94" s="592" t="s">
        <v>1847</v>
      </c>
      <c r="B94" s="571"/>
      <c r="C94" s="571" t="s">
        <v>1860</v>
      </c>
      <c r="D94" s="571" t="s">
        <v>1849</v>
      </c>
      <c r="E94" s="941" cm="1">
        <f t="array" ref="E94">SUMPRODUCT(('License Values Data Table'!F$2:F$697)*('License Values Data Table'!$D$2:$D$697=$A$2)*('License Values Data Table'!$B$2:$B$697=$C94))</f>
        <v>0</v>
      </c>
      <c r="F94" s="941" cm="1">
        <f t="array" ref="F94">SUMPRODUCT(('License Values Data Table'!G$2:G$697)*('License Values Data Table'!$D$2:$D$697=$A$2)*('License Values Data Table'!$B$2:$B$697=$C94))</f>
        <v>0</v>
      </c>
      <c r="G94" s="941" cm="1">
        <f t="array" ref="G94">SUMPRODUCT(('License Values Data Table'!H$2:H$697)*('License Values Data Table'!$D$2:$D$697=$A$2)*('License Values Data Table'!$B$2:$B$697=$C94))</f>
        <v>0</v>
      </c>
      <c r="H94" s="941" cm="1">
        <f t="array" ref="H94">SUMPRODUCT(('License Values Data Table'!I$2:I$697)*('License Values Data Table'!$D$2:$D$697=$A$2)*('License Values Data Table'!$B$2:$B$697=$C94))</f>
        <v>0</v>
      </c>
      <c r="I94" s="941" cm="1">
        <f t="array" ref="I94">SUMPRODUCT(('License Values Data Table'!J$2:J$697)*('License Values Data Table'!$D$2:$D$697=$A$2)*('License Values Data Table'!$B$2:$B$697=$C94))</f>
        <v>0</v>
      </c>
    </row>
    <row r="95" spans="1:9">
      <c r="A95" s="592" t="s">
        <v>1850</v>
      </c>
      <c r="B95" s="571"/>
      <c r="C95" s="571" t="s">
        <v>1861</v>
      </c>
      <c r="D95" s="571" t="s">
        <v>1849</v>
      </c>
      <c r="E95" s="941" cm="1">
        <f t="array" ref="E95">SUMPRODUCT(('License Values Data Table'!F$2:F$697)*('License Values Data Table'!$D$2:$D$697=$A$2)*('License Values Data Table'!$B$2:$B$697=$C95))</f>
        <v>0</v>
      </c>
      <c r="F95" s="941" cm="1">
        <f t="array" ref="F95">SUMPRODUCT(('License Values Data Table'!G$2:G$697)*('License Values Data Table'!$D$2:$D$697=$A$2)*('License Values Data Table'!$B$2:$B$697=$C95))</f>
        <v>0</v>
      </c>
      <c r="G95" s="941" cm="1">
        <f t="array" ref="G95">SUMPRODUCT(('License Values Data Table'!H$2:H$697)*('License Values Data Table'!$D$2:$D$697=$A$2)*('License Values Data Table'!$B$2:$B$697=$C95))</f>
        <v>0</v>
      </c>
      <c r="H95" s="941" cm="1">
        <f t="array" ref="H95">SUMPRODUCT(('License Values Data Table'!I$2:I$697)*('License Values Data Table'!$D$2:$D$697=$A$2)*('License Values Data Table'!$B$2:$B$697=$C95))</f>
        <v>0</v>
      </c>
      <c r="I95" s="941" cm="1">
        <f t="array" ref="I95">SUMPRODUCT(('License Values Data Table'!J$2:J$697)*('License Values Data Table'!$D$2:$D$697=$A$2)*('License Values Data Table'!$B$2:$B$697=$C95))</f>
        <v>0</v>
      </c>
    </row>
    <row r="96" spans="1:9" ht="15.5">
      <c r="A96" s="592"/>
      <c r="B96" s="571"/>
      <c r="C96" s="571" t="s">
        <v>2176</v>
      </c>
      <c r="D96" s="571" t="s">
        <v>1484</v>
      </c>
      <c r="E96" s="944">
        <f>IFERROR(IF(E91&gt;=E94,MIN((E91-E94)/(E95-E94),1)*(0.005/3)*E93,0),0)</f>
        <v>0</v>
      </c>
      <c r="F96" s="944">
        <f t="shared" ref="F96:I96" si="13">IFERROR(IF(F91&gt;=F94,MIN((F91-F94)/(F95-F94),1)*(0.005/3)*F93,0),0)</f>
        <v>0</v>
      </c>
      <c r="G96" s="944">
        <f t="shared" si="13"/>
        <v>0</v>
      </c>
      <c r="H96" s="944">
        <f t="shared" si="13"/>
        <v>0</v>
      </c>
      <c r="I96" s="944">
        <f t="shared" si="13"/>
        <v>0</v>
      </c>
    </row>
    <row r="98" spans="1:9">
      <c r="A98" s="598" t="s">
        <v>2183</v>
      </c>
      <c r="B98" s="597"/>
    </row>
    <row r="99" spans="1:9">
      <c r="A99" s="489"/>
      <c r="E99" s="248"/>
      <c r="F99" s="248"/>
      <c r="G99" s="248"/>
      <c r="H99" s="248"/>
      <c r="I99" s="248"/>
    </row>
    <row r="100" spans="1:9">
      <c r="A100" s="489"/>
    </row>
    <row r="101" spans="1:9">
      <c r="A101" s="592" t="s">
        <v>2182</v>
      </c>
      <c r="B101" s="571"/>
      <c r="C101" s="571" t="s">
        <v>1881</v>
      </c>
      <c r="D101" s="571" t="s">
        <v>1484</v>
      </c>
      <c r="E101" s="941" cm="1">
        <f t="array" ref="E101">SUMPRODUCT(('License Values Data Table'!F$2:F$697)*('License Values Data Table'!$D$2:$D$697=$A$2)*('License Values Data Table'!$A$2:$A$697=$A101))</f>
        <v>0</v>
      </c>
      <c r="F101" s="941" cm="1">
        <f t="array" ref="F101">SUMPRODUCT(('License Values Data Table'!G$2:G$697)*('License Values Data Table'!$D$2:$D$697=$A$2)*('License Values Data Table'!$A$2:$A$697=$A101))</f>
        <v>0</v>
      </c>
      <c r="G101" s="941" cm="1">
        <f t="array" ref="G101">SUMPRODUCT(('License Values Data Table'!H$2:H$697)*('License Values Data Table'!$D$2:$D$697=$A$2)*('License Values Data Table'!$A$2:$A$697=$A101))</f>
        <v>0</v>
      </c>
      <c r="H101" s="941" cm="1">
        <f t="array" ref="H101">SUMPRODUCT(('License Values Data Table'!I$2:I$697)*('License Values Data Table'!$D$2:$D$697=$A$2)*('License Values Data Table'!$A$2:$A$697=$A101))</f>
        <v>0</v>
      </c>
      <c r="I101" s="941" cm="1">
        <f t="array" ref="I101">SUMPRODUCT(('License Values Data Table'!J$2:J$697)*('License Values Data Table'!$D$2:$D$697=$A$2)*('License Values Data Table'!$A$2:$A$697=$A101))</f>
        <v>0</v>
      </c>
    </row>
    <row r="102" spans="1:9">
      <c r="A102" s="592" t="s">
        <v>1852</v>
      </c>
      <c r="B102" s="571"/>
      <c r="C102" s="571" t="s">
        <v>1862</v>
      </c>
      <c r="D102" s="571" t="s">
        <v>1849</v>
      </c>
      <c r="E102" s="941" cm="1">
        <f t="array" ref="E102">SUMPRODUCT(('License Values Data Table'!F$2:F$697)*('License Values Data Table'!$D$2:$D$697=$A$2)*('License Values Data Table'!$B$2:$B$697=$C102))</f>
        <v>0</v>
      </c>
      <c r="F102" s="941" cm="1">
        <f t="array" ref="F102">SUMPRODUCT(('License Values Data Table'!G$2:G$697)*('License Values Data Table'!$D$2:$D$697=$A$2)*('License Values Data Table'!$B$2:$B$697=$C102))</f>
        <v>0</v>
      </c>
      <c r="G102" s="941" cm="1">
        <f t="array" ref="G102">SUMPRODUCT(('License Values Data Table'!H$2:H$697)*('License Values Data Table'!$D$2:$D$697=$A$2)*('License Values Data Table'!$B$2:$B$697=$C102))</f>
        <v>0</v>
      </c>
      <c r="H102" s="941" cm="1">
        <f t="array" ref="H102">SUMPRODUCT(('License Values Data Table'!I$2:I$697)*('License Values Data Table'!$D$2:$D$697=$A$2)*('License Values Data Table'!$B$2:$B$697=$C102))</f>
        <v>0</v>
      </c>
      <c r="I102" s="941" cm="1">
        <f t="array" ref="I102">SUMPRODUCT(('License Values Data Table'!J$2:J$697)*('License Values Data Table'!$D$2:$D$697=$A$2)*('License Values Data Table'!$B$2:$B$697=$C102))</f>
        <v>0</v>
      </c>
    </row>
    <row r="103" spans="1:9">
      <c r="A103" s="592" t="s">
        <v>1854</v>
      </c>
      <c r="B103" s="571"/>
      <c r="C103" s="571" t="s">
        <v>1863</v>
      </c>
      <c r="D103" s="571" t="s">
        <v>1849</v>
      </c>
      <c r="E103" s="941" cm="1">
        <f t="array" ref="E103">SUMPRODUCT(('License Values Data Table'!F$2:F$697)*('License Values Data Table'!$D$2:$D$697=$A$2)*('License Values Data Table'!$B$2:$B$697=$C103))</f>
        <v>0</v>
      </c>
      <c r="F103" s="941" cm="1">
        <f t="array" ref="F103">SUMPRODUCT(('License Values Data Table'!G$2:G$697)*('License Values Data Table'!$D$2:$D$697=$A$2)*('License Values Data Table'!$B$2:$B$697=$C103))</f>
        <v>0</v>
      </c>
      <c r="G103" s="941" cm="1">
        <f t="array" ref="G103">SUMPRODUCT(('License Values Data Table'!H$2:H$697)*('License Values Data Table'!$D$2:$D$697=$A$2)*('License Values Data Table'!$B$2:$B$697=$C103))</f>
        <v>0</v>
      </c>
      <c r="H103" s="941" cm="1">
        <f t="array" ref="H103">SUMPRODUCT(('License Values Data Table'!I$2:I$697)*('License Values Data Table'!$D$2:$D$697=$A$2)*('License Values Data Table'!$B$2:$B$697=$C103))</f>
        <v>0</v>
      </c>
      <c r="I103" s="941" cm="1">
        <f t="array" ref="I103">SUMPRODUCT(('License Values Data Table'!J$2:J$697)*('License Values Data Table'!$D$2:$D$697=$A$2)*('License Values Data Table'!$B$2:$B$697=$C103))</f>
        <v>0</v>
      </c>
    </row>
    <row r="104" spans="1:9" ht="15.5">
      <c r="A104" s="592"/>
      <c r="B104" s="571"/>
      <c r="C104" s="571" t="s">
        <v>2176</v>
      </c>
      <c r="D104" s="571" t="s">
        <v>1484</v>
      </c>
      <c r="E104" s="944">
        <f>IFERROR(IF(E91&lt;E102,MAX((E91-E102)/(E102-E103),-1)*(0.005/3)*E101,0),0)</f>
        <v>0</v>
      </c>
      <c r="F104" s="944">
        <f t="shared" ref="F104:I104" si="14">IFERROR(IF(F91&lt;F102,MAX((F91-F102)/(F102-F103),-1)*(0.005/3)*F101,0),0)</f>
        <v>0</v>
      </c>
      <c r="G104" s="944">
        <f t="shared" si="14"/>
        <v>0</v>
      </c>
      <c r="H104" s="944">
        <f t="shared" si="14"/>
        <v>0</v>
      </c>
      <c r="I104" s="944">
        <f t="shared" si="14"/>
        <v>0</v>
      </c>
    </row>
    <row r="105" spans="1:9">
      <c r="A105" s="592"/>
      <c r="B105" s="571"/>
      <c r="C105" s="571"/>
      <c r="D105" s="571"/>
    </row>
    <row r="107" spans="1:9">
      <c r="A107" s="489"/>
    </row>
    <row r="108" spans="1:9" ht="13.5" customHeight="1">
      <c r="A108" s="600"/>
      <c r="B108" s="579"/>
      <c r="C108" s="579"/>
      <c r="D108" s="579"/>
      <c r="E108" s="579"/>
      <c r="F108" s="579"/>
      <c r="G108" s="579"/>
      <c r="H108" s="579"/>
      <c r="I108" s="579"/>
    </row>
    <row r="109" spans="1:9">
      <c r="A109" s="489"/>
    </row>
    <row r="110" spans="1:9">
      <c r="A110" s="489"/>
    </row>
    <row r="111" spans="1:9" s="494" customFormat="1" ht="13.4" customHeight="1">
      <c r="A111" s="601" t="s">
        <v>2187</v>
      </c>
      <c r="B111" s="521"/>
      <c r="C111" s="490"/>
      <c r="D111" s="490"/>
      <c r="E111" s="492"/>
      <c r="F111" s="492"/>
      <c r="G111" s="492"/>
      <c r="H111" s="492"/>
      <c r="I111" s="492"/>
    </row>
    <row r="112" spans="1:9" s="494" customFormat="1" ht="13.4" customHeight="1">
      <c r="A112" s="489" t="s">
        <v>2188</v>
      </c>
      <c r="B112" s="490"/>
      <c r="C112" s="490"/>
      <c r="D112" s="490"/>
      <c r="E112" s="492"/>
      <c r="F112" s="492"/>
      <c r="G112" s="492"/>
      <c r="H112" s="492"/>
      <c r="I112" s="492"/>
    </row>
    <row r="118" spans="1:9" s="494" customFormat="1" ht="13.4" customHeight="1">
      <c r="A118" s="592" t="s">
        <v>2182</v>
      </c>
      <c r="B118" s="571"/>
      <c r="C118" s="571" t="s">
        <v>2189</v>
      </c>
      <c r="D118" s="571" t="s">
        <v>1484</v>
      </c>
      <c r="E118" s="946" cm="1">
        <f t="array" ref="E118">SUMPRODUCT(('License Values Data Table'!F$2:F$697)*('License Values Data Table'!$D$2:$D$697=$A$2)*('License Values Data Table'!$A$2:$A$697=$A118))</f>
        <v>0</v>
      </c>
      <c r="F118" s="946" cm="1">
        <f t="array" ref="F118">SUMPRODUCT(('License Values Data Table'!G$2:G$697)*('License Values Data Table'!$D$2:$D$697=$A$2)*('License Values Data Table'!$A$2:$A$697=$A118))</f>
        <v>0</v>
      </c>
      <c r="G118" s="946" cm="1">
        <f t="array" ref="G118">SUMPRODUCT(('License Values Data Table'!H$2:H$697)*('License Values Data Table'!$D$2:$D$697=$A$2)*('License Values Data Table'!$A$2:$A$697=$A118))</f>
        <v>0</v>
      </c>
      <c r="H118" s="946" cm="1">
        <f t="array" ref="H118">SUMPRODUCT(('License Values Data Table'!I$2:I$697)*('License Values Data Table'!$D$2:$D$697=$A$2)*('License Values Data Table'!$A$2:$A$697=$A118))</f>
        <v>0</v>
      </c>
      <c r="I118" s="946" cm="1">
        <f t="array" ref="I118">SUMPRODUCT(('License Values Data Table'!J$2:J$697)*('License Values Data Table'!$D$2:$D$697=$A$2)*('License Values Data Table'!$A$2:$A$697=$A118))</f>
        <v>0</v>
      </c>
    </row>
    <row r="119" spans="1:9" s="494" customFormat="1" ht="13.4" customHeight="1">
      <c r="A119" s="592" t="s">
        <v>1854</v>
      </c>
      <c r="B119" s="571"/>
      <c r="C119" s="571" t="s">
        <v>2190</v>
      </c>
      <c r="D119" s="571" t="s">
        <v>1849</v>
      </c>
      <c r="E119" s="946" cm="1">
        <f t="array" ref="E119">SUMPRODUCT(('License Values Data Table'!F$2:F$697)*('License Values Data Table'!$D$2:$D$697=$A$2)*('License Values Data Table'!$B$2:$B$697=$C119))</f>
        <v>0</v>
      </c>
      <c r="F119" s="946" cm="1">
        <f t="array" ref="F119">SUMPRODUCT(('License Values Data Table'!G$2:G$697)*('License Values Data Table'!$D$2:$D$697=$A$2)*('License Values Data Table'!$B$2:$B$697=$C119))</f>
        <v>0</v>
      </c>
      <c r="G119" s="946" cm="1">
        <f t="array" ref="G119">SUMPRODUCT(('License Values Data Table'!H$2:H$697)*('License Values Data Table'!$D$2:$D$697=$A$2)*('License Values Data Table'!$B$2:$B$697=$C119))</f>
        <v>0</v>
      </c>
      <c r="H119" s="946" cm="1">
        <f t="array" ref="H119">SUMPRODUCT(('License Values Data Table'!I$2:I$697)*('License Values Data Table'!$D$2:$D$697=$A$2)*('License Values Data Table'!$B$2:$B$697=$C119))</f>
        <v>0</v>
      </c>
      <c r="I119" s="946" cm="1">
        <f t="array" ref="I119">SUMPRODUCT(('License Values Data Table'!J$2:J$697)*('License Values Data Table'!$D$2:$D$697=$A$2)*('License Values Data Table'!$B$2:$B$697=$C119))</f>
        <v>0</v>
      </c>
    </row>
    <row r="120" spans="1:9" s="494" customFormat="1" ht="13.4" customHeight="1">
      <c r="A120" s="592" t="s">
        <v>1865</v>
      </c>
      <c r="B120" s="571"/>
      <c r="C120" s="571" t="s">
        <v>2191</v>
      </c>
      <c r="D120" s="571" t="s">
        <v>1849</v>
      </c>
      <c r="E120" s="946" cm="1">
        <f t="array" ref="E120">SUMPRODUCT(('License Values Data Table'!F$2:F$697)*('License Values Data Table'!$D$2:$D$697=$A$2)*('License Values Data Table'!$B$2:$B$697=$C120))</f>
        <v>0</v>
      </c>
      <c r="F120" s="946" cm="1">
        <f t="array" ref="F120">SUMPRODUCT(('License Values Data Table'!G$2:G$697)*('License Values Data Table'!$D$2:$D$697=$A$2)*('License Values Data Table'!$B$2:$B$697=$C120))</f>
        <v>0</v>
      </c>
      <c r="G120" s="946" cm="1">
        <f t="array" ref="G120">SUMPRODUCT(('License Values Data Table'!H$2:H$697)*('License Values Data Table'!$D$2:$D$697=$A$2)*('License Values Data Table'!$B$2:$B$697=$C120))</f>
        <v>0</v>
      </c>
      <c r="H120" s="946" cm="1">
        <f t="array" ref="H120">SUMPRODUCT(('License Values Data Table'!I$2:I$697)*('License Values Data Table'!$D$2:$D$697=$A$2)*('License Values Data Table'!$B$2:$B$697=$C120))</f>
        <v>0</v>
      </c>
      <c r="I120" s="946" cm="1">
        <f t="array" ref="I120">SUMPRODUCT(('License Values Data Table'!J$2:J$697)*('License Values Data Table'!$D$2:$D$697=$A$2)*('License Values Data Table'!$B$2:$B$697=$C120))</f>
        <v>0</v>
      </c>
    </row>
    <row r="121" spans="1:9" s="494" customFormat="1" ht="13.4" customHeight="1">
      <c r="A121" s="592" t="s">
        <v>2192</v>
      </c>
      <c r="B121" s="571"/>
      <c r="C121" s="571" t="s">
        <v>2193</v>
      </c>
      <c r="D121" s="571"/>
      <c r="E121" s="945">
        <f>E134</f>
        <v>0</v>
      </c>
      <c r="F121" s="945">
        <f t="shared" ref="F121:I121" si="15">F134</f>
        <v>0</v>
      </c>
      <c r="G121" s="945">
        <f t="shared" si="15"/>
        <v>0</v>
      </c>
      <c r="H121" s="945" t="e">
        <f t="shared" si="15"/>
        <v>#VALUE!</v>
      </c>
      <c r="I121" s="945">
        <f t="shared" si="15"/>
        <v>0</v>
      </c>
    </row>
    <row r="122" spans="1:9" s="494" customFormat="1" ht="13.4" customHeight="1">
      <c r="A122" s="596" t="s">
        <v>2194</v>
      </c>
      <c r="B122" s="543"/>
      <c r="C122" s="597" t="s">
        <v>2195</v>
      </c>
      <c r="D122" s="571" t="s">
        <v>1484</v>
      </c>
      <c r="E122" s="944">
        <f>IFERROR(IF(E121&gt;E120,MAX((E121-E120)/(E120-E119),-1)*(0.005*E118),0),0)</f>
        <v>0</v>
      </c>
      <c r="F122" s="944">
        <f t="shared" ref="F122:I122" si="16">IFERROR(IF(F121&gt;F120,MAX((F121-F120)/(F120-F119),-1)*(0.005*F118),0),0)</f>
        <v>0</v>
      </c>
      <c r="G122" s="944">
        <f t="shared" si="16"/>
        <v>0</v>
      </c>
      <c r="H122" s="944">
        <f t="shared" si="16"/>
        <v>0</v>
      </c>
      <c r="I122" s="944">
        <f t="shared" si="16"/>
        <v>0</v>
      </c>
    </row>
    <row r="123" spans="1:9" s="494" customFormat="1" ht="13.4" customHeight="1">
      <c r="A123" s="489"/>
      <c r="B123" s="490"/>
      <c r="C123" s="490"/>
      <c r="D123" s="490"/>
      <c r="E123" s="490"/>
      <c r="F123" s="490"/>
      <c r="G123" s="490"/>
      <c r="H123" s="490"/>
      <c r="I123" s="490"/>
    </row>
    <row r="124" spans="1:9" s="494" customFormat="1">
      <c r="A124" s="489"/>
      <c r="B124" s="490"/>
      <c r="C124" s="490"/>
      <c r="D124" s="490"/>
      <c r="E124" s="490"/>
      <c r="F124" s="490"/>
      <c r="G124" s="490"/>
      <c r="H124" s="490"/>
      <c r="I124" s="490"/>
    </row>
    <row r="125" spans="1:9" s="494" customFormat="1">
      <c r="A125" s="489"/>
      <c r="B125" s="490"/>
      <c r="C125" s="490"/>
      <c r="D125" s="490"/>
      <c r="E125" s="490"/>
      <c r="F125" s="490"/>
      <c r="G125" s="490"/>
      <c r="H125" s="490"/>
      <c r="I125" s="490"/>
    </row>
    <row r="126" spans="1:9" s="494" customFormat="1" ht="13.4" customHeight="1">
      <c r="A126" s="489"/>
      <c r="B126" s="490"/>
      <c r="C126" s="490"/>
      <c r="D126" s="490"/>
      <c r="E126" s="490"/>
      <c r="F126" s="490"/>
      <c r="G126" s="490"/>
      <c r="H126" s="490"/>
      <c r="I126" s="490"/>
    </row>
    <row r="127" spans="1:9" s="494" customFormat="1" ht="15.5">
      <c r="A127" s="1446" t="s">
        <v>4454</v>
      </c>
      <c r="B127" s="597"/>
      <c r="C127" s="490"/>
      <c r="D127" s="490"/>
      <c r="E127" s="492"/>
      <c r="F127" s="492"/>
      <c r="G127" s="492"/>
      <c r="H127" s="490"/>
      <c r="I127" s="490"/>
    </row>
    <row r="130" spans="1:11" s="494" customFormat="1" ht="47.25" customHeight="1">
      <c r="A130" s="602" t="s">
        <v>2196</v>
      </c>
      <c r="B130" s="603"/>
      <c r="C130" s="571" t="s">
        <v>2197</v>
      </c>
      <c r="D130" s="604" t="s">
        <v>1692</v>
      </c>
      <c r="E130" s="1026"/>
      <c r="F130" s="1026"/>
      <c r="G130" s="1026"/>
      <c r="H130" s="1220">
        <f>'9.02 ODI_CustomerComplaints'!$M$70</f>
        <v>0</v>
      </c>
      <c r="I130" s="1026"/>
      <c r="J130" s="490"/>
      <c r="K130" s="490"/>
    </row>
    <row r="131" spans="1:11" s="494" customFormat="1" ht="58.5" customHeight="1">
      <c r="A131" s="602" t="s">
        <v>2198</v>
      </c>
      <c r="B131" s="603"/>
      <c r="C131" s="571" t="s">
        <v>2199</v>
      </c>
      <c r="D131" s="604" t="s">
        <v>1692</v>
      </c>
      <c r="E131" s="1026"/>
      <c r="F131" s="1026"/>
      <c r="G131" s="1026"/>
      <c r="H131" s="1220">
        <f>'9.02 ODI_CustomerComplaints'!$M$72</f>
        <v>0</v>
      </c>
      <c r="I131" s="1026"/>
      <c r="J131" s="490"/>
      <c r="K131" s="490"/>
    </row>
    <row r="132" spans="1:11" s="494" customFormat="1" ht="13.4" customHeight="1">
      <c r="A132" s="592" t="s">
        <v>2200</v>
      </c>
      <c r="B132" s="571"/>
      <c r="C132" s="571" t="s">
        <v>2201</v>
      </c>
      <c r="D132" s="604" t="s">
        <v>1692</v>
      </c>
      <c r="E132" s="1026"/>
      <c r="F132" s="1026"/>
      <c r="G132" s="1026"/>
      <c r="H132" s="1220">
        <f>'9.02 ODI_CustomerComplaints'!$M$74</f>
        <v>0</v>
      </c>
      <c r="I132" s="1026"/>
      <c r="J132" s="490"/>
      <c r="K132" s="507"/>
    </row>
    <row r="133" spans="1:11" s="494" customFormat="1" ht="13.4" customHeight="1">
      <c r="A133" s="592" t="s">
        <v>2202</v>
      </c>
      <c r="B133" s="571"/>
      <c r="C133" s="571" t="s">
        <v>2203</v>
      </c>
      <c r="D133" s="604" t="s">
        <v>1692</v>
      </c>
      <c r="E133" s="1026"/>
      <c r="F133" s="1026"/>
      <c r="G133" s="1026"/>
      <c r="H133" s="1220" t="str">
        <f>'9.02 ODI_CustomerComplaints'!$M$122</f>
        <v/>
      </c>
      <c r="I133" s="1026"/>
      <c r="J133" s="490"/>
      <c r="K133" s="507"/>
    </row>
    <row r="134" spans="1:11" s="494" customFormat="1" ht="13.4" customHeight="1">
      <c r="A134" s="592" t="s">
        <v>2192</v>
      </c>
      <c r="B134" s="571"/>
      <c r="C134" s="571" t="s">
        <v>2193</v>
      </c>
      <c r="D134" s="571"/>
      <c r="E134" s="944">
        <f>(E130*10)+(E131*30)+(E132*50)+(E133*10)</f>
        <v>0</v>
      </c>
      <c r="F134" s="944">
        <f t="shared" ref="F134:I134" si="17">(F130*10)+(F131*30)+(F132*50)+(F133*10)</f>
        <v>0</v>
      </c>
      <c r="G134" s="944">
        <f t="shared" si="17"/>
        <v>0</v>
      </c>
      <c r="H134" s="944" t="e">
        <f t="shared" si="17"/>
        <v>#VALUE!</v>
      </c>
      <c r="I134" s="944">
        <f t="shared" si="17"/>
        <v>0</v>
      </c>
      <c r="J134" s="490"/>
      <c r="K134" s="507"/>
    </row>
    <row r="135" spans="1:11" s="494" customFormat="1" ht="13.4" customHeight="1" thickBot="1">
      <c r="A135" s="605"/>
      <c r="B135" s="606"/>
      <c r="C135" s="606"/>
      <c r="D135" s="606"/>
      <c r="E135" s="607"/>
      <c r="F135" s="607"/>
      <c r="G135" s="607"/>
      <c r="H135" s="607"/>
      <c r="I135" s="607"/>
      <c r="J135" s="607"/>
      <c r="K135" s="608"/>
    </row>
    <row r="136" spans="1:11" ht="4.5" customHeight="1">
      <c r="A136" s="579"/>
      <c r="B136" s="579"/>
      <c r="C136" s="579"/>
      <c r="D136" s="579"/>
      <c r="E136" s="579"/>
      <c r="F136" s="579"/>
      <c r="G136" s="579"/>
      <c r="H136" s="579"/>
      <c r="I136" s="579"/>
      <c r="J136" s="579"/>
      <c r="K136" s="579"/>
    </row>
    <row r="137" spans="1:11">
      <c r="A137" s="489"/>
      <c r="K137" s="507"/>
    </row>
    <row r="138" spans="1:11">
      <c r="A138" s="601" t="s">
        <v>2204</v>
      </c>
      <c r="K138" s="507"/>
    </row>
    <row r="139" spans="1:11" ht="14.5">
      <c r="A139" s="249" t="s">
        <v>2205</v>
      </c>
      <c r="K139" s="507"/>
    </row>
    <row r="140" spans="1:11" ht="14.5">
      <c r="A140" s="489"/>
      <c r="K140" s="243" t="s">
        <v>2206</v>
      </c>
    </row>
    <row r="145" spans="1:11" ht="14.5">
      <c r="A145" s="489"/>
      <c r="K145" s="250" t="s">
        <v>2207</v>
      </c>
    </row>
    <row r="146" spans="1:11">
      <c r="A146" s="489"/>
      <c r="K146" s="507"/>
    </row>
    <row r="147" spans="1:11">
      <c r="A147" s="489"/>
      <c r="K147" s="507"/>
    </row>
    <row r="148" spans="1:11">
      <c r="A148" s="489"/>
      <c r="K148" s="507"/>
    </row>
    <row r="149" spans="1:11" ht="14.5">
      <c r="A149" s="609" t="s">
        <v>2208</v>
      </c>
      <c r="B149" s="610" t="s">
        <v>2209</v>
      </c>
      <c r="D149" s="236" t="s">
        <v>1869</v>
      </c>
      <c r="E149" s="946" t="e">
        <f>('9.03 ODI_Interruption'!I71+'9.03 ODI_Interruption'!I61)/('9.03 ODI_Interruption'!I49+'9.03 ODI_Interruption'!I39)</f>
        <v>#DIV/0!</v>
      </c>
      <c r="F149" s="946" t="e">
        <f>('9.03 ODI_Interruption'!J71+'9.03 ODI_Interruption'!J61)/('9.03 ODI_Interruption'!J49+'9.03 ODI_Interruption'!J39)</f>
        <v>#DIV/0!</v>
      </c>
      <c r="G149" s="946" t="e">
        <f>('9.03 ODI_Interruption'!K71+'9.03 ODI_Interruption'!K61)/('9.03 ODI_Interruption'!K49+'9.03 ODI_Interruption'!K39)</f>
        <v>#DIV/0!</v>
      </c>
      <c r="H149" s="1025">
        <v>0</v>
      </c>
      <c r="I149" s="1025">
        <v>0</v>
      </c>
      <c r="J149" s="241" t="s">
        <v>2210</v>
      </c>
      <c r="K149" s="243"/>
    </row>
    <row r="150" spans="1:11" ht="14.5">
      <c r="A150" s="609" t="s">
        <v>1876</v>
      </c>
      <c r="B150" s="610" t="s">
        <v>1877</v>
      </c>
      <c r="D150" s="236" t="s">
        <v>1869</v>
      </c>
      <c r="E150" s="946" cm="1">
        <f t="array" ref="E150">SUMPRODUCT(('License Values Data Table'!F$2:F$697)*('License Values Data Table'!$D$2:$D$697=$A$2)*('License Values Data Table'!$A$2:$A$697=$A150))</f>
        <v>0</v>
      </c>
      <c r="F150" s="946" cm="1">
        <f t="array" ref="F150">SUMPRODUCT(('License Values Data Table'!G$2:G$697)*('License Values Data Table'!$D$2:$D$697=$A$2)*('License Values Data Table'!$A$2:$A$697=$A150))</f>
        <v>0</v>
      </c>
      <c r="G150" s="946" cm="1">
        <f t="array" ref="G150">SUMPRODUCT(('License Values Data Table'!H$2:H$697)*('License Values Data Table'!$D$2:$D$697=$A$2)*('License Values Data Table'!$A$2:$A$697=$A150))</f>
        <v>0</v>
      </c>
      <c r="H150" s="946" cm="1">
        <f t="array" ref="H150">SUMPRODUCT(('License Values Data Table'!I$2:I$697)*('License Values Data Table'!$D$2:$D$697=$A$2)*('License Values Data Table'!$A$2:$A$697=$A150))</f>
        <v>0</v>
      </c>
      <c r="I150" s="946" cm="1">
        <f t="array" ref="I150">SUMPRODUCT(('License Values Data Table'!J$2:J$697)*('License Values Data Table'!$D$2:$D$697=$A$2)*('License Values Data Table'!$A$2:$A$697=$A150))</f>
        <v>0</v>
      </c>
      <c r="J150" s="241" t="s">
        <v>2211</v>
      </c>
      <c r="K150" s="243"/>
    </row>
    <row r="151" spans="1:11" ht="14.5">
      <c r="A151" s="609" t="s">
        <v>1878</v>
      </c>
      <c r="B151" s="610" t="s">
        <v>1879</v>
      </c>
      <c r="D151" s="236" t="s">
        <v>1869</v>
      </c>
      <c r="E151" s="946" cm="1">
        <f t="array" ref="E151">SUMPRODUCT(('License Values Data Table'!F$2:F$697)*('License Values Data Table'!$D$2:$D$697=$A$2)*('License Values Data Table'!$A$2:$A$697=$A151))</f>
        <v>0</v>
      </c>
      <c r="F151" s="946" cm="1">
        <f t="array" ref="F151">SUMPRODUCT(('License Values Data Table'!G$2:G$697)*('License Values Data Table'!$D$2:$D$697=$A$2)*('License Values Data Table'!$A$2:$A$697=$A151))</f>
        <v>0</v>
      </c>
      <c r="G151" s="946" cm="1">
        <f t="array" ref="G151">SUMPRODUCT(('License Values Data Table'!H$2:H$697)*('License Values Data Table'!$D$2:$D$697=$A$2)*('License Values Data Table'!$A$2:$A$697=$A151))</f>
        <v>0</v>
      </c>
      <c r="H151" s="946" cm="1">
        <f t="array" ref="H151">SUMPRODUCT(('License Values Data Table'!I$2:I$697)*('License Values Data Table'!$D$2:$D$697=$A$2)*('License Values Data Table'!$A$2:$A$697=$A151))</f>
        <v>0</v>
      </c>
      <c r="I151" s="946" cm="1">
        <f t="array" ref="I151">SUMPRODUCT(('License Values Data Table'!J$2:J$697)*('License Values Data Table'!$D$2:$D$697=$A$2)*('License Values Data Table'!$A$2:$A$697=$A151))</f>
        <v>0</v>
      </c>
      <c r="J151" s="241" t="s">
        <v>2211</v>
      </c>
      <c r="K151" s="243"/>
    </row>
    <row r="152" spans="1:11" ht="14.5">
      <c r="A152" s="1447" t="s">
        <v>2212</v>
      </c>
      <c r="B152" s="1444" t="s">
        <v>2213</v>
      </c>
      <c r="C152" s="611"/>
      <c r="D152" s="1445" t="s">
        <v>1869</v>
      </c>
      <c r="E152" s="946">
        <f>'1.04 Summary_Reliability'!I27</f>
        <v>0</v>
      </c>
      <c r="F152" s="946">
        <f>'1.04 Summary_Reliability'!J27</f>
        <v>0</v>
      </c>
      <c r="G152" s="946">
        <f>'1.04 Summary_Reliability'!K27</f>
        <v>0</v>
      </c>
      <c r="H152" s="1234"/>
      <c r="I152" s="1234"/>
      <c r="J152" s="241" t="s">
        <v>2214</v>
      </c>
      <c r="K152" s="243"/>
    </row>
    <row r="153" spans="1:11" ht="14.5">
      <c r="A153" s="1447" t="s">
        <v>2215</v>
      </c>
      <c r="B153" s="1444" t="s">
        <v>2216</v>
      </c>
      <c r="C153" s="611"/>
      <c r="D153" s="1445" t="s">
        <v>1869</v>
      </c>
      <c r="E153" s="946">
        <f>'1.04 Summary_Reliability'!I28</f>
        <v>0</v>
      </c>
      <c r="F153" s="946">
        <f>'1.04 Summary_Reliability'!J28</f>
        <v>0</v>
      </c>
      <c r="G153" s="946">
        <f>'1.04 Summary_Reliability'!K28</f>
        <v>0</v>
      </c>
      <c r="H153" s="1234"/>
      <c r="I153" s="1234"/>
      <c r="J153" s="241" t="s">
        <v>2214</v>
      </c>
      <c r="K153" s="243"/>
    </row>
    <row r="154" spans="1:11" ht="14.5">
      <c r="A154" s="1447" t="s">
        <v>1867</v>
      </c>
      <c r="B154" s="1444" t="s">
        <v>1868</v>
      </c>
      <c r="C154" s="611"/>
      <c r="D154" s="1445" t="s">
        <v>1869</v>
      </c>
      <c r="E154" s="946" cm="1">
        <f t="array" ref="E154">SUMPRODUCT(('License Values Data Table'!F$2:F$697)*('License Values Data Table'!$D$2:$D$697=$A$2)*('License Values Data Table'!$A$2:$A$697=$A154))</f>
        <v>0</v>
      </c>
      <c r="F154" s="946" cm="1">
        <f t="array" ref="F154">SUMPRODUCT(('License Values Data Table'!G$2:G$697)*('License Values Data Table'!$D$2:$D$697=$A$2)*('License Values Data Table'!$A$2:$A$697=$A154))</f>
        <v>0</v>
      </c>
      <c r="G154" s="946" cm="1">
        <f t="array" ref="G154">SUMPRODUCT(('License Values Data Table'!H$2:H$697)*('License Values Data Table'!$D$2:$D$697=$A$2)*('License Values Data Table'!$A$2:$A$697=$A154))</f>
        <v>0</v>
      </c>
      <c r="H154" s="946" cm="1">
        <f t="array" ref="H154">SUMPRODUCT(('License Values Data Table'!I$2:I$697)*('License Values Data Table'!$D$2:$D$697=$A$2)*('License Values Data Table'!$A$2:$A$697=$A154))</f>
        <v>0</v>
      </c>
      <c r="I154" s="946" cm="1">
        <f t="array" ref="I154">SUMPRODUCT(('License Values Data Table'!J$2:J$697)*('License Values Data Table'!$D$2:$D$697=$A$2)*('License Values Data Table'!$A$2:$A$697=$A154))</f>
        <v>0</v>
      </c>
      <c r="J154" s="241" t="s">
        <v>2211</v>
      </c>
      <c r="K154" s="243"/>
    </row>
    <row r="155" spans="1:11" ht="14.5">
      <c r="A155" s="1447" t="s">
        <v>1870</v>
      </c>
      <c r="B155" s="1444" t="s">
        <v>1871</v>
      </c>
      <c r="C155" s="611"/>
      <c r="D155" s="1445" t="s">
        <v>1869</v>
      </c>
      <c r="E155" s="946" cm="1">
        <f t="array" ref="E155">SUMPRODUCT(('License Values Data Table'!F$2:F$697)*('License Values Data Table'!$D$2:$D$697=$A$2)*('License Values Data Table'!$A$2:$A$697=$A155))</f>
        <v>0</v>
      </c>
      <c r="F155" s="946" cm="1">
        <f t="array" ref="F155">SUMPRODUCT(('License Values Data Table'!G$2:G$697)*('License Values Data Table'!$D$2:$D$697=$A$2)*('License Values Data Table'!$A$2:$A$697=$A155))</f>
        <v>0</v>
      </c>
      <c r="G155" s="946" cm="1">
        <f t="array" ref="G155">SUMPRODUCT(('License Values Data Table'!H$2:H$697)*('License Values Data Table'!$D$2:$D$697=$A$2)*('License Values Data Table'!$A$2:$A$697=$A155))</f>
        <v>0</v>
      </c>
      <c r="H155" s="946" cm="1">
        <f t="array" ref="H155">SUMPRODUCT(('License Values Data Table'!I$2:I$697)*('License Values Data Table'!$D$2:$D$697=$A$2)*('License Values Data Table'!$A$2:$A$697=$A155))</f>
        <v>0</v>
      </c>
      <c r="I155" s="946" cm="1">
        <f t="array" ref="I155">SUMPRODUCT(('License Values Data Table'!J$2:J$697)*('License Values Data Table'!$D$2:$D$697=$A$2)*('License Values Data Table'!$A$2:$A$697=$A155))</f>
        <v>0</v>
      </c>
      <c r="J155" s="241" t="s">
        <v>2211</v>
      </c>
      <c r="K155" s="243"/>
    </row>
    <row r="156" spans="1:11" ht="14.5">
      <c r="A156" s="1447" t="s">
        <v>1872</v>
      </c>
      <c r="B156" s="1444" t="s">
        <v>1873</v>
      </c>
      <c r="C156" s="611"/>
      <c r="D156" s="1445" t="s">
        <v>1869</v>
      </c>
      <c r="E156" s="946" cm="1">
        <f t="array" ref="E156">SUMPRODUCT(('License Values Data Table'!F$2:F$697)*('License Values Data Table'!$D$2:$D$697=$A$2)*('License Values Data Table'!$A$2:$A$697=$A156))</f>
        <v>0</v>
      </c>
      <c r="F156" s="946" cm="1">
        <f t="array" ref="F156">SUMPRODUCT(('License Values Data Table'!G$2:G$697)*('License Values Data Table'!$D$2:$D$697=$A$2)*('License Values Data Table'!$A$2:$A$697=$A156))</f>
        <v>0</v>
      </c>
      <c r="G156" s="946" cm="1">
        <f t="array" ref="G156">SUMPRODUCT(('License Values Data Table'!H$2:H$697)*('License Values Data Table'!$D$2:$D$697=$A$2)*('License Values Data Table'!$A$2:$A$697=$A156))</f>
        <v>0</v>
      </c>
      <c r="H156" s="946" cm="1">
        <f t="array" ref="H156">SUMPRODUCT(('License Values Data Table'!I$2:I$697)*('License Values Data Table'!$D$2:$D$697=$A$2)*('License Values Data Table'!$A$2:$A$697=$A156))</f>
        <v>0</v>
      </c>
      <c r="I156" s="946" cm="1">
        <f t="array" ref="I156">SUMPRODUCT(('License Values Data Table'!J$2:J$697)*('License Values Data Table'!$D$2:$D$697=$A$2)*('License Values Data Table'!$A$2:$A$697=$A156))</f>
        <v>0</v>
      </c>
      <c r="J156" s="241" t="s">
        <v>2211</v>
      </c>
      <c r="K156" s="243"/>
    </row>
    <row r="157" spans="1:11" ht="14.5">
      <c r="A157" s="1447" t="s">
        <v>1874</v>
      </c>
      <c r="B157" s="1444" t="s">
        <v>1875</v>
      </c>
      <c r="C157" s="611"/>
      <c r="D157" s="1445" t="s">
        <v>1869</v>
      </c>
      <c r="E157" s="946" cm="1">
        <f t="array" ref="E157">SUMPRODUCT(('License Values Data Table'!F$2:F$697)*('License Values Data Table'!$D$2:$D$697=$A$2)*('License Values Data Table'!$A$2:$A$697=$A157))</f>
        <v>0</v>
      </c>
      <c r="F157" s="946" cm="1">
        <f t="array" ref="F157">SUMPRODUCT(('License Values Data Table'!G$2:G$697)*('License Values Data Table'!$D$2:$D$697=$A$2)*('License Values Data Table'!$A$2:$A$697=$A157))</f>
        <v>0</v>
      </c>
      <c r="G157" s="946" cm="1">
        <f t="array" ref="G157">SUMPRODUCT(('License Values Data Table'!H$2:H$697)*('License Values Data Table'!$D$2:$D$697=$A$2)*('License Values Data Table'!$A$2:$A$697=$A157))</f>
        <v>0</v>
      </c>
      <c r="H157" s="946" cm="1">
        <f t="array" ref="H157">SUMPRODUCT(('License Values Data Table'!I$2:I$697)*('License Values Data Table'!$D$2:$D$697=$A$2)*('License Values Data Table'!$A$2:$A$697=$A157))</f>
        <v>0</v>
      </c>
      <c r="I157" s="946" cm="1">
        <f t="array" ref="I157">SUMPRODUCT(('License Values Data Table'!J$2:J$697)*('License Values Data Table'!$D$2:$D$697=$A$2)*('License Values Data Table'!$A$2:$A$697=$A157))</f>
        <v>0</v>
      </c>
      <c r="J157" s="241" t="s">
        <v>2211</v>
      </c>
      <c r="K157" s="243"/>
    </row>
    <row r="158" spans="1:11" ht="14.5">
      <c r="A158" s="609" t="s">
        <v>1880</v>
      </c>
      <c r="B158" s="610" t="s">
        <v>1881</v>
      </c>
      <c r="D158" s="236" t="s">
        <v>1484</v>
      </c>
      <c r="E158" s="946" cm="1">
        <f t="array" ref="E158">SUMPRODUCT(('License Values Data Table'!F$2:F$697)*('License Values Data Table'!$D$2:$D$697=$A$2)*('License Values Data Table'!$A$2:$A$697=$A158))</f>
        <v>0</v>
      </c>
      <c r="F158" s="946" cm="1">
        <f t="array" ref="F158">SUMPRODUCT(('License Values Data Table'!G$2:G$697)*('License Values Data Table'!$D$2:$D$697=$A$2)*('License Values Data Table'!$A$2:$A$697=$A158))</f>
        <v>0</v>
      </c>
      <c r="G158" s="946" cm="1">
        <f t="array" ref="G158">SUMPRODUCT(('License Values Data Table'!H$2:H$697)*('License Values Data Table'!$D$2:$D$697=$A$2)*('License Values Data Table'!$A$2:$A$697=$A158))</f>
        <v>0</v>
      </c>
      <c r="H158" s="946" cm="1">
        <f t="array" ref="H158">SUMPRODUCT(('License Values Data Table'!I$2:I$697)*('License Values Data Table'!$D$2:$D$697=$A$2)*('License Values Data Table'!$A$2:$A$697=$A158))</f>
        <v>0</v>
      </c>
      <c r="I158" s="946" cm="1">
        <f t="array" ref="I158">SUMPRODUCT(('License Values Data Table'!J$2:J$697)*('License Values Data Table'!$D$2:$D$697=$A$2)*('License Values Data Table'!$A$2:$A$697=$A158))</f>
        <v>0</v>
      </c>
      <c r="J158" s="241"/>
      <c r="K158" s="243"/>
    </row>
    <row r="159" spans="1:11" ht="15.5">
      <c r="A159" s="598" t="s">
        <v>2217</v>
      </c>
      <c r="B159" s="597" t="s">
        <v>2218</v>
      </c>
      <c r="C159" s="597"/>
      <c r="D159" s="251" t="s">
        <v>1484</v>
      </c>
      <c r="E159" s="944">
        <f>IFERROR(IF(E149&lt;=E150,0,MAX((E149-E150)/(E150-E151),-1)*0.005*E158),0)</f>
        <v>0</v>
      </c>
      <c r="F159" s="944">
        <f>IFERROR(IF(F149&lt;=F150,0,MAX((F149-F150)/(F150-F151),-1)*0.005*F158),0)</f>
        <v>0</v>
      </c>
      <c r="G159" s="944">
        <f>IFERROR(IF(G149&lt;=G150,0,MAX((G149-G150)/(G150-G151),-1)*0.005*G158),0)</f>
        <v>0</v>
      </c>
      <c r="H159" s="944">
        <f>IFERROR(IF(H149&lt;=H150,0,MAX((H149-H150)/(H150-H151),-1)*0.005*H158),0)</f>
        <v>0</v>
      </c>
      <c r="I159" s="944">
        <f>IFERROR(IF(I149&lt;=I150,0,MAX((I149-I150)/(I150-I151),-1)*0.005*I158),0)</f>
        <v>0</v>
      </c>
      <c r="J159" s="241"/>
      <c r="K159" s="243"/>
    </row>
    <row r="160" spans="1:11" ht="15.5">
      <c r="A160" s="1447" t="s">
        <v>2219</v>
      </c>
      <c r="B160" s="1448" t="s">
        <v>4455</v>
      </c>
      <c r="C160" s="597"/>
      <c r="D160" s="251" t="s">
        <v>1484</v>
      </c>
      <c r="E160" s="1449">
        <f>IFERROR(IF(E152&lt;=E154,0,MAX((E152-E154)/(E154-E156),-1)*0.0025*E158)+IF(E153&lt;=E155,0,MAX((E153-E155)/(E155-E157),-1)*0.0025*E158),0)</f>
        <v>0</v>
      </c>
      <c r="F160" s="1449">
        <f>IFERROR(IF(F152&lt;=F154,0,MAX((F152-F154)/(F154-F156),-1)*0.0025*F158)+IF(F153&lt;=F155,0,MAX((F153-F155)/(F155-F157),-1)*0.0025*F158),0)</f>
        <v>0</v>
      </c>
      <c r="G160" s="1449">
        <f>IFERROR(IF(G152&lt;=G154,0,MAX((G152-G154)/(G154-G156),-1)*0.0025*G158)+IF(G153&lt;=G155,0,MAX((G153-G155)/(G155-G157),-1)*0.0025*G158),0)</f>
        <v>0</v>
      </c>
      <c r="H160" s="1449">
        <f>IFERROR(IF(H152&lt;=H154,0,MAX((H152-H154)/(H154-H156),-1)*0.0025*H158)+IF(H153&lt;=H155,0,MAX((H153-H155)/(H155-H157),-1)*0.0025*H158),0)</f>
        <v>0</v>
      </c>
      <c r="I160" s="1449">
        <f>IFERROR(IF(I152&lt;=I154,0,MAX((I152-I154)/(I154-I156),-1)*0.0025*I158)+IF(I153&lt;=I155,0,MAX((I153-I155)/(I155-I157),-1)*0.0025*I158),0)</f>
        <v>0</v>
      </c>
      <c r="K160" s="507"/>
    </row>
    <row r="167" spans="1:1" ht="15.5">
      <c r="A167" s="601" t="s">
        <v>2220</v>
      </c>
    </row>
    <row r="168" spans="1:1" ht="14.5">
      <c r="A168" s="249" t="s">
        <v>2221</v>
      </c>
    </row>
    <row r="178" spans="1:10" ht="14.5">
      <c r="A178" s="609" t="s">
        <v>2222</v>
      </c>
      <c r="B178" s="236"/>
      <c r="C178" s="236" t="s">
        <v>2223</v>
      </c>
      <c r="D178" s="236" t="s">
        <v>2141</v>
      </c>
      <c r="E178" s="946">
        <f>'4.07 Shrinkage '!H21</f>
        <v>0</v>
      </c>
      <c r="F178" s="946">
        <f>'4.07 Shrinkage '!I21</f>
        <v>0</v>
      </c>
      <c r="G178" s="946">
        <f>'4.07 Shrinkage '!J21</f>
        <v>0</v>
      </c>
      <c r="H178" s="946">
        <f>'4.07 Shrinkage '!K21</f>
        <v>0</v>
      </c>
      <c r="I178" s="1025"/>
      <c r="J178" s="490" t="s">
        <v>2224</v>
      </c>
    </row>
    <row r="179" spans="1:10" ht="14.5">
      <c r="A179" s="609" t="s">
        <v>2225</v>
      </c>
      <c r="B179" s="236"/>
      <c r="C179" s="236" t="s">
        <v>2226</v>
      </c>
      <c r="D179" s="236" t="s">
        <v>2141</v>
      </c>
      <c r="E179" s="1025"/>
      <c r="F179" s="1025"/>
      <c r="G179" s="1025"/>
      <c r="H179" s="1025"/>
      <c r="I179" s="1025"/>
      <c r="J179" s="490" t="s">
        <v>2227</v>
      </c>
    </row>
    <row r="180" spans="1:10" ht="14.5">
      <c r="A180" s="609" t="s">
        <v>2228</v>
      </c>
      <c r="B180" s="236"/>
      <c r="C180" s="236" t="s">
        <v>2229</v>
      </c>
      <c r="D180" s="236" t="s">
        <v>2141</v>
      </c>
      <c r="E180" s="1025"/>
      <c r="F180" s="1025"/>
      <c r="G180" s="1025"/>
      <c r="H180" s="1025"/>
      <c r="I180" s="1025"/>
      <c r="J180" s="490" t="s">
        <v>2227</v>
      </c>
    </row>
    <row r="181" spans="1:10" ht="14.5">
      <c r="A181" s="609" t="s">
        <v>2230</v>
      </c>
      <c r="B181" s="236"/>
      <c r="C181" s="236" t="s">
        <v>2231</v>
      </c>
      <c r="D181" s="236" t="s">
        <v>2141</v>
      </c>
      <c r="E181" s="1025"/>
      <c r="F181" s="1025"/>
      <c r="G181" s="1025"/>
      <c r="H181" s="1025"/>
      <c r="I181" s="1025"/>
      <c r="J181" s="490" t="s">
        <v>2227</v>
      </c>
    </row>
    <row r="182" spans="1:10" ht="14.5">
      <c r="A182" s="609" t="s">
        <v>2232</v>
      </c>
      <c r="B182" s="236"/>
      <c r="C182" s="236" t="s">
        <v>2233</v>
      </c>
      <c r="D182" s="236" t="s">
        <v>2141</v>
      </c>
      <c r="E182" s="1025"/>
      <c r="F182" s="1025"/>
      <c r="G182" s="1025"/>
      <c r="H182" s="1025"/>
      <c r="I182" s="1025"/>
      <c r="J182" s="490" t="s">
        <v>2234</v>
      </c>
    </row>
    <row r="183" spans="1:10" ht="14.5">
      <c r="A183" s="609" t="s">
        <v>2235</v>
      </c>
      <c r="B183" s="236"/>
      <c r="C183" s="236" t="s">
        <v>2223</v>
      </c>
      <c r="D183" s="236" t="s">
        <v>2141</v>
      </c>
      <c r="E183" s="946">
        <f>'4.07 Shrinkage '!H24</f>
        <v>0</v>
      </c>
      <c r="F183" s="946">
        <f>'4.07 Shrinkage '!I24</f>
        <v>0</v>
      </c>
      <c r="G183" s="946">
        <f>'4.07 Shrinkage '!J24</f>
        <v>0</v>
      </c>
      <c r="H183" s="946">
        <f>'4.07 Shrinkage '!K24</f>
        <v>0</v>
      </c>
      <c r="I183" s="1025"/>
      <c r="J183" s="490" t="s">
        <v>2224</v>
      </c>
    </row>
    <row r="184" spans="1:10" ht="14.5">
      <c r="A184" s="609" t="s">
        <v>2236</v>
      </c>
      <c r="B184" s="236"/>
      <c r="C184" s="236" t="s">
        <v>2226</v>
      </c>
      <c r="D184" s="236" t="s">
        <v>2141</v>
      </c>
      <c r="E184" s="1025"/>
      <c r="F184" s="1025"/>
      <c r="G184" s="1025"/>
      <c r="H184" s="1025"/>
      <c r="I184" s="1025"/>
      <c r="J184" s="490" t="s">
        <v>2227</v>
      </c>
    </row>
    <row r="185" spans="1:10" ht="14.5">
      <c r="A185" s="609" t="s">
        <v>2237</v>
      </c>
      <c r="B185" s="236"/>
      <c r="C185" s="236" t="s">
        <v>2229</v>
      </c>
      <c r="D185" s="236" t="s">
        <v>2141</v>
      </c>
      <c r="E185" s="1025"/>
      <c r="F185" s="1025"/>
      <c r="G185" s="1025"/>
      <c r="H185" s="1025"/>
      <c r="I185" s="1025"/>
      <c r="J185" s="490" t="s">
        <v>2227</v>
      </c>
    </row>
    <row r="186" spans="1:10" ht="14.5">
      <c r="A186" s="609" t="s">
        <v>2238</v>
      </c>
      <c r="B186" s="236"/>
      <c r="C186" s="236" t="s">
        <v>2231</v>
      </c>
      <c r="D186" s="236" t="s">
        <v>2141</v>
      </c>
      <c r="E186" s="1025"/>
      <c r="F186" s="1025"/>
      <c r="G186" s="1025"/>
      <c r="H186" s="1025"/>
      <c r="I186" s="1025"/>
      <c r="J186" s="490" t="s">
        <v>2227</v>
      </c>
    </row>
    <row r="187" spans="1:10" ht="14.5">
      <c r="A187" s="609" t="s">
        <v>2239</v>
      </c>
      <c r="B187" s="236"/>
      <c r="C187" s="236" t="s">
        <v>2233</v>
      </c>
      <c r="D187" s="236" t="s">
        <v>2141</v>
      </c>
      <c r="E187" s="1025"/>
      <c r="F187" s="1025"/>
      <c r="G187" s="1025"/>
      <c r="H187" s="1025"/>
      <c r="I187" s="1025"/>
      <c r="J187" s="490" t="s">
        <v>2234</v>
      </c>
    </row>
    <row r="188" spans="1:10" ht="14.5">
      <c r="A188" s="609" t="s">
        <v>2240</v>
      </c>
      <c r="B188" s="236"/>
      <c r="C188" s="236" t="s">
        <v>2223</v>
      </c>
      <c r="D188" s="236" t="s">
        <v>2141</v>
      </c>
      <c r="E188" s="946">
        <f>'4.07 Shrinkage '!H27</f>
        <v>0</v>
      </c>
      <c r="F188" s="946">
        <f>'4.07 Shrinkage '!I27</f>
        <v>0</v>
      </c>
      <c r="G188" s="946">
        <f>'4.07 Shrinkage '!J27</f>
        <v>0</v>
      </c>
      <c r="H188" s="946">
        <f>'4.07 Shrinkage '!K27</f>
        <v>0</v>
      </c>
      <c r="I188" s="1025">
        <v>0</v>
      </c>
      <c r="J188" s="490" t="s">
        <v>2224</v>
      </c>
    </row>
    <row r="189" spans="1:10" ht="14.5">
      <c r="A189" s="609" t="s">
        <v>2241</v>
      </c>
      <c r="B189" s="236"/>
      <c r="C189" s="236" t="s">
        <v>2226</v>
      </c>
      <c r="D189" s="236" t="s">
        <v>2141</v>
      </c>
      <c r="E189" s="1025">
        <v>0</v>
      </c>
      <c r="F189" s="1025">
        <v>0</v>
      </c>
      <c r="G189" s="1025">
        <v>0</v>
      </c>
      <c r="H189" s="1025">
        <v>0</v>
      </c>
      <c r="I189" s="1025">
        <v>0</v>
      </c>
      <c r="J189" s="490" t="s">
        <v>2227</v>
      </c>
    </row>
    <row r="190" spans="1:10" ht="14.5">
      <c r="A190" s="609" t="s">
        <v>2242</v>
      </c>
      <c r="B190" s="236"/>
      <c r="C190" s="236" t="s">
        <v>2229</v>
      </c>
      <c r="D190" s="236" t="s">
        <v>2141</v>
      </c>
      <c r="E190" s="1025">
        <v>0</v>
      </c>
      <c r="F190" s="1025">
        <v>0</v>
      </c>
      <c r="G190" s="1025">
        <v>0</v>
      </c>
      <c r="H190" s="1025">
        <v>0</v>
      </c>
      <c r="I190" s="1025">
        <v>0</v>
      </c>
      <c r="J190" s="490" t="s">
        <v>2227</v>
      </c>
    </row>
    <row r="191" spans="1:10" ht="14.5">
      <c r="A191" s="609" t="s">
        <v>2243</v>
      </c>
      <c r="B191" s="236"/>
      <c r="C191" s="236" t="s">
        <v>2231</v>
      </c>
      <c r="D191" s="236" t="s">
        <v>2141</v>
      </c>
      <c r="E191" s="1025">
        <v>0</v>
      </c>
      <c r="F191" s="1025">
        <v>0</v>
      </c>
      <c r="G191" s="1025">
        <v>0</v>
      </c>
      <c r="H191" s="1025">
        <v>0</v>
      </c>
      <c r="I191" s="1025">
        <v>0</v>
      </c>
      <c r="J191" s="490" t="s">
        <v>2227</v>
      </c>
    </row>
    <row r="192" spans="1:10" ht="14.5">
      <c r="A192" s="609" t="s">
        <v>2244</v>
      </c>
      <c r="B192" s="236"/>
      <c r="C192" s="236" t="s">
        <v>2233</v>
      </c>
      <c r="D192" s="236" t="s">
        <v>2141</v>
      </c>
      <c r="E192" s="1025">
        <v>0</v>
      </c>
      <c r="F192" s="1025">
        <v>0</v>
      </c>
      <c r="G192" s="1025">
        <v>0</v>
      </c>
      <c r="H192" s="1025">
        <v>0</v>
      </c>
      <c r="I192" s="1025">
        <v>0</v>
      </c>
      <c r="J192" s="490" t="s">
        <v>2234</v>
      </c>
    </row>
    <row r="193" spans="1:10" ht="14.5">
      <c r="A193" s="609" t="s">
        <v>2245</v>
      </c>
      <c r="B193" s="236"/>
      <c r="C193" s="236" t="s">
        <v>2223</v>
      </c>
      <c r="D193" s="236" t="s">
        <v>2141</v>
      </c>
      <c r="E193" s="946">
        <f>'4.07 Shrinkage '!H30</f>
        <v>0</v>
      </c>
      <c r="F193" s="946">
        <f>'4.07 Shrinkage '!I30</f>
        <v>0</v>
      </c>
      <c r="G193" s="946">
        <f>'4.07 Shrinkage '!J30</f>
        <v>0</v>
      </c>
      <c r="H193" s="946">
        <f>'4.07 Shrinkage '!K30</f>
        <v>0</v>
      </c>
      <c r="I193" s="1025"/>
      <c r="J193" s="490" t="s">
        <v>2224</v>
      </c>
    </row>
    <row r="194" spans="1:10" ht="14.5">
      <c r="A194" s="609" t="s">
        <v>2246</v>
      </c>
      <c r="B194" s="236"/>
      <c r="C194" s="236" t="s">
        <v>2226</v>
      </c>
      <c r="D194" s="236" t="s">
        <v>2141</v>
      </c>
      <c r="E194" s="1025">
        <v>0</v>
      </c>
      <c r="F194" s="1025">
        <v>0</v>
      </c>
      <c r="G194" s="1025">
        <v>0</v>
      </c>
      <c r="H194" s="1025">
        <v>0</v>
      </c>
      <c r="I194" s="1025">
        <v>0</v>
      </c>
      <c r="J194" s="490" t="s">
        <v>2227</v>
      </c>
    </row>
    <row r="195" spans="1:10" ht="14.5">
      <c r="A195" s="609" t="s">
        <v>2247</v>
      </c>
      <c r="B195" s="236"/>
      <c r="C195" s="236" t="s">
        <v>2229</v>
      </c>
      <c r="D195" s="236" t="s">
        <v>2141</v>
      </c>
      <c r="E195" s="1025">
        <v>0</v>
      </c>
      <c r="F195" s="1025">
        <v>0</v>
      </c>
      <c r="G195" s="1025">
        <v>0</v>
      </c>
      <c r="H195" s="1025">
        <v>0</v>
      </c>
      <c r="I195" s="1025">
        <v>0</v>
      </c>
      <c r="J195" s="490" t="s">
        <v>2227</v>
      </c>
    </row>
    <row r="196" spans="1:10" ht="14.5">
      <c r="A196" s="609" t="s">
        <v>2248</v>
      </c>
      <c r="B196" s="236"/>
      <c r="C196" s="236" t="s">
        <v>2231</v>
      </c>
      <c r="D196" s="236" t="s">
        <v>2141</v>
      </c>
      <c r="E196" s="1025">
        <v>0</v>
      </c>
      <c r="F196" s="1025">
        <v>0</v>
      </c>
      <c r="G196" s="1025">
        <v>0</v>
      </c>
      <c r="H196" s="1025">
        <v>0</v>
      </c>
      <c r="I196" s="1025">
        <v>0</v>
      </c>
      <c r="J196" s="490" t="s">
        <v>2227</v>
      </c>
    </row>
    <row r="197" spans="1:10" ht="14.5">
      <c r="A197" s="609" t="s">
        <v>2249</v>
      </c>
      <c r="B197" s="236"/>
      <c r="C197" s="236" t="s">
        <v>2233</v>
      </c>
      <c r="D197" s="236" t="s">
        <v>2141</v>
      </c>
      <c r="E197" s="1025">
        <v>0</v>
      </c>
      <c r="F197" s="1025">
        <v>0</v>
      </c>
      <c r="G197" s="1025">
        <v>0</v>
      </c>
      <c r="H197" s="1025">
        <v>0</v>
      </c>
      <c r="I197" s="1025">
        <v>0</v>
      </c>
      <c r="J197" s="490" t="s">
        <v>2234</v>
      </c>
    </row>
    <row r="198" spans="1:10" ht="14.5">
      <c r="A198" s="609" t="s">
        <v>2250</v>
      </c>
      <c r="B198" s="236"/>
      <c r="C198" s="236" t="s">
        <v>2223</v>
      </c>
      <c r="D198" s="236" t="s">
        <v>2141</v>
      </c>
      <c r="E198" s="946">
        <f>'4.07 Shrinkage '!H33</f>
        <v>0</v>
      </c>
      <c r="F198" s="946">
        <f>'4.07 Shrinkage '!I33</f>
        <v>0</v>
      </c>
      <c r="G198" s="946">
        <f>'4.07 Shrinkage '!J33</f>
        <v>0</v>
      </c>
      <c r="H198" s="946">
        <f>'4.07 Shrinkage '!K33</f>
        <v>0</v>
      </c>
      <c r="I198" s="1025"/>
      <c r="J198" s="490" t="s">
        <v>2224</v>
      </c>
    </row>
    <row r="199" spans="1:10" ht="14.5">
      <c r="A199" s="609" t="s">
        <v>2251</v>
      </c>
      <c r="B199" s="236"/>
      <c r="C199" s="236" t="s">
        <v>2226</v>
      </c>
      <c r="D199" s="236" t="s">
        <v>2141</v>
      </c>
      <c r="E199" s="1025">
        <v>0</v>
      </c>
      <c r="F199" s="1025">
        <v>0</v>
      </c>
      <c r="G199" s="1025">
        <v>0</v>
      </c>
      <c r="H199" s="1025">
        <v>0</v>
      </c>
      <c r="I199" s="1025">
        <v>0</v>
      </c>
      <c r="J199" s="490" t="s">
        <v>2227</v>
      </c>
    </row>
    <row r="200" spans="1:10" ht="14.5">
      <c r="A200" s="609" t="s">
        <v>2252</v>
      </c>
      <c r="B200" s="236"/>
      <c r="C200" s="236" t="s">
        <v>2229</v>
      </c>
      <c r="D200" s="236" t="s">
        <v>2141</v>
      </c>
      <c r="E200" s="1025">
        <v>0</v>
      </c>
      <c r="F200" s="1025">
        <v>0</v>
      </c>
      <c r="G200" s="1025">
        <v>0</v>
      </c>
      <c r="H200" s="1025">
        <v>0</v>
      </c>
      <c r="I200" s="1025">
        <v>0</v>
      </c>
      <c r="J200" s="490" t="s">
        <v>2227</v>
      </c>
    </row>
    <row r="201" spans="1:10" ht="14.5">
      <c r="A201" s="609" t="s">
        <v>2253</v>
      </c>
      <c r="B201" s="236"/>
      <c r="C201" s="236" t="s">
        <v>2231</v>
      </c>
      <c r="D201" s="236" t="s">
        <v>2141</v>
      </c>
      <c r="E201" s="1025">
        <v>0</v>
      </c>
      <c r="F201" s="1025">
        <v>0</v>
      </c>
      <c r="G201" s="1025">
        <v>0</v>
      </c>
      <c r="H201" s="1025">
        <v>0</v>
      </c>
      <c r="I201" s="1025">
        <v>0</v>
      </c>
      <c r="J201" s="490" t="s">
        <v>2227</v>
      </c>
    </row>
    <row r="202" spans="1:10" ht="14.5">
      <c r="A202" s="609" t="s">
        <v>2254</v>
      </c>
      <c r="B202" s="236"/>
      <c r="C202" s="236" t="s">
        <v>2233</v>
      </c>
      <c r="D202" s="236" t="s">
        <v>2141</v>
      </c>
      <c r="E202" s="1025">
        <v>0</v>
      </c>
      <c r="F202" s="1025">
        <v>0</v>
      </c>
      <c r="G202" s="1025">
        <v>0</v>
      </c>
      <c r="H202" s="1025">
        <v>0</v>
      </c>
      <c r="I202" s="1025">
        <v>0</v>
      </c>
      <c r="J202" s="490" t="s">
        <v>2234</v>
      </c>
    </row>
    <row r="203" spans="1:10" ht="14.5">
      <c r="A203" s="609" t="s">
        <v>2255</v>
      </c>
      <c r="B203" s="236"/>
      <c r="C203" s="236" t="s">
        <v>2223</v>
      </c>
      <c r="D203" s="236" t="s">
        <v>2141</v>
      </c>
      <c r="E203" s="948">
        <f>E178+E183+E188+E193+E198</f>
        <v>0</v>
      </c>
      <c r="F203" s="948">
        <f t="shared" ref="F203:I203" si="18">F178+F183+F188+F193+F198</f>
        <v>0</v>
      </c>
      <c r="G203" s="948">
        <f t="shared" si="18"/>
        <v>0</v>
      </c>
      <c r="H203" s="948">
        <f t="shared" si="18"/>
        <v>0</v>
      </c>
      <c r="I203" s="948">
        <f t="shared" si="18"/>
        <v>0</v>
      </c>
    </row>
    <row r="204" spans="1:10" ht="14.5">
      <c r="A204" s="609" t="s">
        <v>2256</v>
      </c>
      <c r="B204" s="236"/>
      <c r="C204" s="236" t="s">
        <v>2226</v>
      </c>
      <c r="D204" s="236" t="s">
        <v>2141</v>
      </c>
      <c r="E204" s="948">
        <f t="shared" ref="E204:I204" si="19">E179+E184+E189+E194+E199</f>
        <v>0</v>
      </c>
      <c r="F204" s="948">
        <f t="shared" si="19"/>
        <v>0</v>
      </c>
      <c r="G204" s="948">
        <f t="shared" si="19"/>
        <v>0</v>
      </c>
      <c r="H204" s="948">
        <f t="shared" si="19"/>
        <v>0</v>
      </c>
      <c r="I204" s="948">
        <f t="shared" si="19"/>
        <v>0</v>
      </c>
    </row>
    <row r="205" spans="1:10" ht="14.5">
      <c r="A205" s="609" t="s">
        <v>2257</v>
      </c>
      <c r="B205" s="236"/>
      <c r="C205" s="236" t="s">
        <v>2229</v>
      </c>
      <c r="D205" s="236" t="s">
        <v>2141</v>
      </c>
      <c r="E205" s="948">
        <f t="shared" ref="E205:I205" si="20">E180+E185+E190+E195+E200</f>
        <v>0</v>
      </c>
      <c r="F205" s="948">
        <f t="shared" si="20"/>
        <v>0</v>
      </c>
      <c r="G205" s="948">
        <f t="shared" si="20"/>
        <v>0</v>
      </c>
      <c r="H205" s="948">
        <f t="shared" si="20"/>
        <v>0</v>
      </c>
      <c r="I205" s="948">
        <f t="shared" si="20"/>
        <v>0</v>
      </c>
    </row>
    <row r="206" spans="1:10" ht="14.5">
      <c r="A206" s="609" t="s">
        <v>2258</v>
      </c>
      <c r="B206" s="236"/>
      <c r="C206" s="236" t="s">
        <v>2231</v>
      </c>
      <c r="D206" s="236" t="s">
        <v>2141</v>
      </c>
      <c r="E206" s="948">
        <f t="shared" ref="E206:I206" si="21">E181+E186+E191+E196+E201</f>
        <v>0</v>
      </c>
      <c r="F206" s="948">
        <f t="shared" si="21"/>
        <v>0</v>
      </c>
      <c r="G206" s="948">
        <f t="shared" si="21"/>
        <v>0</v>
      </c>
      <c r="H206" s="948">
        <f t="shared" si="21"/>
        <v>0</v>
      </c>
      <c r="I206" s="948">
        <f t="shared" si="21"/>
        <v>0</v>
      </c>
      <c r="J206" s="494"/>
    </row>
    <row r="207" spans="1:10" ht="14.5">
      <c r="A207" s="609" t="s">
        <v>2259</v>
      </c>
      <c r="B207" s="236"/>
      <c r="C207" s="236" t="s">
        <v>2233</v>
      </c>
      <c r="D207" s="236" t="s">
        <v>2141</v>
      </c>
      <c r="E207" s="948">
        <f t="shared" ref="E207:I207" si="22">E182+E187+E192+E197+E202</f>
        <v>0</v>
      </c>
      <c r="F207" s="948">
        <f t="shared" si="22"/>
        <v>0</v>
      </c>
      <c r="G207" s="948">
        <f t="shared" si="22"/>
        <v>0</v>
      </c>
      <c r="H207" s="948">
        <f t="shared" si="22"/>
        <v>0</v>
      </c>
      <c r="I207" s="948">
        <f t="shared" si="22"/>
        <v>0</v>
      </c>
      <c r="J207" s="494"/>
    </row>
    <row r="208" spans="1:10" ht="14.5">
      <c r="A208" s="609" t="s">
        <v>1884</v>
      </c>
      <c r="B208" s="236"/>
      <c r="C208" s="236" t="s">
        <v>1885</v>
      </c>
      <c r="D208" s="236"/>
      <c r="E208" s="953" cm="1">
        <f t="array" ref="E208">SUMPRODUCT(('License Values Data Table'!F$2:F$697)*('License Values Data Table'!$D$2:$D$697=$A$2)*('License Values Data Table'!$A$2:$A$697=$A208))</f>
        <v>0</v>
      </c>
      <c r="F208" s="953" cm="1">
        <f t="array" ref="F208">SUMPRODUCT(('License Values Data Table'!G$2:G$697)*('License Values Data Table'!$D$2:$D$697=$A$2)*('License Values Data Table'!$A$2:$A$697=$A208))</f>
        <v>0</v>
      </c>
      <c r="G208" s="953" cm="1">
        <f t="array" ref="G208">SUMPRODUCT(('License Values Data Table'!H$2:H$697)*('License Values Data Table'!$D$2:$D$697=$A$2)*('License Values Data Table'!$A$2:$A$697=$A208))</f>
        <v>0</v>
      </c>
      <c r="H208" s="953" cm="1">
        <f t="array" ref="H208">SUMPRODUCT(('License Values Data Table'!I$2:I$697)*('License Values Data Table'!$D$2:$D$697=$A$2)*('License Values Data Table'!$A$2:$A$697=$A208))</f>
        <v>0</v>
      </c>
      <c r="I208" s="953" cm="1">
        <f t="array" ref="I208">SUMPRODUCT(('License Values Data Table'!J$2:J$697)*('License Values Data Table'!$D$2:$D$697=$A$2)*('License Values Data Table'!$A$2:$A$697=$A208))</f>
        <v>0</v>
      </c>
      <c r="J208" s="11"/>
    </row>
    <row r="209" spans="1:10" ht="14.5">
      <c r="A209" s="609" t="s">
        <v>2260</v>
      </c>
      <c r="B209" s="236"/>
      <c r="C209" s="236" t="s">
        <v>2261</v>
      </c>
      <c r="D209" s="236"/>
      <c r="E209" s="1025"/>
      <c r="F209" s="1025"/>
      <c r="G209" s="1025"/>
      <c r="H209" s="1025"/>
      <c r="I209" s="1025"/>
      <c r="J209" s="11" t="s">
        <v>2224</v>
      </c>
    </row>
    <row r="210" spans="1:10" ht="14.5">
      <c r="A210" s="609" t="s">
        <v>2262</v>
      </c>
      <c r="B210" s="236"/>
      <c r="C210" s="236"/>
      <c r="D210" s="236" t="s">
        <v>2263</v>
      </c>
      <c r="E210" s="1025"/>
      <c r="F210" s="1025"/>
      <c r="G210" s="1025"/>
      <c r="H210" s="1025"/>
      <c r="I210" s="1025"/>
      <c r="J210" s="11" t="s">
        <v>2224</v>
      </c>
    </row>
    <row r="211" spans="1:10" ht="14.5">
      <c r="A211" s="609" t="s">
        <v>2264</v>
      </c>
      <c r="B211" s="236"/>
      <c r="C211" s="236" t="s">
        <v>2265</v>
      </c>
      <c r="D211" s="236" t="s">
        <v>2266</v>
      </c>
      <c r="E211" s="946">
        <v>245</v>
      </c>
      <c r="F211" s="946">
        <v>248</v>
      </c>
      <c r="G211" s="946">
        <v>252</v>
      </c>
      <c r="H211" s="946">
        <v>256</v>
      </c>
      <c r="I211" s="946">
        <v>260</v>
      </c>
      <c r="J211" s="11" t="s">
        <v>2267</v>
      </c>
    </row>
    <row r="212" spans="1:10" ht="14.5">
      <c r="A212" s="609" t="s">
        <v>2268</v>
      </c>
      <c r="B212" s="236"/>
      <c r="C212" s="236" t="s">
        <v>2265</v>
      </c>
      <c r="D212" s="236" t="s">
        <v>2266</v>
      </c>
      <c r="E212" s="946">
        <v>245</v>
      </c>
      <c r="F212" s="946">
        <v>249</v>
      </c>
      <c r="G212" s="946">
        <v>253</v>
      </c>
      <c r="H212" s="946">
        <v>257</v>
      </c>
      <c r="I212" s="946">
        <v>261</v>
      </c>
      <c r="J212" s="11" t="s">
        <v>2269</v>
      </c>
    </row>
    <row r="213" spans="1:10" ht="14.5">
      <c r="A213" s="609" t="s">
        <v>2270</v>
      </c>
      <c r="B213" s="236"/>
      <c r="C213" s="236" t="s">
        <v>2271</v>
      </c>
      <c r="D213" s="236"/>
      <c r="E213" s="1037">
        <v>1226.42</v>
      </c>
      <c r="F213" s="1037">
        <v>1226.42</v>
      </c>
      <c r="G213" s="1037">
        <v>1226.42</v>
      </c>
      <c r="H213" s="1037">
        <v>1226.42</v>
      </c>
      <c r="I213" s="1037">
        <v>1226.42</v>
      </c>
      <c r="J213" s="254"/>
    </row>
    <row r="214" spans="1:10" ht="15.5">
      <c r="A214" s="609" t="s">
        <v>2272</v>
      </c>
      <c r="B214" s="610"/>
      <c r="C214" s="610" t="s">
        <v>2273</v>
      </c>
      <c r="D214" s="236"/>
      <c r="E214" s="946">
        <f>UniversalData!$D$23</f>
        <v>283.30799999999999</v>
      </c>
      <c r="F214" s="946">
        <f>UniversalData!$D$23</f>
        <v>283.30799999999999</v>
      </c>
      <c r="G214" s="946">
        <f>UniversalData!$D$23</f>
        <v>283.30799999999999</v>
      </c>
      <c r="H214" s="946">
        <f>UniversalData!$D$23</f>
        <v>283.30799999999999</v>
      </c>
      <c r="I214" s="946">
        <f>UniversalData!$D$23</f>
        <v>283.30799999999999</v>
      </c>
      <c r="J214" s="254"/>
    </row>
    <row r="215" spans="1:10" ht="14.5">
      <c r="A215" s="609" t="s">
        <v>2274</v>
      </c>
      <c r="B215" s="610"/>
      <c r="C215" s="610" t="s">
        <v>2275</v>
      </c>
      <c r="D215" s="236"/>
      <c r="E215" s="946">
        <f>UniversalData!$D$26</f>
        <v>307.32799999999997</v>
      </c>
      <c r="F215" s="946">
        <f>UniversalData!$D$27</f>
        <v>334.29399999999998</v>
      </c>
      <c r="G215" s="946">
        <f>UniversalData!$D$28</f>
        <v>352.83699999999999</v>
      </c>
      <c r="H215" s="946">
        <f>UniversalData!$D$29</f>
        <v>360.97699999999998</v>
      </c>
      <c r="I215" s="946">
        <f>UniversalData!$D$30</f>
        <v>366.52800000000002</v>
      </c>
    </row>
    <row r="216" spans="1:10" ht="14.5">
      <c r="A216" s="609" t="s">
        <v>1880</v>
      </c>
      <c r="B216" s="236"/>
      <c r="C216" s="236" t="s">
        <v>1881</v>
      </c>
      <c r="D216" s="574" t="s">
        <v>1484</v>
      </c>
      <c r="E216" s="946" cm="1">
        <f t="array" ref="E216">SUMPRODUCT(('License Values Data Table'!F$2:F$697)*('License Values Data Table'!$D$2:$D$697=$A$2)*('License Values Data Table'!$A$2:$A$697=$A216))</f>
        <v>0</v>
      </c>
      <c r="F216" s="946" cm="1">
        <f t="array" ref="F216">SUMPRODUCT(('License Values Data Table'!G$2:G$697)*('License Values Data Table'!$D$2:$D$697=$A$2)*('License Values Data Table'!$A$2:$A$697=$A216))</f>
        <v>0</v>
      </c>
      <c r="G216" s="946" cm="1">
        <f t="array" ref="G216">SUMPRODUCT(('License Values Data Table'!H$2:H$697)*('License Values Data Table'!$D$2:$D$697=$A$2)*('License Values Data Table'!$A$2:$A$697=$A216))</f>
        <v>0</v>
      </c>
      <c r="H216" s="946" cm="1">
        <f t="array" ref="H216">SUMPRODUCT(('License Values Data Table'!I$2:I$697)*('License Values Data Table'!$D$2:$D$697=$A$2)*('License Values Data Table'!$A$2:$A$697=$A216))</f>
        <v>0</v>
      </c>
      <c r="I216" s="946" cm="1">
        <f t="array" ref="I216">SUMPRODUCT(('License Values Data Table'!J$2:J$697)*('License Values Data Table'!$D$2:$D$697=$A$2)*('License Values Data Table'!$A$2:$A$697=$A216))</f>
        <v>0</v>
      </c>
      <c r="J216" s="241"/>
    </row>
    <row r="217" spans="1:10" ht="14.5">
      <c r="A217" s="609" t="s">
        <v>1882</v>
      </c>
      <c r="B217" s="236"/>
      <c r="C217" s="236" t="s">
        <v>1883</v>
      </c>
      <c r="D217" s="236" t="s">
        <v>1692</v>
      </c>
      <c r="E217" s="946" cm="1">
        <f t="array" ref="E217">SUMPRODUCT(('License Values Data Table'!F$2:F$697)*('License Values Data Table'!$D$2:$D$697=$A$2)*('License Values Data Table'!$A$2:$A$697=$A217))</f>
        <v>0</v>
      </c>
      <c r="F217" s="946" cm="1">
        <f t="array" ref="F217">SUMPRODUCT(('License Values Data Table'!G$2:G$697)*('License Values Data Table'!$D$2:$D$697=$A$2)*('License Values Data Table'!$A$2:$A$697=$A217))</f>
        <v>0</v>
      </c>
      <c r="G217" s="946" cm="1">
        <f t="array" ref="G217">SUMPRODUCT(('License Values Data Table'!H$2:H$697)*('License Values Data Table'!$D$2:$D$697=$A$2)*('License Values Data Table'!$A$2:$A$697=$A217))</f>
        <v>0</v>
      </c>
      <c r="H217" s="946" cm="1">
        <f t="array" ref="H217">SUMPRODUCT(('License Values Data Table'!I$2:I$697)*('License Values Data Table'!$D$2:$D$697=$A$2)*('License Values Data Table'!$A$2:$A$697=$A217))</f>
        <v>0</v>
      </c>
      <c r="I217" s="946" cm="1">
        <f t="array" ref="I217">SUMPRODUCT(('License Values Data Table'!J$2:J$697)*('License Values Data Table'!$D$2:$D$697=$A$2)*('License Values Data Table'!$A$2:$A$697=$A217))</f>
        <v>0</v>
      </c>
      <c r="J217" s="252"/>
    </row>
    <row r="218" spans="1:10" ht="14.5">
      <c r="A218" s="609" t="s">
        <v>2276</v>
      </c>
      <c r="B218" s="610"/>
      <c r="C218" s="610" t="s">
        <v>2277</v>
      </c>
      <c r="D218" s="236" t="s">
        <v>2141</v>
      </c>
      <c r="E218" s="944">
        <f>IF(E207&lt;E$205,E$205-E207,IF(E207&gt;E$206,E$206-E207,0))</f>
        <v>0</v>
      </c>
      <c r="F218" s="944">
        <f>IF(F207&lt;F$205,F$205-F207,IF(F207&gt;F$206,F$206-F207,0))</f>
        <v>0</v>
      </c>
      <c r="G218" s="944">
        <f>IF(G207&lt;G$205,G$205-G207,IF(G207&gt;G$206,G$206-G207,0))</f>
        <v>0</v>
      </c>
      <c r="H218" s="944">
        <f>IF(H207&lt;H$205,H$205-H207,IF(H207&gt;H$206,H$206-H207,0))</f>
        <v>0</v>
      </c>
      <c r="I218" s="944">
        <f>IF(I207&lt;I$205,I$205-I207,IF(I207&gt;I$206,I$206-I207,0))</f>
        <v>0</v>
      </c>
      <c r="J218" s="241"/>
    </row>
    <row r="219" spans="1:10" ht="14.5">
      <c r="A219" s="609" t="s">
        <v>2278</v>
      </c>
      <c r="B219" s="253"/>
      <c r="C219" s="253" t="s">
        <v>2279</v>
      </c>
      <c r="D219" s="236" t="s">
        <v>2280</v>
      </c>
      <c r="E219" s="944">
        <f>IFERROR((E208*E210/E209)*(E214/E215),0)</f>
        <v>0</v>
      </c>
      <c r="F219" s="944">
        <f t="shared" ref="F219:I219" si="23">IFERROR((F208*F210/F209)*(F214/F215),0)</f>
        <v>0</v>
      </c>
      <c r="G219" s="944">
        <f t="shared" si="23"/>
        <v>0</v>
      </c>
      <c r="H219" s="944">
        <f t="shared" si="23"/>
        <v>0</v>
      </c>
      <c r="I219" s="944">
        <f t="shared" si="23"/>
        <v>0</v>
      </c>
      <c r="J219" s="254"/>
    </row>
    <row r="220" spans="1:10" ht="15" thickBot="1">
      <c r="A220" s="609" t="s">
        <v>2281</v>
      </c>
      <c r="B220" s="610"/>
      <c r="C220" s="610" t="s">
        <v>2282</v>
      </c>
      <c r="D220" s="236" t="s">
        <v>2280</v>
      </c>
      <c r="E220" s="949">
        <f>E212*E213*UniversalData!$F$26</f>
        <v>277036.01380000002</v>
      </c>
      <c r="F220" s="949">
        <f>F212*F213*UniversalData!$F$27</f>
        <v>258655.65726000001</v>
      </c>
      <c r="G220" s="949">
        <f>G212*G213*UniversalData!$F$28</f>
        <v>249141.20913149344</v>
      </c>
      <c r="H220" s="949">
        <f>H212*H213*UniversalData!$F$29</f>
        <v>247424.1029</v>
      </c>
      <c r="I220" s="949">
        <f>I212*I213*UniversalData!$F$30</f>
        <v>247433.91425999999</v>
      </c>
      <c r="J220" s="887"/>
    </row>
    <row r="221" spans="1:10" ht="16" thickBot="1">
      <c r="A221" s="598" t="s">
        <v>2283</v>
      </c>
      <c r="B221" s="597"/>
      <c r="C221" s="597" t="s">
        <v>2284</v>
      </c>
      <c r="D221" s="573" t="s">
        <v>1484</v>
      </c>
      <c r="E221" s="950">
        <f>IFERROR(MAX(MIN((E$204-E$203+E218)*(E$219+E$220)/10^6,0.0025*E$216),-0.0025*E$216)*E$217,0)</f>
        <v>0</v>
      </c>
      <c r="F221" s="950">
        <f>IFERROR(MAX(MIN((F$204-F$203+F218)*(F$219+F$220)/10^6,0.0025*F$216),-0.0025*F$216)*F$217,0)</f>
        <v>0</v>
      </c>
      <c r="G221" s="950">
        <f>IFERROR(MAX(MIN((G$204-G$203+G218)*(G$219+G$220)/10^6,0.0025*G$216),-0.0025*G$216)*G$217,0)</f>
        <v>0</v>
      </c>
      <c r="H221" s="950">
        <f>IFERROR(MAX(MIN((H$204-H$203+H218)*(H$219+H$220)/10^6,0.0025*H$216),-0.0025*H$216)*H$217,0)</f>
        <v>0</v>
      </c>
      <c r="I221" s="950">
        <f>IFERROR(MAX(MIN((I$204-I$203+I218)*(I$219+I$220)/10^6,0.0025*I$216),-0.0025*I$216)*I$217,0)</f>
        <v>0</v>
      </c>
      <c r="J221" s="254"/>
    </row>
    <row r="227" spans="1:9" s="241" customFormat="1" ht="14.5">
      <c r="A227" s="594" t="s">
        <v>2285</v>
      </c>
      <c r="B227" s="595"/>
      <c r="C227" s="236"/>
      <c r="D227" s="236"/>
    </row>
    <row r="228" spans="1:9" s="241" customFormat="1" ht="14.5">
      <c r="A228" s="249" t="s">
        <v>2286</v>
      </c>
      <c r="B228" s="236"/>
      <c r="C228" s="236"/>
      <c r="D228" s="236"/>
    </row>
    <row r="229" spans="1:9" s="241" customFormat="1" ht="14.5">
      <c r="A229" s="249"/>
      <c r="B229" s="236"/>
      <c r="C229" s="236"/>
      <c r="D229" s="236"/>
    </row>
    <row r="230" spans="1:9" s="241" customFormat="1" ht="14.5">
      <c r="A230" s="249"/>
      <c r="B230" s="236"/>
      <c r="C230" s="236"/>
      <c r="D230" s="236"/>
      <c r="E230" s="248"/>
      <c r="F230" s="248"/>
      <c r="G230" s="248"/>
      <c r="H230" s="248"/>
      <c r="I230" s="248"/>
    </row>
    <row r="231" spans="1:9" s="241" customFormat="1" ht="14.5">
      <c r="A231" s="249"/>
      <c r="B231" s="236"/>
      <c r="C231" s="236"/>
      <c r="D231" s="236"/>
    </row>
    <row r="232" spans="1:9" s="241" customFormat="1" ht="15.5">
      <c r="A232" s="489" t="s">
        <v>2287</v>
      </c>
      <c r="B232" s="571" t="s">
        <v>2288</v>
      </c>
      <c r="C232" s="236"/>
      <c r="D232" s="571"/>
      <c r="E232" s="1025">
        <f>COUNTIF('9.05 ODI_CollStreetworks'!$M:$M,E$6)</f>
        <v>0</v>
      </c>
      <c r="F232" s="1025">
        <f>COUNTIF('9.05 ODI_CollStreetworks'!$M:$M,F$6)</f>
        <v>0</v>
      </c>
      <c r="G232" s="1025">
        <f>COUNTIF('9.05 ODI_CollStreetworks'!$M:$M,G$6)</f>
        <v>0</v>
      </c>
      <c r="H232" s="1025">
        <f>COUNTIF('9.05 ODI_CollStreetworks'!$M:$M,H$6)</f>
        <v>0</v>
      </c>
      <c r="I232" s="1025">
        <f>COUNTIF('9.05 ODI_CollStreetworks'!$M:$M,I$6)</f>
        <v>0</v>
      </c>
    </row>
    <row r="233" spans="1:9" s="241" customFormat="1" ht="14.5">
      <c r="A233" s="489" t="s">
        <v>1886</v>
      </c>
      <c r="B233" s="571" t="s">
        <v>1887</v>
      </c>
      <c r="C233" s="236"/>
      <c r="D233" s="505" t="s">
        <v>185</v>
      </c>
      <c r="E233" s="1421" cm="1">
        <f t="array" ref="E233">SUMPRODUCT(('License Values Data Table'!F$2:F$697)*('License Values Data Table'!$D$2:$D$697=$A$2)*('License Values Data Table'!$A$2:$A$697=$A233))</f>
        <v>0</v>
      </c>
      <c r="F233" s="954" cm="1">
        <f t="array" ref="F233">SUMPRODUCT(('License Values Data Table'!G$2:G$697)*('License Values Data Table'!$D$2:$D$697=$A$2)*('License Values Data Table'!$A$2:$A$697=$A233))</f>
        <v>0</v>
      </c>
      <c r="G233" s="954" cm="1">
        <f t="array" ref="G233">SUMPRODUCT(('License Values Data Table'!H$2:H$697)*('License Values Data Table'!$D$2:$D$697=$A$2)*('License Values Data Table'!$A$2:$A$697=$A233))</f>
        <v>0</v>
      </c>
      <c r="H233" s="954" cm="1">
        <f t="array" ref="H233">SUMPRODUCT(('License Values Data Table'!I$2:I$697)*('License Values Data Table'!$D$2:$D$697=$A$2)*('License Values Data Table'!$A$2:$A$697=$A233))</f>
        <v>0</v>
      </c>
      <c r="I233" s="954" cm="1">
        <f t="array" ref="I233">SUMPRODUCT(('License Values Data Table'!J$2:J$697)*('License Values Data Table'!$D$2:$D$697=$A$2)*('License Values Data Table'!$A$2:$A$697=$A233))</f>
        <v>0</v>
      </c>
    </row>
    <row r="234" spans="1:9" s="241" customFormat="1" ht="14.5">
      <c r="A234" s="489" t="s">
        <v>1882</v>
      </c>
      <c r="B234" s="571" t="s">
        <v>1883</v>
      </c>
      <c r="C234" s="236"/>
      <c r="D234" s="571" t="s">
        <v>1692</v>
      </c>
      <c r="E234" s="953" cm="1">
        <f t="array" ref="E234">SUMPRODUCT(('License Values Data Table'!F$2:F$697)*('License Values Data Table'!$D$2:$D$697=$A$2)*('License Values Data Table'!$A$2:$A$697=$A234))</f>
        <v>0</v>
      </c>
      <c r="F234" s="953" cm="1">
        <f t="array" ref="F234">SUMPRODUCT(('License Values Data Table'!G$2:G$697)*('License Values Data Table'!$D$2:$D$697=$A$2)*('License Values Data Table'!$A$2:$A$697=$A234))</f>
        <v>0</v>
      </c>
      <c r="G234" s="953" cm="1">
        <f t="array" ref="G234">SUMPRODUCT(('License Values Data Table'!H$2:H$697)*('License Values Data Table'!$D$2:$D$697=$A$2)*('License Values Data Table'!$A$2:$A$697=$A234))</f>
        <v>0</v>
      </c>
      <c r="H234" s="953" cm="1">
        <f t="array" ref="H234">SUMPRODUCT(('License Values Data Table'!I$2:I$697)*('License Values Data Table'!$D$2:$D$697=$A$2)*('License Values Data Table'!$A$2:$A$697=$A234))</f>
        <v>0</v>
      </c>
      <c r="I234" s="953" cm="1">
        <f t="array" ref="I234">SUMPRODUCT(('License Values Data Table'!J$2:J$697)*('License Values Data Table'!$D$2:$D$697=$A$2)*('License Values Data Table'!$A$2:$A$697=$A234))</f>
        <v>0</v>
      </c>
    </row>
    <row r="235" spans="1:9" s="241" customFormat="1" ht="15" thickBot="1">
      <c r="A235" s="592" t="s">
        <v>2182</v>
      </c>
      <c r="B235" s="571" t="s">
        <v>1881</v>
      </c>
      <c r="C235" s="236"/>
      <c r="D235" s="571" t="s">
        <v>1484</v>
      </c>
      <c r="E235" s="953" cm="1">
        <f t="array" ref="E235">SUMPRODUCT(('License Values Data Table'!F$2:F$697)*('License Values Data Table'!$D$2:$D$697=$A$2)*('License Values Data Table'!$A$2:$A$697=$A235))</f>
        <v>0</v>
      </c>
      <c r="F235" s="953" cm="1">
        <f t="array" ref="F235">SUMPRODUCT(('License Values Data Table'!G$2:G$697)*('License Values Data Table'!$D$2:$D$697=$A$2)*('License Values Data Table'!$A$2:$A$697=$A235))</f>
        <v>0</v>
      </c>
      <c r="G235" s="953" cm="1">
        <f t="array" ref="G235">SUMPRODUCT(('License Values Data Table'!H$2:H$697)*('License Values Data Table'!$D$2:$D$697=$A$2)*('License Values Data Table'!$A$2:$A$697=$A235))</f>
        <v>0</v>
      </c>
      <c r="H235" s="953" cm="1">
        <f t="array" ref="H235">SUMPRODUCT(('License Values Data Table'!I$2:I$697)*('License Values Data Table'!$D$2:$D$697=$A$2)*('License Values Data Table'!$A$2:$A$697=$A235))</f>
        <v>0</v>
      </c>
      <c r="I235" s="953" cm="1">
        <f t="array" ref="I235">SUMPRODUCT(('License Values Data Table'!J$2:J$697)*('License Values Data Table'!$D$2:$D$697=$A$2)*('License Values Data Table'!$A$2:$A$697=$A235))</f>
        <v>0</v>
      </c>
    </row>
    <row r="236" spans="1:9" s="241" customFormat="1" ht="16" thickBot="1">
      <c r="A236" s="489"/>
      <c r="B236" s="543" t="s">
        <v>2289</v>
      </c>
      <c r="C236" s="236"/>
      <c r="D236" s="543" t="s">
        <v>1484</v>
      </c>
      <c r="E236" s="950">
        <f>MIN((E232*E233),0.005*E235)*E234</f>
        <v>0</v>
      </c>
      <c r="F236" s="951">
        <f t="shared" ref="F236:I236" si="24">MIN((F232*F233),0.005*F235)*F234</f>
        <v>0</v>
      </c>
      <c r="G236" s="951">
        <f t="shared" si="24"/>
        <v>0</v>
      </c>
      <c r="H236" s="951">
        <f t="shared" si="24"/>
        <v>0</v>
      </c>
      <c r="I236" s="952">
        <f t="shared" si="24"/>
        <v>0</v>
      </c>
    </row>
  </sheetData>
  <pageMargins left="0.70866141732283472" right="0.70866141732283472" top="0.74803149606299213" bottom="0.74803149606299213" header="0.31496062992125984" footer="0.31496062992125984"/>
  <pageSetup paperSize="9" scale="21"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A09C-BF3D-4A67-B53B-51451F8D53EC}">
  <sheetPr codeName="Sheet27">
    <tabColor theme="7" tint="0.39997558519241921"/>
    <pageSetUpPr autoPageBreaks="0"/>
  </sheetPr>
  <dimension ref="A1:P83"/>
  <sheetViews>
    <sheetView showGridLines="0" zoomScale="70" zoomScaleNormal="70" workbookViewId="0">
      <pane ySplit="4" topLeftCell="A59" activePane="bottomLeft" state="frozen"/>
      <selection activeCell="G59" sqref="G59"/>
      <selection pane="bottomLeft" activeCell="I93" sqref="I93"/>
    </sheetView>
  </sheetViews>
  <sheetFormatPr defaultColWidth="10.54296875" defaultRowHeight="14.5"/>
  <cols>
    <col min="1" max="1" width="14.453125" style="236" customWidth="1"/>
    <col min="2" max="2" width="11.54296875" style="236" customWidth="1"/>
    <col min="3" max="3" width="11.453125" style="236" customWidth="1"/>
    <col min="4" max="4" width="18" style="236" customWidth="1"/>
    <col min="5" max="12" width="10.54296875" style="241"/>
    <col min="13" max="13" width="37.453125" style="241" customWidth="1"/>
    <col min="14" max="14" width="7.54296875" style="241" customWidth="1"/>
    <col min="15" max="16384" width="10.54296875" style="241"/>
  </cols>
  <sheetData>
    <row r="1" spans="1:16" s="2" customFormat="1" ht="25">
      <c r="A1" s="62" t="s">
        <v>1365</v>
      </c>
      <c r="B1" s="3"/>
      <c r="P1" s="4" t="s">
        <v>1</v>
      </c>
    </row>
    <row r="2" spans="1:16" s="2" customFormat="1" ht="25">
      <c r="A2" s="4" t="str">
        <f>Cover!$E$13</f>
        <v>Master</v>
      </c>
      <c r="B2" s="3"/>
    </row>
    <row r="3" spans="1:16" s="2" customFormat="1" ht="25">
      <c r="A3" s="4">
        <f>Cover!$E$15</f>
        <v>2025</v>
      </c>
      <c r="B3" s="4"/>
      <c r="C3" s="4"/>
      <c r="D3" s="4"/>
    </row>
    <row r="4" spans="1:16" s="5" customFormat="1" ht="25.5" thickBot="1">
      <c r="A4" s="1302" t="s">
        <v>47</v>
      </c>
      <c r="B4" s="6"/>
    </row>
    <row r="7" spans="1:16" s="591" customFormat="1" ht="15.5">
      <c r="A7" s="235" t="s">
        <v>2290</v>
      </c>
      <c r="B7" s="584"/>
      <c r="C7" s="585"/>
      <c r="D7" s="586" t="s">
        <v>1465</v>
      </c>
      <c r="E7" s="587" t="s">
        <v>489</v>
      </c>
      <c r="F7" s="587" t="s">
        <v>490</v>
      </c>
      <c r="G7" s="587" t="s">
        <v>491</v>
      </c>
      <c r="H7" s="587" t="s">
        <v>492</v>
      </c>
      <c r="I7" s="587" t="s">
        <v>494</v>
      </c>
      <c r="J7" s="588"/>
      <c r="K7" s="590"/>
      <c r="M7" s="494"/>
      <c r="N7" s="241"/>
      <c r="O7" s="494"/>
    </row>
    <row r="8" spans="1:16">
      <c r="M8" s="1396"/>
      <c r="N8" s="1396"/>
      <c r="O8" s="1396"/>
    </row>
    <row r="9" spans="1:16" ht="15.5">
      <c r="A9" s="571" t="s">
        <v>2291</v>
      </c>
      <c r="B9" s="574" t="s">
        <v>2292</v>
      </c>
      <c r="C9" s="571" t="s">
        <v>2293</v>
      </c>
      <c r="D9" s="571" t="s">
        <v>1484</v>
      </c>
      <c r="E9" s="941">
        <f>E29</f>
        <v>0</v>
      </c>
      <c r="F9" s="941">
        <f t="shared" ref="F9:I9" si="0">F29</f>
        <v>0</v>
      </c>
      <c r="G9" s="941">
        <f t="shared" si="0"/>
        <v>0</v>
      </c>
      <c r="H9" s="941">
        <f t="shared" si="0"/>
        <v>0</v>
      </c>
      <c r="I9" s="941">
        <f t="shared" si="0"/>
        <v>0</v>
      </c>
    </row>
    <row r="10" spans="1:16" ht="15.5">
      <c r="A10" s="571" t="s">
        <v>2294</v>
      </c>
      <c r="B10" s="574" t="s">
        <v>2295</v>
      </c>
      <c r="C10" s="571" t="s">
        <v>2296</v>
      </c>
      <c r="D10" s="571" t="s">
        <v>1484</v>
      </c>
      <c r="E10" s="991">
        <f>E53</f>
        <v>0</v>
      </c>
      <c r="F10" s="403"/>
      <c r="G10" s="995"/>
      <c r="H10" s="403"/>
      <c r="I10" s="403"/>
    </row>
    <row r="11" spans="1:16" ht="15.5">
      <c r="A11" s="571" t="s">
        <v>2297</v>
      </c>
      <c r="B11" s="574" t="s">
        <v>2298</v>
      </c>
      <c r="C11" s="571" t="s">
        <v>2299</v>
      </c>
      <c r="D11" s="571" t="s">
        <v>1484</v>
      </c>
      <c r="E11" s="941">
        <f>E64</f>
        <v>0</v>
      </c>
      <c r="F11" s="941">
        <f t="shared" ref="F11:I11" si="1">F64</f>
        <v>0</v>
      </c>
      <c r="G11" s="941">
        <f t="shared" si="1"/>
        <v>0</v>
      </c>
      <c r="H11" s="941">
        <f t="shared" si="1"/>
        <v>0</v>
      </c>
      <c r="I11" s="941">
        <f t="shared" si="1"/>
        <v>0</v>
      </c>
    </row>
    <row r="12" spans="1:16" ht="15.5">
      <c r="A12" s="574"/>
      <c r="B12" s="543" t="s">
        <v>2300</v>
      </c>
      <c r="C12" s="543" t="s">
        <v>2301</v>
      </c>
      <c r="D12" s="543" t="s">
        <v>1484</v>
      </c>
      <c r="E12" s="944">
        <f>SUM(E9:E11)</f>
        <v>0</v>
      </c>
      <c r="F12" s="944">
        <f t="shared" ref="F12:I12" si="2">SUM(F9:F11)</f>
        <v>0</v>
      </c>
      <c r="G12" s="944">
        <f t="shared" si="2"/>
        <v>0</v>
      </c>
      <c r="H12" s="944">
        <f t="shared" si="2"/>
        <v>0</v>
      </c>
      <c r="I12" s="944">
        <f t="shared" si="2"/>
        <v>0</v>
      </c>
    </row>
    <row r="17" spans="1:10">
      <c r="A17" s="612" t="s">
        <v>2302</v>
      </c>
      <c r="B17" s="613"/>
      <c r="C17" s="613"/>
      <c r="D17" s="613"/>
      <c r="E17" s="614"/>
      <c r="F17" s="614"/>
      <c r="G17" s="614"/>
      <c r="H17" s="614"/>
      <c r="I17" s="614"/>
      <c r="J17" s="615"/>
    </row>
    <row r="18" spans="1:10">
      <c r="A18" s="615" t="s">
        <v>2303</v>
      </c>
      <c r="B18" s="613"/>
      <c r="C18" s="613"/>
      <c r="D18" s="613"/>
      <c r="E18" s="614"/>
      <c r="F18" s="614"/>
      <c r="G18" s="614"/>
      <c r="H18" s="614"/>
      <c r="I18" s="614"/>
      <c r="J18" s="615"/>
    </row>
    <row r="19" spans="1:10">
      <c r="A19" s="615"/>
      <c r="B19" s="615"/>
      <c r="C19" s="615"/>
      <c r="D19" s="615"/>
      <c r="E19" s="494"/>
      <c r="F19" s="615"/>
      <c r="G19" s="615"/>
      <c r="H19" s="615"/>
      <c r="I19" s="615"/>
      <c r="J19" s="615"/>
    </row>
    <row r="20" spans="1:10">
      <c r="A20" s="615"/>
      <c r="B20" s="615"/>
      <c r="C20" s="615"/>
      <c r="D20" s="615"/>
      <c r="E20" s="615"/>
      <c r="F20" s="615"/>
      <c r="G20" s="615"/>
      <c r="H20" s="615"/>
      <c r="I20" s="615"/>
      <c r="J20" s="494"/>
    </row>
    <row r="21" spans="1:10">
      <c r="A21" s="615"/>
      <c r="B21" s="615"/>
      <c r="C21" s="615"/>
      <c r="D21" s="615"/>
      <c r="E21" s="615"/>
      <c r="F21" s="615"/>
      <c r="G21" s="615"/>
      <c r="H21" s="615"/>
      <c r="I21" s="615"/>
      <c r="J21" s="615"/>
    </row>
    <row r="22" spans="1:10">
      <c r="A22" s="615"/>
      <c r="B22" s="615"/>
      <c r="C22" s="615"/>
      <c r="D22" s="615"/>
      <c r="E22" s="615"/>
      <c r="F22" s="615"/>
      <c r="G22" s="615"/>
      <c r="H22" s="615"/>
      <c r="I22" s="615"/>
      <c r="J22" s="615"/>
    </row>
    <row r="23" spans="1:10">
      <c r="A23" s="612" t="s">
        <v>2304</v>
      </c>
      <c r="B23" s="615"/>
      <c r="C23" s="615"/>
      <c r="D23" s="615"/>
      <c r="E23" s="615"/>
      <c r="F23" s="615"/>
      <c r="G23" s="616"/>
      <c r="H23" s="615"/>
      <c r="I23" s="615"/>
      <c r="J23" s="615"/>
    </row>
    <row r="24" spans="1:10">
      <c r="A24" s="617"/>
      <c r="B24" s="615"/>
      <c r="C24" s="615"/>
      <c r="D24" s="615"/>
      <c r="E24" s="614"/>
      <c r="F24" s="614"/>
      <c r="G24" s="614"/>
      <c r="H24" s="614"/>
      <c r="I24" s="614"/>
    </row>
    <row r="25" spans="1:10" ht="15.5">
      <c r="A25" s="571" t="s">
        <v>2305</v>
      </c>
      <c r="B25" s="574" t="s">
        <v>2306</v>
      </c>
      <c r="C25" s="571"/>
      <c r="D25" s="571" t="s">
        <v>1484</v>
      </c>
      <c r="E25" s="942">
        <f>'13.01 Innovation_NIA'!P66</f>
        <v>0</v>
      </c>
      <c r="F25" s="942">
        <f>'13.01 Innovation_NIA'!Q66</f>
        <v>0</v>
      </c>
      <c r="G25" s="942">
        <f>'13.01 Innovation_NIA'!R66</f>
        <v>0</v>
      </c>
      <c r="H25" s="942">
        <f>'13.01 Innovation_NIA'!S66</f>
        <v>0</v>
      </c>
      <c r="I25" s="942">
        <f>'13.01 Innovation_NIA'!T66</f>
        <v>0</v>
      </c>
      <c r="J25" s="618" t="s">
        <v>2307</v>
      </c>
    </row>
    <row r="26" spans="1:10">
      <c r="A26" s="571"/>
      <c r="B26" s="574"/>
      <c r="C26" s="571"/>
      <c r="D26" s="571"/>
      <c r="E26" s="619"/>
      <c r="F26" s="619"/>
      <c r="G26" s="619"/>
      <c r="H26" s="619"/>
      <c r="I26" s="619"/>
      <c r="J26" s="620"/>
    </row>
    <row r="27" spans="1:10" ht="15.5">
      <c r="A27" s="571" t="s">
        <v>1888</v>
      </c>
      <c r="B27" s="574" t="s">
        <v>2308</v>
      </c>
      <c r="C27" s="571"/>
      <c r="D27" s="571" t="s">
        <v>1484</v>
      </c>
      <c r="E27" s="1500" cm="1">
        <f t="array" ref="E27">SUMPRODUCT(('License Values Data Table'!E$2:E$697)*('License Values Data Table'!$D$2:$D$697=$A$2)*('License Values Data Table'!$B$2:$B$697=$B27))</f>
        <v>0</v>
      </c>
      <c r="F27" s="1501">
        <v>0</v>
      </c>
      <c r="G27" s="1501">
        <v>0</v>
      </c>
      <c r="H27" s="1501">
        <v>0</v>
      </c>
      <c r="I27" s="1502">
        <v>0</v>
      </c>
      <c r="J27" s="620"/>
    </row>
    <row r="28" spans="1:10" ht="15.5">
      <c r="A28" s="571" t="s">
        <v>2309</v>
      </c>
      <c r="B28" s="574" t="s">
        <v>2310</v>
      </c>
      <c r="C28" s="571"/>
      <c r="D28" s="571" t="s">
        <v>1484</v>
      </c>
      <c r="E28" s="1503"/>
      <c r="F28" s="1504"/>
      <c r="G28" s="1504"/>
      <c r="H28" s="1504"/>
      <c r="I28" s="1505"/>
      <c r="J28" s="618" t="s">
        <v>2311</v>
      </c>
    </row>
    <row r="29" spans="1:10" ht="15.5">
      <c r="A29" s="571" t="s">
        <v>2302</v>
      </c>
      <c r="B29" s="543" t="s">
        <v>2292</v>
      </c>
      <c r="C29" s="543"/>
      <c r="D29" s="543" t="s">
        <v>1484</v>
      </c>
      <c r="E29" s="944">
        <f>0.9*E25</f>
        <v>0</v>
      </c>
      <c r="F29" s="944">
        <f>0.9*F25</f>
        <v>0</v>
      </c>
      <c r="G29" s="944">
        <f>0.9*G25</f>
        <v>0</v>
      </c>
      <c r="H29" s="944">
        <f>0.9*H25</f>
        <v>0</v>
      </c>
      <c r="I29" s="944">
        <f>0.9*I25</f>
        <v>0</v>
      </c>
      <c r="J29" s="620"/>
    </row>
    <row r="30" spans="1:10">
      <c r="A30" s="615"/>
      <c r="B30" s="615"/>
      <c r="C30" s="615"/>
      <c r="D30" s="615"/>
      <c r="E30" s="619" t="b">
        <f>SUM($E$29:$I$29)&lt;=$E$27+E28</f>
        <v>1</v>
      </c>
      <c r="F30" s="619" t="b">
        <f>SUM($E$29:$I$29)&lt;=$E$27+F28</f>
        <v>1</v>
      </c>
      <c r="G30" s="619" t="b">
        <f>SUM($E$29:$I$29)&lt;=$E$27+G28</f>
        <v>1</v>
      </c>
      <c r="H30" s="619" t="b">
        <f>SUM($E$29:$I$29)&lt;=$E$27+H28</f>
        <v>1</v>
      </c>
      <c r="I30" s="619" t="b">
        <f>SUM($E$29:$I$29)&lt;=$E$27+I28</f>
        <v>1</v>
      </c>
    </row>
    <row r="36" spans="1:10" ht="15.5">
      <c r="A36" s="612" t="s">
        <v>2312</v>
      </c>
    </row>
    <row r="37" spans="1:10">
      <c r="A37" s="615" t="s">
        <v>2313</v>
      </c>
    </row>
    <row r="38" spans="1:10">
      <c r="A38" s="615"/>
    </row>
    <row r="39" spans="1:10">
      <c r="A39" s="615"/>
    </row>
    <row r="40" spans="1:10" ht="15.5">
      <c r="A40" s="571" t="s">
        <v>2314</v>
      </c>
      <c r="B40" s="621" t="s">
        <v>2315</v>
      </c>
      <c r="D40" s="622" t="s">
        <v>2316</v>
      </c>
      <c r="E40" s="876">
        <f>'13.03 Innovation_CNIA'!P53</f>
        <v>0</v>
      </c>
      <c r="J40" s="623" t="s">
        <v>2317</v>
      </c>
    </row>
    <row r="41" spans="1:10" ht="15.5">
      <c r="A41" s="571" t="s">
        <v>2318</v>
      </c>
      <c r="B41" s="621" t="s">
        <v>2319</v>
      </c>
      <c r="D41" s="622" t="s">
        <v>2316</v>
      </c>
      <c r="E41" s="876">
        <f>'13.03 Innovation_CNIA'!P61</f>
        <v>0</v>
      </c>
      <c r="F41" s="877"/>
      <c r="J41" s="623" t="s">
        <v>2320</v>
      </c>
    </row>
    <row r="42" spans="1:10">
      <c r="A42" s="571"/>
      <c r="B42" s="621"/>
      <c r="D42" s="622"/>
      <c r="E42" s="624"/>
    </row>
    <row r="43" spans="1:10" ht="13.5" customHeight="1">
      <c r="A43" s="571"/>
      <c r="B43" s="625"/>
      <c r="C43" s="257"/>
      <c r="D43" s="626"/>
      <c r="E43" s="627"/>
    </row>
    <row r="44" spans="1:10" ht="15.5">
      <c r="A44" s="571"/>
      <c r="B44" s="628" t="s">
        <v>2321</v>
      </c>
      <c r="D44" s="622" t="s">
        <v>1692</v>
      </c>
      <c r="E44" s="941">
        <f>'13.03 Innovation_CNIA'!P65</f>
        <v>0</v>
      </c>
      <c r="J44" s="241" t="s">
        <v>2322</v>
      </c>
    </row>
    <row r="45" spans="1:10" ht="15.5">
      <c r="A45" s="571"/>
      <c r="B45" s="628" t="s">
        <v>2323</v>
      </c>
      <c r="D45" s="622" t="s">
        <v>2316</v>
      </c>
      <c r="E45" s="941">
        <f>'13.03 Innovation_CNIA'!P66</f>
        <v>0</v>
      </c>
      <c r="J45" s="241" t="s">
        <v>2322</v>
      </c>
    </row>
    <row r="46" spans="1:10" ht="15.5">
      <c r="A46" s="571"/>
      <c r="B46" s="628" t="s">
        <v>2324</v>
      </c>
      <c r="D46" s="622" t="s">
        <v>2316</v>
      </c>
      <c r="E46" s="941">
        <f>'13.03 Innovation_CNIA'!P67</f>
        <v>0</v>
      </c>
      <c r="J46" s="241" t="s">
        <v>2325</v>
      </c>
    </row>
    <row r="47" spans="1:10" ht="15.5">
      <c r="A47" s="571"/>
      <c r="B47" s="628" t="s">
        <v>2326</v>
      </c>
      <c r="D47" s="622" t="s">
        <v>2316</v>
      </c>
      <c r="E47" s="941">
        <f>'13.03 Innovation_CNIA'!P68</f>
        <v>0</v>
      </c>
      <c r="J47" s="241" t="s">
        <v>2327</v>
      </c>
    </row>
    <row r="48" spans="1:10">
      <c r="A48" s="571"/>
      <c r="B48" s="621" t="s">
        <v>2328</v>
      </c>
      <c r="D48" s="622" t="s">
        <v>2316</v>
      </c>
      <c r="E48" s="992">
        <f>E44*E45-(E46+E47)</f>
        <v>0</v>
      </c>
    </row>
    <row r="50" spans="1:9" ht="15.5">
      <c r="A50" s="571" t="s">
        <v>2329</v>
      </c>
      <c r="B50" s="621" t="s">
        <v>2330</v>
      </c>
      <c r="D50" s="622" t="s">
        <v>2331</v>
      </c>
      <c r="E50" s="942">
        <f>UniversalData!D23</f>
        <v>283.30799999999999</v>
      </c>
    </row>
    <row r="51" spans="1:9" ht="15.5">
      <c r="A51" s="571"/>
      <c r="B51" s="621" t="s">
        <v>2332</v>
      </c>
      <c r="D51" s="622" t="s">
        <v>2331</v>
      </c>
      <c r="E51" s="942">
        <f>UniversalData!D26</f>
        <v>307.32799999999997</v>
      </c>
    </row>
    <row r="52" spans="1:9">
      <c r="A52" s="571"/>
      <c r="B52" s="625"/>
      <c r="C52" s="257"/>
      <c r="D52" s="626"/>
      <c r="E52" s="629"/>
    </row>
    <row r="53" spans="1:9" ht="15.5">
      <c r="A53" s="571" t="s">
        <v>2333</v>
      </c>
      <c r="B53" s="597" t="s">
        <v>2334</v>
      </c>
      <c r="C53" s="251"/>
      <c r="D53" s="630" t="s">
        <v>2335</v>
      </c>
      <c r="E53" s="993">
        <f>IFERROR((0.9*MIN(E40,E48)-E41)*E50/E51,"-")</f>
        <v>0</v>
      </c>
    </row>
    <row r="54" spans="1:9">
      <c r="A54" s="615"/>
    </row>
    <row r="56" spans="1:9" ht="11.5" customHeight="1">
      <c r="A56" s="256"/>
      <c r="B56" s="256"/>
      <c r="C56" s="256"/>
      <c r="D56" s="256"/>
      <c r="E56" s="255"/>
      <c r="F56" s="255"/>
      <c r="G56" s="255"/>
      <c r="H56" s="255"/>
      <c r="I56" s="255"/>
    </row>
    <row r="57" spans="1:9" ht="17.149999999999999" customHeight="1">
      <c r="A57" s="251" t="s">
        <v>2336</v>
      </c>
      <c r="B57" s="251"/>
    </row>
    <row r="58" spans="1:9">
      <c r="A58" s="236" t="s">
        <v>2337</v>
      </c>
    </row>
    <row r="60" spans="1:9">
      <c r="E60" s="614"/>
      <c r="F60" s="614"/>
      <c r="G60" s="614"/>
      <c r="H60" s="614"/>
      <c r="I60" s="614"/>
    </row>
    <row r="62" spans="1:9" ht="42" customHeight="1">
      <c r="A62" s="489" t="s">
        <v>2338</v>
      </c>
      <c r="B62" s="571" t="s">
        <v>2339</v>
      </c>
      <c r="D62" s="571" t="s">
        <v>1484</v>
      </c>
      <c r="E62" s="941">
        <f>E73</f>
        <v>0</v>
      </c>
      <c r="F62" s="941">
        <f>F73</f>
        <v>0</v>
      </c>
      <c r="G62" s="941">
        <f>G73</f>
        <v>0</v>
      </c>
      <c r="H62" s="941">
        <f>H73</f>
        <v>0</v>
      </c>
      <c r="I62" s="941">
        <f>I73</f>
        <v>0</v>
      </c>
    </row>
    <row r="63" spans="1:9" ht="15.5">
      <c r="A63" s="489" t="s">
        <v>2340</v>
      </c>
      <c r="B63" s="571" t="s">
        <v>2341</v>
      </c>
      <c r="D63" s="571" t="s">
        <v>1484</v>
      </c>
      <c r="E63" s="941">
        <f>E83</f>
        <v>0</v>
      </c>
      <c r="F63" s="941">
        <f>F83</f>
        <v>0</v>
      </c>
      <c r="G63" s="941">
        <f>G83</f>
        <v>0</v>
      </c>
      <c r="H63" s="941">
        <f>H83</f>
        <v>0</v>
      </c>
      <c r="I63" s="941">
        <f>I83</f>
        <v>0</v>
      </c>
    </row>
    <row r="64" spans="1:9" ht="15.5">
      <c r="A64" s="489"/>
      <c r="B64" s="543" t="s">
        <v>2342</v>
      </c>
      <c r="D64" s="543" t="s">
        <v>1484</v>
      </c>
      <c r="E64" s="944">
        <f>E63+E62</f>
        <v>0</v>
      </c>
      <c r="F64" s="944">
        <f t="shared" ref="F64:I64" si="3">F63+F62</f>
        <v>0</v>
      </c>
      <c r="G64" s="944">
        <f t="shared" si="3"/>
        <v>0</v>
      </c>
      <c r="H64" s="944">
        <f t="shared" si="3"/>
        <v>0</v>
      </c>
      <c r="I64" s="944">
        <f t="shared" si="3"/>
        <v>0</v>
      </c>
    </row>
    <row r="70" spans="1:9" ht="15.5">
      <c r="A70" s="489" t="s">
        <v>2343</v>
      </c>
      <c r="B70" s="571" t="s">
        <v>2344</v>
      </c>
      <c r="D70" s="571" t="s">
        <v>1484</v>
      </c>
      <c r="E70" s="942">
        <f>'11.04 Other_V&amp;CMA '!X10</f>
        <v>0</v>
      </c>
      <c r="F70" s="942">
        <f>'11.04 Other_V&amp;CMA '!Y10</f>
        <v>0</v>
      </c>
      <c r="G70" s="942">
        <f>'11.04 Other_V&amp;CMA '!Z10</f>
        <v>0</v>
      </c>
      <c r="H70" s="942">
        <f>'11.04 Other_V&amp;CMA '!AA10</f>
        <v>0</v>
      </c>
      <c r="I70" s="942">
        <f>'11.04 Other_V&amp;CMA '!AB10</f>
        <v>0</v>
      </c>
    </row>
    <row r="71" spans="1:9" ht="15.5">
      <c r="A71" s="489" t="s">
        <v>1890</v>
      </c>
      <c r="B71" s="571" t="s">
        <v>2345</v>
      </c>
      <c r="D71" s="571" t="s">
        <v>1484</v>
      </c>
      <c r="E71" s="942" cm="1">
        <f t="array" ref="E71">SUMPRODUCT(('License Values Data Table'!F$2:F$697)*('License Values Data Table'!$D$2:$D$697=$A$2)*('License Values Data Table'!$B$2:$B$697=$B71))</f>
        <v>0</v>
      </c>
      <c r="F71" s="942" cm="1">
        <f t="array" ref="F71">SUMPRODUCT(('License Values Data Table'!G$2:G$697)*('License Values Data Table'!$D$2:$D$697=$A$2)*('License Values Data Table'!$B$2:$B$697=$B71))</f>
        <v>0</v>
      </c>
      <c r="G71" s="942" cm="1">
        <f t="array" ref="G71">SUMPRODUCT(('License Values Data Table'!H$2:H$697)*('License Values Data Table'!$D$2:$D$697=$A$2)*('License Values Data Table'!$B$2:$B$697=$B71))</f>
        <v>0</v>
      </c>
      <c r="H71" s="942" cm="1">
        <f t="array" ref="H71">SUMPRODUCT(('License Values Data Table'!I$2:I$697)*('License Values Data Table'!$D$2:$D$697=$A$2)*('License Values Data Table'!$B$2:$B$697=$B71))</f>
        <v>0</v>
      </c>
      <c r="I71" s="942" cm="1">
        <f t="array" ref="I71">SUMPRODUCT(('License Values Data Table'!J$2:J$697)*('License Values Data Table'!$D$2:$D$697=$A$2)*('License Values Data Table'!$B$2:$B$697=$B71))</f>
        <v>0</v>
      </c>
    </row>
    <row r="72" spans="1:9" ht="36.75" customHeight="1">
      <c r="A72" s="489" t="s">
        <v>2346</v>
      </c>
      <c r="B72" s="571"/>
      <c r="D72" s="571" t="s">
        <v>1484</v>
      </c>
      <c r="E72" s="631">
        <v>0</v>
      </c>
      <c r="F72" s="941">
        <f>E70</f>
        <v>0</v>
      </c>
      <c r="G72" s="1036">
        <f>E70+F70</f>
        <v>0</v>
      </c>
      <c r="H72" s="1036">
        <f>G70+F70+E70</f>
        <v>0</v>
      </c>
      <c r="I72" s="1036">
        <f>H70+G70+F70+E70</f>
        <v>0</v>
      </c>
    </row>
    <row r="73" spans="1:9" ht="15.5">
      <c r="A73" s="489" t="s">
        <v>2338</v>
      </c>
      <c r="B73" s="571" t="s">
        <v>2339</v>
      </c>
      <c r="D73" s="571" t="s">
        <v>1484</v>
      </c>
      <c r="E73" s="944">
        <f>MAX(MIN(E70,E71-E72),0)</f>
        <v>0</v>
      </c>
      <c r="F73" s="944">
        <f>MAX(MIN(F70,F71-F72),0)</f>
        <v>0</v>
      </c>
      <c r="G73" s="944">
        <f>MAX(MIN(G70,G71-G72),0)</f>
        <v>0</v>
      </c>
      <c r="H73" s="944">
        <f>MAX(MIN(H70,H71-H72),0)</f>
        <v>0</v>
      </c>
      <c r="I73" s="944">
        <f>MAX(MIN(I70,I71-I72),0)</f>
        <v>0</v>
      </c>
    </row>
    <row r="74" spans="1:9">
      <c r="A74" s="489"/>
      <c r="B74" s="490"/>
      <c r="C74" s="571"/>
      <c r="D74" s="571"/>
    </row>
    <row r="75" spans="1:9">
      <c r="A75" s="489"/>
      <c r="B75" s="490"/>
      <c r="C75" s="571"/>
      <c r="D75" s="571"/>
    </row>
    <row r="76" spans="1:9">
      <c r="A76" s="489"/>
      <c r="B76" s="490"/>
      <c r="C76" s="571"/>
      <c r="D76" s="571"/>
    </row>
    <row r="77" spans="1:9">
      <c r="A77" s="489"/>
      <c r="B77" s="490"/>
      <c r="C77" s="571"/>
      <c r="D77" s="571"/>
    </row>
    <row r="78" spans="1:9">
      <c r="A78" s="489"/>
      <c r="B78" s="490"/>
      <c r="C78" s="571"/>
      <c r="D78" s="571"/>
    </row>
    <row r="79" spans="1:9">
      <c r="A79" s="489"/>
      <c r="B79" s="490"/>
      <c r="C79" s="571"/>
      <c r="D79" s="571"/>
    </row>
    <row r="80" spans="1:9" ht="15.5">
      <c r="A80" s="489" t="s">
        <v>2347</v>
      </c>
      <c r="B80" s="571" t="s">
        <v>2348</v>
      </c>
      <c r="D80" s="571" t="s">
        <v>1484</v>
      </c>
      <c r="E80" s="942">
        <f>'11.04 Other_V&amp;CMA '!X11</f>
        <v>0</v>
      </c>
      <c r="F80" s="942">
        <f>'11.04 Other_V&amp;CMA '!Y11</f>
        <v>0</v>
      </c>
      <c r="G80" s="942">
        <f>'11.04 Other_V&amp;CMA '!Z11</f>
        <v>0</v>
      </c>
      <c r="H80" s="942">
        <f>'11.04 Other_V&amp;CMA '!AA11</f>
        <v>0</v>
      </c>
      <c r="I80" s="942">
        <f>'11.04 Other_V&amp;CMA '!AB11</f>
        <v>0</v>
      </c>
    </row>
    <row r="81" spans="1:9" ht="15.5">
      <c r="A81" s="489" t="s">
        <v>1892</v>
      </c>
      <c r="B81" s="571" t="s">
        <v>2349</v>
      </c>
      <c r="D81" s="571" t="s">
        <v>1484</v>
      </c>
      <c r="E81" s="942" cm="1">
        <f t="array" ref="E81">SUMPRODUCT(('License Values Data Table'!F$2:F$697)*('License Values Data Table'!$D$2:$D$697=$A$2)*('License Values Data Table'!$B$2:$B$697=$B81))</f>
        <v>0</v>
      </c>
      <c r="F81" s="942" cm="1">
        <f t="array" ref="F81">SUMPRODUCT(('License Values Data Table'!G$2:G$697)*('License Values Data Table'!$D$2:$D$697=$A$2)*('License Values Data Table'!$B$2:$B$697=$B81))</f>
        <v>0</v>
      </c>
      <c r="G81" s="942" cm="1">
        <f t="array" ref="G81">SUMPRODUCT(('License Values Data Table'!H$2:H$697)*('License Values Data Table'!$D$2:$D$697=$A$2)*('License Values Data Table'!$B$2:$B$697=$B81))</f>
        <v>0</v>
      </c>
      <c r="H81" s="942" cm="1">
        <f t="array" ref="H81">SUMPRODUCT(('License Values Data Table'!I$2:I$697)*('License Values Data Table'!$D$2:$D$697=$A$2)*('License Values Data Table'!$B$2:$B$697=$B81))</f>
        <v>0</v>
      </c>
      <c r="I81" s="942" cm="1">
        <f t="array" ref="I81">SUMPRODUCT(('License Values Data Table'!J$2:J$697)*('License Values Data Table'!$D$2:$D$697=$A$2)*('License Values Data Table'!$B$2:$B$697=$B81))</f>
        <v>0</v>
      </c>
    </row>
    <row r="82" spans="1:9">
      <c r="A82" s="489" t="s">
        <v>2350</v>
      </c>
      <c r="B82" s="571"/>
      <c r="D82" s="571" t="s">
        <v>1484</v>
      </c>
      <c r="E82" s="631">
        <v>0</v>
      </c>
      <c r="F82" s="941">
        <f>E80</f>
        <v>0</v>
      </c>
      <c r="G82" s="941">
        <f>E80+F80</f>
        <v>0</v>
      </c>
      <c r="H82" s="941">
        <f>G80+F80+E80</f>
        <v>0</v>
      </c>
      <c r="I82" s="941">
        <f>H80+G80+F80+E80</f>
        <v>0</v>
      </c>
    </row>
    <row r="83" spans="1:9" ht="27.75" customHeight="1">
      <c r="A83" s="489" t="s">
        <v>2340</v>
      </c>
      <c r="B83" s="632" t="s">
        <v>2341</v>
      </c>
      <c r="D83" s="571" t="s">
        <v>1484</v>
      </c>
      <c r="E83" s="944">
        <f>MAX(MIN(E80,E81-E82),0)</f>
        <v>0</v>
      </c>
      <c r="F83" s="944">
        <f>MAX(MIN(F80,F81-F82),0)</f>
        <v>0</v>
      </c>
      <c r="G83" s="944">
        <f>MAX(MIN(G80,G81-G82),0)</f>
        <v>0</v>
      </c>
      <c r="H83" s="944">
        <f>MAX(MIN(H80,H81-H82),0)</f>
        <v>0</v>
      </c>
      <c r="I83" s="944">
        <f>MAX(MIN(I80,I81-I82),0)</f>
        <v>0</v>
      </c>
    </row>
  </sheetData>
  <mergeCells count="2">
    <mergeCell ref="E27:I27"/>
    <mergeCell ref="E28:I2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BDB9A-D0F8-456F-8FCE-4517EF45861B}">
  <sheetPr codeName="Sheet30">
    <tabColor theme="7" tint="0.39997558519241921"/>
    <pageSetUpPr autoPageBreaks="0"/>
  </sheetPr>
  <dimension ref="A1:P92"/>
  <sheetViews>
    <sheetView zoomScale="70" zoomScaleNormal="70" workbookViewId="0">
      <pane ySplit="4" topLeftCell="A69" activePane="bottomLeft" state="frozen"/>
      <selection activeCell="G59" sqref="G59"/>
      <selection pane="bottomLeft" activeCell="D92" activeCellId="1" sqref="B92 D92"/>
    </sheetView>
  </sheetViews>
  <sheetFormatPr defaultColWidth="8.54296875" defaultRowHeight="13.5"/>
  <cols>
    <col min="1" max="1" width="14.453125" style="490" customWidth="1"/>
    <col min="2" max="3" width="8.54296875" style="490"/>
    <col min="4" max="4" width="17.453125" style="490" customWidth="1"/>
    <col min="5" max="16384" width="8.54296875" style="490"/>
  </cols>
  <sheetData>
    <row r="1" spans="1:16" s="2" customFormat="1" ht="25">
      <c r="A1" s="62" t="s">
        <v>1365</v>
      </c>
      <c r="B1" s="3"/>
      <c r="P1" s="4" t="s">
        <v>1</v>
      </c>
    </row>
    <row r="2" spans="1:16" s="2" customFormat="1" ht="25">
      <c r="A2" s="4" t="str">
        <f>Cover!$E$13</f>
        <v>Master</v>
      </c>
      <c r="B2" s="3"/>
    </row>
    <row r="3" spans="1:16" s="2" customFormat="1" ht="25">
      <c r="A3" s="4">
        <f>Cover!$E$15</f>
        <v>2025</v>
      </c>
      <c r="B3" s="4"/>
      <c r="C3" s="4"/>
      <c r="D3" s="4"/>
    </row>
    <row r="4" spans="1:16" s="5" customFormat="1" ht="25.5" thickBot="1">
      <c r="A4" s="1302" t="s">
        <v>48</v>
      </c>
      <c r="B4" s="6"/>
    </row>
    <row r="7" spans="1:16" s="633" customFormat="1" ht="15" customHeight="1">
      <c r="A7" s="1450" t="s">
        <v>2351</v>
      </c>
      <c r="B7" s="227"/>
      <c r="C7" s="224"/>
      <c r="D7" s="227"/>
      <c r="E7" s="227"/>
      <c r="F7" s="224"/>
      <c r="G7" s="224"/>
      <c r="H7" s="224"/>
      <c r="I7" s="224"/>
      <c r="J7" s="224"/>
      <c r="K7" s="224"/>
      <c r="L7" s="224"/>
      <c r="M7" s="224"/>
    </row>
    <row r="8" spans="1:16" s="633" customFormat="1" ht="15" customHeight="1">
      <c r="B8" s="634"/>
      <c r="D8" s="634"/>
      <c r="E8" s="634"/>
    </row>
    <row r="9" spans="1:16" s="633" customFormat="1" ht="16">
      <c r="A9" s="258" t="s">
        <v>2352</v>
      </c>
      <c r="B9" s="259"/>
      <c r="C9" s="258"/>
      <c r="D9" s="259"/>
      <c r="E9" s="259"/>
      <c r="F9" s="258"/>
      <c r="G9" s="258"/>
      <c r="H9" s="258"/>
      <c r="I9" s="258"/>
      <c r="J9" s="258"/>
      <c r="K9" s="258"/>
      <c r="L9" s="258"/>
      <c r="M9" s="258"/>
    </row>
    <row r="10" spans="1:16" s="633" customFormat="1" ht="16.5" thickBot="1">
      <c r="B10" s="634"/>
      <c r="D10" s="634"/>
      <c r="E10" s="634"/>
      <c r="I10" s="647">
        <v>2022</v>
      </c>
      <c r="J10" s="647">
        <v>2023</v>
      </c>
      <c r="K10" s="647">
        <v>2024</v>
      </c>
      <c r="L10" s="647">
        <v>2025</v>
      </c>
      <c r="M10" s="647">
        <v>2026</v>
      </c>
    </row>
    <row r="11" spans="1:16" s="633" customFormat="1" ht="16.5" thickBot="1">
      <c r="B11" s="635" t="s">
        <v>258</v>
      </c>
      <c r="C11" s="636"/>
      <c r="D11" s="635" t="s">
        <v>1692</v>
      </c>
      <c r="E11" s="637" t="s">
        <v>2353</v>
      </c>
      <c r="F11" s="636"/>
      <c r="G11" s="636"/>
      <c r="H11" s="638"/>
      <c r="I11" s="1027">
        <v>0</v>
      </c>
      <c r="J11" s="1028">
        <v>0</v>
      </c>
      <c r="K11" s="1028">
        <v>0</v>
      </c>
      <c r="L11" s="1028">
        <v>0</v>
      </c>
      <c r="M11" s="1029">
        <v>0</v>
      </c>
    </row>
    <row r="12" spans="1:16" s="633" customFormat="1" ht="16.5" thickBot="1">
      <c r="B12" s="634" t="s">
        <v>258</v>
      </c>
      <c r="D12" s="634" t="s">
        <v>1692</v>
      </c>
      <c r="E12" s="639" t="s">
        <v>2354</v>
      </c>
      <c r="H12" s="640"/>
      <c r="I12" s="1027">
        <v>0</v>
      </c>
      <c r="J12" s="1028">
        <v>0</v>
      </c>
      <c r="K12" s="1028">
        <v>0</v>
      </c>
      <c r="L12" s="1028">
        <v>0</v>
      </c>
      <c r="M12" s="1029">
        <v>0</v>
      </c>
    </row>
    <row r="13" spans="1:16" s="633" customFormat="1" ht="16.5" thickBot="1">
      <c r="B13" s="634" t="s">
        <v>258</v>
      </c>
      <c r="D13" s="634" t="s">
        <v>1692</v>
      </c>
      <c r="E13" s="639" t="s">
        <v>2355</v>
      </c>
      <c r="H13" s="640"/>
      <c r="I13" s="1027">
        <v>0</v>
      </c>
      <c r="J13" s="1028">
        <v>0</v>
      </c>
      <c r="K13" s="1028">
        <v>0</v>
      </c>
      <c r="L13" s="1028">
        <v>0</v>
      </c>
      <c r="M13" s="1029">
        <v>0</v>
      </c>
    </row>
    <row r="14" spans="1:16" s="633" customFormat="1" ht="16">
      <c r="B14" s="634" t="s">
        <v>258</v>
      </c>
      <c r="D14" s="634" t="s">
        <v>1692</v>
      </c>
      <c r="E14" s="639" t="s">
        <v>2356</v>
      </c>
      <c r="H14" s="640"/>
      <c r="I14" s="1027">
        <v>0</v>
      </c>
      <c r="J14" s="1028">
        <v>0</v>
      </c>
      <c r="K14" s="1028">
        <v>0</v>
      </c>
      <c r="L14" s="1028">
        <v>0</v>
      </c>
      <c r="M14" s="1029">
        <v>0</v>
      </c>
    </row>
    <row r="15" spans="1:16" s="633" customFormat="1" ht="16.5" thickBot="1">
      <c r="B15" s="634" t="s">
        <v>258</v>
      </c>
      <c r="D15" s="634" t="s">
        <v>1692</v>
      </c>
      <c r="E15" s="639" t="s">
        <v>201</v>
      </c>
      <c r="H15" s="640"/>
      <c r="I15" s="1033">
        <v>0</v>
      </c>
      <c r="J15" s="1034">
        <v>0</v>
      </c>
      <c r="K15" s="1034">
        <v>0</v>
      </c>
      <c r="L15" s="1034">
        <v>0</v>
      </c>
      <c r="M15" s="1035">
        <v>0</v>
      </c>
    </row>
    <row r="16" spans="1:16" s="633" customFormat="1" ht="16">
      <c r="B16" s="635" t="s">
        <v>2357</v>
      </c>
      <c r="C16" s="636"/>
      <c r="D16" s="635" t="s">
        <v>1692</v>
      </c>
      <c r="E16" s="637" t="s">
        <v>2353</v>
      </c>
      <c r="F16" s="636"/>
      <c r="G16" s="636"/>
      <c r="H16" s="638"/>
      <c r="I16" s="1030">
        <v>0</v>
      </c>
      <c r="J16" s="1031">
        <v>0</v>
      </c>
      <c r="K16" s="1031">
        <v>0</v>
      </c>
      <c r="L16" s="1031">
        <v>0</v>
      </c>
      <c r="M16" s="1032">
        <v>0</v>
      </c>
    </row>
    <row r="17" spans="2:13" s="633" customFormat="1" ht="16">
      <c r="B17" s="634" t="s">
        <v>2357</v>
      </c>
      <c r="D17" s="634" t="s">
        <v>1692</v>
      </c>
      <c r="E17" s="639" t="s">
        <v>2354</v>
      </c>
      <c r="I17" s="1030">
        <v>0</v>
      </c>
      <c r="J17" s="1031">
        <v>0</v>
      </c>
      <c r="K17" s="1031">
        <v>0</v>
      </c>
      <c r="L17" s="1031">
        <v>0</v>
      </c>
      <c r="M17" s="1032">
        <v>0</v>
      </c>
    </row>
    <row r="18" spans="2:13" s="633" customFormat="1" ht="16">
      <c r="B18" s="634" t="s">
        <v>2357</v>
      </c>
      <c r="D18" s="634" t="s">
        <v>1692</v>
      </c>
      <c r="E18" s="639" t="s">
        <v>2355</v>
      </c>
      <c r="I18" s="1030">
        <v>0</v>
      </c>
      <c r="J18" s="1031">
        <v>0</v>
      </c>
      <c r="K18" s="1031">
        <v>0</v>
      </c>
      <c r="L18" s="1031">
        <v>0</v>
      </c>
      <c r="M18" s="1032">
        <v>0</v>
      </c>
    </row>
    <row r="19" spans="2:13" s="633" customFormat="1" ht="16">
      <c r="B19" s="634" t="s">
        <v>2357</v>
      </c>
      <c r="D19" s="634" t="s">
        <v>1692</v>
      </c>
      <c r="E19" s="639" t="s">
        <v>2356</v>
      </c>
      <c r="I19" s="1030">
        <v>0</v>
      </c>
      <c r="J19" s="1031">
        <v>0</v>
      </c>
      <c r="K19" s="1031">
        <v>0</v>
      </c>
      <c r="L19" s="1031">
        <v>0</v>
      </c>
      <c r="M19" s="1032">
        <v>0</v>
      </c>
    </row>
    <row r="20" spans="2:13" s="633" customFormat="1" ht="16.5" thickBot="1">
      <c r="B20" s="641" t="s">
        <v>2357</v>
      </c>
      <c r="C20" s="642"/>
      <c r="D20" s="641" t="s">
        <v>1692</v>
      </c>
      <c r="E20" s="643" t="s">
        <v>201</v>
      </c>
      <c r="I20" s="1033">
        <v>0</v>
      </c>
      <c r="J20" s="1034">
        <v>0</v>
      </c>
      <c r="K20" s="1034">
        <v>0</v>
      </c>
      <c r="L20" s="1034">
        <v>0</v>
      </c>
      <c r="M20" s="1035">
        <v>0</v>
      </c>
    </row>
    <row r="21" spans="2:13" s="633" customFormat="1" ht="16">
      <c r="B21" s="634" t="s">
        <v>2358</v>
      </c>
      <c r="D21" s="634" t="s">
        <v>1692</v>
      </c>
      <c r="E21" s="639" t="s">
        <v>2353</v>
      </c>
      <c r="I21" s="1027">
        <v>0</v>
      </c>
      <c r="J21" s="1028">
        <v>0</v>
      </c>
      <c r="K21" s="1028">
        <v>0</v>
      </c>
      <c r="L21" s="1028">
        <v>0</v>
      </c>
      <c r="M21" s="1029">
        <v>0</v>
      </c>
    </row>
    <row r="22" spans="2:13" s="633" customFormat="1" ht="16">
      <c r="B22" s="634" t="s">
        <v>2358</v>
      </c>
      <c r="D22" s="634" t="s">
        <v>1692</v>
      </c>
      <c r="E22" s="639" t="s">
        <v>2354</v>
      </c>
      <c r="I22" s="1030">
        <v>0</v>
      </c>
      <c r="J22" s="1031">
        <v>0</v>
      </c>
      <c r="K22" s="1031">
        <v>0</v>
      </c>
      <c r="L22" s="1031">
        <v>0</v>
      </c>
      <c r="M22" s="1032">
        <v>0</v>
      </c>
    </row>
    <row r="23" spans="2:13" s="633" customFormat="1" ht="16">
      <c r="B23" s="634" t="s">
        <v>2358</v>
      </c>
      <c r="D23" s="634" t="s">
        <v>1692</v>
      </c>
      <c r="E23" s="639" t="s">
        <v>2355</v>
      </c>
      <c r="I23" s="1030">
        <v>0</v>
      </c>
      <c r="J23" s="1031">
        <v>0</v>
      </c>
      <c r="K23" s="1031">
        <v>0</v>
      </c>
      <c r="L23" s="1031">
        <v>0</v>
      </c>
      <c r="M23" s="1032">
        <v>0</v>
      </c>
    </row>
    <row r="24" spans="2:13" s="633" customFormat="1" ht="16">
      <c r="B24" s="634" t="s">
        <v>2358</v>
      </c>
      <c r="D24" s="634" t="s">
        <v>1692</v>
      </c>
      <c r="E24" s="639" t="s">
        <v>2356</v>
      </c>
      <c r="I24" s="1030">
        <v>0</v>
      </c>
      <c r="J24" s="1031">
        <v>0</v>
      </c>
      <c r="K24" s="1031">
        <v>0</v>
      </c>
      <c r="L24" s="1031">
        <v>0</v>
      </c>
      <c r="M24" s="1032">
        <v>0</v>
      </c>
    </row>
    <row r="25" spans="2:13" s="633" customFormat="1" ht="16.5" thickBot="1">
      <c r="B25" s="634" t="s">
        <v>2358</v>
      </c>
      <c r="D25" s="634" t="s">
        <v>1692</v>
      </c>
      <c r="E25" s="639" t="s">
        <v>201</v>
      </c>
      <c r="I25" s="1033">
        <v>0</v>
      </c>
      <c r="J25" s="1034">
        <v>0</v>
      </c>
      <c r="K25" s="1034">
        <v>0</v>
      </c>
      <c r="L25" s="1034">
        <v>0</v>
      </c>
      <c r="M25" s="1035">
        <v>0</v>
      </c>
    </row>
    <row r="26" spans="2:13" s="633" customFormat="1" ht="16">
      <c r="B26" s="635" t="s">
        <v>2359</v>
      </c>
      <c r="C26" s="636"/>
      <c r="D26" s="635" t="s">
        <v>1692</v>
      </c>
      <c r="E26" s="637" t="s">
        <v>2353</v>
      </c>
      <c r="I26" s="1027">
        <v>0</v>
      </c>
      <c r="J26" s="1028">
        <v>0</v>
      </c>
      <c r="K26" s="1028">
        <v>0</v>
      </c>
      <c r="L26" s="1028">
        <v>0</v>
      </c>
      <c r="M26" s="1029">
        <v>0</v>
      </c>
    </row>
    <row r="27" spans="2:13" s="633" customFormat="1" ht="16">
      <c r="B27" s="634" t="s">
        <v>2359</v>
      </c>
      <c r="D27" s="634" t="s">
        <v>1692</v>
      </c>
      <c r="E27" s="639" t="s">
        <v>2354</v>
      </c>
      <c r="I27" s="1030">
        <v>0</v>
      </c>
      <c r="J27" s="1031">
        <v>0</v>
      </c>
      <c r="K27" s="1031">
        <v>0</v>
      </c>
      <c r="L27" s="1031">
        <v>0</v>
      </c>
      <c r="M27" s="1032">
        <v>0</v>
      </c>
    </row>
    <row r="28" spans="2:13" s="633" customFormat="1" ht="16">
      <c r="B28" s="634" t="s">
        <v>2359</v>
      </c>
      <c r="D28" s="634" t="s">
        <v>1692</v>
      </c>
      <c r="E28" s="639" t="s">
        <v>2355</v>
      </c>
      <c r="I28" s="1030">
        <v>0</v>
      </c>
      <c r="J28" s="1031">
        <v>0</v>
      </c>
      <c r="K28" s="1031">
        <v>0</v>
      </c>
      <c r="L28" s="1031">
        <v>0</v>
      </c>
      <c r="M28" s="1032">
        <v>0</v>
      </c>
    </row>
    <row r="29" spans="2:13" s="633" customFormat="1" ht="16">
      <c r="B29" s="634" t="s">
        <v>2359</v>
      </c>
      <c r="D29" s="634" t="s">
        <v>1692</v>
      </c>
      <c r="E29" s="639" t="s">
        <v>2356</v>
      </c>
      <c r="I29" s="1030">
        <v>0</v>
      </c>
      <c r="J29" s="1031">
        <v>0</v>
      </c>
      <c r="K29" s="1031">
        <v>0</v>
      </c>
      <c r="L29" s="1031">
        <v>0</v>
      </c>
      <c r="M29" s="1032">
        <v>0</v>
      </c>
    </row>
    <row r="30" spans="2:13" s="633" customFormat="1" ht="16.5" thickBot="1">
      <c r="B30" s="641" t="s">
        <v>2359</v>
      </c>
      <c r="C30" s="642"/>
      <c r="D30" s="641" t="s">
        <v>1692</v>
      </c>
      <c r="E30" s="643" t="s">
        <v>201</v>
      </c>
      <c r="I30" s="1030">
        <v>0</v>
      </c>
      <c r="J30" s="1031">
        <v>0</v>
      </c>
      <c r="K30" s="1031">
        <v>0</v>
      </c>
      <c r="L30" s="1031">
        <v>0</v>
      </c>
      <c r="M30" s="1032">
        <v>0</v>
      </c>
    </row>
    <row r="31" spans="2:13" s="633" customFormat="1" ht="16">
      <c r="B31" s="634" t="s">
        <v>41</v>
      </c>
      <c r="D31" s="634" t="s">
        <v>1692</v>
      </c>
      <c r="E31" s="639" t="s">
        <v>2353</v>
      </c>
      <c r="I31" s="1027">
        <v>0</v>
      </c>
      <c r="J31" s="1028">
        <v>0</v>
      </c>
      <c r="K31" s="1028">
        <v>0</v>
      </c>
      <c r="L31" s="1028">
        <v>0</v>
      </c>
      <c r="M31" s="1029">
        <v>0</v>
      </c>
    </row>
    <row r="32" spans="2:13" s="633" customFormat="1" ht="16">
      <c r="B32" s="634" t="s">
        <v>41</v>
      </c>
      <c r="D32" s="634" t="s">
        <v>1692</v>
      </c>
      <c r="E32" s="639" t="s">
        <v>2354</v>
      </c>
      <c r="I32" s="1030">
        <v>0</v>
      </c>
      <c r="J32" s="1031">
        <v>0</v>
      </c>
      <c r="K32" s="1031">
        <v>0</v>
      </c>
      <c r="L32" s="1031">
        <v>0</v>
      </c>
      <c r="M32" s="1032">
        <v>0</v>
      </c>
    </row>
    <row r="33" spans="1:13" s="633" customFormat="1" ht="16">
      <c r="B33" s="634" t="s">
        <v>41</v>
      </c>
      <c r="D33" s="634" t="s">
        <v>1692</v>
      </c>
      <c r="E33" s="639" t="s">
        <v>2355</v>
      </c>
      <c r="H33" s="640"/>
      <c r="I33" s="1030">
        <v>0</v>
      </c>
      <c r="J33" s="1031">
        <v>0</v>
      </c>
      <c r="K33" s="1031">
        <v>0</v>
      </c>
      <c r="L33" s="1031">
        <v>0</v>
      </c>
      <c r="M33" s="1032">
        <v>0</v>
      </c>
    </row>
    <row r="34" spans="1:13" s="633" customFormat="1" ht="16">
      <c r="B34" s="634" t="s">
        <v>41</v>
      </c>
      <c r="D34" s="634" t="s">
        <v>1692</v>
      </c>
      <c r="E34" s="639" t="s">
        <v>2356</v>
      </c>
      <c r="H34" s="640"/>
      <c r="I34" s="1030">
        <v>0</v>
      </c>
      <c r="J34" s="1031">
        <v>0</v>
      </c>
      <c r="K34" s="1031">
        <v>0</v>
      </c>
      <c r="L34" s="1031">
        <v>0</v>
      </c>
      <c r="M34" s="1032">
        <v>0</v>
      </c>
    </row>
    <row r="35" spans="1:13" s="633" customFormat="1" ht="16.5" thickBot="1">
      <c r="B35" s="634" t="s">
        <v>41</v>
      </c>
      <c r="D35" s="634" t="s">
        <v>1692</v>
      </c>
      <c r="E35" s="639" t="s">
        <v>201</v>
      </c>
      <c r="H35" s="640"/>
      <c r="I35" s="1033">
        <v>0</v>
      </c>
      <c r="J35" s="1034">
        <v>0</v>
      </c>
      <c r="K35" s="1034">
        <v>0</v>
      </c>
      <c r="L35" s="1034">
        <v>0</v>
      </c>
      <c r="M35" s="1035">
        <v>0</v>
      </c>
    </row>
    <row r="36" spans="1:13" s="633" customFormat="1" ht="16">
      <c r="B36" s="635" t="s">
        <v>2360</v>
      </c>
      <c r="C36" s="636"/>
      <c r="D36" s="635" t="s">
        <v>1692</v>
      </c>
      <c r="E36" s="637" t="s">
        <v>2353</v>
      </c>
      <c r="F36" s="636"/>
      <c r="G36" s="636"/>
      <c r="H36" s="638"/>
      <c r="I36" s="1027">
        <v>0</v>
      </c>
      <c r="J36" s="1028">
        <v>0</v>
      </c>
      <c r="K36" s="1028">
        <v>0</v>
      </c>
      <c r="L36" s="1028">
        <v>0</v>
      </c>
      <c r="M36" s="1029">
        <v>0</v>
      </c>
    </row>
    <row r="37" spans="1:13" s="633" customFormat="1" ht="16">
      <c r="B37" s="634" t="s">
        <v>2360</v>
      </c>
      <c r="D37" s="634" t="s">
        <v>1692</v>
      </c>
      <c r="E37" s="639" t="s">
        <v>2354</v>
      </c>
      <c r="H37" s="640"/>
      <c r="I37" s="1030">
        <v>0</v>
      </c>
      <c r="J37" s="1031">
        <v>0</v>
      </c>
      <c r="K37" s="1031">
        <v>0</v>
      </c>
      <c r="L37" s="1031">
        <v>0</v>
      </c>
      <c r="M37" s="1032">
        <v>0</v>
      </c>
    </row>
    <row r="38" spans="1:13" s="633" customFormat="1" ht="16">
      <c r="B38" s="634" t="s">
        <v>2360</v>
      </c>
      <c r="D38" s="634" t="s">
        <v>1692</v>
      </c>
      <c r="E38" s="639" t="s">
        <v>2355</v>
      </c>
      <c r="H38" s="640"/>
      <c r="I38" s="1030">
        <v>0</v>
      </c>
      <c r="J38" s="1031">
        <v>0</v>
      </c>
      <c r="K38" s="1031">
        <v>0</v>
      </c>
      <c r="L38" s="1031">
        <v>0</v>
      </c>
      <c r="M38" s="1032">
        <v>0</v>
      </c>
    </row>
    <row r="39" spans="1:13" s="633" customFormat="1" ht="16">
      <c r="B39" s="634" t="s">
        <v>2360</v>
      </c>
      <c r="D39" s="634" t="s">
        <v>1692</v>
      </c>
      <c r="E39" s="639" t="s">
        <v>2356</v>
      </c>
      <c r="H39" s="640"/>
      <c r="I39" s="1030">
        <v>0</v>
      </c>
      <c r="J39" s="1031">
        <v>0</v>
      </c>
      <c r="K39" s="1031">
        <v>0</v>
      </c>
      <c r="L39" s="1031">
        <v>0</v>
      </c>
      <c r="M39" s="1032">
        <v>0</v>
      </c>
    </row>
    <row r="40" spans="1:13" s="633" customFormat="1" ht="16.5" thickBot="1">
      <c r="B40" s="641" t="s">
        <v>2360</v>
      </c>
      <c r="C40" s="642"/>
      <c r="D40" s="641" t="s">
        <v>1692</v>
      </c>
      <c r="E40" s="643" t="s">
        <v>201</v>
      </c>
      <c r="F40" s="642"/>
      <c r="G40" s="642"/>
      <c r="H40" s="644"/>
      <c r="I40" s="1033">
        <v>0</v>
      </c>
      <c r="J40" s="1034">
        <v>0</v>
      </c>
      <c r="K40" s="1034">
        <v>0</v>
      </c>
      <c r="L40" s="1034">
        <v>0</v>
      </c>
      <c r="M40" s="1035">
        <v>0</v>
      </c>
    </row>
    <row r="41" spans="1:13" s="633" customFormat="1" ht="16">
      <c r="B41" s="634"/>
      <c r="D41" s="634"/>
      <c r="E41" s="634"/>
      <c r="H41" s="640"/>
      <c r="I41" s="640"/>
      <c r="J41" s="640"/>
      <c r="K41" s="640"/>
      <c r="L41" s="640"/>
      <c r="M41" s="640"/>
    </row>
    <row r="42" spans="1:13" s="633" customFormat="1" ht="16">
      <c r="A42" s="258" t="s">
        <v>2361</v>
      </c>
      <c r="B42" s="259"/>
      <c r="C42" s="258"/>
      <c r="D42" s="259"/>
      <c r="E42" s="259"/>
      <c r="F42" s="258"/>
      <c r="G42" s="258"/>
      <c r="H42" s="258"/>
      <c r="I42" s="258"/>
      <c r="J42" s="258"/>
      <c r="K42" s="258"/>
      <c r="L42" s="258"/>
      <c r="M42" s="258"/>
    </row>
    <row r="43" spans="1:13" s="633" customFormat="1" ht="13.5" customHeight="1">
      <c r="B43" s="634"/>
      <c r="D43" s="634"/>
      <c r="E43" s="634"/>
      <c r="H43" s="640"/>
      <c r="I43" s="640"/>
      <c r="J43" s="640"/>
      <c r="K43" s="640"/>
      <c r="L43" s="640"/>
      <c r="M43" s="640"/>
    </row>
    <row r="44" spans="1:13" s="633" customFormat="1" ht="16">
      <c r="B44" s="634" t="s">
        <v>2353</v>
      </c>
      <c r="D44" s="634" t="s">
        <v>1484</v>
      </c>
      <c r="E44" s="634"/>
      <c r="H44" s="640"/>
      <c r="I44" s="1397">
        <f>'3.01 Revenue_Interface'!I52+'3.01 Revenue_Interface'!I59</f>
        <v>0</v>
      </c>
      <c r="J44" s="1397">
        <f>'3.01 Revenue_Interface'!J52+'3.01 Revenue_Interface'!J59</f>
        <v>0</v>
      </c>
      <c r="K44" s="1397">
        <f>'3.01 Revenue_Interface'!K52+'3.01 Revenue_Interface'!K59</f>
        <v>0</v>
      </c>
      <c r="L44" s="1397">
        <f>'3.01 Revenue_Interface'!L52+'3.01 Revenue_Interface'!L59</f>
        <v>0</v>
      </c>
      <c r="M44" s="1397">
        <f>'3.01 Revenue_Interface'!M52+'3.01 Revenue_Interface'!M59</f>
        <v>0</v>
      </c>
    </row>
    <row r="45" spans="1:13" s="633" customFormat="1" ht="16">
      <c r="B45" s="634" t="s">
        <v>2354</v>
      </c>
      <c r="D45" s="634" t="s">
        <v>1484</v>
      </c>
      <c r="E45" s="634"/>
      <c r="H45" s="640"/>
      <c r="I45" s="1397">
        <f>'3.01 Revenue_Interface'!I53+'3.01 Revenue_Interface'!I60</f>
        <v>0</v>
      </c>
      <c r="J45" s="1397">
        <f>'3.01 Revenue_Interface'!J53+'3.01 Revenue_Interface'!J60</f>
        <v>0</v>
      </c>
      <c r="K45" s="1397">
        <f>'3.01 Revenue_Interface'!K53+'3.01 Revenue_Interface'!K60</f>
        <v>0</v>
      </c>
      <c r="L45" s="1397">
        <f>'3.01 Revenue_Interface'!L53+'3.01 Revenue_Interface'!L60</f>
        <v>0</v>
      </c>
      <c r="M45" s="1397">
        <f>'3.01 Revenue_Interface'!M53+'3.01 Revenue_Interface'!M60</f>
        <v>0</v>
      </c>
    </row>
    <row r="46" spans="1:13" s="633" customFormat="1" ht="16">
      <c r="B46" s="634" t="s">
        <v>2355</v>
      </c>
      <c r="D46" s="634" t="s">
        <v>1484</v>
      </c>
      <c r="E46" s="634"/>
      <c r="H46" s="640"/>
      <c r="I46" s="1397">
        <f>'3.01 Revenue_Interface'!I54+'3.01 Revenue_Interface'!I61</f>
        <v>0</v>
      </c>
      <c r="J46" s="1397">
        <f>'3.01 Revenue_Interface'!J54+'3.01 Revenue_Interface'!J61</f>
        <v>0</v>
      </c>
      <c r="K46" s="1397">
        <f>'3.01 Revenue_Interface'!K54+'3.01 Revenue_Interface'!K61</f>
        <v>0</v>
      </c>
      <c r="L46" s="1397">
        <f>'3.01 Revenue_Interface'!L54+'3.01 Revenue_Interface'!L61</f>
        <v>0</v>
      </c>
      <c r="M46" s="1397">
        <f>'3.01 Revenue_Interface'!M54+'3.01 Revenue_Interface'!M61</f>
        <v>0</v>
      </c>
    </row>
    <row r="47" spans="1:13" s="633" customFormat="1" ht="16">
      <c r="B47" s="634" t="s">
        <v>2356</v>
      </c>
      <c r="D47" s="634" t="s">
        <v>1484</v>
      </c>
      <c r="E47" s="634"/>
      <c r="H47" s="640"/>
      <c r="I47" s="1397">
        <f>'3.01 Revenue_Interface'!I55+'3.01 Revenue_Interface'!I62</f>
        <v>0</v>
      </c>
      <c r="J47" s="1397">
        <f>'3.01 Revenue_Interface'!J55+'3.01 Revenue_Interface'!J62</f>
        <v>0</v>
      </c>
      <c r="K47" s="1397">
        <f>'3.01 Revenue_Interface'!K55+'3.01 Revenue_Interface'!K62</f>
        <v>0</v>
      </c>
      <c r="L47" s="1397">
        <f>'3.01 Revenue_Interface'!L55+'3.01 Revenue_Interface'!L62</f>
        <v>0</v>
      </c>
      <c r="M47" s="1397">
        <f>'3.01 Revenue_Interface'!M55+'3.01 Revenue_Interface'!M62</f>
        <v>0</v>
      </c>
    </row>
    <row r="48" spans="1:13" s="633" customFormat="1" ht="16">
      <c r="B48" s="634" t="s">
        <v>201</v>
      </c>
      <c r="D48" s="634" t="s">
        <v>1484</v>
      </c>
      <c r="E48" s="634"/>
      <c r="H48" s="640"/>
      <c r="I48" s="1397">
        <f>'3.01 Revenue_Interface'!I56+'3.01 Revenue_Interface'!I63</f>
        <v>0</v>
      </c>
      <c r="J48" s="1397">
        <f>'3.01 Revenue_Interface'!J56+'3.01 Revenue_Interface'!J63</f>
        <v>0</v>
      </c>
      <c r="K48" s="1397">
        <f>'3.01 Revenue_Interface'!K56+'3.01 Revenue_Interface'!K63</f>
        <v>0</v>
      </c>
      <c r="L48" s="1397">
        <f>'3.01 Revenue_Interface'!L56+'3.01 Revenue_Interface'!L63</f>
        <v>0</v>
      </c>
      <c r="M48" s="1397">
        <f>'3.01 Revenue_Interface'!M56+'3.01 Revenue_Interface'!M63</f>
        <v>0</v>
      </c>
    </row>
    <row r="49" spans="2:13" s="633" customFormat="1" ht="16">
      <c r="B49" s="634" t="s">
        <v>2362</v>
      </c>
      <c r="D49" s="634" t="s">
        <v>1484</v>
      </c>
      <c r="E49" s="634"/>
      <c r="H49" s="640"/>
      <c r="I49" s="1397">
        <f>SUM(I44:I48)</f>
        <v>0</v>
      </c>
      <c r="J49" s="1397">
        <f t="shared" ref="J49:M49" si="0">SUM(J44:J48)</f>
        <v>0</v>
      </c>
      <c r="K49" s="1397">
        <f t="shared" si="0"/>
        <v>0</v>
      </c>
      <c r="L49" s="1397">
        <f t="shared" si="0"/>
        <v>0</v>
      </c>
      <c r="M49" s="1397">
        <f t="shared" si="0"/>
        <v>0</v>
      </c>
    </row>
    <row r="50" spans="2:13" s="633" customFormat="1" ht="16">
      <c r="B50" s="634"/>
      <c r="D50" s="634"/>
      <c r="E50" s="634"/>
      <c r="H50" s="640"/>
    </row>
    <row r="51" spans="2:13" s="633" customFormat="1" ht="16">
      <c r="B51" s="634"/>
      <c r="D51" s="634"/>
      <c r="E51" s="634"/>
      <c r="H51" s="640"/>
    </row>
    <row r="52" spans="2:13" s="633" customFormat="1" ht="16">
      <c r="B52" s="634"/>
      <c r="D52" s="634"/>
      <c r="E52" s="634"/>
      <c r="H52" s="640"/>
      <c r="I52" s="640"/>
      <c r="J52" s="640"/>
      <c r="K52" s="640"/>
      <c r="L52" s="640"/>
      <c r="M52" s="640"/>
    </row>
    <row r="53" spans="2:13" s="633" customFormat="1" ht="16">
      <c r="B53" s="635" t="s">
        <v>258</v>
      </c>
      <c r="C53" s="636"/>
      <c r="D53" s="635" t="s">
        <v>1484</v>
      </c>
      <c r="E53" s="637" t="s">
        <v>2353</v>
      </c>
      <c r="F53" s="636"/>
      <c r="G53" s="636"/>
      <c r="H53" s="638"/>
      <c r="I53" s="1397">
        <f t="shared" ref="I53:I82" si="1">INDEX($I$44:$I$48, MATCH($E53, $B$44:$B$48, 0)) * I11</f>
        <v>0</v>
      </c>
      <c r="J53" s="1397">
        <f t="shared" ref="J53:J82" si="2">INDEX($J$44:$J$48, MATCH($E53, $B$44:$B$48, 0)) * J11</f>
        <v>0</v>
      </c>
      <c r="K53" s="1397">
        <f t="shared" ref="K53:K82" si="3">INDEX($K$44:$K$48, MATCH($E53, $B$44:$B$48, 0)) * K11</f>
        <v>0</v>
      </c>
      <c r="L53" s="1397">
        <f t="shared" ref="L53:L82" si="4">INDEX($L$44:$L$48, MATCH($E53, $B$44:$B$48, 0)) * L11</f>
        <v>0</v>
      </c>
      <c r="M53" s="1397">
        <f t="shared" ref="M53:M82" si="5">INDEX($M$44:$M$48, MATCH($E53, $B$44:$B$48, 0)) * M11</f>
        <v>0</v>
      </c>
    </row>
    <row r="54" spans="2:13" s="633" customFormat="1" ht="16">
      <c r="B54" s="634" t="s">
        <v>258</v>
      </c>
      <c r="D54" s="634" t="s">
        <v>1484</v>
      </c>
      <c r="E54" s="639" t="s">
        <v>2354</v>
      </c>
      <c r="H54" s="640"/>
      <c r="I54" s="1397">
        <f t="shared" si="1"/>
        <v>0</v>
      </c>
      <c r="J54" s="1397">
        <f t="shared" si="2"/>
        <v>0</v>
      </c>
      <c r="K54" s="1397">
        <f t="shared" si="3"/>
        <v>0</v>
      </c>
      <c r="L54" s="1397">
        <f t="shared" si="4"/>
        <v>0</v>
      </c>
      <c r="M54" s="1397">
        <f t="shared" si="5"/>
        <v>0</v>
      </c>
    </row>
    <row r="55" spans="2:13" s="633" customFormat="1" ht="16">
      <c r="B55" s="634" t="s">
        <v>258</v>
      </c>
      <c r="D55" s="634" t="s">
        <v>1484</v>
      </c>
      <c r="E55" s="639" t="s">
        <v>2355</v>
      </c>
      <c r="H55" s="640"/>
      <c r="I55" s="1397">
        <f t="shared" si="1"/>
        <v>0</v>
      </c>
      <c r="J55" s="1397">
        <f t="shared" si="2"/>
        <v>0</v>
      </c>
      <c r="K55" s="1397">
        <f t="shared" si="3"/>
        <v>0</v>
      </c>
      <c r="L55" s="1397">
        <f t="shared" si="4"/>
        <v>0</v>
      </c>
      <c r="M55" s="1397">
        <f t="shared" si="5"/>
        <v>0</v>
      </c>
    </row>
    <row r="56" spans="2:13" s="633" customFormat="1" ht="16">
      <c r="B56" s="634" t="s">
        <v>258</v>
      </c>
      <c r="D56" s="634" t="s">
        <v>1484</v>
      </c>
      <c r="E56" s="639" t="s">
        <v>2356</v>
      </c>
      <c r="H56" s="640"/>
      <c r="I56" s="1397">
        <f t="shared" si="1"/>
        <v>0</v>
      </c>
      <c r="J56" s="1397">
        <f t="shared" si="2"/>
        <v>0</v>
      </c>
      <c r="K56" s="1397">
        <f t="shared" si="3"/>
        <v>0</v>
      </c>
      <c r="L56" s="1397">
        <f t="shared" si="4"/>
        <v>0</v>
      </c>
      <c r="M56" s="1397">
        <f t="shared" si="5"/>
        <v>0</v>
      </c>
    </row>
    <row r="57" spans="2:13" s="633" customFormat="1" ht="16">
      <c r="B57" s="634" t="s">
        <v>258</v>
      </c>
      <c r="D57" s="634" t="s">
        <v>1484</v>
      </c>
      <c r="E57" s="639" t="s">
        <v>201</v>
      </c>
      <c r="H57" s="640"/>
      <c r="I57" s="1397">
        <f t="shared" si="1"/>
        <v>0</v>
      </c>
      <c r="J57" s="1397">
        <f t="shared" si="2"/>
        <v>0</v>
      </c>
      <c r="K57" s="1397">
        <f t="shared" si="3"/>
        <v>0</v>
      </c>
      <c r="L57" s="1397">
        <f t="shared" si="4"/>
        <v>0</v>
      </c>
      <c r="M57" s="1397">
        <f t="shared" si="5"/>
        <v>0</v>
      </c>
    </row>
    <row r="58" spans="2:13" s="633" customFormat="1" ht="16">
      <c r="B58" s="635" t="s">
        <v>2357</v>
      </c>
      <c r="C58" s="636"/>
      <c r="D58" s="635" t="s">
        <v>1484</v>
      </c>
      <c r="E58" s="637" t="s">
        <v>2353</v>
      </c>
      <c r="F58" s="636"/>
      <c r="G58" s="636"/>
      <c r="H58" s="638"/>
      <c r="I58" s="1397">
        <f t="shared" si="1"/>
        <v>0</v>
      </c>
      <c r="J58" s="1397">
        <f t="shared" si="2"/>
        <v>0</v>
      </c>
      <c r="K58" s="1397">
        <f t="shared" si="3"/>
        <v>0</v>
      </c>
      <c r="L58" s="1397">
        <f t="shared" si="4"/>
        <v>0</v>
      </c>
      <c r="M58" s="1397">
        <f t="shared" si="5"/>
        <v>0</v>
      </c>
    </row>
    <row r="59" spans="2:13" s="633" customFormat="1" ht="16">
      <c r="B59" s="634" t="s">
        <v>2357</v>
      </c>
      <c r="D59" s="634" t="s">
        <v>1484</v>
      </c>
      <c r="E59" s="639" t="s">
        <v>2354</v>
      </c>
      <c r="H59" s="640"/>
      <c r="I59" s="1397">
        <f t="shared" si="1"/>
        <v>0</v>
      </c>
      <c r="J59" s="1397">
        <f t="shared" si="2"/>
        <v>0</v>
      </c>
      <c r="K59" s="1397">
        <f t="shared" si="3"/>
        <v>0</v>
      </c>
      <c r="L59" s="1397">
        <f t="shared" si="4"/>
        <v>0</v>
      </c>
      <c r="M59" s="1397">
        <f t="shared" si="5"/>
        <v>0</v>
      </c>
    </row>
    <row r="60" spans="2:13" s="633" customFormat="1" ht="16">
      <c r="B60" s="634" t="s">
        <v>2357</v>
      </c>
      <c r="D60" s="634" t="s">
        <v>1484</v>
      </c>
      <c r="E60" s="639" t="s">
        <v>2355</v>
      </c>
      <c r="H60" s="640"/>
      <c r="I60" s="1397">
        <f t="shared" si="1"/>
        <v>0</v>
      </c>
      <c r="J60" s="1397">
        <f t="shared" si="2"/>
        <v>0</v>
      </c>
      <c r="K60" s="1397">
        <f t="shared" si="3"/>
        <v>0</v>
      </c>
      <c r="L60" s="1397">
        <f t="shared" si="4"/>
        <v>0</v>
      </c>
      <c r="M60" s="1397">
        <f t="shared" si="5"/>
        <v>0</v>
      </c>
    </row>
    <row r="61" spans="2:13" s="633" customFormat="1" ht="16">
      <c r="B61" s="634" t="s">
        <v>2357</v>
      </c>
      <c r="D61" s="634" t="s">
        <v>1484</v>
      </c>
      <c r="E61" s="639" t="s">
        <v>2356</v>
      </c>
      <c r="H61" s="640"/>
      <c r="I61" s="1397">
        <f t="shared" si="1"/>
        <v>0</v>
      </c>
      <c r="J61" s="1397">
        <f t="shared" si="2"/>
        <v>0</v>
      </c>
      <c r="K61" s="1397">
        <f t="shared" si="3"/>
        <v>0</v>
      </c>
      <c r="L61" s="1397">
        <f t="shared" si="4"/>
        <v>0</v>
      </c>
      <c r="M61" s="1397">
        <f t="shared" si="5"/>
        <v>0</v>
      </c>
    </row>
    <row r="62" spans="2:13" s="633" customFormat="1" ht="16">
      <c r="B62" s="641" t="s">
        <v>2357</v>
      </c>
      <c r="C62" s="642"/>
      <c r="D62" s="641" t="s">
        <v>1484</v>
      </c>
      <c r="E62" s="643" t="s">
        <v>201</v>
      </c>
      <c r="F62" s="642"/>
      <c r="G62" s="642"/>
      <c r="H62" s="644"/>
      <c r="I62" s="1397">
        <f t="shared" si="1"/>
        <v>0</v>
      </c>
      <c r="J62" s="1397">
        <f t="shared" si="2"/>
        <v>0</v>
      </c>
      <c r="K62" s="1397">
        <f t="shared" si="3"/>
        <v>0</v>
      </c>
      <c r="L62" s="1397">
        <f t="shared" si="4"/>
        <v>0</v>
      </c>
      <c r="M62" s="1397">
        <f t="shared" si="5"/>
        <v>0</v>
      </c>
    </row>
    <row r="63" spans="2:13" s="633" customFormat="1" ht="16">
      <c r="B63" s="634" t="s">
        <v>2358</v>
      </c>
      <c r="D63" s="634" t="s">
        <v>1484</v>
      </c>
      <c r="E63" s="639" t="s">
        <v>2353</v>
      </c>
      <c r="H63" s="640"/>
      <c r="I63" s="1397">
        <f t="shared" si="1"/>
        <v>0</v>
      </c>
      <c r="J63" s="1397">
        <f t="shared" si="2"/>
        <v>0</v>
      </c>
      <c r="K63" s="1397">
        <f t="shared" si="3"/>
        <v>0</v>
      </c>
      <c r="L63" s="1397">
        <f t="shared" si="4"/>
        <v>0</v>
      </c>
      <c r="M63" s="1397">
        <f t="shared" si="5"/>
        <v>0</v>
      </c>
    </row>
    <row r="64" spans="2:13" s="633" customFormat="1" ht="16">
      <c r="B64" s="634" t="s">
        <v>2358</v>
      </c>
      <c r="D64" s="634" t="s">
        <v>1484</v>
      </c>
      <c r="E64" s="639" t="s">
        <v>2354</v>
      </c>
      <c r="H64" s="640"/>
      <c r="I64" s="1397">
        <f t="shared" si="1"/>
        <v>0</v>
      </c>
      <c r="J64" s="1397">
        <f t="shared" si="2"/>
        <v>0</v>
      </c>
      <c r="K64" s="1397">
        <f t="shared" si="3"/>
        <v>0</v>
      </c>
      <c r="L64" s="1397">
        <f t="shared" si="4"/>
        <v>0</v>
      </c>
      <c r="M64" s="1397">
        <f t="shared" si="5"/>
        <v>0</v>
      </c>
    </row>
    <row r="65" spans="2:13" s="633" customFormat="1" ht="16">
      <c r="B65" s="634" t="s">
        <v>2358</v>
      </c>
      <c r="D65" s="634" t="s">
        <v>1484</v>
      </c>
      <c r="E65" s="639" t="s">
        <v>2355</v>
      </c>
      <c r="H65" s="640"/>
      <c r="I65" s="1397">
        <f t="shared" si="1"/>
        <v>0</v>
      </c>
      <c r="J65" s="1397">
        <f t="shared" si="2"/>
        <v>0</v>
      </c>
      <c r="K65" s="1397">
        <f t="shared" si="3"/>
        <v>0</v>
      </c>
      <c r="L65" s="1397">
        <f t="shared" si="4"/>
        <v>0</v>
      </c>
      <c r="M65" s="1397">
        <f t="shared" si="5"/>
        <v>0</v>
      </c>
    </row>
    <row r="66" spans="2:13" s="633" customFormat="1" ht="16">
      <c r="B66" s="634" t="s">
        <v>2358</v>
      </c>
      <c r="D66" s="634" t="s">
        <v>1484</v>
      </c>
      <c r="E66" s="639" t="s">
        <v>2356</v>
      </c>
      <c r="H66" s="640"/>
      <c r="I66" s="1397">
        <f t="shared" si="1"/>
        <v>0</v>
      </c>
      <c r="J66" s="1397">
        <f t="shared" si="2"/>
        <v>0</v>
      </c>
      <c r="K66" s="1397">
        <f t="shared" si="3"/>
        <v>0</v>
      </c>
      <c r="L66" s="1397">
        <f t="shared" si="4"/>
        <v>0</v>
      </c>
      <c r="M66" s="1397">
        <f t="shared" si="5"/>
        <v>0</v>
      </c>
    </row>
    <row r="67" spans="2:13" s="633" customFormat="1" ht="16">
      <c r="B67" s="634" t="s">
        <v>2358</v>
      </c>
      <c r="D67" s="634" t="s">
        <v>1484</v>
      </c>
      <c r="E67" s="639" t="s">
        <v>201</v>
      </c>
      <c r="H67" s="640"/>
      <c r="I67" s="1397">
        <f t="shared" si="1"/>
        <v>0</v>
      </c>
      <c r="J67" s="1397">
        <f t="shared" si="2"/>
        <v>0</v>
      </c>
      <c r="K67" s="1397">
        <f t="shared" si="3"/>
        <v>0</v>
      </c>
      <c r="L67" s="1397">
        <f t="shared" si="4"/>
        <v>0</v>
      </c>
      <c r="M67" s="1397">
        <f t="shared" si="5"/>
        <v>0</v>
      </c>
    </row>
    <row r="68" spans="2:13" s="633" customFormat="1" ht="16">
      <c r="B68" s="635" t="s">
        <v>2359</v>
      </c>
      <c r="C68" s="636"/>
      <c r="D68" s="635" t="s">
        <v>1484</v>
      </c>
      <c r="E68" s="637" t="s">
        <v>2353</v>
      </c>
      <c r="F68" s="636"/>
      <c r="G68" s="636"/>
      <c r="H68" s="638"/>
      <c r="I68" s="1397">
        <f t="shared" si="1"/>
        <v>0</v>
      </c>
      <c r="J68" s="1397">
        <f t="shared" si="2"/>
        <v>0</v>
      </c>
      <c r="K68" s="1397">
        <f t="shared" si="3"/>
        <v>0</v>
      </c>
      <c r="L68" s="1397">
        <f t="shared" si="4"/>
        <v>0</v>
      </c>
      <c r="M68" s="1397">
        <f t="shared" si="5"/>
        <v>0</v>
      </c>
    </row>
    <row r="69" spans="2:13" s="633" customFormat="1" ht="16">
      <c r="B69" s="634" t="s">
        <v>2359</v>
      </c>
      <c r="D69" s="634" t="s">
        <v>1484</v>
      </c>
      <c r="E69" s="639" t="s">
        <v>2354</v>
      </c>
      <c r="H69" s="640"/>
      <c r="I69" s="1397">
        <f t="shared" si="1"/>
        <v>0</v>
      </c>
      <c r="J69" s="1397">
        <f t="shared" si="2"/>
        <v>0</v>
      </c>
      <c r="K69" s="1397">
        <f t="shared" si="3"/>
        <v>0</v>
      </c>
      <c r="L69" s="1397">
        <f t="shared" si="4"/>
        <v>0</v>
      </c>
      <c r="M69" s="1397">
        <f t="shared" si="5"/>
        <v>0</v>
      </c>
    </row>
    <row r="70" spans="2:13" s="633" customFormat="1" ht="16">
      <c r="B70" s="634" t="s">
        <v>2359</v>
      </c>
      <c r="D70" s="634" t="s">
        <v>1484</v>
      </c>
      <c r="E70" s="639" t="s">
        <v>2355</v>
      </c>
      <c r="H70" s="640"/>
      <c r="I70" s="1397">
        <f t="shared" si="1"/>
        <v>0</v>
      </c>
      <c r="J70" s="1397">
        <f t="shared" si="2"/>
        <v>0</v>
      </c>
      <c r="K70" s="1397">
        <f t="shared" si="3"/>
        <v>0</v>
      </c>
      <c r="L70" s="1397">
        <f t="shared" si="4"/>
        <v>0</v>
      </c>
      <c r="M70" s="1397">
        <f t="shared" si="5"/>
        <v>0</v>
      </c>
    </row>
    <row r="71" spans="2:13" s="633" customFormat="1" ht="16">
      <c r="B71" s="634" t="s">
        <v>2359</v>
      </c>
      <c r="D71" s="634" t="s">
        <v>1484</v>
      </c>
      <c r="E71" s="639" t="s">
        <v>2356</v>
      </c>
      <c r="H71" s="640"/>
      <c r="I71" s="1397">
        <f t="shared" si="1"/>
        <v>0</v>
      </c>
      <c r="J71" s="1397">
        <f t="shared" si="2"/>
        <v>0</v>
      </c>
      <c r="K71" s="1397">
        <f t="shared" si="3"/>
        <v>0</v>
      </c>
      <c r="L71" s="1397">
        <f t="shared" si="4"/>
        <v>0</v>
      </c>
      <c r="M71" s="1397">
        <f t="shared" si="5"/>
        <v>0</v>
      </c>
    </row>
    <row r="72" spans="2:13" s="633" customFormat="1" ht="16">
      <c r="B72" s="641" t="s">
        <v>2359</v>
      </c>
      <c r="C72" s="642"/>
      <c r="D72" s="641" t="s">
        <v>1484</v>
      </c>
      <c r="E72" s="643" t="s">
        <v>201</v>
      </c>
      <c r="F72" s="642"/>
      <c r="G72" s="642"/>
      <c r="H72" s="644"/>
      <c r="I72" s="1397">
        <f t="shared" si="1"/>
        <v>0</v>
      </c>
      <c r="J72" s="1397">
        <f t="shared" si="2"/>
        <v>0</v>
      </c>
      <c r="K72" s="1397">
        <f t="shared" si="3"/>
        <v>0</v>
      </c>
      <c r="L72" s="1397">
        <f t="shared" si="4"/>
        <v>0</v>
      </c>
      <c r="M72" s="1397">
        <f t="shared" si="5"/>
        <v>0</v>
      </c>
    </row>
    <row r="73" spans="2:13" s="633" customFormat="1" ht="16">
      <c r="B73" s="634" t="s">
        <v>41</v>
      </c>
      <c r="D73" s="634" t="s">
        <v>1484</v>
      </c>
      <c r="E73" s="639" t="s">
        <v>2353</v>
      </c>
      <c r="H73" s="640"/>
      <c r="I73" s="1397">
        <f t="shared" si="1"/>
        <v>0</v>
      </c>
      <c r="J73" s="1397">
        <f t="shared" si="2"/>
        <v>0</v>
      </c>
      <c r="K73" s="1397">
        <f t="shared" si="3"/>
        <v>0</v>
      </c>
      <c r="L73" s="1397">
        <f t="shared" si="4"/>
        <v>0</v>
      </c>
      <c r="M73" s="1397">
        <f t="shared" si="5"/>
        <v>0</v>
      </c>
    </row>
    <row r="74" spans="2:13" s="633" customFormat="1" ht="16">
      <c r="B74" s="634" t="s">
        <v>41</v>
      </c>
      <c r="D74" s="634" t="s">
        <v>1484</v>
      </c>
      <c r="E74" s="639" t="s">
        <v>2354</v>
      </c>
      <c r="H74" s="640"/>
      <c r="I74" s="1397">
        <f t="shared" si="1"/>
        <v>0</v>
      </c>
      <c r="J74" s="1397">
        <f t="shared" si="2"/>
        <v>0</v>
      </c>
      <c r="K74" s="1397">
        <f t="shared" si="3"/>
        <v>0</v>
      </c>
      <c r="L74" s="1397">
        <f t="shared" si="4"/>
        <v>0</v>
      </c>
      <c r="M74" s="1397">
        <f t="shared" si="5"/>
        <v>0</v>
      </c>
    </row>
    <row r="75" spans="2:13" s="633" customFormat="1" ht="16">
      <c r="B75" s="634" t="s">
        <v>41</v>
      </c>
      <c r="D75" s="634" t="s">
        <v>1484</v>
      </c>
      <c r="E75" s="639" t="s">
        <v>2355</v>
      </c>
      <c r="H75" s="640"/>
      <c r="I75" s="1397">
        <f t="shared" si="1"/>
        <v>0</v>
      </c>
      <c r="J75" s="1397">
        <f t="shared" si="2"/>
        <v>0</v>
      </c>
      <c r="K75" s="1397">
        <f t="shared" si="3"/>
        <v>0</v>
      </c>
      <c r="L75" s="1397">
        <f t="shared" si="4"/>
        <v>0</v>
      </c>
      <c r="M75" s="1397">
        <f t="shared" si="5"/>
        <v>0</v>
      </c>
    </row>
    <row r="76" spans="2:13" s="633" customFormat="1" ht="16">
      <c r="B76" s="634" t="s">
        <v>41</v>
      </c>
      <c r="D76" s="634" t="s">
        <v>1484</v>
      </c>
      <c r="E76" s="639" t="s">
        <v>2356</v>
      </c>
      <c r="H76" s="640"/>
      <c r="I76" s="1397">
        <f t="shared" si="1"/>
        <v>0</v>
      </c>
      <c r="J76" s="1397">
        <f t="shared" si="2"/>
        <v>0</v>
      </c>
      <c r="K76" s="1397">
        <f t="shared" si="3"/>
        <v>0</v>
      </c>
      <c r="L76" s="1397">
        <f t="shared" si="4"/>
        <v>0</v>
      </c>
      <c r="M76" s="1397">
        <f t="shared" si="5"/>
        <v>0</v>
      </c>
    </row>
    <row r="77" spans="2:13" s="633" customFormat="1" ht="16">
      <c r="B77" s="634" t="s">
        <v>41</v>
      </c>
      <c r="D77" s="634" t="s">
        <v>1484</v>
      </c>
      <c r="E77" s="639" t="s">
        <v>201</v>
      </c>
      <c r="H77" s="640"/>
      <c r="I77" s="1397">
        <f t="shared" si="1"/>
        <v>0</v>
      </c>
      <c r="J77" s="1397">
        <f t="shared" si="2"/>
        <v>0</v>
      </c>
      <c r="K77" s="1397">
        <f t="shared" si="3"/>
        <v>0</v>
      </c>
      <c r="L77" s="1397">
        <f t="shared" si="4"/>
        <v>0</v>
      </c>
      <c r="M77" s="1397">
        <f t="shared" si="5"/>
        <v>0</v>
      </c>
    </row>
    <row r="78" spans="2:13" s="633" customFormat="1" ht="16">
      <c r="B78" s="635" t="s">
        <v>2360</v>
      </c>
      <c r="C78" s="636"/>
      <c r="D78" s="635" t="s">
        <v>1484</v>
      </c>
      <c r="E78" s="637" t="s">
        <v>2353</v>
      </c>
      <c r="F78" s="636"/>
      <c r="G78" s="636"/>
      <c r="H78" s="638"/>
      <c r="I78" s="1397">
        <f t="shared" si="1"/>
        <v>0</v>
      </c>
      <c r="J78" s="1397">
        <f t="shared" si="2"/>
        <v>0</v>
      </c>
      <c r="K78" s="1397">
        <f t="shared" si="3"/>
        <v>0</v>
      </c>
      <c r="L78" s="1397">
        <f t="shared" si="4"/>
        <v>0</v>
      </c>
      <c r="M78" s="1397">
        <f t="shared" si="5"/>
        <v>0</v>
      </c>
    </row>
    <row r="79" spans="2:13" s="633" customFormat="1" ht="16">
      <c r="B79" s="634" t="s">
        <v>2360</v>
      </c>
      <c r="D79" s="634" t="s">
        <v>1484</v>
      </c>
      <c r="E79" s="639" t="s">
        <v>2354</v>
      </c>
      <c r="H79" s="640"/>
      <c r="I79" s="1397">
        <f t="shared" si="1"/>
        <v>0</v>
      </c>
      <c r="J79" s="1397">
        <f t="shared" si="2"/>
        <v>0</v>
      </c>
      <c r="K79" s="1397">
        <f t="shared" si="3"/>
        <v>0</v>
      </c>
      <c r="L79" s="1397">
        <f t="shared" si="4"/>
        <v>0</v>
      </c>
      <c r="M79" s="1397">
        <f t="shared" si="5"/>
        <v>0</v>
      </c>
    </row>
    <row r="80" spans="2:13" s="633" customFormat="1" ht="16">
      <c r="B80" s="634" t="s">
        <v>2360</v>
      </c>
      <c r="D80" s="634" t="s">
        <v>1484</v>
      </c>
      <c r="E80" s="639" t="s">
        <v>2355</v>
      </c>
      <c r="H80" s="640"/>
      <c r="I80" s="1397">
        <f t="shared" si="1"/>
        <v>0</v>
      </c>
      <c r="J80" s="1397">
        <f t="shared" si="2"/>
        <v>0</v>
      </c>
      <c r="K80" s="1397">
        <f t="shared" si="3"/>
        <v>0</v>
      </c>
      <c r="L80" s="1397">
        <f t="shared" si="4"/>
        <v>0</v>
      </c>
      <c r="M80" s="1397">
        <f t="shared" si="5"/>
        <v>0</v>
      </c>
    </row>
    <row r="81" spans="1:13" s="633" customFormat="1" ht="16">
      <c r="B81" s="634" t="s">
        <v>2360</v>
      </c>
      <c r="D81" s="634" t="s">
        <v>1484</v>
      </c>
      <c r="E81" s="639" t="s">
        <v>2356</v>
      </c>
      <c r="H81" s="640"/>
      <c r="I81" s="1397">
        <f t="shared" si="1"/>
        <v>0</v>
      </c>
      <c r="J81" s="1397">
        <f t="shared" si="2"/>
        <v>0</v>
      </c>
      <c r="K81" s="1397">
        <f t="shared" si="3"/>
        <v>0</v>
      </c>
      <c r="L81" s="1397">
        <f t="shared" si="4"/>
        <v>0</v>
      </c>
      <c r="M81" s="1397">
        <f t="shared" si="5"/>
        <v>0</v>
      </c>
    </row>
    <row r="82" spans="1:13" s="633" customFormat="1" ht="16">
      <c r="B82" s="641" t="s">
        <v>2360</v>
      </c>
      <c r="C82" s="642"/>
      <c r="D82" s="641" t="s">
        <v>1484</v>
      </c>
      <c r="E82" s="643" t="s">
        <v>201</v>
      </c>
      <c r="F82" s="642"/>
      <c r="G82" s="642"/>
      <c r="H82" s="644"/>
      <c r="I82" s="1397">
        <f t="shared" si="1"/>
        <v>0</v>
      </c>
      <c r="J82" s="1397">
        <f t="shared" si="2"/>
        <v>0</v>
      </c>
      <c r="K82" s="1397">
        <f t="shared" si="3"/>
        <v>0</v>
      </c>
      <c r="L82" s="1397">
        <f t="shared" si="4"/>
        <v>0</v>
      </c>
      <c r="M82" s="1397">
        <f t="shared" si="5"/>
        <v>0</v>
      </c>
    </row>
    <row r="83" spans="1:13" s="633" customFormat="1" ht="16">
      <c r="B83" s="634"/>
      <c r="D83" s="634"/>
      <c r="E83" s="634"/>
      <c r="H83" s="645"/>
    </row>
    <row r="84" spans="1:13" s="633" customFormat="1" ht="16">
      <c r="A84" s="258" t="s">
        <v>2363</v>
      </c>
      <c r="B84" s="259"/>
      <c r="C84" s="258"/>
      <c r="D84" s="259"/>
      <c r="E84" s="259"/>
      <c r="F84" s="258"/>
      <c r="G84" s="258"/>
      <c r="H84" s="258"/>
      <c r="I84" s="258"/>
      <c r="J84" s="258"/>
      <c r="K84" s="258"/>
      <c r="L84" s="258"/>
      <c r="M84" s="258"/>
    </row>
    <row r="85" spans="1:13" s="633" customFormat="1" ht="16">
      <c r="B85" s="634"/>
      <c r="D85" s="634"/>
      <c r="E85" s="634"/>
      <c r="H85" s="640"/>
      <c r="I85" s="640"/>
      <c r="J85" s="640"/>
      <c r="K85" s="640"/>
      <c r="L85" s="640"/>
      <c r="M85" s="640"/>
    </row>
    <row r="86" spans="1:13" s="633" customFormat="1" ht="16">
      <c r="B86" s="646" t="s">
        <v>258</v>
      </c>
      <c r="D86" s="634" t="s">
        <v>1692</v>
      </c>
      <c r="E86" s="634"/>
      <c r="H86" s="640"/>
      <c r="I86" s="1398" cm="1">
        <f t="array" ref="I86">IFERROR(SUMPRODUCT(($I$53:$I$82) * ($B$53:$B$82 =$B86)) /$I$49,0)</f>
        <v>0</v>
      </c>
      <c r="J86" s="1398" cm="1">
        <f t="array" ref="J86">IFERROR(SUMPRODUCT(($J$53:$J$82) * ($B$53:$B$82 =$B86)) /$J$49,0)</f>
        <v>0</v>
      </c>
      <c r="K86" s="1398" cm="1">
        <f t="array" ref="K86">IFERROR(SUMPRODUCT(($K$53:$K$82) * ($B$53:$B$82 =$B86)) /$K$49,0)</f>
        <v>0</v>
      </c>
      <c r="L86" s="1398" cm="1">
        <f t="array" ref="L86">IFERROR(SUMPRODUCT(($L$53:$L$82) * ($B$53:$B$82 =$B86)) /$L$49,0)</f>
        <v>0</v>
      </c>
      <c r="M86" s="1398" cm="1">
        <f t="array" ref="M86">IFERROR(SUMPRODUCT(($M$53:$M$82) * ($B$53:$B$82 =$B86)) /$M$49,0)</f>
        <v>0</v>
      </c>
    </row>
    <row r="87" spans="1:13" s="633" customFormat="1" ht="16">
      <c r="B87" s="646" t="s">
        <v>2357</v>
      </c>
      <c r="D87" s="634" t="s">
        <v>1692</v>
      </c>
      <c r="E87" s="634"/>
      <c r="H87" s="640"/>
      <c r="I87" s="1398" cm="1">
        <f t="array" ref="I87">IFERROR(SUMPRODUCT(($I$53:$I$82) * ($B$53:$B$82 =$B87)) /$I$49,0)</f>
        <v>0</v>
      </c>
      <c r="J87" s="1398" cm="1">
        <f t="array" ref="J87">IFERROR(SUMPRODUCT(($J$53:$J$82) * ($B$53:$B$82 =$B87)) /$J$49,0)</f>
        <v>0</v>
      </c>
      <c r="K87" s="1398" cm="1">
        <f t="array" ref="K87">IFERROR(SUMPRODUCT(($K$53:$K$82) * ($B$53:$B$82 =$B87)) /$K$49,0)</f>
        <v>0</v>
      </c>
      <c r="L87" s="1398" cm="1">
        <f t="array" ref="L87">IFERROR(SUMPRODUCT(($L$53:$L$82) * ($B$53:$B$82 =$B87)) /$L$49,0)</f>
        <v>0</v>
      </c>
      <c r="M87" s="1398" cm="1">
        <f t="array" ref="M87">IFERROR(SUMPRODUCT(($M$53:$M$82) * ($B$53:$B$82 =$B87)) /$M$49,0)</f>
        <v>0</v>
      </c>
    </row>
    <row r="88" spans="1:13" s="633" customFormat="1" ht="16">
      <c r="B88" s="646" t="s">
        <v>2358</v>
      </c>
      <c r="D88" s="634" t="s">
        <v>1692</v>
      </c>
      <c r="E88" s="634"/>
      <c r="H88" s="640"/>
      <c r="I88" s="1398" cm="1">
        <f t="array" ref="I88">IFERROR(SUMPRODUCT(($I$53:$I$82) * ($B$53:$B$82 =$B88)) /$I$49,0)</f>
        <v>0</v>
      </c>
      <c r="J88" s="1398" cm="1">
        <f t="array" ref="J88">IFERROR(SUMPRODUCT(($J$53:$J$82) * ($B$53:$B$82 =$B88)) /$J$49,0)</f>
        <v>0</v>
      </c>
      <c r="K88" s="1398" cm="1">
        <f t="array" ref="K88">IFERROR(SUMPRODUCT(($K$53:$K$82) * ($B$53:$B$82 =$B88)) /$K$49,0)</f>
        <v>0</v>
      </c>
      <c r="L88" s="1398" cm="1">
        <f t="array" ref="L88">IFERROR(SUMPRODUCT(($L$53:$L$82) * ($B$53:$B$82 =$B88)) /$L$49,0)</f>
        <v>0</v>
      </c>
      <c r="M88" s="1398" cm="1">
        <f t="array" ref="M88">IFERROR(SUMPRODUCT(($M$53:$M$82) * ($B$53:$B$82 =$B88)) /$M$49,0)</f>
        <v>0</v>
      </c>
    </row>
    <row r="89" spans="1:13" s="633" customFormat="1" ht="16">
      <c r="B89" s="646" t="s">
        <v>2359</v>
      </c>
      <c r="D89" s="634" t="s">
        <v>1692</v>
      </c>
      <c r="E89" s="634"/>
      <c r="H89" s="640"/>
      <c r="I89" s="1398" cm="1">
        <f t="array" ref="I89">IFERROR(SUMPRODUCT(($I$53:$I$82) * ($B$53:$B$82 =$B89)) /$I$49,0)</f>
        <v>0</v>
      </c>
      <c r="J89" s="1398" cm="1">
        <f t="array" ref="J89">IFERROR(SUMPRODUCT(($J$53:$J$82) * ($B$53:$B$82 =$B89)) /$J$49,0)</f>
        <v>0</v>
      </c>
      <c r="K89" s="1398" cm="1">
        <f t="array" ref="K89">IFERROR(SUMPRODUCT(($K$53:$K$82) * ($B$53:$B$82 =$B89)) /$K$49,0)</f>
        <v>0</v>
      </c>
      <c r="L89" s="1398" cm="1">
        <f t="array" ref="L89">IFERROR(SUMPRODUCT(($L$53:$L$82) * ($B$53:$B$82 =$B89)) /$L$49,0)</f>
        <v>0</v>
      </c>
      <c r="M89" s="1398" cm="1">
        <f t="array" ref="M89">IFERROR(SUMPRODUCT(($M$53:$M$82) * ($B$53:$B$82 =$B89)) /$M$49,0)</f>
        <v>0</v>
      </c>
    </row>
    <row r="90" spans="1:13" s="633" customFormat="1" ht="16">
      <c r="B90" s="646" t="s">
        <v>41</v>
      </c>
      <c r="D90" s="634" t="s">
        <v>1692</v>
      </c>
      <c r="E90" s="634"/>
      <c r="H90" s="640"/>
      <c r="I90" s="1398" cm="1">
        <f t="array" ref="I90">IFERROR(SUMPRODUCT(($I$53:$I$82) * ($B$53:$B$82 =$B90)) /$I$49,0)</f>
        <v>0</v>
      </c>
      <c r="J90" s="1398" cm="1">
        <f t="array" ref="J90">IFERROR(SUMPRODUCT(($J$53:$J$82) * ($B$53:$B$82 =$B90)) /$J$49,0)</f>
        <v>0</v>
      </c>
      <c r="K90" s="1398" cm="1">
        <f t="array" ref="K90">IFERROR(SUMPRODUCT(($K$53:$K$82) * ($B$53:$B$82 =$B90)) /$K$49,0)</f>
        <v>0</v>
      </c>
      <c r="L90" s="1398" cm="1">
        <f t="array" ref="L90">IFERROR(SUMPRODUCT(($L$53:$L$82) * ($B$53:$B$82 =$B90)) /$L$49,0)</f>
        <v>0</v>
      </c>
      <c r="M90" s="1398" cm="1">
        <f t="array" ref="M90">IFERROR(SUMPRODUCT(($M$53:$M$82) * ($B$53:$B$82 =$B90)) /$M$49,0)</f>
        <v>0</v>
      </c>
    </row>
    <row r="91" spans="1:13" s="633" customFormat="1" ht="16">
      <c r="B91" s="646" t="s">
        <v>2360</v>
      </c>
      <c r="D91" s="634" t="s">
        <v>1692</v>
      </c>
      <c r="E91" s="634"/>
      <c r="H91" s="640"/>
      <c r="I91" s="1398" cm="1">
        <f t="array" ref="I91">IFERROR(SUMPRODUCT(($I$53:$I$82) * ($B$53:$B$82 =$B91)) /$I$49,0)</f>
        <v>0</v>
      </c>
      <c r="J91" s="1398" cm="1">
        <f t="array" ref="J91">IFERROR(SUMPRODUCT(($J$53:$J$82) * ($B$53:$B$82 =$B91)) /$J$49,0)</f>
        <v>0</v>
      </c>
      <c r="K91" s="1398" cm="1">
        <f t="array" ref="K91">IFERROR(SUMPRODUCT(($K$53:$K$82) * ($B$53:$B$82 =$B91)) /$K$49,0)</f>
        <v>0</v>
      </c>
      <c r="L91" s="1398" cm="1">
        <f t="array" ref="L91">IFERROR(SUMPRODUCT(($L$53:$L$82) * ($B$53:$B$82 =$B91)) /$L$49,0)</f>
        <v>0</v>
      </c>
      <c r="M91" s="1398" cm="1">
        <f t="array" ref="M91">IFERROR(SUMPRODUCT(($M$53:$M$82) * ($B$53:$B$82 =$B91)) /$M$49,0)</f>
        <v>0</v>
      </c>
    </row>
    <row r="92" spans="1:13" s="633" customFormat="1" ht="16">
      <c r="B92" s="1451" t="s">
        <v>2364</v>
      </c>
      <c r="D92" s="1451" t="s">
        <v>1692</v>
      </c>
      <c r="E92" s="634"/>
      <c r="H92" s="640"/>
      <c r="I92" s="1397">
        <f>SUM(I86:I91)</f>
        <v>0</v>
      </c>
      <c r="J92" s="1397">
        <f t="shared" ref="J92:M92" si="6">SUM(J86:J91)</f>
        <v>0</v>
      </c>
      <c r="K92" s="1397">
        <f t="shared" si="6"/>
        <v>0</v>
      </c>
      <c r="L92" s="1397">
        <f t="shared" si="6"/>
        <v>0</v>
      </c>
      <c r="M92" s="1397">
        <f t="shared" si="6"/>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87409-1BF6-4776-86A8-5A8981BC6EA2}">
  <sheetPr codeName="Sheet31">
    <tabColor theme="7" tint="0.39997558519241921"/>
  </sheetPr>
  <dimension ref="A1:P33"/>
  <sheetViews>
    <sheetView showGridLines="0" topLeftCell="A4" zoomScale="55" zoomScaleNormal="55" workbookViewId="0">
      <selection activeCell="B5" sqref="A5:B5"/>
    </sheetView>
  </sheetViews>
  <sheetFormatPr defaultRowHeight="14.5"/>
  <cols>
    <col min="1" max="1" width="14.453125" customWidth="1"/>
    <col min="3" max="3" width="15.453125" customWidth="1"/>
    <col min="4" max="4" width="21.54296875" customWidth="1"/>
    <col min="5" max="5" width="0" hidden="1" customWidth="1"/>
    <col min="6" max="6" width="2.54296875" hidden="1" customWidth="1"/>
    <col min="7" max="7" width="11.54296875" customWidth="1"/>
    <col min="8" max="8" width="11.453125" customWidth="1"/>
    <col min="9" max="9" width="13" customWidth="1"/>
  </cols>
  <sheetData>
    <row r="1" spans="1:16" s="2" customFormat="1" ht="25">
      <c r="A1" s="62" t="s">
        <v>1365</v>
      </c>
      <c r="B1" s="3"/>
      <c r="P1" s="4" t="s">
        <v>1</v>
      </c>
    </row>
    <row r="2" spans="1:16" s="2" customFormat="1" ht="25">
      <c r="A2" s="4" t="str">
        <f>Cover!$E$13</f>
        <v>Master</v>
      </c>
      <c r="B2" s="3"/>
    </row>
    <row r="3" spans="1:16" s="2" customFormat="1" ht="25">
      <c r="A3" s="4">
        <f>Cover!$E$15</f>
        <v>2025</v>
      </c>
      <c r="B3" s="4"/>
      <c r="C3" s="4"/>
      <c r="D3" s="4"/>
    </row>
    <row r="4" spans="1:16" s="5" customFormat="1" ht="25.5" thickBot="1">
      <c r="A4" s="1302" t="s">
        <v>49</v>
      </c>
      <c r="B4" s="6"/>
    </row>
    <row r="7" spans="1:16">
      <c r="D7" s="558" t="s">
        <v>1465</v>
      </c>
      <c r="E7" s="492"/>
      <c r="F7" s="493"/>
      <c r="G7" s="542" t="s">
        <v>1362</v>
      </c>
      <c r="H7" s="542" t="s">
        <v>489</v>
      </c>
      <c r="I7" s="542" t="s">
        <v>490</v>
      </c>
      <c r="J7" s="542" t="s">
        <v>491</v>
      </c>
      <c r="K7" s="542" t="s">
        <v>492</v>
      </c>
      <c r="L7" s="542" t="s">
        <v>494</v>
      </c>
    </row>
    <row r="9" spans="1:16" s="494" customFormat="1" ht="13.5">
      <c r="B9" s="575"/>
    </row>
    <row r="10" spans="1:16" s="494" customFormat="1" ht="15.5">
      <c r="A10" s="580" t="s">
        <v>2365</v>
      </c>
      <c r="B10" s="575"/>
    </row>
    <row r="11" spans="1:16" s="494" customFormat="1" ht="13.5">
      <c r="B11" s="575"/>
    </row>
    <row r="12" spans="1:16" s="494" customFormat="1" ht="13.5">
      <c r="B12" s="575"/>
    </row>
    <row r="13" spans="1:16" s="494" customFormat="1" ht="13.5">
      <c r="B13" s="575"/>
    </row>
    <row r="14" spans="1:16" s="494" customFormat="1" ht="13.5">
      <c r="A14" s="489" t="s">
        <v>2366</v>
      </c>
      <c r="B14" s="576"/>
      <c r="C14" s="490"/>
      <c r="D14" s="578" t="s">
        <v>2103</v>
      </c>
      <c r="G14" s="1024"/>
      <c r="H14" s="1024"/>
      <c r="I14" s="1024"/>
      <c r="J14" s="1024"/>
      <c r="K14" s="1024"/>
      <c r="L14" s="403"/>
    </row>
    <row r="15" spans="1:16" s="494" customFormat="1" ht="39.65" customHeight="1">
      <c r="A15" s="528" t="s">
        <v>2367</v>
      </c>
      <c r="B15" s="578"/>
      <c r="C15" s="578"/>
      <c r="D15" s="578" t="s">
        <v>2103</v>
      </c>
      <c r="E15" s="805"/>
      <c r="F15" s="805"/>
      <c r="G15" s="1024"/>
      <c r="H15" s="1024"/>
      <c r="I15" s="1024"/>
      <c r="J15" s="1024"/>
      <c r="K15" s="1024"/>
      <c r="L15" s="403"/>
    </row>
    <row r="16" spans="1:16" s="494" customFormat="1" ht="22.5" customHeight="1">
      <c r="A16" s="528" t="s">
        <v>2368</v>
      </c>
      <c r="B16" s="578"/>
      <c r="C16" s="578"/>
      <c r="D16" s="578" t="s">
        <v>2103</v>
      </c>
      <c r="E16" s="805"/>
      <c r="F16" s="805"/>
      <c r="G16" s="1024"/>
      <c r="H16" s="1024"/>
      <c r="I16" s="1024"/>
      <c r="J16" s="1024"/>
      <c r="K16" s="1024"/>
      <c r="L16" s="403"/>
    </row>
    <row r="17" spans="1:11" s="494" customFormat="1" ht="37.4" customHeight="1">
      <c r="A17" s="528" t="s">
        <v>2369</v>
      </c>
      <c r="B17" s="578" t="s">
        <v>2370</v>
      </c>
      <c r="C17" s="578"/>
      <c r="D17" s="578" t="s">
        <v>2103</v>
      </c>
      <c r="E17" s="805"/>
      <c r="F17" s="805"/>
      <c r="G17" s="944">
        <f t="shared" ref="G17:K17" si="0">SUM(G14:G16)</f>
        <v>0</v>
      </c>
      <c r="H17" s="944">
        <f t="shared" si="0"/>
        <v>0</v>
      </c>
      <c r="I17" s="944">
        <f t="shared" si="0"/>
        <v>0</v>
      </c>
      <c r="J17" s="944">
        <f t="shared" si="0"/>
        <v>0</v>
      </c>
      <c r="K17" s="944">
        <f t="shared" si="0"/>
        <v>0</v>
      </c>
    </row>
    <row r="18" spans="1:11" s="494" customFormat="1" ht="15.5">
      <c r="A18" s="489" t="s">
        <v>2371</v>
      </c>
      <c r="B18" s="576" t="s">
        <v>2372</v>
      </c>
      <c r="C18" s="578"/>
      <c r="D18" s="578" t="s">
        <v>2103</v>
      </c>
      <c r="E18" s="805"/>
      <c r="F18" s="805"/>
      <c r="G18" s="1024"/>
      <c r="H18" s="1024"/>
      <c r="I18" s="1024"/>
      <c r="J18" s="1024"/>
      <c r="K18" s="1024"/>
    </row>
    <row r="19" spans="1:11" s="494" customFormat="1" ht="27" customHeight="1">
      <c r="A19" s="581" t="s">
        <v>2373</v>
      </c>
      <c r="B19" s="582" t="s">
        <v>2374</v>
      </c>
      <c r="C19" s="582"/>
      <c r="D19" s="582" t="s">
        <v>2103</v>
      </c>
      <c r="E19" s="806"/>
      <c r="F19" s="806"/>
      <c r="G19" s="944">
        <f>(G17-G18)</f>
        <v>0</v>
      </c>
      <c r="H19" s="944">
        <f t="shared" ref="H19:K19" si="1">(H17-H18)</f>
        <v>0</v>
      </c>
      <c r="I19" s="944">
        <f t="shared" si="1"/>
        <v>0</v>
      </c>
      <c r="J19" s="944">
        <f t="shared" si="1"/>
        <v>0</v>
      </c>
      <c r="K19" s="944">
        <f t="shared" si="1"/>
        <v>0</v>
      </c>
    </row>
    <row r="20" spans="1:11" s="494" customFormat="1" ht="13.5">
      <c r="B20" s="575"/>
    </row>
    <row r="21" spans="1:11" s="494" customFormat="1" ht="13.5">
      <c r="B21" s="575"/>
    </row>
    <row r="22" spans="1:11" s="494" customFormat="1" ht="15.5">
      <c r="A22" s="580" t="s">
        <v>2375</v>
      </c>
      <c r="B22" s="575"/>
    </row>
    <row r="24" spans="1:11">
      <c r="A24" t="s">
        <v>2376</v>
      </c>
      <c r="B24" t="s">
        <v>2377</v>
      </c>
      <c r="D24" t="s">
        <v>2103</v>
      </c>
      <c r="G24" s="1024"/>
      <c r="H24" s="1024"/>
      <c r="I24" s="1024"/>
      <c r="J24" s="1024"/>
      <c r="K24" s="1024"/>
    </row>
    <row r="25" spans="1:11">
      <c r="A25" t="s">
        <v>2378</v>
      </c>
      <c r="B25" t="s">
        <v>2379</v>
      </c>
      <c r="D25" t="s">
        <v>2103</v>
      </c>
      <c r="G25" s="941">
        <f>G19</f>
        <v>0</v>
      </c>
      <c r="H25" s="941">
        <f>H19</f>
        <v>0</v>
      </c>
      <c r="I25" s="941">
        <f t="shared" ref="I25:K25" si="2">I19</f>
        <v>0</v>
      </c>
      <c r="J25" s="941">
        <f t="shared" si="2"/>
        <v>0</v>
      </c>
      <c r="K25" s="941">
        <f t="shared" si="2"/>
        <v>0</v>
      </c>
    </row>
    <row r="26" spans="1:11">
      <c r="A26" s="774" t="s">
        <v>2380</v>
      </c>
      <c r="B26" s="774" t="s">
        <v>2381</v>
      </c>
      <c r="C26" t="s">
        <v>2382</v>
      </c>
      <c r="D26" s="774" t="s">
        <v>2103</v>
      </c>
      <c r="G26" s="994">
        <f>G24-G25</f>
        <v>0</v>
      </c>
      <c r="H26" s="994">
        <f>H24-H25</f>
        <v>0</v>
      </c>
      <c r="I26" s="994">
        <f t="shared" ref="I26:K26" si="3">I24-I25</f>
        <v>0</v>
      </c>
      <c r="J26" s="994">
        <f t="shared" si="3"/>
        <v>0</v>
      </c>
      <c r="K26" s="994">
        <f t="shared" si="3"/>
        <v>0</v>
      </c>
    </row>
    <row r="30" spans="1:11" ht="16">
      <c r="A30" s="807" t="s">
        <v>2383</v>
      </c>
      <c r="B30" s="808" t="s">
        <v>2384</v>
      </c>
      <c r="D30" s="809" t="s">
        <v>2103</v>
      </c>
      <c r="G30" s="1024"/>
      <c r="H30" s="403"/>
      <c r="I30" s="403"/>
      <c r="J30" s="403"/>
      <c r="K30" s="403"/>
    </row>
    <row r="31" spans="1:11" ht="16">
      <c r="A31" s="807" t="s">
        <v>2385</v>
      </c>
      <c r="B31" s="808" t="s">
        <v>2386</v>
      </c>
      <c r="D31" s="809" t="s">
        <v>2103</v>
      </c>
      <c r="G31" s="1024"/>
      <c r="H31" s="403"/>
      <c r="I31" s="403"/>
      <c r="J31" s="403"/>
      <c r="K31" s="403"/>
    </row>
    <row r="32" spans="1:11" ht="16">
      <c r="A32" s="807" t="s">
        <v>2387</v>
      </c>
      <c r="B32" s="808" t="s">
        <v>2388</v>
      </c>
      <c r="D32" s="810" t="s">
        <v>2103</v>
      </c>
      <c r="G32" s="1024"/>
      <c r="H32" s="1024"/>
      <c r="I32" s="1024"/>
      <c r="J32" s="1024"/>
      <c r="K32" s="1024"/>
    </row>
    <row r="33" spans="1:4" ht="16">
      <c r="A33" s="807" t="s">
        <v>2389</v>
      </c>
      <c r="B33" s="808" t="s">
        <v>2390</v>
      </c>
      <c r="D33" s="810" t="s">
        <v>2103</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A1F8-31C4-4960-B387-D98B37DEF90C}">
  <sheetPr codeName="Sheet33">
    <tabColor theme="7" tint="0.39997558519241921"/>
    <pageSetUpPr fitToPage="1"/>
  </sheetPr>
  <dimension ref="A1:XFC81"/>
  <sheetViews>
    <sheetView showGridLines="0" zoomScale="70" zoomScaleNormal="70" zoomScaleSheetLayoutView="90" workbookViewId="0">
      <selection activeCell="B16" sqref="B16:F30"/>
    </sheetView>
  </sheetViews>
  <sheetFormatPr defaultColWidth="0" defaultRowHeight="0" customHeight="1" zeroHeight="1"/>
  <cols>
    <col min="1" max="1" width="14.453125" style="819" customWidth="1"/>
    <col min="2" max="2" width="20.54296875" style="819" customWidth="1"/>
    <col min="3" max="5" width="9.453125" style="819" customWidth="1"/>
    <col min="6" max="6" width="14.453125" style="819" customWidth="1"/>
    <col min="7" max="7" width="23.453125" style="819" customWidth="1"/>
    <col min="8" max="8" width="2.54296875" style="819" customWidth="1"/>
    <col min="9" max="18" width="9.453125" style="819" customWidth="1"/>
    <col min="19" max="16383" width="9.453125" style="819" hidden="1"/>
    <col min="16384" max="16384" width="21.54296875" style="819" hidden="1"/>
  </cols>
  <sheetData>
    <row r="1" spans="1:13" s="816" customFormat="1" ht="23.5">
      <c r="A1" s="813" t="s">
        <v>1365</v>
      </c>
      <c r="B1" s="814"/>
      <c r="C1" s="815"/>
      <c r="D1" s="815"/>
      <c r="E1" s="815"/>
      <c r="F1" s="815"/>
      <c r="G1" s="815"/>
      <c r="H1" s="815"/>
      <c r="I1" s="815"/>
      <c r="J1" s="815"/>
      <c r="K1" s="815"/>
      <c r="L1" s="815"/>
      <c r="M1" s="815"/>
    </row>
    <row r="2" spans="1:13" s="816" customFormat="1" ht="25.5">
      <c r="A2" s="4" t="str">
        <f>Cover!$E$13</f>
        <v>Master</v>
      </c>
      <c r="B2" s="814"/>
      <c r="C2" s="815"/>
      <c r="D2" s="815"/>
      <c r="E2" s="815"/>
      <c r="F2" s="815"/>
      <c r="G2" s="815"/>
      <c r="H2" s="815"/>
      <c r="I2" s="815"/>
      <c r="J2" s="815"/>
      <c r="K2" s="815"/>
      <c r="L2" s="815"/>
      <c r="M2" s="815"/>
    </row>
    <row r="3" spans="1:13" s="816" customFormat="1" ht="25.5">
      <c r="A3" s="4">
        <f>Cover!$E$15</f>
        <v>2025</v>
      </c>
      <c r="B3" s="817"/>
      <c r="C3" s="817"/>
      <c r="D3" s="817"/>
      <c r="E3" s="815"/>
      <c r="F3" s="815"/>
      <c r="G3" s="815"/>
      <c r="H3" s="815"/>
      <c r="I3" s="815"/>
      <c r="J3" s="815"/>
      <c r="K3" s="815"/>
      <c r="L3" s="815"/>
      <c r="M3" s="815"/>
    </row>
    <row r="4" spans="1:13" s="816" customFormat="1" ht="23.5">
      <c r="A4" s="817" t="s">
        <v>2391</v>
      </c>
      <c r="B4" s="814"/>
      <c r="C4" s="815"/>
      <c r="D4" s="815"/>
      <c r="E4" s="815"/>
      <c r="F4" s="815"/>
      <c r="G4" s="815"/>
      <c r="H4" s="815"/>
      <c r="I4" s="815"/>
      <c r="J4" s="815"/>
      <c r="K4" s="815"/>
      <c r="L4" s="815"/>
      <c r="M4" s="815"/>
    </row>
    <row r="5" spans="1:13" ht="15.75" customHeight="1">
      <c r="A5" s="818"/>
      <c r="B5" s="818"/>
      <c r="C5" s="818"/>
      <c r="D5" s="818"/>
      <c r="E5" s="818"/>
      <c r="F5" s="818"/>
      <c r="G5" s="818"/>
      <c r="H5" s="818"/>
      <c r="I5" s="818"/>
      <c r="J5" s="818"/>
    </row>
    <row r="6" spans="1:13" ht="15.75" customHeight="1">
      <c r="A6" s="818" t="s">
        <v>4380</v>
      </c>
      <c r="B6" s="818"/>
      <c r="C6" s="818"/>
      <c r="D6" s="818"/>
      <c r="E6" s="818"/>
      <c r="F6" s="818"/>
      <c r="G6" s="818"/>
      <c r="H6" s="818"/>
      <c r="I6" s="818"/>
      <c r="J6" s="818"/>
    </row>
    <row r="7" spans="1:13" ht="12" customHeight="1">
      <c r="A7" s="820"/>
      <c r="B7" s="821"/>
      <c r="C7" s="821"/>
      <c r="D7" s="821"/>
      <c r="E7" s="821"/>
      <c r="F7" s="821"/>
      <c r="G7" s="821"/>
      <c r="H7" s="821"/>
    </row>
    <row r="8" spans="1:13" ht="9" customHeight="1">
      <c r="A8" s="821"/>
      <c r="B8" s="821"/>
      <c r="C8" s="821"/>
      <c r="D8" s="821"/>
      <c r="E8" s="821"/>
      <c r="F8" s="821"/>
      <c r="G8" s="821"/>
      <c r="H8" s="821"/>
    </row>
    <row r="9" spans="1:13" ht="14">
      <c r="A9" s="822" t="s">
        <v>2392</v>
      </c>
      <c r="B9" s="821"/>
      <c r="C9" s="821"/>
      <c r="D9" s="821"/>
      <c r="E9" s="821"/>
      <c r="F9" s="821"/>
      <c r="G9" s="821"/>
      <c r="H9" s="821"/>
    </row>
    <row r="10" spans="1:13" ht="9" customHeight="1">
      <c r="A10" s="823"/>
      <c r="B10" s="821"/>
      <c r="C10" s="821"/>
      <c r="D10" s="821"/>
      <c r="E10" s="821"/>
      <c r="F10" s="821"/>
      <c r="G10" s="821"/>
      <c r="H10" s="821"/>
    </row>
    <row r="11" spans="1:13" ht="14">
      <c r="A11" s="1452" t="s">
        <v>2393</v>
      </c>
      <c r="B11" s="825"/>
      <c r="C11" s="825"/>
      <c r="D11" s="825"/>
      <c r="E11" s="825"/>
      <c r="F11" s="825"/>
      <c r="G11" s="825"/>
      <c r="H11" s="825"/>
    </row>
    <row r="12" spans="1:13" ht="14">
      <c r="A12" s="824"/>
      <c r="B12" s="825"/>
      <c r="C12" s="825"/>
      <c r="D12" s="825"/>
      <c r="E12" s="825"/>
      <c r="F12" s="825"/>
      <c r="G12" s="825"/>
      <c r="H12" s="825"/>
    </row>
    <row r="13" spans="1:13" ht="14">
      <c r="A13" s="821"/>
      <c r="B13" s="821"/>
      <c r="C13" s="821"/>
      <c r="D13" s="821"/>
      <c r="E13" s="821"/>
      <c r="F13" s="821"/>
      <c r="G13" s="821"/>
      <c r="H13" s="821"/>
      <c r="I13" s="1506" t="s">
        <v>1743</v>
      </c>
      <c r="J13" s="1507"/>
      <c r="K13" s="1507"/>
      <c r="L13" s="1507"/>
      <c r="M13" s="1508"/>
    </row>
    <row r="14" spans="1:13" ht="14">
      <c r="G14" s="826" t="s">
        <v>175</v>
      </c>
      <c r="I14" s="827">
        <v>2022</v>
      </c>
      <c r="J14" s="828">
        <v>2023</v>
      </c>
      <c r="K14" s="828">
        <v>2024</v>
      </c>
      <c r="L14" s="828">
        <v>2025</v>
      </c>
      <c r="M14" s="829">
        <v>2026</v>
      </c>
    </row>
    <row r="15" spans="1:13" ht="14">
      <c r="B15" s="830" t="s">
        <v>2394</v>
      </c>
      <c r="G15" s="831"/>
    </row>
    <row r="16" spans="1:13" ht="14">
      <c r="A16" s="826">
        <v>1</v>
      </c>
      <c r="B16" s="1466"/>
      <c r="C16" s="1467"/>
      <c r="D16" s="1467"/>
      <c r="E16" s="1467"/>
      <c r="F16" s="1468"/>
      <c r="G16" s="832" t="s">
        <v>1484</v>
      </c>
      <c r="I16" s="833"/>
      <c r="J16" s="833"/>
      <c r="K16" s="833"/>
      <c r="L16" s="833"/>
      <c r="M16" s="833"/>
    </row>
    <row r="17" spans="1:13" ht="14">
      <c r="A17" s="826">
        <v>2</v>
      </c>
      <c r="B17" s="1466"/>
      <c r="C17" s="1467"/>
      <c r="D17" s="1467"/>
      <c r="E17" s="1467"/>
      <c r="F17" s="1468"/>
      <c r="G17" s="832" t="s">
        <v>1484</v>
      </c>
      <c r="I17" s="833"/>
      <c r="J17" s="833"/>
      <c r="K17" s="833"/>
      <c r="L17" s="833"/>
      <c r="M17" s="833"/>
    </row>
    <row r="18" spans="1:13" ht="14">
      <c r="A18" s="826">
        <v>3</v>
      </c>
      <c r="B18" s="1466"/>
      <c r="C18" s="1467"/>
      <c r="D18" s="1467"/>
      <c r="E18" s="1467"/>
      <c r="F18" s="1468"/>
      <c r="G18" s="832" t="s">
        <v>1484</v>
      </c>
      <c r="I18" s="833"/>
      <c r="J18" s="833"/>
      <c r="K18" s="833"/>
      <c r="L18" s="833"/>
      <c r="M18" s="833"/>
    </row>
    <row r="19" spans="1:13" ht="14">
      <c r="A19" s="826">
        <v>4</v>
      </c>
      <c r="B19" s="1466"/>
      <c r="C19" s="1467"/>
      <c r="D19" s="1467"/>
      <c r="E19" s="1467"/>
      <c r="F19" s="1468"/>
      <c r="G19" s="832" t="s">
        <v>1484</v>
      </c>
      <c r="I19" s="833"/>
      <c r="J19" s="833"/>
      <c r="K19" s="833"/>
      <c r="L19" s="833"/>
      <c r="M19" s="833"/>
    </row>
    <row r="20" spans="1:13" ht="14">
      <c r="A20" s="826">
        <v>5</v>
      </c>
      <c r="B20" s="1466"/>
      <c r="C20" s="1467"/>
      <c r="D20" s="1467"/>
      <c r="E20" s="1467"/>
      <c r="F20" s="1468"/>
      <c r="G20" s="832" t="s">
        <v>1484</v>
      </c>
      <c r="I20" s="833"/>
      <c r="J20" s="833"/>
      <c r="K20" s="833"/>
      <c r="L20" s="833"/>
      <c r="M20" s="833"/>
    </row>
    <row r="21" spans="1:13" ht="14">
      <c r="A21" s="826">
        <v>6</v>
      </c>
      <c r="B21" s="1466"/>
      <c r="C21" s="1467"/>
      <c r="D21" s="1467"/>
      <c r="E21" s="1467"/>
      <c r="F21" s="1468"/>
      <c r="G21" s="832" t="s">
        <v>1484</v>
      </c>
      <c r="I21" s="833"/>
      <c r="J21" s="833"/>
      <c r="K21" s="833"/>
      <c r="L21" s="833"/>
      <c r="M21" s="833"/>
    </row>
    <row r="22" spans="1:13" ht="14">
      <c r="A22" s="826">
        <v>7</v>
      </c>
      <c r="B22" s="1466"/>
      <c r="C22" s="1467"/>
      <c r="D22" s="1467"/>
      <c r="E22" s="1467"/>
      <c r="F22" s="1468"/>
      <c r="G22" s="832" t="s">
        <v>1484</v>
      </c>
      <c r="I22" s="833"/>
      <c r="J22" s="833"/>
      <c r="K22" s="833"/>
      <c r="L22" s="833"/>
      <c r="M22" s="833"/>
    </row>
    <row r="23" spans="1:13" ht="14">
      <c r="A23" s="826">
        <v>8</v>
      </c>
      <c r="B23" s="1466"/>
      <c r="C23" s="1467"/>
      <c r="D23" s="1467"/>
      <c r="E23" s="1467"/>
      <c r="F23" s="1468"/>
      <c r="G23" s="832" t="s">
        <v>1484</v>
      </c>
      <c r="I23" s="833"/>
      <c r="J23" s="833"/>
      <c r="K23" s="833"/>
      <c r="L23" s="833"/>
      <c r="M23" s="833"/>
    </row>
    <row r="24" spans="1:13" ht="14">
      <c r="A24" s="826">
        <v>9</v>
      </c>
      <c r="B24" s="1466"/>
      <c r="C24" s="1467"/>
      <c r="D24" s="1467"/>
      <c r="E24" s="1467"/>
      <c r="F24" s="1468"/>
      <c r="G24" s="832" t="s">
        <v>1484</v>
      </c>
      <c r="I24" s="833"/>
      <c r="J24" s="833"/>
      <c r="K24" s="833"/>
      <c r="L24" s="833"/>
      <c r="M24" s="833"/>
    </row>
    <row r="25" spans="1:13" ht="14">
      <c r="A25" s="826">
        <v>10</v>
      </c>
      <c r="B25" s="1466"/>
      <c r="C25" s="1467"/>
      <c r="D25" s="1467"/>
      <c r="E25" s="1467"/>
      <c r="F25" s="1468"/>
      <c r="G25" s="832" t="s">
        <v>1484</v>
      </c>
      <c r="I25" s="833"/>
      <c r="J25" s="833"/>
      <c r="K25" s="833"/>
      <c r="L25" s="833"/>
      <c r="M25" s="833"/>
    </row>
    <row r="26" spans="1:13" ht="14">
      <c r="A26" s="826">
        <v>11</v>
      </c>
      <c r="B26" s="1466"/>
      <c r="C26" s="1467"/>
      <c r="D26" s="1467"/>
      <c r="E26" s="1467"/>
      <c r="F26" s="1468"/>
      <c r="G26" s="832" t="s">
        <v>1484</v>
      </c>
      <c r="I26" s="833"/>
      <c r="J26" s="833"/>
      <c r="K26" s="833"/>
      <c r="L26" s="833"/>
      <c r="M26" s="833"/>
    </row>
    <row r="27" spans="1:13" ht="14">
      <c r="A27" s="826">
        <v>12</v>
      </c>
      <c r="B27" s="1466"/>
      <c r="C27" s="1467"/>
      <c r="D27" s="1467"/>
      <c r="E27" s="1467"/>
      <c r="F27" s="1468"/>
      <c r="G27" s="832" t="s">
        <v>1484</v>
      </c>
      <c r="I27" s="833"/>
      <c r="J27" s="833"/>
      <c r="K27" s="833"/>
      <c r="L27" s="833"/>
      <c r="M27" s="833"/>
    </row>
    <row r="28" spans="1:13" ht="14">
      <c r="A28" s="826">
        <v>13</v>
      </c>
      <c r="B28" s="1466"/>
      <c r="C28" s="1467"/>
      <c r="D28" s="1467"/>
      <c r="E28" s="1467"/>
      <c r="F28" s="1468"/>
      <c r="G28" s="832" t="s">
        <v>1484</v>
      </c>
      <c r="I28" s="833"/>
      <c r="J28" s="833"/>
      <c r="K28" s="833"/>
      <c r="L28" s="833"/>
      <c r="M28" s="833"/>
    </row>
    <row r="29" spans="1:13" ht="14">
      <c r="A29" s="826">
        <v>14</v>
      </c>
      <c r="B29" s="1466"/>
      <c r="C29" s="1467"/>
      <c r="D29" s="1467"/>
      <c r="E29" s="1467"/>
      <c r="F29" s="1468"/>
      <c r="G29" s="832" t="s">
        <v>1484</v>
      </c>
      <c r="I29" s="833"/>
      <c r="J29" s="833"/>
      <c r="K29" s="833"/>
      <c r="L29" s="833"/>
      <c r="M29" s="833"/>
    </row>
    <row r="30" spans="1:13" ht="14">
      <c r="A30" s="826">
        <v>15</v>
      </c>
      <c r="B30" s="1466"/>
      <c r="C30" s="1467"/>
      <c r="D30" s="1467"/>
      <c r="E30" s="1467"/>
      <c r="F30" s="1468"/>
      <c r="G30" s="832" t="s">
        <v>1484</v>
      </c>
      <c r="I30" s="833"/>
      <c r="J30" s="833"/>
      <c r="K30" s="833"/>
      <c r="L30" s="833"/>
      <c r="M30" s="833"/>
    </row>
    <row r="31" spans="1:13" ht="14">
      <c r="A31" s="834"/>
      <c r="B31" s="834"/>
      <c r="C31" s="834"/>
      <c r="D31" s="834"/>
      <c r="E31" s="834"/>
      <c r="F31" s="834"/>
      <c r="G31" s="832"/>
      <c r="I31" s="835"/>
      <c r="J31" s="835"/>
      <c r="K31" s="835"/>
      <c r="L31" s="835"/>
      <c r="M31" s="835"/>
    </row>
    <row r="32" spans="1:13" ht="14">
      <c r="F32" s="816" t="s">
        <v>1369</v>
      </c>
      <c r="G32" s="832" t="s">
        <v>1484</v>
      </c>
      <c r="H32" s="836"/>
      <c r="I32" s="1410">
        <f t="shared" ref="I32:M32" si="0">SUM(I16:I30)</f>
        <v>0</v>
      </c>
      <c r="J32" s="1410">
        <f t="shared" si="0"/>
        <v>0</v>
      </c>
      <c r="K32" s="1410">
        <f t="shared" si="0"/>
        <v>0</v>
      </c>
      <c r="L32" s="1410">
        <f t="shared" si="0"/>
        <v>0</v>
      </c>
      <c r="M32" s="1410">
        <f t="shared" si="0"/>
        <v>0</v>
      </c>
    </row>
    <row r="34" spans="1:13" ht="14">
      <c r="A34" s="822" t="s">
        <v>2395</v>
      </c>
      <c r="B34" s="821"/>
      <c r="C34" s="821"/>
      <c r="D34" s="821"/>
      <c r="E34" s="821"/>
      <c r="F34" s="821"/>
      <c r="G34" s="821"/>
      <c r="H34" s="821"/>
    </row>
    <row r="35" spans="1:13" ht="14">
      <c r="A35" s="821"/>
      <c r="B35" s="825"/>
      <c r="C35" s="825"/>
      <c r="D35" s="825"/>
      <c r="E35" s="825"/>
      <c r="F35" s="825"/>
      <c r="G35" s="825"/>
      <c r="H35" s="821"/>
    </row>
    <row r="36" spans="1:13" ht="14">
      <c r="A36" s="1452" t="s">
        <v>2396</v>
      </c>
      <c r="B36" s="821"/>
      <c r="C36" s="821"/>
      <c r="D36" s="821"/>
      <c r="E36" s="821"/>
      <c r="F36" s="821"/>
      <c r="G36" s="821"/>
      <c r="H36" s="821"/>
    </row>
    <row r="37" spans="1:13" ht="14">
      <c r="A37" s="821"/>
      <c r="B37" s="821"/>
      <c r="C37" s="821"/>
      <c r="D37" s="821"/>
      <c r="E37" s="821"/>
      <c r="F37" s="821"/>
      <c r="G37" s="821"/>
      <c r="H37" s="821"/>
    </row>
    <row r="38" spans="1:13" ht="14">
      <c r="A38" s="821"/>
      <c r="B38" s="821"/>
      <c r="C38" s="821"/>
      <c r="D38" s="821"/>
      <c r="E38" s="821"/>
      <c r="F38" s="821"/>
      <c r="G38" s="821"/>
      <c r="H38" s="821"/>
      <c r="I38" s="1506" t="s">
        <v>1743</v>
      </c>
      <c r="J38" s="1507"/>
      <c r="K38" s="1507"/>
      <c r="L38" s="1507"/>
      <c r="M38" s="1508"/>
    </row>
    <row r="39" spans="1:13" ht="14">
      <c r="G39" s="826" t="s">
        <v>175</v>
      </c>
      <c r="I39" s="827">
        <v>2022</v>
      </c>
      <c r="J39" s="828">
        <v>2023</v>
      </c>
      <c r="K39" s="828">
        <v>2024</v>
      </c>
      <c r="L39" s="828">
        <v>2025</v>
      </c>
      <c r="M39" s="829">
        <v>2026</v>
      </c>
    </row>
    <row r="40" spans="1:13" ht="14">
      <c r="B40" s="830" t="s">
        <v>2394</v>
      </c>
      <c r="G40" s="831"/>
    </row>
    <row r="41" spans="1:13" ht="14">
      <c r="A41" s="826">
        <v>1</v>
      </c>
      <c r="B41" s="1466"/>
      <c r="C41" s="1467"/>
      <c r="D41" s="1467"/>
      <c r="E41" s="1467"/>
      <c r="F41" s="1468"/>
      <c r="G41" s="832" t="s">
        <v>1484</v>
      </c>
      <c r="I41" s="833"/>
      <c r="J41" s="833"/>
      <c r="K41" s="833"/>
      <c r="L41" s="833"/>
      <c r="M41" s="833"/>
    </row>
    <row r="42" spans="1:13" ht="14">
      <c r="A42" s="826">
        <v>2</v>
      </c>
      <c r="B42" s="1466"/>
      <c r="C42" s="1467"/>
      <c r="D42" s="1467"/>
      <c r="E42" s="1467"/>
      <c r="F42" s="1468"/>
      <c r="G42" s="832" t="s">
        <v>1484</v>
      </c>
      <c r="I42" s="833"/>
      <c r="J42" s="833"/>
      <c r="K42" s="833"/>
      <c r="L42" s="833"/>
      <c r="M42" s="833"/>
    </row>
    <row r="43" spans="1:13" ht="13.5" customHeight="1">
      <c r="A43" s="826">
        <v>3</v>
      </c>
      <c r="B43" s="1466"/>
      <c r="C43" s="1467"/>
      <c r="D43" s="1467"/>
      <c r="E43" s="1467"/>
      <c r="F43" s="1468"/>
      <c r="G43" s="832" t="s">
        <v>1484</v>
      </c>
      <c r="I43" s="833"/>
      <c r="J43" s="833"/>
      <c r="K43" s="833"/>
      <c r="L43" s="833"/>
      <c r="M43" s="833"/>
    </row>
    <row r="44" spans="1:13" ht="14">
      <c r="A44" s="826">
        <v>4</v>
      </c>
      <c r="B44" s="1466"/>
      <c r="C44" s="1467"/>
      <c r="D44" s="1467"/>
      <c r="E44" s="1467"/>
      <c r="F44" s="1468"/>
      <c r="G44" s="832" t="s">
        <v>1484</v>
      </c>
      <c r="I44" s="833"/>
      <c r="J44" s="833"/>
      <c r="K44" s="833"/>
      <c r="L44" s="833"/>
      <c r="M44" s="833"/>
    </row>
    <row r="45" spans="1:13" ht="14">
      <c r="A45" s="826">
        <v>5</v>
      </c>
      <c r="B45" s="1466"/>
      <c r="C45" s="1467"/>
      <c r="D45" s="1467"/>
      <c r="E45" s="1467"/>
      <c r="F45" s="1468"/>
      <c r="G45" s="832" t="s">
        <v>1484</v>
      </c>
      <c r="I45" s="833"/>
      <c r="J45" s="833"/>
      <c r="K45" s="833"/>
      <c r="L45" s="833"/>
      <c r="M45" s="833"/>
    </row>
    <row r="46" spans="1:13" ht="14">
      <c r="A46" s="826">
        <v>6</v>
      </c>
      <c r="B46" s="1466"/>
      <c r="C46" s="1467"/>
      <c r="D46" s="1467"/>
      <c r="E46" s="1467"/>
      <c r="F46" s="1468"/>
      <c r="G46" s="832" t="s">
        <v>1484</v>
      </c>
      <c r="I46" s="833"/>
      <c r="J46" s="833"/>
      <c r="K46" s="833"/>
      <c r="L46" s="833"/>
      <c r="M46" s="833"/>
    </row>
    <row r="47" spans="1:13" ht="14">
      <c r="A47" s="826">
        <v>7</v>
      </c>
      <c r="B47" s="1466"/>
      <c r="C47" s="1467"/>
      <c r="D47" s="1467"/>
      <c r="E47" s="1467"/>
      <c r="F47" s="1468"/>
      <c r="G47" s="832" t="s">
        <v>1484</v>
      </c>
      <c r="I47" s="833"/>
      <c r="J47" s="833"/>
      <c r="K47" s="833"/>
      <c r="L47" s="833"/>
      <c r="M47" s="833"/>
    </row>
    <row r="48" spans="1:13" ht="14">
      <c r="A48" s="826">
        <v>8</v>
      </c>
      <c r="B48" s="1466"/>
      <c r="C48" s="1467"/>
      <c r="D48" s="1467"/>
      <c r="E48" s="1467"/>
      <c r="F48" s="1468"/>
      <c r="G48" s="832" t="s">
        <v>1484</v>
      </c>
      <c r="I48" s="833"/>
      <c r="J48" s="833"/>
      <c r="K48" s="833"/>
      <c r="L48" s="833"/>
      <c r="M48" s="833"/>
    </row>
    <row r="49" spans="1:13" ht="14">
      <c r="A49" s="826">
        <v>9</v>
      </c>
      <c r="B49" s="1466"/>
      <c r="C49" s="1467"/>
      <c r="D49" s="1467"/>
      <c r="E49" s="1467"/>
      <c r="F49" s="1468"/>
      <c r="G49" s="832" t="s">
        <v>1484</v>
      </c>
      <c r="I49" s="833"/>
      <c r="J49" s="833"/>
      <c r="K49" s="833"/>
      <c r="L49" s="833"/>
      <c r="M49" s="833"/>
    </row>
    <row r="50" spans="1:13" ht="14">
      <c r="A50" s="826">
        <v>10</v>
      </c>
      <c r="B50" s="1466"/>
      <c r="C50" s="1467"/>
      <c r="D50" s="1467"/>
      <c r="E50" s="1467"/>
      <c r="F50" s="1468"/>
      <c r="G50" s="832" t="s">
        <v>1484</v>
      </c>
      <c r="I50" s="833"/>
      <c r="J50" s="833"/>
      <c r="K50" s="833"/>
      <c r="L50" s="833"/>
      <c r="M50" s="833"/>
    </row>
    <row r="51" spans="1:13" ht="14">
      <c r="A51" s="826">
        <v>11</v>
      </c>
      <c r="B51" s="1466"/>
      <c r="C51" s="1467"/>
      <c r="D51" s="1467"/>
      <c r="E51" s="1467"/>
      <c r="F51" s="1468"/>
      <c r="G51" s="832" t="s">
        <v>1484</v>
      </c>
      <c r="I51" s="833"/>
      <c r="J51" s="833"/>
      <c r="K51" s="833"/>
      <c r="L51" s="833"/>
      <c r="M51" s="833"/>
    </row>
    <row r="52" spans="1:13" ht="14">
      <c r="A52" s="826">
        <v>12</v>
      </c>
      <c r="B52" s="1466"/>
      <c r="C52" s="1467"/>
      <c r="D52" s="1467"/>
      <c r="E52" s="1467"/>
      <c r="F52" s="1468"/>
      <c r="G52" s="832" t="s">
        <v>1484</v>
      </c>
      <c r="I52" s="833"/>
      <c r="J52" s="833"/>
      <c r="K52" s="833"/>
      <c r="L52" s="833"/>
      <c r="M52" s="833"/>
    </row>
    <row r="53" spans="1:13" ht="14">
      <c r="A53" s="826">
        <v>13</v>
      </c>
      <c r="B53" s="1466"/>
      <c r="C53" s="1467"/>
      <c r="D53" s="1467"/>
      <c r="E53" s="1467"/>
      <c r="F53" s="1468"/>
      <c r="G53" s="832" t="s">
        <v>1484</v>
      </c>
      <c r="I53" s="833"/>
      <c r="J53" s="833"/>
      <c r="K53" s="833"/>
      <c r="L53" s="833"/>
      <c r="M53" s="833"/>
    </row>
    <row r="54" spans="1:13" ht="14">
      <c r="A54" s="826">
        <v>14</v>
      </c>
      <c r="B54" s="1466"/>
      <c r="C54" s="1467"/>
      <c r="D54" s="1467"/>
      <c r="E54" s="1467"/>
      <c r="F54" s="1468"/>
      <c r="G54" s="832" t="s">
        <v>1484</v>
      </c>
      <c r="I54" s="833"/>
      <c r="J54" s="833"/>
      <c r="K54" s="833"/>
      <c r="L54" s="833"/>
      <c r="M54" s="833"/>
    </row>
    <row r="55" spans="1:13" ht="14">
      <c r="A55" s="826">
        <v>15</v>
      </c>
      <c r="B55" s="1466"/>
      <c r="C55" s="1467"/>
      <c r="D55" s="1467"/>
      <c r="E55" s="1467"/>
      <c r="F55" s="1468"/>
      <c r="G55" s="832" t="s">
        <v>1484</v>
      </c>
      <c r="I55" s="833"/>
      <c r="J55" s="833"/>
      <c r="K55" s="833"/>
      <c r="L55" s="833"/>
      <c r="M55" s="833"/>
    </row>
    <row r="56" spans="1:13" ht="14">
      <c r="D56" s="837"/>
      <c r="G56" s="832"/>
      <c r="I56" s="835"/>
      <c r="J56" s="835"/>
      <c r="K56" s="835"/>
      <c r="L56" s="835"/>
      <c r="M56" s="835"/>
    </row>
    <row r="57" spans="1:13" ht="14">
      <c r="D57" s="837"/>
      <c r="F57" s="816" t="s">
        <v>1369</v>
      </c>
      <c r="G57" s="832" t="s">
        <v>1484</v>
      </c>
      <c r="H57" s="836"/>
      <c r="I57" s="1410">
        <f>SUM(I41:I55)</f>
        <v>0</v>
      </c>
      <c r="J57" s="1410">
        <f>SUM(J41:J55)</f>
        <v>0</v>
      </c>
      <c r="K57" s="1410">
        <f>SUM(K41:K55)</f>
        <v>0</v>
      </c>
      <c r="L57" s="1410">
        <f>SUM(L41:L55)</f>
        <v>0</v>
      </c>
      <c r="M57" s="1410">
        <f>SUM(M41:M55)</f>
        <v>0</v>
      </c>
    </row>
    <row r="58" spans="1:13" ht="14">
      <c r="A58" s="822" t="s">
        <v>4368</v>
      </c>
      <c r="B58" s="821"/>
      <c r="C58" s="821"/>
      <c r="D58" s="821"/>
      <c r="E58" s="821"/>
      <c r="F58" s="821"/>
      <c r="G58" s="821"/>
      <c r="H58" s="821"/>
    </row>
    <row r="59" spans="1:13" ht="14">
      <c r="A59" s="821"/>
      <c r="B59" s="825"/>
      <c r="C59" s="825"/>
      <c r="D59" s="825"/>
      <c r="E59" s="825"/>
      <c r="F59" s="825"/>
      <c r="G59" s="825"/>
      <c r="H59" s="821"/>
    </row>
    <row r="60" spans="1:13" ht="14">
      <c r="A60" s="1452" t="s">
        <v>4372</v>
      </c>
      <c r="B60" s="821"/>
      <c r="C60" s="821"/>
      <c r="D60" s="821"/>
      <c r="E60" s="821"/>
      <c r="F60" s="821"/>
      <c r="G60" s="821"/>
      <c r="H60" s="821"/>
    </row>
    <row r="61" spans="1:13" ht="14">
      <c r="A61" s="821"/>
      <c r="B61" s="821"/>
      <c r="C61" s="821"/>
      <c r="D61" s="821"/>
      <c r="E61" s="821"/>
      <c r="F61" s="821"/>
      <c r="G61" s="821"/>
      <c r="H61" s="821"/>
    </row>
    <row r="62" spans="1:13" ht="14">
      <c r="A62" s="821"/>
      <c r="B62" s="821"/>
      <c r="C62" s="821"/>
      <c r="D62" s="821"/>
      <c r="E62" s="821"/>
      <c r="F62" s="821"/>
      <c r="G62" s="821"/>
      <c r="H62" s="821"/>
      <c r="I62" s="1506" t="s">
        <v>1743</v>
      </c>
      <c r="J62" s="1507"/>
      <c r="K62" s="1507"/>
      <c r="L62" s="1507"/>
      <c r="M62" s="1508"/>
    </row>
    <row r="63" spans="1:13" ht="14">
      <c r="G63" s="826" t="s">
        <v>175</v>
      </c>
      <c r="I63" s="827">
        <v>2022</v>
      </c>
      <c r="J63" s="828">
        <v>2023</v>
      </c>
      <c r="K63" s="828">
        <v>2024</v>
      </c>
      <c r="L63" s="828">
        <v>2025</v>
      </c>
      <c r="M63" s="829">
        <v>2026</v>
      </c>
    </row>
    <row r="64" spans="1:13" ht="14">
      <c r="B64" s="830" t="s">
        <v>2394</v>
      </c>
      <c r="G64" s="831"/>
    </row>
    <row r="65" spans="1:7" ht="14">
      <c r="A65" s="826">
        <v>1</v>
      </c>
      <c r="B65" s="1466"/>
      <c r="C65" s="1467"/>
      <c r="D65" s="1467"/>
      <c r="E65" s="1467"/>
      <c r="F65" s="1468"/>
      <c r="G65" s="832" t="s">
        <v>1484</v>
      </c>
    </row>
    <row r="66" spans="1:7" ht="14">
      <c r="A66" s="826">
        <v>2</v>
      </c>
      <c r="B66" s="1466"/>
      <c r="C66" s="1467"/>
      <c r="D66" s="1467"/>
      <c r="E66" s="1467"/>
      <c r="F66" s="1468"/>
      <c r="G66" s="832" t="s">
        <v>1484</v>
      </c>
    </row>
    <row r="67" spans="1:7" ht="14">
      <c r="A67" s="826">
        <v>3</v>
      </c>
      <c r="B67" s="1466"/>
      <c r="C67" s="1467"/>
      <c r="D67" s="1467"/>
      <c r="E67" s="1467"/>
      <c r="F67" s="1468"/>
      <c r="G67" s="832" t="s">
        <v>1484</v>
      </c>
    </row>
    <row r="68" spans="1:7" ht="14">
      <c r="A68" s="826">
        <v>4</v>
      </c>
      <c r="B68" s="1466"/>
      <c r="C68" s="1467"/>
      <c r="D68" s="1467"/>
      <c r="E68" s="1467"/>
      <c r="F68" s="1468"/>
      <c r="G68" s="832" t="s">
        <v>1484</v>
      </c>
    </row>
    <row r="69" spans="1:7" ht="14">
      <c r="A69" s="826">
        <v>5</v>
      </c>
      <c r="B69" s="1466"/>
      <c r="C69" s="1467"/>
      <c r="D69" s="1467"/>
      <c r="E69" s="1467"/>
      <c r="F69" s="1468"/>
      <c r="G69" s="832" t="s">
        <v>1484</v>
      </c>
    </row>
    <row r="70" spans="1:7" ht="14">
      <c r="A70" s="826">
        <v>6</v>
      </c>
      <c r="B70" s="1466"/>
      <c r="C70" s="1467"/>
      <c r="D70" s="1467"/>
      <c r="E70" s="1467"/>
      <c r="F70" s="1468"/>
      <c r="G70" s="832" t="s">
        <v>1484</v>
      </c>
    </row>
    <row r="71" spans="1:7" ht="14">
      <c r="A71" s="826">
        <v>7</v>
      </c>
      <c r="B71" s="1466"/>
      <c r="C71" s="1467"/>
      <c r="D71" s="1467"/>
      <c r="E71" s="1467"/>
      <c r="F71" s="1468"/>
      <c r="G71" s="832" t="s">
        <v>1484</v>
      </c>
    </row>
    <row r="72" spans="1:7" ht="14">
      <c r="A72" s="826">
        <v>8</v>
      </c>
      <c r="B72" s="1466"/>
      <c r="C72" s="1467"/>
      <c r="D72" s="1467"/>
      <c r="E72" s="1467"/>
      <c r="F72" s="1468"/>
      <c r="G72" s="832" t="s">
        <v>1484</v>
      </c>
    </row>
    <row r="73" spans="1:7" ht="14">
      <c r="A73" s="826">
        <v>9</v>
      </c>
      <c r="B73" s="1466"/>
      <c r="C73" s="1467"/>
      <c r="D73" s="1467"/>
      <c r="E73" s="1467"/>
      <c r="F73" s="1468"/>
      <c r="G73" s="832" t="s">
        <v>1484</v>
      </c>
    </row>
    <row r="74" spans="1:7" ht="14">
      <c r="A74" s="826">
        <v>10</v>
      </c>
      <c r="B74" s="1466"/>
      <c r="C74" s="1467"/>
      <c r="D74" s="1467"/>
      <c r="E74" s="1467"/>
      <c r="F74" s="1468"/>
      <c r="G74" s="832" t="s">
        <v>1484</v>
      </c>
    </row>
    <row r="75" spans="1:7" ht="14">
      <c r="A75" s="826">
        <v>11</v>
      </c>
      <c r="B75" s="1466"/>
      <c r="C75" s="1467"/>
      <c r="D75" s="1467"/>
      <c r="E75" s="1467"/>
      <c r="F75" s="1468"/>
      <c r="G75" s="832" t="s">
        <v>1484</v>
      </c>
    </row>
    <row r="76" spans="1:7" ht="14">
      <c r="A76" s="826">
        <v>12</v>
      </c>
      <c r="B76" s="1466"/>
      <c r="C76" s="1467"/>
      <c r="D76" s="1467"/>
      <c r="E76" s="1467"/>
      <c r="F76" s="1468"/>
      <c r="G76" s="832" t="s">
        <v>1484</v>
      </c>
    </row>
    <row r="77" spans="1:7" ht="14">
      <c r="A77" s="826">
        <v>13</v>
      </c>
      <c r="B77" s="1466"/>
      <c r="C77" s="1467"/>
      <c r="D77" s="1467"/>
      <c r="E77" s="1467"/>
      <c r="F77" s="1468"/>
      <c r="G77" s="832" t="s">
        <v>1484</v>
      </c>
    </row>
    <row r="78" spans="1:7" ht="14">
      <c r="A78" s="826">
        <v>14</v>
      </c>
      <c r="B78" s="1466"/>
      <c r="C78" s="1467"/>
      <c r="D78" s="1467"/>
      <c r="E78" s="1467"/>
      <c r="F78" s="1468"/>
      <c r="G78" s="832" t="s">
        <v>1484</v>
      </c>
    </row>
    <row r="79" spans="1:7" ht="14">
      <c r="A79" s="826">
        <v>15</v>
      </c>
      <c r="B79" s="1466"/>
      <c r="C79" s="1467"/>
      <c r="D79" s="1467"/>
      <c r="E79" s="1467"/>
      <c r="F79" s="1468"/>
      <c r="G79" s="832" t="s">
        <v>1484</v>
      </c>
    </row>
    <row r="81" spans="6:13" ht="14">
      <c r="F81" s="816" t="s">
        <v>1369</v>
      </c>
      <c r="G81" s="832" t="s">
        <v>1484</v>
      </c>
      <c r="H81" s="836"/>
      <c r="I81" s="1410">
        <f>SUM(I65:I79)</f>
        <v>0</v>
      </c>
      <c r="J81" s="1410">
        <f>SUM(J65:J79)</f>
        <v>0</v>
      </c>
      <c r="K81" s="1410">
        <f>SUM(K65:K79)</f>
        <v>0</v>
      </c>
      <c r="L81" s="1410">
        <f>SUM(L65:L79)</f>
        <v>0</v>
      </c>
      <c r="M81" s="1410">
        <f>SUM(M65:M79)</f>
        <v>0</v>
      </c>
    </row>
  </sheetData>
  <mergeCells count="3">
    <mergeCell ref="I62:M62"/>
    <mergeCell ref="I13:M13"/>
    <mergeCell ref="I38:M38"/>
  </mergeCells>
  <pageMargins left="0.15748031496062992" right="0.15748031496062992" top="0.39370078740157483" bottom="0.59055118110236227" header="0.11811023622047245" footer="0.11811023622047245"/>
  <pageSetup paperSize="9" orientation="portrait" r:id="rId1"/>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0B277-E3A1-46DD-BB82-16E700830CDA}">
  <sheetPr codeName="Sheet36">
    <tabColor rgb="FF0070C0"/>
    <pageSetUpPr autoPageBreaks="0"/>
  </sheetPr>
  <dimension ref="A1:P122"/>
  <sheetViews>
    <sheetView showGridLines="0" zoomScale="55" zoomScaleNormal="55" workbookViewId="0">
      <pane ySplit="6" topLeftCell="A7" activePane="bottomLeft" state="frozen"/>
      <selection activeCell="G59" sqref="G59"/>
      <selection pane="bottomLeft" activeCell="G49" sqref="G49"/>
    </sheetView>
  </sheetViews>
  <sheetFormatPr defaultColWidth="10.54296875" defaultRowHeight="13.5"/>
  <cols>
    <col min="1" max="1" width="14.453125" style="490" customWidth="1"/>
    <col min="2" max="2" width="77.26953125" style="490" customWidth="1"/>
    <col min="3" max="3" width="13" style="490" customWidth="1"/>
    <col min="4" max="4" width="13.453125" style="490" bestFit="1" customWidth="1"/>
    <col min="5" max="5" width="5.54296875" style="490" customWidth="1"/>
    <col min="6" max="6" width="10.54296875" style="490" customWidth="1"/>
    <col min="7" max="7" width="10.54296875" style="490"/>
    <col min="8" max="8" width="9.453125" style="490" customWidth="1"/>
    <col min="9" max="9" width="28.54296875" style="490" bestFit="1" customWidth="1"/>
    <col min="10" max="11" width="28.453125" style="490" bestFit="1" customWidth="1"/>
    <col min="12" max="12" width="28.54296875" style="490" bestFit="1" customWidth="1"/>
    <col min="13" max="13" width="28.453125" style="490" bestFit="1" customWidth="1"/>
    <col min="14" max="14" width="10.54296875" style="490"/>
    <col min="15" max="15" width="19.54296875" style="490" customWidth="1"/>
    <col min="16" max="16384" width="10.54296875" style="490"/>
  </cols>
  <sheetData>
    <row r="1" spans="1:16" s="2" customFormat="1" ht="25">
      <c r="A1" s="62" t="s">
        <v>1365</v>
      </c>
      <c r="B1" s="3"/>
      <c r="P1" s="4" t="s">
        <v>1</v>
      </c>
    </row>
    <row r="2" spans="1:16" s="2" customFormat="1" ht="25">
      <c r="A2" s="4" t="str">
        <f>Cover!$E$13</f>
        <v>Master</v>
      </c>
      <c r="B2" s="3"/>
    </row>
    <row r="3" spans="1:16" s="2" customFormat="1" ht="25">
      <c r="A3" s="4">
        <f>Cover!$E$15</f>
        <v>2025</v>
      </c>
      <c r="B3" s="4"/>
      <c r="C3" s="4"/>
      <c r="D3" s="4"/>
    </row>
    <row r="4" spans="1:16" s="5" customFormat="1" ht="25.5" thickBot="1">
      <c r="A4" s="1302" t="s">
        <v>2397</v>
      </c>
      <c r="B4" s="6"/>
    </row>
    <row r="6" spans="1:16" ht="14">
      <c r="I6" s="648" t="s">
        <v>489</v>
      </c>
      <c r="J6" s="648" t="s">
        <v>490</v>
      </c>
      <c r="K6" s="648" t="s">
        <v>491</v>
      </c>
      <c r="L6" s="648" t="s">
        <v>492</v>
      </c>
      <c r="M6" s="648" t="s">
        <v>494</v>
      </c>
    </row>
    <row r="7" spans="1:16" ht="18.5">
      <c r="A7" s="1453" t="s">
        <v>2398</v>
      </c>
      <c r="B7" s="224"/>
      <c r="C7" s="224"/>
      <c r="D7" s="224"/>
      <c r="E7" s="224"/>
      <c r="F7" s="224"/>
      <c r="G7" s="224"/>
      <c r="H7" s="224"/>
      <c r="I7" s="224"/>
      <c r="J7" s="224"/>
      <c r="K7" s="224"/>
      <c r="L7" s="224"/>
      <c r="M7" s="224"/>
    </row>
    <row r="8" spans="1:16" ht="23.9" customHeight="1">
      <c r="A8" s="633"/>
      <c r="B8" s="491"/>
      <c r="C8" s="633"/>
      <c r="D8" s="633"/>
      <c r="E8" s="633"/>
      <c r="F8" s="649"/>
      <c r="G8" s="633"/>
      <c r="H8" s="633"/>
      <c r="I8" s="633"/>
      <c r="J8" s="633"/>
      <c r="K8" s="633"/>
      <c r="L8" s="633"/>
      <c r="M8" s="633"/>
    </row>
    <row r="9" spans="1:16" ht="16">
      <c r="A9" s="633" t="s">
        <v>2399</v>
      </c>
      <c r="B9" s="571" t="s">
        <v>1987</v>
      </c>
      <c r="C9" s="571" t="s">
        <v>1992</v>
      </c>
      <c r="D9" s="574" t="s">
        <v>1484</v>
      </c>
      <c r="E9" s="574"/>
      <c r="F9" s="634" t="s">
        <v>2400</v>
      </c>
      <c r="G9" s="650" t="s">
        <v>112</v>
      </c>
      <c r="H9" s="633" t="s">
        <v>2401</v>
      </c>
      <c r="I9" s="1403">
        <f>'2.01 Revenue - PCDs'!F208</f>
        <v>0</v>
      </c>
      <c r="J9" s="1403">
        <f>'2.01 Revenue - PCDs'!G208</f>
        <v>0</v>
      </c>
      <c r="K9" s="1403">
        <f>'2.01 Revenue - PCDs'!H208</f>
        <v>0</v>
      </c>
      <c r="L9" s="1403">
        <f>'2.01 Revenue - PCDs'!I208</f>
        <v>0</v>
      </c>
      <c r="M9" s="1403">
        <f>'2.01 Revenue - PCDs'!J208</f>
        <v>0</v>
      </c>
    </row>
    <row r="10" spans="1:16" ht="16">
      <c r="A10" s="633" t="s">
        <v>2399</v>
      </c>
      <c r="B10" s="571" t="s">
        <v>2402</v>
      </c>
      <c r="C10" s="571" t="s">
        <v>1895</v>
      </c>
      <c r="D10" s="574" t="s">
        <v>1484</v>
      </c>
      <c r="E10" s="574"/>
      <c r="F10" s="571" t="s">
        <v>2403</v>
      </c>
      <c r="G10" s="651" t="s">
        <v>112</v>
      </c>
      <c r="H10" s="633" t="s">
        <v>2404</v>
      </c>
      <c r="I10" s="1403">
        <f>'2.01 Revenue - PCDs'!F10</f>
        <v>0</v>
      </c>
      <c r="J10" s="1403">
        <f>'2.01 Revenue - PCDs'!G10</f>
        <v>0</v>
      </c>
      <c r="K10" s="1403">
        <f>'2.01 Revenue - PCDs'!H10</f>
        <v>0</v>
      </c>
      <c r="L10" s="1403">
        <f>'2.01 Revenue - PCDs'!I10</f>
        <v>0</v>
      </c>
      <c r="M10" s="1403">
        <f>'2.01 Revenue - PCDs'!J10</f>
        <v>0</v>
      </c>
    </row>
    <row r="11" spans="1:16" ht="16">
      <c r="A11" s="633" t="s">
        <v>2399</v>
      </c>
      <c r="B11" s="571" t="s">
        <v>1919</v>
      </c>
      <c r="C11" s="571" t="s">
        <v>1929</v>
      </c>
      <c r="D11" s="574" t="s">
        <v>1484</v>
      </c>
      <c r="E11" s="574"/>
      <c r="F11" s="571" t="s">
        <v>2405</v>
      </c>
      <c r="G11" s="651" t="s">
        <v>112</v>
      </c>
      <c r="H11" s="633" t="s">
        <v>2404</v>
      </c>
      <c r="I11" s="1403">
        <f>'2.01 Revenue - PCDs'!F65</f>
        <v>0</v>
      </c>
      <c r="J11" s="1403">
        <f>'2.01 Revenue - PCDs'!G65</f>
        <v>0</v>
      </c>
      <c r="K11" s="1403">
        <f>'2.01 Revenue - PCDs'!H65</f>
        <v>0</v>
      </c>
      <c r="L11" s="1403">
        <f>'2.01 Revenue - PCDs'!I65</f>
        <v>0</v>
      </c>
      <c r="M11" s="1403">
        <f>'2.01 Revenue - PCDs'!J65</f>
        <v>0</v>
      </c>
    </row>
    <row r="12" spans="1:16" ht="16">
      <c r="A12" s="633" t="s">
        <v>2399</v>
      </c>
      <c r="B12" s="571" t="s">
        <v>1930</v>
      </c>
      <c r="C12" s="571" t="s">
        <v>1942</v>
      </c>
      <c r="D12" s="634" t="s">
        <v>1484</v>
      </c>
      <c r="E12" s="634"/>
      <c r="F12" s="571" t="s">
        <v>2406</v>
      </c>
      <c r="G12" s="651" t="s">
        <v>112</v>
      </c>
      <c r="H12" s="633" t="s">
        <v>2404</v>
      </c>
      <c r="I12" s="1403">
        <f>'2.01 Revenue - PCDs'!F82</f>
        <v>0</v>
      </c>
      <c r="J12" s="1403">
        <f>'2.01 Revenue - PCDs'!G82</f>
        <v>0</v>
      </c>
      <c r="K12" s="1403">
        <f>'2.01 Revenue - PCDs'!H82</f>
        <v>0</v>
      </c>
      <c r="L12" s="1403">
        <f>'2.01 Revenue - PCDs'!I82</f>
        <v>0</v>
      </c>
      <c r="M12" s="1403">
        <f>'2.01 Revenue - PCDs'!J82</f>
        <v>0</v>
      </c>
    </row>
    <row r="13" spans="1:16" ht="16">
      <c r="A13" s="633" t="s">
        <v>2399</v>
      </c>
      <c r="B13" s="571" t="s">
        <v>1509</v>
      </c>
      <c r="C13" s="571" t="s">
        <v>2025</v>
      </c>
      <c r="D13" s="634" t="s">
        <v>1484</v>
      </c>
      <c r="E13" s="634"/>
      <c r="F13" s="571" t="s">
        <v>2407</v>
      </c>
      <c r="G13" s="651" t="s">
        <v>112</v>
      </c>
      <c r="H13" s="633" t="s">
        <v>2408</v>
      </c>
      <c r="I13" s="1403">
        <f>'2.01 Revenue - PCDs'!F263</f>
        <v>0</v>
      </c>
      <c r="J13" s="1403">
        <f>'2.01 Revenue - PCDs'!G263</f>
        <v>0</v>
      </c>
      <c r="K13" s="1403">
        <f>'2.01 Revenue - PCDs'!H263</f>
        <v>0</v>
      </c>
      <c r="L13" s="1403">
        <f>'2.01 Revenue - PCDs'!I263</f>
        <v>0</v>
      </c>
      <c r="M13" s="1403">
        <f>'2.01 Revenue - PCDs'!J263</f>
        <v>0</v>
      </c>
    </row>
    <row r="14" spans="1:16" ht="16">
      <c r="A14" s="633" t="s">
        <v>2399</v>
      </c>
      <c r="B14" s="571" t="s">
        <v>1508</v>
      </c>
      <c r="C14" s="571" t="s">
        <v>2019</v>
      </c>
      <c r="D14" s="574" t="s">
        <v>1484</v>
      </c>
      <c r="E14" s="574"/>
      <c r="F14" s="571" t="s">
        <v>2409</v>
      </c>
      <c r="G14" s="651" t="s">
        <v>112</v>
      </c>
      <c r="H14" s="633" t="s">
        <v>2408</v>
      </c>
      <c r="I14" s="1403">
        <f>'2.01 Revenue - PCDs'!F255</f>
        <v>0</v>
      </c>
      <c r="J14" s="1403">
        <f>'2.01 Revenue - PCDs'!G255</f>
        <v>0</v>
      </c>
      <c r="K14" s="1403">
        <f>'2.01 Revenue - PCDs'!H255</f>
        <v>0</v>
      </c>
      <c r="L14" s="1403">
        <f>'2.01 Revenue - PCDs'!I255</f>
        <v>0</v>
      </c>
      <c r="M14" s="1403">
        <f>'2.01 Revenue - PCDs'!J255</f>
        <v>0</v>
      </c>
    </row>
    <row r="15" spans="1:16" ht="16">
      <c r="A15" s="633" t="s">
        <v>2399</v>
      </c>
      <c r="B15" s="571" t="s">
        <v>1507</v>
      </c>
      <c r="C15" s="571" t="s">
        <v>2010</v>
      </c>
      <c r="D15" s="574" t="s">
        <v>1484</v>
      </c>
      <c r="E15" s="574"/>
      <c r="F15" s="571" t="s">
        <v>2410</v>
      </c>
      <c r="G15" s="651" t="s">
        <v>112</v>
      </c>
      <c r="H15" s="633" t="s">
        <v>2404</v>
      </c>
      <c r="I15" s="1403">
        <f>'2.01 Revenue - PCDs'!F237</f>
        <v>0</v>
      </c>
      <c r="J15" s="1403">
        <f>'2.01 Revenue - PCDs'!G237</f>
        <v>0</v>
      </c>
      <c r="K15" s="1403">
        <f>'2.01 Revenue - PCDs'!H237</f>
        <v>0</v>
      </c>
      <c r="L15" s="1403">
        <f>'2.01 Revenue - PCDs'!I237</f>
        <v>0</v>
      </c>
      <c r="M15" s="1403">
        <f>'2.01 Revenue - PCDs'!J237</f>
        <v>0</v>
      </c>
      <c r="O15" s="494"/>
    </row>
    <row r="16" spans="1:16" ht="16">
      <c r="A16" s="633" t="s">
        <v>2399</v>
      </c>
      <c r="B16" s="571" t="s">
        <v>1504</v>
      </c>
      <c r="C16" s="571" t="s">
        <v>1946</v>
      </c>
      <c r="D16" s="574" t="s">
        <v>1484</v>
      </c>
      <c r="E16" s="574"/>
      <c r="F16" s="571" t="s">
        <v>2411</v>
      </c>
      <c r="G16" s="651" t="s">
        <v>112</v>
      </c>
      <c r="H16" s="633" t="s">
        <v>2412</v>
      </c>
      <c r="I16" s="1403">
        <f>'2.01 Revenue - PCDs'!F90</f>
        <v>0</v>
      </c>
      <c r="J16" s="1403">
        <f>'2.01 Revenue - PCDs'!G90</f>
        <v>0</v>
      </c>
      <c r="K16" s="1403">
        <f>'2.01 Revenue - PCDs'!H90</f>
        <v>0</v>
      </c>
      <c r="L16" s="1403">
        <f>'2.01 Revenue - PCDs'!I90</f>
        <v>0</v>
      </c>
      <c r="M16" s="1403">
        <f>'2.01 Revenue - PCDs'!J90</f>
        <v>0</v>
      </c>
    </row>
    <row r="17" spans="1:13" ht="16">
      <c r="A17" s="633" t="s">
        <v>2399</v>
      </c>
      <c r="B17" s="505" t="s">
        <v>1947</v>
      </c>
      <c r="C17" s="571" t="s">
        <v>1954</v>
      </c>
      <c r="D17" s="574" t="s">
        <v>1484</v>
      </c>
      <c r="E17" s="574"/>
      <c r="F17" s="571" t="s">
        <v>2413</v>
      </c>
      <c r="G17" s="651" t="s">
        <v>112</v>
      </c>
      <c r="H17" s="633" t="s">
        <v>2408</v>
      </c>
      <c r="I17" s="1403">
        <f>'2.01 Revenue - PCDs'!F103</f>
        <v>0.2</v>
      </c>
      <c r="J17" s="1403">
        <f>'2.01 Revenue - PCDs'!G103</f>
        <v>0.14999999999999997</v>
      </c>
      <c r="K17" s="1403">
        <f>'2.01 Revenue - PCDs'!H103</f>
        <v>0.77000000000000013</v>
      </c>
      <c r="L17" s="1403">
        <f>'2.01 Revenue - PCDs'!I103</f>
        <v>0.76</v>
      </c>
      <c r="M17" s="1403">
        <f>'2.01 Revenue - PCDs'!J103</f>
        <v>0.74999999999999978</v>
      </c>
    </row>
    <row r="18" spans="1:13" ht="16">
      <c r="A18" s="633" t="s">
        <v>2399</v>
      </c>
      <c r="B18" s="505" t="s">
        <v>1510</v>
      </c>
      <c r="C18" s="571" t="s">
        <v>2031</v>
      </c>
      <c r="D18" s="574" t="s">
        <v>1484</v>
      </c>
      <c r="E18" s="574"/>
      <c r="F18" s="571" t="s">
        <v>2414</v>
      </c>
      <c r="G18" s="651" t="s">
        <v>112</v>
      </c>
      <c r="H18" s="633" t="s">
        <v>2408</v>
      </c>
      <c r="I18" s="1403">
        <f>'2.01 Revenue - PCDs'!F271</f>
        <v>0</v>
      </c>
      <c r="J18" s="1403">
        <f>'2.01 Revenue - PCDs'!G271</f>
        <v>0</v>
      </c>
      <c r="K18" s="1403">
        <f>'2.01 Revenue - PCDs'!H271</f>
        <v>0</v>
      </c>
      <c r="L18" s="1403">
        <f>'2.01 Revenue - PCDs'!I271</f>
        <v>0</v>
      </c>
      <c r="M18" s="1403">
        <f>'2.01 Revenue - PCDs'!J271</f>
        <v>0</v>
      </c>
    </row>
    <row r="19" spans="1:13" ht="16">
      <c r="A19" s="633" t="s">
        <v>2399</v>
      </c>
      <c r="B19" s="505" t="s">
        <v>2415</v>
      </c>
      <c r="C19" s="571" t="s">
        <v>1903</v>
      </c>
      <c r="D19" s="574" t="s">
        <v>1484</v>
      </c>
      <c r="E19" s="574"/>
      <c r="F19" s="571" t="s">
        <v>2416</v>
      </c>
      <c r="G19" s="651" t="s">
        <v>112</v>
      </c>
      <c r="H19" s="633" t="s">
        <v>2408</v>
      </c>
      <c r="I19" s="1403">
        <f>'2.01 Revenue - PCDs'!F17</f>
        <v>0</v>
      </c>
      <c r="J19" s="1403">
        <f>'2.01 Revenue - PCDs'!G17</f>
        <v>0</v>
      </c>
      <c r="K19" s="1403">
        <f>'2.01 Revenue - PCDs'!H17</f>
        <v>0</v>
      </c>
      <c r="L19" s="1403">
        <f>'2.01 Revenue - PCDs'!I17</f>
        <v>0</v>
      </c>
      <c r="M19" s="1403">
        <f>'2.01 Revenue - PCDs'!J17</f>
        <v>0</v>
      </c>
    </row>
    <row r="20" spans="1:13" ht="16">
      <c r="A20" s="633" t="s">
        <v>2399</v>
      </c>
      <c r="B20" s="505" t="s">
        <v>2417</v>
      </c>
      <c r="C20" s="571" t="s">
        <v>1908</v>
      </c>
      <c r="D20" s="574" t="s">
        <v>1484</v>
      </c>
      <c r="E20" s="574"/>
      <c r="F20" s="571" t="s">
        <v>2418</v>
      </c>
      <c r="G20" s="651" t="s">
        <v>112</v>
      </c>
      <c r="H20" s="633" t="s">
        <v>2419</v>
      </c>
      <c r="I20" s="1403">
        <f>'2.01 Revenue - PCDs'!F25</f>
        <v>0</v>
      </c>
      <c r="J20" s="1403">
        <f>'2.01 Revenue - PCDs'!G25</f>
        <v>0</v>
      </c>
      <c r="K20" s="1403">
        <f>'2.01 Revenue - PCDs'!H25</f>
        <v>0</v>
      </c>
      <c r="L20" s="1403">
        <f>'2.01 Revenue - PCDs'!I25</f>
        <v>0</v>
      </c>
      <c r="M20" s="1403">
        <f>'2.01 Revenue - PCDs'!J25</f>
        <v>0</v>
      </c>
    </row>
    <row r="21" spans="1:13" ht="16">
      <c r="A21" s="633" t="s">
        <v>2399</v>
      </c>
      <c r="B21" s="505" t="s">
        <v>1909</v>
      </c>
      <c r="C21" s="571" t="s">
        <v>1913</v>
      </c>
      <c r="D21" s="574" t="s">
        <v>1484</v>
      </c>
      <c r="E21" s="574"/>
      <c r="F21" s="571" t="s">
        <v>2420</v>
      </c>
      <c r="G21" s="651" t="s">
        <v>112</v>
      </c>
      <c r="H21" s="633" t="s">
        <v>2419</v>
      </c>
      <c r="I21" s="1403">
        <f>'2.01 Revenue - PCDs'!F33</f>
        <v>0</v>
      </c>
      <c r="J21" s="1403">
        <f>'2.01 Revenue - PCDs'!G33</f>
        <v>0</v>
      </c>
      <c r="K21" s="1403">
        <f>'2.01 Revenue - PCDs'!H33</f>
        <v>0</v>
      </c>
      <c r="L21" s="1403">
        <f>'2.01 Revenue - PCDs'!I33</f>
        <v>0</v>
      </c>
      <c r="M21" s="1403">
        <f>'2.01 Revenue - PCDs'!J33</f>
        <v>0</v>
      </c>
    </row>
    <row r="22" spans="1:13" ht="16">
      <c r="A22" s="633" t="s">
        <v>2399</v>
      </c>
      <c r="B22" s="505" t="s">
        <v>1506</v>
      </c>
      <c r="C22" s="571" t="s">
        <v>2004</v>
      </c>
      <c r="D22" s="574" t="s">
        <v>1484</v>
      </c>
      <c r="E22" s="574"/>
      <c r="F22" s="571" t="s">
        <v>2421</v>
      </c>
      <c r="G22" s="651" t="s">
        <v>112</v>
      </c>
      <c r="H22" s="633" t="s">
        <v>2404</v>
      </c>
      <c r="I22" s="1403">
        <f>'2.01 Revenue - PCDs'!F227</f>
        <v>0</v>
      </c>
      <c r="J22" s="1403">
        <f>'2.01 Revenue - PCDs'!G227</f>
        <v>0</v>
      </c>
      <c r="K22" s="1403">
        <f>'2.01 Revenue - PCDs'!H227</f>
        <v>0</v>
      </c>
      <c r="L22" s="1403">
        <f>'2.01 Revenue - PCDs'!I227</f>
        <v>0</v>
      </c>
      <c r="M22" s="1403">
        <f>'2.01 Revenue - PCDs'!J227</f>
        <v>0</v>
      </c>
    </row>
    <row r="23" spans="1:13" ht="16">
      <c r="A23" s="633" t="s">
        <v>2399</v>
      </c>
      <c r="B23" s="505" t="s">
        <v>1505</v>
      </c>
      <c r="C23" s="571" t="s">
        <v>1998</v>
      </c>
      <c r="D23" s="574" t="s">
        <v>1484</v>
      </c>
      <c r="E23" s="574"/>
      <c r="F23" s="571" t="s">
        <v>2422</v>
      </c>
      <c r="G23" s="651" t="s">
        <v>112</v>
      </c>
      <c r="H23" s="633" t="s">
        <v>2401</v>
      </c>
      <c r="I23" s="1403">
        <f>'2.01 Revenue - PCDs'!F216</f>
        <v>0</v>
      </c>
      <c r="J23" s="1403">
        <f>'2.01 Revenue - PCDs'!G216</f>
        <v>0</v>
      </c>
      <c r="K23" s="1403">
        <f>'2.01 Revenue - PCDs'!H216</f>
        <v>0</v>
      </c>
      <c r="L23" s="1403">
        <f>'2.01 Revenue - PCDs'!I216</f>
        <v>0</v>
      </c>
      <c r="M23" s="1403">
        <f>'2.01 Revenue - PCDs'!J216</f>
        <v>0</v>
      </c>
    </row>
    <row r="24" spans="1:13" ht="16">
      <c r="A24" s="633" t="s">
        <v>2399</v>
      </c>
      <c r="B24" s="505" t="s">
        <v>1516</v>
      </c>
      <c r="C24" s="571" t="s">
        <v>1918</v>
      </c>
      <c r="D24" s="634" t="s">
        <v>1484</v>
      </c>
      <c r="E24" s="634"/>
      <c r="F24" s="571" t="s">
        <v>2423</v>
      </c>
      <c r="G24" s="651" t="s">
        <v>112</v>
      </c>
      <c r="H24" s="633" t="s">
        <v>2401</v>
      </c>
      <c r="I24" s="1403">
        <f>'2.01 Revenue - PCDs'!F41</f>
        <v>0</v>
      </c>
      <c r="J24" s="1403">
        <f>'2.01 Revenue - PCDs'!G41</f>
        <v>0</v>
      </c>
      <c r="K24" s="1403">
        <f>'2.01 Revenue - PCDs'!H41</f>
        <v>0</v>
      </c>
      <c r="L24" s="1403">
        <f>'2.01 Revenue - PCDs'!I41</f>
        <v>0</v>
      </c>
      <c r="M24" s="1403">
        <f>'2.01 Revenue - PCDs'!J41</f>
        <v>0</v>
      </c>
    </row>
    <row r="25" spans="1:13" ht="16">
      <c r="A25" s="633" t="s">
        <v>2399</v>
      </c>
      <c r="B25" s="505" t="s">
        <v>2424</v>
      </c>
      <c r="C25" s="571"/>
      <c r="D25" s="634" t="s">
        <v>1484</v>
      </c>
      <c r="E25" s="634"/>
      <c r="F25" s="571"/>
      <c r="G25" s="651" t="s">
        <v>112</v>
      </c>
      <c r="H25" s="633"/>
      <c r="I25" s="403" t="s">
        <v>2425</v>
      </c>
      <c r="J25" s="403" t="s">
        <v>2425</v>
      </c>
      <c r="K25" s="403" t="s">
        <v>2425</v>
      </c>
      <c r="L25" s="403" t="s">
        <v>2425</v>
      </c>
      <c r="M25" s="403" t="s">
        <v>2425</v>
      </c>
    </row>
    <row r="26" spans="1:13" ht="16">
      <c r="A26" s="633" t="s">
        <v>2399</v>
      </c>
      <c r="B26" s="505" t="s">
        <v>2426</v>
      </c>
      <c r="C26" s="571"/>
      <c r="D26" s="634" t="s">
        <v>1484</v>
      </c>
      <c r="E26" s="634"/>
      <c r="F26" s="571"/>
      <c r="G26" s="651" t="s">
        <v>112</v>
      </c>
      <c r="H26" s="633"/>
      <c r="I26" s="403" t="s">
        <v>2425</v>
      </c>
      <c r="J26" s="403" t="s">
        <v>2425</v>
      </c>
      <c r="K26" s="403" t="s">
        <v>2425</v>
      </c>
      <c r="L26" s="403" t="s">
        <v>2425</v>
      </c>
      <c r="M26" s="403" t="s">
        <v>2425</v>
      </c>
    </row>
    <row r="27" spans="1:13" ht="16">
      <c r="A27" s="633" t="s">
        <v>2399</v>
      </c>
      <c r="B27" s="505" t="s">
        <v>2427</v>
      </c>
      <c r="C27" s="571"/>
      <c r="D27" s="634" t="s">
        <v>1484</v>
      </c>
      <c r="E27" s="634"/>
      <c r="F27" s="571"/>
      <c r="G27" s="651" t="s">
        <v>112</v>
      </c>
      <c r="H27" s="633"/>
      <c r="I27" s="403" t="s">
        <v>2425</v>
      </c>
      <c r="J27" s="403" t="s">
        <v>2425</v>
      </c>
      <c r="K27" s="403" t="s">
        <v>2425</v>
      </c>
      <c r="L27" s="403" t="s">
        <v>2425</v>
      </c>
      <c r="M27" s="403" t="s">
        <v>2425</v>
      </c>
    </row>
    <row r="28" spans="1:13" ht="16">
      <c r="A28" s="633" t="s">
        <v>2428</v>
      </c>
      <c r="B28" s="505" t="s">
        <v>2049</v>
      </c>
      <c r="C28" s="571" t="s">
        <v>1501</v>
      </c>
      <c r="D28" s="574" t="s">
        <v>1484</v>
      </c>
      <c r="E28" s="574"/>
      <c r="F28" s="571" t="s">
        <v>2429</v>
      </c>
      <c r="G28" s="651" t="s">
        <v>2430</v>
      </c>
      <c r="H28" s="633" t="s">
        <v>2404</v>
      </c>
      <c r="I28" s="1403">
        <f>'2.02 Revenue - Volume Drivers'!F40</f>
        <v>0</v>
      </c>
      <c r="J28" s="1403">
        <f>'2.02 Revenue - Volume Drivers'!G40</f>
        <v>0</v>
      </c>
      <c r="K28" s="1403">
        <f>'2.02 Revenue - Volume Drivers'!H40</f>
        <v>0</v>
      </c>
      <c r="L28" s="1403">
        <f>'2.02 Revenue - Volume Drivers'!I40</f>
        <v>0</v>
      </c>
      <c r="M28" s="1403">
        <f>'2.02 Revenue - Volume Drivers'!J40</f>
        <v>0</v>
      </c>
    </row>
    <row r="29" spans="1:13" ht="16">
      <c r="A29" s="633" t="s">
        <v>2428</v>
      </c>
      <c r="B29" s="505" t="s">
        <v>1522</v>
      </c>
      <c r="C29" s="571" t="s">
        <v>2082</v>
      </c>
      <c r="D29" s="574" t="s">
        <v>1484</v>
      </c>
      <c r="E29" s="574"/>
      <c r="F29" s="571" t="s">
        <v>2431</v>
      </c>
      <c r="G29" s="651" t="s">
        <v>1845</v>
      </c>
      <c r="H29" s="633" t="s">
        <v>2404</v>
      </c>
      <c r="I29" s="1403">
        <f>'2.03 Revenue - Re-openers'!F50</f>
        <v>0</v>
      </c>
      <c r="J29" s="1403">
        <f>'2.03 Revenue - Re-openers'!G50</f>
        <v>0</v>
      </c>
      <c r="K29" s="1403">
        <f>'2.03 Revenue - Re-openers'!H50</f>
        <v>0</v>
      </c>
      <c r="L29" s="1403">
        <f>'2.03 Revenue - Re-openers'!I50</f>
        <v>0</v>
      </c>
      <c r="M29" s="1403">
        <f>'2.03 Revenue - Re-openers'!J50</f>
        <v>0</v>
      </c>
    </row>
    <row r="30" spans="1:13" ht="16">
      <c r="A30" s="633" t="s">
        <v>2428</v>
      </c>
      <c r="B30" s="505" t="s">
        <v>1520</v>
      </c>
      <c r="C30" s="571" t="s">
        <v>2078</v>
      </c>
      <c r="D30" s="574" t="s">
        <v>1484</v>
      </c>
      <c r="E30" s="574"/>
      <c r="F30" s="571" t="s">
        <v>2432</v>
      </c>
      <c r="G30" s="651" t="s">
        <v>1845</v>
      </c>
      <c r="H30" s="633" t="s">
        <v>2408</v>
      </c>
      <c r="I30" s="1403">
        <f>'2.03 Revenue - Re-openers'!F43</f>
        <v>0</v>
      </c>
      <c r="J30" s="1403">
        <f>'2.03 Revenue - Re-openers'!G43</f>
        <v>0</v>
      </c>
      <c r="K30" s="1403">
        <f>'2.03 Revenue - Re-openers'!H43</f>
        <v>0</v>
      </c>
      <c r="L30" s="1403">
        <f>'2.03 Revenue - Re-openers'!I43</f>
        <v>0</v>
      </c>
      <c r="M30" s="1403">
        <f>'2.03 Revenue - Re-openers'!J43</f>
        <v>0</v>
      </c>
    </row>
    <row r="31" spans="1:13" ht="16">
      <c r="A31" s="633" t="s">
        <v>2428</v>
      </c>
      <c r="B31" s="505" t="s">
        <v>1524</v>
      </c>
      <c r="C31" s="571" t="s">
        <v>2086</v>
      </c>
      <c r="D31" s="574" t="s">
        <v>1484</v>
      </c>
      <c r="E31" s="574"/>
      <c r="F31" s="571" t="s">
        <v>2433</v>
      </c>
      <c r="G31" s="651" t="s">
        <v>1845</v>
      </c>
      <c r="H31" s="633" t="s">
        <v>2404</v>
      </c>
      <c r="I31" s="1403">
        <f>'2.03 Revenue - Re-openers'!F58</f>
        <v>0</v>
      </c>
      <c r="J31" s="1403">
        <f>'2.03 Revenue - Re-openers'!G58</f>
        <v>0</v>
      </c>
      <c r="K31" s="1403">
        <f>'2.03 Revenue - Re-openers'!H58</f>
        <v>0</v>
      </c>
      <c r="L31" s="1403">
        <f>'2.03 Revenue - Re-openers'!I58</f>
        <v>0</v>
      </c>
      <c r="M31" s="1403">
        <f>'2.03 Revenue - Re-openers'!J58</f>
        <v>0</v>
      </c>
    </row>
    <row r="32" spans="1:13" ht="16">
      <c r="A32" s="633" t="s">
        <v>2428</v>
      </c>
      <c r="B32" s="505" t="s">
        <v>2032</v>
      </c>
      <c r="C32" s="571" t="s">
        <v>2040</v>
      </c>
      <c r="D32" s="574" t="s">
        <v>1484</v>
      </c>
      <c r="E32" s="574"/>
      <c r="F32" s="571" t="s">
        <v>2434</v>
      </c>
      <c r="G32" s="651" t="s">
        <v>2430</v>
      </c>
      <c r="H32" s="633" t="s">
        <v>2412</v>
      </c>
      <c r="I32" s="1403">
        <f>'2.02 Revenue - Volume Drivers'!F18</f>
        <v>0</v>
      </c>
      <c r="J32" s="1403">
        <f>'2.02 Revenue - Volume Drivers'!G18</f>
        <v>0</v>
      </c>
      <c r="K32" s="1403">
        <f>'2.02 Revenue - Volume Drivers'!H18</f>
        <v>0</v>
      </c>
      <c r="L32" s="1403">
        <f>'2.02 Revenue - Volume Drivers'!I18</f>
        <v>0</v>
      </c>
      <c r="M32" s="1403">
        <f>'2.02 Revenue - Volume Drivers'!J18</f>
        <v>0</v>
      </c>
    </row>
    <row r="33" spans="1:13" ht="16">
      <c r="A33" s="633" t="s">
        <v>2428</v>
      </c>
      <c r="B33" s="505" t="s">
        <v>2066</v>
      </c>
      <c r="C33" s="571" t="s">
        <v>2072</v>
      </c>
      <c r="D33" s="574" t="s">
        <v>1484</v>
      </c>
      <c r="E33" s="574"/>
      <c r="F33" s="571" t="s">
        <v>2435</v>
      </c>
      <c r="G33" s="651" t="s">
        <v>1845</v>
      </c>
      <c r="H33" s="633" t="s">
        <v>2412</v>
      </c>
      <c r="I33" s="1403">
        <f>'2.03 Revenue - Re-openers'!F33</f>
        <v>0</v>
      </c>
      <c r="J33" s="1403">
        <f>'2.03 Revenue - Re-openers'!G33</f>
        <v>0</v>
      </c>
      <c r="K33" s="1403">
        <f>'2.03 Revenue - Re-openers'!H33</f>
        <v>0</v>
      </c>
      <c r="L33" s="1403">
        <f>'2.03 Revenue - Re-openers'!I33</f>
        <v>0</v>
      </c>
      <c r="M33" s="1403">
        <f>'2.03 Revenue - Re-openers'!J33</f>
        <v>0</v>
      </c>
    </row>
    <row r="34" spans="1:13" ht="16">
      <c r="A34" s="633" t="s">
        <v>2428</v>
      </c>
      <c r="B34" s="505" t="s">
        <v>1528</v>
      </c>
      <c r="C34" s="571" t="s">
        <v>2094</v>
      </c>
      <c r="D34" s="634" t="s">
        <v>1484</v>
      </c>
      <c r="E34" s="634"/>
      <c r="F34" s="571" t="s">
        <v>2436</v>
      </c>
      <c r="G34" s="651" t="s">
        <v>1845</v>
      </c>
      <c r="H34" s="633" t="s">
        <v>2401</v>
      </c>
      <c r="I34" s="1403">
        <f>'2.03 Revenue - Re-openers'!F74</f>
        <v>0</v>
      </c>
      <c r="J34" s="1403">
        <f>'2.03 Revenue - Re-openers'!G74</f>
        <v>0</v>
      </c>
      <c r="K34" s="1403">
        <f>'2.03 Revenue - Re-openers'!H74</f>
        <v>0</v>
      </c>
      <c r="L34" s="1403">
        <f>'2.03 Revenue - Re-openers'!I74</f>
        <v>0</v>
      </c>
      <c r="M34" s="1403">
        <f>'2.03 Revenue - Re-openers'!J74</f>
        <v>0</v>
      </c>
    </row>
    <row r="35" spans="1:13" ht="16">
      <c r="A35" s="633" t="s">
        <v>2428</v>
      </c>
      <c r="B35" s="505" t="s">
        <v>1529</v>
      </c>
      <c r="C35" s="571" t="s">
        <v>2096</v>
      </c>
      <c r="D35" s="634" t="s">
        <v>1484</v>
      </c>
      <c r="E35" s="634"/>
      <c r="F35" s="571" t="s">
        <v>2437</v>
      </c>
      <c r="G35" s="651" t="s">
        <v>1845</v>
      </c>
      <c r="H35" s="633" t="s">
        <v>2404</v>
      </c>
      <c r="I35" s="1403">
        <f>'2.03 Revenue - Re-openers'!F79</f>
        <v>0</v>
      </c>
      <c r="J35" s="1403">
        <f>'2.03 Revenue - Re-openers'!G79</f>
        <v>0</v>
      </c>
      <c r="K35" s="1403">
        <f>'2.03 Revenue - Re-openers'!H79</f>
        <v>0</v>
      </c>
      <c r="L35" s="1403">
        <f>'2.03 Revenue - Re-openers'!I79</f>
        <v>0</v>
      </c>
      <c r="M35" s="1403">
        <f>'2.03 Revenue - Re-openers'!J79</f>
        <v>0</v>
      </c>
    </row>
    <row r="36" spans="1:13" ht="16">
      <c r="A36" s="633" t="s">
        <v>2428</v>
      </c>
      <c r="B36" s="505" t="s">
        <v>1527</v>
      </c>
      <c r="C36" s="571" t="s">
        <v>2092</v>
      </c>
      <c r="D36" s="634" t="s">
        <v>1484</v>
      </c>
      <c r="E36" s="634"/>
      <c r="F36" s="571" t="s">
        <v>2438</v>
      </c>
      <c r="G36" s="651" t="s">
        <v>1845</v>
      </c>
      <c r="H36" s="633" t="s">
        <v>2412</v>
      </c>
      <c r="I36" s="1403">
        <f>'2.03 Revenue - Re-openers'!F70</f>
        <v>0</v>
      </c>
      <c r="J36" s="1403">
        <f>'2.03 Revenue - Re-openers'!G70</f>
        <v>0</v>
      </c>
      <c r="K36" s="1403">
        <f>'2.03 Revenue - Re-openers'!H70</f>
        <v>0</v>
      </c>
      <c r="L36" s="1403">
        <f>'2.03 Revenue - Re-openers'!I70</f>
        <v>0</v>
      </c>
      <c r="M36" s="1403">
        <f>'2.03 Revenue - Re-openers'!J70</f>
        <v>0</v>
      </c>
    </row>
    <row r="37" spans="1:13" ht="16">
      <c r="A37" s="633" t="s">
        <v>2428</v>
      </c>
      <c r="B37" s="505" t="s">
        <v>2041</v>
      </c>
      <c r="C37" s="571" t="s">
        <v>2048</v>
      </c>
      <c r="D37" s="574" t="s">
        <v>1484</v>
      </c>
      <c r="E37" s="574"/>
      <c r="F37" s="571" t="s">
        <v>2439</v>
      </c>
      <c r="G37" s="651" t="s">
        <v>2430</v>
      </c>
      <c r="H37" s="633" t="s">
        <v>2412</v>
      </c>
      <c r="I37" s="1403">
        <f>'2.02 Revenue - Volume Drivers'!F28</f>
        <v>0</v>
      </c>
      <c r="J37" s="1403">
        <f>'2.02 Revenue - Volume Drivers'!G28</f>
        <v>0</v>
      </c>
      <c r="K37" s="1403">
        <f>'2.02 Revenue - Volume Drivers'!H28</f>
        <v>0</v>
      </c>
      <c r="L37" s="1403">
        <f>'2.02 Revenue - Volume Drivers'!I28</f>
        <v>0</v>
      </c>
      <c r="M37" s="1403">
        <f>'2.02 Revenue - Volume Drivers'!J28</f>
        <v>0</v>
      </c>
    </row>
    <row r="38" spans="1:13" ht="16">
      <c r="A38" s="633" t="s">
        <v>2428</v>
      </c>
      <c r="B38" s="505" t="s">
        <v>1523</v>
      </c>
      <c r="C38" s="571" t="s">
        <v>2084</v>
      </c>
      <c r="D38" s="634" t="s">
        <v>1484</v>
      </c>
      <c r="E38" s="634"/>
      <c r="F38" s="571" t="s">
        <v>2440</v>
      </c>
      <c r="G38" s="651" t="s">
        <v>1845</v>
      </c>
      <c r="H38" s="633" t="s">
        <v>2404</v>
      </c>
      <c r="I38" s="1403">
        <f>'2.03 Revenue - Re-openers'!F54</f>
        <v>0</v>
      </c>
      <c r="J38" s="1403">
        <f>'2.03 Revenue - Re-openers'!G54</f>
        <v>0</v>
      </c>
      <c r="K38" s="1403">
        <f>'2.03 Revenue - Re-openers'!H54</f>
        <v>0</v>
      </c>
      <c r="L38" s="1403">
        <f>'2.03 Revenue - Re-openers'!I54</f>
        <v>0</v>
      </c>
      <c r="M38" s="1403">
        <f>'2.03 Revenue - Re-openers'!J54</f>
        <v>0</v>
      </c>
    </row>
    <row r="39" spans="1:13" ht="16">
      <c r="A39" s="633" t="s">
        <v>2428</v>
      </c>
      <c r="B39" s="505" t="s">
        <v>1525</v>
      </c>
      <c r="C39" s="571" t="s">
        <v>2088</v>
      </c>
      <c r="D39" s="634" t="s">
        <v>1484</v>
      </c>
      <c r="E39" s="634"/>
      <c r="F39" s="571" t="s">
        <v>2441</v>
      </c>
      <c r="G39" s="651" t="s">
        <v>1845</v>
      </c>
      <c r="H39" s="633" t="s">
        <v>2404</v>
      </c>
      <c r="I39" s="1403">
        <f>'2.03 Revenue - Re-openers'!F62</f>
        <v>0</v>
      </c>
      <c r="J39" s="1403">
        <f>'2.03 Revenue - Re-openers'!G62</f>
        <v>0</v>
      </c>
      <c r="K39" s="1403">
        <f>'2.03 Revenue - Re-openers'!H62</f>
        <v>0</v>
      </c>
      <c r="L39" s="1403">
        <f>'2.03 Revenue - Re-openers'!I62</f>
        <v>0</v>
      </c>
      <c r="M39" s="1403">
        <f>'2.03 Revenue - Re-openers'!J62</f>
        <v>0</v>
      </c>
    </row>
    <row r="40" spans="1:13" ht="16">
      <c r="A40" s="633" t="s">
        <v>2428</v>
      </c>
      <c r="B40" s="505" t="s">
        <v>1526</v>
      </c>
      <c r="C40" s="571" t="s">
        <v>2090</v>
      </c>
      <c r="D40" s="574" t="s">
        <v>1484</v>
      </c>
      <c r="E40" s="574"/>
      <c r="F40" s="571" t="s">
        <v>2442</v>
      </c>
      <c r="G40" s="651" t="s">
        <v>1845</v>
      </c>
      <c r="H40" s="633" t="s">
        <v>2404</v>
      </c>
      <c r="I40" s="1403">
        <f>'2.03 Revenue - Re-openers'!F66</f>
        <v>0</v>
      </c>
      <c r="J40" s="1403">
        <f>'2.03 Revenue - Re-openers'!G66</f>
        <v>0</v>
      </c>
      <c r="K40" s="1403">
        <f>'2.03 Revenue - Re-openers'!H66</f>
        <v>0</v>
      </c>
      <c r="L40" s="1403">
        <f>'2.03 Revenue - Re-openers'!I66</f>
        <v>0</v>
      </c>
      <c r="M40" s="1403">
        <f>'2.03 Revenue - Re-openers'!J66</f>
        <v>0</v>
      </c>
    </row>
    <row r="41" spans="1:13" ht="16">
      <c r="A41" s="633" t="s">
        <v>2428</v>
      </c>
      <c r="B41" s="505" t="s">
        <v>1519</v>
      </c>
      <c r="C41" s="571" t="s">
        <v>2074</v>
      </c>
      <c r="D41" s="574" t="s">
        <v>1484</v>
      </c>
      <c r="E41" s="574"/>
      <c r="F41" s="571" t="s">
        <v>2443</v>
      </c>
      <c r="G41" s="651" t="s">
        <v>1845</v>
      </c>
      <c r="H41" s="633" t="s">
        <v>2419</v>
      </c>
      <c r="I41" s="1403">
        <f>'2.03 Revenue - Re-openers'!F39</f>
        <v>0</v>
      </c>
      <c r="J41" s="1403">
        <f>'2.03 Revenue - Re-openers'!G39</f>
        <v>0</v>
      </c>
      <c r="K41" s="1403">
        <f>'2.03 Revenue - Re-openers'!H39</f>
        <v>0</v>
      </c>
      <c r="L41" s="1403">
        <f>'2.03 Revenue - Re-openers'!I39</f>
        <v>0</v>
      </c>
      <c r="M41" s="1403">
        <f>'2.03 Revenue - Re-openers'!J39</f>
        <v>0</v>
      </c>
    </row>
    <row r="42" spans="1:13" ht="16">
      <c r="A42" s="633" t="s">
        <v>2428</v>
      </c>
      <c r="B42" s="505" t="s">
        <v>1521</v>
      </c>
      <c r="C42" s="571" t="s">
        <v>2080</v>
      </c>
      <c r="D42" s="574" t="s">
        <v>1484</v>
      </c>
      <c r="E42" s="574"/>
      <c r="F42" s="571" t="s">
        <v>2444</v>
      </c>
      <c r="G42" s="651" t="s">
        <v>1845</v>
      </c>
      <c r="H42" s="633" t="s">
        <v>2408</v>
      </c>
      <c r="I42" s="1403">
        <f>'2.03 Revenue - Re-openers'!F46</f>
        <v>0</v>
      </c>
      <c r="J42" s="1403">
        <f>'2.03 Revenue - Re-openers'!G46</f>
        <v>0</v>
      </c>
      <c r="K42" s="1403">
        <f>'2.03 Revenue - Re-openers'!H46</f>
        <v>0</v>
      </c>
      <c r="L42" s="1403">
        <f>'2.03 Revenue - Re-openers'!I46</f>
        <v>0</v>
      </c>
      <c r="M42" s="1403">
        <f>'2.03 Revenue - Re-openers'!J46</f>
        <v>0</v>
      </c>
    </row>
    <row r="43" spans="1:13" ht="13.5" customHeight="1">
      <c r="A43" s="633" t="s">
        <v>2428</v>
      </c>
      <c r="B43" s="505" t="s">
        <v>2445</v>
      </c>
      <c r="C43" s="571" t="s">
        <v>1903</v>
      </c>
      <c r="D43" s="574" t="s">
        <v>1484</v>
      </c>
      <c r="E43" s="574"/>
      <c r="F43" s="571" t="s">
        <v>2446</v>
      </c>
      <c r="G43" s="651" t="s">
        <v>1845</v>
      </c>
      <c r="H43" s="633" t="s">
        <v>2408</v>
      </c>
      <c r="I43" s="1403">
        <f>'2.03 Revenue - Re-openers'!F12</f>
        <v>0</v>
      </c>
      <c r="J43" s="1403">
        <f>'2.03 Revenue - Re-openers'!G12</f>
        <v>0</v>
      </c>
      <c r="K43" s="1403">
        <f>'2.03 Revenue - Re-openers'!H12</f>
        <v>0</v>
      </c>
      <c r="L43" s="1403">
        <f>'2.03 Revenue - Re-openers'!I12</f>
        <v>0</v>
      </c>
      <c r="M43" s="1403">
        <f>'2.03 Revenue - Re-openers'!J12</f>
        <v>0</v>
      </c>
    </row>
    <row r="44" spans="1:13" ht="16">
      <c r="A44" s="633" t="s">
        <v>2428</v>
      </c>
      <c r="B44" s="505" t="s">
        <v>2447</v>
      </c>
      <c r="C44" s="571" t="s">
        <v>1908</v>
      </c>
      <c r="D44" s="574" t="s">
        <v>1484</v>
      </c>
      <c r="E44" s="574"/>
      <c r="F44" s="571" t="s">
        <v>2448</v>
      </c>
      <c r="G44" s="651" t="s">
        <v>1845</v>
      </c>
      <c r="H44" s="633" t="s">
        <v>2408</v>
      </c>
      <c r="I44" s="1403">
        <f>'2.03 Revenue - Re-openers'!F19</f>
        <v>0</v>
      </c>
      <c r="J44" s="1403">
        <f>'2.03 Revenue - Re-openers'!G19</f>
        <v>0</v>
      </c>
      <c r="K44" s="1403">
        <f>'2.03 Revenue - Re-openers'!H19</f>
        <v>0</v>
      </c>
      <c r="L44" s="1403">
        <f>'2.03 Revenue - Re-openers'!I19</f>
        <v>0</v>
      </c>
      <c r="M44" s="1403">
        <f>'2.03 Revenue - Re-openers'!J19</f>
        <v>0</v>
      </c>
    </row>
    <row r="45" spans="1:13" ht="16">
      <c r="A45" s="633" t="s">
        <v>2428</v>
      </c>
      <c r="B45" s="571" t="s">
        <v>2449</v>
      </c>
      <c r="C45" s="571" t="s">
        <v>1913</v>
      </c>
      <c r="D45" s="574" t="s">
        <v>1484</v>
      </c>
      <c r="E45" s="574"/>
      <c r="F45" s="571" t="s">
        <v>2450</v>
      </c>
      <c r="G45" s="651" t="s">
        <v>1845</v>
      </c>
      <c r="H45" s="633" t="s">
        <v>2408</v>
      </c>
      <c r="I45" s="1403">
        <f>'2.03 Revenue - Re-openers'!F26</f>
        <v>0</v>
      </c>
      <c r="J45" s="1403">
        <f>'2.03 Revenue - Re-openers'!G26</f>
        <v>0</v>
      </c>
      <c r="K45" s="1403">
        <f>'2.03 Revenue - Re-openers'!H26</f>
        <v>0</v>
      </c>
      <c r="L45" s="1403">
        <f>'2.03 Revenue - Re-openers'!I26</f>
        <v>0</v>
      </c>
      <c r="M45" s="1403">
        <f>'2.03 Revenue - Re-openers'!J26</f>
        <v>0</v>
      </c>
    </row>
    <row r="46" spans="1:13" ht="16">
      <c r="A46" s="633"/>
      <c r="B46" s="571" t="s">
        <v>2451</v>
      </c>
      <c r="C46" s="571"/>
      <c r="D46" s="574" t="s">
        <v>1484</v>
      </c>
      <c r="E46" s="574"/>
      <c r="F46" s="571"/>
      <c r="G46" s="651" t="s">
        <v>1845</v>
      </c>
      <c r="H46" s="633"/>
      <c r="I46" s="403" t="s">
        <v>2425</v>
      </c>
      <c r="J46" s="403" t="s">
        <v>2425</v>
      </c>
      <c r="K46" s="403" t="s">
        <v>2425</v>
      </c>
      <c r="L46" s="403" t="s">
        <v>2425</v>
      </c>
      <c r="M46" s="403" t="s">
        <v>2425</v>
      </c>
    </row>
    <row r="47" spans="1:13" ht="16">
      <c r="A47" s="633"/>
      <c r="B47" s="571" t="s">
        <v>2452</v>
      </c>
      <c r="C47" s="571"/>
      <c r="D47" s="574" t="s">
        <v>1484</v>
      </c>
      <c r="E47" s="574"/>
      <c r="F47" s="571"/>
      <c r="G47" s="651" t="s">
        <v>1845</v>
      </c>
      <c r="H47" s="633"/>
      <c r="I47" s="403" t="s">
        <v>2425</v>
      </c>
      <c r="J47" s="403" t="s">
        <v>2425</v>
      </c>
      <c r="K47" s="403" t="s">
        <v>2425</v>
      </c>
      <c r="L47" s="403" t="s">
        <v>2425</v>
      </c>
      <c r="M47" s="403" t="s">
        <v>2425</v>
      </c>
    </row>
    <row r="48" spans="1:13" ht="16">
      <c r="A48" s="633"/>
      <c r="B48" s="571" t="s">
        <v>2453</v>
      </c>
      <c r="D48" s="574" t="s">
        <v>1484</v>
      </c>
      <c r="G48" s="652" t="s">
        <v>1845</v>
      </c>
      <c r="I48" s="403" t="s">
        <v>2425</v>
      </c>
      <c r="J48" s="403" t="s">
        <v>2425</v>
      </c>
      <c r="K48" s="403" t="s">
        <v>2425</v>
      </c>
      <c r="L48" s="403" t="s">
        <v>2425</v>
      </c>
      <c r="M48" s="403" t="s">
        <v>2425</v>
      </c>
    </row>
    <row r="49" spans="1:13" ht="16">
      <c r="A49" s="225"/>
      <c r="B49" s="226"/>
      <c r="C49" s="226"/>
      <c r="D49" s="226"/>
      <c r="E49" s="226"/>
      <c r="F49" s="226"/>
      <c r="G49" s="1454" t="s">
        <v>1845</v>
      </c>
      <c r="H49" s="225"/>
      <c r="I49" s="225"/>
      <c r="J49" s="225"/>
      <c r="K49" s="225"/>
      <c r="L49" s="225"/>
      <c r="M49" s="225"/>
    </row>
    <row r="50" spans="1:13" ht="18.5">
      <c r="A50" s="1453" t="s">
        <v>2454</v>
      </c>
      <c r="B50" s="227"/>
      <c r="C50" s="227"/>
      <c r="D50" s="227"/>
      <c r="E50" s="227"/>
      <c r="F50" s="227"/>
      <c r="G50" s="227"/>
      <c r="H50" s="224"/>
      <c r="I50" s="224"/>
      <c r="J50" s="224"/>
      <c r="K50" s="224"/>
      <c r="L50" s="224"/>
      <c r="M50" s="224"/>
    </row>
    <row r="51" spans="1:13" ht="28.4" customHeight="1">
      <c r="A51" s="633"/>
      <c r="B51" s="653" t="s">
        <v>2455</v>
      </c>
      <c r="C51" s="634"/>
      <c r="D51" s="634"/>
      <c r="E51" s="634"/>
      <c r="F51" s="634"/>
      <c r="G51" s="634"/>
      <c r="H51" s="633"/>
      <c r="I51" s="654"/>
      <c r="J51" s="654"/>
      <c r="K51" s="654"/>
      <c r="L51" s="654"/>
      <c r="M51" s="654"/>
    </row>
    <row r="52" spans="1:13" ht="16">
      <c r="A52" s="633"/>
      <c r="B52" s="505" t="s">
        <v>2456</v>
      </c>
      <c r="C52" s="571"/>
      <c r="D52" s="574" t="s">
        <v>1484</v>
      </c>
      <c r="E52" s="574"/>
      <c r="F52" s="571" t="s">
        <v>2457</v>
      </c>
      <c r="G52" s="634"/>
      <c r="H52" s="655"/>
      <c r="I52" s="926">
        <f>'1.02 Summary_PCFM'!X16-I59</f>
        <v>0</v>
      </c>
      <c r="J52" s="926">
        <f>'1.02 Summary_PCFM'!Y16-J59</f>
        <v>0</v>
      </c>
      <c r="K52" s="926">
        <f>'1.02 Summary_PCFM'!Z16-K59</f>
        <v>0</v>
      </c>
      <c r="L52" s="926">
        <f>'1.02 Summary_PCFM'!AA16-L59</f>
        <v>0</v>
      </c>
      <c r="M52" s="926">
        <f>'1.02 Summary_PCFM'!AB16-M59</f>
        <v>0</v>
      </c>
    </row>
    <row r="53" spans="1:13" ht="16">
      <c r="A53" s="633"/>
      <c r="B53" s="505" t="s">
        <v>2458</v>
      </c>
      <c r="C53" s="571"/>
      <c r="D53" s="574" t="s">
        <v>1484</v>
      </c>
      <c r="E53" s="574"/>
      <c r="F53" s="571" t="s">
        <v>2459</v>
      </c>
      <c r="G53" s="634"/>
      <c r="H53" s="655"/>
      <c r="I53" s="926">
        <f>'1.02 Summary_PCFM'!X24-I60</f>
        <v>0</v>
      </c>
      <c r="J53" s="926">
        <f>'1.02 Summary_PCFM'!Y24-J60</f>
        <v>0</v>
      </c>
      <c r="K53" s="926">
        <f>'1.02 Summary_PCFM'!Z24-K60</f>
        <v>0</v>
      </c>
      <c r="L53" s="926">
        <f>'1.02 Summary_PCFM'!AA24-L60</f>
        <v>0</v>
      </c>
      <c r="M53" s="926">
        <f>'1.02 Summary_PCFM'!AB24-M60</f>
        <v>0</v>
      </c>
    </row>
    <row r="54" spans="1:13" ht="16">
      <c r="A54" s="633"/>
      <c r="B54" s="505" t="s">
        <v>2460</v>
      </c>
      <c r="C54" s="571"/>
      <c r="D54" s="574" t="s">
        <v>1484</v>
      </c>
      <c r="E54" s="574"/>
      <c r="F54" s="571" t="s">
        <v>2461</v>
      </c>
      <c r="G54" s="634"/>
      <c r="H54" s="655"/>
      <c r="I54" s="926">
        <f>'1.02 Summary_PCFM'!X32-I61</f>
        <v>0</v>
      </c>
      <c r="J54" s="926">
        <f>'1.02 Summary_PCFM'!Y32-J61</f>
        <v>0</v>
      </c>
      <c r="K54" s="926">
        <f>'1.02 Summary_PCFM'!Z32-K61</f>
        <v>0</v>
      </c>
      <c r="L54" s="926">
        <f>'1.02 Summary_PCFM'!AA32-L61</f>
        <v>0</v>
      </c>
      <c r="M54" s="926">
        <f>'1.02 Summary_PCFM'!AB32-M61</f>
        <v>0</v>
      </c>
    </row>
    <row r="55" spans="1:13" ht="16">
      <c r="A55" s="633"/>
      <c r="B55" s="505" t="s">
        <v>2462</v>
      </c>
      <c r="C55" s="571"/>
      <c r="D55" s="574" t="s">
        <v>1484</v>
      </c>
      <c r="E55" s="574"/>
      <c r="F55" s="571" t="s">
        <v>2463</v>
      </c>
      <c r="G55" s="634"/>
      <c r="H55" s="655"/>
      <c r="I55" s="926">
        <f>'1.02 Summary_PCFM'!X40-I62</f>
        <v>0</v>
      </c>
      <c r="J55" s="926">
        <f>'1.02 Summary_PCFM'!Y40-J62</f>
        <v>0</v>
      </c>
      <c r="K55" s="926">
        <f>'1.02 Summary_PCFM'!Z40-K62</f>
        <v>0</v>
      </c>
      <c r="L55" s="926">
        <f>'1.02 Summary_PCFM'!AA40-L62</f>
        <v>0</v>
      </c>
      <c r="M55" s="926">
        <f>'1.02 Summary_PCFM'!AB40-M62</f>
        <v>0</v>
      </c>
    </row>
    <row r="56" spans="1:13" ht="16">
      <c r="A56" s="633"/>
      <c r="B56" s="505" t="s">
        <v>2464</v>
      </c>
      <c r="C56" s="571"/>
      <c r="D56" s="574" t="s">
        <v>1484</v>
      </c>
      <c r="E56" s="574"/>
      <c r="F56" s="571" t="s">
        <v>2465</v>
      </c>
      <c r="G56" s="634"/>
      <c r="H56" s="655"/>
      <c r="I56" s="926">
        <f>'1.02 Summary_PCFM'!X48-I63</f>
        <v>0</v>
      </c>
      <c r="J56" s="926">
        <f>'1.02 Summary_PCFM'!Y48-J63</f>
        <v>0</v>
      </c>
      <c r="K56" s="926">
        <f>'1.02 Summary_PCFM'!Z48-K63</f>
        <v>0</v>
      </c>
      <c r="L56" s="926">
        <f>'1.02 Summary_PCFM'!AA48-L63</f>
        <v>0</v>
      </c>
      <c r="M56" s="926">
        <f>'1.02 Summary_PCFM'!AB48-M63</f>
        <v>0</v>
      </c>
    </row>
    <row r="57" spans="1:13" ht="16">
      <c r="A57" s="633"/>
      <c r="B57" s="571"/>
      <c r="C57" s="571"/>
      <c r="D57" s="574"/>
      <c r="E57" s="574"/>
      <c r="F57" s="571"/>
      <c r="G57" s="634"/>
      <c r="H57" s="633"/>
      <c r="I57" s="1409"/>
      <c r="J57" s="1409"/>
      <c r="K57" s="1409"/>
      <c r="L57" s="1409"/>
      <c r="M57" s="1409"/>
    </row>
    <row r="58" spans="1:13" ht="21.75" customHeight="1">
      <c r="A58" s="633"/>
      <c r="B58" s="653" t="s">
        <v>2466</v>
      </c>
      <c r="C58" s="634"/>
      <c r="D58" s="634"/>
      <c r="E58" s="634"/>
      <c r="F58" s="634"/>
      <c r="G58" s="634"/>
      <c r="H58" s="633"/>
      <c r="I58" s="1409"/>
      <c r="J58" s="1409"/>
      <c r="K58" s="1409"/>
      <c r="L58" s="1409"/>
      <c r="M58" s="1409"/>
    </row>
    <row r="59" spans="1:13" ht="16">
      <c r="A59" s="633"/>
      <c r="B59" s="571" t="s">
        <v>2456</v>
      </c>
      <c r="C59" s="571"/>
      <c r="D59" s="574" t="s">
        <v>1484</v>
      </c>
      <c r="E59" s="574"/>
      <c r="F59" s="571" t="s">
        <v>2412</v>
      </c>
      <c r="G59" s="634"/>
      <c r="H59" s="633"/>
      <c r="I59" s="926">
        <f>SUMIFS(I$9:$I$48,$A$9:$A$48,"CapRate2",$H$9:$H$48,$F59)</f>
        <v>0</v>
      </c>
      <c r="J59" s="926">
        <f>SUMIFS($J$9:$J$48,$A$9:$A$48,"CapRate2",$H$9:$H$48,$F59)</f>
        <v>0</v>
      </c>
      <c r="K59" s="926">
        <f>SUMIFS($K$9:$K$48,$A$9:$A$48,"CapRate2",$H$9:$H$48,$F59)</f>
        <v>0</v>
      </c>
      <c r="L59" s="926">
        <f>SUMIFS($L$9:$L$48,$A$9:$A$48,"CapRate2",$H$9:$H$48,$F59)</f>
        <v>0</v>
      </c>
      <c r="M59" s="926">
        <f>SUMIFS($M$9:$M$48,$A$9:$A$48,"CapRate2",$H$9:$H$48,$F59)</f>
        <v>0</v>
      </c>
    </row>
    <row r="60" spans="1:13" ht="16">
      <c r="A60" s="633"/>
      <c r="B60" s="571" t="s">
        <v>2458</v>
      </c>
      <c r="C60" s="571"/>
      <c r="D60" s="574" t="s">
        <v>1484</v>
      </c>
      <c r="E60" s="574"/>
      <c r="F60" s="571" t="s">
        <v>2408</v>
      </c>
      <c r="G60" s="634"/>
      <c r="H60" s="633"/>
      <c r="I60" s="926">
        <f>SUMIFS(I$9:$I$48,$A$9:$A$48,"CapRate2",$H$9:$H$48,$F60)</f>
        <v>0</v>
      </c>
      <c r="J60" s="926">
        <f t="shared" ref="J60:J62" si="0">SUMIFS($J$9:$J$48,$A$9:$A$48,"CapRate2",$H$9:$H$48,$F60)</f>
        <v>0</v>
      </c>
      <c r="K60" s="926">
        <f t="shared" ref="K60:K62" si="1">SUMIFS($K$9:$K$48,$A$9:$A$48,"CapRate2",$H$9:$H$48,$F60)</f>
        <v>0</v>
      </c>
      <c r="L60" s="926">
        <f t="shared" ref="L60:L62" si="2">SUMIFS($L$9:$L$48,$A$9:$A$48,"CapRate2",$H$9:$H$48,$F60)</f>
        <v>0</v>
      </c>
      <c r="M60" s="926">
        <f t="shared" ref="M60:M63" si="3">SUMIFS($M$9:$M$48,$A$9:$A$48,"CapRate2",$H$9:$H$48,$F60)</f>
        <v>0</v>
      </c>
    </row>
    <row r="61" spans="1:13" ht="16">
      <c r="A61" s="633"/>
      <c r="B61" s="571" t="s">
        <v>2460</v>
      </c>
      <c r="C61" s="571"/>
      <c r="D61" s="574" t="s">
        <v>1484</v>
      </c>
      <c r="E61" s="574"/>
      <c r="F61" s="571" t="s">
        <v>2419</v>
      </c>
      <c r="G61" s="634"/>
      <c r="H61" s="633"/>
      <c r="I61" s="926">
        <f>SUMIFS(I$9:$I$48,$A$9:$A$48,"CapRate2",$H$9:$H$48,$F61)</f>
        <v>0</v>
      </c>
      <c r="J61" s="926">
        <f t="shared" si="0"/>
        <v>0</v>
      </c>
      <c r="K61" s="926">
        <f>SUMIFS($K$9:$K$48,$A$9:$A$48,"CapRate2",$H$9:$H$48,$F61)</f>
        <v>0</v>
      </c>
      <c r="L61" s="926">
        <f t="shared" si="2"/>
        <v>0</v>
      </c>
      <c r="M61" s="926">
        <f t="shared" si="3"/>
        <v>0</v>
      </c>
    </row>
    <row r="62" spans="1:13" ht="16">
      <c r="A62" s="633"/>
      <c r="B62" s="571" t="s">
        <v>2462</v>
      </c>
      <c r="C62" s="571"/>
      <c r="D62" s="574" t="s">
        <v>1484</v>
      </c>
      <c r="E62" s="574"/>
      <c r="F62" s="571" t="s">
        <v>2401</v>
      </c>
      <c r="G62" s="634"/>
      <c r="H62" s="633"/>
      <c r="I62" s="926">
        <f>SUMIFS(I$9:$I$48,$A$9:$A$48,"CapRate2",$H$9:$H$48,$F62)</f>
        <v>0</v>
      </c>
      <c r="J62" s="926">
        <f t="shared" si="0"/>
        <v>0</v>
      </c>
      <c r="K62" s="926">
        <f t="shared" si="1"/>
        <v>0</v>
      </c>
      <c r="L62" s="926">
        <f t="shared" si="2"/>
        <v>0</v>
      </c>
      <c r="M62" s="926">
        <f t="shared" si="3"/>
        <v>0</v>
      </c>
    </row>
    <row r="63" spans="1:13" ht="16">
      <c r="A63" s="633"/>
      <c r="B63" s="571" t="s">
        <v>2464</v>
      </c>
      <c r="C63" s="571"/>
      <c r="D63" s="574" t="s">
        <v>1484</v>
      </c>
      <c r="E63" s="574"/>
      <c r="F63" s="571" t="s">
        <v>2404</v>
      </c>
      <c r="G63" s="634"/>
      <c r="H63" s="633"/>
      <c r="I63" s="926">
        <f>SUMIFS(I$9:$I$48,$A$9:$A$48,"CapRate2",$H$9:$H$48,$F63)</f>
        <v>0</v>
      </c>
      <c r="J63" s="926">
        <f>SUMIFS($J$9:$J$48,$A$9:$A$48,"CapRate2",$H$9:$H$48,$F63)</f>
        <v>0</v>
      </c>
      <c r="K63" s="926">
        <f>SUMIFS($K$9:$K$48,$A$9:$A$48,"CapRate2",$H$9:$H$48,$F63)</f>
        <v>0</v>
      </c>
      <c r="L63" s="926">
        <f>SUMIFS($L$9:$L$48,$A$9:$A$48,"CapRate2",$H$9:$H$48,$F63)</f>
        <v>0</v>
      </c>
      <c r="M63" s="926">
        <f t="shared" si="3"/>
        <v>0</v>
      </c>
    </row>
    <row r="65" spans="1:13" ht="18.5">
      <c r="A65" s="1453" t="s">
        <v>2467</v>
      </c>
      <c r="B65" s="227"/>
      <c r="C65" s="227"/>
      <c r="D65" s="227"/>
      <c r="E65" s="227"/>
      <c r="F65" s="227"/>
      <c r="G65" s="227"/>
      <c r="H65" s="224"/>
      <c r="I65" s="1401"/>
      <c r="J65" s="1401"/>
      <c r="K65" s="1401"/>
      <c r="L65" s="1401"/>
      <c r="M65" s="1401"/>
    </row>
    <row r="66" spans="1:13" ht="16">
      <c r="A66" s="633"/>
      <c r="B66" s="634"/>
      <c r="C66" s="634"/>
      <c r="D66" s="634"/>
      <c r="E66" s="634"/>
      <c r="F66" s="634"/>
      <c r="G66" s="656"/>
      <c r="H66" s="633"/>
      <c r="I66" s="1409"/>
      <c r="J66" s="1409"/>
      <c r="K66" s="1409"/>
      <c r="L66" s="1409"/>
      <c r="M66" s="1409"/>
    </row>
    <row r="67" spans="1:13" ht="16">
      <c r="A67" s="633"/>
      <c r="B67" s="571" t="s">
        <v>1415</v>
      </c>
      <c r="C67" s="571" t="s">
        <v>2102</v>
      </c>
      <c r="D67" s="878" t="s">
        <v>2103</v>
      </c>
      <c r="E67" s="574"/>
      <c r="F67" s="571" t="s">
        <v>2101</v>
      </c>
      <c r="G67" s="634"/>
      <c r="H67" s="633"/>
      <c r="I67" s="1399">
        <f>'2.04 Revenue-Pass-through costs'!H13</f>
        <v>0</v>
      </c>
      <c r="J67" s="1399">
        <f>'2.04 Revenue-Pass-through costs'!I13</f>
        <v>0</v>
      </c>
      <c r="K67" s="1399">
        <f>'2.04 Revenue-Pass-through costs'!J13</f>
        <v>0</v>
      </c>
      <c r="L67" s="1399">
        <f>'2.04 Revenue-Pass-through costs'!K13</f>
        <v>0</v>
      </c>
      <c r="M67" s="1399">
        <f>'2.04 Revenue-Pass-through costs'!L13</f>
        <v>0</v>
      </c>
    </row>
    <row r="68" spans="1:13" ht="16">
      <c r="A68" s="633"/>
      <c r="B68" s="571" t="s">
        <v>2104</v>
      </c>
      <c r="C68" s="571" t="s">
        <v>2102</v>
      </c>
      <c r="D68" s="878" t="s">
        <v>2103</v>
      </c>
      <c r="E68" s="574"/>
      <c r="F68" s="571" t="s">
        <v>2105</v>
      </c>
      <c r="G68" s="634"/>
      <c r="H68" s="633"/>
      <c r="I68" s="1399">
        <f>'2.04 Revenue-Pass-through costs'!H14</f>
        <v>0</v>
      </c>
      <c r="J68" s="1399">
        <f>'2.04 Revenue-Pass-through costs'!I14</f>
        <v>0</v>
      </c>
      <c r="K68" s="1399">
        <f>'2.04 Revenue-Pass-through costs'!J14</f>
        <v>0</v>
      </c>
      <c r="L68" s="1399">
        <f>'2.04 Revenue-Pass-through costs'!K14</f>
        <v>0</v>
      </c>
      <c r="M68" s="1399">
        <f>'2.04 Revenue-Pass-through costs'!L14</f>
        <v>0</v>
      </c>
    </row>
    <row r="69" spans="1:13" ht="16">
      <c r="A69" s="633"/>
      <c r="B69" s="571" t="s">
        <v>2106</v>
      </c>
      <c r="C69" s="571" t="s">
        <v>2102</v>
      </c>
      <c r="D69" s="878" t="s">
        <v>2103</v>
      </c>
      <c r="E69" s="657"/>
      <c r="F69" s="571" t="s">
        <v>2107</v>
      </c>
      <c r="G69" s="634"/>
      <c r="H69" s="649"/>
      <c r="I69" s="1399">
        <f>'2.04 Revenue-Pass-through costs'!H15</f>
        <v>0</v>
      </c>
      <c r="J69" s="1399">
        <f>'2.04 Revenue-Pass-through costs'!I15</f>
        <v>0</v>
      </c>
      <c r="K69" s="1399">
        <f>'2.04 Revenue-Pass-through costs'!J15</f>
        <v>0</v>
      </c>
      <c r="L69" s="1399">
        <f>'2.04 Revenue-Pass-through costs'!K15</f>
        <v>0</v>
      </c>
      <c r="M69" s="1399">
        <f>'2.04 Revenue-Pass-through costs'!L15</f>
        <v>0</v>
      </c>
    </row>
    <row r="70" spans="1:13" ht="16">
      <c r="A70" s="633"/>
      <c r="B70" s="571" t="s">
        <v>2108</v>
      </c>
      <c r="C70" s="571" t="s">
        <v>2102</v>
      </c>
      <c r="D70" s="574" t="s">
        <v>1484</v>
      </c>
      <c r="E70" s="574"/>
      <c r="F70" s="571" t="s">
        <v>2109</v>
      </c>
      <c r="G70" s="634"/>
      <c r="H70" s="633"/>
      <c r="I70" s="1399">
        <f>'2.04 Revenue-Pass-through costs'!H16</f>
        <v>0</v>
      </c>
      <c r="J70" s="1399">
        <f>'2.04 Revenue-Pass-through costs'!I16</f>
        <v>0</v>
      </c>
      <c r="K70" s="1399">
        <f>'2.04 Revenue-Pass-through costs'!J16</f>
        <v>0</v>
      </c>
      <c r="L70" s="1399">
        <f>'2.04 Revenue-Pass-through costs'!K16</f>
        <v>0</v>
      </c>
      <c r="M70" s="1399">
        <f>'2.04 Revenue-Pass-through costs'!L16</f>
        <v>0</v>
      </c>
    </row>
    <row r="71" spans="1:13" ht="16">
      <c r="A71" s="633"/>
      <c r="B71" s="571" t="s">
        <v>2110</v>
      </c>
      <c r="C71" s="571" t="s">
        <v>2102</v>
      </c>
      <c r="D71" s="878" t="s">
        <v>2103</v>
      </c>
      <c r="E71" s="574"/>
      <c r="F71" s="571" t="s">
        <v>2111</v>
      </c>
      <c r="G71" s="634"/>
      <c r="H71" s="633"/>
      <c r="I71" s="1399">
        <f>'2.04 Revenue-Pass-through costs'!H17</f>
        <v>0</v>
      </c>
      <c r="J71" s="1399">
        <f>'2.04 Revenue-Pass-through costs'!I17</f>
        <v>0</v>
      </c>
      <c r="K71" s="1399">
        <f>'2.04 Revenue-Pass-through costs'!J17</f>
        <v>0</v>
      </c>
      <c r="L71" s="1399">
        <f>'2.04 Revenue-Pass-through costs'!K17</f>
        <v>0</v>
      </c>
      <c r="M71" s="1399">
        <f>'2.04 Revenue-Pass-through costs'!L17</f>
        <v>0</v>
      </c>
    </row>
    <row r="72" spans="1:13" ht="16">
      <c r="A72" s="633"/>
      <c r="B72" s="505" t="s">
        <v>2112</v>
      </c>
      <c r="C72" s="571" t="s">
        <v>2102</v>
      </c>
      <c r="D72" s="574" t="s">
        <v>1484</v>
      </c>
      <c r="E72" s="574"/>
      <c r="F72" s="571" t="s">
        <v>2113</v>
      </c>
      <c r="G72" s="634"/>
      <c r="H72" s="633"/>
      <c r="I72" s="1399">
        <f>'2.04 Revenue-Pass-through costs'!H18</f>
        <v>0</v>
      </c>
      <c r="J72" s="1399">
        <f>'2.04 Revenue-Pass-through costs'!I18</f>
        <v>0</v>
      </c>
      <c r="K72" s="1399">
        <f>'2.04 Revenue-Pass-through costs'!J18</f>
        <v>0</v>
      </c>
      <c r="L72" s="1399">
        <f>'2.04 Revenue-Pass-through costs'!K18</f>
        <v>0</v>
      </c>
      <c r="M72" s="1399">
        <f>'2.04 Revenue-Pass-through costs'!L18</f>
        <v>0</v>
      </c>
    </row>
    <row r="73" spans="1:13" ht="16">
      <c r="A73" s="633"/>
      <c r="B73" s="571" t="s">
        <v>2114</v>
      </c>
      <c r="C73" s="571" t="s">
        <v>2102</v>
      </c>
      <c r="D73" s="878" t="s">
        <v>2103</v>
      </c>
      <c r="E73" s="574"/>
      <c r="F73" s="571" t="s">
        <v>2115</v>
      </c>
      <c r="G73" s="634"/>
      <c r="H73" s="633"/>
      <c r="I73" s="1399">
        <f>'2.04 Revenue-Pass-through costs'!H19</f>
        <v>0</v>
      </c>
      <c r="J73" s="1399">
        <f>'2.04 Revenue-Pass-through costs'!I19</f>
        <v>0</v>
      </c>
      <c r="K73" s="1399">
        <f>'2.04 Revenue-Pass-through costs'!J19</f>
        <v>0</v>
      </c>
      <c r="L73" s="1399">
        <f>'2.04 Revenue-Pass-through costs'!K19</f>
        <v>0</v>
      </c>
      <c r="M73" s="1399">
        <f>'2.04 Revenue-Pass-through costs'!L19</f>
        <v>0</v>
      </c>
    </row>
    <row r="74" spans="1:13" ht="16">
      <c r="A74" s="633"/>
      <c r="B74" s="571" t="s">
        <v>2116</v>
      </c>
      <c r="C74" s="571" t="s">
        <v>2102</v>
      </c>
      <c r="D74" s="878" t="s">
        <v>2103</v>
      </c>
      <c r="E74" s="574"/>
      <c r="F74" s="571" t="s">
        <v>2117</v>
      </c>
      <c r="G74" s="634"/>
      <c r="H74" s="633"/>
      <c r="I74" s="1399">
        <f>'2.04 Revenue-Pass-through costs'!H20</f>
        <v>0</v>
      </c>
      <c r="J74" s="1399">
        <f>'2.04 Revenue-Pass-through costs'!I20</f>
        <v>0</v>
      </c>
      <c r="K74" s="1399">
        <f>'2.04 Revenue-Pass-through costs'!J20</f>
        <v>0</v>
      </c>
      <c r="L74" s="1399">
        <f>'2.04 Revenue-Pass-through costs'!K20</f>
        <v>0</v>
      </c>
      <c r="M74" s="1399">
        <f>'2.04 Revenue-Pass-through costs'!L20</f>
        <v>0</v>
      </c>
    </row>
    <row r="75" spans="1:13" ht="16">
      <c r="A75" s="633"/>
      <c r="B75" s="571" t="s">
        <v>2118</v>
      </c>
      <c r="C75" s="571" t="s">
        <v>2102</v>
      </c>
      <c r="D75" s="878" t="s">
        <v>2103</v>
      </c>
      <c r="E75" s="574"/>
      <c r="F75" s="571" t="s">
        <v>2119</v>
      </c>
      <c r="G75" s="634"/>
      <c r="H75" s="633"/>
      <c r="I75" s="1399">
        <f>'2.04 Revenue-Pass-through costs'!H21</f>
        <v>0</v>
      </c>
      <c r="J75" s="1399">
        <f>'2.04 Revenue-Pass-through costs'!I21</f>
        <v>0</v>
      </c>
      <c r="K75" s="1399">
        <f>'2.04 Revenue-Pass-through costs'!J21</f>
        <v>0</v>
      </c>
      <c r="L75" s="1399">
        <f>'2.04 Revenue-Pass-through costs'!K21</f>
        <v>0</v>
      </c>
      <c r="M75" s="1399">
        <f>'2.04 Revenue-Pass-through costs'!L21</f>
        <v>0</v>
      </c>
    </row>
    <row r="76" spans="1:13" ht="16">
      <c r="A76" s="633"/>
      <c r="B76" s="571" t="s">
        <v>2120</v>
      </c>
      <c r="C76" s="571" t="s">
        <v>2102</v>
      </c>
      <c r="D76" s="878" t="s">
        <v>2103</v>
      </c>
      <c r="E76" s="574"/>
      <c r="F76" s="571" t="s">
        <v>2121</v>
      </c>
      <c r="G76" s="634"/>
      <c r="H76" s="633"/>
      <c r="I76" s="1399">
        <f>'2.04 Revenue-Pass-through costs'!H22</f>
        <v>0</v>
      </c>
      <c r="J76" s="1399">
        <f>'2.04 Revenue-Pass-through costs'!I22</f>
        <v>0</v>
      </c>
      <c r="K76" s="1399">
        <f>'2.04 Revenue-Pass-through costs'!J22</f>
        <v>0</v>
      </c>
      <c r="L76" s="1399">
        <f>'2.04 Revenue-Pass-through costs'!K22</f>
        <v>0</v>
      </c>
      <c r="M76" s="1399">
        <f>'2.04 Revenue-Pass-through costs'!L22</f>
        <v>0</v>
      </c>
    </row>
    <row r="77" spans="1:13" ht="16">
      <c r="A77" s="633"/>
      <c r="B77" s="571" t="s">
        <v>2122</v>
      </c>
      <c r="C77" s="571" t="s">
        <v>2102</v>
      </c>
      <c r="D77" s="878" t="s">
        <v>2103</v>
      </c>
      <c r="E77" s="574"/>
      <c r="F77" s="571" t="s">
        <v>2123</v>
      </c>
      <c r="G77" s="634"/>
      <c r="H77" s="633"/>
      <c r="I77" s="1399">
        <f>'2.04 Revenue-Pass-through costs'!H23</f>
        <v>0</v>
      </c>
      <c r="J77" s="1399">
        <f>'2.04 Revenue-Pass-through costs'!I23</f>
        <v>0</v>
      </c>
      <c r="K77" s="1399">
        <f>'2.04 Revenue-Pass-through costs'!J23</f>
        <v>0</v>
      </c>
      <c r="L77" s="1399">
        <f>'2.04 Revenue-Pass-through costs'!K23</f>
        <v>0</v>
      </c>
      <c r="M77" s="1399">
        <f>'2.04 Revenue-Pass-through costs'!L23</f>
        <v>0</v>
      </c>
    </row>
    <row r="78" spans="1:13" ht="16">
      <c r="A78" s="633"/>
      <c r="B78" s="633"/>
      <c r="C78" s="633"/>
      <c r="D78" s="633"/>
      <c r="E78" s="633"/>
      <c r="F78" s="633"/>
      <c r="G78" s="633"/>
      <c r="H78" s="633"/>
      <c r="I78" s="1400"/>
      <c r="J78" s="1400"/>
      <c r="K78" s="1400"/>
      <c r="L78" s="1400"/>
      <c r="M78" s="1400"/>
    </row>
    <row r="79" spans="1:13" ht="18.5">
      <c r="A79" s="1453" t="s">
        <v>2468</v>
      </c>
      <c r="B79" s="227"/>
      <c r="C79" s="227"/>
      <c r="D79" s="227"/>
      <c r="E79" s="227"/>
      <c r="F79" s="227"/>
      <c r="G79" s="227"/>
      <c r="H79" s="224"/>
      <c r="I79" s="1401"/>
      <c r="J79" s="1401"/>
      <c r="K79" s="1401"/>
      <c r="L79" s="1401"/>
      <c r="M79" s="1401"/>
    </row>
    <row r="81" spans="1:13" ht="16">
      <c r="A81" s="633"/>
      <c r="B81" s="571" t="s">
        <v>2149</v>
      </c>
      <c r="C81" s="571" t="s">
        <v>2151</v>
      </c>
      <c r="D81" s="574" t="s">
        <v>1484</v>
      </c>
      <c r="E81" s="574"/>
      <c r="F81" s="571" t="s">
        <v>2150</v>
      </c>
      <c r="G81" s="658"/>
      <c r="H81" s="633"/>
      <c r="I81" s="1403">
        <f>'2.05 Revenue - ODI'!E8</f>
        <v>0</v>
      </c>
      <c r="J81" s="1403">
        <f>'2.05 Revenue - ODI'!F8</f>
        <v>0</v>
      </c>
      <c r="K81" s="1403">
        <f>'2.05 Revenue - ODI'!G8</f>
        <v>0</v>
      </c>
      <c r="L81" s="1403">
        <f>'2.05 Revenue - ODI'!H8</f>
        <v>0</v>
      </c>
      <c r="M81" s="1403">
        <f>'2.05 Revenue - ODI'!I8</f>
        <v>0</v>
      </c>
    </row>
    <row r="82" spans="1:13" ht="16">
      <c r="A82" s="633"/>
      <c r="B82" s="571" t="s">
        <v>2152</v>
      </c>
      <c r="C82" s="571" t="s">
        <v>2154</v>
      </c>
      <c r="D82" s="574" t="s">
        <v>1484</v>
      </c>
      <c r="E82" s="574"/>
      <c r="F82" s="571" t="s">
        <v>2153</v>
      </c>
      <c r="G82" s="658"/>
      <c r="H82" s="633"/>
      <c r="I82" s="1403">
        <f>'2.05 Revenue - ODI'!E9</f>
        <v>0</v>
      </c>
      <c r="J82" s="1403">
        <f>'2.05 Revenue - ODI'!F9</f>
        <v>0</v>
      </c>
      <c r="K82" s="1403">
        <f>'2.05 Revenue - ODI'!G9</f>
        <v>0</v>
      </c>
      <c r="L82" s="1403">
        <f>'2.05 Revenue - ODI'!H9</f>
        <v>0</v>
      </c>
      <c r="M82" s="1403">
        <f>'2.05 Revenue - ODI'!I9</f>
        <v>0</v>
      </c>
    </row>
    <row r="83" spans="1:13" ht="16">
      <c r="A83" s="633"/>
      <c r="B83" s="571" t="s">
        <v>2155</v>
      </c>
      <c r="C83" s="571" t="s">
        <v>2157</v>
      </c>
      <c r="D83" s="574" t="s">
        <v>1484</v>
      </c>
      <c r="E83" s="574"/>
      <c r="F83" s="571" t="s">
        <v>2156</v>
      </c>
      <c r="G83" s="658"/>
      <c r="H83" s="633"/>
      <c r="I83" s="1403">
        <f>'2.05 Revenue - ODI'!E10</f>
        <v>0</v>
      </c>
      <c r="J83" s="1403">
        <f>'2.05 Revenue - ODI'!F10</f>
        <v>0</v>
      </c>
      <c r="K83" s="1403">
        <f>'2.05 Revenue - ODI'!G10</f>
        <v>0</v>
      </c>
      <c r="L83" s="1403">
        <f>'2.05 Revenue - ODI'!H10</f>
        <v>0</v>
      </c>
      <c r="M83" s="1403">
        <f>'2.05 Revenue - ODI'!I10</f>
        <v>0</v>
      </c>
    </row>
    <row r="84" spans="1:13" ht="16">
      <c r="A84" s="633"/>
      <c r="B84" s="571" t="s">
        <v>2158</v>
      </c>
      <c r="C84" s="571" t="s">
        <v>2159</v>
      </c>
      <c r="D84" s="574" t="s">
        <v>1484</v>
      </c>
      <c r="E84" s="574"/>
      <c r="F84" s="571" t="s">
        <v>2156</v>
      </c>
      <c r="G84" s="658"/>
      <c r="H84" s="633"/>
      <c r="I84" s="1403">
        <f>'2.05 Revenue - ODI'!E11</f>
        <v>0</v>
      </c>
      <c r="J84" s="1403">
        <f>'2.05 Revenue - ODI'!F11</f>
        <v>0</v>
      </c>
      <c r="K84" s="1403">
        <f>'2.05 Revenue - ODI'!G11</f>
        <v>0</v>
      </c>
      <c r="L84" s="1403">
        <f>'2.05 Revenue - ODI'!H11</f>
        <v>0</v>
      </c>
      <c r="M84" s="1403">
        <f>'2.05 Revenue - ODI'!I11</f>
        <v>0</v>
      </c>
    </row>
    <row r="85" spans="1:13" ht="16">
      <c r="A85" s="633"/>
      <c r="B85" s="571" t="s">
        <v>2160</v>
      </c>
      <c r="C85" s="571" t="s">
        <v>2162</v>
      </c>
      <c r="D85" s="574" t="s">
        <v>1484</v>
      </c>
      <c r="E85" s="574"/>
      <c r="F85" s="571" t="s">
        <v>2161</v>
      </c>
      <c r="G85" s="658"/>
      <c r="H85" s="633"/>
      <c r="I85" s="1403">
        <f>'2.05 Revenue - ODI'!E12</f>
        <v>0</v>
      </c>
      <c r="J85" s="1403">
        <f>'2.05 Revenue - ODI'!F12</f>
        <v>0</v>
      </c>
      <c r="K85" s="1403">
        <f>'2.05 Revenue - ODI'!G12</f>
        <v>0</v>
      </c>
      <c r="L85" s="1403">
        <f>'2.05 Revenue - ODI'!H12</f>
        <v>0</v>
      </c>
      <c r="M85" s="1403">
        <f>'2.05 Revenue - ODI'!I12</f>
        <v>0</v>
      </c>
    </row>
    <row r="86" spans="1:13" ht="16">
      <c r="A86" s="633"/>
      <c r="B86" s="571" t="s">
        <v>2163</v>
      </c>
      <c r="C86" s="571" t="s">
        <v>2165</v>
      </c>
      <c r="D86" s="574" t="s">
        <v>1484</v>
      </c>
      <c r="E86" s="574"/>
      <c r="F86" s="571" t="s">
        <v>2164</v>
      </c>
      <c r="G86" s="658"/>
      <c r="H86" s="633"/>
      <c r="I86" s="1403">
        <f>'2.05 Revenue - ODI'!E13</f>
        <v>0</v>
      </c>
      <c r="J86" s="1403">
        <f>'2.05 Revenue - ODI'!F13</f>
        <v>0</v>
      </c>
      <c r="K86" s="1403">
        <f>'2.05 Revenue - ODI'!G13</f>
        <v>0</v>
      </c>
      <c r="L86" s="1403">
        <f>'2.05 Revenue - ODI'!H13</f>
        <v>0</v>
      </c>
      <c r="M86" s="1403">
        <f>'2.05 Revenue - ODI'!I13</f>
        <v>0</v>
      </c>
    </row>
    <row r="87" spans="1:13" ht="16">
      <c r="A87" s="633"/>
      <c r="B87" s="571"/>
      <c r="C87" s="571"/>
      <c r="D87" s="571"/>
      <c r="E87" s="571"/>
      <c r="F87" s="571"/>
      <c r="G87" s="571"/>
      <c r="H87" s="633"/>
      <c r="I87" s="1404"/>
      <c r="J87" s="1404"/>
      <c r="K87" s="1404"/>
      <c r="L87" s="1404"/>
      <c r="M87" s="1404"/>
    </row>
    <row r="88" spans="1:13" ht="18.5">
      <c r="A88" s="1453" t="s">
        <v>2469</v>
      </c>
      <c r="B88" s="227"/>
      <c r="C88" s="227"/>
      <c r="D88" s="227"/>
      <c r="E88" s="227"/>
      <c r="F88" s="227"/>
      <c r="G88" s="227"/>
      <c r="H88" s="224"/>
      <c r="I88" s="1405"/>
      <c r="J88" s="1405"/>
      <c r="K88" s="1405"/>
      <c r="L88" s="1405"/>
      <c r="M88" s="1405"/>
    </row>
    <row r="89" spans="1:13" ht="16">
      <c r="A89" s="633"/>
      <c r="B89" s="571"/>
      <c r="C89" s="571"/>
      <c r="D89" s="574"/>
      <c r="E89" s="574"/>
      <c r="F89" s="571"/>
      <c r="G89" s="634"/>
      <c r="H89" s="649"/>
      <c r="I89" s="1406"/>
      <c r="J89" s="1406"/>
      <c r="K89" s="1406"/>
      <c r="L89" s="1406"/>
      <c r="M89" s="1406"/>
    </row>
    <row r="90" spans="1:13" ht="16">
      <c r="A90" s="633"/>
      <c r="B90" s="571" t="s">
        <v>2291</v>
      </c>
      <c r="C90" s="571" t="s">
        <v>2293</v>
      </c>
      <c r="D90" s="574" t="s">
        <v>1484</v>
      </c>
      <c r="E90" s="574"/>
      <c r="F90" s="571" t="s">
        <v>2470</v>
      </c>
      <c r="G90" s="634"/>
      <c r="H90" s="633"/>
      <c r="I90" s="1403">
        <f>'2.06 Revenue - ORA'!E9</f>
        <v>0</v>
      </c>
      <c r="J90" s="1403">
        <f>'2.06 Revenue - ORA'!F9</f>
        <v>0</v>
      </c>
      <c r="K90" s="1403">
        <f>'2.06 Revenue - ORA'!G9</f>
        <v>0</v>
      </c>
      <c r="L90" s="1403">
        <f>'2.06 Revenue - ORA'!H9</f>
        <v>0</v>
      </c>
      <c r="M90" s="1403">
        <f>'2.06 Revenue - ORA'!I9</f>
        <v>0</v>
      </c>
    </row>
    <row r="91" spans="1:13" ht="16">
      <c r="A91" s="633"/>
      <c r="B91" s="571" t="s">
        <v>2294</v>
      </c>
      <c r="C91" s="571" t="s">
        <v>2296</v>
      </c>
      <c r="D91" s="574" t="s">
        <v>1484</v>
      </c>
      <c r="E91" s="574"/>
      <c r="F91" s="571" t="s">
        <v>2471</v>
      </c>
      <c r="G91" s="634"/>
      <c r="H91" s="633"/>
      <c r="I91" s="1403">
        <f>'2.06 Revenue - ORA'!E10</f>
        <v>0</v>
      </c>
      <c r="J91" s="1403">
        <f>'2.06 Revenue - ORA'!F10</f>
        <v>0</v>
      </c>
      <c r="K91" s="1403">
        <f>'2.06 Revenue - ORA'!G10</f>
        <v>0</v>
      </c>
      <c r="L91" s="1403">
        <f>'2.06 Revenue - ORA'!H10</f>
        <v>0</v>
      </c>
      <c r="M91" s="1403">
        <f>'2.06 Revenue - ORA'!I10</f>
        <v>0</v>
      </c>
    </row>
    <row r="92" spans="1:13" ht="16">
      <c r="A92" s="633"/>
      <c r="B92" s="571" t="s">
        <v>2297</v>
      </c>
      <c r="C92" s="571" t="s">
        <v>2299</v>
      </c>
      <c r="D92" s="574" t="s">
        <v>1484</v>
      </c>
      <c r="E92" s="574"/>
      <c r="F92" s="571" t="s">
        <v>2472</v>
      </c>
      <c r="G92" s="634"/>
      <c r="H92" s="633"/>
      <c r="I92" s="1403">
        <f>'2.06 Revenue - ORA'!E11</f>
        <v>0</v>
      </c>
      <c r="J92" s="1403">
        <f>'2.06 Revenue - ORA'!F11</f>
        <v>0</v>
      </c>
      <c r="K92" s="1403">
        <f>'2.06 Revenue - ORA'!G11</f>
        <v>0</v>
      </c>
      <c r="L92" s="1403">
        <f>'2.06 Revenue - ORA'!H11</f>
        <v>0</v>
      </c>
      <c r="M92" s="1403">
        <f>'2.06 Revenue - ORA'!I11</f>
        <v>0</v>
      </c>
    </row>
    <row r="93" spans="1:13">
      <c r="I93" s="659"/>
      <c r="J93" s="659"/>
      <c r="K93" s="659"/>
      <c r="L93" s="659"/>
      <c r="M93" s="659"/>
    </row>
    <row r="94" spans="1:13" ht="18.5">
      <c r="A94" s="1453" t="s">
        <v>2473</v>
      </c>
      <c r="B94" s="227"/>
      <c r="C94" s="227"/>
      <c r="D94" s="227"/>
      <c r="E94" s="227"/>
      <c r="F94" s="227"/>
      <c r="G94" s="227"/>
      <c r="H94" s="224"/>
      <c r="I94" s="228"/>
      <c r="J94" s="228"/>
      <c r="K94" s="228"/>
      <c r="L94" s="228"/>
      <c r="M94" s="228"/>
    </row>
    <row r="95" spans="1:13">
      <c r="I95" s="659"/>
      <c r="J95" s="659"/>
      <c r="K95" s="659"/>
      <c r="L95" s="659"/>
      <c r="M95" s="659"/>
    </row>
    <row r="96" spans="1:13">
      <c r="B96" s="571" t="s">
        <v>2474</v>
      </c>
      <c r="I96" s="659"/>
      <c r="J96" s="659"/>
      <c r="K96" s="659"/>
      <c r="L96" s="659"/>
      <c r="M96" s="659"/>
    </row>
    <row r="98" spans="1:13" ht="15.5">
      <c r="B98" s="571" t="s">
        <v>2475</v>
      </c>
      <c r="D98" s="490" t="s">
        <v>1692</v>
      </c>
      <c r="F98" s="490" t="s">
        <v>2476</v>
      </c>
      <c r="I98" s="996">
        <f>'2.07 Revenue-TaxPoolTotex Alloc'!I86</f>
        <v>0</v>
      </c>
      <c r="J98" s="996">
        <f>'2.07 Revenue-TaxPoolTotex Alloc'!J86</f>
        <v>0</v>
      </c>
      <c r="K98" s="996">
        <f>'2.07 Revenue-TaxPoolTotex Alloc'!K86</f>
        <v>0</v>
      </c>
      <c r="L98" s="996">
        <f>'2.07 Revenue-TaxPoolTotex Alloc'!L86</f>
        <v>0</v>
      </c>
      <c r="M98" s="996">
        <f>'2.07 Revenue-TaxPoolTotex Alloc'!M86</f>
        <v>0</v>
      </c>
    </row>
    <row r="99" spans="1:13" ht="15.5">
      <c r="B99" s="571" t="s">
        <v>2477</v>
      </c>
      <c r="D99" s="490" t="s">
        <v>1692</v>
      </c>
      <c r="F99" s="490" t="s">
        <v>2478</v>
      </c>
      <c r="I99" s="996">
        <f>'2.07 Revenue-TaxPoolTotex Alloc'!I87</f>
        <v>0</v>
      </c>
      <c r="J99" s="996">
        <f>'2.07 Revenue-TaxPoolTotex Alloc'!J87</f>
        <v>0</v>
      </c>
      <c r="K99" s="996">
        <f>'2.07 Revenue-TaxPoolTotex Alloc'!K87</f>
        <v>0</v>
      </c>
      <c r="L99" s="996">
        <f>'2.07 Revenue-TaxPoolTotex Alloc'!L87</f>
        <v>0</v>
      </c>
      <c r="M99" s="996">
        <f>'2.07 Revenue-TaxPoolTotex Alloc'!M87</f>
        <v>0</v>
      </c>
    </row>
    <row r="100" spans="1:13" ht="15.5">
      <c r="B100" s="571" t="s">
        <v>2479</v>
      </c>
      <c r="D100" s="490" t="s">
        <v>1692</v>
      </c>
      <c r="F100" s="490" t="s">
        <v>2480</v>
      </c>
      <c r="I100" s="996">
        <f>'2.07 Revenue-TaxPoolTotex Alloc'!I88</f>
        <v>0</v>
      </c>
      <c r="J100" s="996">
        <f>'2.07 Revenue-TaxPoolTotex Alloc'!J88</f>
        <v>0</v>
      </c>
      <c r="K100" s="996">
        <f>'2.07 Revenue-TaxPoolTotex Alloc'!K88</f>
        <v>0</v>
      </c>
      <c r="L100" s="996">
        <f>'2.07 Revenue-TaxPoolTotex Alloc'!L88</f>
        <v>0</v>
      </c>
      <c r="M100" s="996">
        <f>'2.07 Revenue-TaxPoolTotex Alloc'!M88</f>
        <v>0</v>
      </c>
    </row>
    <row r="101" spans="1:13" ht="15.5">
      <c r="B101" s="571" t="s">
        <v>2481</v>
      </c>
      <c r="D101" s="490" t="s">
        <v>1692</v>
      </c>
      <c r="F101" s="490" t="s">
        <v>2482</v>
      </c>
      <c r="I101" s="996">
        <f>'2.07 Revenue-TaxPoolTotex Alloc'!I89</f>
        <v>0</v>
      </c>
      <c r="J101" s="996">
        <f>'2.07 Revenue-TaxPoolTotex Alloc'!J89</f>
        <v>0</v>
      </c>
      <c r="K101" s="996">
        <f>'2.07 Revenue-TaxPoolTotex Alloc'!K89</f>
        <v>0</v>
      </c>
      <c r="L101" s="996">
        <f>'2.07 Revenue-TaxPoolTotex Alloc'!L89</f>
        <v>0</v>
      </c>
      <c r="M101" s="996">
        <f>'2.07 Revenue-TaxPoolTotex Alloc'!M89</f>
        <v>0</v>
      </c>
    </row>
    <row r="102" spans="1:13" ht="15.5">
      <c r="B102" s="571" t="s">
        <v>2483</v>
      </c>
      <c r="D102" s="490" t="s">
        <v>1692</v>
      </c>
      <c r="F102" s="490" t="s">
        <v>2484</v>
      </c>
      <c r="I102" s="996">
        <f>'2.07 Revenue-TaxPoolTotex Alloc'!I90</f>
        <v>0</v>
      </c>
      <c r="J102" s="996">
        <f>'2.07 Revenue-TaxPoolTotex Alloc'!J90</f>
        <v>0</v>
      </c>
      <c r="K102" s="996">
        <f>'2.07 Revenue-TaxPoolTotex Alloc'!K90</f>
        <v>0</v>
      </c>
      <c r="L102" s="996">
        <f>'2.07 Revenue-TaxPoolTotex Alloc'!L90</f>
        <v>0</v>
      </c>
      <c r="M102" s="996">
        <f>'2.07 Revenue-TaxPoolTotex Alloc'!M90</f>
        <v>0</v>
      </c>
    </row>
    <row r="103" spans="1:13" ht="15.5">
      <c r="B103" s="571" t="s">
        <v>2485</v>
      </c>
      <c r="D103" s="490" t="s">
        <v>1692</v>
      </c>
      <c r="F103" s="490" t="s">
        <v>2486</v>
      </c>
      <c r="I103" s="996">
        <f>'2.07 Revenue-TaxPoolTotex Alloc'!I91</f>
        <v>0</v>
      </c>
      <c r="J103" s="996">
        <f>'2.07 Revenue-TaxPoolTotex Alloc'!J91</f>
        <v>0</v>
      </c>
      <c r="K103" s="996">
        <f>'2.07 Revenue-TaxPoolTotex Alloc'!K91</f>
        <v>0</v>
      </c>
      <c r="L103" s="996">
        <f>'2.07 Revenue-TaxPoolTotex Alloc'!L91</f>
        <v>0</v>
      </c>
      <c r="M103" s="996">
        <f>'2.07 Revenue-TaxPoolTotex Alloc'!M91</f>
        <v>0</v>
      </c>
    </row>
    <row r="104" spans="1:13">
      <c r="B104" s="571"/>
      <c r="I104" s="660"/>
      <c r="J104" s="660"/>
      <c r="K104" s="660"/>
      <c r="L104" s="660"/>
      <c r="M104" s="660"/>
    </row>
    <row r="105" spans="1:13">
      <c r="B105" s="571"/>
      <c r="I105" s="660"/>
      <c r="J105" s="660"/>
      <c r="K105" s="660"/>
      <c r="L105" s="660"/>
      <c r="M105" s="660"/>
    </row>
    <row r="106" spans="1:13" ht="18.5">
      <c r="A106" s="1453" t="s">
        <v>2487</v>
      </c>
      <c r="B106" s="227"/>
      <c r="C106" s="227"/>
      <c r="D106" s="227"/>
      <c r="E106" s="227"/>
      <c r="F106" s="227"/>
      <c r="G106" s="227"/>
      <c r="H106" s="224"/>
      <c r="I106" s="224"/>
      <c r="J106" s="224"/>
      <c r="K106" s="224"/>
      <c r="L106" s="224"/>
      <c r="M106" s="224"/>
    </row>
    <row r="107" spans="1:13">
      <c r="B107" s="571"/>
      <c r="D107" s="574"/>
      <c r="E107" s="574"/>
      <c r="I107" s="660"/>
      <c r="J107" s="660"/>
      <c r="K107" s="660"/>
      <c r="L107" s="660"/>
      <c r="M107" s="660"/>
    </row>
    <row r="108" spans="1:13" ht="15.5">
      <c r="B108" s="885" t="s">
        <v>2488</v>
      </c>
      <c r="D108" s="886" t="s">
        <v>1484</v>
      </c>
      <c r="E108" s="886"/>
      <c r="F108" s="48" t="s">
        <v>2489</v>
      </c>
      <c r="I108" s="1043"/>
      <c r="J108" s="1043"/>
      <c r="K108" s="1043"/>
      <c r="L108" s="1043"/>
      <c r="M108" s="1043"/>
    </row>
    <row r="109" spans="1:13" ht="15.5">
      <c r="B109" s="885" t="s">
        <v>2490</v>
      </c>
      <c r="D109" s="886" t="s">
        <v>1484</v>
      </c>
      <c r="E109" s="886"/>
      <c r="F109" s="48" t="s">
        <v>2491</v>
      </c>
      <c r="I109" s="1403">
        <f>'2.09 Revenue -DRS Revenue'!I32</f>
        <v>0</v>
      </c>
      <c r="J109" s="1403">
        <f>'2.09 Revenue -DRS Revenue'!J32</f>
        <v>0</v>
      </c>
      <c r="K109" s="1403">
        <f>'2.09 Revenue -DRS Revenue'!K32</f>
        <v>0</v>
      </c>
      <c r="L109" s="1403">
        <f>'2.09 Revenue -DRS Revenue'!L32</f>
        <v>0</v>
      </c>
      <c r="M109" s="1403">
        <f>'2.09 Revenue -DRS Revenue'!M32</f>
        <v>0</v>
      </c>
    </row>
    <row r="110" spans="1:13" ht="15.5">
      <c r="B110" s="571" t="s">
        <v>2492</v>
      </c>
      <c r="D110" s="574" t="s">
        <v>1484</v>
      </c>
      <c r="E110" s="574"/>
      <c r="F110" s="490" t="s">
        <v>2493</v>
      </c>
      <c r="I110" s="1043"/>
      <c r="J110" s="1043"/>
      <c r="K110" s="1043"/>
      <c r="L110" s="1043"/>
      <c r="M110" s="1043"/>
    </row>
    <row r="111" spans="1:13" ht="15.5">
      <c r="B111" s="571" t="s">
        <v>2494</v>
      </c>
      <c r="D111" s="574" t="s">
        <v>1484</v>
      </c>
      <c r="E111" s="574"/>
      <c r="F111" s="490" t="s">
        <v>2495</v>
      </c>
      <c r="I111" s="1403">
        <f>-'4.17 DRS'!G63</f>
        <v>0</v>
      </c>
      <c r="J111" s="1403">
        <f>-'4.17 DRS'!H63</f>
        <v>0</v>
      </c>
      <c r="K111" s="1403">
        <f>-'4.17 DRS'!I63</f>
        <v>0</v>
      </c>
      <c r="L111" s="1403">
        <f>-'4.17 DRS'!J63</f>
        <v>0</v>
      </c>
      <c r="M111" s="1403">
        <f>-'4.17 DRS'!K63</f>
        <v>0</v>
      </c>
    </row>
    <row r="113" spans="1:13" s="878" customFormat="1" ht="18.5">
      <c r="A113" s="1453" t="s">
        <v>2380</v>
      </c>
      <c r="B113" s="224"/>
      <c r="C113" s="224"/>
      <c r="D113" s="224"/>
      <c r="E113" s="224"/>
      <c r="F113" s="224"/>
      <c r="G113" s="224"/>
      <c r="H113" s="224"/>
      <c r="I113" s="224"/>
      <c r="J113" s="224"/>
      <c r="K113" s="224"/>
      <c r="L113" s="224"/>
      <c r="M113" s="224"/>
    </row>
    <row r="114" spans="1:13" s="878" customFormat="1"/>
    <row r="115" spans="1:13" s="878" customFormat="1" ht="15.5">
      <c r="B115" s="878" t="s">
        <v>2376</v>
      </c>
      <c r="D115" s="878" t="s">
        <v>2103</v>
      </c>
      <c r="E115" s="878" t="s">
        <v>2496</v>
      </c>
      <c r="H115" s="1407">
        <f>'2.08 Revenue - Recovered Rev'!G24</f>
        <v>0</v>
      </c>
      <c r="I115" s="1407">
        <f>'2.08 Revenue - Recovered Rev'!H24</f>
        <v>0</v>
      </c>
      <c r="J115" s="1407">
        <f>'2.08 Revenue - Recovered Rev'!I24</f>
        <v>0</v>
      </c>
      <c r="K115" s="1407">
        <f>'2.08 Revenue - Recovered Rev'!J24</f>
        <v>0</v>
      </c>
      <c r="L115" s="1407">
        <f>'2.08 Revenue - Recovered Rev'!K24</f>
        <v>0</v>
      </c>
      <c r="M115" s="1407">
        <f>'2.08 Revenue - Recovered Rev'!L24</f>
        <v>0</v>
      </c>
    </row>
    <row r="116" spans="1:13" s="878" customFormat="1" ht="15.5">
      <c r="B116" s="878" t="s">
        <v>2378</v>
      </c>
      <c r="D116" s="878" t="s">
        <v>2103</v>
      </c>
      <c r="E116" s="878" t="s">
        <v>2497</v>
      </c>
      <c r="H116" s="1407">
        <f>'2.08 Revenue - Recovered Rev'!G25</f>
        <v>0</v>
      </c>
      <c r="I116" s="1407">
        <f>'2.08 Revenue - Recovered Rev'!H25</f>
        <v>0</v>
      </c>
      <c r="J116" s="1407">
        <f>'2.08 Revenue - Recovered Rev'!I25</f>
        <v>0</v>
      </c>
      <c r="K116" s="1407">
        <f>'2.08 Revenue - Recovered Rev'!J25</f>
        <v>0</v>
      </c>
      <c r="L116" s="1407">
        <f>'2.08 Revenue - Recovered Rev'!K25</f>
        <v>0</v>
      </c>
      <c r="M116" s="1407">
        <f>'2.08 Revenue - Recovered Rev'!L25</f>
        <v>0</v>
      </c>
    </row>
    <row r="117" spans="1:13" s="878" customFormat="1" ht="15.5">
      <c r="B117" s="878" t="s">
        <v>2380</v>
      </c>
      <c r="D117" s="878" t="s">
        <v>2103</v>
      </c>
      <c r="E117" s="878" t="s">
        <v>2498</v>
      </c>
      <c r="H117" s="1407">
        <f>'2.08 Revenue - Recovered Rev'!G26</f>
        <v>0</v>
      </c>
      <c r="I117" s="1407">
        <f>'2.08 Revenue - Recovered Rev'!H26</f>
        <v>0</v>
      </c>
      <c r="J117" s="1407">
        <f>'2.08 Revenue - Recovered Rev'!I26</f>
        <v>0</v>
      </c>
      <c r="K117" s="1407">
        <f>'2.08 Revenue - Recovered Rev'!J26</f>
        <v>0</v>
      </c>
      <c r="L117" s="1407">
        <f>'2.08 Revenue - Recovered Rev'!K26</f>
        <v>0</v>
      </c>
      <c r="M117" s="1407">
        <f>'2.08 Revenue - Recovered Rev'!L26</f>
        <v>0</v>
      </c>
    </row>
    <row r="118" spans="1:13">
      <c r="H118" s="1402"/>
      <c r="I118" s="1402"/>
      <c r="J118" s="1402"/>
      <c r="K118" s="1402"/>
      <c r="L118" s="1402"/>
      <c r="M118" s="1402"/>
    </row>
    <row r="119" spans="1:13">
      <c r="B119" s="879" t="s">
        <v>2383</v>
      </c>
      <c r="D119" s="880" t="s">
        <v>2103</v>
      </c>
      <c r="E119" s="881" t="s">
        <v>2384</v>
      </c>
      <c r="H119" s="1407">
        <f>'2.08 Revenue - Recovered Rev'!G30</f>
        <v>0</v>
      </c>
      <c r="I119" s="1408"/>
      <c r="J119" s="1408"/>
      <c r="K119" s="1408"/>
      <c r="L119" s="1408"/>
      <c r="M119" s="1408"/>
    </row>
    <row r="120" spans="1:13">
      <c r="B120" s="879" t="s">
        <v>2385</v>
      </c>
      <c r="D120" s="880" t="s">
        <v>2103</v>
      </c>
      <c r="E120" s="881" t="s">
        <v>2386</v>
      </c>
      <c r="H120" s="1407">
        <f>'2.08 Revenue - Recovered Rev'!G31</f>
        <v>0</v>
      </c>
      <c r="I120" s="1408"/>
      <c r="J120" s="1408"/>
      <c r="K120" s="1408"/>
      <c r="L120" s="1408"/>
      <c r="M120" s="1408"/>
    </row>
    <row r="121" spans="1:13">
      <c r="B121" s="879" t="s">
        <v>2387</v>
      </c>
      <c r="D121" s="882" t="s">
        <v>2103</v>
      </c>
      <c r="E121" s="881" t="s">
        <v>2388</v>
      </c>
      <c r="H121" s="1407">
        <f>'2.08 Revenue - Recovered Rev'!G32</f>
        <v>0</v>
      </c>
      <c r="I121" s="1407">
        <f>'2.08 Revenue - Recovered Rev'!H32</f>
        <v>0</v>
      </c>
      <c r="J121" s="1407">
        <f>'2.08 Revenue - Recovered Rev'!I32</f>
        <v>0</v>
      </c>
      <c r="K121" s="1407">
        <f>'2.08 Revenue - Recovered Rev'!J32</f>
        <v>0</v>
      </c>
      <c r="L121" s="1407">
        <f>'2.08 Revenue - Recovered Rev'!K32</f>
        <v>0</v>
      </c>
      <c r="M121" s="1407">
        <f>'2.08 Revenue - Recovered Rev'!L32</f>
        <v>0</v>
      </c>
    </row>
    <row r="122" spans="1:13">
      <c r="B122" s="879" t="s">
        <v>2389</v>
      </c>
      <c r="D122" s="882" t="s">
        <v>2103</v>
      </c>
      <c r="E122" s="881" t="s">
        <v>2390</v>
      </c>
      <c r="H122" s="1407">
        <f>'2.08 Revenue - Recovered Rev'!G33</f>
        <v>0</v>
      </c>
      <c r="I122" s="1407">
        <f>'2.08 Revenue - Recovered Rev'!H33</f>
        <v>0</v>
      </c>
      <c r="J122" s="1407">
        <f>'2.08 Revenue - Recovered Rev'!I33</f>
        <v>0</v>
      </c>
      <c r="K122" s="1407">
        <f>'2.08 Revenue - Recovered Rev'!J33</f>
        <v>0</v>
      </c>
      <c r="L122" s="1407">
        <f>'2.08 Revenue - Recovered Rev'!K33</f>
        <v>0</v>
      </c>
      <c r="M122" s="1407">
        <f>'2.08 Revenue - Recovered Rev'!L33</f>
        <v>0</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6655-20A7-4DA6-B233-99606D9BEB41}">
  <sheetPr codeName="Sheet37">
    <tabColor rgb="FF0070C0"/>
    <pageSetUpPr autoPageBreaks="0"/>
  </sheetPr>
  <dimension ref="A1:P2044"/>
  <sheetViews>
    <sheetView showZeros="0" zoomScale="40" zoomScaleNormal="40" workbookViewId="0">
      <pane ySplit="6" topLeftCell="A21" activePane="bottomLeft" state="frozen"/>
      <selection activeCell="G59" sqref="G59"/>
      <selection pane="bottomLeft" activeCell="L36" sqref="L36"/>
    </sheetView>
  </sheetViews>
  <sheetFormatPr defaultColWidth="14" defaultRowHeight="14"/>
  <cols>
    <col min="1" max="1" width="4.453125" style="11" customWidth="1"/>
    <col min="2" max="2" width="1.54296875" style="11" customWidth="1"/>
    <col min="3" max="3" width="12.453125" style="11" customWidth="1"/>
    <col min="4" max="4" width="4.453125" style="11" customWidth="1"/>
    <col min="5" max="5" width="39.453125" style="11" bestFit="1" customWidth="1"/>
    <col min="6" max="6" width="120.54296875" style="11" customWidth="1"/>
    <col min="7" max="7" width="2.453125" style="11" customWidth="1"/>
    <col min="8" max="8" width="27.54296875" style="11" customWidth="1"/>
    <col min="9" max="9" width="34.453125" style="11" customWidth="1"/>
    <col min="10" max="10" width="20.453125" style="11" bestFit="1" customWidth="1"/>
    <col min="11" max="11" width="5.453125" style="11" bestFit="1" customWidth="1"/>
    <col min="12" max="16" width="10" style="11" customWidth="1"/>
    <col min="17" max="34" width="18.453125" style="11" customWidth="1"/>
    <col min="35" max="41" width="14" style="11" customWidth="1"/>
    <col min="42" max="53" width="18.453125" style="11" customWidth="1"/>
    <col min="54" max="60" width="14" style="11"/>
    <col min="61" max="66" width="18.453125" style="11" customWidth="1"/>
    <col min="67" max="16384" width="14" style="11"/>
  </cols>
  <sheetData>
    <row r="1" spans="1:16" s="2" customFormat="1" ht="25">
      <c r="A1" s="62" t="s">
        <v>1365</v>
      </c>
      <c r="B1" s="3"/>
      <c r="J1" s="3"/>
      <c r="N1" s="3"/>
    </row>
    <row r="2" spans="1:16" s="2" customFormat="1" ht="25">
      <c r="A2" s="4" t="str">
        <f>Cover!$E$13</f>
        <v>Master</v>
      </c>
      <c r="B2" s="3"/>
    </row>
    <row r="3" spans="1:16" s="2" customFormat="1" ht="25">
      <c r="A3" s="4">
        <f>Cover!$E$15</f>
        <v>2025</v>
      </c>
      <c r="B3" s="4"/>
      <c r="C3" s="4"/>
      <c r="D3" s="4"/>
    </row>
    <row r="4" spans="1:16" s="5" customFormat="1" ht="25.5" thickBot="1">
      <c r="A4" s="1302" t="s">
        <v>53</v>
      </c>
      <c r="B4" s="6"/>
    </row>
    <row r="5" spans="1:16" ht="18">
      <c r="A5" s="355"/>
      <c r="B5" s="357"/>
      <c r="C5" s="357"/>
      <c r="D5" s="9"/>
      <c r="E5" s="9"/>
      <c r="F5" s="9"/>
      <c r="G5" s="9"/>
      <c r="H5" s="9"/>
      <c r="I5" s="9"/>
      <c r="J5" s="355"/>
      <c r="K5" s="355"/>
      <c r="L5" s="362" t="s">
        <v>1743</v>
      </c>
      <c r="M5" s="361"/>
      <c r="N5" s="361"/>
      <c r="O5" s="361"/>
      <c r="P5" s="360"/>
    </row>
    <row r="6" spans="1:16" s="61" customFormat="1" ht="15.5">
      <c r="A6" s="347"/>
      <c r="B6" s="352"/>
      <c r="C6" s="352"/>
      <c r="D6" s="36"/>
      <c r="E6" s="719" t="s">
        <v>2499</v>
      </c>
      <c r="F6" s="719" t="s">
        <v>2500</v>
      </c>
      <c r="G6" s="353"/>
      <c r="H6" s="36" t="s">
        <v>2501</v>
      </c>
      <c r="I6" s="36" t="s">
        <v>2502</v>
      </c>
      <c r="J6" s="358" t="s">
        <v>174</v>
      </c>
      <c r="K6" s="358" t="s">
        <v>175</v>
      </c>
      <c r="L6" s="350">
        <v>2022</v>
      </c>
      <c r="M6" s="349">
        <v>2023</v>
      </c>
      <c r="N6" s="349">
        <v>2024</v>
      </c>
      <c r="O6" s="349">
        <v>2025</v>
      </c>
      <c r="P6" s="348">
        <v>2026</v>
      </c>
    </row>
    <row r="7" spans="1:16">
      <c r="J7" s="92"/>
    </row>
    <row r="8" spans="1:16" s="1060" customFormat="1" ht="18">
      <c r="A8" s="28" t="s">
        <v>2503</v>
      </c>
      <c r="B8" s="28"/>
      <c r="C8" s="27"/>
      <c r="D8" s="27"/>
      <c r="E8" s="27"/>
      <c r="F8" s="27"/>
      <c r="G8" s="27"/>
      <c r="H8" s="27"/>
      <c r="I8" s="27"/>
      <c r="J8" s="93"/>
      <c r="K8" s="27"/>
      <c r="L8" s="27"/>
      <c r="M8" s="27"/>
      <c r="N8" s="27"/>
      <c r="O8" s="27"/>
      <c r="P8" s="27"/>
    </row>
    <row r="9" spans="1:16" s="78" customFormat="1" ht="13.5" customHeight="1">
      <c r="A9" s="353"/>
      <c r="B9" s="353"/>
      <c r="C9" s="353"/>
      <c r="D9" s="353"/>
      <c r="E9" s="353"/>
      <c r="F9" s="353"/>
      <c r="G9" s="353"/>
      <c r="H9" s="353"/>
      <c r="I9" s="353"/>
      <c r="J9" s="91"/>
      <c r="K9" s="367"/>
      <c r="L9" s="353"/>
      <c r="M9" s="353"/>
      <c r="N9" s="13"/>
      <c r="O9" s="371"/>
      <c r="P9" s="367"/>
    </row>
    <row r="10" spans="1:16" s="353" customFormat="1">
      <c r="B10" s="34" t="s">
        <v>2504</v>
      </c>
      <c r="C10" s="34"/>
      <c r="D10" s="34"/>
      <c r="E10" s="33"/>
      <c r="F10" s="33"/>
      <c r="G10" s="33"/>
      <c r="H10" s="33"/>
      <c r="I10" s="33"/>
      <c r="J10" s="33"/>
      <c r="K10" s="33"/>
      <c r="L10" s="33"/>
      <c r="M10" s="33"/>
      <c r="N10" s="33"/>
      <c r="O10" s="33"/>
      <c r="P10" s="33"/>
    </row>
    <row r="11" spans="1:16" ht="15.5">
      <c r="A11" s="353"/>
      <c r="B11" s="353"/>
      <c r="C11" s="353"/>
      <c r="D11" s="719"/>
      <c r="E11" s="719"/>
      <c r="F11" s="719"/>
      <c r="G11" s="353"/>
      <c r="H11" s="36"/>
      <c r="I11" s="36"/>
      <c r="J11" s="353"/>
      <c r="K11" s="353"/>
      <c r="L11" s="353"/>
      <c r="M11" s="353"/>
      <c r="N11" s="353"/>
      <c r="O11" s="353"/>
      <c r="P11" s="353"/>
    </row>
    <row r="12" spans="1:16" ht="14.5">
      <c r="D12" s="20"/>
      <c r="E12" s="20"/>
      <c r="F12" s="20"/>
      <c r="G12" s="20"/>
      <c r="H12"/>
      <c r="I12" t="s">
        <v>1557</v>
      </c>
      <c r="J12" s="347" t="s">
        <v>1368</v>
      </c>
      <c r="K12" s="20" t="str">
        <f t="shared" ref="K12:K20" si="0">IF(F12="Placeholder", "Placeholder", "£m")</f>
        <v>£m</v>
      </c>
      <c r="L12" s="1115">
        <f t="shared" ref="L12:P20" si="1">SUMIF($I$36:$I$154, $I12, L$36:L$154)</f>
        <v>0</v>
      </c>
      <c r="M12" s="1115">
        <f t="shared" si="1"/>
        <v>0</v>
      </c>
      <c r="N12" s="1115">
        <f t="shared" si="1"/>
        <v>0</v>
      </c>
      <c r="O12" s="1115">
        <f t="shared" si="1"/>
        <v>0</v>
      </c>
      <c r="P12" s="1115">
        <f t="shared" si="1"/>
        <v>0</v>
      </c>
    </row>
    <row r="13" spans="1:16" ht="14.5">
      <c r="D13" s="20"/>
      <c r="E13" s="20"/>
      <c r="F13" s="20"/>
      <c r="G13" s="20"/>
      <c r="H13"/>
      <c r="I13" t="s">
        <v>182</v>
      </c>
      <c r="J13" s="347" t="s">
        <v>1368</v>
      </c>
      <c r="K13" s="20" t="str">
        <f t="shared" si="0"/>
        <v>£m</v>
      </c>
      <c r="L13" s="1115">
        <f t="shared" si="1"/>
        <v>0</v>
      </c>
      <c r="M13" s="1115">
        <f t="shared" si="1"/>
        <v>0</v>
      </c>
      <c r="N13" s="1115">
        <f t="shared" si="1"/>
        <v>0</v>
      </c>
      <c r="O13" s="1115">
        <f t="shared" si="1"/>
        <v>0</v>
      </c>
      <c r="P13" s="1115">
        <f t="shared" si="1"/>
        <v>0</v>
      </c>
    </row>
    <row r="14" spans="1:16" ht="14.5">
      <c r="D14" s="20"/>
      <c r="E14" s="20"/>
      <c r="F14" s="20"/>
      <c r="G14" s="20"/>
      <c r="H14"/>
      <c r="I14" t="s">
        <v>194</v>
      </c>
      <c r="J14" s="347" t="s">
        <v>1368</v>
      </c>
      <c r="K14" s="20" t="str">
        <f t="shared" si="0"/>
        <v>£m</v>
      </c>
      <c r="L14" s="1115">
        <f t="shared" si="1"/>
        <v>0</v>
      </c>
      <c r="M14" s="1115">
        <f t="shared" si="1"/>
        <v>0</v>
      </c>
      <c r="N14" s="1115">
        <f t="shared" si="1"/>
        <v>0</v>
      </c>
      <c r="O14" s="1115">
        <f t="shared" si="1"/>
        <v>0</v>
      </c>
      <c r="P14" s="1115">
        <f t="shared" si="1"/>
        <v>0</v>
      </c>
    </row>
    <row r="15" spans="1:16" ht="14.5">
      <c r="D15" s="20"/>
      <c r="E15" s="20"/>
      <c r="F15" s="20"/>
      <c r="G15" s="20"/>
      <c r="H15"/>
      <c r="I15" t="s">
        <v>232</v>
      </c>
      <c r="J15" s="347" t="s">
        <v>1368</v>
      </c>
      <c r="K15" s="20" t="str">
        <f t="shared" si="0"/>
        <v>£m</v>
      </c>
      <c r="L15" s="1115">
        <f t="shared" si="1"/>
        <v>0</v>
      </c>
      <c r="M15" s="1115">
        <f t="shared" si="1"/>
        <v>0</v>
      </c>
      <c r="N15" s="1115">
        <f t="shared" si="1"/>
        <v>0</v>
      </c>
      <c r="O15" s="1115">
        <f t="shared" si="1"/>
        <v>0</v>
      </c>
      <c r="P15" s="1115">
        <f t="shared" si="1"/>
        <v>0</v>
      </c>
    </row>
    <row r="16" spans="1:16" ht="14.5">
      <c r="D16" s="20"/>
      <c r="E16" s="20"/>
      <c r="F16" s="20"/>
      <c r="G16" s="20"/>
      <c r="H16"/>
      <c r="I16" t="s">
        <v>1765</v>
      </c>
      <c r="J16" s="347" t="s">
        <v>1368</v>
      </c>
      <c r="K16" s="20" t="str">
        <f t="shared" si="0"/>
        <v>£m</v>
      </c>
      <c r="L16" s="1115">
        <f t="shared" si="1"/>
        <v>0</v>
      </c>
      <c r="M16" s="1115">
        <f t="shared" si="1"/>
        <v>0</v>
      </c>
      <c r="N16" s="1115">
        <f t="shared" si="1"/>
        <v>0</v>
      </c>
      <c r="O16" s="1115">
        <f t="shared" si="1"/>
        <v>0</v>
      </c>
      <c r="P16" s="1115">
        <f t="shared" si="1"/>
        <v>0</v>
      </c>
    </row>
    <row r="17" spans="9:16" s="78" customFormat="1" ht="13.5" customHeight="1">
      <c r="I17" t="s">
        <v>1766</v>
      </c>
      <c r="J17" s="347" t="s">
        <v>1368</v>
      </c>
      <c r="K17" s="20" t="str">
        <f t="shared" si="0"/>
        <v>£m</v>
      </c>
      <c r="L17" s="1115">
        <f t="shared" si="1"/>
        <v>0</v>
      </c>
      <c r="M17" s="1115">
        <f t="shared" si="1"/>
        <v>0</v>
      </c>
      <c r="N17" s="1115">
        <f t="shared" si="1"/>
        <v>0</v>
      </c>
      <c r="O17" s="1115">
        <f t="shared" si="1"/>
        <v>0</v>
      </c>
      <c r="P17" s="1115">
        <f t="shared" si="1"/>
        <v>0</v>
      </c>
    </row>
    <row r="18" spans="9:16" s="353" customFormat="1" ht="14.5">
      <c r="I18" t="s">
        <v>1767</v>
      </c>
      <c r="J18" s="347" t="s">
        <v>1368</v>
      </c>
      <c r="K18" s="20" t="str">
        <f t="shared" si="0"/>
        <v>£m</v>
      </c>
      <c r="L18" s="1115">
        <f t="shared" si="1"/>
        <v>0</v>
      </c>
      <c r="M18" s="1115">
        <f t="shared" si="1"/>
        <v>0</v>
      </c>
      <c r="N18" s="1115">
        <f t="shared" si="1"/>
        <v>0</v>
      </c>
      <c r="O18" s="1115">
        <f t="shared" si="1"/>
        <v>0</v>
      </c>
      <c r="P18" s="1115">
        <f t="shared" si="1"/>
        <v>0</v>
      </c>
    </row>
    <row r="19" spans="9:16" ht="14.5">
      <c r="I19" t="s">
        <v>1768</v>
      </c>
      <c r="J19" s="347" t="s">
        <v>1368</v>
      </c>
      <c r="K19" s="20" t="str">
        <f t="shared" si="0"/>
        <v>£m</v>
      </c>
      <c r="L19" s="1115">
        <f t="shared" si="1"/>
        <v>0</v>
      </c>
      <c r="M19" s="1115">
        <f t="shared" si="1"/>
        <v>0</v>
      </c>
      <c r="N19" s="1115">
        <f t="shared" si="1"/>
        <v>0</v>
      </c>
      <c r="O19" s="1115">
        <f t="shared" si="1"/>
        <v>0</v>
      </c>
      <c r="P19" s="1115">
        <f t="shared" si="1"/>
        <v>0</v>
      </c>
    </row>
    <row r="20" spans="9:16" ht="14.5">
      <c r="I20" t="s">
        <v>1392</v>
      </c>
      <c r="J20" s="347" t="s">
        <v>1368</v>
      </c>
      <c r="K20" s="20" t="str">
        <f t="shared" si="0"/>
        <v>£m</v>
      </c>
      <c r="L20" s="1115">
        <f t="shared" si="1"/>
        <v>0</v>
      </c>
      <c r="M20" s="1115">
        <f t="shared" si="1"/>
        <v>0</v>
      </c>
      <c r="N20" s="1115">
        <f t="shared" si="1"/>
        <v>0</v>
      </c>
      <c r="O20" s="1115">
        <f t="shared" si="1"/>
        <v>0</v>
      </c>
      <c r="P20" s="1115">
        <f t="shared" si="1"/>
        <v>0</v>
      </c>
    </row>
    <row r="21" spans="9:16" ht="14.5">
      <c r="I21"/>
      <c r="J21"/>
      <c r="K21"/>
      <c r="L21" s="1116"/>
      <c r="M21" s="1116"/>
      <c r="N21" s="1116"/>
      <c r="O21" s="1116"/>
      <c r="P21" s="1116"/>
    </row>
    <row r="22" spans="9:16">
      <c r="I22" s="365"/>
      <c r="J22" s="32"/>
      <c r="K22" s="365"/>
      <c r="L22" s="399"/>
      <c r="M22" s="399"/>
      <c r="N22" s="399"/>
      <c r="O22" s="399"/>
      <c r="P22" s="399"/>
    </row>
    <row r="23" spans="9:16" ht="14.5">
      <c r="I23" t="s">
        <v>1557</v>
      </c>
      <c r="J23" s="347" t="s">
        <v>2505</v>
      </c>
      <c r="K23" s="20" t="s">
        <v>207</v>
      </c>
      <c r="L23" s="1115">
        <f t="shared" ref="L23:P31" si="2">SUMIF($I$998:$I$1116, $I23, L$998:L$1116)</f>
        <v>0</v>
      </c>
      <c r="M23" s="1115">
        <f t="shared" si="2"/>
        <v>0</v>
      </c>
      <c r="N23" s="1115">
        <f t="shared" si="2"/>
        <v>0</v>
      </c>
      <c r="O23" s="1115">
        <f t="shared" si="2"/>
        <v>0</v>
      </c>
      <c r="P23" s="1115">
        <f t="shared" si="2"/>
        <v>0</v>
      </c>
    </row>
    <row r="24" spans="9:16" ht="14.5">
      <c r="I24" t="s">
        <v>182</v>
      </c>
      <c r="J24" s="347" t="s">
        <v>2505</v>
      </c>
      <c r="K24" s="20" t="s">
        <v>207</v>
      </c>
      <c r="L24" s="1115">
        <f t="shared" si="2"/>
        <v>0</v>
      </c>
      <c r="M24" s="1115">
        <f t="shared" si="2"/>
        <v>0</v>
      </c>
      <c r="N24" s="1115">
        <f t="shared" si="2"/>
        <v>0</v>
      </c>
      <c r="O24" s="1115">
        <f t="shared" si="2"/>
        <v>0</v>
      </c>
      <c r="P24" s="1115">
        <f t="shared" si="2"/>
        <v>0</v>
      </c>
    </row>
    <row r="25" spans="9:16" ht="14.5">
      <c r="I25" t="s">
        <v>194</v>
      </c>
      <c r="J25" s="347" t="s">
        <v>2505</v>
      </c>
      <c r="K25" s="20" t="s">
        <v>2506</v>
      </c>
      <c r="L25" s="1115">
        <f t="shared" si="2"/>
        <v>0</v>
      </c>
      <c r="M25" s="1115">
        <f t="shared" si="2"/>
        <v>0</v>
      </c>
      <c r="N25" s="1115">
        <f t="shared" si="2"/>
        <v>0</v>
      </c>
      <c r="O25" s="1115">
        <f t="shared" si="2"/>
        <v>0</v>
      </c>
      <c r="P25" s="1115">
        <f t="shared" si="2"/>
        <v>0</v>
      </c>
    </row>
    <row r="26" spans="9:16" ht="14.5">
      <c r="I26" t="s">
        <v>232</v>
      </c>
      <c r="J26" s="347" t="s">
        <v>2505</v>
      </c>
      <c r="K26" s="20" t="s">
        <v>2506</v>
      </c>
      <c r="L26" s="1115">
        <f t="shared" si="2"/>
        <v>0</v>
      </c>
      <c r="M26" s="1115">
        <f t="shared" si="2"/>
        <v>0</v>
      </c>
      <c r="N26" s="1115">
        <f t="shared" si="2"/>
        <v>0</v>
      </c>
      <c r="O26" s="1115">
        <f t="shared" si="2"/>
        <v>0</v>
      </c>
      <c r="P26" s="1115">
        <f t="shared" si="2"/>
        <v>0</v>
      </c>
    </row>
    <row r="27" spans="9:16" ht="14.5">
      <c r="I27" t="s">
        <v>1765</v>
      </c>
      <c r="J27" s="347" t="s">
        <v>2505</v>
      </c>
      <c r="K27" s="20" t="s">
        <v>2506</v>
      </c>
      <c r="L27" s="1115">
        <f t="shared" si="2"/>
        <v>0</v>
      </c>
      <c r="M27" s="1115">
        <f t="shared" si="2"/>
        <v>0</v>
      </c>
      <c r="N27" s="1115">
        <f t="shared" si="2"/>
        <v>0</v>
      </c>
      <c r="O27" s="1115">
        <f t="shared" si="2"/>
        <v>0</v>
      </c>
      <c r="P27" s="1115">
        <f t="shared" si="2"/>
        <v>0</v>
      </c>
    </row>
    <row r="28" spans="9:16" ht="14.5">
      <c r="I28" t="s">
        <v>1766</v>
      </c>
      <c r="J28" s="347" t="s">
        <v>2505</v>
      </c>
      <c r="K28" s="20" t="s">
        <v>2506</v>
      </c>
      <c r="L28" s="1115">
        <f t="shared" si="2"/>
        <v>0</v>
      </c>
      <c r="M28" s="1115">
        <f t="shared" si="2"/>
        <v>0</v>
      </c>
      <c r="N28" s="1115">
        <f t="shared" si="2"/>
        <v>0</v>
      </c>
      <c r="O28" s="1115">
        <f t="shared" si="2"/>
        <v>0</v>
      </c>
      <c r="P28" s="1115">
        <f t="shared" si="2"/>
        <v>0</v>
      </c>
    </row>
    <row r="29" spans="9:16" ht="14.5">
      <c r="I29" t="s">
        <v>1767</v>
      </c>
      <c r="J29" s="347" t="s">
        <v>2505</v>
      </c>
      <c r="K29" s="20" t="s">
        <v>2506</v>
      </c>
      <c r="L29" s="1115">
        <f t="shared" si="2"/>
        <v>0</v>
      </c>
      <c r="M29" s="1115">
        <f t="shared" si="2"/>
        <v>0</v>
      </c>
      <c r="N29" s="1115">
        <f t="shared" si="2"/>
        <v>0</v>
      </c>
      <c r="O29" s="1115">
        <f t="shared" si="2"/>
        <v>0</v>
      </c>
      <c r="P29" s="1115">
        <f t="shared" si="2"/>
        <v>0</v>
      </c>
    </row>
    <row r="30" spans="9:16" ht="14.5">
      <c r="I30" t="s">
        <v>1768</v>
      </c>
      <c r="J30" s="347" t="s">
        <v>2505</v>
      </c>
      <c r="K30" s="20" t="s">
        <v>2506</v>
      </c>
      <c r="L30" s="1115">
        <f t="shared" si="2"/>
        <v>0</v>
      </c>
      <c r="M30" s="1115">
        <f t="shared" si="2"/>
        <v>0</v>
      </c>
      <c r="N30" s="1115">
        <f t="shared" si="2"/>
        <v>0</v>
      </c>
      <c r="O30" s="1115">
        <f t="shared" si="2"/>
        <v>0</v>
      </c>
      <c r="P30" s="1115">
        <f t="shared" si="2"/>
        <v>0</v>
      </c>
    </row>
    <row r="31" spans="9:16" ht="14.5">
      <c r="I31" t="s">
        <v>1392</v>
      </c>
      <c r="J31" s="347" t="s">
        <v>2505</v>
      </c>
      <c r="K31" s="20" t="s">
        <v>2506</v>
      </c>
      <c r="L31" s="1115">
        <f t="shared" si="2"/>
        <v>0</v>
      </c>
      <c r="M31" s="1115">
        <f t="shared" si="2"/>
        <v>0</v>
      </c>
      <c r="N31" s="1115">
        <f t="shared" si="2"/>
        <v>0</v>
      </c>
      <c r="O31" s="1115">
        <f t="shared" si="2"/>
        <v>0</v>
      </c>
      <c r="P31" s="1115">
        <f t="shared" si="2"/>
        <v>0</v>
      </c>
    </row>
    <row r="34" spans="3:16">
      <c r="C34" s="34" t="s">
        <v>2507</v>
      </c>
      <c r="D34" s="34"/>
      <c r="E34" s="33"/>
      <c r="F34" s="33"/>
      <c r="G34" s="33"/>
      <c r="H34" s="33"/>
      <c r="I34" s="33"/>
      <c r="J34" s="33"/>
      <c r="K34" s="33"/>
      <c r="L34" s="401"/>
      <c r="M34" s="401"/>
      <c r="N34" s="401"/>
      <c r="O34" s="401"/>
      <c r="P34" s="401"/>
    </row>
    <row r="35" spans="3:16" ht="15.5">
      <c r="C35" s="353"/>
      <c r="D35" s="719"/>
      <c r="E35" s="719"/>
      <c r="F35" s="719"/>
      <c r="G35" s="353"/>
      <c r="H35" s="36"/>
      <c r="I35" s="36"/>
      <c r="J35" s="353"/>
      <c r="K35" s="353"/>
      <c r="L35" s="1112"/>
      <c r="M35" s="1112"/>
      <c r="N35" s="1112"/>
      <c r="O35" s="1112"/>
      <c r="P35" s="1112"/>
    </row>
    <row r="36" spans="3:16" s="78" customFormat="1" ht="13.5" customHeight="1">
      <c r="C36" s="431"/>
      <c r="D36" s="20"/>
      <c r="E36" s="20"/>
      <c r="F36" s="20"/>
      <c r="G36" s="20"/>
      <c r="H36" s="927"/>
      <c r="I36" s="927" t="s">
        <v>1557</v>
      </c>
      <c r="J36" s="347" t="s">
        <v>1368</v>
      </c>
      <c r="K36" s="20" t="str">
        <f t="shared" ref="K36:K99" si="3">IF(F36="Placeholder", "Placeholder", "£m")</f>
        <v>£m</v>
      </c>
      <c r="L36" s="1117">
        <f>MAX('5.01 LTSStorageEntry'!Y510,'1.07 Forecast Costs'!X52)</f>
        <v>0</v>
      </c>
      <c r="M36" s="1117">
        <f>MAX('5.01 LTSStorageEntry'!Z510,'1.07 Forecast Costs'!Y52)</f>
        <v>0</v>
      </c>
      <c r="N36" s="1117">
        <f>MAX('5.01 LTSStorageEntry'!AA510,'1.07 Forecast Costs'!Z52)</f>
        <v>0</v>
      </c>
      <c r="O36" s="1117">
        <f>MAX('5.01 LTSStorageEntry'!AB510,'1.07 Forecast Costs'!AA52)</f>
        <v>0</v>
      </c>
      <c r="P36" s="1117">
        <f>MAX('5.01 LTSStorageEntry'!AC510,'1.07 Forecast Costs'!AB52)</f>
        <v>0</v>
      </c>
    </row>
    <row r="37" spans="3:16" s="353" customFormat="1">
      <c r="C37" s="431"/>
      <c r="D37" s="20"/>
      <c r="E37" s="20"/>
      <c r="F37" s="20"/>
      <c r="G37" s="20"/>
      <c r="H37" s="927"/>
      <c r="I37" s="927" t="s">
        <v>182</v>
      </c>
      <c r="J37" s="347" t="s">
        <v>1368</v>
      </c>
      <c r="K37" s="20" t="str">
        <f t="shared" si="3"/>
        <v>£m</v>
      </c>
      <c r="L37" s="1117">
        <f>MAX(SUM('6.02 MainsTier_1'!R140,'6.03 MainsTier_2A'!Q107,'6.04 MainsTier_2B'!R107,'6.05 MainsTier_3'!R105,'6.06 MainsTier_Other'!R248,'6.07 MainsDiversions'!T221,'6.11 RoboticIntervention'!R165),'1.07 Forecast Costs'!X53)</f>
        <v>0</v>
      </c>
      <c r="M37" s="1117">
        <f>MAX(SUM('6.02 MainsTier_1'!S140,'6.03 MainsTier_2A'!R107,'6.04 MainsTier_2B'!S107,'6.05 MainsTier_3'!S105,'6.06 MainsTier_Other'!S248,'6.07 MainsDiversions'!U221,'6.11 RoboticIntervention'!S165),'1.07 Forecast Costs'!Y53)</f>
        <v>0</v>
      </c>
      <c r="N37" s="1117">
        <f>MAX(SUM('6.02 MainsTier_1'!T140,'6.03 MainsTier_2A'!S107,'6.04 MainsTier_2B'!T107,'6.05 MainsTier_3'!T105,'6.06 MainsTier_Other'!T248,'6.07 MainsDiversions'!V221,'6.11 RoboticIntervention'!T165),'1.07 Forecast Costs'!Z53)</f>
        <v>0</v>
      </c>
      <c r="O37" s="1117">
        <f>MAX(SUM('6.02 MainsTier_1'!U140,'6.03 MainsTier_2A'!T107,'6.04 MainsTier_2B'!U107,'6.05 MainsTier_3'!U105,'6.06 MainsTier_Other'!U248,'6.07 MainsDiversions'!W221,'6.11 RoboticIntervention'!U165),'1.07 Forecast Costs'!AA53)</f>
        <v>0</v>
      </c>
      <c r="P37" s="1117">
        <f>MAX(SUM('6.02 MainsTier_1'!V140,'6.03 MainsTier_2A'!U107,'6.04 MainsTier_2B'!V107,'6.05 MainsTier_3'!V105,'6.06 MainsTier_Other'!V248,'6.07 MainsDiversions'!X221,'6.11 RoboticIntervention'!V165),'1.07 Forecast Costs'!AB53)</f>
        <v>0</v>
      </c>
    </row>
    <row r="38" spans="3:16">
      <c r="C38" s="431"/>
      <c r="D38" s="20"/>
      <c r="E38" s="20"/>
      <c r="F38" s="20"/>
      <c r="G38" s="20"/>
      <c r="H38" s="927"/>
      <c r="I38" s="927" t="s">
        <v>194</v>
      </c>
      <c r="J38" s="347" t="s">
        <v>1368</v>
      </c>
      <c r="K38" s="20" t="str">
        <f t="shared" si="3"/>
        <v>£m</v>
      </c>
      <c r="L38" s="1117">
        <f>MAX('6.09 RepexServices'!R228,'1.07 Forecast Costs'!X54)</f>
        <v>0</v>
      </c>
      <c r="M38" s="1117">
        <f>MAX('6.09 RepexServices'!S228,'1.07 Forecast Costs'!Y54)</f>
        <v>0</v>
      </c>
      <c r="N38" s="1117">
        <f>MAX('6.09 RepexServices'!T228,'1.07 Forecast Costs'!Z54)</f>
        <v>0</v>
      </c>
      <c r="O38" s="1117">
        <f>MAX('6.09 RepexServices'!U228,'1.07 Forecast Costs'!AA54)</f>
        <v>0</v>
      </c>
      <c r="P38" s="1117">
        <f>MAX('6.09 RepexServices'!V228,'1.07 Forecast Costs'!AB54)</f>
        <v>0</v>
      </c>
    </row>
    <row r="39" spans="3:16">
      <c r="C39" s="431"/>
      <c r="D39" s="20"/>
      <c r="E39" s="20"/>
      <c r="F39" s="20"/>
      <c r="G39" s="20"/>
      <c r="H39" s="927"/>
      <c r="I39" s="927" t="s">
        <v>232</v>
      </c>
      <c r="J39" s="347" t="s">
        <v>1368</v>
      </c>
      <c r="K39" s="20" t="str">
        <f t="shared" si="3"/>
        <v>£m</v>
      </c>
      <c r="L39" s="1117">
        <f>MAX('6.12 Risers'!N205,'1.07 Forecast Costs'!X55)</f>
        <v>0</v>
      </c>
      <c r="M39" s="1117">
        <f>MAX('6.12 Risers'!O205,'1.07 Forecast Costs'!Y55)</f>
        <v>0</v>
      </c>
      <c r="N39" s="1117">
        <f>MAX('6.12 Risers'!P205,'1.07 Forecast Costs'!Z55)</f>
        <v>0</v>
      </c>
      <c r="O39" s="1117">
        <f>MAX('6.12 Risers'!Q205,'1.07 Forecast Costs'!AA55)</f>
        <v>0</v>
      </c>
      <c r="P39" s="1117">
        <f>MAX('6.12 Risers'!R205,'1.07 Forecast Costs'!AB55)</f>
        <v>0</v>
      </c>
    </row>
    <row r="40" spans="3:16">
      <c r="C40" s="431"/>
      <c r="D40" s="20"/>
      <c r="E40" s="20"/>
      <c r="F40" s="20"/>
      <c r="G40" s="20"/>
      <c r="H40" s="927"/>
      <c r="I40" s="927" t="s">
        <v>1765</v>
      </c>
      <c r="J40" s="347" t="s">
        <v>1368</v>
      </c>
      <c r="K40" s="20" t="str">
        <f t="shared" si="3"/>
        <v>£m</v>
      </c>
      <c r="L40" s="1117">
        <f>MAX('5.01 LTSStorageEntry'!Y545,'1.07 Forecast Costs'!X56)</f>
        <v>0</v>
      </c>
      <c r="M40" s="1117">
        <f>MAX('5.01 LTSStorageEntry'!Z545,'1.07 Forecast Costs'!Y56)</f>
        <v>0</v>
      </c>
      <c r="N40" s="1117">
        <f>MAX('5.01 LTSStorageEntry'!AA545,'1.07 Forecast Costs'!Z56)</f>
        <v>0</v>
      </c>
      <c r="O40" s="1117">
        <f>MAX('5.01 LTSStorageEntry'!AB545,'1.07 Forecast Costs'!AA56)</f>
        <v>0</v>
      </c>
      <c r="P40" s="1117">
        <f>MAX('5.01 LTSStorageEntry'!AC545,'1.07 Forecast Costs'!AB56)</f>
        <v>0</v>
      </c>
    </row>
    <row r="41" spans="3:16">
      <c r="C41" s="431"/>
      <c r="D41" s="20"/>
      <c r="E41" s="20"/>
      <c r="F41" s="20"/>
      <c r="G41" s="367"/>
      <c r="H41" s="927"/>
      <c r="I41" s="927" t="s">
        <v>1766</v>
      </c>
      <c r="J41" s="347" t="s">
        <v>1368</v>
      </c>
      <c r="K41" s="20" t="str">
        <f t="shared" si="3"/>
        <v>£m</v>
      </c>
      <c r="L41" s="1117">
        <f>MAX('5.01 LTSStorageEntry'!Y546,'1.07 Forecast Costs'!X57)</f>
        <v>0</v>
      </c>
      <c r="M41" s="1117">
        <f>MAX('5.01 LTSStorageEntry'!Z546,'1.07 Forecast Costs'!Y57)</f>
        <v>0</v>
      </c>
      <c r="N41" s="1117">
        <f>MAX('5.01 LTSStorageEntry'!AA546,'1.07 Forecast Costs'!Z57)</f>
        <v>0</v>
      </c>
      <c r="O41" s="1117">
        <f>MAX('5.01 LTSStorageEntry'!AB546,'1.07 Forecast Costs'!AA57)</f>
        <v>0</v>
      </c>
      <c r="P41" s="1117">
        <f>MAX('5.01 LTSStorageEntry'!AC546,'1.07 Forecast Costs'!AB57)</f>
        <v>0</v>
      </c>
    </row>
    <row r="42" spans="3:16">
      <c r="C42" s="431"/>
      <c r="D42" s="20"/>
      <c r="E42" s="20"/>
      <c r="F42" s="20"/>
      <c r="G42" s="367"/>
      <c r="H42" s="927"/>
      <c r="I42" s="927" t="s">
        <v>1767</v>
      </c>
      <c r="J42" s="347" t="s">
        <v>1368</v>
      </c>
      <c r="K42" s="20" t="str">
        <f t="shared" si="3"/>
        <v>£m</v>
      </c>
      <c r="L42" s="1117">
        <f>MAX('5.01 LTSStorageEntry'!Y547,'1.07 Forecast Costs'!X58)</f>
        <v>0</v>
      </c>
      <c r="M42" s="1117">
        <f>MAX('5.01 LTSStorageEntry'!Z547,'1.07 Forecast Costs'!Y58)</f>
        <v>0</v>
      </c>
      <c r="N42" s="1117">
        <f>MAX('5.01 LTSStorageEntry'!AA547,'1.07 Forecast Costs'!Z58)</f>
        <v>0</v>
      </c>
      <c r="O42" s="1117">
        <f>MAX('5.01 LTSStorageEntry'!AB547,'1.07 Forecast Costs'!AA58)</f>
        <v>0</v>
      </c>
      <c r="P42" s="1117">
        <f>MAX('5.01 LTSStorageEntry'!AC547,'1.07 Forecast Costs'!AB58)</f>
        <v>0</v>
      </c>
    </row>
    <row r="43" spans="3:16" ht="13.5" customHeight="1">
      <c r="C43" s="431"/>
      <c r="D43" s="20"/>
      <c r="E43" s="20"/>
      <c r="F43" s="20"/>
      <c r="G43" s="365"/>
      <c r="H43" s="927"/>
      <c r="I43" s="927" t="s">
        <v>1768</v>
      </c>
      <c r="J43" s="347" t="s">
        <v>1368</v>
      </c>
      <c r="K43" s="20" t="str">
        <f t="shared" si="3"/>
        <v>£m</v>
      </c>
      <c r="L43" s="1117">
        <f>MAX('5.01 LTSStorageEntry'!Y548,'1.07 Forecast Costs'!X59)</f>
        <v>0</v>
      </c>
      <c r="M43" s="1117">
        <f>MAX('5.01 LTSStorageEntry'!Z548,'1.07 Forecast Costs'!Y59)</f>
        <v>0</v>
      </c>
      <c r="N43" s="1117">
        <f>MAX('5.01 LTSStorageEntry'!AA548,'1.07 Forecast Costs'!Z59)</f>
        <v>0</v>
      </c>
      <c r="O43" s="1117">
        <f>MAX('5.01 LTSStorageEntry'!AB548,'1.07 Forecast Costs'!AA59)</f>
        <v>0</v>
      </c>
      <c r="P43" s="1117">
        <f>MAX('5.01 LTSStorageEntry'!AC548,'1.07 Forecast Costs'!AB59)</f>
        <v>0</v>
      </c>
    </row>
    <row r="44" spans="3:16" s="353" customFormat="1">
      <c r="C44" s="431"/>
      <c r="D44" s="20"/>
      <c r="E44" s="20"/>
      <c r="F44" s="20"/>
      <c r="G44" s="365"/>
      <c r="H44" s="927"/>
      <c r="I44" s="927" t="s">
        <v>1392</v>
      </c>
      <c r="J44" s="347" t="s">
        <v>1368</v>
      </c>
      <c r="K44" s="20" t="str">
        <f t="shared" si="3"/>
        <v>£m</v>
      </c>
      <c r="L44" s="1117">
        <f>MAX('5.04 Governors'!R84,'1.07 Forecast Costs'!X60)</f>
        <v>0</v>
      </c>
      <c r="M44" s="1117">
        <f>MAX('5.04 Governors'!S84,'1.07 Forecast Costs'!Y60)</f>
        <v>0</v>
      </c>
      <c r="N44" s="1117">
        <f>MAX('5.04 Governors'!T84,'1.07 Forecast Costs'!Z60)</f>
        <v>0</v>
      </c>
      <c r="O44" s="1117">
        <f>MAX('5.04 Governors'!U84,'1.07 Forecast Costs'!AA60)</f>
        <v>0</v>
      </c>
      <c r="P44" s="1117">
        <f>MAX('5.04 Governors'!V84,'1.07 Forecast Costs'!AB60)</f>
        <v>0</v>
      </c>
    </row>
    <row r="45" spans="3:16">
      <c r="C45" s="431"/>
      <c r="D45" s="20"/>
      <c r="E45" s="20"/>
      <c r="F45" s="20"/>
      <c r="G45" s="365"/>
      <c r="H45" s="927"/>
      <c r="I45" s="927"/>
      <c r="J45" s="347" t="s">
        <v>1368</v>
      </c>
      <c r="K45" s="20" t="str">
        <f t="shared" si="3"/>
        <v>£m</v>
      </c>
      <c r="L45" s="1117"/>
      <c r="M45" s="1117"/>
      <c r="N45" s="1117"/>
      <c r="O45" s="1117"/>
      <c r="P45" s="1117"/>
    </row>
    <row r="46" spans="3:16">
      <c r="C46" s="431"/>
      <c r="D46" s="20"/>
      <c r="E46" s="20"/>
      <c r="F46" s="20"/>
      <c r="G46" s="365"/>
      <c r="H46" s="927"/>
      <c r="I46" s="927"/>
      <c r="J46" s="347" t="s">
        <v>1368</v>
      </c>
      <c r="K46" s="20" t="str">
        <f t="shared" si="3"/>
        <v>£m</v>
      </c>
      <c r="L46" s="1117"/>
      <c r="M46" s="1117"/>
      <c r="N46" s="1117"/>
      <c r="O46" s="1117"/>
      <c r="P46" s="1117"/>
    </row>
    <row r="47" spans="3:16">
      <c r="C47" s="431"/>
      <c r="D47" s="20"/>
      <c r="E47" s="20"/>
      <c r="F47" s="20"/>
      <c r="G47" s="365"/>
      <c r="H47" s="445"/>
      <c r="I47" s="445"/>
      <c r="J47" s="347" t="s">
        <v>1368</v>
      </c>
      <c r="K47" s="20" t="str">
        <f t="shared" si="3"/>
        <v>£m</v>
      </c>
      <c r="L47" s="1117"/>
      <c r="M47" s="1117"/>
      <c r="N47" s="1117"/>
      <c r="O47" s="1117"/>
      <c r="P47" s="1117"/>
    </row>
    <row r="48" spans="3:16">
      <c r="C48" s="431"/>
      <c r="D48" s="20"/>
      <c r="E48" s="20"/>
      <c r="F48" s="20"/>
      <c r="G48" s="365"/>
      <c r="H48" s="445"/>
      <c r="I48" s="445"/>
      <c r="J48" s="347" t="s">
        <v>1368</v>
      </c>
      <c r="K48" s="20" t="str">
        <f t="shared" si="3"/>
        <v>£m</v>
      </c>
      <c r="L48" s="1117"/>
      <c r="M48" s="1117"/>
      <c r="N48" s="1117"/>
      <c r="O48" s="1117"/>
      <c r="P48" s="1117"/>
    </row>
    <row r="49" spans="9:16">
      <c r="I49" s="445"/>
      <c r="J49" s="347" t="s">
        <v>1368</v>
      </c>
      <c r="K49" s="20" t="str">
        <f t="shared" si="3"/>
        <v>£m</v>
      </c>
      <c r="L49" s="1117"/>
      <c r="M49" s="1117"/>
      <c r="N49" s="1117"/>
      <c r="O49" s="1117"/>
      <c r="P49" s="1117"/>
    </row>
    <row r="50" spans="9:16">
      <c r="I50" s="445"/>
      <c r="J50" s="347" t="s">
        <v>1368</v>
      </c>
      <c r="K50" s="20" t="str">
        <f t="shared" si="3"/>
        <v>£m</v>
      </c>
      <c r="L50" s="1117"/>
      <c r="M50" s="1117"/>
      <c r="N50" s="1117"/>
      <c r="O50" s="1117"/>
      <c r="P50" s="1117"/>
    </row>
    <row r="51" spans="9:16" s="78" customFormat="1">
      <c r="I51" s="445"/>
      <c r="J51" s="347" t="s">
        <v>1368</v>
      </c>
      <c r="K51" s="20" t="str">
        <f t="shared" si="3"/>
        <v>£m</v>
      </c>
      <c r="L51" s="1117"/>
      <c r="M51" s="1117"/>
      <c r="N51" s="1117"/>
      <c r="O51" s="1117"/>
      <c r="P51" s="1117"/>
    </row>
    <row r="52" spans="9:16" s="353" customFormat="1">
      <c r="I52" s="445"/>
      <c r="J52" s="347" t="s">
        <v>1368</v>
      </c>
      <c r="K52" s="20" t="str">
        <f t="shared" si="3"/>
        <v>£m</v>
      </c>
      <c r="L52" s="1117"/>
      <c r="M52" s="1117"/>
      <c r="N52" s="1117"/>
      <c r="O52" s="1117"/>
      <c r="P52" s="1117"/>
    </row>
    <row r="53" spans="9:16">
      <c r="I53" s="445"/>
      <c r="J53" s="347" t="s">
        <v>1368</v>
      </c>
      <c r="K53" s="20" t="str">
        <f t="shared" si="3"/>
        <v>£m</v>
      </c>
      <c r="L53" s="1117"/>
      <c r="M53" s="1117"/>
      <c r="N53" s="1117"/>
      <c r="O53" s="1117"/>
      <c r="P53" s="1117"/>
    </row>
    <row r="54" spans="9:16">
      <c r="I54" s="445"/>
      <c r="J54" s="347" t="s">
        <v>1368</v>
      </c>
      <c r="K54" s="20" t="str">
        <f t="shared" si="3"/>
        <v>£m</v>
      </c>
      <c r="L54" s="1117"/>
      <c r="M54" s="1117"/>
      <c r="N54" s="1117"/>
      <c r="O54" s="1117"/>
      <c r="P54" s="1117"/>
    </row>
    <row r="55" spans="9:16">
      <c r="I55" s="445"/>
      <c r="J55" s="347" t="s">
        <v>1368</v>
      </c>
      <c r="K55" s="20" t="str">
        <f t="shared" si="3"/>
        <v>£m</v>
      </c>
      <c r="L55" s="1117"/>
      <c r="M55" s="1117"/>
      <c r="N55" s="1117"/>
      <c r="O55" s="1117"/>
      <c r="P55" s="1117"/>
    </row>
    <row r="56" spans="9:16">
      <c r="I56" s="445"/>
      <c r="J56" s="347" t="s">
        <v>1368</v>
      </c>
      <c r="K56" s="20" t="str">
        <f t="shared" si="3"/>
        <v>£m</v>
      </c>
      <c r="L56" s="1117"/>
      <c r="M56" s="1117"/>
      <c r="N56" s="1117"/>
      <c r="O56" s="1117"/>
      <c r="P56" s="1117"/>
    </row>
    <row r="57" spans="9:16">
      <c r="I57" s="445"/>
      <c r="J57" s="347" t="s">
        <v>1368</v>
      </c>
      <c r="K57" s="20" t="str">
        <f t="shared" si="3"/>
        <v>£m</v>
      </c>
      <c r="L57" s="1117"/>
      <c r="M57" s="1117"/>
      <c r="N57" s="1117"/>
      <c r="O57" s="1117"/>
      <c r="P57" s="1117"/>
    </row>
    <row r="58" spans="9:16">
      <c r="I58" s="445"/>
      <c r="J58" s="347" t="s">
        <v>1368</v>
      </c>
      <c r="K58" s="20" t="str">
        <f t="shared" si="3"/>
        <v>£m</v>
      </c>
      <c r="L58" s="1117"/>
      <c r="M58" s="1117"/>
      <c r="N58" s="1117"/>
      <c r="O58" s="1117"/>
      <c r="P58" s="1117"/>
    </row>
    <row r="59" spans="9:16" s="78" customFormat="1">
      <c r="I59" s="445"/>
      <c r="J59" s="347" t="s">
        <v>1368</v>
      </c>
      <c r="K59" s="20" t="str">
        <f t="shared" si="3"/>
        <v>£m</v>
      </c>
      <c r="L59" s="1117"/>
      <c r="M59" s="1117"/>
      <c r="N59" s="1117"/>
      <c r="O59" s="1117"/>
      <c r="P59" s="1117"/>
    </row>
    <row r="60" spans="9:16" s="353" customFormat="1">
      <c r="I60" s="445"/>
      <c r="J60" s="347" t="s">
        <v>1368</v>
      </c>
      <c r="K60" s="20" t="str">
        <f t="shared" si="3"/>
        <v>£m</v>
      </c>
      <c r="L60" s="1117"/>
      <c r="M60" s="1117"/>
      <c r="N60" s="1117"/>
      <c r="O60" s="1117"/>
      <c r="P60" s="1117"/>
    </row>
    <row r="61" spans="9:16">
      <c r="I61" s="445"/>
      <c r="J61" s="347" t="s">
        <v>1368</v>
      </c>
      <c r="K61" s="20" t="str">
        <f t="shared" si="3"/>
        <v>£m</v>
      </c>
      <c r="L61" s="1117"/>
      <c r="M61" s="1117"/>
      <c r="N61" s="1117"/>
      <c r="O61" s="1117"/>
      <c r="P61" s="1117"/>
    </row>
    <row r="62" spans="9:16">
      <c r="I62" s="445"/>
      <c r="J62" s="347" t="s">
        <v>1368</v>
      </c>
      <c r="K62" s="20" t="str">
        <f t="shared" si="3"/>
        <v>£m</v>
      </c>
      <c r="L62" s="1117"/>
      <c r="M62" s="1117"/>
      <c r="N62" s="1117"/>
      <c r="O62" s="1117"/>
      <c r="P62" s="1117"/>
    </row>
    <row r="63" spans="9:16">
      <c r="I63" s="445"/>
      <c r="J63" s="347" t="s">
        <v>1368</v>
      </c>
      <c r="K63" s="20" t="str">
        <f t="shared" si="3"/>
        <v>£m</v>
      </c>
      <c r="L63" s="1117"/>
      <c r="M63" s="1117"/>
      <c r="N63" s="1117"/>
      <c r="O63" s="1117"/>
      <c r="P63" s="1117"/>
    </row>
    <row r="64" spans="9:16">
      <c r="I64" s="445"/>
      <c r="J64" s="347" t="s">
        <v>1368</v>
      </c>
      <c r="K64" s="20" t="str">
        <f t="shared" si="3"/>
        <v>£m</v>
      </c>
      <c r="L64" s="1117"/>
      <c r="M64" s="1117"/>
      <c r="N64" s="1117"/>
      <c r="O64" s="1117"/>
      <c r="P64" s="1117"/>
    </row>
    <row r="65" spans="9:16">
      <c r="I65" s="445"/>
      <c r="J65" s="347" t="s">
        <v>1368</v>
      </c>
      <c r="K65" s="20" t="str">
        <f t="shared" si="3"/>
        <v>£m</v>
      </c>
      <c r="L65" s="1117"/>
      <c r="M65" s="1117"/>
      <c r="N65" s="1117"/>
      <c r="O65" s="1117"/>
      <c r="P65" s="1117"/>
    </row>
    <row r="66" spans="9:16">
      <c r="I66" s="445"/>
      <c r="J66" s="347" t="s">
        <v>1368</v>
      </c>
      <c r="K66" s="20" t="str">
        <f t="shared" si="3"/>
        <v>£m</v>
      </c>
      <c r="L66" s="1117"/>
      <c r="M66" s="1117"/>
      <c r="N66" s="1117"/>
      <c r="O66" s="1117"/>
      <c r="P66" s="1117"/>
    </row>
    <row r="67" spans="9:16" s="78" customFormat="1">
      <c r="I67" s="445"/>
      <c r="J67" s="347" t="s">
        <v>1368</v>
      </c>
      <c r="K67" s="20" t="str">
        <f t="shared" si="3"/>
        <v>£m</v>
      </c>
      <c r="L67" s="1117"/>
      <c r="M67" s="1117"/>
      <c r="N67" s="1117"/>
      <c r="O67" s="1117"/>
      <c r="P67" s="1117"/>
    </row>
    <row r="68" spans="9:16" s="353" customFormat="1">
      <c r="I68" s="445"/>
      <c r="J68" s="347" t="s">
        <v>1368</v>
      </c>
      <c r="K68" s="20" t="str">
        <f t="shared" si="3"/>
        <v>£m</v>
      </c>
      <c r="L68" s="1117"/>
      <c r="M68" s="1117"/>
      <c r="N68" s="1117"/>
      <c r="O68" s="1117"/>
      <c r="P68" s="1117"/>
    </row>
    <row r="69" spans="9:16">
      <c r="I69" s="445"/>
      <c r="J69" s="347" t="s">
        <v>1368</v>
      </c>
      <c r="K69" s="20" t="str">
        <f t="shared" si="3"/>
        <v>£m</v>
      </c>
      <c r="L69" s="1117"/>
      <c r="M69" s="1117"/>
      <c r="N69" s="1117"/>
      <c r="O69" s="1117"/>
      <c r="P69" s="1117"/>
    </row>
    <row r="70" spans="9:16">
      <c r="I70" s="445"/>
      <c r="J70" s="347" t="s">
        <v>1368</v>
      </c>
      <c r="K70" s="20" t="str">
        <f t="shared" si="3"/>
        <v>£m</v>
      </c>
      <c r="L70" s="1117"/>
      <c r="M70" s="1117"/>
      <c r="N70" s="1117"/>
      <c r="O70" s="1117"/>
      <c r="P70" s="1117"/>
    </row>
    <row r="71" spans="9:16">
      <c r="I71" s="445"/>
      <c r="J71" s="347" t="s">
        <v>1368</v>
      </c>
      <c r="K71" s="20" t="str">
        <f t="shared" si="3"/>
        <v>£m</v>
      </c>
      <c r="L71" s="1117"/>
      <c r="M71" s="1117"/>
      <c r="N71" s="1117"/>
      <c r="O71" s="1117"/>
      <c r="P71" s="1117"/>
    </row>
    <row r="72" spans="9:16">
      <c r="I72" s="445"/>
      <c r="J72" s="347" t="s">
        <v>1368</v>
      </c>
      <c r="K72" s="20" t="str">
        <f t="shared" si="3"/>
        <v>£m</v>
      </c>
      <c r="L72" s="1117"/>
      <c r="M72" s="1117"/>
      <c r="N72" s="1117"/>
      <c r="O72" s="1117"/>
      <c r="P72" s="1117"/>
    </row>
    <row r="73" spans="9:16">
      <c r="I73" s="445"/>
      <c r="J73" s="347" t="s">
        <v>1368</v>
      </c>
      <c r="K73" s="20" t="str">
        <f t="shared" si="3"/>
        <v>£m</v>
      </c>
      <c r="L73" s="1117"/>
      <c r="M73" s="1117"/>
      <c r="N73" s="1117"/>
      <c r="O73" s="1117"/>
      <c r="P73" s="1117"/>
    </row>
    <row r="74" spans="9:16">
      <c r="I74" s="445"/>
      <c r="J74" s="347" t="s">
        <v>1368</v>
      </c>
      <c r="K74" s="20" t="str">
        <f t="shared" si="3"/>
        <v>£m</v>
      </c>
      <c r="L74" s="1117"/>
      <c r="M74" s="1117"/>
      <c r="N74" s="1117"/>
      <c r="O74" s="1117"/>
      <c r="P74" s="1117"/>
    </row>
    <row r="75" spans="9:16" s="78" customFormat="1">
      <c r="I75" s="445"/>
      <c r="J75" s="347" t="s">
        <v>1368</v>
      </c>
      <c r="K75" s="20" t="str">
        <f t="shared" si="3"/>
        <v>£m</v>
      </c>
      <c r="L75" s="1117"/>
      <c r="M75" s="1117"/>
      <c r="N75" s="1117"/>
      <c r="O75" s="1117"/>
      <c r="P75" s="1117"/>
    </row>
    <row r="76" spans="9:16" s="353" customFormat="1">
      <c r="I76" s="445"/>
      <c r="J76" s="347" t="s">
        <v>1368</v>
      </c>
      <c r="K76" s="20" t="str">
        <f t="shared" si="3"/>
        <v>£m</v>
      </c>
      <c r="L76" s="1117"/>
      <c r="M76" s="1117"/>
      <c r="N76" s="1117"/>
      <c r="O76" s="1117"/>
      <c r="P76" s="1117"/>
    </row>
    <row r="77" spans="9:16">
      <c r="I77" s="445"/>
      <c r="J77" s="347" t="s">
        <v>1368</v>
      </c>
      <c r="K77" s="20" t="str">
        <f t="shared" si="3"/>
        <v>£m</v>
      </c>
      <c r="L77" s="1117"/>
      <c r="M77" s="1117"/>
      <c r="N77" s="1117"/>
      <c r="O77" s="1117"/>
      <c r="P77" s="1117"/>
    </row>
    <row r="78" spans="9:16">
      <c r="I78" s="445"/>
      <c r="J78" s="347" t="s">
        <v>1368</v>
      </c>
      <c r="K78" s="20" t="str">
        <f t="shared" si="3"/>
        <v>£m</v>
      </c>
      <c r="L78" s="1117"/>
      <c r="M78" s="1117"/>
      <c r="N78" s="1117"/>
      <c r="O78" s="1117"/>
      <c r="P78" s="1117"/>
    </row>
    <row r="79" spans="9:16">
      <c r="I79" s="445"/>
      <c r="J79" s="347" t="s">
        <v>1368</v>
      </c>
      <c r="K79" s="20" t="str">
        <f t="shared" si="3"/>
        <v>£m</v>
      </c>
      <c r="L79" s="1117"/>
      <c r="M79" s="1117"/>
      <c r="N79" s="1117"/>
      <c r="O79" s="1117"/>
      <c r="P79" s="1117"/>
    </row>
    <row r="80" spans="9:16">
      <c r="I80" s="445"/>
      <c r="J80" s="347" t="s">
        <v>1368</v>
      </c>
      <c r="K80" s="20" t="str">
        <f t="shared" si="3"/>
        <v>£m</v>
      </c>
      <c r="L80" s="1117"/>
      <c r="M80" s="1117"/>
      <c r="N80" s="1117"/>
      <c r="O80" s="1117"/>
      <c r="P80" s="1117"/>
    </row>
    <row r="81" spans="9:16">
      <c r="I81" s="445"/>
      <c r="J81" s="347" t="s">
        <v>1368</v>
      </c>
      <c r="K81" s="20" t="str">
        <f t="shared" si="3"/>
        <v>£m</v>
      </c>
      <c r="L81" s="1117"/>
      <c r="M81" s="1117"/>
      <c r="N81" s="1117"/>
      <c r="O81" s="1117"/>
      <c r="P81" s="1117"/>
    </row>
    <row r="82" spans="9:16">
      <c r="I82" s="445"/>
      <c r="J82" s="347" t="s">
        <v>1368</v>
      </c>
      <c r="K82" s="20" t="str">
        <f t="shared" si="3"/>
        <v>£m</v>
      </c>
      <c r="L82" s="1117"/>
      <c r="M82" s="1117"/>
      <c r="N82" s="1117"/>
      <c r="O82" s="1117"/>
      <c r="P82" s="1117"/>
    </row>
    <row r="83" spans="9:16">
      <c r="I83" s="445"/>
      <c r="J83" s="347" t="s">
        <v>1368</v>
      </c>
      <c r="K83" s="20" t="str">
        <f t="shared" si="3"/>
        <v>£m</v>
      </c>
      <c r="L83" s="1117"/>
      <c r="M83" s="1117"/>
      <c r="N83" s="1117"/>
      <c r="O83" s="1117"/>
      <c r="P83" s="1117"/>
    </row>
    <row r="84" spans="9:16" s="353" customFormat="1">
      <c r="I84" s="445"/>
      <c r="J84" s="347" t="s">
        <v>1368</v>
      </c>
      <c r="K84" s="20" t="str">
        <f t="shared" si="3"/>
        <v>£m</v>
      </c>
      <c r="L84" s="1117"/>
      <c r="M84" s="1117"/>
      <c r="N84" s="1117"/>
      <c r="O84" s="1117"/>
      <c r="P84" s="1117"/>
    </row>
    <row r="85" spans="9:16" s="78" customFormat="1">
      <c r="I85" s="445"/>
      <c r="J85" s="347" t="s">
        <v>1368</v>
      </c>
      <c r="K85" s="20" t="str">
        <f t="shared" si="3"/>
        <v>£m</v>
      </c>
      <c r="L85" s="1117"/>
      <c r="M85" s="1117"/>
      <c r="N85" s="1117"/>
      <c r="O85" s="1117"/>
      <c r="P85" s="1117"/>
    </row>
    <row r="86" spans="9:16" s="353" customFormat="1">
      <c r="I86" s="445"/>
      <c r="J86" s="347" t="s">
        <v>1368</v>
      </c>
      <c r="K86" s="20" t="str">
        <f t="shared" si="3"/>
        <v>£m</v>
      </c>
      <c r="L86" s="1117"/>
      <c r="M86" s="1117"/>
      <c r="N86" s="1117"/>
      <c r="O86" s="1117"/>
      <c r="P86" s="1117"/>
    </row>
    <row r="87" spans="9:16">
      <c r="I87" s="445"/>
      <c r="J87" s="347" t="s">
        <v>1368</v>
      </c>
      <c r="K87" s="20" t="str">
        <f t="shared" si="3"/>
        <v>£m</v>
      </c>
      <c r="L87" s="1117"/>
      <c r="M87" s="1117"/>
      <c r="N87" s="1117"/>
      <c r="O87" s="1117"/>
      <c r="P87" s="1117"/>
    </row>
    <row r="88" spans="9:16">
      <c r="I88" s="445"/>
      <c r="J88" s="347" t="s">
        <v>1368</v>
      </c>
      <c r="K88" s="20" t="str">
        <f t="shared" si="3"/>
        <v>£m</v>
      </c>
      <c r="L88" s="1117"/>
      <c r="M88" s="1117"/>
      <c r="N88" s="1117"/>
      <c r="O88" s="1117"/>
      <c r="P88" s="1117"/>
    </row>
    <row r="89" spans="9:16">
      <c r="I89" s="445"/>
      <c r="J89" s="347" t="s">
        <v>1368</v>
      </c>
      <c r="K89" s="20" t="str">
        <f t="shared" si="3"/>
        <v>£m</v>
      </c>
      <c r="L89" s="1117"/>
      <c r="M89" s="1117"/>
      <c r="N89" s="1117"/>
      <c r="O89" s="1117"/>
      <c r="P89" s="1117"/>
    </row>
    <row r="90" spans="9:16">
      <c r="I90" s="445"/>
      <c r="J90" s="347" t="s">
        <v>1368</v>
      </c>
      <c r="K90" s="20" t="str">
        <f t="shared" si="3"/>
        <v>£m</v>
      </c>
      <c r="L90" s="1117"/>
      <c r="M90" s="1117"/>
      <c r="N90" s="1117"/>
      <c r="O90" s="1117"/>
      <c r="P90" s="1117"/>
    </row>
    <row r="91" spans="9:16">
      <c r="I91" s="445"/>
      <c r="J91" s="347" t="s">
        <v>1368</v>
      </c>
      <c r="K91" s="20" t="str">
        <f t="shared" si="3"/>
        <v>£m</v>
      </c>
      <c r="L91" s="1117"/>
      <c r="M91" s="1117"/>
      <c r="N91" s="1117"/>
      <c r="O91" s="1117"/>
      <c r="P91" s="1117"/>
    </row>
    <row r="92" spans="9:16">
      <c r="I92" s="445"/>
      <c r="J92" s="347" t="s">
        <v>1368</v>
      </c>
      <c r="K92" s="20" t="str">
        <f t="shared" si="3"/>
        <v>£m</v>
      </c>
      <c r="L92" s="1117"/>
      <c r="M92" s="1117"/>
      <c r="N92" s="1117"/>
      <c r="O92" s="1117"/>
      <c r="P92" s="1117"/>
    </row>
    <row r="93" spans="9:16" s="78" customFormat="1">
      <c r="I93" s="445"/>
      <c r="J93" s="347" t="s">
        <v>1368</v>
      </c>
      <c r="K93" s="20" t="str">
        <f t="shared" si="3"/>
        <v>£m</v>
      </c>
      <c r="L93" s="1117"/>
      <c r="M93" s="1117"/>
      <c r="N93" s="1117"/>
      <c r="O93" s="1117"/>
      <c r="P93" s="1117"/>
    </row>
    <row r="94" spans="9:16" s="353" customFormat="1">
      <c r="I94" s="445"/>
      <c r="J94" s="347" t="s">
        <v>1368</v>
      </c>
      <c r="K94" s="20" t="str">
        <f t="shared" si="3"/>
        <v>£m</v>
      </c>
      <c r="L94" s="1117"/>
      <c r="M94" s="1117"/>
      <c r="N94" s="1117"/>
      <c r="O94" s="1117"/>
      <c r="P94" s="1117"/>
    </row>
    <row r="95" spans="9:16">
      <c r="I95" s="445"/>
      <c r="J95" s="347" t="s">
        <v>1368</v>
      </c>
      <c r="K95" s="20" t="str">
        <f t="shared" si="3"/>
        <v>£m</v>
      </c>
      <c r="L95" s="1117"/>
      <c r="M95" s="1117"/>
      <c r="N95" s="1117"/>
      <c r="O95" s="1117"/>
      <c r="P95" s="1117"/>
    </row>
    <row r="96" spans="9:16">
      <c r="I96" s="445"/>
      <c r="J96" s="347" t="s">
        <v>1368</v>
      </c>
      <c r="K96" s="20" t="str">
        <f t="shared" si="3"/>
        <v>£m</v>
      </c>
      <c r="L96" s="1117"/>
      <c r="M96" s="1117"/>
      <c r="N96" s="1117"/>
      <c r="O96" s="1117"/>
      <c r="P96" s="1117"/>
    </row>
    <row r="97" spans="9:16">
      <c r="I97" s="445"/>
      <c r="J97" s="347" t="s">
        <v>1368</v>
      </c>
      <c r="K97" s="20" t="str">
        <f t="shared" si="3"/>
        <v>£m</v>
      </c>
      <c r="L97" s="1117"/>
      <c r="M97" s="1117"/>
      <c r="N97" s="1117"/>
      <c r="O97" s="1117"/>
      <c r="P97" s="1117"/>
    </row>
    <row r="98" spans="9:16">
      <c r="I98" s="445"/>
      <c r="J98" s="347" t="s">
        <v>1368</v>
      </c>
      <c r="K98" s="20" t="str">
        <f t="shared" si="3"/>
        <v>£m</v>
      </c>
      <c r="L98" s="1117"/>
      <c r="M98" s="1117"/>
      <c r="N98" s="1117"/>
      <c r="O98" s="1117"/>
      <c r="P98" s="1117"/>
    </row>
    <row r="99" spans="9:16">
      <c r="I99" s="445"/>
      <c r="J99" s="347" t="s">
        <v>1368</v>
      </c>
      <c r="K99" s="20" t="str">
        <f t="shared" si="3"/>
        <v>£m</v>
      </c>
      <c r="L99" s="1117"/>
      <c r="M99" s="1117"/>
      <c r="N99" s="1117"/>
      <c r="O99" s="1117"/>
      <c r="P99" s="1117"/>
    </row>
    <row r="100" spans="9:16">
      <c r="I100" s="445"/>
      <c r="J100" s="347" t="s">
        <v>1368</v>
      </c>
      <c r="K100" s="20" t="str">
        <f t="shared" ref="K100:K163" si="4">IF(F100="Placeholder", "Placeholder", "£m")</f>
        <v>£m</v>
      </c>
      <c r="L100" s="1117"/>
      <c r="M100" s="1117"/>
      <c r="N100" s="1117"/>
      <c r="O100" s="1117"/>
      <c r="P100" s="1117"/>
    </row>
    <row r="101" spans="9:16" s="78" customFormat="1">
      <c r="I101" s="445"/>
      <c r="J101" s="347" t="s">
        <v>1368</v>
      </c>
      <c r="K101" s="20" t="str">
        <f t="shared" si="4"/>
        <v>£m</v>
      </c>
      <c r="L101" s="1117"/>
      <c r="M101" s="1117"/>
      <c r="N101" s="1117"/>
      <c r="O101" s="1117"/>
      <c r="P101" s="1117"/>
    </row>
    <row r="102" spans="9:16" s="353" customFormat="1">
      <c r="I102" s="445"/>
      <c r="J102" s="347" t="s">
        <v>1368</v>
      </c>
      <c r="K102" s="20" t="str">
        <f t="shared" si="4"/>
        <v>£m</v>
      </c>
      <c r="L102" s="1117"/>
      <c r="M102" s="1117"/>
      <c r="N102" s="1117"/>
      <c r="O102" s="1117"/>
      <c r="P102" s="1117"/>
    </row>
    <row r="103" spans="9:16">
      <c r="I103" s="445"/>
      <c r="J103" s="347" t="s">
        <v>1368</v>
      </c>
      <c r="K103" s="20" t="str">
        <f t="shared" si="4"/>
        <v>£m</v>
      </c>
      <c r="L103" s="1117"/>
      <c r="M103" s="1117"/>
      <c r="N103" s="1117"/>
      <c r="O103" s="1117"/>
      <c r="P103" s="1117"/>
    </row>
    <row r="104" spans="9:16">
      <c r="I104" s="445"/>
      <c r="J104" s="347" t="s">
        <v>1368</v>
      </c>
      <c r="K104" s="20" t="str">
        <f t="shared" si="4"/>
        <v>£m</v>
      </c>
      <c r="L104" s="1117"/>
      <c r="M104" s="1117"/>
      <c r="N104" s="1117"/>
      <c r="O104" s="1117"/>
      <c r="P104" s="1117"/>
    </row>
    <row r="105" spans="9:16">
      <c r="I105" s="445"/>
      <c r="J105" s="347" t="s">
        <v>1368</v>
      </c>
      <c r="K105" s="20" t="str">
        <f t="shared" si="4"/>
        <v>£m</v>
      </c>
      <c r="L105" s="1117"/>
      <c r="M105" s="1117"/>
      <c r="N105" s="1117"/>
      <c r="O105" s="1117"/>
      <c r="P105" s="1117"/>
    </row>
    <row r="106" spans="9:16">
      <c r="I106" s="445"/>
      <c r="J106" s="347" t="s">
        <v>1368</v>
      </c>
      <c r="K106" s="20" t="str">
        <f t="shared" si="4"/>
        <v>£m</v>
      </c>
      <c r="L106" s="1117"/>
      <c r="M106" s="1117"/>
      <c r="N106" s="1117"/>
      <c r="O106" s="1117"/>
      <c r="P106" s="1117"/>
    </row>
    <row r="107" spans="9:16">
      <c r="I107" s="445"/>
      <c r="J107" s="347" t="s">
        <v>1368</v>
      </c>
      <c r="K107" s="20" t="str">
        <f t="shared" si="4"/>
        <v>£m</v>
      </c>
      <c r="L107" s="1117"/>
      <c r="M107" s="1117"/>
      <c r="N107" s="1117"/>
      <c r="O107" s="1117"/>
      <c r="P107" s="1117"/>
    </row>
    <row r="108" spans="9:16">
      <c r="I108" s="445"/>
      <c r="J108" s="347" t="s">
        <v>1368</v>
      </c>
      <c r="K108" s="20" t="str">
        <f t="shared" si="4"/>
        <v>£m</v>
      </c>
      <c r="L108" s="1117"/>
      <c r="M108" s="1117"/>
      <c r="N108" s="1117"/>
      <c r="O108" s="1117"/>
      <c r="P108" s="1117"/>
    </row>
    <row r="109" spans="9:16" s="78" customFormat="1">
      <c r="I109" s="445"/>
      <c r="J109" s="347" t="s">
        <v>1368</v>
      </c>
      <c r="K109" s="20" t="str">
        <f t="shared" si="4"/>
        <v>£m</v>
      </c>
      <c r="L109" s="1117"/>
      <c r="M109" s="1117"/>
      <c r="N109" s="1117"/>
      <c r="O109" s="1117"/>
      <c r="P109" s="1117"/>
    </row>
    <row r="110" spans="9:16" s="353" customFormat="1">
      <c r="I110" s="445"/>
      <c r="J110" s="347" t="s">
        <v>1368</v>
      </c>
      <c r="K110" s="20" t="str">
        <f t="shared" si="4"/>
        <v>£m</v>
      </c>
      <c r="L110" s="1117"/>
      <c r="M110" s="1117"/>
      <c r="N110" s="1117"/>
      <c r="O110" s="1117"/>
      <c r="P110" s="1117"/>
    </row>
    <row r="111" spans="9:16">
      <c r="I111" s="445"/>
      <c r="J111" s="347" t="s">
        <v>1368</v>
      </c>
      <c r="K111" s="20" t="str">
        <f t="shared" si="4"/>
        <v>£m</v>
      </c>
      <c r="L111" s="1117"/>
      <c r="M111" s="1117"/>
      <c r="N111" s="1117"/>
      <c r="O111" s="1117"/>
      <c r="P111" s="1117"/>
    </row>
    <row r="112" spans="9:16">
      <c r="I112" s="445"/>
      <c r="J112" s="347" t="s">
        <v>1368</v>
      </c>
      <c r="K112" s="20" t="str">
        <f t="shared" si="4"/>
        <v>£m</v>
      </c>
      <c r="L112" s="1117"/>
      <c r="M112" s="1117"/>
      <c r="N112" s="1117"/>
      <c r="O112" s="1117"/>
      <c r="P112" s="1117"/>
    </row>
    <row r="113" spans="9:16">
      <c r="I113" s="445"/>
      <c r="J113" s="347" t="s">
        <v>1368</v>
      </c>
      <c r="K113" s="20" t="str">
        <f t="shared" si="4"/>
        <v>£m</v>
      </c>
      <c r="L113" s="1117"/>
      <c r="M113" s="1117"/>
      <c r="N113" s="1117"/>
      <c r="O113" s="1117"/>
      <c r="P113" s="1117"/>
    </row>
    <row r="114" spans="9:16">
      <c r="I114" s="445"/>
      <c r="J114" s="347" t="s">
        <v>1368</v>
      </c>
      <c r="K114" s="20" t="str">
        <f t="shared" si="4"/>
        <v>£m</v>
      </c>
      <c r="L114" s="1117"/>
      <c r="M114" s="1117"/>
      <c r="N114" s="1117"/>
      <c r="O114" s="1117"/>
      <c r="P114" s="1117"/>
    </row>
    <row r="115" spans="9:16">
      <c r="I115" s="445"/>
      <c r="J115" s="347" t="s">
        <v>1368</v>
      </c>
      <c r="K115" s="20" t="str">
        <f t="shared" si="4"/>
        <v>£m</v>
      </c>
      <c r="L115" s="1117"/>
      <c r="M115" s="1117"/>
      <c r="N115" s="1117"/>
      <c r="O115" s="1117"/>
      <c r="P115" s="1117"/>
    </row>
    <row r="116" spans="9:16">
      <c r="I116" s="445"/>
      <c r="J116" s="347" t="s">
        <v>1368</v>
      </c>
      <c r="K116" s="20" t="str">
        <f t="shared" si="4"/>
        <v>£m</v>
      </c>
      <c r="L116" s="1117"/>
      <c r="M116" s="1117"/>
      <c r="N116" s="1117"/>
      <c r="O116" s="1117"/>
      <c r="P116" s="1117"/>
    </row>
    <row r="117" spans="9:16" s="78" customFormat="1">
      <c r="I117" s="445"/>
      <c r="J117" s="347" t="s">
        <v>1368</v>
      </c>
      <c r="K117" s="20" t="str">
        <f t="shared" si="4"/>
        <v>£m</v>
      </c>
      <c r="L117" s="1117"/>
      <c r="M117" s="1117"/>
      <c r="N117" s="1117"/>
      <c r="O117" s="1117"/>
      <c r="P117" s="1117"/>
    </row>
    <row r="118" spans="9:16" s="353" customFormat="1">
      <c r="I118" s="445"/>
      <c r="J118" s="347" t="s">
        <v>1368</v>
      </c>
      <c r="K118" s="20" t="str">
        <f t="shared" si="4"/>
        <v>£m</v>
      </c>
      <c r="L118" s="1117"/>
      <c r="M118" s="1117"/>
      <c r="N118" s="1117"/>
      <c r="O118" s="1117"/>
      <c r="P118" s="1117"/>
    </row>
    <row r="119" spans="9:16">
      <c r="I119" s="445"/>
      <c r="J119" s="347" t="s">
        <v>1368</v>
      </c>
      <c r="K119" s="20" t="str">
        <f t="shared" si="4"/>
        <v>£m</v>
      </c>
      <c r="L119" s="1117"/>
      <c r="M119" s="1117"/>
      <c r="N119" s="1117"/>
      <c r="O119" s="1117"/>
      <c r="P119" s="1117"/>
    </row>
    <row r="120" spans="9:16">
      <c r="I120" s="445"/>
      <c r="J120" s="347" t="s">
        <v>1368</v>
      </c>
      <c r="K120" s="20" t="str">
        <f t="shared" si="4"/>
        <v>£m</v>
      </c>
      <c r="L120" s="1117"/>
      <c r="M120" s="1117"/>
      <c r="N120" s="1117"/>
      <c r="O120" s="1117"/>
      <c r="P120" s="1117"/>
    </row>
    <row r="121" spans="9:16">
      <c r="I121" s="445"/>
      <c r="J121" s="347" t="s">
        <v>1368</v>
      </c>
      <c r="K121" s="20" t="str">
        <f t="shared" si="4"/>
        <v>£m</v>
      </c>
      <c r="L121" s="1117"/>
      <c r="M121" s="1117"/>
      <c r="N121" s="1117"/>
      <c r="O121" s="1117"/>
      <c r="P121" s="1117"/>
    </row>
    <row r="122" spans="9:16">
      <c r="I122" s="445"/>
      <c r="J122" s="347" t="s">
        <v>1368</v>
      </c>
      <c r="K122" s="20" t="str">
        <f t="shared" si="4"/>
        <v>£m</v>
      </c>
      <c r="L122" s="1117"/>
      <c r="M122" s="1117"/>
      <c r="N122" s="1117"/>
      <c r="O122" s="1117"/>
      <c r="P122" s="1117"/>
    </row>
    <row r="123" spans="9:16">
      <c r="I123" s="445"/>
      <c r="J123" s="347" t="s">
        <v>1368</v>
      </c>
      <c r="K123" s="20" t="str">
        <f t="shared" si="4"/>
        <v>£m</v>
      </c>
      <c r="L123" s="1117"/>
      <c r="M123" s="1117"/>
      <c r="N123" s="1117"/>
      <c r="O123" s="1117"/>
      <c r="P123" s="1117"/>
    </row>
    <row r="124" spans="9:16">
      <c r="I124" s="445"/>
      <c r="J124" s="347" t="s">
        <v>1368</v>
      </c>
      <c r="K124" s="20" t="str">
        <f t="shared" si="4"/>
        <v>£m</v>
      </c>
      <c r="L124" s="1117"/>
      <c r="M124" s="1117"/>
      <c r="N124" s="1117"/>
      <c r="O124" s="1117"/>
      <c r="P124" s="1117"/>
    </row>
    <row r="125" spans="9:16" s="78" customFormat="1">
      <c r="I125" s="445"/>
      <c r="J125" s="347" t="s">
        <v>1368</v>
      </c>
      <c r="K125" s="20" t="str">
        <f t="shared" si="4"/>
        <v>£m</v>
      </c>
      <c r="L125" s="1117"/>
      <c r="M125" s="1117"/>
      <c r="N125" s="1117"/>
      <c r="O125" s="1117"/>
      <c r="P125" s="1117"/>
    </row>
    <row r="126" spans="9:16" s="353" customFormat="1">
      <c r="I126" s="445"/>
      <c r="J126" s="347" t="s">
        <v>1368</v>
      </c>
      <c r="K126" s="20" t="str">
        <f t="shared" si="4"/>
        <v>£m</v>
      </c>
      <c r="L126" s="1117"/>
      <c r="M126" s="1117"/>
      <c r="N126" s="1117"/>
      <c r="O126" s="1117"/>
      <c r="P126" s="1117"/>
    </row>
    <row r="127" spans="9:16">
      <c r="I127" s="445"/>
      <c r="J127" s="347" t="s">
        <v>1368</v>
      </c>
      <c r="K127" s="20" t="str">
        <f t="shared" si="4"/>
        <v>£m</v>
      </c>
      <c r="L127" s="1117"/>
      <c r="M127" s="1117"/>
      <c r="N127" s="1117"/>
      <c r="O127" s="1117"/>
      <c r="P127" s="1117"/>
    </row>
    <row r="128" spans="9:16">
      <c r="I128" s="445"/>
      <c r="J128" s="347" t="s">
        <v>1368</v>
      </c>
      <c r="K128" s="20" t="str">
        <f t="shared" si="4"/>
        <v>£m</v>
      </c>
      <c r="L128" s="1117"/>
      <c r="M128" s="1117"/>
      <c r="N128" s="1117"/>
      <c r="O128" s="1117"/>
      <c r="P128" s="1117"/>
    </row>
    <row r="129" spans="9:16">
      <c r="I129" s="445"/>
      <c r="J129" s="347" t="s">
        <v>1368</v>
      </c>
      <c r="K129" s="20" t="str">
        <f t="shared" si="4"/>
        <v>£m</v>
      </c>
      <c r="L129" s="1117"/>
      <c r="M129" s="1117"/>
      <c r="N129" s="1117"/>
      <c r="O129" s="1117"/>
      <c r="P129" s="1117"/>
    </row>
    <row r="130" spans="9:16">
      <c r="I130" s="445"/>
      <c r="J130" s="347" t="s">
        <v>1368</v>
      </c>
      <c r="K130" s="20" t="str">
        <f t="shared" si="4"/>
        <v>£m</v>
      </c>
      <c r="L130" s="1117"/>
      <c r="M130" s="1117"/>
      <c r="N130" s="1117"/>
      <c r="O130" s="1117"/>
      <c r="P130" s="1117"/>
    </row>
    <row r="131" spans="9:16">
      <c r="I131" s="445"/>
      <c r="J131" s="347" t="s">
        <v>1368</v>
      </c>
      <c r="K131" s="20" t="str">
        <f t="shared" si="4"/>
        <v>£m</v>
      </c>
      <c r="L131" s="1117"/>
      <c r="M131" s="1117"/>
      <c r="N131" s="1117"/>
      <c r="O131" s="1117"/>
      <c r="P131" s="1117"/>
    </row>
    <row r="132" spans="9:16">
      <c r="I132" s="445"/>
      <c r="J132" s="347" t="s">
        <v>1368</v>
      </c>
      <c r="K132" s="20" t="str">
        <f t="shared" si="4"/>
        <v>£m</v>
      </c>
      <c r="L132" s="1117"/>
      <c r="M132" s="1117"/>
      <c r="N132" s="1117"/>
      <c r="O132" s="1117"/>
      <c r="P132" s="1117"/>
    </row>
    <row r="133" spans="9:16" s="78" customFormat="1">
      <c r="I133" s="445"/>
      <c r="J133" s="347" t="s">
        <v>1368</v>
      </c>
      <c r="K133" s="20" t="str">
        <f t="shared" si="4"/>
        <v>£m</v>
      </c>
      <c r="L133" s="1117"/>
      <c r="M133" s="1117"/>
      <c r="N133" s="1117"/>
      <c r="O133" s="1117"/>
      <c r="P133" s="1117"/>
    </row>
    <row r="134" spans="9:16" s="353" customFormat="1">
      <c r="I134" s="445"/>
      <c r="J134" s="347" t="s">
        <v>1368</v>
      </c>
      <c r="K134" s="20" t="str">
        <f t="shared" si="4"/>
        <v>£m</v>
      </c>
      <c r="L134" s="1117"/>
      <c r="M134" s="1117"/>
      <c r="N134" s="1117"/>
      <c r="O134" s="1117"/>
      <c r="P134" s="1117"/>
    </row>
    <row r="135" spans="9:16">
      <c r="I135" s="445"/>
      <c r="J135" s="347" t="s">
        <v>1368</v>
      </c>
      <c r="K135" s="20" t="str">
        <f t="shared" si="4"/>
        <v>£m</v>
      </c>
      <c r="L135" s="1117"/>
      <c r="M135" s="1117"/>
      <c r="N135" s="1117"/>
      <c r="O135" s="1117"/>
      <c r="P135" s="1117"/>
    </row>
    <row r="136" spans="9:16">
      <c r="I136" s="445"/>
      <c r="J136" s="347" t="s">
        <v>1368</v>
      </c>
      <c r="K136" s="20" t="str">
        <f t="shared" si="4"/>
        <v>£m</v>
      </c>
      <c r="L136" s="1117"/>
      <c r="M136" s="1117"/>
      <c r="N136" s="1117"/>
      <c r="O136" s="1117"/>
      <c r="P136" s="1117"/>
    </row>
    <row r="137" spans="9:16">
      <c r="I137" s="445"/>
      <c r="J137" s="347" t="s">
        <v>1368</v>
      </c>
      <c r="K137" s="20" t="str">
        <f t="shared" si="4"/>
        <v>£m</v>
      </c>
      <c r="L137" s="1117"/>
      <c r="M137" s="1117"/>
      <c r="N137" s="1117"/>
      <c r="O137" s="1117"/>
      <c r="P137" s="1117"/>
    </row>
    <row r="138" spans="9:16">
      <c r="I138" s="445"/>
      <c r="J138" s="347" t="s">
        <v>1368</v>
      </c>
      <c r="K138" s="20" t="str">
        <f t="shared" si="4"/>
        <v>£m</v>
      </c>
      <c r="L138" s="1117"/>
      <c r="M138" s="1117"/>
      <c r="N138" s="1117"/>
      <c r="O138" s="1117"/>
      <c r="P138" s="1117"/>
    </row>
    <row r="139" spans="9:16">
      <c r="I139" s="445"/>
      <c r="J139" s="347" t="s">
        <v>1368</v>
      </c>
      <c r="K139" s="20" t="str">
        <f t="shared" si="4"/>
        <v>£m</v>
      </c>
      <c r="L139" s="1117"/>
      <c r="M139" s="1117"/>
      <c r="N139" s="1117"/>
      <c r="O139" s="1117"/>
      <c r="P139" s="1117"/>
    </row>
    <row r="140" spans="9:16">
      <c r="I140" s="445"/>
      <c r="J140" s="347" t="s">
        <v>1368</v>
      </c>
      <c r="K140" s="20" t="str">
        <f t="shared" si="4"/>
        <v>£m</v>
      </c>
      <c r="L140" s="1117"/>
      <c r="M140" s="1117"/>
      <c r="N140" s="1117"/>
      <c r="O140" s="1117"/>
      <c r="P140" s="1117"/>
    </row>
    <row r="141" spans="9:16" s="78" customFormat="1">
      <c r="I141" s="445"/>
      <c r="J141" s="347" t="s">
        <v>1368</v>
      </c>
      <c r="K141" s="20" t="str">
        <f t="shared" si="4"/>
        <v>£m</v>
      </c>
      <c r="L141" s="1117"/>
      <c r="M141" s="1117"/>
      <c r="N141" s="1117"/>
      <c r="O141" s="1117"/>
      <c r="P141" s="1117"/>
    </row>
    <row r="142" spans="9:16" s="353" customFormat="1">
      <c r="I142" s="445"/>
      <c r="J142" s="347" t="s">
        <v>1368</v>
      </c>
      <c r="K142" s="20" t="str">
        <f t="shared" si="4"/>
        <v>£m</v>
      </c>
      <c r="L142" s="1117"/>
      <c r="M142" s="1117"/>
      <c r="N142" s="1117"/>
      <c r="O142" s="1117"/>
      <c r="P142" s="1117"/>
    </row>
    <row r="143" spans="9:16">
      <c r="I143" s="445"/>
      <c r="J143" s="347" t="s">
        <v>1368</v>
      </c>
      <c r="K143" s="20" t="str">
        <f t="shared" si="4"/>
        <v>£m</v>
      </c>
      <c r="L143" s="1117"/>
      <c r="M143" s="1117"/>
      <c r="N143" s="1117"/>
      <c r="O143" s="1117"/>
      <c r="P143" s="1117"/>
    </row>
    <row r="144" spans="9:16">
      <c r="I144" s="445"/>
      <c r="J144" s="347" t="s">
        <v>1368</v>
      </c>
      <c r="K144" s="20" t="str">
        <f t="shared" si="4"/>
        <v>£m</v>
      </c>
      <c r="L144" s="1117"/>
      <c r="M144" s="1117"/>
      <c r="N144" s="1117"/>
      <c r="O144" s="1117"/>
      <c r="P144" s="1117"/>
    </row>
    <row r="145" spans="9:16">
      <c r="I145" s="445"/>
      <c r="J145" s="347" t="s">
        <v>1368</v>
      </c>
      <c r="K145" s="20" t="str">
        <f t="shared" si="4"/>
        <v>£m</v>
      </c>
      <c r="L145" s="1117"/>
      <c r="M145" s="1117"/>
      <c r="N145" s="1117"/>
      <c r="O145" s="1117"/>
      <c r="P145" s="1117"/>
    </row>
    <row r="146" spans="9:16">
      <c r="I146" s="445"/>
      <c r="J146" s="347" t="s">
        <v>1368</v>
      </c>
      <c r="K146" s="20" t="str">
        <f t="shared" si="4"/>
        <v>£m</v>
      </c>
      <c r="L146" s="1117"/>
      <c r="M146" s="1117"/>
      <c r="N146" s="1117"/>
      <c r="O146" s="1117"/>
      <c r="P146" s="1117"/>
    </row>
    <row r="147" spans="9:16">
      <c r="I147" s="445"/>
      <c r="J147" s="347" t="s">
        <v>1368</v>
      </c>
      <c r="K147" s="20" t="str">
        <f t="shared" si="4"/>
        <v>£m</v>
      </c>
      <c r="L147" s="1117"/>
      <c r="M147" s="1117"/>
      <c r="N147" s="1117"/>
      <c r="O147" s="1117"/>
      <c r="P147" s="1117"/>
    </row>
    <row r="148" spans="9:16">
      <c r="I148" s="445"/>
      <c r="J148" s="347" t="s">
        <v>1368</v>
      </c>
      <c r="K148" s="20" t="str">
        <f t="shared" si="4"/>
        <v>£m</v>
      </c>
      <c r="L148" s="1117"/>
      <c r="M148" s="1117"/>
      <c r="N148" s="1117"/>
      <c r="O148" s="1117"/>
      <c r="P148" s="1117"/>
    </row>
    <row r="149" spans="9:16">
      <c r="I149" s="445"/>
      <c r="J149" s="347" t="s">
        <v>1368</v>
      </c>
      <c r="K149" s="20" t="str">
        <f t="shared" si="4"/>
        <v>£m</v>
      </c>
      <c r="L149" s="1117"/>
      <c r="M149" s="1117"/>
      <c r="N149" s="1117"/>
      <c r="O149" s="1117"/>
      <c r="P149" s="1117"/>
    </row>
    <row r="150" spans="9:16" s="353" customFormat="1">
      <c r="I150" s="445"/>
      <c r="J150" s="347" t="s">
        <v>1368</v>
      </c>
      <c r="K150" s="20" t="str">
        <f t="shared" si="4"/>
        <v>£m</v>
      </c>
      <c r="L150" s="1117"/>
      <c r="M150" s="1117"/>
      <c r="N150" s="1117"/>
      <c r="O150" s="1117"/>
      <c r="P150" s="1117"/>
    </row>
    <row r="151" spans="9:16" s="78" customFormat="1">
      <c r="I151" s="445"/>
      <c r="J151" s="347" t="s">
        <v>1368</v>
      </c>
      <c r="K151" s="20" t="str">
        <f t="shared" si="4"/>
        <v>£m</v>
      </c>
      <c r="L151" s="1117"/>
      <c r="M151" s="1117"/>
      <c r="N151" s="1117"/>
      <c r="O151" s="1117"/>
      <c r="P151" s="1117"/>
    </row>
    <row r="152" spans="9:16" s="353" customFormat="1">
      <c r="I152" s="445"/>
      <c r="J152" s="347" t="s">
        <v>1368</v>
      </c>
      <c r="K152" s="20" t="str">
        <f t="shared" si="4"/>
        <v>£m</v>
      </c>
      <c r="L152" s="1117"/>
      <c r="M152" s="1117"/>
      <c r="N152" s="1117"/>
      <c r="O152" s="1117"/>
      <c r="P152" s="1117"/>
    </row>
    <row r="153" spans="9:16">
      <c r="I153" s="445"/>
      <c r="J153" s="347" t="s">
        <v>1368</v>
      </c>
      <c r="K153" s="20" t="str">
        <f t="shared" si="4"/>
        <v>£m</v>
      </c>
      <c r="L153" s="1117"/>
      <c r="M153" s="1117"/>
      <c r="N153" s="1117"/>
      <c r="O153" s="1117"/>
      <c r="P153" s="1117"/>
    </row>
    <row r="154" spans="9:16">
      <c r="I154" s="445"/>
      <c r="J154" s="347" t="s">
        <v>1368</v>
      </c>
      <c r="K154" s="20" t="str">
        <f t="shared" si="4"/>
        <v>£m</v>
      </c>
      <c r="L154" s="1117"/>
      <c r="M154" s="1117"/>
      <c r="N154" s="1117"/>
      <c r="O154" s="1117"/>
      <c r="P154" s="1117"/>
    </row>
    <row r="155" spans="9:16" s="78" customFormat="1">
      <c r="I155" s="445"/>
      <c r="J155" s="347" t="s">
        <v>1368</v>
      </c>
      <c r="K155" s="20" t="str">
        <f t="shared" si="4"/>
        <v>£m</v>
      </c>
      <c r="L155" s="1117"/>
      <c r="M155" s="1117"/>
      <c r="N155" s="1117"/>
      <c r="O155" s="1117"/>
      <c r="P155" s="1117"/>
    </row>
    <row r="156" spans="9:16" s="353" customFormat="1">
      <c r="I156" s="445"/>
      <c r="J156" s="347" t="s">
        <v>1368</v>
      </c>
      <c r="K156" s="20" t="str">
        <f t="shared" si="4"/>
        <v>£m</v>
      </c>
      <c r="L156" s="1117"/>
      <c r="M156" s="1117"/>
      <c r="N156" s="1117"/>
      <c r="O156" s="1117"/>
      <c r="P156" s="1117"/>
    </row>
    <row r="157" spans="9:16">
      <c r="I157" s="445"/>
      <c r="J157" s="347" t="s">
        <v>1368</v>
      </c>
      <c r="K157" s="20" t="str">
        <f t="shared" si="4"/>
        <v>£m</v>
      </c>
      <c r="L157" s="1117"/>
      <c r="M157" s="1117"/>
      <c r="N157" s="1117"/>
      <c r="O157" s="1117"/>
      <c r="P157" s="1117"/>
    </row>
    <row r="158" spans="9:16">
      <c r="I158" s="445"/>
      <c r="J158" s="347" t="s">
        <v>1368</v>
      </c>
      <c r="K158" s="20" t="str">
        <f t="shared" si="4"/>
        <v>£m</v>
      </c>
      <c r="L158" s="1117"/>
      <c r="M158" s="1117"/>
      <c r="N158" s="1117"/>
      <c r="O158" s="1117"/>
      <c r="P158" s="1117"/>
    </row>
    <row r="159" spans="9:16">
      <c r="I159" s="445"/>
      <c r="J159" s="347" t="s">
        <v>1368</v>
      </c>
      <c r="K159" s="20" t="str">
        <f t="shared" si="4"/>
        <v>£m</v>
      </c>
      <c r="L159" s="1117"/>
      <c r="M159" s="1117"/>
      <c r="N159" s="1117"/>
      <c r="O159" s="1117"/>
      <c r="P159" s="1117"/>
    </row>
    <row r="160" spans="9:16">
      <c r="I160" s="445"/>
      <c r="J160" s="347" t="s">
        <v>1368</v>
      </c>
      <c r="K160" s="20" t="str">
        <f t="shared" si="4"/>
        <v>£m</v>
      </c>
      <c r="L160" s="1117"/>
      <c r="M160" s="1117"/>
      <c r="N160" s="1117"/>
      <c r="O160" s="1117"/>
      <c r="P160" s="1117"/>
    </row>
    <row r="161" spans="9:16">
      <c r="I161" s="445"/>
      <c r="J161" s="347" t="s">
        <v>1368</v>
      </c>
      <c r="K161" s="20" t="str">
        <f t="shared" si="4"/>
        <v>£m</v>
      </c>
      <c r="L161" s="1117"/>
      <c r="M161" s="1117"/>
      <c r="N161" s="1117"/>
      <c r="O161" s="1117"/>
      <c r="P161" s="1117"/>
    </row>
    <row r="162" spans="9:16">
      <c r="I162" s="445"/>
      <c r="J162" s="347" t="s">
        <v>1368</v>
      </c>
      <c r="K162" s="20" t="str">
        <f t="shared" si="4"/>
        <v>£m</v>
      </c>
      <c r="L162" s="1117"/>
      <c r="M162" s="1117"/>
      <c r="N162" s="1117"/>
      <c r="O162" s="1117"/>
      <c r="P162" s="1117"/>
    </row>
    <row r="163" spans="9:16" s="78" customFormat="1">
      <c r="I163" s="445"/>
      <c r="J163" s="347" t="s">
        <v>1368</v>
      </c>
      <c r="K163" s="20" t="str">
        <f t="shared" si="4"/>
        <v>£m</v>
      </c>
      <c r="L163" s="1117"/>
      <c r="M163" s="1117"/>
      <c r="N163" s="1117"/>
      <c r="O163" s="1117"/>
      <c r="P163" s="1117"/>
    </row>
    <row r="164" spans="9:16" s="353" customFormat="1">
      <c r="I164" s="445"/>
      <c r="J164" s="347" t="s">
        <v>1368</v>
      </c>
      <c r="K164" s="20" t="str">
        <f t="shared" ref="K164:K227" si="5">IF(F164="Placeholder", "Placeholder", "£m")</f>
        <v>£m</v>
      </c>
      <c r="L164" s="1117"/>
      <c r="M164" s="1117"/>
      <c r="N164" s="1117"/>
      <c r="O164" s="1117"/>
      <c r="P164" s="1117"/>
    </row>
    <row r="165" spans="9:16">
      <c r="I165" s="445"/>
      <c r="J165" s="347" t="s">
        <v>1368</v>
      </c>
      <c r="K165" s="20" t="str">
        <f t="shared" si="5"/>
        <v>£m</v>
      </c>
      <c r="L165" s="1117"/>
      <c r="M165" s="1117"/>
      <c r="N165" s="1117"/>
      <c r="O165" s="1117"/>
      <c r="P165" s="1117"/>
    </row>
    <row r="166" spans="9:16">
      <c r="I166" s="445"/>
      <c r="J166" s="347" t="s">
        <v>1368</v>
      </c>
      <c r="K166" s="20" t="str">
        <f t="shared" si="5"/>
        <v>£m</v>
      </c>
      <c r="L166" s="1117"/>
      <c r="M166" s="1117"/>
      <c r="N166" s="1117"/>
      <c r="O166" s="1117"/>
      <c r="P166" s="1117"/>
    </row>
    <row r="167" spans="9:16">
      <c r="I167" s="445"/>
      <c r="J167" s="347" t="s">
        <v>1368</v>
      </c>
      <c r="K167" s="20" t="str">
        <f t="shared" si="5"/>
        <v>£m</v>
      </c>
      <c r="L167" s="1117"/>
      <c r="M167" s="1117"/>
      <c r="N167" s="1117"/>
      <c r="O167" s="1117"/>
      <c r="P167" s="1117"/>
    </row>
    <row r="168" spans="9:16">
      <c r="I168" s="445"/>
      <c r="J168" s="347" t="s">
        <v>1368</v>
      </c>
      <c r="K168" s="20" t="str">
        <f t="shared" si="5"/>
        <v>£m</v>
      </c>
      <c r="L168" s="1117"/>
      <c r="M168" s="1117"/>
      <c r="N168" s="1117"/>
      <c r="O168" s="1117"/>
      <c r="P168" s="1117"/>
    </row>
    <row r="169" spans="9:16">
      <c r="I169" s="445"/>
      <c r="J169" s="347" t="s">
        <v>1368</v>
      </c>
      <c r="K169" s="20" t="str">
        <f t="shared" si="5"/>
        <v>£m</v>
      </c>
      <c r="L169" s="1117"/>
      <c r="M169" s="1117"/>
      <c r="N169" s="1117"/>
      <c r="O169" s="1117"/>
      <c r="P169" s="1117"/>
    </row>
    <row r="170" spans="9:16">
      <c r="I170" s="445"/>
      <c r="J170" s="347" t="s">
        <v>1368</v>
      </c>
      <c r="K170" s="20" t="str">
        <f t="shared" si="5"/>
        <v>£m</v>
      </c>
      <c r="L170" s="1117"/>
      <c r="M170" s="1117"/>
      <c r="N170" s="1117"/>
      <c r="O170" s="1117"/>
      <c r="P170" s="1117"/>
    </row>
    <row r="171" spans="9:16" s="78" customFormat="1">
      <c r="I171" s="445"/>
      <c r="J171" s="347" t="s">
        <v>1368</v>
      </c>
      <c r="K171" s="20" t="str">
        <f t="shared" si="5"/>
        <v>£m</v>
      </c>
      <c r="L171" s="1117"/>
      <c r="M171" s="1117"/>
      <c r="N171" s="1117"/>
      <c r="O171" s="1117"/>
      <c r="P171" s="1117"/>
    </row>
    <row r="172" spans="9:16" s="353" customFormat="1">
      <c r="I172" s="445"/>
      <c r="J172" s="347" t="s">
        <v>1368</v>
      </c>
      <c r="K172" s="20" t="str">
        <f t="shared" si="5"/>
        <v>£m</v>
      </c>
      <c r="L172" s="1117"/>
      <c r="M172" s="1117"/>
      <c r="N172" s="1117"/>
      <c r="O172" s="1117"/>
      <c r="P172" s="1117"/>
    </row>
    <row r="173" spans="9:16">
      <c r="I173" s="445"/>
      <c r="J173" s="347" t="s">
        <v>1368</v>
      </c>
      <c r="K173" s="20" t="str">
        <f t="shared" si="5"/>
        <v>£m</v>
      </c>
      <c r="L173" s="1117"/>
      <c r="M173" s="1117"/>
      <c r="N173" s="1117"/>
      <c r="O173" s="1117"/>
      <c r="P173" s="1117"/>
    </row>
    <row r="174" spans="9:16">
      <c r="I174" s="445"/>
      <c r="J174" s="347" t="s">
        <v>1368</v>
      </c>
      <c r="K174" s="20" t="str">
        <f t="shared" si="5"/>
        <v>£m</v>
      </c>
      <c r="L174" s="1117"/>
      <c r="M174" s="1117"/>
      <c r="N174" s="1117"/>
      <c r="O174" s="1117"/>
      <c r="P174" s="1117"/>
    </row>
    <row r="175" spans="9:16">
      <c r="I175" s="445"/>
      <c r="J175" s="347" t="s">
        <v>1368</v>
      </c>
      <c r="K175" s="20" t="str">
        <f t="shared" si="5"/>
        <v>£m</v>
      </c>
      <c r="L175" s="1117"/>
      <c r="M175" s="1117"/>
      <c r="N175" s="1117"/>
      <c r="O175" s="1117"/>
      <c r="P175" s="1117"/>
    </row>
    <row r="176" spans="9:16">
      <c r="I176" s="445"/>
      <c r="J176" s="347" t="s">
        <v>1368</v>
      </c>
      <c r="K176" s="20" t="str">
        <f t="shared" si="5"/>
        <v>£m</v>
      </c>
      <c r="L176" s="1117"/>
      <c r="M176" s="1117"/>
      <c r="N176" s="1117"/>
      <c r="O176" s="1117"/>
      <c r="P176" s="1117"/>
    </row>
    <row r="177" spans="9:16">
      <c r="I177" s="445"/>
      <c r="J177" s="347" t="s">
        <v>1368</v>
      </c>
      <c r="K177" s="20" t="str">
        <f t="shared" si="5"/>
        <v>£m</v>
      </c>
      <c r="L177" s="1117"/>
      <c r="M177" s="1117"/>
      <c r="N177" s="1117"/>
      <c r="O177" s="1117"/>
      <c r="P177" s="1117"/>
    </row>
    <row r="178" spans="9:16">
      <c r="I178" s="445"/>
      <c r="J178" s="347" t="s">
        <v>1368</v>
      </c>
      <c r="K178" s="20" t="str">
        <f t="shared" si="5"/>
        <v>£m</v>
      </c>
      <c r="L178" s="1117"/>
      <c r="M178" s="1117"/>
      <c r="N178" s="1117"/>
      <c r="O178" s="1117"/>
      <c r="P178" s="1117"/>
    </row>
    <row r="179" spans="9:16" s="78" customFormat="1">
      <c r="I179" s="445"/>
      <c r="J179" s="347" t="s">
        <v>1368</v>
      </c>
      <c r="K179" s="20" t="str">
        <f t="shared" si="5"/>
        <v>£m</v>
      </c>
      <c r="L179" s="1117"/>
      <c r="M179" s="1117"/>
      <c r="N179" s="1117"/>
      <c r="O179" s="1117"/>
      <c r="P179" s="1117"/>
    </row>
    <row r="180" spans="9:16" s="353" customFormat="1">
      <c r="I180" s="445"/>
      <c r="J180" s="347" t="s">
        <v>1368</v>
      </c>
      <c r="K180" s="20" t="str">
        <f t="shared" si="5"/>
        <v>£m</v>
      </c>
      <c r="L180" s="1117"/>
      <c r="M180" s="1117"/>
      <c r="N180" s="1117"/>
      <c r="O180" s="1117"/>
      <c r="P180" s="1117"/>
    </row>
    <row r="181" spans="9:16">
      <c r="I181" s="445"/>
      <c r="J181" s="347" t="s">
        <v>1368</v>
      </c>
      <c r="K181" s="20" t="str">
        <f t="shared" si="5"/>
        <v>£m</v>
      </c>
      <c r="L181" s="1117"/>
      <c r="M181" s="1117"/>
      <c r="N181" s="1117"/>
      <c r="O181" s="1117"/>
      <c r="P181" s="1117"/>
    </row>
    <row r="182" spans="9:16">
      <c r="I182" s="445"/>
      <c r="J182" s="347" t="s">
        <v>1368</v>
      </c>
      <c r="K182" s="20" t="str">
        <f t="shared" si="5"/>
        <v>£m</v>
      </c>
      <c r="L182" s="1117"/>
      <c r="M182" s="1117"/>
      <c r="N182" s="1117"/>
      <c r="O182" s="1117"/>
      <c r="P182" s="1117"/>
    </row>
    <row r="183" spans="9:16">
      <c r="I183" s="445"/>
      <c r="J183" s="347" t="s">
        <v>1368</v>
      </c>
      <c r="K183" s="20" t="str">
        <f t="shared" si="5"/>
        <v>£m</v>
      </c>
      <c r="L183" s="1117"/>
      <c r="M183" s="1117"/>
      <c r="N183" s="1117"/>
      <c r="O183" s="1117"/>
      <c r="P183" s="1117"/>
    </row>
    <row r="184" spans="9:16">
      <c r="I184" s="445"/>
      <c r="J184" s="347" t="s">
        <v>1368</v>
      </c>
      <c r="K184" s="20" t="str">
        <f t="shared" si="5"/>
        <v>£m</v>
      </c>
      <c r="L184" s="1117"/>
      <c r="M184" s="1117"/>
      <c r="N184" s="1117"/>
      <c r="O184" s="1117"/>
      <c r="P184" s="1117"/>
    </row>
    <row r="185" spans="9:16">
      <c r="I185" s="445"/>
      <c r="J185" s="347" t="s">
        <v>1368</v>
      </c>
      <c r="K185" s="20" t="str">
        <f t="shared" si="5"/>
        <v>£m</v>
      </c>
      <c r="L185" s="1117"/>
      <c r="M185" s="1117"/>
      <c r="N185" s="1117"/>
      <c r="O185" s="1117"/>
      <c r="P185" s="1117"/>
    </row>
    <row r="186" spans="9:16">
      <c r="I186" s="445"/>
      <c r="J186" s="347" t="s">
        <v>1368</v>
      </c>
      <c r="K186" s="20" t="str">
        <f t="shared" si="5"/>
        <v>£m</v>
      </c>
      <c r="L186" s="1117"/>
      <c r="M186" s="1117"/>
      <c r="N186" s="1117"/>
      <c r="O186" s="1117"/>
      <c r="P186" s="1117"/>
    </row>
    <row r="187" spans="9:16" s="78" customFormat="1">
      <c r="I187" s="445"/>
      <c r="J187" s="347" t="s">
        <v>1368</v>
      </c>
      <c r="K187" s="20" t="str">
        <f t="shared" si="5"/>
        <v>£m</v>
      </c>
      <c r="L187" s="1117"/>
      <c r="M187" s="1117"/>
      <c r="N187" s="1117"/>
      <c r="O187" s="1117"/>
      <c r="P187" s="1117"/>
    </row>
    <row r="188" spans="9:16" s="353" customFormat="1">
      <c r="I188" s="445"/>
      <c r="J188" s="347" t="s">
        <v>1368</v>
      </c>
      <c r="K188" s="20" t="str">
        <f t="shared" si="5"/>
        <v>£m</v>
      </c>
      <c r="L188" s="1117"/>
      <c r="M188" s="1117"/>
      <c r="N188" s="1117"/>
      <c r="O188" s="1117"/>
      <c r="P188" s="1117"/>
    </row>
    <row r="189" spans="9:16">
      <c r="I189" s="445"/>
      <c r="J189" s="347" t="s">
        <v>1368</v>
      </c>
      <c r="K189" s="20" t="str">
        <f t="shared" si="5"/>
        <v>£m</v>
      </c>
      <c r="L189" s="1117"/>
      <c r="M189" s="1117"/>
      <c r="N189" s="1117"/>
      <c r="O189" s="1117"/>
      <c r="P189" s="1117"/>
    </row>
    <row r="190" spans="9:16">
      <c r="I190" s="445"/>
      <c r="J190" s="347" t="s">
        <v>1368</v>
      </c>
      <c r="K190" s="20" t="str">
        <f t="shared" si="5"/>
        <v>£m</v>
      </c>
      <c r="L190" s="1117"/>
      <c r="M190" s="1117"/>
      <c r="N190" s="1117"/>
      <c r="O190" s="1117"/>
      <c r="P190" s="1117"/>
    </row>
    <row r="191" spans="9:16">
      <c r="I191" s="445"/>
      <c r="J191" s="347" t="s">
        <v>1368</v>
      </c>
      <c r="K191" s="20" t="str">
        <f t="shared" si="5"/>
        <v>£m</v>
      </c>
      <c r="L191" s="1117"/>
      <c r="M191" s="1117"/>
      <c r="N191" s="1117"/>
      <c r="O191" s="1117"/>
      <c r="P191" s="1117"/>
    </row>
    <row r="192" spans="9:16">
      <c r="I192" s="445"/>
      <c r="J192" s="347" t="s">
        <v>1368</v>
      </c>
      <c r="K192" s="20" t="str">
        <f t="shared" si="5"/>
        <v>£m</v>
      </c>
      <c r="L192" s="1117"/>
      <c r="M192" s="1117"/>
      <c r="N192" s="1117"/>
      <c r="O192" s="1117"/>
      <c r="P192" s="1117"/>
    </row>
    <row r="193" spans="9:16">
      <c r="I193" s="445"/>
      <c r="J193" s="347" t="s">
        <v>1368</v>
      </c>
      <c r="K193" s="20" t="str">
        <f t="shared" si="5"/>
        <v>£m</v>
      </c>
      <c r="L193" s="1117"/>
      <c r="M193" s="1117"/>
      <c r="N193" s="1117"/>
      <c r="O193" s="1117"/>
      <c r="P193" s="1117"/>
    </row>
    <row r="194" spans="9:16">
      <c r="I194" s="445"/>
      <c r="J194" s="347" t="s">
        <v>1368</v>
      </c>
      <c r="K194" s="20" t="str">
        <f t="shared" si="5"/>
        <v>£m</v>
      </c>
      <c r="L194" s="1117"/>
      <c r="M194" s="1117"/>
      <c r="N194" s="1117"/>
      <c r="O194" s="1117"/>
      <c r="P194" s="1117"/>
    </row>
    <row r="195" spans="9:16" s="78" customFormat="1">
      <c r="I195" s="445"/>
      <c r="J195" s="347" t="s">
        <v>1368</v>
      </c>
      <c r="K195" s="20" t="str">
        <f t="shared" si="5"/>
        <v>£m</v>
      </c>
      <c r="L195" s="1117"/>
      <c r="M195" s="1117"/>
      <c r="N195" s="1117"/>
      <c r="O195" s="1117"/>
      <c r="P195" s="1117"/>
    </row>
    <row r="196" spans="9:16" s="353" customFormat="1">
      <c r="I196" s="445"/>
      <c r="J196" s="347" t="s">
        <v>1368</v>
      </c>
      <c r="K196" s="20" t="str">
        <f t="shared" si="5"/>
        <v>£m</v>
      </c>
      <c r="L196" s="1117"/>
      <c r="M196" s="1117"/>
      <c r="N196" s="1117"/>
      <c r="O196" s="1117"/>
      <c r="P196" s="1117"/>
    </row>
    <row r="197" spans="9:16">
      <c r="I197" s="445"/>
      <c r="J197" s="347" t="s">
        <v>1368</v>
      </c>
      <c r="K197" s="20" t="str">
        <f t="shared" si="5"/>
        <v>£m</v>
      </c>
      <c r="L197" s="1117"/>
      <c r="M197" s="1117"/>
      <c r="N197" s="1117"/>
      <c r="O197" s="1117"/>
      <c r="P197" s="1117"/>
    </row>
    <row r="198" spans="9:16">
      <c r="I198" s="445"/>
      <c r="J198" s="347" t="s">
        <v>1368</v>
      </c>
      <c r="K198" s="20" t="str">
        <f t="shared" si="5"/>
        <v>£m</v>
      </c>
      <c r="L198" s="1117"/>
      <c r="M198" s="1117"/>
      <c r="N198" s="1117"/>
      <c r="O198" s="1117"/>
      <c r="P198" s="1117"/>
    </row>
    <row r="199" spans="9:16">
      <c r="I199" s="445"/>
      <c r="J199" s="347" t="s">
        <v>1368</v>
      </c>
      <c r="K199" s="20" t="str">
        <f t="shared" si="5"/>
        <v>£m</v>
      </c>
      <c r="L199" s="1117"/>
      <c r="M199" s="1117"/>
      <c r="N199" s="1117"/>
      <c r="O199" s="1117"/>
      <c r="P199" s="1117"/>
    </row>
    <row r="200" spans="9:16">
      <c r="I200" s="445"/>
      <c r="J200" s="347" t="s">
        <v>1368</v>
      </c>
      <c r="K200" s="20" t="str">
        <f t="shared" si="5"/>
        <v>£m</v>
      </c>
      <c r="L200" s="1117"/>
      <c r="M200" s="1117"/>
      <c r="N200" s="1117"/>
      <c r="O200" s="1117"/>
      <c r="P200" s="1117"/>
    </row>
    <row r="201" spans="9:16">
      <c r="I201" s="445"/>
      <c r="J201" s="347" t="s">
        <v>1368</v>
      </c>
      <c r="K201" s="20" t="str">
        <f t="shared" si="5"/>
        <v>£m</v>
      </c>
      <c r="L201" s="1117"/>
      <c r="M201" s="1117"/>
      <c r="N201" s="1117"/>
      <c r="O201" s="1117"/>
      <c r="P201" s="1117"/>
    </row>
    <row r="202" spans="9:16">
      <c r="I202" s="445"/>
      <c r="J202" s="347" t="s">
        <v>1368</v>
      </c>
      <c r="K202" s="20" t="str">
        <f t="shared" si="5"/>
        <v>£m</v>
      </c>
      <c r="L202" s="1117"/>
      <c r="M202" s="1117"/>
      <c r="N202" s="1117"/>
      <c r="O202" s="1117"/>
      <c r="P202" s="1117"/>
    </row>
    <row r="203" spans="9:16">
      <c r="I203" s="445"/>
      <c r="J203" s="347" t="s">
        <v>1368</v>
      </c>
      <c r="K203" s="20" t="str">
        <f t="shared" si="5"/>
        <v>£m</v>
      </c>
      <c r="L203" s="1117"/>
      <c r="M203" s="1117"/>
      <c r="N203" s="1117"/>
      <c r="O203" s="1117"/>
      <c r="P203" s="1117"/>
    </row>
    <row r="204" spans="9:16" s="353" customFormat="1">
      <c r="I204" s="445"/>
      <c r="J204" s="347" t="s">
        <v>1368</v>
      </c>
      <c r="K204" s="20" t="str">
        <f t="shared" si="5"/>
        <v>£m</v>
      </c>
      <c r="L204" s="1117"/>
      <c r="M204" s="1117"/>
      <c r="N204" s="1117"/>
      <c r="O204" s="1117"/>
      <c r="P204" s="1117"/>
    </row>
    <row r="205" spans="9:16" s="78" customFormat="1">
      <c r="I205" s="445"/>
      <c r="J205" s="347" t="s">
        <v>1368</v>
      </c>
      <c r="K205" s="20" t="str">
        <f t="shared" si="5"/>
        <v>£m</v>
      </c>
      <c r="L205" s="1117"/>
      <c r="M205" s="1117"/>
      <c r="N205" s="1117"/>
      <c r="O205" s="1117"/>
      <c r="P205" s="1117"/>
    </row>
    <row r="206" spans="9:16" s="353" customFormat="1">
      <c r="I206" s="445"/>
      <c r="J206" s="347" t="s">
        <v>1368</v>
      </c>
      <c r="K206" s="20" t="str">
        <f t="shared" si="5"/>
        <v>£m</v>
      </c>
      <c r="L206" s="1117"/>
      <c r="M206" s="1117"/>
      <c r="N206" s="1117"/>
      <c r="O206" s="1117"/>
      <c r="P206" s="1117"/>
    </row>
    <row r="207" spans="9:16">
      <c r="I207" s="445"/>
      <c r="J207" s="347" t="s">
        <v>1368</v>
      </c>
      <c r="K207" s="20" t="str">
        <f t="shared" si="5"/>
        <v>£m</v>
      </c>
      <c r="L207" s="1117"/>
      <c r="M207" s="1117"/>
      <c r="N207" s="1117"/>
      <c r="O207" s="1117"/>
      <c r="P207" s="1117"/>
    </row>
    <row r="208" spans="9:16">
      <c r="I208" s="445"/>
      <c r="J208" s="347" t="s">
        <v>1368</v>
      </c>
      <c r="K208" s="20" t="str">
        <f t="shared" si="5"/>
        <v>£m</v>
      </c>
      <c r="L208" s="1117"/>
      <c r="M208" s="1117"/>
      <c r="N208" s="1117"/>
      <c r="O208" s="1117"/>
      <c r="P208" s="1117"/>
    </row>
    <row r="209" spans="9:16">
      <c r="I209" s="445"/>
      <c r="J209" s="347" t="s">
        <v>1368</v>
      </c>
      <c r="K209" s="20" t="str">
        <f t="shared" si="5"/>
        <v>£m</v>
      </c>
      <c r="L209" s="1117"/>
      <c r="M209" s="1117"/>
      <c r="N209" s="1117"/>
      <c r="O209" s="1117"/>
      <c r="P209" s="1117"/>
    </row>
    <row r="210" spans="9:16">
      <c r="I210" s="445"/>
      <c r="J210" s="347" t="s">
        <v>1368</v>
      </c>
      <c r="K210" s="20" t="str">
        <f t="shared" si="5"/>
        <v>£m</v>
      </c>
      <c r="L210" s="1117"/>
      <c r="M210" s="1117"/>
      <c r="N210" s="1117"/>
      <c r="O210" s="1117"/>
      <c r="P210" s="1117"/>
    </row>
    <row r="211" spans="9:16">
      <c r="I211" s="445"/>
      <c r="J211" s="347" t="s">
        <v>1368</v>
      </c>
      <c r="K211" s="20" t="str">
        <f t="shared" si="5"/>
        <v>£m</v>
      </c>
      <c r="L211" s="1117"/>
      <c r="M211" s="1117"/>
      <c r="N211" s="1117"/>
      <c r="O211" s="1117"/>
      <c r="P211" s="1117"/>
    </row>
    <row r="212" spans="9:16">
      <c r="I212" s="445"/>
      <c r="J212" s="347" t="s">
        <v>1368</v>
      </c>
      <c r="K212" s="20" t="str">
        <f t="shared" si="5"/>
        <v>£m</v>
      </c>
      <c r="L212" s="1117"/>
      <c r="M212" s="1117"/>
      <c r="N212" s="1117"/>
      <c r="O212" s="1117"/>
      <c r="P212" s="1117"/>
    </row>
    <row r="213" spans="9:16" s="78" customFormat="1">
      <c r="I213" s="445"/>
      <c r="J213" s="347" t="s">
        <v>1368</v>
      </c>
      <c r="K213" s="20" t="str">
        <f t="shared" si="5"/>
        <v>£m</v>
      </c>
      <c r="L213" s="1117"/>
      <c r="M213" s="1117"/>
      <c r="N213" s="1117"/>
      <c r="O213" s="1117"/>
      <c r="P213" s="1117"/>
    </row>
    <row r="214" spans="9:16" s="353" customFormat="1">
      <c r="I214" s="445"/>
      <c r="J214" s="347" t="s">
        <v>1368</v>
      </c>
      <c r="K214" s="20" t="str">
        <f t="shared" si="5"/>
        <v>£m</v>
      </c>
      <c r="L214" s="1117"/>
      <c r="M214" s="1117"/>
      <c r="N214" s="1117"/>
      <c r="O214" s="1117"/>
      <c r="P214" s="1117"/>
    </row>
    <row r="215" spans="9:16">
      <c r="I215" s="445"/>
      <c r="J215" s="347" t="s">
        <v>1368</v>
      </c>
      <c r="K215" s="20" t="str">
        <f t="shared" si="5"/>
        <v>£m</v>
      </c>
      <c r="L215" s="1117"/>
      <c r="M215" s="1117"/>
      <c r="N215" s="1117"/>
      <c r="O215" s="1117"/>
      <c r="P215" s="1117"/>
    </row>
    <row r="216" spans="9:16">
      <c r="I216" s="445"/>
      <c r="J216" s="347" t="s">
        <v>1368</v>
      </c>
      <c r="K216" s="20" t="str">
        <f t="shared" si="5"/>
        <v>£m</v>
      </c>
      <c r="L216" s="1117"/>
      <c r="M216" s="1117"/>
      <c r="N216" s="1117"/>
      <c r="O216" s="1117"/>
      <c r="P216" s="1117"/>
    </row>
    <row r="217" spans="9:16">
      <c r="I217" s="445"/>
      <c r="J217" s="347" t="s">
        <v>1368</v>
      </c>
      <c r="K217" s="20" t="str">
        <f t="shared" si="5"/>
        <v>£m</v>
      </c>
      <c r="L217" s="1117"/>
      <c r="M217" s="1117"/>
      <c r="N217" s="1117"/>
      <c r="O217" s="1117"/>
      <c r="P217" s="1117"/>
    </row>
    <row r="218" spans="9:16">
      <c r="I218" s="445"/>
      <c r="J218" s="347" t="s">
        <v>1368</v>
      </c>
      <c r="K218" s="20" t="str">
        <f t="shared" si="5"/>
        <v>£m</v>
      </c>
      <c r="L218" s="1117"/>
      <c r="M218" s="1117"/>
      <c r="N218" s="1117"/>
      <c r="O218" s="1117"/>
      <c r="P218" s="1117"/>
    </row>
    <row r="219" spans="9:16">
      <c r="I219" s="445"/>
      <c r="J219" s="347" t="s">
        <v>1368</v>
      </c>
      <c r="K219" s="20" t="str">
        <f t="shared" si="5"/>
        <v>£m</v>
      </c>
      <c r="L219" s="1117"/>
      <c r="M219" s="1117"/>
      <c r="N219" s="1117"/>
      <c r="O219" s="1117"/>
      <c r="P219" s="1117"/>
    </row>
    <row r="220" spans="9:16">
      <c r="I220" s="445"/>
      <c r="J220" s="347" t="s">
        <v>1368</v>
      </c>
      <c r="K220" s="20" t="str">
        <f t="shared" si="5"/>
        <v>£m</v>
      </c>
      <c r="L220" s="1117"/>
      <c r="M220" s="1117"/>
      <c r="N220" s="1117"/>
      <c r="O220" s="1117"/>
      <c r="P220" s="1117"/>
    </row>
    <row r="221" spans="9:16" s="78" customFormat="1">
      <c r="I221" s="445"/>
      <c r="J221" s="347" t="s">
        <v>1368</v>
      </c>
      <c r="K221" s="20" t="str">
        <f t="shared" si="5"/>
        <v>£m</v>
      </c>
      <c r="L221" s="1117"/>
      <c r="M221" s="1117"/>
      <c r="N221" s="1117"/>
      <c r="O221" s="1117"/>
      <c r="P221" s="1117"/>
    </row>
    <row r="222" spans="9:16" s="353" customFormat="1">
      <c r="I222" s="445"/>
      <c r="J222" s="347" t="s">
        <v>1368</v>
      </c>
      <c r="K222" s="20" t="str">
        <f t="shared" si="5"/>
        <v>£m</v>
      </c>
      <c r="L222" s="1117"/>
      <c r="M222" s="1117"/>
      <c r="N222" s="1117"/>
      <c r="O222" s="1117"/>
      <c r="P222" s="1117"/>
    </row>
    <row r="223" spans="9:16">
      <c r="I223" s="445"/>
      <c r="J223" s="347" t="s">
        <v>1368</v>
      </c>
      <c r="K223" s="20" t="str">
        <f t="shared" si="5"/>
        <v>£m</v>
      </c>
      <c r="L223" s="1117"/>
      <c r="M223" s="1117"/>
      <c r="N223" s="1117"/>
      <c r="O223" s="1117"/>
      <c r="P223" s="1117"/>
    </row>
    <row r="224" spans="9:16">
      <c r="I224" s="445"/>
      <c r="J224" s="347" t="s">
        <v>1368</v>
      </c>
      <c r="K224" s="20" t="str">
        <f t="shared" si="5"/>
        <v>£m</v>
      </c>
      <c r="L224" s="1117"/>
      <c r="M224" s="1117"/>
      <c r="N224" s="1117"/>
      <c r="O224" s="1117"/>
      <c r="P224" s="1117"/>
    </row>
    <row r="225" spans="9:16">
      <c r="I225" s="445"/>
      <c r="J225" s="347" t="s">
        <v>1368</v>
      </c>
      <c r="K225" s="20" t="str">
        <f t="shared" si="5"/>
        <v>£m</v>
      </c>
      <c r="L225" s="1117"/>
      <c r="M225" s="1117"/>
      <c r="N225" s="1117"/>
      <c r="O225" s="1117"/>
      <c r="P225" s="1117"/>
    </row>
    <row r="226" spans="9:16">
      <c r="I226" s="445"/>
      <c r="J226" s="347" t="s">
        <v>1368</v>
      </c>
      <c r="K226" s="20" t="str">
        <f t="shared" si="5"/>
        <v>£m</v>
      </c>
      <c r="L226" s="1117"/>
      <c r="M226" s="1117"/>
      <c r="N226" s="1117"/>
      <c r="O226" s="1117"/>
      <c r="P226" s="1117"/>
    </row>
    <row r="227" spans="9:16">
      <c r="I227" s="445"/>
      <c r="J227" s="347" t="s">
        <v>1368</v>
      </c>
      <c r="K227" s="20" t="str">
        <f t="shared" si="5"/>
        <v>£m</v>
      </c>
      <c r="L227" s="1117"/>
      <c r="M227" s="1117"/>
      <c r="N227" s="1117"/>
      <c r="O227" s="1117"/>
      <c r="P227" s="1117"/>
    </row>
    <row r="228" spans="9:16">
      <c r="I228" s="445"/>
      <c r="J228" s="347" t="s">
        <v>1368</v>
      </c>
      <c r="K228" s="20" t="str">
        <f t="shared" ref="K228:K291" si="6">IF(F228="Placeholder", "Placeholder", "£m")</f>
        <v>£m</v>
      </c>
      <c r="L228" s="1117"/>
      <c r="M228" s="1117"/>
      <c r="N228" s="1117"/>
      <c r="O228" s="1117"/>
      <c r="P228" s="1117"/>
    </row>
    <row r="229" spans="9:16" s="78" customFormat="1">
      <c r="I229" s="445"/>
      <c r="J229" s="347" t="s">
        <v>1368</v>
      </c>
      <c r="K229" s="20" t="str">
        <f t="shared" si="6"/>
        <v>£m</v>
      </c>
      <c r="L229" s="1117"/>
      <c r="M229" s="1117"/>
      <c r="N229" s="1117"/>
      <c r="O229" s="1117"/>
      <c r="P229" s="1117"/>
    </row>
    <row r="230" spans="9:16" s="353" customFormat="1">
      <c r="I230" s="445"/>
      <c r="J230" s="347" t="s">
        <v>1368</v>
      </c>
      <c r="K230" s="20" t="str">
        <f t="shared" si="6"/>
        <v>£m</v>
      </c>
      <c r="L230" s="1117"/>
      <c r="M230" s="1117"/>
      <c r="N230" s="1117"/>
      <c r="O230" s="1117"/>
      <c r="P230" s="1117"/>
    </row>
    <row r="231" spans="9:16">
      <c r="I231" s="445"/>
      <c r="J231" s="347" t="s">
        <v>1368</v>
      </c>
      <c r="K231" s="20" t="str">
        <f t="shared" si="6"/>
        <v>£m</v>
      </c>
      <c r="L231" s="1117"/>
      <c r="M231" s="1117"/>
      <c r="N231" s="1117"/>
      <c r="O231" s="1117"/>
      <c r="P231" s="1117"/>
    </row>
    <row r="232" spans="9:16">
      <c r="I232" s="445"/>
      <c r="J232" s="347" t="s">
        <v>1368</v>
      </c>
      <c r="K232" s="20" t="str">
        <f t="shared" si="6"/>
        <v>£m</v>
      </c>
      <c r="L232" s="1117"/>
      <c r="M232" s="1117"/>
      <c r="N232" s="1117"/>
      <c r="O232" s="1117"/>
      <c r="P232" s="1117"/>
    </row>
    <row r="233" spans="9:16">
      <c r="I233" s="445"/>
      <c r="J233" s="347" t="s">
        <v>1368</v>
      </c>
      <c r="K233" s="20" t="str">
        <f t="shared" si="6"/>
        <v>£m</v>
      </c>
      <c r="L233" s="1117"/>
      <c r="M233" s="1117"/>
      <c r="N233" s="1117"/>
      <c r="O233" s="1117"/>
      <c r="P233" s="1117"/>
    </row>
    <row r="234" spans="9:16">
      <c r="I234" s="445"/>
      <c r="J234" s="347" t="s">
        <v>1368</v>
      </c>
      <c r="K234" s="20" t="str">
        <f t="shared" si="6"/>
        <v>£m</v>
      </c>
      <c r="L234" s="1117"/>
      <c r="M234" s="1117"/>
      <c r="N234" s="1117"/>
      <c r="O234" s="1117"/>
      <c r="P234" s="1117"/>
    </row>
    <row r="235" spans="9:16">
      <c r="I235" s="445"/>
      <c r="J235" s="347" t="s">
        <v>1368</v>
      </c>
      <c r="K235" s="20" t="str">
        <f t="shared" si="6"/>
        <v>£m</v>
      </c>
      <c r="L235" s="1117"/>
      <c r="M235" s="1117"/>
      <c r="N235" s="1117"/>
      <c r="O235" s="1117"/>
      <c r="P235" s="1117"/>
    </row>
    <row r="236" spans="9:16">
      <c r="I236" s="445"/>
      <c r="J236" s="347" t="s">
        <v>1368</v>
      </c>
      <c r="K236" s="20" t="str">
        <f t="shared" si="6"/>
        <v>£m</v>
      </c>
      <c r="L236" s="1117"/>
      <c r="M236" s="1117"/>
      <c r="N236" s="1117"/>
      <c r="O236" s="1117"/>
      <c r="P236" s="1117"/>
    </row>
    <row r="237" spans="9:16" s="78" customFormat="1">
      <c r="I237" s="445"/>
      <c r="J237" s="347" t="s">
        <v>1368</v>
      </c>
      <c r="K237" s="20" t="str">
        <f t="shared" si="6"/>
        <v>£m</v>
      </c>
      <c r="L237" s="1117"/>
      <c r="M237" s="1117"/>
      <c r="N237" s="1117"/>
      <c r="O237" s="1117"/>
      <c r="P237" s="1117"/>
    </row>
    <row r="238" spans="9:16" s="353" customFormat="1">
      <c r="I238" s="445"/>
      <c r="J238" s="347" t="s">
        <v>1368</v>
      </c>
      <c r="K238" s="20" t="str">
        <f t="shared" si="6"/>
        <v>£m</v>
      </c>
      <c r="L238" s="1117"/>
      <c r="M238" s="1117"/>
      <c r="N238" s="1117"/>
      <c r="O238" s="1117"/>
      <c r="P238" s="1117"/>
    </row>
    <row r="239" spans="9:16">
      <c r="I239" s="445"/>
      <c r="J239" s="347" t="s">
        <v>1368</v>
      </c>
      <c r="K239" s="20" t="str">
        <f t="shared" si="6"/>
        <v>£m</v>
      </c>
      <c r="L239" s="1117"/>
      <c r="M239" s="1117"/>
      <c r="N239" s="1117"/>
      <c r="O239" s="1117"/>
      <c r="P239" s="1117"/>
    </row>
    <row r="240" spans="9:16">
      <c r="I240" s="445"/>
      <c r="J240" s="347" t="s">
        <v>1368</v>
      </c>
      <c r="K240" s="20" t="str">
        <f t="shared" si="6"/>
        <v>£m</v>
      </c>
      <c r="L240" s="1117"/>
      <c r="M240" s="1117"/>
      <c r="N240" s="1117"/>
      <c r="O240" s="1117"/>
      <c r="P240" s="1117"/>
    </row>
    <row r="241" spans="9:16">
      <c r="I241" s="445"/>
      <c r="J241" s="347" t="s">
        <v>1368</v>
      </c>
      <c r="K241" s="20" t="str">
        <f t="shared" si="6"/>
        <v>£m</v>
      </c>
      <c r="L241" s="1117"/>
      <c r="M241" s="1117"/>
      <c r="N241" s="1117"/>
      <c r="O241" s="1117"/>
      <c r="P241" s="1117"/>
    </row>
    <row r="242" spans="9:16">
      <c r="I242" s="445"/>
      <c r="J242" s="347" t="s">
        <v>1368</v>
      </c>
      <c r="K242" s="20" t="str">
        <f t="shared" si="6"/>
        <v>£m</v>
      </c>
      <c r="L242" s="1117"/>
      <c r="M242" s="1117"/>
      <c r="N242" s="1117"/>
      <c r="O242" s="1117"/>
      <c r="P242" s="1117"/>
    </row>
    <row r="243" spans="9:16">
      <c r="I243" s="445"/>
      <c r="J243" s="347" t="s">
        <v>1368</v>
      </c>
      <c r="K243" s="20" t="str">
        <f t="shared" si="6"/>
        <v>£m</v>
      </c>
      <c r="L243" s="1117"/>
      <c r="M243" s="1117"/>
      <c r="N243" s="1117"/>
      <c r="O243" s="1117"/>
      <c r="P243" s="1117"/>
    </row>
    <row r="244" spans="9:16">
      <c r="I244" s="445"/>
      <c r="J244" s="347" t="s">
        <v>1368</v>
      </c>
      <c r="K244" s="20" t="str">
        <f t="shared" si="6"/>
        <v>£m</v>
      </c>
      <c r="L244" s="1117"/>
      <c r="M244" s="1117"/>
      <c r="N244" s="1117"/>
      <c r="O244" s="1117"/>
      <c r="P244" s="1117"/>
    </row>
    <row r="245" spans="9:16" s="78" customFormat="1">
      <c r="I245" s="445"/>
      <c r="J245" s="347" t="s">
        <v>1368</v>
      </c>
      <c r="K245" s="20" t="str">
        <f t="shared" si="6"/>
        <v>£m</v>
      </c>
      <c r="L245" s="1117"/>
      <c r="M245" s="1117"/>
      <c r="N245" s="1117"/>
      <c r="O245" s="1117"/>
      <c r="P245" s="1117"/>
    </row>
    <row r="246" spans="9:16" s="353" customFormat="1">
      <c r="I246" s="445"/>
      <c r="J246" s="347" t="s">
        <v>1368</v>
      </c>
      <c r="K246" s="20" t="str">
        <f t="shared" si="6"/>
        <v>£m</v>
      </c>
      <c r="L246" s="1117"/>
      <c r="M246" s="1117"/>
      <c r="N246" s="1117"/>
      <c r="O246" s="1117"/>
      <c r="P246" s="1117"/>
    </row>
    <row r="247" spans="9:16">
      <c r="I247" s="445"/>
      <c r="J247" s="347" t="s">
        <v>1368</v>
      </c>
      <c r="K247" s="20" t="str">
        <f t="shared" si="6"/>
        <v>£m</v>
      </c>
      <c r="L247" s="1117"/>
      <c r="M247" s="1117"/>
      <c r="N247" s="1117"/>
      <c r="O247" s="1117"/>
      <c r="P247" s="1117"/>
    </row>
    <row r="248" spans="9:16">
      <c r="I248" s="445"/>
      <c r="J248" s="347" t="s">
        <v>1368</v>
      </c>
      <c r="K248" s="20" t="str">
        <f t="shared" si="6"/>
        <v>£m</v>
      </c>
      <c r="L248" s="1117"/>
      <c r="M248" s="1117"/>
      <c r="N248" s="1117"/>
      <c r="O248" s="1117"/>
      <c r="P248" s="1117"/>
    </row>
    <row r="249" spans="9:16">
      <c r="I249" s="445"/>
      <c r="J249" s="347" t="s">
        <v>1368</v>
      </c>
      <c r="K249" s="20" t="str">
        <f t="shared" si="6"/>
        <v>£m</v>
      </c>
      <c r="L249" s="1117"/>
      <c r="M249" s="1117"/>
      <c r="N249" s="1117"/>
      <c r="O249" s="1117"/>
      <c r="P249" s="1117"/>
    </row>
    <row r="250" spans="9:16">
      <c r="I250" s="445"/>
      <c r="J250" s="347" t="s">
        <v>1368</v>
      </c>
      <c r="K250" s="20" t="str">
        <f t="shared" si="6"/>
        <v>£m</v>
      </c>
      <c r="L250" s="1117"/>
      <c r="M250" s="1117"/>
      <c r="N250" s="1117"/>
      <c r="O250" s="1117"/>
      <c r="P250" s="1117"/>
    </row>
    <row r="251" spans="9:16">
      <c r="I251" s="445"/>
      <c r="J251" s="347" t="s">
        <v>1368</v>
      </c>
      <c r="K251" s="20" t="str">
        <f t="shared" si="6"/>
        <v>£m</v>
      </c>
      <c r="L251" s="1117"/>
      <c r="M251" s="1117"/>
      <c r="N251" s="1117"/>
      <c r="O251" s="1117"/>
      <c r="P251" s="1117"/>
    </row>
    <row r="252" spans="9:16">
      <c r="I252" s="445"/>
      <c r="J252" s="347" t="s">
        <v>1368</v>
      </c>
      <c r="K252" s="20" t="str">
        <f t="shared" si="6"/>
        <v>£m</v>
      </c>
      <c r="L252" s="1117"/>
      <c r="M252" s="1117"/>
      <c r="N252" s="1117"/>
      <c r="O252" s="1117"/>
      <c r="P252" s="1117"/>
    </row>
    <row r="253" spans="9:16" s="78" customFormat="1">
      <c r="I253" s="445"/>
      <c r="J253" s="347" t="s">
        <v>1368</v>
      </c>
      <c r="K253" s="20" t="str">
        <f t="shared" si="6"/>
        <v>£m</v>
      </c>
      <c r="L253" s="1117"/>
      <c r="M253" s="1117"/>
      <c r="N253" s="1117"/>
      <c r="O253" s="1117"/>
      <c r="P253" s="1117"/>
    </row>
    <row r="254" spans="9:16" s="353" customFormat="1">
      <c r="I254" s="445"/>
      <c r="J254" s="347" t="s">
        <v>1368</v>
      </c>
      <c r="K254" s="20" t="str">
        <f t="shared" si="6"/>
        <v>£m</v>
      </c>
      <c r="L254" s="1117"/>
      <c r="M254" s="1117"/>
      <c r="N254" s="1117"/>
      <c r="O254" s="1117"/>
      <c r="P254" s="1117"/>
    </row>
    <row r="255" spans="9:16">
      <c r="I255" s="445"/>
      <c r="J255" s="347" t="s">
        <v>1368</v>
      </c>
      <c r="K255" s="20" t="str">
        <f t="shared" si="6"/>
        <v>£m</v>
      </c>
      <c r="L255" s="1117"/>
      <c r="M255" s="1117"/>
      <c r="N255" s="1117"/>
      <c r="O255" s="1117"/>
      <c r="P255" s="1117"/>
    </row>
    <row r="256" spans="9:16">
      <c r="I256" s="445"/>
      <c r="J256" s="347" t="s">
        <v>1368</v>
      </c>
      <c r="K256" s="20" t="str">
        <f t="shared" si="6"/>
        <v>£m</v>
      </c>
      <c r="L256" s="1117"/>
      <c r="M256" s="1117"/>
      <c r="N256" s="1117"/>
      <c r="O256" s="1117"/>
      <c r="P256" s="1117"/>
    </row>
    <row r="257" spans="9:16">
      <c r="I257" s="445"/>
      <c r="J257" s="347" t="s">
        <v>1368</v>
      </c>
      <c r="K257" s="20" t="str">
        <f t="shared" si="6"/>
        <v>£m</v>
      </c>
      <c r="L257" s="1117"/>
      <c r="M257" s="1117"/>
      <c r="N257" s="1117"/>
      <c r="O257" s="1117"/>
      <c r="P257" s="1117"/>
    </row>
    <row r="258" spans="9:16">
      <c r="I258" s="445"/>
      <c r="J258" s="347" t="s">
        <v>1368</v>
      </c>
      <c r="K258" s="20" t="str">
        <f t="shared" si="6"/>
        <v>£m</v>
      </c>
      <c r="L258" s="1117"/>
      <c r="M258" s="1117"/>
      <c r="N258" s="1117"/>
      <c r="O258" s="1117"/>
      <c r="P258" s="1117"/>
    </row>
    <row r="259" spans="9:16">
      <c r="I259" s="445"/>
      <c r="J259" s="347" t="s">
        <v>1368</v>
      </c>
      <c r="K259" s="20" t="str">
        <f t="shared" si="6"/>
        <v>£m</v>
      </c>
      <c r="L259" s="1117"/>
      <c r="M259" s="1117"/>
      <c r="N259" s="1117"/>
      <c r="O259" s="1117"/>
      <c r="P259" s="1117"/>
    </row>
    <row r="260" spans="9:16">
      <c r="I260" s="445"/>
      <c r="J260" s="347" t="s">
        <v>1368</v>
      </c>
      <c r="K260" s="20" t="str">
        <f t="shared" si="6"/>
        <v>£m</v>
      </c>
      <c r="L260" s="1117"/>
      <c r="M260" s="1117"/>
      <c r="N260" s="1117"/>
      <c r="O260" s="1117"/>
      <c r="P260" s="1117"/>
    </row>
    <row r="261" spans="9:16" s="78" customFormat="1">
      <c r="I261" s="445"/>
      <c r="J261" s="347" t="s">
        <v>1368</v>
      </c>
      <c r="K261" s="20" t="str">
        <f t="shared" si="6"/>
        <v>£m</v>
      </c>
      <c r="L261" s="1117"/>
      <c r="M261" s="1117"/>
      <c r="N261" s="1117"/>
      <c r="O261" s="1117"/>
      <c r="P261" s="1117"/>
    </row>
    <row r="262" spans="9:16" s="353" customFormat="1">
      <c r="I262" s="445"/>
      <c r="J262" s="347" t="s">
        <v>1368</v>
      </c>
      <c r="K262" s="20" t="str">
        <f t="shared" si="6"/>
        <v>£m</v>
      </c>
      <c r="L262" s="1117"/>
      <c r="M262" s="1117"/>
      <c r="N262" s="1117"/>
      <c r="O262" s="1117"/>
      <c r="P262" s="1117"/>
    </row>
    <row r="263" spans="9:16">
      <c r="I263" s="445"/>
      <c r="J263" s="347" t="s">
        <v>1368</v>
      </c>
      <c r="K263" s="20" t="str">
        <f t="shared" si="6"/>
        <v>£m</v>
      </c>
      <c r="L263" s="1117"/>
      <c r="M263" s="1117"/>
      <c r="N263" s="1117"/>
      <c r="O263" s="1117"/>
      <c r="P263" s="1117"/>
    </row>
    <row r="264" spans="9:16">
      <c r="I264" s="445"/>
      <c r="J264" s="347" t="s">
        <v>1368</v>
      </c>
      <c r="K264" s="20" t="str">
        <f t="shared" si="6"/>
        <v>£m</v>
      </c>
      <c r="L264" s="1117"/>
      <c r="M264" s="1117"/>
      <c r="N264" s="1117"/>
      <c r="O264" s="1117"/>
      <c r="P264" s="1117"/>
    </row>
    <row r="265" spans="9:16">
      <c r="I265" s="445"/>
      <c r="J265" s="347" t="s">
        <v>1368</v>
      </c>
      <c r="K265" s="20" t="str">
        <f t="shared" si="6"/>
        <v>£m</v>
      </c>
      <c r="L265" s="1117"/>
      <c r="M265" s="1117"/>
      <c r="N265" s="1117"/>
      <c r="O265" s="1117"/>
      <c r="P265" s="1117"/>
    </row>
    <row r="266" spans="9:16">
      <c r="I266" s="445"/>
      <c r="J266" s="347" t="s">
        <v>1368</v>
      </c>
      <c r="K266" s="20" t="str">
        <f t="shared" si="6"/>
        <v>£m</v>
      </c>
      <c r="L266" s="1117"/>
      <c r="M266" s="1117"/>
      <c r="N266" s="1117"/>
      <c r="O266" s="1117"/>
      <c r="P266" s="1117"/>
    </row>
    <row r="267" spans="9:16">
      <c r="I267" s="445"/>
      <c r="J267" s="347" t="s">
        <v>1368</v>
      </c>
      <c r="K267" s="20" t="str">
        <f t="shared" si="6"/>
        <v>£m</v>
      </c>
      <c r="L267" s="1117"/>
      <c r="M267" s="1117"/>
      <c r="N267" s="1117"/>
      <c r="O267" s="1117"/>
      <c r="P267" s="1117"/>
    </row>
    <row r="268" spans="9:16">
      <c r="I268" s="445"/>
      <c r="J268" s="347" t="s">
        <v>1368</v>
      </c>
      <c r="K268" s="20" t="str">
        <f t="shared" si="6"/>
        <v>£m</v>
      </c>
      <c r="L268" s="1117"/>
      <c r="M268" s="1117"/>
      <c r="N268" s="1117"/>
      <c r="O268" s="1117"/>
      <c r="P268" s="1117"/>
    </row>
    <row r="269" spans="9:16">
      <c r="I269" s="445"/>
      <c r="J269" s="347" t="s">
        <v>1368</v>
      </c>
      <c r="K269" s="20" t="str">
        <f t="shared" si="6"/>
        <v>£m</v>
      </c>
      <c r="L269" s="1117"/>
      <c r="M269" s="1117"/>
      <c r="N269" s="1117"/>
      <c r="O269" s="1117"/>
      <c r="P269" s="1117"/>
    </row>
    <row r="270" spans="9:16" s="353" customFormat="1">
      <c r="I270" s="445"/>
      <c r="J270" s="347" t="s">
        <v>1368</v>
      </c>
      <c r="K270" s="20" t="str">
        <f t="shared" si="6"/>
        <v>£m</v>
      </c>
      <c r="L270" s="1117"/>
      <c r="M270" s="1117"/>
      <c r="N270" s="1117"/>
      <c r="O270" s="1117"/>
      <c r="P270" s="1117"/>
    </row>
    <row r="271" spans="9:16" s="78" customFormat="1">
      <c r="I271" s="445"/>
      <c r="J271" s="347" t="s">
        <v>1368</v>
      </c>
      <c r="K271" s="20" t="str">
        <f t="shared" si="6"/>
        <v>£m</v>
      </c>
      <c r="L271" s="1117"/>
      <c r="M271" s="1117"/>
      <c r="N271" s="1117"/>
      <c r="O271" s="1117"/>
      <c r="P271" s="1117"/>
    </row>
    <row r="272" spans="9:16" s="353" customFormat="1">
      <c r="I272" s="445"/>
      <c r="J272" s="347" t="s">
        <v>1368</v>
      </c>
      <c r="K272" s="20" t="str">
        <f t="shared" si="6"/>
        <v>£m</v>
      </c>
      <c r="L272" s="1117"/>
      <c r="M272" s="1117"/>
      <c r="N272" s="1117"/>
      <c r="O272" s="1117"/>
      <c r="P272" s="1117"/>
    </row>
    <row r="273" spans="9:16">
      <c r="I273" s="445"/>
      <c r="J273" s="347" t="s">
        <v>1368</v>
      </c>
      <c r="K273" s="20" t="str">
        <f t="shared" si="6"/>
        <v>£m</v>
      </c>
      <c r="L273" s="1117"/>
      <c r="M273" s="1117"/>
      <c r="N273" s="1117"/>
      <c r="O273" s="1117"/>
      <c r="P273" s="1117"/>
    </row>
    <row r="274" spans="9:16">
      <c r="I274" s="445"/>
      <c r="J274" s="347" t="s">
        <v>1368</v>
      </c>
      <c r="K274" s="20" t="str">
        <f t="shared" si="6"/>
        <v>£m</v>
      </c>
      <c r="L274" s="1117"/>
      <c r="M274" s="1117"/>
      <c r="N274" s="1117"/>
      <c r="O274" s="1117"/>
      <c r="P274" s="1117"/>
    </row>
    <row r="275" spans="9:16" s="78" customFormat="1">
      <c r="I275" s="445"/>
      <c r="J275" s="347" t="s">
        <v>1368</v>
      </c>
      <c r="K275" s="20" t="str">
        <f t="shared" si="6"/>
        <v>£m</v>
      </c>
      <c r="L275" s="1117"/>
      <c r="M275" s="1117"/>
      <c r="N275" s="1117"/>
      <c r="O275" s="1117"/>
      <c r="P275" s="1117"/>
    </row>
    <row r="276" spans="9:16" s="353" customFormat="1">
      <c r="I276" s="445"/>
      <c r="J276" s="347" t="s">
        <v>1368</v>
      </c>
      <c r="K276" s="20" t="str">
        <f t="shared" si="6"/>
        <v>£m</v>
      </c>
      <c r="L276" s="1117"/>
      <c r="M276" s="1117"/>
      <c r="N276" s="1117"/>
      <c r="O276" s="1117"/>
      <c r="P276" s="1117"/>
    </row>
    <row r="277" spans="9:16">
      <c r="I277" s="445"/>
      <c r="J277" s="347" t="s">
        <v>1368</v>
      </c>
      <c r="K277" s="20" t="str">
        <f t="shared" si="6"/>
        <v>£m</v>
      </c>
      <c r="L277" s="1117"/>
      <c r="M277" s="1117"/>
      <c r="N277" s="1117"/>
      <c r="O277" s="1117"/>
      <c r="P277" s="1117"/>
    </row>
    <row r="278" spans="9:16">
      <c r="I278" s="445"/>
      <c r="J278" s="347" t="s">
        <v>1368</v>
      </c>
      <c r="K278" s="20" t="str">
        <f t="shared" si="6"/>
        <v>£m</v>
      </c>
      <c r="L278" s="1117"/>
      <c r="M278" s="1117"/>
      <c r="N278" s="1117"/>
      <c r="O278" s="1117"/>
      <c r="P278" s="1117"/>
    </row>
    <row r="279" spans="9:16">
      <c r="I279" s="445"/>
      <c r="J279" s="347" t="s">
        <v>1368</v>
      </c>
      <c r="K279" s="20" t="str">
        <f t="shared" si="6"/>
        <v>£m</v>
      </c>
      <c r="L279" s="1117"/>
      <c r="M279" s="1117"/>
      <c r="N279" s="1117"/>
      <c r="O279" s="1117"/>
      <c r="P279" s="1117"/>
    </row>
    <row r="280" spans="9:16">
      <c r="I280" s="445"/>
      <c r="J280" s="347" t="s">
        <v>1368</v>
      </c>
      <c r="K280" s="20" t="str">
        <f t="shared" si="6"/>
        <v>£m</v>
      </c>
      <c r="L280" s="1117"/>
      <c r="M280" s="1117"/>
      <c r="N280" s="1117"/>
      <c r="O280" s="1117"/>
      <c r="P280" s="1117"/>
    </row>
    <row r="281" spans="9:16">
      <c r="I281" s="445"/>
      <c r="J281" s="347" t="s">
        <v>1368</v>
      </c>
      <c r="K281" s="20" t="str">
        <f t="shared" si="6"/>
        <v>£m</v>
      </c>
      <c r="L281" s="1117"/>
      <c r="M281" s="1117"/>
      <c r="N281" s="1117"/>
      <c r="O281" s="1117"/>
      <c r="P281" s="1117"/>
    </row>
    <row r="282" spans="9:16">
      <c r="I282" s="445"/>
      <c r="J282" s="347" t="s">
        <v>1368</v>
      </c>
      <c r="K282" s="20" t="str">
        <f t="shared" si="6"/>
        <v>£m</v>
      </c>
      <c r="L282" s="1117"/>
      <c r="M282" s="1117"/>
      <c r="N282" s="1117"/>
      <c r="O282" s="1117"/>
      <c r="P282" s="1117"/>
    </row>
    <row r="283" spans="9:16" s="78" customFormat="1">
      <c r="I283" s="445"/>
      <c r="J283" s="347" t="s">
        <v>1368</v>
      </c>
      <c r="K283" s="20" t="str">
        <f t="shared" si="6"/>
        <v>£m</v>
      </c>
      <c r="L283" s="1117"/>
      <c r="M283" s="1117"/>
      <c r="N283" s="1117"/>
      <c r="O283" s="1117"/>
      <c r="P283" s="1117"/>
    </row>
    <row r="284" spans="9:16" s="353" customFormat="1">
      <c r="I284" s="445"/>
      <c r="J284" s="347" t="s">
        <v>1368</v>
      </c>
      <c r="K284" s="20" t="str">
        <f t="shared" si="6"/>
        <v>£m</v>
      </c>
      <c r="L284" s="1117"/>
      <c r="M284" s="1117"/>
      <c r="N284" s="1117"/>
      <c r="O284" s="1117"/>
      <c r="P284" s="1117"/>
    </row>
    <row r="285" spans="9:16">
      <c r="I285" s="445"/>
      <c r="J285" s="347" t="s">
        <v>1368</v>
      </c>
      <c r="K285" s="20" t="str">
        <f t="shared" si="6"/>
        <v>£m</v>
      </c>
      <c r="L285" s="1117"/>
      <c r="M285" s="1117"/>
      <c r="N285" s="1117"/>
      <c r="O285" s="1117"/>
      <c r="P285" s="1117"/>
    </row>
    <row r="286" spans="9:16">
      <c r="I286" s="445"/>
      <c r="J286" s="347" t="s">
        <v>1368</v>
      </c>
      <c r="K286" s="20" t="str">
        <f t="shared" si="6"/>
        <v>£m</v>
      </c>
      <c r="L286" s="1117"/>
      <c r="M286" s="1117"/>
      <c r="N286" s="1117"/>
      <c r="O286" s="1117"/>
      <c r="P286" s="1117"/>
    </row>
    <row r="287" spans="9:16">
      <c r="I287" s="445"/>
      <c r="J287" s="347" t="s">
        <v>1368</v>
      </c>
      <c r="K287" s="20" t="str">
        <f t="shared" si="6"/>
        <v>£m</v>
      </c>
      <c r="L287" s="1117"/>
      <c r="M287" s="1117"/>
      <c r="N287" s="1117"/>
      <c r="O287" s="1117"/>
      <c r="P287" s="1117"/>
    </row>
    <row r="288" spans="9:16">
      <c r="I288" s="445"/>
      <c r="J288" s="347" t="s">
        <v>1368</v>
      </c>
      <c r="K288" s="20" t="str">
        <f t="shared" si="6"/>
        <v>£m</v>
      </c>
      <c r="L288" s="1117"/>
      <c r="M288" s="1117"/>
      <c r="N288" s="1117"/>
      <c r="O288" s="1117"/>
      <c r="P288" s="1117"/>
    </row>
    <row r="289" spans="9:16">
      <c r="I289" s="445"/>
      <c r="J289" s="347" t="s">
        <v>1368</v>
      </c>
      <c r="K289" s="20" t="str">
        <f t="shared" si="6"/>
        <v>£m</v>
      </c>
      <c r="L289" s="1117"/>
      <c r="M289" s="1117"/>
      <c r="N289" s="1117"/>
      <c r="O289" s="1117"/>
      <c r="P289" s="1117"/>
    </row>
    <row r="290" spans="9:16">
      <c r="I290" s="445"/>
      <c r="J290" s="347" t="s">
        <v>1368</v>
      </c>
      <c r="K290" s="20" t="str">
        <f t="shared" si="6"/>
        <v>£m</v>
      </c>
      <c r="L290" s="1117"/>
      <c r="M290" s="1117"/>
      <c r="N290" s="1117"/>
      <c r="O290" s="1117"/>
      <c r="P290" s="1117"/>
    </row>
    <row r="291" spans="9:16" s="78" customFormat="1">
      <c r="I291" s="445"/>
      <c r="J291" s="347" t="s">
        <v>1368</v>
      </c>
      <c r="K291" s="20" t="str">
        <f t="shared" si="6"/>
        <v>£m</v>
      </c>
      <c r="L291" s="1117"/>
      <c r="M291" s="1117"/>
      <c r="N291" s="1117"/>
      <c r="O291" s="1117"/>
      <c r="P291" s="1117"/>
    </row>
    <row r="292" spans="9:16" s="353" customFormat="1">
      <c r="I292" s="445"/>
      <c r="J292" s="347" t="s">
        <v>1368</v>
      </c>
      <c r="K292" s="20" t="str">
        <f t="shared" ref="K292:K355" si="7">IF(F292="Placeholder", "Placeholder", "£m")</f>
        <v>£m</v>
      </c>
      <c r="L292" s="1117"/>
      <c r="M292" s="1117"/>
      <c r="N292" s="1117"/>
      <c r="O292" s="1117"/>
      <c r="P292" s="1117"/>
    </row>
    <row r="293" spans="9:16">
      <c r="I293" s="445"/>
      <c r="J293" s="347" t="s">
        <v>1368</v>
      </c>
      <c r="K293" s="20" t="str">
        <f t="shared" si="7"/>
        <v>£m</v>
      </c>
      <c r="L293" s="1117"/>
      <c r="M293" s="1117"/>
      <c r="N293" s="1117"/>
      <c r="O293" s="1117"/>
      <c r="P293" s="1117"/>
    </row>
    <row r="294" spans="9:16">
      <c r="I294" s="445"/>
      <c r="J294" s="347" t="s">
        <v>1368</v>
      </c>
      <c r="K294" s="20" t="str">
        <f t="shared" si="7"/>
        <v>£m</v>
      </c>
      <c r="L294" s="1117"/>
      <c r="M294" s="1117"/>
      <c r="N294" s="1117"/>
      <c r="O294" s="1117"/>
      <c r="P294" s="1117"/>
    </row>
    <row r="295" spans="9:16">
      <c r="I295" s="445"/>
      <c r="J295" s="347" t="s">
        <v>1368</v>
      </c>
      <c r="K295" s="20" t="str">
        <f t="shared" si="7"/>
        <v>£m</v>
      </c>
      <c r="L295" s="1117"/>
      <c r="M295" s="1117"/>
      <c r="N295" s="1117"/>
      <c r="O295" s="1117"/>
      <c r="P295" s="1117"/>
    </row>
    <row r="296" spans="9:16">
      <c r="I296" s="445"/>
      <c r="J296" s="347" t="s">
        <v>1368</v>
      </c>
      <c r="K296" s="20" t="str">
        <f t="shared" si="7"/>
        <v>£m</v>
      </c>
      <c r="L296" s="1117"/>
      <c r="M296" s="1117"/>
      <c r="N296" s="1117"/>
      <c r="O296" s="1117"/>
      <c r="P296" s="1117"/>
    </row>
    <row r="297" spans="9:16">
      <c r="I297" s="445"/>
      <c r="J297" s="347" t="s">
        <v>1368</v>
      </c>
      <c r="K297" s="20" t="str">
        <f t="shared" si="7"/>
        <v>£m</v>
      </c>
      <c r="L297" s="1117"/>
      <c r="M297" s="1117"/>
      <c r="N297" s="1117"/>
      <c r="O297" s="1117"/>
      <c r="P297" s="1117"/>
    </row>
    <row r="298" spans="9:16">
      <c r="I298" s="445"/>
      <c r="J298" s="347" t="s">
        <v>1368</v>
      </c>
      <c r="K298" s="20" t="str">
        <f t="shared" si="7"/>
        <v>£m</v>
      </c>
      <c r="L298" s="1117"/>
      <c r="M298" s="1117"/>
      <c r="N298" s="1117"/>
      <c r="O298" s="1117"/>
      <c r="P298" s="1117"/>
    </row>
    <row r="299" spans="9:16" s="78" customFormat="1">
      <c r="I299" s="445"/>
      <c r="J299" s="347" t="s">
        <v>1368</v>
      </c>
      <c r="K299" s="20" t="str">
        <f t="shared" si="7"/>
        <v>£m</v>
      </c>
      <c r="L299" s="1117"/>
      <c r="M299" s="1117"/>
      <c r="N299" s="1117"/>
      <c r="O299" s="1117"/>
      <c r="P299" s="1117"/>
    </row>
    <row r="300" spans="9:16" s="353" customFormat="1">
      <c r="I300" s="445"/>
      <c r="J300" s="347" t="s">
        <v>1368</v>
      </c>
      <c r="K300" s="20" t="str">
        <f t="shared" si="7"/>
        <v>£m</v>
      </c>
      <c r="L300" s="1117"/>
      <c r="M300" s="1117"/>
      <c r="N300" s="1117"/>
      <c r="O300" s="1117"/>
      <c r="P300" s="1117"/>
    </row>
    <row r="301" spans="9:16">
      <c r="I301" s="445"/>
      <c r="J301" s="347" t="s">
        <v>1368</v>
      </c>
      <c r="K301" s="20" t="str">
        <f t="shared" si="7"/>
        <v>£m</v>
      </c>
      <c r="L301" s="1117"/>
      <c r="M301" s="1117"/>
      <c r="N301" s="1117"/>
      <c r="O301" s="1117"/>
      <c r="P301" s="1117"/>
    </row>
    <row r="302" spans="9:16">
      <c r="I302" s="445"/>
      <c r="J302" s="347" t="s">
        <v>1368</v>
      </c>
      <c r="K302" s="20" t="str">
        <f t="shared" si="7"/>
        <v>£m</v>
      </c>
      <c r="L302" s="1117"/>
      <c r="M302" s="1117"/>
      <c r="N302" s="1117"/>
      <c r="O302" s="1117"/>
      <c r="P302" s="1117"/>
    </row>
    <row r="303" spans="9:16">
      <c r="I303" s="445"/>
      <c r="J303" s="347" t="s">
        <v>1368</v>
      </c>
      <c r="K303" s="20" t="str">
        <f t="shared" si="7"/>
        <v>£m</v>
      </c>
      <c r="L303" s="1117"/>
      <c r="M303" s="1117"/>
      <c r="N303" s="1117"/>
      <c r="O303" s="1117"/>
      <c r="P303" s="1117"/>
    </row>
    <row r="304" spans="9:16">
      <c r="I304" s="445"/>
      <c r="J304" s="347" t="s">
        <v>1368</v>
      </c>
      <c r="K304" s="20" t="str">
        <f t="shared" si="7"/>
        <v>£m</v>
      </c>
      <c r="L304" s="1117"/>
      <c r="M304" s="1117"/>
      <c r="N304" s="1117"/>
      <c r="O304" s="1117"/>
      <c r="P304" s="1117"/>
    </row>
    <row r="305" spans="9:16">
      <c r="I305" s="445"/>
      <c r="J305" s="347" t="s">
        <v>1368</v>
      </c>
      <c r="K305" s="20" t="str">
        <f t="shared" si="7"/>
        <v>£m</v>
      </c>
      <c r="L305" s="1117"/>
      <c r="M305" s="1117"/>
      <c r="N305" s="1117"/>
      <c r="O305" s="1117"/>
      <c r="P305" s="1117"/>
    </row>
    <row r="306" spans="9:16">
      <c r="I306" s="445"/>
      <c r="J306" s="347" t="s">
        <v>1368</v>
      </c>
      <c r="K306" s="20" t="str">
        <f t="shared" si="7"/>
        <v>£m</v>
      </c>
      <c r="L306" s="1117"/>
      <c r="M306" s="1117"/>
      <c r="N306" s="1117"/>
      <c r="O306" s="1117"/>
      <c r="P306" s="1117"/>
    </row>
    <row r="307" spans="9:16" s="78" customFormat="1">
      <c r="I307" s="445"/>
      <c r="J307" s="347" t="s">
        <v>1368</v>
      </c>
      <c r="K307" s="20" t="str">
        <f t="shared" si="7"/>
        <v>£m</v>
      </c>
      <c r="L307" s="1117"/>
      <c r="M307" s="1117"/>
      <c r="N307" s="1117"/>
      <c r="O307" s="1117"/>
      <c r="P307" s="1117"/>
    </row>
    <row r="308" spans="9:16" s="353" customFormat="1">
      <c r="I308" s="445"/>
      <c r="J308" s="347" t="s">
        <v>1368</v>
      </c>
      <c r="K308" s="20" t="str">
        <f t="shared" si="7"/>
        <v>£m</v>
      </c>
      <c r="L308" s="1117"/>
      <c r="M308" s="1117"/>
      <c r="N308" s="1117"/>
      <c r="O308" s="1117"/>
      <c r="P308" s="1117"/>
    </row>
    <row r="309" spans="9:16">
      <c r="I309" s="445"/>
      <c r="J309" s="347" t="s">
        <v>1368</v>
      </c>
      <c r="K309" s="20" t="str">
        <f t="shared" si="7"/>
        <v>£m</v>
      </c>
      <c r="L309" s="1117"/>
      <c r="M309" s="1117"/>
      <c r="N309" s="1117"/>
      <c r="O309" s="1117"/>
      <c r="P309" s="1117"/>
    </row>
    <row r="310" spans="9:16">
      <c r="I310" s="445"/>
      <c r="J310" s="347" t="s">
        <v>1368</v>
      </c>
      <c r="K310" s="20" t="str">
        <f t="shared" si="7"/>
        <v>£m</v>
      </c>
      <c r="L310" s="1117"/>
      <c r="M310" s="1117"/>
      <c r="N310" s="1117"/>
      <c r="O310" s="1117"/>
      <c r="P310" s="1117"/>
    </row>
    <row r="311" spans="9:16">
      <c r="I311" s="445"/>
      <c r="J311" s="347" t="s">
        <v>1368</v>
      </c>
      <c r="K311" s="20" t="str">
        <f t="shared" si="7"/>
        <v>£m</v>
      </c>
      <c r="L311" s="1117"/>
      <c r="M311" s="1117"/>
      <c r="N311" s="1117"/>
      <c r="O311" s="1117"/>
      <c r="P311" s="1117"/>
    </row>
    <row r="312" spans="9:16">
      <c r="I312" s="445"/>
      <c r="J312" s="347" t="s">
        <v>1368</v>
      </c>
      <c r="K312" s="20" t="str">
        <f t="shared" si="7"/>
        <v>£m</v>
      </c>
      <c r="L312" s="1117"/>
      <c r="M312" s="1117"/>
      <c r="N312" s="1117"/>
      <c r="O312" s="1117"/>
      <c r="P312" s="1117"/>
    </row>
    <row r="313" spans="9:16">
      <c r="I313" s="445"/>
      <c r="J313" s="347" t="s">
        <v>1368</v>
      </c>
      <c r="K313" s="20" t="str">
        <f t="shared" si="7"/>
        <v>£m</v>
      </c>
      <c r="L313" s="1117"/>
      <c r="M313" s="1117"/>
      <c r="N313" s="1117"/>
      <c r="O313" s="1117"/>
      <c r="P313" s="1117"/>
    </row>
    <row r="314" spans="9:16">
      <c r="I314" s="445"/>
      <c r="J314" s="347" t="s">
        <v>1368</v>
      </c>
      <c r="K314" s="20" t="str">
        <f t="shared" si="7"/>
        <v>£m</v>
      </c>
      <c r="L314" s="1117"/>
      <c r="M314" s="1117"/>
      <c r="N314" s="1117"/>
      <c r="O314" s="1117"/>
      <c r="P314" s="1117"/>
    </row>
    <row r="315" spans="9:16" s="78" customFormat="1">
      <c r="I315" s="445"/>
      <c r="J315" s="347" t="s">
        <v>1368</v>
      </c>
      <c r="K315" s="20" t="str">
        <f t="shared" si="7"/>
        <v>£m</v>
      </c>
      <c r="L315" s="1117"/>
      <c r="M315" s="1117"/>
      <c r="N315" s="1117"/>
      <c r="O315" s="1117"/>
      <c r="P315" s="1117"/>
    </row>
    <row r="316" spans="9:16" s="353" customFormat="1">
      <c r="I316" s="445"/>
      <c r="J316" s="347" t="s">
        <v>1368</v>
      </c>
      <c r="K316" s="20" t="str">
        <f t="shared" si="7"/>
        <v>£m</v>
      </c>
      <c r="L316" s="1117"/>
      <c r="M316" s="1117"/>
      <c r="N316" s="1117"/>
      <c r="O316" s="1117"/>
      <c r="P316" s="1117"/>
    </row>
    <row r="317" spans="9:16">
      <c r="I317" s="445"/>
      <c r="J317" s="347" t="s">
        <v>1368</v>
      </c>
      <c r="K317" s="20" t="str">
        <f t="shared" si="7"/>
        <v>£m</v>
      </c>
      <c r="L317" s="1117"/>
      <c r="M317" s="1117"/>
      <c r="N317" s="1117"/>
      <c r="O317" s="1117"/>
      <c r="P317" s="1117"/>
    </row>
    <row r="318" spans="9:16">
      <c r="I318" s="445"/>
      <c r="J318" s="347" t="s">
        <v>1368</v>
      </c>
      <c r="K318" s="20" t="str">
        <f t="shared" si="7"/>
        <v>£m</v>
      </c>
      <c r="L318" s="1117"/>
      <c r="M318" s="1117"/>
      <c r="N318" s="1117"/>
      <c r="O318" s="1117"/>
      <c r="P318" s="1117"/>
    </row>
    <row r="319" spans="9:16">
      <c r="I319" s="445"/>
      <c r="J319" s="347" t="s">
        <v>1368</v>
      </c>
      <c r="K319" s="20" t="str">
        <f t="shared" si="7"/>
        <v>£m</v>
      </c>
      <c r="L319" s="1117"/>
      <c r="M319" s="1117"/>
      <c r="N319" s="1117"/>
      <c r="O319" s="1117"/>
      <c r="P319" s="1117"/>
    </row>
    <row r="320" spans="9:16">
      <c r="I320" s="445"/>
      <c r="J320" s="347" t="s">
        <v>1368</v>
      </c>
      <c r="K320" s="20" t="str">
        <f t="shared" si="7"/>
        <v>£m</v>
      </c>
      <c r="L320" s="1117"/>
      <c r="M320" s="1117"/>
      <c r="N320" s="1117"/>
      <c r="O320" s="1117"/>
      <c r="P320" s="1117"/>
    </row>
    <row r="321" spans="9:16">
      <c r="I321" s="445"/>
      <c r="J321" s="347" t="s">
        <v>1368</v>
      </c>
      <c r="K321" s="20" t="str">
        <f t="shared" si="7"/>
        <v>£m</v>
      </c>
      <c r="L321" s="1117"/>
      <c r="M321" s="1117"/>
      <c r="N321" s="1117"/>
      <c r="O321" s="1117"/>
      <c r="P321" s="1117"/>
    </row>
    <row r="322" spans="9:16">
      <c r="I322" s="445"/>
      <c r="J322" s="347" t="s">
        <v>1368</v>
      </c>
      <c r="K322" s="20" t="str">
        <f t="shared" si="7"/>
        <v>£m</v>
      </c>
      <c r="L322" s="1117"/>
      <c r="M322" s="1117"/>
      <c r="N322" s="1117"/>
      <c r="O322" s="1117"/>
      <c r="P322" s="1117"/>
    </row>
    <row r="323" spans="9:16">
      <c r="I323" s="445"/>
      <c r="J323" s="347" t="s">
        <v>1368</v>
      </c>
      <c r="K323" s="20" t="str">
        <f t="shared" si="7"/>
        <v>£m</v>
      </c>
      <c r="L323" s="1117"/>
      <c r="M323" s="1117"/>
      <c r="N323" s="1117"/>
      <c r="O323" s="1117"/>
      <c r="P323" s="1117"/>
    </row>
    <row r="324" spans="9:16" s="353" customFormat="1">
      <c r="I324" s="445"/>
      <c r="J324" s="347" t="s">
        <v>1368</v>
      </c>
      <c r="K324" s="20" t="str">
        <f t="shared" si="7"/>
        <v>£m</v>
      </c>
      <c r="L324" s="1117"/>
      <c r="M324" s="1117"/>
      <c r="N324" s="1117"/>
      <c r="O324" s="1117"/>
      <c r="P324" s="1117"/>
    </row>
    <row r="325" spans="9:16" s="78" customFormat="1">
      <c r="I325" s="445"/>
      <c r="J325" s="347" t="s">
        <v>1368</v>
      </c>
      <c r="K325" s="20" t="str">
        <f t="shared" si="7"/>
        <v>£m</v>
      </c>
      <c r="L325" s="1117"/>
      <c r="M325" s="1117"/>
      <c r="N325" s="1117"/>
      <c r="O325" s="1117"/>
      <c r="P325" s="1117"/>
    </row>
    <row r="326" spans="9:16" s="353" customFormat="1">
      <c r="I326" s="445"/>
      <c r="J326" s="347" t="s">
        <v>1368</v>
      </c>
      <c r="K326" s="20" t="str">
        <f t="shared" si="7"/>
        <v>£m</v>
      </c>
      <c r="L326" s="1117"/>
      <c r="M326" s="1117"/>
      <c r="N326" s="1117"/>
      <c r="O326" s="1117"/>
      <c r="P326" s="1117"/>
    </row>
    <row r="327" spans="9:16">
      <c r="I327" s="445"/>
      <c r="J327" s="347" t="s">
        <v>1368</v>
      </c>
      <c r="K327" s="20" t="str">
        <f t="shared" si="7"/>
        <v>£m</v>
      </c>
      <c r="L327" s="1117"/>
      <c r="M327" s="1117"/>
      <c r="N327" s="1117"/>
      <c r="O327" s="1117"/>
      <c r="P327" s="1117"/>
    </row>
    <row r="328" spans="9:16">
      <c r="I328" s="445"/>
      <c r="J328" s="347" t="s">
        <v>1368</v>
      </c>
      <c r="K328" s="20" t="str">
        <f t="shared" si="7"/>
        <v>£m</v>
      </c>
      <c r="L328" s="1117"/>
      <c r="M328" s="1117"/>
      <c r="N328" s="1117"/>
      <c r="O328" s="1117"/>
      <c r="P328" s="1117"/>
    </row>
    <row r="329" spans="9:16">
      <c r="I329" s="445"/>
      <c r="J329" s="347" t="s">
        <v>1368</v>
      </c>
      <c r="K329" s="20" t="str">
        <f t="shared" si="7"/>
        <v>£m</v>
      </c>
      <c r="L329" s="1117"/>
      <c r="M329" s="1117"/>
      <c r="N329" s="1117"/>
      <c r="O329" s="1117"/>
      <c r="P329" s="1117"/>
    </row>
    <row r="330" spans="9:16">
      <c r="I330" s="445"/>
      <c r="J330" s="347" t="s">
        <v>1368</v>
      </c>
      <c r="K330" s="20" t="str">
        <f t="shared" si="7"/>
        <v>£m</v>
      </c>
      <c r="L330" s="1117"/>
      <c r="M330" s="1117"/>
      <c r="N330" s="1117"/>
      <c r="O330" s="1117"/>
      <c r="P330" s="1117"/>
    </row>
    <row r="331" spans="9:16">
      <c r="I331" s="445"/>
      <c r="J331" s="347" t="s">
        <v>1368</v>
      </c>
      <c r="K331" s="20" t="str">
        <f t="shared" si="7"/>
        <v>£m</v>
      </c>
      <c r="L331" s="1117"/>
      <c r="M331" s="1117"/>
      <c r="N331" s="1117"/>
      <c r="O331" s="1117"/>
      <c r="P331" s="1117"/>
    </row>
    <row r="332" spans="9:16">
      <c r="I332" s="445"/>
      <c r="J332" s="347" t="s">
        <v>1368</v>
      </c>
      <c r="K332" s="20" t="str">
        <f t="shared" si="7"/>
        <v>£m</v>
      </c>
      <c r="L332" s="1117"/>
      <c r="M332" s="1117"/>
      <c r="N332" s="1117"/>
      <c r="O332" s="1117"/>
      <c r="P332" s="1117"/>
    </row>
    <row r="333" spans="9:16" s="78" customFormat="1">
      <c r="I333" s="445"/>
      <c r="J333" s="347" t="s">
        <v>1368</v>
      </c>
      <c r="K333" s="20" t="str">
        <f t="shared" si="7"/>
        <v>£m</v>
      </c>
      <c r="L333" s="1117"/>
      <c r="M333" s="1117"/>
      <c r="N333" s="1117"/>
      <c r="O333" s="1117"/>
      <c r="P333" s="1117"/>
    </row>
    <row r="334" spans="9:16" s="353" customFormat="1">
      <c r="I334" s="445"/>
      <c r="J334" s="347" t="s">
        <v>1368</v>
      </c>
      <c r="K334" s="20" t="str">
        <f t="shared" si="7"/>
        <v>£m</v>
      </c>
      <c r="L334" s="1117"/>
      <c r="M334" s="1117"/>
      <c r="N334" s="1117"/>
      <c r="O334" s="1117"/>
      <c r="P334" s="1117"/>
    </row>
    <row r="335" spans="9:16">
      <c r="I335" s="445"/>
      <c r="J335" s="347" t="s">
        <v>1368</v>
      </c>
      <c r="K335" s="20" t="str">
        <f t="shared" si="7"/>
        <v>£m</v>
      </c>
      <c r="L335" s="1117"/>
      <c r="M335" s="1117"/>
      <c r="N335" s="1117"/>
      <c r="O335" s="1117"/>
      <c r="P335" s="1117"/>
    </row>
    <row r="336" spans="9:16">
      <c r="I336" s="445"/>
      <c r="J336" s="347" t="s">
        <v>1368</v>
      </c>
      <c r="K336" s="20" t="str">
        <f t="shared" si="7"/>
        <v>£m</v>
      </c>
      <c r="L336" s="1117"/>
      <c r="M336" s="1117"/>
      <c r="N336" s="1117"/>
      <c r="O336" s="1117"/>
      <c r="P336" s="1117"/>
    </row>
    <row r="337" spans="9:16">
      <c r="I337" s="445"/>
      <c r="J337" s="347" t="s">
        <v>1368</v>
      </c>
      <c r="K337" s="20" t="str">
        <f t="shared" si="7"/>
        <v>£m</v>
      </c>
      <c r="L337" s="1117"/>
      <c r="M337" s="1117"/>
      <c r="N337" s="1117"/>
      <c r="O337" s="1117"/>
      <c r="P337" s="1117"/>
    </row>
    <row r="338" spans="9:16">
      <c r="I338" s="445"/>
      <c r="J338" s="347" t="s">
        <v>1368</v>
      </c>
      <c r="K338" s="20" t="str">
        <f t="shared" si="7"/>
        <v>£m</v>
      </c>
      <c r="L338" s="1117"/>
      <c r="M338" s="1117"/>
      <c r="N338" s="1117"/>
      <c r="O338" s="1117"/>
      <c r="P338" s="1117"/>
    </row>
    <row r="339" spans="9:16">
      <c r="I339" s="445"/>
      <c r="J339" s="347" t="s">
        <v>1368</v>
      </c>
      <c r="K339" s="20" t="str">
        <f t="shared" si="7"/>
        <v>£m</v>
      </c>
      <c r="L339" s="1117"/>
      <c r="M339" s="1117"/>
      <c r="N339" s="1117"/>
      <c r="O339" s="1117"/>
      <c r="P339" s="1117"/>
    </row>
    <row r="340" spans="9:16">
      <c r="I340" s="445"/>
      <c r="J340" s="347" t="s">
        <v>1368</v>
      </c>
      <c r="K340" s="20" t="str">
        <f t="shared" si="7"/>
        <v>£m</v>
      </c>
      <c r="L340" s="1117"/>
      <c r="M340" s="1117"/>
      <c r="N340" s="1117"/>
      <c r="O340" s="1117"/>
      <c r="P340" s="1117"/>
    </row>
    <row r="341" spans="9:16" s="78" customFormat="1">
      <c r="I341" s="445"/>
      <c r="J341" s="347" t="s">
        <v>1368</v>
      </c>
      <c r="K341" s="20" t="str">
        <f t="shared" si="7"/>
        <v>£m</v>
      </c>
      <c r="L341" s="1117"/>
      <c r="M341" s="1117"/>
      <c r="N341" s="1117"/>
      <c r="O341" s="1117"/>
      <c r="P341" s="1117"/>
    </row>
    <row r="342" spans="9:16" s="353" customFormat="1">
      <c r="I342" s="445"/>
      <c r="J342" s="347" t="s">
        <v>1368</v>
      </c>
      <c r="K342" s="20" t="str">
        <f t="shared" si="7"/>
        <v>£m</v>
      </c>
      <c r="L342" s="1117"/>
      <c r="M342" s="1117"/>
      <c r="N342" s="1117"/>
      <c r="O342" s="1117"/>
      <c r="P342" s="1117"/>
    </row>
    <row r="343" spans="9:16">
      <c r="I343" s="445"/>
      <c r="J343" s="347" t="s">
        <v>1368</v>
      </c>
      <c r="K343" s="20" t="str">
        <f t="shared" si="7"/>
        <v>£m</v>
      </c>
      <c r="L343" s="1117"/>
      <c r="M343" s="1117"/>
      <c r="N343" s="1117"/>
      <c r="O343" s="1117"/>
      <c r="P343" s="1117"/>
    </row>
    <row r="344" spans="9:16">
      <c r="I344" s="445"/>
      <c r="J344" s="347" t="s">
        <v>1368</v>
      </c>
      <c r="K344" s="20" t="str">
        <f t="shared" si="7"/>
        <v>£m</v>
      </c>
      <c r="L344" s="1117"/>
      <c r="M344" s="1117"/>
      <c r="N344" s="1117"/>
      <c r="O344" s="1117"/>
      <c r="P344" s="1117"/>
    </row>
    <row r="345" spans="9:16">
      <c r="I345" s="445"/>
      <c r="J345" s="347" t="s">
        <v>1368</v>
      </c>
      <c r="K345" s="20" t="str">
        <f t="shared" si="7"/>
        <v>£m</v>
      </c>
      <c r="L345" s="1117"/>
      <c r="M345" s="1117"/>
      <c r="N345" s="1117"/>
      <c r="O345" s="1117"/>
      <c r="P345" s="1117"/>
    </row>
    <row r="346" spans="9:16">
      <c r="I346" s="445"/>
      <c r="J346" s="347" t="s">
        <v>1368</v>
      </c>
      <c r="K346" s="20" t="str">
        <f t="shared" si="7"/>
        <v>£m</v>
      </c>
      <c r="L346" s="1117"/>
      <c r="M346" s="1117"/>
      <c r="N346" s="1117"/>
      <c r="O346" s="1117"/>
      <c r="P346" s="1117"/>
    </row>
    <row r="347" spans="9:16">
      <c r="I347" s="445"/>
      <c r="J347" s="347" t="s">
        <v>1368</v>
      </c>
      <c r="K347" s="20" t="str">
        <f t="shared" si="7"/>
        <v>£m</v>
      </c>
      <c r="L347" s="1117"/>
      <c r="M347" s="1117"/>
      <c r="N347" s="1117"/>
      <c r="O347" s="1117"/>
      <c r="P347" s="1117"/>
    </row>
    <row r="348" spans="9:16">
      <c r="I348" s="445"/>
      <c r="J348" s="347" t="s">
        <v>1368</v>
      </c>
      <c r="K348" s="20" t="str">
        <f t="shared" si="7"/>
        <v>£m</v>
      </c>
      <c r="L348" s="1117"/>
      <c r="M348" s="1117"/>
      <c r="N348" s="1117"/>
      <c r="O348" s="1117"/>
      <c r="P348" s="1117"/>
    </row>
    <row r="349" spans="9:16" s="78" customFormat="1">
      <c r="I349" s="445"/>
      <c r="J349" s="347" t="s">
        <v>1368</v>
      </c>
      <c r="K349" s="20" t="str">
        <f t="shared" si="7"/>
        <v>£m</v>
      </c>
      <c r="L349" s="1117"/>
      <c r="M349" s="1117"/>
      <c r="N349" s="1117"/>
      <c r="O349" s="1117"/>
      <c r="P349" s="1117"/>
    </row>
    <row r="350" spans="9:16" s="353" customFormat="1">
      <c r="I350" s="445"/>
      <c r="J350" s="347" t="s">
        <v>1368</v>
      </c>
      <c r="K350" s="20" t="str">
        <f t="shared" si="7"/>
        <v>£m</v>
      </c>
      <c r="L350" s="1117"/>
      <c r="M350" s="1117"/>
      <c r="N350" s="1117"/>
      <c r="O350" s="1117"/>
      <c r="P350" s="1117"/>
    </row>
    <row r="351" spans="9:16">
      <c r="I351" s="445"/>
      <c r="J351" s="347" t="s">
        <v>1368</v>
      </c>
      <c r="K351" s="20" t="str">
        <f t="shared" si="7"/>
        <v>£m</v>
      </c>
      <c r="L351" s="1117"/>
      <c r="M351" s="1117"/>
      <c r="N351" s="1117"/>
      <c r="O351" s="1117"/>
      <c r="P351" s="1117"/>
    </row>
    <row r="352" spans="9:16">
      <c r="I352" s="445"/>
      <c r="J352" s="347" t="s">
        <v>1368</v>
      </c>
      <c r="K352" s="20" t="str">
        <f t="shared" si="7"/>
        <v>£m</v>
      </c>
      <c r="L352" s="1117"/>
      <c r="M352" s="1117"/>
      <c r="N352" s="1117"/>
      <c r="O352" s="1117"/>
      <c r="P352" s="1117"/>
    </row>
    <row r="353" spans="9:16">
      <c r="I353" s="445"/>
      <c r="J353" s="347" t="s">
        <v>1368</v>
      </c>
      <c r="K353" s="20" t="str">
        <f t="shared" si="7"/>
        <v>£m</v>
      </c>
      <c r="L353" s="1117"/>
      <c r="M353" s="1117"/>
      <c r="N353" s="1117"/>
      <c r="O353" s="1117"/>
      <c r="P353" s="1117"/>
    </row>
    <row r="354" spans="9:16">
      <c r="I354" s="445"/>
      <c r="J354" s="347" t="s">
        <v>1368</v>
      </c>
      <c r="K354" s="20" t="str">
        <f t="shared" si="7"/>
        <v>£m</v>
      </c>
      <c r="L354" s="1117"/>
      <c r="M354" s="1117"/>
      <c r="N354" s="1117"/>
      <c r="O354" s="1117"/>
      <c r="P354" s="1117"/>
    </row>
    <row r="355" spans="9:16">
      <c r="I355" s="445"/>
      <c r="J355" s="347" t="s">
        <v>1368</v>
      </c>
      <c r="K355" s="20" t="str">
        <f t="shared" si="7"/>
        <v>£m</v>
      </c>
      <c r="L355" s="1117"/>
      <c r="M355" s="1117"/>
      <c r="N355" s="1117"/>
      <c r="O355" s="1117"/>
      <c r="P355" s="1117"/>
    </row>
    <row r="356" spans="9:16">
      <c r="I356" s="445"/>
      <c r="J356" s="347" t="s">
        <v>1368</v>
      </c>
      <c r="K356" s="20" t="str">
        <f t="shared" ref="K356:K419" si="8">IF(F356="Placeholder", "Placeholder", "£m")</f>
        <v>£m</v>
      </c>
      <c r="L356" s="1117"/>
      <c r="M356" s="1117"/>
      <c r="N356" s="1117"/>
      <c r="O356" s="1117"/>
      <c r="P356" s="1117"/>
    </row>
    <row r="357" spans="9:16" s="78" customFormat="1">
      <c r="I357" s="445"/>
      <c r="J357" s="347" t="s">
        <v>1368</v>
      </c>
      <c r="K357" s="20" t="str">
        <f t="shared" si="8"/>
        <v>£m</v>
      </c>
      <c r="L357" s="1117"/>
      <c r="M357" s="1117"/>
      <c r="N357" s="1117"/>
      <c r="O357" s="1117"/>
      <c r="P357" s="1117"/>
    </row>
    <row r="358" spans="9:16" s="353" customFormat="1">
      <c r="I358" s="445"/>
      <c r="J358" s="347" t="s">
        <v>1368</v>
      </c>
      <c r="K358" s="20" t="str">
        <f t="shared" si="8"/>
        <v>£m</v>
      </c>
      <c r="L358" s="1117"/>
      <c r="M358" s="1117"/>
      <c r="N358" s="1117"/>
      <c r="O358" s="1117"/>
      <c r="P358" s="1117"/>
    </row>
    <row r="359" spans="9:16">
      <c r="I359" s="445"/>
      <c r="J359" s="347" t="s">
        <v>1368</v>
      </c>
      <c r="K359" s="20" t="str">
        <f t="shared" si="8"/>
        <v>£m</v>
      </c>
      <c r="L359" s="1117"/>
      <c r="M359" s="1117"/>
      <c r="N359" s="1117"/>
      <c r="O359" s="1117"/>
      <c r="P359" s="1117"/>
    </row>
    <row r="360" spans="9:16">
      <c r="I360" s="445"/>
      <c r="J360" s="347" t="s">
        <v>1368</v>
      </c>
      <c r="K360" s="20" t="str">
        <f t="shared" si="8"/>
        <v>£m</v>
      </c>
      <c r="L360" s="1117"/>
      <c r="M360" s="1117"/>
      <c r="N360" s="1117"/>
      <c r="O360" s="1117"/>
      <c r="P360" s="1117"/>
    </row>
    <row r="361" spans="9:16">
      <c r="I361" s="445"/>
      <c r="J361" s="347" t="s">
        <v>1368</v>
      </c>
      <c r="K361" s="20" t="str">
        <f t="shared" si="8"/>
        <v>£m</v>
      </c>
      <c r="L361" s="1117"/>
      <c r="M361" s="1117"/>
      <c r="N361" s="1117"/>
      <c r="O361" s="1117"/>
      <c r="P361" s="1117"/>
    </row>
    <row r="362" spans="9:16">
      <c r="I362" s="445"/>
      <c r="J362" s="347" t="s">
        <v>1368</v>
      </c>
      <c r="K362" s="20" t="str">
        <f t="shared" si="8"/>
        <v>£m</v>
      </c>
      <c r="L362" s="1117"/>
      <c r="M362" s="1117"/>
      <c r="N362" s="1117"/>
      <c r="O362" s="1117"/>
      <c r="P362" s="1117"/>
    </row>
    <row r="363" spans="9:16">
      <c r="I363" s="445"/>
      <c r="J363" s="347" t="s">
        <v>1368</v>
      </c>
      <c r="K363" s="20" t="str">
        <f t="shared" si="8"/>
        <v>£m</v>
      </c>
      <c r="L363" s="1117"/>
      <c r="M363" s="1117"/>
      <c r="N363" s="1117"/>
      <c r="O363" s="1117"/>
      <c r="P363" s="1117"/>
    </row>
    <row r="364" spans="9:16">
      <c r="I364" s="445"/>
      <c r="J364" s="347" t="s">
        <v>1368</v>
      </c>
      <c r="K364" s="20" t="str">
        <f t="shared" si="8"/>
        <v>£m</v>
      </c>
      <c r="L364" s="1117"/>
      <c r="M364" s="1117"/>
      <c r="N364" s="1117"/>
      <c r="O364" s="1117"/>
      <c r="P364" s="1117"/>
    </row>
    <row r="365" spans="9:16" s="78" customFormat="1">
      <c r="I365" s="445"/>
      <c r="J365" s="347" t="s">
        <v>1368</v>
      </c>
      <c r="K365" s="20" t="str">
        <f t="shared" si="8"/>
        <v>£m</v>
      </c>
      <c r="L365" s="1117"/>
      <c r="M365" s="1117"/>
      <c r="N365" s="1117"/>
      <c r="O365" s="1117"/>
      <c r="P365" s="1117"/>
    </row>
    <row r="366" spans="9:16" s="353" customFormat="1">
      <c r="I366" s="445"/>
      <c r="J366" s="347" t="s">
        <v>1368</v>
      </c>
      <c r="K366" s="20" t="str">
        <f t="shared" si="8"/>
        <v>£m</v>
      </c>
      <c r="L366" s="1117"/>
      <c r="M366" s="1117"/>
      <c r="N366" s="1117"/>
      <c r="O366" s="1117"/>
      <c r="P366" s="1117"/>
    </row>
    <row r="367" spans="9:16">
      <c r="I367" s="445"/>
      <c r="J367" s="347" t="s">
        <v>1368</v>
      </c>
      <c r="K367" s="20" t="str">
        <f t="shared" si="8"/>
        <v>£m</v>
      </c>
      <c r="L367" s="1117"/>
      <c r="M367" s="1117"/>
      <c r="N367" s="1117"/>
      <c r="O367" s="1117"/>
      <c r="P367" s="1117"/>
    </row>
    <row r="368" spans="9:16">
      <c r="I368" s="445"/>
      <c r="J368" s="347" t="s">
        <v>1368</v>
      </c>
      <c r="K368" s="20" t="str">
        <f t="shared" si="8"/>
        <v>£m</v>
      </c>
      <c r="L368" s="1117"/>
      <c r="M368" s="1117"/>
      <c r="N368" s="1117"/>
      <c r="O368" s="1117"/>
      <c r="P368" s="1117"/>
    </row>
    <row r="369" spans="9:16">
      <c r="I369" s="445"/>
      <c r="J369" s="347" t="s">
        <v>1368</v>
      </c>
      <c r="K369" s="20" t="str">
        <f t="shared" si="8"/>
        <v>£m</v>
      </c>
      <c r="L369" s="1117"/>
      <c r="M369" s="1117"/>
      <c r="N369" s="1117"/>
      <c r="O369" s="1117"/>
      <c r="P369" s="1117"/>
    </row>
    <row r="370" spans="9:16">
      <c r="I370" s="445"/>
      <c r="J370" s="347" t="s">
        <v>1368</v>
      </c>
      <c r="K370" s="20" t="str">
        <f t="shared" si="8"/>
        <v>£m</v>
      </c>
      <c r="L370" s="1117"/>
      <c r="M370" s="1117"/>
      <c r="N370" s="1117"/>
      <c r="O370" s="1117"/>
      <c r="P370" s="1117"/>
    </row>
    <row r="371" spans="9:16">
      <c r="I371" s="445"/>
      <c r="J371" s="347" t="s">
        <v>1368</v>
      </c>
      <c r="K371" s="20" t="str">
        <f t="shared" si="8"/>
        <v>£m</v>
      </c>
      <c r="L371" s="1117"/>
      <c r="M371" s="1117"/>
      <c r="N371" s="1117"/>
      <c r="O371" s="1117"/>
      <c r="P371" s="1117"/>
    </row>
    <row r="372" spans="9:16">
      <c r="I372" s="445"/>
      <c r="J372" s="347" t="s">
        <v>1368</v>
      </c>
      <c r="K372" s="20" t="str">
        <f t="shared" si="8"/>
        <v>£m</v>
      </c>
      <c r="L372" s="1117"/>
      <c r="M372" s="1117"/>
      <c r="N372" s="1117"/>
      <c r="O372" s="1117"/>
      <c r="P372" s="1117"/>
    </row>
    <row r="373" spans="9:16" s="78" customFormat="1">
      <c r="I373" s="445"/>
      <c r="J373" s="347" t="s">
        <v>1368</v>
      </c>
      <c r="K373" s="20" t="str">
        <f t="shared" si="8"/>
        <v>£m</v>
      </c>
      <c r="L373" s="1117"/>
      <c r="M373" s="1117"/>
      <c r="N373" s="1117"/>
      <c r="O373" s="1117"/>
      <c r="P373" s="1117"/>
    </row>
    <row r="374" spans="9:16" s="353" customFormat="1">
      <c r="I374" s="445"/>
      <c r="J374" s="347" t="s">
        <v>1368</v>
      </c>
      <c r="K374" s="20" t="str">
        <f t="shared" si="8"/>
        <v>£m</v>
      </c>
      <c r="L374" s="1117"/>
      <c r="M374" s="1117"/>
      <c r="N374" s="1117"/>
      <c r="O374" s="1117"/>
      <c r="P374" s="1117"/>
    </row>
    <row r="375" spans="9:16">
      <c r="I375" s="445"/>
      <c r="J375" s="347" t="s">
        <v>1368</v>
      </c>
      <c r="K375" s="20" t="str">
        <f t="shared" si="8"/>
        <v>£m</v>
      </c>
      <c r="L375" s="1117"/>
      <c r="M375" s="1117"/>
      <c r="N375" s="1117"/>
      <c r="O375" s="1117"/>
      <c r="P375" s="1117"/>
    </row>
    <row r="376" spans="9:16">
      <c r="I376" s="445"/>
      <c r="J376" s="347" t="s">
        <v>1368</v>
      </c>
      <c r="K376" s="20" t="str">
        <f t="shared" si="8"/>
        <v>£m</v>
      </c>
      <c r="L376" s="1117"/>
      <c r="M376" s="1117"/>
      <c r="N376" s="1117"/>
      <c r="O376" s="1117"/>
      <c r="P376" s="1117"/>
    </row>
    <row r="377" spans="9:16">
      <c r="I377" s="445"/>
      <c r="J377" s="347" t="s">
        <v>1368</v>
      </c>
      <c r="K377" s="20" t="str">
        <f t="shared" si="8"/>
        <v>£m</v>
      </c>
      <c r="L377" s="1117"/>
      <c r="M377" s="1117"/>
      <c r="N377" s="1117"/>
      <c r="O377" s="1117"/>
      <c r="P377" s="1117"/>
    </row>
    <row r="378" spans="9:16">
      <c r="I378" s="445"/>
      <c r="J378" s="347" t="s">
        <v>1368</v>
      </c>
      <c r="K378" s="20" t="str">
        <f t="shared" si="8"/>
        <v>£m</v>
      </c>
      <c r="L378" s="1117"/>
      <c r="M378" s="1117"/>
      <c r="N378" s="1117"/>
      <c r="O378" s="1117"/>
      <c r="P378" s="1117"/>
    </row>
    <row r="379" spans="9:16">
      <c r="I379" s="445"/>
      <c r="J379" s="347" t="s">
        <v>1368</v>
      </c>
      <c r="K379" s="20" t="str">
        <f t="shared" si="8"/>
        <v>£m</v>
      </c>
      <c r="L379" s="1117"/>
      <c r="M379" s="1117"/>
      <c r="N379" s="1117"/>
      <c r="O379" s="1117"/>
      <c r="P379" s="1117"/>
    </row>
    <row r="380" spans="9:16">
      <c r="I380" s="445"/>
      <c r="J380" s="347" t="s">
        <v>1368</v>
      </c>
      <c r="K380" s="20" t="str">
        <f t="shared" si="8"/>
        <v>£m</v>
      </c>
      <c r="L380" s="1117"/>
      <c r="M380" s="1117"/>
      <c r="N380" s="1117"/>
      <c r="O380" s="1117"/>
      <c r="P380" s="1117"/>
    </row>
    <row r="381" spans="9:16" s="78" customFormat="1">
      <c r="I381" s="445"/>
      <c r="J381" s="347" t="s">
        <v>1368</v>
      </c>
      <c r="K381" s="20" t="str">
        <f t="shared" si="8"/>
        <v>£m</v>
      </c>
      <c r="L381" s="1117"/>
      <c r="M381" s="1117"/>
      <c r="N381" s="1117"/>
      <c r="O381" s="1117"/>
      <c r="P381" s="1117"/>
    </row>
    <row r="382" spans="9:16" s="353" customFormat="1">
      <c r="I382" s="445"/>
      <c r="J382" s="347" t="s">
        <v>1368</v>
      </c>
      <c r="K382" s="20" t="str">
        <f t="shared" si="8"/>
        <v>£m</v>
      </c>
      <c r="L382" s="1117"/>
      <c r="M382" s="1117"/>
      <c r="N382" s="1117"/>
      <c r="O382" s="1117"/>
      <c r="P382" s="1117"/>
    </row>
    <row r="383" spans="9:16">
      <c r="I383" s="445"/>
      <c r="J383" s="347" t="s">
        <v>1368</v>
      </c>
      <c r="K383" s="20" t="str">
        <f t="shared" si="8"/>
        <v>£m</v>
      </c>
      <c r="L383" s="1117"/>
      <c r="M383" s="1117"/>
      <c r="N383" s="1117"/>
      <c r="O383" s="1117"/>
      <c r="P383" s="1117"/>
    </row>
    <row r="384" spans="9:16">
      <c r="I384" s="445"/>
      <c r="J384" s="347" t="s">
        <v>1368</v>
      </c>
      <c r="K384" s="20" t="str">
        <f t="shared" si="8"/>
        <v>£m</v>
      </c>
      <c r="L384" s="1117"/>
      <c r="M384" s="1117"/>
      <c r="N384" s="1117"/>
      <c r="O384" s="1117"/>
      <c r="P384" s="1117"/>
    </row>
    <row r="385" spans="9:16">
      <c r="I385" s="445"/>
      <c r="J385" s="347" t="s">
        <v>1368</v>
      </c>
      <c r="K385" s="20" t="str">
        <f t="shared" si="8"/>
        <v>£m</v>
      </c>
      <c r="L385" s="1117"/>
      <c r="M385" s="1117"/>
      <c r="N385" s="1117"/>
      <c r="O385" s="1117"/>
      <c r="P385" s="1117"/>
    </row>
    <row r="386" spans="9:16">
      <c r="I386" s="445"/>
      <c r="J386" s="347" t="s">
        <v>1368</v>
      </c>
      <c r="K386" s="20" t="str">
        <f t="shared" si="8"/>
        <v>£m</v>
      </c>
      <c r="L386" s="1117"/>
      <c r="M386" s="1117"/>
      <c r="N386" s="1117"/>
      <c r="O386" s="1117"/>
      <c r="P386" s="1117"/>
    </row>
    <row r="387" spans="9:16">
      <c r="I387" s="445"/>
      <c r="J387" s="347" t="s">
        <v>1368</v>
      </c>
      <c r="K387" s="20" t="str">
        <f t="shared" si="8"/>
        <v>£m</v>
      </c>
      <c r="L387" s="1117"/>
      <c r="M387" s="1117"/>
      <c r="N387" s="1117"/>
      <c r="O387" s="1117"/>
      <c r="P387" s="1117"/>
    </row>
    <row r="388" spans="9:16">
      <c r="I388" s="445"/>
      <c r="J388" s="347" t="s">
        <v>1368</v>
      </c>
      <c r="K388" s="20" t="str">
        <f t="shared" si="8"/>
        <v>£m</v>
      </c>
      <c r="L388" s="1117"/>
      <c r="M388" s="1117"/>
      <c r="N388" s="1117"/>
      <c r="O388" s="1117"/>
      <c r="P388" s="1117"/>
    </row>
    <row r="389" spans="9:16">
      <c r="I389" s="445"/>
      <c r="J389" s="347" t="s">
        <v>1368</v>
      </c>
      <c r="K389" s="20" t="str">
        <f t="shared" si="8"/>
        <v>£m</v>
      </c>
      <c r="L389" s="1117"/>
      <c r="M389" s="1117"/>
      <c r="N389" s="1117"/>
      <c r="O389" s="1117"/>
      <c r="P389" s="1117"/>
    </row>
    <row r="390" spans="9:16" s="353" customFormat="1">
      <c r="I390" s="445"/>
      <c r="J390" s="347" t="s">
        <v>1368</v>
      </c>
      <c r="K390" s="20" t="str">
        <f t="shared" si="8"/>
        <v>£m</v>
      </c>
      <c r="L390" s="1117"/>
      <c r="M390" s="1117"/>
      <c r="N390" s="1117"/>
      <c r="O390" s="1117"/>
      <c r="P390" s="1117"/>
    </row>
    <row r="391" spans="9:16" s="78" customFormat="1">
      <c r="I391" s="445"/>
      <c r="J391" s="347" t="s">
        <v>1368</v>
      </c>
      <c r="K391" s="20" t="str">
        <f t="shared" si="8"/>
        <v>£m</v>
      </c>
      <c r="L391" s="1117"/>
      <c r="M391" s="1117"/>
      <c r="N391" s="1117"/>
      <c r="O391" s="1117"/>
      <c r="P391" s="1117"/>
    </row>
    <row r="392" spans="9:16" s="353" customFormat="1">
      <c r="I392" s="445"/>
      <c r="J392" s="347" t="s">
        <v>1368</v>
      </c>
      <c r="K392" s="20" t="str">
        <f t="shared" si="8"/>
        <v>£m</v>
      </c>
      <c r="L392" s="1117"/>
      <c r="M392" s="1117"/>
      <c r="N392" s="1117"/>
      <c r="O392" s="1117"/>
      <c r="P392" s="1117"/>
    </row>
    <row r="393" spans="9:16">
      <c r="I393" s="445"/>
      <c r="J393" s="347" t="s">
        <v>1368</v>
      </c>
      <c r="K393" s="20" t="str">
        <f t="shared" si="8"/>
        <v>£m</v>
      </c>
      <c r="L393" s="1117"/>
      <c r="M393" s="1117"/>
      <c r="N393" s="1117"/>
      <c r="O393" s="1117"/>
      <c r="P393" s="1117"/>
    </row>
    <row r="394" spans="9:16">
      <c r="I394" s="445"/>
      <c r="J394" s="347" t="s">
        <v>1368</v>
      </c>
      <c r="K394" s="20" t="str">
        <f t="shared" si="8"/>
        <v>£m</v>
      </c>
      <c r="L394" s="1117"/>
      <c r="M394" s="1117"/>
      <c r="N394" s="1117"/>
      <c r="O394" s="1117"/>
      <c r="P394" s="1117"/>
    </row>
    <row r="395" spans="9:16" s="78" customFormat="1">
      <c r="I395" s="445"/>
      <c r="J395" s="347" t="s">
        <v>1368</v>
      </c>
      <c r="K395" s="20" t="str">
        <f t="shared" si="8"/>
        <v>£m</v>
      </c>
      <c r="L395" s="1117"/>
      <c r="M395" s="1117"/>
      <c r="N395" s="1117"/>
      <c r="O395" s="1117"/>
      <c r="P395" s="1117"/>
    </row>
    <row r="396" spans="9:16" s="353" customFormat="1">
      <c r="I396" s="445"/>
      <c r="J396" s="347" t="s">
        <v>1368</v>
      </c>
      <c r="K396" s="20" t="str">
        <f t="shared" si="8"/>
        <v>£m</v>
      </c>
      <c r="L396" s="1117"/>
      <c r="M396" s="1117"/>
      <c r="N396" s="1117"/>
      <c r="O396" s="1117"/>
      <c r="P396" s="1117"/>
    </row>
    <row r="397" spans="9:16">
      <c r="I397" s="445"/>
      <c r="J397" s="347" t="s">
        <v>1368</v>
      </c>
      <c r="K397" s="20" t="str">
        <f t="shared" si="8"/>
        <v>£m</v>
      </c>
      <c r="L397" s="1117"/>
      <c r="M397" s="1117"/>
      <c r="N397" s="1117"/>
      <c r="O397" s="1117"/>
      <c r="P397" s="1117"/>
    </row>
    <row r="398" spans="9:16">
      <c r="I398" s="445"/>
      <c r="J398" s="347" t="s">
        <v>1368</v>
      </c>
      <c r="K398" s="20" t="str">
        <f t="shared" si="8"/>
        <v>£m</v>
      </c>
      <c r="L398" s="1117"/>
      <c r="M398" s="1117"/>
      <c r="N398" s="1117"/>
      <c r="O398" s="1117"/>
      <c r="P398" s="1117"/>
    </row>
    <row r="399" spans="9:16">
      <c r="I399" s="445"/>
      <c r="J399" s="347" t="s">
        <v>1368</v>
      </c>
      <c r="K399" s="20" t="str">
        <f t="shared" si="8"/>
        <v>£m</v>
      </c>
      <c r="L399" s="1117"/>
      <c r="M399" s="1117"/>
      <c r="N399" s="1117"/>
      <c r="O399" s="1117"/>
      <c r="P399" s="1117"/>
    </row>
    <row r="400" spans="9:16">
      <c r="I400" s="445"/>
      <c r="J400" s="347" t="s">
        <v>1368</v>
      </c>
      <c r="K400" s="20" t="str">
        <f t="shared" si="8"/>
        <v>£m</v>
      </c>
      <c r="L400" s="1117"/>
      <c r="M400" s="1117"/>
      <c r="N400" s="1117"/>
      <c r="O400" s="1117"/>
      <c r="P400" s="1117"/>
    </row>
    <row r="401" spans="9:16">
      <c r="I401" s="445"/>
      <c r="J401" s="347" t="s">
        <v>1368</v>
      </c>
      <c r="K401" s="20" t="str">
        <f t="shared" si="8"/>
        <v>£m</v>
      </c>
      <c r="L401" s="1117"/>
      <c r="M401" s="1117"/>
      <c r="N401" s="1117"/>
      <c r="O401" s="1117"/>
      <c r="P401" s="1117"/>
    </row>
    <row r="402" spans="9:16">
      <c r="I402" s="445"/>
      <c r="J402" s="347" t="s">
        <v>1368</v>
      </c>
      <c r="K402" s="20" t="str">
        <f t="shared" si="8"/>
        <v>£m</v>
      </c>
      <c r="L402" s="1117"/>
      <c r="M402" s="1117"/>
      <c r="N402" s="1117"/>
      <c r="O402" s="1117"/>
      <c r="P402" s="1117"/>
    </row>
    <row r="403" spans="9:16" s="78" customFormat="1">
      <c r="I403" s="445"/>
      <c r="J403" s="347" t="s">
        <v>1368</v>
      </c>
      <c r="K403" s="20" t="str">
        <f t="shared" si="8"/>
        <v>£m</v>
      </c>
      <c r="L403" s="1117"/>
      <c r="M403" s="1117"/>
      <c r="N403" s="1117"/>
      <c r="O403" s="1117"/>
      <c r="P403" s="1117"/>
    </row>
    <row r="404" spans="9:16" s="353" customFormat="1">
      <c r="I404" s="445"/>
      <c r="J404" s="347" t="s">
        <v>1368</v>
      </c>
      <c r="K404" s="20" t="str">
        <f t="shared" si="8"/>
        <v>£m</v>
      </c>
      <c r="L404" s="1117"/>
      <c r="M404" s="1117"/>
      <c r="N404" s="1117"/>
      <c r="O404" s="1117"/>
      <c r="P404" s="1117"/>
    </row>
    <row r="405" spans="9:16">
      <c r="I405" s="445"/>
      <c r="J405" s="347" t="s">
        <v>1368</v>
      </c>
      <c r="K405" s="20" t="str">
        <f t="shared" si="8"/>
        <v>£m</v>
      </c>
      <c r="L405" s="1117"/>
      <c r="M405" s="1117"/>
      <c r="N405" s="1117"/>
      <c r="O405" s="1117"/>
      <c r="P405" s="1117"/>
    </row>
    <row r="406" spans="9:16">
      <c r="I406" s="445"/>
      <c r="J406" s="347" t="s">
        <v>1368</v>
      </c>
      <c r="K406" s="20" t="str">
        <f t="shared" si="8"/>
        <v>£m</v>
      </c>
      <c r="L406" s="1117"/>
      <c r="M406" s="1117"/>
      <c r="N406" s="1117"/>
      <c r="O406" s="1117"/>
      <c r="P406" s="1117"/>
    </row>
    <row r="407" spans="9:16">
      <c r="I407" s="445"/>
      <c r="J407" s="347" t="s">
        <v>1368</v>
      </c>
      <c r="K407" s="20" t="str">
        <f t="shared" si="8"/>
        <v>£m</v>
      </c>
      <c r="L407" s="1117"/>
      <c r="M407" s="1117"/>
      <c r="N407" s="1117"/>
      <c r="O407" s="1117"/>
      <c r="P407" s="1117"/>
    </row>
    <row r="408" spans="9:16">
      <c r="I408" s="445"/>
      <c r="J408" s="347" t="s">
        <v>1368</v>
      </c>
      <c r="K408" s="20" t="str">
        <f t="shared" si="8"/>
        <v>£m</v>
      </c>
      <c r="L408" s="1117"/>
      <c r="M408" s="1117"/>
      <c r="N408" s="1117"/>
      <c r="O408" s="1117"/>
      <c r="P408" s="1117"/>
    </row>
    <row r="409" spans="9:16">
      <c r="I409" s="445"/>
      <c r="J409" s="347" t="s">
        <v>1368</v>
      </c>
      <c r="K409" s="20" t="str">
        <f t="shared" si="8"/>
        <v>£m</v>
      </c>
      <c r="L409" s="1117"/>
      <c r="M409" s="1117"/>
      <c r="N409" s="1117"/>
      <c r="O409" s="1117"/>
      <c r="P409" s="1117"/>
    </row>
    <row r="410" spans="9:16">
      <c r="I410" s="445"/>
      <c r="J410" s="347" t="s">
        <v>1368</v>
      </c>
      <c r="K410" s="20" t="str">
        <f t="shared" si="8"/>
        <v>£m</v>
      </c>
      <c r="L410" s="1117"/>
      <c r="M410" s="1117"/>
      <c r="N410" s="1117"/>
      <c r="O410" s="1117"/>
      <c r="P410" s="1117"/>
    </row>
    <row r="411" spans="9:16" s="78" customFormat="1">
      <c r="I411" s="445"/>
      <c r="J411" s="347" t="s">
        <v>1368</v>
      </c>
      <c r="K411" s="20" t="str">
        <f t="shared" si="8"/>
        <v>£m</v>
      </c>
      <c r="L411" s="1117"/>
      <c r="M411" s="1117"/>
      <c r="N411" s="1117"/>
      <c r="O411" s="1117"/>
      <c r="P411" s="1117"/>
    </row>
    <row r="412" spans="9:16" s="353" customFormat="1">
      <c r="I412" s="445"/>
      <c r="J412" s="347" t="s">
        <v>1368</v>
      </c>
      <c r="K412" s="20" t="str">
        <f t="shared" si="8"/>
        <v>£m</v>
      </c>
      <c r="L412" s="1117"/>
      <c r="M412" s="1117"/>
      <c r="N412" s="1117"/>
      <c r="O412" s="1117"/>
      <c r="P412" s="1117"/>
    </row>
    <row r="413" spans="9:16">
      <c r="I413" s="445"/>
      <c r="J413" s="347" t="s">
        <v>1368</v>
      </c>
      <c r="K413" s="20" t="str">
        <f t="shared" si="8"/>
        <v>£m</v>
      </c>
      <c r="L413" s="1117"/>
      <c r="M413" s="1117"/>
      <c r="N413" s="1117"/>
      <c r="O413" s="1117"/>
      <c r="P413" s="1117"/>
    </row>
    <row r="414" spans="9:16">
      <c r="I414" s="445"/>
      <c r="J414" s="347" t="s">
        <v>1368</v>
      </c>
      <c r="K414" s="20" t="str">
        <f t="shared" si="8"/>
        <v>£m</v>
      </c>
      <c r="L414" s="1117"/>
      <c r="M414" s="1117"/>
      <c r="N414" s="1117"/>
      <c r="O414" s="1117"/>
      <c r="P414" s="1117"/>
    </row>
    <row r="415" spans="9:16">
      <c r="I415" s="445"/>
      <c r="J415" s="347" t="s">
        <v>1368</v>
      </c>
      <c r="K415" s="20" t="str">
        <f t="shared" si="8"/>
        <v>£m</v>
      </c>
      <c r="L415" s="1117"/>
      <c r="M415" s="1117"/>
      <c r="N415" s="1117"/>
      <c r="O415" s="1117"/>
      <c r="P415" s="1117"/>
    </row>
    <row r="416" spans="9:16">
      <c r="I416" s="445"/>
      <c r="J416" s="347" t="s">
        <v>1368</v>
      </c>
      <c r="K416" s="20" t="str">
        <f t="shared" si="8"/>
        <v>£m</v>
      </c>
      <c r="L416" s="1117"/>
      <c r="M416" s="1117"/>
      <c r="N416" s="1117"/>
      <c r="O416" s="1117"/>
      <c r="P416" s="1117"/>
    </row>
    <row r="417" spans="9:16">
      <c r="I417" s="445"/>
      <c r="J417" s="347" t="s">
        <v>1368</v>
      </c>
      <c r="K417" s="20" t="str">
        <f t="shared" si="8"/>
        <v>£m</v>
      </c>
      <c r="L417" s="1117"/>
      <c r="M417" s="1117"/>
      <c r="N417" s="1117"/>
      <c r="O417" s="1117"/>
      <c r="P417" s="1117"/>
    </row>
    <row r="418" spans="9:16">
      <c r="I418" s="445"/>
      <c r="J418" s="347" t="s">
        <v>1368</v>
      </c>
      <c r="K418" s="20" t="str">
        <f t="shared" si="8"/>
        <v>£m</v>
      </c>
      <c r="L418" s="1117"/>
      <c r="M418" s="1117"/>
      <c r="N418" s="1117"/>
      <c r="O418" s="1117"/>
      <c r="P418" s="1117"/>
    </row>
    <row r="419" spans="9:16" s="78" customFormat="1">
      <c r="I419" s="445"/>
      <c r="J419" s="347" t="s">
        <v>1368</v>
      </c>
      <c r="K419" s="20" t="str">
        <f t="shared" si="8"/>
        <v>£m</v>
      </c>
      <c r="L419" s="1117"/>
      <c r="M419" s="1117"/>
      <c r="N419" s="1117"/>
      <c r="O419" s="1117"/>
      <c r="P419" s="1117"/>
    </row>
    <row r="420" spans="9:16" s="353" customFormat="1">
      <c r="I420" s="445"/>
      <c r="J420" s="347" t="s">
        <v>1368</v>
      </c>
      <c r="K420" s="20" t="str">
        <f t="shared" ref="K420:K483" si="9">IF(F420="Placeholder", "Placeholder", "£m")</f>
        <v>£m</v>
      </c>
      <c r="L420" s="1117"/>
      <c r="M420" s="1117"/>
      <c r="N420" s="1117"/>
      <c r="O420" s="1117"/>
      <c r="P420" s="1117"/>
    </row>
    <row r="421" spans="9:16">
      <c r="I421" s="445"/>
      <c r="J421" s="347" t="s">
        <v>1368</v>
      </c>
      <c r="K421" s="20" t="str">
        <f t="shared" si="9"/>
        <v>£m</v>
      </c>
      <c r="L421" s="1117"/>
      <c r="M421" s="1117"/>
      <c r="N421" s="1117"/>
      <c r="O421" s="1117"/>
      <c r="P421" s="1117"/>
    </row>
    <row r="422" spans="9:16">
      <c r="I422" s="445"/>
      <c r="J422" s="347" t="s">
        <v>1368</v>
      </c>
      <c r="K422" s="20" t="str">
        <f t="shared" si="9"/>
        <v>£m</v>
      </c>
      <c r="L422" s="1117"/>
      <c r="M422" s="1117"/>
      <c r="N422" s="1117"/>
      <c r="O422" s="1117"/>
      <c r="P422" s="1117"/>
    </row>
    <row r="423" spans="9:16">
      <c r="I423" s="445"/>
      <c r="J423" s="347" t="s">
        <v>1368</v>
      </c>
      <c r="K423" s="20" t="str">
        <f t="shared" si="9"/>
        <v>£m</v>
      </c>
      <c r="L423" s="1117"/>
      <c r="M423" s="1117"/>
      <c r="N423" s="1117"/>
      <c r="O423" s="1117"/>
      <c r="P423" s="1117"/>
    </row>
    <row r="424" spans="9:16">
      <c r="I424" s="445"/>
      <c r="J424" s="347" t="s">
        <v>1368</v>
      </c>
      <c r="K424" s="20" t="str">
        <f t="shared" si="9"/>
        <v>£m</v>
      </c>
      <c r="L424" s="1117"/>
      <c r="M424" s="1117"/>
      <c r="N424" s="1117"/>
      <c r="O424" s="1117"/>
      <c r="P424" s="1117"/>
    </row>
    <row r="425" spans="9:16">
      <c r="I425" s="445"/>
      <c r="J425" s="347" t="s">
        <v>1368</v>
      </c>
      <c r="K425" s="20" t="str">
        <f t="shared" si="9"/>
        <v>£m</v>
      </c>
      <c r="L425" s="1117"/>
      <c r="M425" s="1117"/>
      <c r="N425" s="1117"/>
      <c r="O425" s="1117"/>
      <c r="P425" s="1117"/>
    </row>
    <row r="426" spans="9:16">
      <c r="I426" s="445"/>
      <c r="J426" s="347" t="s">
        <v>1368</v>
      </c>
      <c r="K426" s="20" t="str">
        <f t="shared" si="9"/>
        <v>£m</v>
      </c>
      <c r="L426" s="1117"/>
      <c r="M426" s="1117"/>
      <c r="N426" s="1117"/>
      <c r="O426" s="1117"/>
      <c r="P426" s="1117"/>
    </row>
    <row r="427" spans="9:16" s="78" customFormat="1">
      <c r="I427" s="445"/>
      <c r="J427" s="347" t="s">
        <v>1368</v>
      </c>
      <c r="K427" s="20" t="str">
        <f t="shared" si="9"/>
        <v>£m</v>
      </c>
      <c r="L427" s="1117"/>
      <c r="M427" s="1117"/>
      <c r="N427" s="1117"/>
      <c r="O427" s="1117"/>
      <c r="P427" s="1117"/>
    </row>
    <row r="428" spans="9:16" s="353" customFormat="1">
      <c r="I428" s="445"/>
      <c r="J428" s="347" t="s">
        <v>1368</v>
      </c>
      <c r="K428" s="20" t="str">
        <f t="shared" si="9"/>
        <v>£m</v>
      </c>
      <c r="L428" s="1117"/>
      <c r="M428" s="1117"/>
      <c r="N428" s="1117"/>
      <c r="O428" s="1117"/>
      <c r="P428" s="1117"/>
    </row>
    <row r="429" spans="9:16">
      <c r="I429" s="445"/>
      <c r="J429" s="347" t="s">
        <v>1368</v>
      </c>
      <c r="K429" s="20" t="str">
        <f t="shared" si="9"/>
        <v>£m</v>
      </c>
      <c r="L429" s="1117"/>
      <c r="M429" s="1117"/>
      <c r="N429" s="1117"/>
      <c r="O429" s="1117"/>
      <c r="P429" s="1117"/>
    </row>
    <row r="430" spans="9:16">
      <c r="I430" s="445"/>
      <c r="J430" s="347" t="s">
        <v>1368</v>
      </c>
      <c r="K430" s="20" t="str">
        <f t="shared" si="9"/>
        <v>£m</v>
      </c>
      <c r="L430" s="1117"/>
      <c r="M430" s="1117"/>
      <c r="N430" s="1117"/>
      <c r="O430" s="1117"/>
      <c r="P430" s="1117"/>
    </row>
    <row r="431" spans="9:16">
      <c r="I431" s="445"/>
      <c r="J431" s="347" t="s">
        <v>1368</v>
      </c>
      <c r="K431" s="20" t="str">
        <f t="shared" si="9"/>
        <v>£m</v>
      </c>
      <c r="L431" s="1117"/>
      <c r="M431" s="1117"/>
      <c r="N431" s="1117"/>
      <c r="O431" s="1117"/>
      <c r="P431" s="1117"/>
    </row>
    <row r="432" spans="9:16">
      <c r="I432" s="445"/>
      <c r="J432" s="347" t="s">
        <v>1368</v>
      </c>
      <c r="K432" s="20" t="str">
        <f t="shared" si="9"/>
        <v>£m</v>
      </c>
      <c r="L432" s="1117"/>
      <c r="M432" s="1117"/>
      <c r="N432" s="1117"/>
      <c r="O432" s="1117"/>
      <c r="P432" s="1117"/>
    </row>
    <row r="433" spans="9:16">
      <c r="I433" s="445"/>
      <c r="J433" s="347" t="s">
        <v>1368</v>
      </c>
      <c r="K433" s="20" t="str">
        <f t="shared" si="9"/>
        <v>£m</v>
      </c>
      <c r="L433" s="1117"/>
      <c r="M433" s="1117"/>
      <c r="N433" s="1117"/>
      <c r="O433" s="1117"/>
      <c r="P433" s="1117"/>
    </row>
    <row r="434" spans="9:16">
      <c r="I434" s="445"/>
      <c r="J434" s="347" t="s">
        <v>1368</v>
      </c>
      <c r="K434" s="20" t="str">
        <f t="shared" si="9"/>
        <v>£m</v>
      </c>
      <c r="L434" s="1117"/>
      <c r="M434" s="1117"/>
      <c r="N434" s="1117"/>
      <c r="O434" s="1117"/>
      <c r="P434" s="1117"/>
    </row>
    <row r="435" spans="9:16" s="78" customFormat="1">
      <c r="I435" s="445"/>
      <c r="J435" s="347" t="s">
        <v>1368</v>
      </c>
      <c r="K435" s="20" t="str">
        <f t="shared" si="9"/>
        <v>£m</v>
      </c>
      <c r="L435" s="1117"/>
      <c r="M435" s="1117"/>
      <c r="N435" s="1117"/>
      <c r="O435" s="1117"/>
      <c r="P435" s="1117"/>
    </row>
    <row r="436" spans="9:16" s="353" customFormat="1">
      <c r="I436" s="445"/>
      <c r="J436" s="347" t="s">
        <v>1368</v>
      </c>
      <c r="K436" s="20" t="str">
        <f t="shared" si="9"/>
        <v>£m</v>
      </c>
      <c r="L436" s="1117"/>
      <c r="M436" s="1117"/>
      <c r="N436" s="1117"/>
      <c r="O436" s="1117"/>
      <c r="P436" s="1117"/>
    </row>
    <row r="437" spans="9:16">
      <c r="I437" s="445"/>
      <c r="J437" s="347" t="s">
        <v>1368</v>
      </c>
      <c r="K437" s="20" t="str">
        <f t="shared" si="9"/>
        <v>£m</v>
      </c>
      <c r="L437" s="1117"/>
      <c r="M437" s="1117"/>
      <c r="N437" s="1117"/>
      <c r="O437" s="1117"/>
      <c r="P437" s="1117"/>
    </row>
    <row r="438" spans="9:16">
      <c r="I438" s="445"/>
      <c r="J438" s="347" t="s">
        <v>1368</v>
      </c>
      <c r="K438" s="20" t="str">
        <f t="shared" si="9"/>
        <v>£m</v>
      </c>
      <c r="L438" s="1117"/>
      <c r="M438" s="1117"/>
      <c r="N438" s="1117"/>
      <c r="O438" s="1117"/>
      <c r="P438" s="1117"/>
    </row>
    <row r="439" spans="9:16">
      <c r="I439" s="445"/>
      <c r="J439" s="347" t="s">
        <v>1368</v>
      </c>
      <c r="K439" s="20" t="str">
        <f t="shared" si="9"/>
        <v>£m</v>
      </c>
      <c r="L439" s="1117"/>
      <c r="M439" s="1117"/>
      <c r="N439" s="1117"/>
      <c r="O439" s="1117"/>
      <c r="P439" s="1117"/>
    </row>
    <row r="440" spans="9:16">
      <c r="I440" s="445"/>
      <c r="J440" s="347" t="s">
        <v>1368</v>
      </c>
      <c r="K440" s="20" t="str">
        <f t="shared" si="9"/>
        <v>£m</v>
      </c>
      <c r="L440" s="1117"/>
      <c r="M440" s="1117"/>
      <c r="N440" s="1117"/>
      <c r="O440" s="1117"/>
      <c r="P440" s="1117"/>
    </row>
    <row r="441" spans="9:16">
      <c r="I441" s="445"/>
      <c r="J441" s="347" t="s">
        <v>1368</v>
      </c>
      <c r="K441" s="20" t="str">
        <f t="shared" si="9"/>
        <v>£m</v>
      </c>
      <c r="L441" s="1117"/>
      <c r="M441" s="1117"/>
      <c r="N441" s="1117"/>
      <c r="O441" s="1117"/>
      <c r="P441" s="1117"/>
    </row>
    <row r="442" spans="9:16">
      <c r="I442" s="445"/>
      <c r="J442" s="347" t="s">
        <v>1368</v>
      </c>
      <c r="K442" s="20" t="str">
        <f t="shared" si="9"/>
        <v>£m</v>
      </c>
      <c r="L442" s="1117"/>
      <c r="M442" s="1117"/>
      <c r="N442" s="1117"/>
      <c r="O442" s="1117"/>
      <c r="P442" s="1117"/>
    </row>
    <row r="443" spans="9:16">
      <c r="I443" s="445"/>
      <c r="J443" s="347" t="s">
        <v>1368</v>
      </c>
      <c r="K443" s="20" t="str">
        <f t="shared" si="9"/>
        <v>£m</v>
      </c>
      <c r="L443" s="1117"/>
      <c r="M443" s="1117"/>
      <c r="N443" s="1117"/>
      <c r="O443" s="1117"/>
      <c r="P443" s="1117"/>
    </row>
    <row r="444" spans="9:16" s="353" customFormat="1">
      <c r="I444" s="445"/>
      <c r="J444" s="347" t="s">
        <v>1368</v>
      </c>
      <c r="K444" s="20" t="str">
        <f t="shared" si="9"/>
        <v>£m</v>
      </c>
      <c r="L444" s="1117"/>
      <c r="M444" s="1117"/>
      <c r="N444" s="1117"/>
      <c r="O444" s="1117"/>
      <c r="P444" s="1117"/>
    </row>
    <row r="445" spans="9:16" s="78" customFormat="1">
      <c r="I445" s="445"/>
      <c r="J445" s="347" t="s">
        <v>1368</v>
      </c>
      <c r="K445" s="20" t="str">
        <f t="shared" si="9"/>
        <v>£m</v>
      </c>
      <c r="L445" s="1117"/>
      <c r="M445" s="1117"/>
      <c r="N445" s="1117"/>
      <c r="O445" s="1117"/>
      <c r="P445" s="1117"/>
    </row>
    <row r="446" spans="9:16" s="353" customFormat="1">
      <c r="I446" s="445"/>
      <c r="J446" s="347" t="s">
        <v>1368</v>
      </c>
      <c r="K446" s="20" t="str">
        <f t="shared" si="9"/>
        <v>£m</v>
      </c>
      <c r="L446" s="1117"/>
      <c r="M446" s="1117"/>
      <c r="N446" s="1117"/>
      <c r="O446" s="1117"/>
      <c r="P446" s="1117"/>
    </row>
    <row r="447" spans="9:16">
      <c r="I447" s="445"/>
      <c r="J447" s="347" t="s">
        <v>1368</v>
      </c>
      <c r="K447" s="20" t="str">
        <f t="shared" si="9"/>
        <v>£m</v>
      </c>
      <c r="L447" s="1117"/>
      <c r="M447" s="1117"/>
      <c r="N447" s="1117"/>
      <c r="O447" s="1117"/>
      <c r="P447" s="1117"/>
    </row>
    <row r="448" spans="9:16">
      <c r="I448" s="445"/>
      <c r="J448" s="347" t="s">
        <v>1368</v>
      </c>
      <c r="K448" s="20" t="str">
        <f t="shared" si="9"/>
        <v>£m</v>
      </c>
      <c r="L448" s="1117"/>
      <c r="M448" s="1117"/>
      <c r="N448" s="1117"/>
      <c r="O448" s="1117"/>
      <c r="P448" s="1117"/>
    </row>
    <row r="449" spans="9:16">
      <c r="I449" s="445"/>
      <c r="J449" s="347" t="s">
        <v>1368</v>
      </c>
      <c r="K449" s="20" t="str">
        <f t="shared" si="9"/>
        <v>£m</v>
      </c>
      <c r="L449" s="1117"/>
      <c r="M449" s="1117"/>
      <c r="N449" s="1117"/>
      <c r="O449" s="1117"/>
      <c r="P449" s="1117"/>
    </row>
    <row r="450" spans="9:16">
      <c r="I450" s="445"/>
      <c r="J450" s="347" t="s">
        <v>1368</v>
      </c>
      <c r="K450" s="20" t="str">
        <f t="shared" si="9"/>
        <v>£m</v>
      </c>
      <c r="L450" s="1117"/>
      <c r="M450" s="1117"/>
      <c r="N450" s="1117"/>
      <c r="O450" s="1117"/>
      <c r="P450" s="1117"/>
    </row>
    <row r="451" spans="9:16">
      <c r="I451" s="445"/>
      <c r="J451" s="347" t="s">
        <v>1368</v>
      </c>
      <c r="K451" s="20" t="str">
        <f t="shared" si="9"/>
        <v>£m</v>
      </c>
      <c r="L451" s="1117"/>
      <c r="M451" s="1117"/>
      <c r="N451" s="1117"/>
      <c r="O451" s="1117"/>
      <c r="P451" s="1117"/>
    </row>
    <row r="452" spans="9:16">
      <c r="I452" s="445"/>
      <c r="J452" s="347" t="s">
        <v>1368</v>
      </c>
      <c r="K452" s="20" t="str">
        <f t="shared" si="9"/>
        <v>£m</v>
      </c>
      <c r="L452" s="1117"/>
      <c r="M452" s="1117"/>
      <c r="N452" s="1117"/>
      <c r="O452" s="1117"/>
      <c r="P452" s="1117"/>
    </row>
    <row r="453" spans="9:16" s="78" customFormat="1">
      <c r="I453" s="445"/>
      <c r="J453" s="347" t="s">
        <v>1368</v>
      </c>
      <c r="K453" s="20" t="str">
        <f t="shared" si="9"/>
        <v>£m</v>
      </c>
      <c r="L453" s="1117"/>
      <c r="M453" s="1117"/>
      <c r="N453" s="1117"/>
      <c r="O453" s="1117"/>
      <c r="P453" s="1117"/>
    </row>
    <row r="454" spans="9:16" s="353" customFormat="1">
      <c r="I454" s="445"/>
      <c r="J454" s="347" t="s">
        <v>1368</v>
      </c>
      <c r="K454" s="20" t="str">
        <f t="shared" si="9"/>
        <v>£m</v>
      </c>
      <c r="L454" s="1117"/>
      <c r="M454" s="1117"/>
      <c r="N454" s="1117"/>
      <c r="O454" s="1117"/>
      <c r="P454" s="1117"/>
    </row>
    <row r="455" spans="9:16">
      <c r="I455" s="445"/>
      <c r="J455" s="347" t="s">
        <v>1368</v>
      </c>
      <c r="K455" s="20" t="str">
        <f t="shared" si="9"/>
        <v>£m</v>
      </c>
      <c r="L455" s="1117"/>
      <c r="M455" s="1117"/>
      <c r="N455" s="1117"/>
      <c r="O455" s="1117"/>
      <c r="P455" s="1117"/>
    </row>
    <row r="456" spans="9:16">
      <c r="I456" s="445"/>
      <c r="J456" s="347" t="s">
        <v>1368</v>
      </c>
      <c r="K456" s="20" t="str">
        <f t="shared" si="9"/>
        <v>£m</v>
      </c>
      <c r="L456" s="1117"/>
      <c r="M456" s="1117"/>
      <c r="N456" s="1117"/>
      <c r="O456" s="1117"/>
      <c r="P456" s="1117"/>
    </row>
    <row r="457" spans="9:16">
      <c r="I457" s="445"/>
      <c r="J457" s="347" t="s">
        <v>1368</v>
      </c>
      <c r="K457" s="20" t="str">
        <f t="shared" si="9"/>
        <v>£m</v>
      </c>
      <c r="L457" s="1117"/>
      <c r="M457" s="1117"/>
      <c r="N457" s="1117"/>
      <c r="O457" s="1117"/>
      <c r="P457" s="1117"/>
    </row>
    <row r="458" spans="9:16">
      <c r="I458" s="445"/>
      <c r="J458" s="347" t="s">
        <v>1368</v>
      </c>
      <c r="K458" s="20" t="str">
        <f t="shared" si="9"/>
        <v>£m</v>
      </c>
      <c r="L458" s="1117"/>
      <c r="M458" s="1117"/>
      <c r="N458" s="1117"/>
      <c r="O458" s="1117"/>
      <c r="P458" s="1117"/>
    </row>
    <row r="459" spans="9:16">
      <c r="I459" s="445"/>
      <c r="J459" s="347" t="s">
        <v>1368</v>
      </c>
      <c r="K459" s="20" t="str">
        <f t="shared" si="9"/>
        <v>£m</v>
      </c>
      <c r="L459" s="1117"/>
      <c r="M459" s="1117"/>
      <c r="N459" s="1117"/>
      <c r="O459" s="1117"/>
      <c r="P459" s="1117"/>
    </row>
    <row r="460" spans="9:16">
      <c r="I460" s="445"/>
      <c r="J460" s="347" t="s">
        <v>1368</v>
      </c>
      <c r="K460" s="20" t="str">
        <f t="shared" si="9"/>
        <v>£m</v>
      </c>
      <c r="L460" s="1117"/>
      <c r="M460" s="1117"/>
      <c r="N460" s="1117"/>
      <c r="O460" s="1117"/>
      <c r="P460" s="1117"/>
    </row>
    <row r="461" spans="9:16" s="78" customFormat="1">
      <c r="I461" s="445"/>
      <c r="J461" s="347" t="s">
        <v>1368</v>
      </c>
      <c r="K461" s="20" t="str">
        <f t="shared" si="9"/>
        <v>£m</v>
      </c>
      <c r="L461" s="1117"/>
      <c r="M461" s="1117"/>
      <c r="N461" s="1117"/>
      <c r="O461" s="1117"/>
      <c r="P461" s="1117"/>
    </row>
    <row r="462" spans="9:16" s="353" customFormat="1">
      <c r="I462" s="445"/>
      <c r="J462" s="347" t="s">
        <v>1368</v>
      </c>
      <c r="K462" s="20" t="str">
        <f t="shared" si="9"/>
        <v>£m</v>
      </c>
      <c r="L462" s="1117"/>
      <c r="M462" s="1117"/>
      <c r="N462" s="1117"/>
      <c r="O462" s="1117"/>
      <c r="P462" s="1117"/>
    </row>
    <row r="463" spans="9:16">
      <c r="I463" s="445"/>
      <c r="J463" s="347" t="s">
        <v>1368</v>
      </c>
      <c r="K463" s="20" t="str">
        <f t="shared" si="9"/>
        <v>£m</v>
      </c>
      <c r="L463" s="1117"/>
      <c r="M463" s="1117"/>
      <c r="N463" s="1117"/>
      <c r="O463" s="1117"/>
      <c r="P463" s="1117"/>
    </row>
    <row r="464" spans="9:16">
      <c r="I464" s="445"/>
      <c r="J464" s="347" t="s">
        <v>1368</v>
      </c>
      <c r="K464" s="20" t="str">
        <f t="shared" si="9"/>
        <v>£m</v>
      </c>
      <c r="L464" s="1117"/>
      <c r="M464" s="1117"/>
      <c r="N464" s="1117"/>
      <c r="O464" s="1117"/>
      <c r="P464" s="1117"/>
    </row>
    <row r="465" spans="9:16">
      <c r="I465" s="445"/>
      <c r="J465" s="347" t="s">
        <v>1368</v>
      </c>
      <c r="K465" s="20" t="str">
        <f t="shared" si="9"/>
        <v>£m</v>
      </c>
      <c r="L465" s="1117"/>
      <c r="M465" s="1117"/>
      <c r="N465" s="1117"/>
      <c r="O465" s="1117"/>
      <c r="P465" s="1117"/>
    </row>
    <row r="466" spans="9:16">
      <c r="I466" s="445"/>
      <c r="J466" s="347" t="s">
        <v>1368</v>
      </c>
      <c r="K466" s="20" t="str">
        <f t="shared" si="9"/>
        <v>£m</v>
      </c>
      <c r="L466" s="1117"/>
      <c r="M466" s="1117"/>
      <c r="N466" s="1117"/>
      <c r="O466" s="1117"/>
      <c r="P466" s="1117"/>
    </row>
    <row r="467" spans="9:16">
      <c r="I467" s="445"/>
      <c r="J467" s="347" t="s">
        <v>1368</v>
      </c>
      <c r="K467" s="20" t="str">
        <f t="shared" si="9"/>
        <v>£m</v>
      </c>
      <c r="L467" s="1117"/>
      <c r="M467" s="1117"/>
      <c r="N467" s="1117"/>
      <c r="O467" s="1117"/>
      <c r="P467" s="1117"/>
    </row>
    <row r="468" spans="9:16">
      <c r="I468" s="445"/>
      <c r="J468" s="347" t="s">
        <v>1368</v>
      </c>
      <c r="K468" s="20" t="str">
        <f t="shared" si="9"/>
        <v>£m</v>
      </c>
      <c r="L468" s="1117"/>
      <c r="M468" s="1117"/>
      <c r="N468" s="1117"/>
      <c r="O468" s="1117"/>
      <c r="P468" s="1117"/>
    </row>
    <row r="469" spans="9:16" s="78" customFormat="1">
      <c r="I469" s="445"/>
      <c r="J469" s="347" t="s">
        <v>1368</v>
      </c>
      <c r="K469" s="20" t="str">
        <f t="shared" si="9"/>
        <v>£m</v>
      </c>
      <c r="L469" s="1117"/>
      <c r="M469" s="1117"/>
      <c r="N469" s="1117"/>
      <c r="O469" s="1117"/>
      <c r="P469" s="1117"/>
    </row>
    <row r="470" spans="9:16" s="353" customFormat="1">
      <c r="I470" s="445"/>
      <c r="J470" s="347" t="s">
        <v>1368</v>
      </c>
      <c r="K470" s="20" t="str">
        <f t="shared" si="9"/>
        <v>£m</v>
      </c>
      <c r="L470" s="1117"/>
      <c r="M470" s="1117"/>
      <c r="N470" s="1117"/>
      <c r="O470" s="1117"/>
      <c r="P470" s="1117"/>
    </row>
    <row r="471" spans="9:16">
      <c r="I471" s="445"/>
      <c r="J471" s="347" t="s">
        <v>1368</v>
      </c>
      <c r="K471" s="20" t="str">
        <f t="shared" si="9"/>
        <v>£m</v>
      </c>
      <c r="L471" s="1117"/>
      <c r="M471" s="1117"/>
      <c r="N471" s="1117"/>
      <c r="O471" s="1117"/>
      <c r="P471" s="1117"/>
    </row>
    <row r="472" spans="9:16">
      <c r="I472" s="445"/>
      <c r="J472" s="347" t="s">
        <v>1368</v>
      </c>
      <c r="K472" s="20" t="str">
        <f t="shared" si="9"/>
        <v>£m</v>
      </c>
      <c r="L472" s="1117"/>
      <c r="M472" s="1117"/>
      <c r="N472" s="1117"/>
      <c r="O472" s="1117"/>
      <c r="P472" s="1117"/>
    </row>
    <row r="473" spans="9:16">
      <c r="I473" s="445"/>
      <c r="J473" s="347" t="s">
        <v>1368</v>
      </c>
      <c r="K473" s="20" t="str">
        <f t="shared" si="9"/>
        <v>£m</v>
      </c>
      <c r="L473" s="1117"/>
      <c r="M473" s="1117"/>
      <c r="N473" s="1117"/>
      <c r="O473" s="1117"/>
      <c r="P473" s="1117"/>
    </row>
    <row r="474" spans="9:16">
      <c r="I474" s="445"/>
      <c r="J474" s="347" t="s">
        <v>1368</v>
      </c>
      <c r="K474" s="20" t="str">
        <f t="shared" si="9"/>
        <v>£m</v>
      </c>
      <c r="L474" s="1117"/>
      <c r="M474" s="1117"/>
      <c r="N474" s="1117"/>
      <c r="O474" s="1117"/>
      <c r="P474" s="1117"/>
    </row>
    <row r="475" spans="9:16">
      <c r="I475" s="445"/>
      <c r="J475" s="347" t="s">
        <v>1368</v>
      </c>
      <c r="K475" s="20" t="str">
        <f t="shared" si="9"/>
        <v>£m</v>
      </c>
      <c r="L475" s="1117"/>
      <c r="M475" s="1117"/>
      <c r="N475" s="1117"/>
      <c r="O475" s="1117"/>
      <c r="P475" s="1117"/>
    </row>
    <row r="476" spans="9:16">
      <c r="I476" s="445"/>
      <c r="J476" s="347" t="s">
        <v>1368</v>
      </c>
      <c r="K476" s="20" t="str">
        <f t="shared" si="9"/>
        <v>£m</v>
      </c>
      <c r="L476" s="1117"/>
      <c r="M476" s="1117"/>
      <c r="N476" s="1117"/>
      <c r="O476" s="1117"/>
      <c r="P476" s="1117"/>
    </row>
    <row r="477" spans="9:16" s="78" customFormat="1">
      <c r="I477" s="445"/>
      <c r="J477" s="347" t="s">
        <v>1368</v>
      </c>
      <c r="K477" s="20" t="str">
        <f t="shared" si="9"/>
        <v>£m</v>
      </c>
      <c r="L477" s="1117"/>
      <c r="M477" s="1117"/>
      <c r="N477" s="1117"/>
      <c r="O477" s="1117"/>
      <c r="P477" s="1117"/>
    </row>
    <row r="478" spans="9:16" s="353" customFormat="1">
      <c r="I478" s="445"/>
      <c r="J478" s="347" t="s">
        <v>1368</v>
      </c>
      <c r="K478" s="20" t="str">
        <f t="shared" si="9"/>
        <v>£m</v>
      </c>
      <c r="L478" s="1117"/>
      <c r="M478" s="1117"/>
      <c r="N478" s="1117"/>
      <c r="O478" s="1117"/>
      <c r="P478" s="1117"/>
    </row>
    <row r="479" spans="9:16">
      <c r="I479" s="445"/>
      <c r="J479" s="347" t="s">
        <v>1368</v>
      </c>
      <c r="K479" s="20" t="str">
        <f t="shared" si="9"/>
        <v>£m</v>
      </c>
      <c r="L479" s="1117"/>
      <c r="M479" s="1117"/>
      <c r="N479" s="1117"/>
      <c r="O479" s="1117"/>
      <c r="P479" s="1117"/>
    </row>
    <row r="480" spans="9:16">
      <c r="I480" s="445"/>
      <c r="J480" s="347" t="s">
        <v>1368</v>
      </c>
      <c r="K480" s="20" t="str">
        <f t="shared" si="9"/>
        <v>£m</v>
      </c>
      <c r="L480" s="1117"/>
      <c r="M480" s="1117"/>
      <c r="N480" s="1117"/>
      <c r="O480" s="1117"/>
      <c r="P480" s="1117"/>
    </row>
    <row r="481" spans="9:16">
      <c r="I481" s="445"/>
      <c r="J481" s="347" t="s">
        <v>1368</v>
      </c>
      <c r="K481" s="20" t="str">
        <f t="shared" si="9"/>
        <v>£m</v>
      </c>
      <c r="L481" s="1117"/>
      <c r="M481" s="1117"/>
      <c r="N481" s="1117"/>
      <c r="O481" s="1117"/>
      <c r="P481" s="1117"/>
    </row>
    <row r="482" spans="9:16">
      <c r="I482" s="445"/>
      <c r="J482" s="347" t="s">
        <v>1368</v>
      </c>
      <c r="K482" s="20" t="str">
        <f t="shared" si="9"/>
        <v>£m</v>
      </c>
      <c r="L482" s="1117"/>
      <c r="M482" s="1117"/>
      <c r="N482" s="1117"/>
      <c r="O482" s="1117"/>
      <c r="P482" s="1117"/>
    </row>
    <row r="483" spans="9:16">
      <c r="I483" s="445"/>
      <c r="J483" s="347" t="s">
        <v>1368</v>
      </c>
      <c r="K483" s="20" t="str">
        <f t="shared" si="9"/>
        <v>£m</v>
      </c>
      <c r="L483" s="1117"/>
      <c r="M483" s="1117"/>
      <c r="N483" s="1117"/>
      <c r="O483" s="1117"/>
      <c r="P483" s="1117"/>
    </row>
    <row r="484" spans="9:16">
      <c r="I484" s="445"/>
      <c r="J484" s="347" t="s">
        <v>1368</v>
      </c>
      <c r="K484" s="20" t="str">
        <f t="shared" ref="K484:K547" si="10">IF(F484="Placeholder", "Placeholder", "£m")</f>
        <v>£m</v>
      </c>
      <c r="L484" s="1117"/>
      <c r="M484" s="1117"/>
      <c r="N484" s="1117"/>
      <c r="O484" s="1117"/>
      <c r="P484" s="1117"/>
    </row>
    <row r="485" spans="9:16" s="78" customFormat="1">
      <c r="I485" s="445"/>
      <c r="J485" s="347" t="s">
        <v>1368</v>
      </c>
      <c r="K485" s="20" t="str">
        <f t="shared" si="10"/>
        <v>£m</v>
      </c>
      <c r="L485" s="1117"/>
      <c r="M485" s="1117"/>
      <c r="N485" s="1117"/>
      <c r="O485" s="1117"/>
      <c r="P485" s="1117"/>
    </row>
    <row r="486" spans="9:16" s="353" customFormat="1">
      <c r="I486" s="445"/>
      <c r="J486" s="347" t="s">
        <v>1368</v>
      </c>
      <c r="K486" s="20" t="str">
        <f t="shared" si="10"/>
        <v>£m</v>
      </c>
      <c r="L486" s="1117"/>
      <c r="M486" s="1117"/>
      <c r="N486" s="1117"/>
      <c r="O486" s="1117"/>
      <c r="P486" s="1117"/>
    </row>
    <row r="487" spans="9:16">
      <c r="I487" s="445"/>
      <c r="J487" s="347" t="s">
        <v>1368</v>
      </c>
      <c r="K487" s="20" t="str">
        <f t="shared" si="10"/>
        <v>£m</v>
      </c>
      <c r="L487" s="1117"/>
      <c r="M487" s="1117"/>
      <c r="N487" s="1117"/>
      <c r="O487" s="1117"/>
      <c r="P487" s="1117"/>
    </row>
    <row r="488" spans="9:16">
      <c r="I488" s="445"/>
      <c r="J488" s="347" t="s">
        <v>1368</v>
      </c>
      <c r="K488" s="20" t="str">
        <f t="shared" si="10"/>
        <v>£m</v>
      </c>
      <c r="L488" s="1117"/>
      <c r="M488" s="1117"/>
      <c r="N488" s="1117"/>
      <c r="O488" s="1117"/>
      <c r="P488" s="1117"/>
    </row>
    <row r="489" spans="9:16">
      <c r="I489" s="445"/>
      <c r="J489" s="347" t="s">
        <v>1368</v>
      </c>
      <c r="K489" s="20" t="str">
        <f t="shared" si="10"/>
        <v>£m</v>
      </c>
      <c r="L489" s="1117"/>
      <c r="M489" s="1117"/>
      <c r="N489" s="1117"/>
      <c r="O489" s="1117"/>
      <c r="P489" s="1117"/>
    </row>
    <row r="490" spans="9:16">
      <c r="I490" s="445"/>
      <c r="J490" s="347" t="s">
        <v>1368</v>
      </c>
      <c r="K490" s="20" t="str">
        <f t="shared" si="10"/>
        <v>£m</v>
      </c>
      <c r="L490" s="1117"/>
      <c r="M490" s="1117"/>
      <c r="N490" s="1117"/>
      <c r="O490" s="1117"/>
      <c r="P490" s="1117"/>
    </row>
    <row r="491" spans="9:16">
      <c r="I491" s="445"/>
      <c r="J491" s="347" t="s">
        <v>1368</v>
      </c>
      <c r="K491" s="20" t="str">
        <f t="shared" si="10"/>
        <v>£m</v>
      </c>
      <c r="L491" s="1117"/>
      <c r="M491" s="1117"/>
      <c r="N491" s="1117"/>
      <c r="O491" s="1117"/>
      <c r="P491" s="1117"/>
    </row>
    <row r="492" spans="9:16">
      <c r="I492" s="445"/>
      <c r="J492" s="347" t="s">
        <v>1368</v>
      </c>
      <c r="K492" s="20" t="str">
        <f t="shared" si="10"/>
        <v>£m</v>
      </c>
      <c r="L492" s="1117"/>
      <c r="M492" s="1117"/>
      <c r="N492" s="1117"/>
      <c r="O492" s="1117"/>
      <c r="P492" s="1117"/>
    </row>
    <row r="493" spans="9:16" s="78" customFormat="1">
      <c r="I493" s="445"/>
      <c r="J493" s="347" t="s">
        <v>1368</v>
      </c>
      <c r="K493" s="20" t="str">
        <f t="shared" si="10"/>
        <v>£m</v>
      </c>
      <c r="L493" s="1117"/>
      <c r="M493" s="1117"/>
      <c r="N493" s="1117"/>
      <c r="O493" s="1117"/>
      <c r="P493" s="1117"/>
    </row>
    <row r="494" spans="9:16" s="353" customFormat="1">
      <c r="I494" s="445"/>
      <c r="J494" s="347" t="s">
        <v>1368</v>
      </c>
      <c r="K494" s="20" t="str">
        <f t="shared" si="10"/>
        <v>£m</v>
      </c>
      <c r="L494" s="1117"/>
      <c r="M494" s="1117"/>
      <c r="N494" s="1117"/>
      <c r="O494" s="1117"/>
      <c r="P494" s="1117"/>
    </row>
    <row r="495" spans="9:16">
      <c r="I495" s="445"/>
      <c r="J495" s="347" t="s">
        <v>1368</v>
      </c>
      <c r="K495" s="20" t="str">
        <f t="shared" si="10"/>
        <v>£m</v>
      </c>
      <c r="L495" s="1117"/>
      <c r="M495" s="1117"/>
      <c r="N495" s="1117"/>
      <c r="O495" s="1117"/>
      <c r="P495" s="1117"/>
    </row>
    <row r="496" spans="9:16">
      <c r="I496" s="445"/>
      <c r="J496" s="347" t="s">
        <v>1368</v>
      </c>
      <c r="K496" s="20" t="str">
        <f t="shared" si="10"/>
        <v>£m</v>
      </c>
      <c r="L496" s="1117"/>
      <c r="M496" s="1117"/>
      <c r="N496" s="1117"/>
      <c r="O496" s="1117"/>
      <c r="P496" s="1117"/>
    </row>
    <row r="497" spans="9:16">
      <c r="I497" s="445"/>
      <c r="J497" s="347" t="s">
        <v>1368</v>
      </c>
      <c r="K497" s="20" t="str">
        <f t="shared" si="10"/>
        <v>£m</v>
      </c>
      <c r="L497" s="1117"/>
      <c r="M497" s="1117"/>
      <c r="N497" s="1117"/>
      <c r="O497" s="1117"/>
      <c r="P497" s="1117"/>
    </row>
    <row r="498" spans="9:16">
      <c r="I498" s="445"/>
      <c r="J498" s="347" t="s">
        <v>1368</v>
      </c>
      <c r="K498" s="20" t="str">
        <f t="shared" si="10"/>
        <v>£m</v>
      </c>
      <c r="L498" s="1117"/>
      <c r="M498" s="1117"/>
      <c r="N498" s="1117"/>
      <c r="O498" s="1117"/>
      <c r="P498" s="1117"/>
    </row>
    <row r="499" spans="9:16">
      <c r="I499" s="445"/>
      <c r="J499" s="347" t="s">
        <v>1368</v>
      </c>
      <c r="K499" s="20" t="str">
        <f t="shared" si="10"/>
        <v>£m</v>
      </c>
      <c r="L499" s="1117"/>
      <c r="M499" s="1117"/>
      <c r="N499" s="1117"/>
      <c r="O499" s="1117"/>
      <c r="P499" s="1117"/>
    </row>
    <row r="500" spans="9:16">
      <c r="I500" s="445"/>
      <c r="J500" s="347" t="s">
        <v>1368</v>
      </c>
      <c r="K500" s="20" t="str">
        <f t="shared" si="10"/>
        <v>£m</v>
      </c>
      <c r="L500" s="1117"/>
      <c r="M500" s="1117"/>
      <c r="N500" s="1117"/>
      <c r="O500" s="1117"/>
      <c r="P500" s="1117"/>
    </row>
    <row r="501" spans="9:16" s="78" customFormat="1">
      <c r="I501" s="445"/>
      <c r="J501" s="347" t="s">
        <v>1368</v>
      </c>
      <c r="K501" s="20" t="str">
        <f t="shared" si="10"/>
        <v>£m</v>
      </c>
      <c r="L501" s="1117"/>
      <c r="M501" s="1117"/>
      <c r="N501" s="1117"/>
      <c r="O501" s="1117"/>
      <c r="P501" s="1117"/>
    </row>
    <row r="502" spans="9:16" s="353" customFormat="1">
      <c r="I502" s="445"/>
      <c r="J502" s="347" t="s">
        <v>1368</v>
      </c>
      <c r="K502" s="20" t="str">
        <f t="shared" si="10"/>
        <v>£m</v>
      </c>
      <c r="L502" s="1117"/>
      <c r="M502" s="1117"/>
      <c r="N502" s="1117"/>
      <c r="O502" s="1117"/>
      <c r="P502" s="1117"/>
    </row>
    <row r="503" spans="9:16">
      <c r="I503" s="445"/>
      <c r="J503" s="347" t="s">
        <v>1368</v>
      </c>
      <c r="K503" s="20" t="str">
        <f t="shared" si="10"/>
        <v>£m</v>
      </c>
      <c r="L503" s="1117"/>
      <c r="M503" s="1117"/>
      <c r="N503" s="1117"/>
      <c r="O503" s="1117"/>
      <c r="P503" s="1117"/>
    </row>
    <row r="504" spans="9:16">
      <c r="I504" s="445"/>
      <c r="J504" s="347" t="s">
        <v>1368</v>
      </c>
      <c r="K504" s="20" t="str">
        <f t="shared" si="10"/>
        <v>£m</v>
      </c>
      <c r="L504" s="1117"/>
      <c r="M504" s="1117"/>
      <c r="N504" s="1117"/>
      <c r="O504" s="1117"/>
      <c r="P504" s="1117"/>
    </row>
    <row r="505" spans="9:16">
      <c r="I505" s="445"/>
      <c r="J505" s="347" t="s">
        <v>1368</v>
      </c>
      <c r="K505" s="20" t="str">
        <f t="shared" si="10"/>
        <v>£m</v>
      </c>
      <c r="L505" s="1117"/>
      <c r="M505" s="1117"/>
      <c r="N505" s="1117"/>
      <c r="O505" s="1117"/>
      <c r="P505" s="1117"/>
    </row>
    <row r="506" spans="9:16">
      <c r="I506" s="445"/>
      <c r="J506" s="347" t="s">
        <v>1368</v>
      </c>
      <c r="K506" s="20" t="str">
        <f t="shared" si="10"/>
        <v>£m</v>
      </c>
      <c r="L506" s="1117"/>
      <c r="M506" s="1117"/>
      <c r="N506" s="1117"/>
      <c r="O506" s="1117"/>
      <c r="P506" s="1117"/>
    </row>
    <row r="507" spans="9:16">
      <c r="I507" s="445"/>
      <c r="J507" s="347" t="s">
        <v>1368</v>
      </c>
      <c r="K507" s="20" t="str">
        <f t="shared" si="10"/>
        <v>£m</v>
      </c>
      <c r="L507" s="1117"/>
      <c r="M507" s="1117"/>
      <c r="N507" s="1117"/>
      <c r="O507" s="1117"/>
      <c r="P507" s="1117"/>
    </row>
    <row r="508" spans="9:16">
      <c r="I508" s="445"/>
      <c r="J508" s="347" t="s">
        <v>1368</v>
      </c>
      <c r="K508" s="20" t="str">
        <f t="shared" si="10"/>
        <v>£m</v>
      </c>
      <c r="L508" s="1117"/>
      <c r="M508" s="1117"/>
      <c r="N508" s="1117"/>
      <c r="O508" s="1117"/>
      <c r="P508" s="1117"/>
    </row>
    <row r="509" spans="9:16">
      <c r="I509" s="445"/>
      <c r="J509" s="347" t="s">
        <v>1368</v>
      </c>
      <c r="K509" s="20" t="str">
        <f t="shared" si="10"/>
        <v>£m</v>
      </c>
      <c r="L509" s="1117"/>
      <c r="M509" s="1117"/>
      <c r="N509" s="1117"/>
      <c r="O509" s="1117"/>
      <c r="P509" s="1117"/>
    </row>
    <row r="510" spans="9:16" s="353" customFormat="1">
      <c r="I510" s="445"/>
      <c r="J510" s="347" t="s">
        <v>1368</v>
      </c>
      <c r="K510" s="20" t="str">
        <f t="shared" si="10"/>
        <v>£m</v>
      </c>
      <c r="L510" s="1117"/>
      <c r="M510" s="1117"/>
      <c r="N510" s="1117"/>
      <c r="O510" s="1117"/>
      <c r="P510" s="1117"/>
    </row>
    <row r="511" spans="9:16" s="78" customFormat="1">
      <c r="I511" s="445"/>
      <c r="J511" s="347" t="s">
        <v>1368</v>
      </c>
      <c r="K511" s="20" t="str">
        <f t="shared" si="10"/>
        <v>£m</v>
      </c>
      <c r="L511" s="1117"/>
      <c r="M511" s="1117"/>
      <c r="N511" s="1117"/>
      <c r="O511" s="1117"/>
      <c r="P511" s="1117"/>
    </row>
    <row r="512" spans="9:16" s="353" customFormat="1">
      <c r="I512" s="445"/>
      <c r="J512" s="347" t="s">
        <v>1368</v>
      </c>
      <c r="K512" s="20" t="str">
        <f t="shared" si="10"/>
        <v>£m</v>
      </c>
      <c r="L512" s="1117"/>
      <c r="M512" s="1117"/>
      <c r="N512" s="1117"/>
      <c r="O512" s="1117"/>
      <c r="P512" s="1117"/>
    </row>
    <row r="513" spans="9:16">
      <c r="I513" s="445"/>
      <c r="J513" s="347" t="s">
        <v>1368</v>
      </c>
      <c r="K513" s="20" t="str">
        <f t="shared" si="10"/>
        <v>£m</v>
      </c>
      <c r="L513" s="1117"/>
      <c r="M513" s="1117"/>
      <c r="N513" s="1117"/>
      <c r="O513" s="1117"/>
      <c r="P513" s="1117"/>
    </row>
    <row r="514" spans="9:16">
      <c r="I514" s="445"/>
      <c r="J514" s="347" t="s">
        <v>1368</v>
      </c>
      <c r="K514" s="20" t="str">
        <f t="shared" si="10"/>
        <v>£m</v>
      </c>
      <c r="L514" s="1117"/>
      <c r="M514" s="1117"/>
      <c r="N514" s="1117"/>
      <c r="O514" s="1117"/>
      <c r="P514" s="1117"/>
    </row>
    <row r="515" spans="9:16" s="78" customFormat="1">
      <c r="I515" s="445"/>
      <c r="J515" s="347" t="s">
        <v>1368</v>
      </c>
      <c r="K515" s="20" t="str">
        <f t="shared" si="10"/>
        <v>£m</v>
      </c>
      <c r="L515" s="1117"/>
      <c r="M515" s="1117"/>
      <c r="N515" s="1117"/>
      <c r="O515" s="1117"/>
      <c r="P515" s="1117"/>
    </row>
    <row r="516" spans="9:16" s="353" customFormat="1">
      <c r="I516" s="445"/>
      <c r="J516" s="347" t="s">
        <v>1368</v>
      </c>
      <c r="K516" s="20" t="str">
        <f t="shared" si="10"/>
        <v>£m</v>
      </c>
      <c r="L516" s="1117"/>
      <c r="M516" s="1117"/>
      <c r="N516" s="1117"/>
      <c r="O516" s="1117"/>
      <c r="P516" s="1117"/>
    </row>
    <row r="517" spans="9:16">
      <c r="I517" s="445"/>
      <c r="J517" s="347" t="s">
        <v>1368</v>
      </c>
      <c r="K517" s="20" t="str">
        <f t="shared" si="10"/>
        <v>£m</v>
      </c>
      <c r="L517" s="1117"/>
      <c r="M517" s="1117"/>
      <c r="N517" s="1117"/>
      <c r="O517" s="1117"/>
      <c r="P517" s="1117"/>
    </row>
    <row r="518" spans="9:16">
      <c r="I518" s="445"/>
      <c r="J518" s="347" t="s">
        <v>1368</v>
      </c>
      <c r="K518" s="20" t="str">
        <f t="shared" si="10"/>
        <v>£m</v>
      </c>
      <c r="L518" s="1117"/>
      <c r="M518" s="1117"/>
      <c r="N518" s="1117"/>
      <c r="O518" s="1117"/>
      <c r="P518" s="1117"/>
    </row>
    <row r="519" spans="9:16">
      <c r="I519" s="445"/>
      <c r="J519" s="347" t="s">
        <v>1368</v>
      </c>
      <c r="K519" s="20" t="str">
        <f t="shared" si="10"/>
        <v>£m</v>
      </c>
      <c r="L519" s="1117"/>
      <c r="M519" s="1117"/>
      <c r="N519" s="1117"/>
      <c r="O519" s="1117"/>
      <c r="P519" s="1117"/>
    </row>
    <row r="520" spans="9:16">
      <c r="I520" s="445"/>
      <c r="J520" s="347" t="s">
        <v>1368</v>
      </c>
      <c r="K520" s="20" t="str">
        <f t="shared" si="10"/>
        <v>£m</v>
      </c>
      <c r="L520" s="1117"/>
      <c r="M520" s="1117"/>
      <c r="N520" s="1117"/>
      <c r="O520" s="1117"/>
      <c r="P520" s="1117"/>
    </row>
    <row r="521" spans="9:16">
      <c r="I521" s="445"/>
      <c r="J521" s="347" t="s">
        <v>1368</v>
      </c>
      <c r="K521" s="20" t="str">
        <f t="shared" si="10"/>
        <v>£m</v>
      </c>
      <c r="L521" s="1117"/>
      <c r="M521" s="1117"/>
      <c r="N521" s="1117"/>
      <c r="O521" s="1117"/>
      <c r="P521" s="1117"/>
    </row>
    <row r="522" spans="9:16">
      <c r="I522" s="445"/>
      <c r="J522" s="347" t="s">
        <v>1368</v>
      </c>
      <c r="K522" s="20" t="str">
        <f t="shared" si="10"/>
        <v>£m</v>
      </c>
      <c r="L522" s="1117"/>
      <c r="M522" s="1117"/>
      <c r="N522" s="1117"/>
      <c r="O522" s="1117"/>
      <c r="P522" s="1117"/>
    </row>
    <row r="523" spans="9:16" s="78" customFormat="1">
      <c r="I523" s="445"/>
      <c r="J523" s="347" t="s">
        <v>1368</v>
      </c>
      <c r="K523" s="20" t="str">
        <f t="shared" si="10"/>
        <v>£m</v>
      </c>
      <c r="L523" s="1117"/>
      <c r="M523" s="1117"/>
      <c r="N523" s="1117"/>
      <c r="O523" s="1117"/>
      <c r="P523" s="1117"/>
    </row>
    <row r="524" spans="9:16" s="353" customFormat="1">
      <c r="I524" s="445"/>
      <c r="J524" s="347" t="s">
        <v>1368</v>
      </c>
      <c r="K524" s="20" t="str">
        <f t="shared" si="10"/>
        <v>£m</v>
      </c>
      <c r="L524" s="1117"/>
      <c r="M524" s="1117"/>
      <c r="N524" s="1117"/>
      <c r="O524" s="1117"/>
      <c r="P524" s="1117"/>
    </row>
    <row r="525" spans="9:16">
      <c r="I525" s="445"/>
      <c r="J525" s="347" t="s">
        <v>1368</v>
      </c>
      <c r="K525" s="20" t="str">
        <f t="shared" si="10"/>
        <v>£m</v>
      </c>
      <c r="L525" s="1117"/>
      <c r="M525" s="1117"/>
      <c r="N525" s="1117"/>
      <c r="O525" s="1117"/>
      <c r="P525" s="1117"/>
    </row>
    <row r="526" spans="9:16">
      <c r="I526" s="445"/>
      <c r="J526" s="347" t="s">
        <v>1368</v>
      </c>
      <c r="K526" s="20" t="str">
        <f t="shared" si="10"/>
        <v>£m</v>
      </c>
      <c r="L526" s="1117"/>
      <c r="M526" s="1117"/>
      <c r="N526" s="1117"/>
      <c r="O526" s="1117"/>
      <c r="P526" s="1117"/>
    </row>
    <row r="527" spans="9:16">
      <c r="I527" s="445"/>
      <c r="J527" s="347" t="s">
        <v>1368</v>
      </c>
      <c r="K527" s="20" t="str">
        <f t="shared" si="10"/>
        <v>£m</v>
      </c>
      <c r="L527" s="1117"/>
      <c r="M527" s="1117"/>
      <c r="N527" s="1117"/>
      <c r="O527" s="1117"/>
      <c r="P527" s="1117"/>
    </row>
    <row r="528" spans="9:16">
      <c r="I528" s="445"/>
      <c r="J528" s="347" t="s">
        <v>1368</v>
      </c>
      <c r="K528" s="20" t="str">
        <f t="shared" si="10"/>
        <v>£m</v>
      </c>
      <c r="L528" s="1117"/>
      <c r="M528" s="1117"/>
      <c r="N528" s="1117"/>
      <c r="O528" s="1117"/>
      <c r="P528" s="1117"/>
    </row>
    <row r="529" spans="9:16">
      <c r="I529" s="445"/>
      <c r="J529" s="347" t="s">
        <v>1368</v>
      </c>
      <c r="K529" s="20" t="str">
        <f t="shared" si="10"/>
        <v>£m</v>
      </c>
      <c r="L529" s="1117"/>
      <c r="M529" s="1117"/>
      <c r="N529" s="1117"/>
      <c r="O529" s="1117"/>
      <c r="P529" s="1117"/>
    </row>
    <row r="530" spans="9:16">
      <c r="I530" s="445"/>
      <c r="J530" s="347" t="s">
        <v>1368</v>
      </c>
      <c r="K530" s="20" t="str">
        <f t="shared" si="10"/>
        <v>£m</v>
      </c>
      <c r="L530" s="1117"/>
      <c r="M530" s="1117"/>
      <c r="N530" s="1117"/>
      <c r="O530" s="1117"/>
      <c r="P530" s="1117"/>
    </row>
    <row r="531" spans="9:16" s="78" customFormat="1">
      <c r="I531" s="445"/>
      <c r="J531" s="347" t="s">
        <v>1368</v>
      </c>
      <c r="K531" s="20" t="str">
        <f t="shared" si="10"/>
        <v>£m</v>
      </c>
      <c r="L531" s="1117"/>
      <c r="M531" s="1117"/>
      <c r="N531" s="1117"/>
      <c r="O531" s="1117"/>
      <c r="P531" s="1117"/>
    </row>
    <row r="532" spans="9:16" s="353" customFormat="1">
      <c r="I532" s="445"/>
      <c r="J532" s="347" t="s">
        <v>1368</v>
      </c>
      <c r="K532" s="20" t="str">
        <f t="shared" si="10"/>
        <v>£m</v>
      </c>
      <c r="L532" s="1117"/>
      <c r="M532" s="1117"/>
      <c r="N532" s="1117"/>
      <c r="O532" s="1117"/>
      <c r="P532" s="1117"/>
    </row>
    <row r="533" spans="9:16">
      <c r="I533" s="445"/>
      <c r="J533" s="347" t="s">
        <v>1368</v>
      </c>
      <c r="K533" s="20" t="str">
        <f t="shared" si="10"/>
        <v>£m</v>
      </c>
      <c r="L533" s="1117"/>
      <c r="M533" s="1117"/>
      <c r="N533" s="1117"/>
      <c r="O533" s="1117"/>
      <c r="P533" s="1117"/>
    </row>
    <row r="534" spans="9:16">
      <c r="I534" s="445"/>
      <c r="J534" s="347" t="s">
        <v>1368</v>
      </c>
      <c r="K534" s="20" t="str">
        <f t="shared" si="10"/>
        <v>£m</v>
      </c>
      <c r="L534" s="1117"/>
      <c r="M534" s="1117"/>
      <c r="N534" s="1117"/>
      <c r="O534" s="1117"/>
      <c r="P534" s="1117"/>
    </row>
    <row r="535" spans="9:16">
      <c r="I535" s="445"/>
      <c r="J535" s="347" t="s">
        <v>1368</v>
      </c>
      <c r="K535" s="20" t="str">
        <f t="shared" si="10"/>
        <v>£m</v>
      </c>
      <c r="L535" s="1117"/>
      <c r="M535" s="1117"/>
      <c r="N535" s="1117"/>
      <c r="O535" s="1117"/>
      <c r="P535" s="1117"/>
    </row>
    <row r="536" spans="9:16">
      <c r="I536" s="445"/>
      <c r="J536" s="347" t="s">
        <v>1368</v>
      </c>
      <c r="K536" s="20" t="str">
        <f t="shared" si="10"/>
        <v>£m</v>
      </c>
      <c r="L536" s="1117"/>
      <c r="M536" s="1117"/>
      <c r="N536" s="1117"/>
      <c r="O536" s="1117"/>
      <c r="P536" s="1117"/>
    </row>
    <row r="537" spans="9:16">
      <c r="I537" s="445"/>
      <c r="J537" s="347" t="s">
        <v>1368</v>
      </c>
      <c r="K537" s="20" t="str">
        <f t="shared" si="10"/>
        <v>£m</v>
      </c>
      <c r="L537" s="1117"/>
      <c r="M537" s="1117"/>
      <c r="N537" s="1117"/>
      <c r="O537" s="1117"/>
      <c r="P537" s="1117"/>
    </row>
    <row r="538" spans="9:16">
      <c r="I538" s="445"/>
      <c r="J538" s="347" t="s">
        <v>1368</v>
      </c>
      <c r="K538" s="20" t="str">
        <f t="shared" si="10"/>
        <v>£m</v>
      </c>
      <c r="L538" s="1117"/>
      <c r="M538" s="1117"/>
      <c r="N538" s="1117"/>
      <c r="O538" s="1117"/>
      <c r="P538" s="1117"/>
    </row>
    <row r="539" spans="9:16" s="78" customFormat="1">
      <c r="I539" s="445"/>
      <c r="J539" s="347" t="s">
        <v>1368</v>
      </c>
      <c r="K539" s="20" t="str">
        <f t="shared" si="10"/>
        <v>£m</v>
      </c>
      <c r="L539" s="1117"/>
      <c r="M539" s="1117"/>
      <c r="N539" s="1117"/>
      <c r="O539" s="1117"/>
      <c r="P539" s="1117"/>
    </row>
    <row r="540" spans="9:16" s="353" customFormat="1">
      <c r="I540" s="445"/>
      <c r="J540" s="347" t="s">
        <v>1368</v>
      </c>
      <c r="K540" s="20" t="str">
        <f t="shared" si="10"/>
        <v>£m</v>
      </c>
      <c r="L540" s="1117"/>
      <c r="M540" s="1117"/>
      <c r="N540" s="1117"/>
      <c r="O540" s="1117"/>
      <c r="P540" s="1117"/>
    </row>
    <row r="541" spans="9:16">
      <c r="I541" s="445"/>
      <c r="J541" s="347" t="s">
        <v>1368</v>
      </c>
      <c r="K541" s="20" t="str">
        <f t="shared" si="10"/>
        <v>£m</v>
      </c>
      <c r="L541" s="1117"/>
      <c r="M541" s="1117"/>
      <c r="N541" s="1117"/>
      <c r="O541" s="1117"/>
      <c r="P541" s="1117"/>
    </row>
    <row r="542" spans="9:16">
      <c r="I542" s="445"/>
      <c r="J542" s="347" t="s">
        <v>1368</v>
      </c>
      <c r="K542" s="20" t="str">
        <f t="shared" si="10"/>
        <v>£m</v>
      </c>
      <c r="L542" s="1117"/>
      <c r="M542" s="1117"/>
      <c r="N542" s="1117"/>
      <c r="O542" s="1117"/>
      <c r="P542" s="1117"/>
    </row>
    <row r="543" spans="9:16">
      <c r="I543" s="445"/>
      <c r="J543" s="347" t="s">
        <v>1368</v>
      </c>
      <c r="K543" s="20" t="str">
        <f t="shared" si="10"/>
        <v>£m</v>
      </c>
      <c r="L543" s="1117"/>
      <c r="M543" s="1117"/>
      <c r="N543" s="1117"/>
      <c r="O543" s="1117"/>
      <c r="P543" s="1117"/>
    </row>
    <row r="544" spans="9:16">
      <c r="I544" s="445"/>
      <c r="J544" s="347" t="s">
        <v>1368</v>
      </c>
      <c r="K544" s="20" t="str">
        <f t="shared" si="10"/>
        <v>£m</v>
      </c>
      <c r="L544" s="1117"/>
      <c r="M544" s="1117"/>
      <c r="N544" s="1117"/>
      <c r="O544" s="1117"/>
      <c r="P544" s="1117"/>
    </row>
    <row r="545" spans="9:16">
      <c r="I545" s="445"/>
      <c r="J545" s="347" t="s">
        <v>1368</v>
      </c>
      <c r="K545" s="20" t="str">
        <f t="shared" si="10"/>
        <v>£m</v>
      </c>
      <c r="L545" s="1117"/>
      <c r="M545" s="1117"/>
      <c r="N545" s="1117"/>
      <c r="O545" s="1117"/>
      <c r="P545" s="1117"/>
    </row>
    <row r="546" spans="9:16">
      <c r="I546" s="445"/>
      <c r="J546" s="347" t="s">
        <v>1368</v>
      </c>
      <c r="K546" s="20" t="str">
        <f t="shared" si="10"/>
        <v>£m</v>
      </c>
      <c r="L546" s="1117"/>
      <c r="M546" s="1117"/>
      <c r="N546" s="1117"/>
      <c r="O546" s="1117"/>
      <c r="P546" s="1117"/>
    </row>
    <row r="547" spans="9:16" s="78" customFormat="1">
      <c r="I547" s="445"/>
      <c r="J547" s="347" t="s">
        <v>1368</v>
      </c>
      <c r="K547" s="20" t="str">
        <f t="shared" si="10"/>
        <v>£m</v>
      </c>
      <c r="L547" s="1117"/>
      <c r="M547" s="1117"/>
      <c r="N547" s="1117"/>
      <c r="O547" s="1117"/>
      <c r="P547" s="1117"/>
    </row>
    <row r="548" spans="9:16" s="353" customFormat="1">
      <c r="I548" s="445"/>
      <c r="J548" s="347" t="s">
        <v>1368</v>
      </c>
      <c r="K548" s="20" t="str">
        <f t="shared" ref="K548:K611" si="11">IF(F548="Placeholder", "Placeholder", "£m")</f>
        <v>£m</v>
      </c>
      <c r="L548" s="1117"/>
      <c r="M548" s="1117"/>
      <c r="N548" s="1117"/>
      <c r="O548" s="1117"/>
      <c r="P548" s="1117"/>
    </row>
    <row r="549" spans="9:16">
      <c r="I549" s="445"/>
      <c r="J549" s="347" t="s">
        <v>1368</v>
      </c>
      <c r="K549" s="20" t="str">
        <f t="shared" si="11"/>
        <v>£m</v>
      </c>
      <c r="L549" s="1117"/>
      <c r="M549" s="1117"/>
      <c r="N549" s="1117"/>
      <c r="O549" s="1117"/>
      <c r="P549" s="1117"/>
    </row>
    <row r="550" spans="9:16">
      <c r="I550" s="445"/>
      <c r="J550" s="347" t="s">
        <v>1368</v>
      </c>
      <c r="K550" s="20" t="str">
        <f t="shared" si="11"/>
        <v>£m</v>
      </c>
      <c r="L550" s="1117"/>
      <c r="M550" s="1117"/>
      <c r="N550" s="1117"/>
      <c r="O550" s="1117"/>
      <c r="P550" s="1117"/>
    </row>
    <row r="551" spans="9:16">
      <c r="I551" s="445"/>
      <c r="J551" s="347" t="s">
        <v>1368</v>
      </c>
      <c r="K551" s="20" t="str">
        <f t="shared" si="11"/>
        <v>£m</v>
      </c>
      <c r="L551" s="1117"/>
      <c r="M551" s="1117"/>
      <c r="N551" s="1117"/>
      <c r="O551" s="1117"/>
      <c r="P551" s="1117"/>
    </row>
    <row r="552" spans="9:16">
      <c r="I552" s="445"/>
      <c r="J552" s="347" t="s">
        <v>1368</v>
      </c>
      <c r="K552" s="20" t="str">
        <f t="shared" si="11"/>
        <v>£m</v>
      </c>
      <c r="L552" s="1117"/>
      <c r="M552" s="1117"/>
      <c r="N552" s="1117"/>
      <c r="O552" s="1117"/>
      <c r="P552" s="1117"/>
    </row>
    <row r="553" spans="9:16">
      <c r="I553" s="445"/>
      <c r="J553" s="347" t="s">
        <v>1368</v>
      </c>
      <c r="K553" s="20" t="str">
        <f t="shared" si="11"/>
        <v>£m</v>
      </c>
      <c r="L553" s="1117"/>
      <c r="M553" s="1117"/>
      <c r="N553" s="1117"/>
      <c r="O553" s="1117"/>
      <c r="P553" s="1117"/>
    </row>
    <row r="554" spans="9:16">
      <c r="I554" s="445"/>
      <c r="J554" s="347" t="s">
        <v>1368</v>
      </c>
      <c r="K554" s="20" t="str">
        <f t="shared" si="11"/>
        <v>£m</v>
      </c>
      <c r="L554" s="1117"/>
      <c r="M554" s="1117"/>
      <c r="N554" s="1117"/>
      <c r="O554" s="1117"/>
      <c r="P554" s="1117"/>
    </row>
    <row r="555" spans="9:16" s="78" customFormat="1">
      <c r="I555" s="445"/>
      <c r="J555" s="347" t="s">
        <v>1368</v>
      </c>
      <c r="K555" s="20" t="str">
        <f t="shared" si="11"/>
        <v>£m</v>
      </c>
      <c r="L555" s="1117"/>
      <c r="M555" s="1117"/>
      <c r="N555" s="1117"/>
      <c r="O555" s="1117"/>
      <c r="P555" s="1117"/>
    </row>
    <row r="556" spans="9:16" s="353" customFormat="1">
      <c r="I556" s="445"/>
      <c r="J556" s="347" t="s">
        <v>1368</v>
      </c>
      <c r="K556" s="20" t="str">
        <f t="shared" si="11"/>
        <v>£m</v>
      </c>
      <c r="L556" s="1117"/>
      <c r="M556" s="1117"/>
      <c r="N556" s="1117"/>
      <c r="O556" s="1117"/>
      <c r="P556" s="1117"/>
    </row>
    <row r="557" spans="9:16">
      <c r="I557" s="445"/>
      <c r="J557" s="347" t="s">
        <v>1368</v>
      </c>
      <c r="K557" s="20" t="str">
        <f t="shared" si="11"/>
        <v>£m</v>
      </c>
      <c r="L557" s="1117"/>
      <c r="M557" s="1117"/>
      <c r="N557" s="1117"/>
      <c r="O557" s="1117"/>
      <c r="P557" s="1117"/>
    </row>
    <row r="558" spans="9:16">
      <c r="I558" s="445"/>
      <c r="J558" s="347" t="s">
        <v>1368</v>
      </c>
      <c r="K558" s="20" t="str">
        <f t="shared" si="11"/>
        <v>£m</v>
      </c>
      <c r="L558" s="1117"/>
      <c r="M558" s="1117"/>
      <c r="N558" s="1117"/>
      <c r="O558" s="1117"/>
      <c r="P558" s="1117"/>
    </row>
    <row r="559" spans="9:16">
      <c r="I559" s="445"/>
      <c r="J559" s="347" t="s">
        <v>1368</v>
      </c>
      <c r="K559" s="20" t="str">
        <f t="shared" si="11"/>
        <v>£m</v>
      </c>
      <c r="L559" s="1117"/>
      <c r="M559" s="1117"/>
      <c r="N559" s="1117"/>
      <c r="O559" s="1117"/>
      <c r="P559" s="1117"/>
    </row>
    <row r="560" spans="9:16">
      <c r="I560" s="445"/>
      <c r="J560" s="347" t="s">
        <v>1368</v>
      </c>
      <c r="K560" s="20" t="str">
        <f t="shared" si="11"/>
        <v>£m</v>
      </c>
      <c r="L560" s="1117"/>
      <c r="M560" s="1117"/>
      <c r="N560" s="1117"/>
      <c r="O560" s="1117"/>
      <c r="P560" s="1117"/>
    </row>
    <row r="561" spans="9:16">
      <c r="I561" s="445"/>
      <c r="J561" s="347" t="s">
        <v>1368</v>
      </c>
      <c r="K561" s="20" t="str">
        <f t="shared" si="11"/>
        <v>£m</v>
      </c>
      <c r="L561" s="1117"/>
      <c r="M561" s="1117"/>
      <c r="N561" s="1117"/>
      <c r="O561" s="1117"/>
      <c r="P561" s="1117"/>
    </row>
    <row r="562" spans="9:16">
      <c r="I562" s="445"/>
      <c r="J562" s="347" t="s">
        <v>1368</v>
      </c>
      <c r="K562" s="20" t="str">
        <f t="shared" si="11"/>
        <v>£m</v>
      </c>
      <c r="L562" s="1117"/>
      <c r="M562" s="1117"/>
      <c r="N562" s="1117"/>
      <c r="O562" s="1117"/>
      <c r="P562" s="1117"/>
    </row>
    <row r="563" spans="9:16">
      <c r="I563" s="445"/>
      <c r="J563" s="347" t="s">
        <v>1368</v>
      </c>
      <c r="K563" s="20" t="str">
        <f t="shared" si="11"/>
        <v>£m</v>
      </c>
      <c r="L563" s="1117"/>
      <c r="M563" s="1117"/>
      <c r="N563" s="1117"/>
      <c r="O563" s="1117"/>
      <c r="P563" s="1117"/>
    </row>
    <row r="564" spans="9:16" s="353" customFormat="1">
      <c r="I564" s="445"/>
      <c r="J564" s="347" t="s">
        <v>1368</v>
      </c>
      <c r="K564" s="20" t="str">
        <f t="shared" si="11"/>
        <v>£m</v>
      </c>
      <c r="L564" s="1117"/>
      <c r="M564" s="1117"/>
      <c r="N564" s="1117"/>
      <c r="O564" s="1117"/>
      <c r="P564" s="1117"/>
    </row>
    <row r="565" spans="9:16" s="78" customFormat="1">
      <c r="I565" s="445"/>
      <c r="J565" s="347" t="s">
        <v>1368</v>
      </c>
      <c r="K565" s="20" t="str">
        <f t="shared" si="11"/>
        <v>£m</v>
      </c>
      <c r="L565" s="1117"/>
      <c r="M565" s="1117"/>
      <c r="N565" s="1117"/>
      <c r="O565" s="1117"/>
      <c r="P565" s="1117"/>
    </row>
    <row r="566" spans="9:16" s="353" customFormat="1">
      <c r="I566" s="445"/>
      <c r="J566" s="347" t="s">
        <v>1368</v>
      </c>
      <c r="K566" s="20" t="str">
        <f t="shared" si="11"/>
        <v>£m</v>
      </c>
      <c r="L566" s="1117"/>
      <c r="M566" s="1117"/>
      <c r="N566" s="1117"/>
      <c r="O566" s="1117"/>
      <c r="P566" s="1117"/>
    </row>
    <row r="567" spans="9:16">
      <c r="I567" s="445"/>
      <c r="J567" s="347" t="s">
        <v>1368</v>
      </c>
      <c r="K567" s="20" t="str">
        <f t="shared" si="11"/>
        <v>£m</v>
      </c>
      <c r="L567" s="1117"/>
      <c r="M567" s="1117"/>
      <c r="N567" s="1117"/>
      <c r="O567" s="1117"/>
      <c r="P567" s="1117"/>
    </row>
    <row r="568" spans="9:16">
      <c r="I568" s="445"/>
      <c r="J568" s="347" t="s">
        <v>1368</v>
      </c>
      <c r="K568" s="20" t="str">
        <f t="shared" si="11"/>
        <v>£m</v>
      </c>
      <c r="L568" s="1117"/>
      <c r="M568" s="1117"/>
      <c r="N568" s="1117"/>
      <c r="O568" s="1117"/>
      <c r="P568" s="1117"/>
    </row>
    <row r="569" spans="9:16">
      <c r="I569" s="445"/>
      <c r="J569" s="347" t="s">
        <v>1368</v>
      </c>
      <c r="K569" s="20" t="str">
        <f t="shared" si="11"/>
        <v>£m</v>
      </c>
      <c r="L569" s="1117"/>
      <c r="M569" s="1117"/>
      <c r="N569" s="1117"/>
      <c r="O569" s="1117"/>
      <c r="P569" s="1117"/>
    </row>
    <row r="570" spans="9:16">
      <c r="I570" s="445"/>
      <c r="J570" s="347" t="s">
        <v>1368</v>
      </c>
      <c r="K570" s="20" t="str">
        <f t="shared" si="11"/>
        <v>£m</v>
      </c>
      <c r="L570" s="1117"/>
      <c r="M570" s="1117"/>
      <c r="N570" s="1117"/>
      <c r="O570" s="1117"/>
      <c r="P570" s="1117"/>
    </row>
    <row r="571" spans="9:16">
      <c r="I571" s="445"/>
      <c r="J571" s="347" t="s">
        <v>1368</v>
      </c>
      <c r="K571" s="20" t="str">
        <f t="shared" si="11"/>
        <v>£m</v>
      </c>
      <c r="L571" s="1117"/>
      <c r="M571" s="1117"/>
      <c r="N571" s="1117"/>
      <c r="O571" s="1117"/>
      <c r="P571" s="1117"/>
    </row>
    <row r="572" spans="9:16">
      <c r="I572" s="445"/>
      <c r="J572" s="347" t="s">
        <v>1368</v>
      </c>
      <c r="K572" s="20" t="str">
        <f t="shared" si="11"/>
        <v>£m</v>
      </c>
      <c r="L572" s="1117"/>
      <c r="M572" s="1117"/>
      <c r="N572" s="1117"/>
      <c r="O572" s="1117"/>
      <c r="P572" s="1117"/>
    </row>
    <row r="573" spans="9:16" s="78" customFormat="1">
      <c r="I573" s="445"/>
      <c r="J573" s="347" t="s">
        <v>1368</v>
      </c>
      <c r="K573" s="20" t="str">
        <f t="shared" si="11"/>
        <v>£m</v>
      </c>
      <c r="L573" s="1117"/>
      <c r="M573" s="1117"/>
      <c r="N573" s="1117"/>
      <c r="O573" s="1117"/>
      <c r="P573" s="1117"/>
    </row>
    <row r="574" spans="9:16" s="353" customFormat="1">
      <c r="I574" s="445"/>
      <c r="J574" s="347" t="s">
        <v>1368</v>
      </c>
      <c r="K574" s="20" t="str">
        <f t="shared" si="11"/>
        <v>£m</v>
      </c>
      <c r="L574" s="1117"/>
      <c r="M574" s="1117"/>
      <c r="N574" s="1117"/>
      <c r="O574" s="1117"/>
      <c r="P574" s="1117"/>
    </row>
    <row r="575" spans="9:16">
      <c r="I575" s="445"/>
      <c r="J575" s="347" t="s">
        <v>1368</v>
      </c>
      <c r="K575" s="20" t="str">
        <f t="shared" si="11"/>
        <v>£m</v>
      </c>
      <c r="L575" s="1117"/>
      <c r="M575" s="1117"/>
      <c r="N575" s="1117"/>
      <c r="O575" s="1117"/>
      <c r="P575" s="1117"/>
    </row>
    <row r="576" spans="9:16">
      <c r="I576" s="445"/>
      <c r="J576" s="347" t="s">
        <v>1368</v>
      </c>
      <c r="K576" s="20" t="str">
        <f t="shared" si="11"/>
        <v>£m</v>
      </c>
      <c r="L576" s="1117"/>
      <c r="M576" s="1117"/>
      <c r="N576" s="1117"/>
      <c r="O576" s="1117"/>
      <c r="P576" s="1117"/>
    </row>
    <row r="577" spans="9:16">
      <c r="I577" s="445"/>
      <c r="J577" s="347" t="s">
        <v>1368</v>
      </c>
      <c r="K577" s="20" t="str">
        <f t="shared" si="11"/>
        <v>£m</v>
      </c>
      <c r="L577" s="1117"/>
      <c r="M577" s="1117"/>
      <c r="N577" s="1117"/>
      <c r="O577" s="1117"/>
      <c r="P577" s="1117"/>
    </row>
    <row r="578" spans="9:16">
      <c r="I578" s="445"/>
      <c r="J578" s="347" t="s">
        <v>1368</v>
      </c>
      <c r="K578" s="20" t="str">
        <f t="shared" si="11"/>
        <v>£m</v>
      </c>
      <c r="L578" s="1117"/>
      <c r="M578" s="1117"/>
      <c r="N578" s="1117"/>
      <c r="O578" s="1117"/>
      <c r="P578" s="1117"/>
    </row>
    <row r="579" spans="9:16">
      <c r="I579" s="445"/>
      <c r="J579" s="347" t="s">
        <v>1368</v>
      </c>
      <c r="K579" s="20" t="str">
        <f t="shared" si="11"/>
        <v>£m</v>
      </c>
      <c r="L579" s="1117"/>
      <c r="M579" s="1117"/>
      <c r="N579" s="1117"/>
      <c r="O579" s="1117"/>
      <c r="P579" s="1117"/>
    </row>
    <row r="580" spans="9:16">
      <c r="I580" s="445"/>
      <c r="J580" s="347" t="s">
        <v>1368</v>
      </c>
      <c r="K580" s="20" t="str">
        <f t="shared" si="11"/>
        <v>£m</v>
      </c>
      <c r="L580" s="1117"/>
      <c r="M580" s="1117"/>
      <c r="N580" s="1117"/>
      <c r="O580" s="1117"/>
      <c r="P580" s="1117"/>
    </row>
    <row r="581" spans="9:16" s="78" customFormat="1">
      <c r="I581" s="445"/>
      <c r="J581" s="347" t="s">
        <v>1368</v>
      </c>
      <c r="K581" s="20" t="str">
        <f t="shared" si="11"/>
        <v>£m</v>
      </c>
      <c r="L581" s="1117"/>
      <c r="M581" s="1117"/>
      <c r="N581" s="1117"/>
      <c r="O581" s="1117"/>
      <c r="P581" s="1117"/>
    </row>
    <row r="582" spans="9:16" s="353" customFormat="1">
      <c r="I582" s="445"/>
      <c r="J582" s="347" t="s">
        <v>1368</v>
      </c>
      <c r="K582" s="20" t="str">
        <f t="shared" si="11"/>
        <v>£m</v>
      </c>
      <c r="L582" s="1117"/>
      <c r="M582" s="1117"/>
      <c r="N582" s="1117"/>
      <c r="O582" s="1117"/>
      <c r="P582" s="1117"/>
    </row>
    <row r="583" spans="9:16">
      <c r="I583" s="445"/>
      <c r="J583" s="347" t="s">
        <v>1368</v>
      </c>
      <c r="K583" s="20" t="str">
        <f t="shared" si="11"/>
        <v>£m</v>
      </c>
      <c r="L583" s="1117"/>
      <c r="M583" s="1117"/>
      <c r="N583" s="1117"/>
      <c r="O583" s="1117"/>
      <c r="P583" s="1117"/>
    </row>
    <row r="584" spans="9:16">
      <c r="I584" s="445"/>
      <c r="J584" s="347" t="s">
        <v>1368</v>
      </c>
      <c r="K584" s="20" t="str">
        <f t="shared" si="11"/>
        <v>£m</v>
      </c>
      <c r="L584" s="1117"/>
      <c r="M584" s="1117"/>
      <c r="N584" s="1117"/>
      <c r="O584" s="1117"/>
      <c r="P584" s="1117"/>
    </row>
    <row r="585" spans="9:16">
      <c r="I585" s="445"/>
      <c r="J585" s="347" t="s">
        <v>1368</v>
      </c>
      <c r="K585" s="20" t="str">
        <f t="shared" si="11"/>
        <v>£m</v>
      </c>
      <c r="L585" s="1117"/>
      <c r="M585" s="1117"/>
      <c r="N585" s="1117"/>
      <c r="O585" s="1117"/>
      <c r="P585" s="1117"/>
    </row>
    <row r="586" spans="9:16">
      <c r="I586" s="445"/>
      <c r="J586" s="347" t="s">
        <v>1368</v>
      </c>
      <c r="K586" s="20" t="str">
        <f t="shared" si="11"/>
        <v>£m</v>
      </c>
      <c r="L586" s="1117"/>
      <c r="M586" s="1117"/>
      <c r="N586" s="1117"/>
      <c r="O586" s="1117"/>
      <c r="P586" s="1117"/>
    </row>
    <row r="587" spans="9:16">
      <c r="I587" s="445"/>
      <c r="J587" s="347" t="s">
        <v>1368</v>
      </c>
      <c r="K587" s="20" t="str">
        <f t="shared" si="11"/>
        <v>£m</v>
      </c>
      <c r="L587" s="1117"/>
      <c r="M587" s="1117"/>
      <c r="N587" s="1117"/>
      <c r="O587" s="1117"/>
      <c r="P587" s="1117"/>
    </row>
    <row r="588" spans="9:16">
      <c r="I588" s="445"/>
      <c r="J588" s="347" t="s">
        <v>1368</v>
      </c>
      <c r="K588" s="20" t="str">
        <f t="shared" si="11"/>
        <v>£m</v>
      </c>
      <c r="L588" s="1117"/>
      <c r="M588" s="1117"/>
      <c r="N588" s="1117"/>
      <c r="O588" s="1117"/>
      <c r="P588" s="1117"/>
    </row>
    <row r="589" spans="9:16" s="78" customFormat="1">
      <c r="I589" s="445"/>
      <c r="J589" s="347" t="s">
        <v>1368</v>
      </c>
      <c r="K589" s="20" t="str">
        <f t="shared" si="11"/>
        <v>£m</v>
      </c>
      <c r="L589" s="1117"/>
      <c r="M589" s="1117"/>
      <c r="N589" s="1117"/>
      <c r="O589" s="1117"/>
      <c r="P589" s="1117"/>
    </row>
    <row r="590" spans="9:16" s="353" customFormat="1">
      <c r="I590" s="445"/>
      <c r="J590" s="347" t="s">
        <v>1368</v>
      </c>
      <c r="K590" s="20" t="str">
        <f t="shared" si="11"/>
        <v>£m</v>
      </c>
      <c r="L590" s="1117"/>
      <c r="M590" s="1117"/>
      <c r="N590" s="1117"/>
      <c r="O590" s="1117"/>
      <c r="P590" s="1117"/>
    </row>
    <row r="591" spans="9:16">
      <c r="I591" s="445"/>
      <c r="J591" s="347" t="s">
        <v>1368</v>
      </c>
      <c r="K591" s="20" t="str">
        <f t="shared" si="11"/>
        <v>£m</v>
      </c>
      <c r="L591" s="1117"/>
      <c r="M591" s="1117"/>
      <c r="N591" s="1117"/>
      <c r="O591" s="1117"/>
      <c r="P591" s="1117"/>
    </row>
    <row r="592" spans="9:16">
      <c r="I592" s="445"/>
      <c r="J592" s="347" t="s">
        <v>1368</v>
      </c>
      <c r="K592" s="20" t="str">
        <f t="shared" si="11"/>
        <v>£m</v>
      </c>
      <c r="L592" s="1117"/>
      <c r="M592" s="1117"/>
      <c r="N592" s="1117"/>
      <c r="O592" s="1117"/>
      <c r="P592" s="1117"/>
    </row>
    <row r="593" spans="9:16">
      <c r="I593" s="445"/>
      <c r="J593" s="347" t="s">
        <v>1368</v>
      </c>
      <c r="K593" s="20" t="str">
        <f t="shared" si="11"/>
        <v>£m</v>
      </c>
      <c r="L593" s="1117"/>
      <c r="M593" s="1117"/>
      <c r="N593" s="1117"/>
      <c r="O593" s="1117"/>
      <c r="P593" s="1117"/>
    </row>
    <row r="594" spans="9:16">
      <c r="I594" s="445"/>
      <c r="J594" s="347" t="s">
        <v>1368</v>
      </c>
      <c r="K594" s="20" t="str">
        <f t="shared" si="11"/>
        <v>£m</v>
      </c>
      <c r="L594" s="1117"/>
      <c r="M594" s="1117"/>
      <c r="N594" s="1117"/>
      <c r="O594" s="1117"/>
      <c r="P594" s="1117"/>
    </row>
    <row r="595" spans="9:16">
      <c r="I595" s="445"/>
      <c r="J595" s="347" t="s">
        <v>1368</v>
      </c>
      <c r="K595" s="20" t="str">
        <f t="shared" si="11"/>
        <v>£m</v>
      </c>
      <c r="L595" s="1117"/>
      <c r="M595" s="1117"/>
      <c r="N595" s="1117"/>
      <c r="O595" s="1117"/>
      <c r="P595" s="1117"/>
    </row>
    <row r="596" spans="9:16">
      <c r="I596" s="445"/>
      <c r="J596" s="347" t="s">
        <v>1368</v>
      </c>
      <c r="K596" s="20" t="str">
        <f t="shared" si="11"/>
        <v>£m</v>
      </c>
      <c r="L596" s="1117"/>
      <c r="M596" s="1117"/>
      <c r="N596" s="1117"/>
      <c r="O596" s="1117"/>
      <c r="P596" s="1117"/>
    </row>
    <row r="597" spans="9:16" s="78" customFormat="1">
      <c r="I597" s="445"/>
      <c r="J597" s="347" t="s">
        <v>1368</v>
      </c>
      <c r="K597" s="20" t="str">
        <f t="shared" si="11"/>
        <v>£m</v>
      </c>
      <c r="L597" s="1117"/>
      <c r="M597" s="1117"/>
      <c r="N597" s="1117"/>
      <c r="O597" s="1117"/>
      <c r="P597" s="1117"/>
    </row>
    <row r="598" spans="9:16" s="353" customFormat="1">
      <c r="I598" s="445"/>
      <c r="J598" s="347" t="s">
        <v>1368</v>
      </c>
      <c r="K598" s="20" t="str">
        <f t="shared" si="11"/>
        <v>£m</v>
      </c>
      <c r="L598" s="1117"/>
      <c r="M598" s="1117"/>
      <c r="N598" s="1117"/>
      <c r="O598" s="1117"/>
      <c r="P598" s="1117"/>
    </row>
    <row r="599" spans="9:16">
      <c r="I599" s="445"/>
      <c r="J599" s="347" t="s">
        <v>1368</v>
      </c>
      <c r="K599" s="20" t="str">
        <f t="shared" si="11"/>
        <v>£m</v>
      </c>
      <c r="L599" s="1117"/>
      <c r="M599" s="1117"/>
      <c r="N599" s="1117"/>
      <c r="O599" s="1117"/>
      <c r="P599" s="1117"/>
    </row>
    <row r="600" spans="9:16">
      <c r="I600" s="445"/>
      <c r="J600" s="347" t="s">
        <v>1368</v>
      </c>
      <c r="K600" s="20" t="str">
        <f t="shared" si="11"/>
        <v>£m</v>
      </c>
      <c r="L600" s="1117"/>
      <c r="M600" s="1117"/>
      <c r="N600" s="1117"/>
      <c r="O600" s="1117"/>
      <c r="P600" s="1117"/>
    </row>
    <row r="601" spans="9:16">
      <c r="I601" s="445"/>
      <c r="J601" s="347" t="s">
        <v>1368</v>
      </c>
      <c r="K601" s="20" t="str">
        <f t="shared" si="11"/>
        <v>£m</v>
      </c>
      <c r="L601" s="1117"/>
      <c r="M601" s="1117"/>
      <c r="N601" s="1117"/>
      <c r="O601" s="1117"/>
      <c r="P601" s="1117"/>
    </row>
    <row r="602" spans="9:16">
      <c r="I602" s="445"/>
      <c r="J602" s="347" t="s">
        <v>1368</v>
      </c>
      <c r="K602" s="20" t="str">
        <f t="shared" si="11"/>
        <v>£m</v>
      </c>
      <c r="L602" s="1117"/>
      <c r="M602" s="1117"/>
      <c r="N602" s="1117"/>
      <c r="O602" s="1117"/>
      <c r="P602" s="1117"/>
    </row>
    <row r="603" spans="9:16">
      <c r="I603" s="445"/>
      <c r="J603" s="347" t="s">
        <v>1368</v>
      </c>
      <c r="K603" s="20" t="str">
        <f t="shared" si="11"/>
        <v>£m</v>
      </c>
      <c r="L603" s="1117"/>
      <c r="M603" s="1117"/>
      <c r="N603" s="1117"/>
      <c r="O603" s="1117"/>
      <c r="P603" s="1117"/>
    </row>
    <row r="604" spans="9:16">
      <c r="I604" s="445"/>
      <c r="J604" s="347" t="s">
        <v>1368</v>
      </c>
      <c r="K604" s="20" t="str">
        <f t="shared" si="11"/>
        <v>£m</v>
      </c>
      <c r="L604" s="1117"/>
      <c r="M604" s="1117"/>
      <c r="N604" s="1117"/>
      <c r="O604" s="1117"/>
      <c r="P604" s="1117"/>
    </row>
    <row r="605" spans="9:16" s="78" customFormat="1">
      <c r="I605" s="445"/>
      <c r="J605" s="347" t="s">
        <v>1368</v>
      </c>
      <c r="K605" s="20" t="str">
        <f t="shared" si="11"/>
        <v>£m</v>
      </c>
      <c r="L605" s="1117"/>
      <c r="M605" s="1117"/>
      <c r="N605" s="1117"/>
      <c r="O605" s="1117"/>
      <c r="P605" s="1117"/>
    </row>
    <row r="606" spans="9:16" s="353" customFormat="1">
      <c r="I606" s="445"/>
      <c r="J606" s="347" t="s">
        <v>1368</v>
      </c>
      <c r="K606" s="20" t="str">
        <f t="shared" si="11"/>
        <v>£m</v>
      </c>
      <c r="L606" s="1117"/>
      <c r="M606" s="1117"/>
      <c r="N606" s="1117"/>
      <c r="O606" s="1117"/>
      <c r="P606" s="1117"/>
    </row>
    <row r="607" spans="9:16">
      <c r="I607" s="445"/>
      <c r="J607" s="347" t="s">
        <v>1368</v>
      </c>
      <c r="K607" s="20" t="str">
        <f t="shared" si="11"/>
        <v>£m</v>
      </c>
      <c r="L607" s="1117"/>
      <c r="M607" s="1117"/>
      <c r="N607" s="1117"/>
      <c r="O607" s="1117"/>
      <c r="P607" s="1117"/>
    </row>
    <row r="608" spans="9:16">
      <c r="I608" s="445"/>
      <c r="J608" s="347" t="s">
        <v>1368</v>
      </c>
      <c r="K608" s="20" t="str">
        <f t="shared" si="11"/>
        <v>£m</v>
      </c>
      <c r="L608" s="1117"/>
      <c r="M608" s="1117"/>
      <c r="N608" s="1117"/>
      <c r="O608" s="1117"/>
      <c r="P608" s="1117"/>
    </row>
    <row r="609" spans="9:16">
      <c r="I609" s="445"/>
      <c r="J609" s="347" t="s">
        <v>1368</v>
      </c>
      <c r="K609" s="20" t="str">
        <f t="shared" si="11"/>
        <v>£m</v>
      </c>
      <c r="L609" s="1117"/>
      <c r="M609" s="1117"/>
      <c r="N609" s="1117"/>
      <c r="O609" s="1117"/>
      <c r="P609" s="1117"/>
    </row>
    <row r="610" spans="9:16">
      <c r="I610" s="445"/>
      <c r="J610" s="347" t="s">
        <v>1368</v>
      </c>
      <c r="K610" s="20" t="str">
        <f t="shared" si="11"/>
        <v>£m</v>
      </c>
      <c r="L610" s="1117"/>
      <c r="M610" s="1117"/>
      <c r="N610" s="1117"/>
      <c r="O610" s="1117"/>
      <c r="P610" s="1117"/>
    </row>
    <row r="611" spans="9:16">
      <c r="I611" s="445"/>
      <c r="J611" s="347" t="s">
        <v>1368</v>
      </c>
      <c r="K611" s="20" t="str">
        <f t="shared" si="11"/>
        <v>£m</v>
      </c>
      <c r="L611" s="1117"/>
      <c r="M611" s="1117"/>
      <c r="N611" s="1117"/>
      <c r="O611" s="1117"/>
      <c r="P611" s="1117"/>
    </row>
    <row r="612" spans="9:16">
      <c r="I612" s="445"/>
      <c r="J612" s="347" t="s">
        <v>1368</v>
      </c>
      <c r="K612" s="20" t="str">
        <f t="shared" ref="K612:K675" si="12">IF(F612="Placeholder", "Placeholder", "£m")</f>
        <v>£m</v>
      </c>
      <c r="L612" s="1117"/>
      <c r="M612" s="1117"/>
      <c r="N612" s="1117"/>
      <c r="O612" s="1117"/>
      <c r="P612" s="1117"/>
    </row>
    <row r="613" spans="9:16" s="78" customFormat="1">
      <c r="I613" s="445"/>
      <c r="J613" s="347" t="s">
        <v>1368</v>
      </c>
      <c r="K613" s="20" t="str">
        <f t="shared" si="12"/>
        <v>£m</v>
      </c>
      <c r="L613" s="1117"/>
      <c r="M613" s="1117"/>
      <c r="N613" s="1117"/>
      <c r="O613" s="1117"/>
      <c r="P613" s="1117"/>
    </row>
    <row r="614" spans="9:16" s="353" customFormat="1">
      <c r="I614" s="445"/>
      <c r="J614" s="347" t="s">
        <v>1368</v>
      </c>
      <c r="K614" s="20" t="str">
        <f t="shared" si="12"/>
        <v>£m</v>
      </c>
      <c r="L614" s="1117"/>
      <c r="M614" s="1117"/>
      <c r="N614" s="1117"/>
      <c r="O614" s="1117"/>
      <c r="P614" s="1117"/>
    </row>
    <row r="615" spans="9:16">
      <c r="I615" s="445"/>
      <c r="J615" s="347" t="s">
        <v>1368</v>
      </c>
      <c r="K615" s="20" t="str">
        <f t="shared" si="12"/>
        <v>£m</v>
      </c>
      <c r="L615" s="1117"/>
      <c r="M615" s="1117"/>
      <c r="N615" s="1117"/>
      <c r="O615" s="1117"/>
      <c r="P615" s="1117"/>
    </row>
    <row r="616" spans="9:16">
      <c r="I616" s="445"/>
      <c r="J616" s="347" t="s">
        <v>1368</v>
      </c>
      <c r="K616" s="20" t="str">
        <f t="shared" si="12"/>
        <v>£m</v>
      </c>
      <c r="L616" s="1117"/>
      <c r="M616" s="1117"/>
      <c r="N616" s="1117"/>
      <c r="O616" s="1117"/>
      <c r="P616" s="1117"/>
    </row>
    <row r="617" spans="9:16">
      <c r="I617" s="445"/>
      <c r="J617" s="347" t="s">
        <v>1368</v>
      </c>
      <c r="K617" s="20" t="str">
        <f t="shared" si="12"/>
        <v>£m</v>
      </c>
      <c r="L617" s="1117"/>
      <c r="M617" s="1117"/>
      <c r="N617" s="1117"/>
      <c r="O617" s="1117"/>
      <c r="P617" s="1117"/>
    </row>
    <row r="618" spans="9:16">
      <c r="I618" s="445"/>
      <c r="J618" s="347" t="s">
        <v>1368</v>
      </c>
      <c r="K618" s="20" t="str">
        <f t="shared" si="12"/>
        <v>£m</v>
      </c>
      <c r="L618" s="1117"/>
      <c r="M618" s="1117"/>
      <c r="N618" s="1117"/>
      <c r="O618" s="1117"/>
      <c r="P618" s="1117"/>
    </row>
    <row r="619" spans="9:16">
      <c r="I619" s="445"/>
      <c r="J619" s="347" t="s">
        <v>1368</v>
      </c>
      <c r="K619" s="20" t="str">
        <f t="shared" si="12"/>
        <v>£m</v>
      </c>
      <c r="L619" s="1117"/>
      <c r="M619" s="1117"/>
      <c r="N619" s="1117"/>
      <c r="O619" s="1117"/>
      <c r="P619" s="1117"/>
    </row>
    <row r="620" spans="9:16">
      <c r="I620" s="445"/>
      <c r="J620" s="347" t="s">
        <v>1368</v>
      </c>
      <c r="K620" s="20" t="str">
        <f t="shared" si="12"/>
        <v>£m</v>
      </c>
      <c r="L620" s="1117"/>
      <c r="M620" s="1117"/>
      <c r="N620" s="1117"/>
      <c r="O620" s="1117"/>
      <c r="P620" s="1117"/>
    </row>
    <row r="621" spans="9:16" s="78" customFormat="1">
      <c r="I621" s="445"/>
      <c r="J621" s="347" t="s">
        <v>1368</v>
      </c>
      <c r="K621" s="20" t="str">
        <f t="shared" si="12"/>
        <v>£m</v>
      </c>
      <c r="L621" s="1117"/>
      <c r="M621" s="1117"/>
      <c r="N621" s="1117"/>
      <c r="O621" s="1117"/>
      <c r="P621" s="1117"/>
    </row>
    <row r="622" spans="9:16" s="353" customFormat="1">
      <c r="I622" s="445"/>
      <c r="J622" s="347" t="s">
        <v>1368</v>
      </c>
      <c r="K622" s="20" t="str">
        <f t="shared" si="12"/>
        <v>£m</v>
      </c>
      <c r="L622" s="1117"/>
      <c r="M622" s="1117"/>
      <c r="N622" s="1117"/>
      <c r="O622" s="1117"/>
      <c r="P622" s="1117"/>
    </row>
    <row r="623" spans="9:16">
      <c r="I623" s="445"/>
      <c r="J623" s="347" t="s">
        <v>1368</v>
      </c>
      <c r="K623" s="20" t="str">
        <f t="shared" si="12"/>
        <v>£m</v>
      </c>
      <c r="L623" s="1117"/>
      <c r="M623" s="1117"/>
      <c r="N623" s="1117"/>
      <c r="O623" s="1117"/>
      <c r="P623" s="1117"/>
    </row>
    <row r="624" spans="9:16">
      <c r="I624" s="445"/>
      <c r="J624" s="347" t="s">
        <v>1368</v>
      </c>
      <c r="K624" s="20" t="str">
        <f t="shared" si="12"/>
        <v>£m</v>
      </c>
      <c r="L624" s="1117"/>
      <c r="M624" s="1117"/>
      <c r="N624" s="1117"/>
      <c r="O624" s="1117"/>
      <c r="P624" s="1117"/>
    </row>
    <row r="625" spans="9:16">
      <c r="I625" s="445"/>
      <c r="J625" s="347" t="s">
        <v>1368</v>
      </c>
      <c r="K625" s="20" t="str">
        <f t="shared" si="12"/>
        <v>£m</v>
      </c>
      <c r="L625" s="1117"/>
      <c r="M625" s="1117"/>
      <c r="N625" s="1117"/>
      <c r="O625" s="1117"/>
      <c r="P625" s="1117"/>
    </row>
    <row r="626" spans="9:16">
      <c r="I626" s="445"/>
      <c r="J626" s="347" t="s">
        <v>1368</v>
      </c>
      <c r="K626" s="20" t="str">
        <f t="shared" si="12"/>
        <v>£m</v>
      </c>
      <c r="L626" s="1117"/>
      <c r="M626" s="1117"/>
      <c r="N626" s="1117"/>
      <c r="O626" s="1117"/>
      <c r="P626" s="1117"/>
    </row>
    <row r="627" spans="9:16">
      <c r="I627" s="445"/>
      <c r="J627" s="347" t="s">
        <v>1368</v>
      </c>
      <c r="K627" s="20" t="str">
        <f t="shared" si="12"/>
        <v>£m</v>
      </c>
      <c r="L627" s="1117"/>
      <c r="M627" s="1117"/>
      <c r="N627" s="1117"/>
      <c r="O627" s="1117"/>
      <c r="P627" s="1117"/>
    </row>
    <row r="628" spans="9:16">
      <c r="I628" s="445"/>
      <c r="J628" s="347" t="s">
        <v>1368</v>
      </c>
      <c r="K628" s="20" t="str">
        <f t="shared" si="12"/>
        <v>£m</v>
      </c>
      <c r="L628" s="1117"/>
      <c r="M628" s="1117"/>
      <c r="N628" s="1117"/>
      <c r="O628" s="1117"/>
      <c r="P628" s="1117"/>
    </row>
    <row r="629" spans="9:16">
      <c r="I629" s="445"/>
      <c r="J629" s="347" t="s">
        <v>1368</v>
      </c>
      <c r="K629" s="20" t="str">
        <f t="shared" si="12"/>
        <v>£m</v>
      </c>
      <c r="L629" s="1117"/>
      <c r="M629" s="1117"/>
      <c r="N629" s="1117"/>
      <c r="O629" s="1117"/>
      <c r="P629" s="1117"/>
    </row>
    <row r="630" spans="9:16" s="353" customFormat="1">
      <c r="I630" s="445"/>
      <c r="J630" s="347" t="s">
        <v>1368</v>
      </c>
      <c r="K630" s="20" t="str">
        <f t="shared" si="12"/>
        <v>£m</v>
      </c>
      <c r="L630" s="1117"/>
      <c r="M630" s="1117"/>
      <c r="N630" s="1117"/>
      <c r="O630" s="1117"/>
      <c r="P630" s="1117"/>
    </row>
    <row r="631" spans="9:16" s="78" customFormat="1">
      <c r="I631" s="445"/>
      <c r="J631" s="347" t="s">
        <v>1368</v>
      </c>
      <c r="K631" s="20" t="str">
        <f t="shared" si="12"/>
        <v>£m</v>
      </c>
      <c r="L631" s="1117"/>
      <c r="M631" s="1117"/>
      <c r="N631" s="1117"/>
      <c r="O631" s="1117"/>
      <c r="P631" s="1117"/>
    </row>
    <row r="632" spans="9:16" s="353" customFormat="1">
      <c r="I632" s="445"/>
      <c r="J632" s="347" t="s">
        <v>1368</v>
      </c>
      <c r="K632" s="20" t="str">
        <f t="shared" si="12"/>
        <v>£m</v>
      </c>
      <c r="L632" s="1117"/>
      <c r="M632" s="1117"/>
      <c r="N632" s="1117"/>
      <c r="O632" s="1117"/>
      <c r="P632" s="1117"/>
    </row>
    <row r="633" spans="9:16">
      <c r="I633" s="445"/>
      <c r="J633" s="347" t="s">
        <v>1368</v>
      </c>
      <c r="K633" s="20" t="str">
        <f t="shared" si="12"/>
        <v>£m</v>
      </c>
      <c r="L633" s="1117"/>
      <c r="M633" s="1117"/>
      <c r="N633" s="1117"/>
      <c r="O633" s="1117"/>
      <c r="P633" s="1117"/>
    </row>
    <row r="634" spans="9:16">
      <c r="I634" s="445"/>
      <c r="J634" s="347" t="s">
        <v>1368</v>
      </c>
      <c r="K634" s="20" t="str">
        <f t="shared" si="12"/>
        <v>£m</v>
      </c>
      <c r="L634" s="1117"/>
      <c r="M634" s="1117"/>
      <c r="N634" s="1117"/>
      <c r="O634" s="1117"/>
      <c r="P634" s="1117"/>
    </row>
    <row r="635" spans="9:16" s="78" customFormat="1">
      <c r="I635" s="445"/>
      <c r="J635" s="347" t="s">
        <v>1368</v>
      </c>
      <c r="K635" s="20" t="str">
        <f t="shared" si="12"/>
        <v>£m</v>
      </c>
      <c r="L635" s="1117"/>
      <c r="M635" s="1117"/>
      <c r="N635" s="1117"/>
      <c r="O635" s="1117"/>
      <c r="P635" s="1117"/>
    </row>
    <row r="636" spans="9:16" s="353" customFormat="1">
      <c r="I636" s="445"/>
      <c r="J636" s="347" t="s">
        <v>1368</v>
      </c>
      <c r="K636" s="20" t="str">
        <f t="shared" si="12"/>
        <v>£m</v>
      </c>
      <c r="L636" s="1117"/>
      <c r="M636" s="1117"/>
      <c r="N636" s="1117"/>
      <c r="O636" s="1117"/>
      <c r="P636" s="1117"/>
    </row>
    <row r="637" spans="9:16">
      <c r="I637" s="445"/>
      <c r="J637" s="347" t="s">
        <v>1368</v>
      </c>
      <c r="K637" s="20" t="str">
        <f t="shared" si="12"/>
        <v>£m</v>
      </c>
      <c r="L637" s="1117"/>
      <c r="M637" s="1117"/>
      <c r="N637" s="1117"/>
      <c r="O637" s="1117"/>
      <c r="P637" s="1117"/>
    </row>
    <row r="638" spans="9:16">
      <c r="I638" s="445"/>
      <c r="J638" s="347" t="s">
        <v>1368</v>
      </c>
      <c r="K638" s="20" t="str">
        <f t="shared" si="12"/>
        <v>£m</v>
      </c>
      <c r="L638" s="1117"/>
      <c r="M638" s="1117"/>
      <c r="N638" s="1117"/>
      <c r="O638" s="1117"/>
      <c r="P638" s="1117"/>
    </row>
    <row r="639" spans="9:16">
      <c r="I639" s="445"/>
      <c r="J639" s="347" t="s">
        <v>1368</v>
      </c>
      <c r="K639" s="20" t="str">
        <f t="shared" si="12"/>
        <v>£m</v>
      </c>
      <c r="L639" s="1117"/>
      <c r="M639" s="1117"/>
      <c r="N639" s="1117"/>
      <c r="O639" s="1117"/>
      <c r="P639" s="1117"/>
    </row>
    <row r="640" spans="9:16">
      <c r="I640" s="445"/>
      <c r="J640" s="347" t="s">
        <v>1368</v>
      </c>
      <c r="K640" s="20" t="str">
        <f t="shared" si="12"/>
        <v>£m</v>
      </c>
      <c r="L640" s="1117"/>
      <c r="M640" s="1117"/>
      <c r="N640" s="1117"/>
      <c r="O640" s="1117"/>
      <c r="P640" s="1117"/>
    </row>
    <row r="641" spans="9:16">
      <c r="I641" s="445"/>
      <c r="J641" s="347" t="s">
        <v>1368</v>
      </c>
      <c r="K641" s="20" t="str">
        <f t="shared" si="12"/>
        <v>£m</v>
      </c>
      <c r="L641" s="1117"/>
      <c r="M641" s="1117"/>
      <c r="N641" s="1117"/>
      <c r="O641" s="1117"/>
      <c r="P641" s="1117"/>
    </row>
    <row r="642" spans="9:16">
      <c r="I642" s="445"/>
      <c r="J642" s="347" t="s">
        <v>1368</v>
      </c>
      <c r="K642" s="20" t="str">
        <f t="shared" si="12"/>
        <v>£m</v>
      </c>
      <c r="L642" s="1117"/>
      <c r="M642" s="1117"/>
      <c r="N642" s="1117"/>
      <c r="O642" s="1117"/>
      <c r="P642" s="1117"/>
    </row>
    <row r="643" spans="9:16" s="78" customFormat="1">
      <c r="I643" s="445"/>
      <c r="J643" s="347" t="s">
        <v>1368</v>
      </c>
      <c r="K643" s="20" t="str">
        <f t="shared" si="12"/>
        <v>£m</v>
      </c>
      <c r="L643" s="1117"/>
      <c r="M643" s="1117"/>
      <c r="N643" s="1117"/>
      <c r="O643" s="1117"/>
      <c r="P643" s="1117"/>
    </row>
    <row r="644" spans="9:16" s="353" customFormat="1">
      <c r="I644" s="445"/>
      <c r="J644" s="347" t="s">
        <v>1368</v>
      </c>
      <c r="K644" s="20" t="str">
        <f t="shared" si="12"/>
        <v>£m</v>
      </c>
      <c r="L644" s="1117"/>
      <c r="M644" s="1117"/>
      <c r="N644" s="1117"/>
      <c r="O644" s="1117"/>
      <c r="P644" s="1117"/>
    </row>
    <row r="645" spans="9:16">
      <c r="I645" s="445"/>
      <c r="J645" s="347" t="s">
        <v>1368</v>
      </c>
      <c r="K645" s="20" t="str">
        <f t="shared" si="12"/>
        <v>£m</v>
      </c>
      <c r="L645" s="1117"/>
      <c r="M645" s="1117"/>
      <c r="N645" s="1117"/>
      <c r="O645" s="1117"/>
      <c r="P645" s="1117"/>
    </row>
    <row r="646" spans="9:16">
      <c r="I646" s="445"/>
      <c r="J646" s="347" t="s">
        <v>1368</v>
      </c>
      <c r="K646" s="20" t="str">
        <f t="shared" si="12"/>
        <v>£m</v>
      </c>
      <c r="L646" s="1117"/>
      <c r="M646" s="1117"/>
      <c r="N646" s="1117"/>
      <c r="O646" s="1117"/>
      <c r="P646" s="1117"/>
    </row>
    <row r="647" spans="9:16">
      <c r="I647" s="445"/>
      <c r="J647" s="347" t="s">
        <v>1368</v>
      </c>
      <c r="K647" s="20" t="str">
        <f t="shared" si="12"/>
        <v>£m</v>
      </c>
      <c r="L647" s="1117"/>
      <c r="M647" s="1117"/>
      <c r="N647" s="1117"/>
      <c r="O647" s="1117"/>
      <c r="P647" s="1117"/>
    </row>
    <row r="648" spans="9:16">
      <c r="I648" s="445"/>
      <c r="J648" s="347" t="s">
        <v>1368</v>
      </c>
      <c r="K648" s="20" t="str">
        <f t="shared" si="12"/>
        <v>£m</v>
      </c>
      <c r="L648" s="1117"/>
      <c r="M648" s="1117"/>
      <c r="N648" s="1117"/>
      <c r="O648" s="1117"/>
      <c r="P648" s="1117"/>
    </row>
    <row r="649" spans="9:16">
      <c r="I649" s="445"/>
      <c r="J649" s="347" t="s">
        <v>1368</v>
      </c>
      <c r="K649" s="20" t="str">
        <f t="shared" si="12"/>
        <v>£m</v>
      </c>
      <c r="L649" s="1117"/>
      <c r="M649" s="1117"/>
      <c r="N649" s="1117"/>
      <c r="O649" s="1117"/>
      <c r="P649" s="1117"/>
    </row>
    <row r="650" spans="9:16">
      <c r="I650" s="445"/>
      <c r="J650" s="347" t="s">
        <v>1368</v>
      </c>
      <c r="K650" s="20" t="str">
        <f t="shared" si="12"/>
        <v>£m</v>
      </c>
      <c r="L650" s="1117"/>
      <c r="M650" s="1117"/>
      <c r="N650" s="1117"/>
      <c r="O650" s="1117"/>
      <c r="P650" s="1117"/>
    </row>
    <row r="651" spans="9:16" s="78" customFormat="1">
      <c r="I651" s="445"/>
      <c r="J651" s="347" t="s">
        <v>1368</v>
      </c>
      <c r="K651" s="20" t="str">
        <f t="shared" si="12"/>
        <v>£m</v>
      </c>
      <c r="L651" s="1117"/>
      <c r="M651" s="1117"/>
      <c r="N651" s="1117"/>
      <c r="O651" s="1117"/>
      <c r="P651" s="1117"/>
    </row>
    <row r="652" spans="9:16" s="353" customFormat="1">
      <c r="I652" s="445"/>
      <c r="J652" s="347" t="s">
        <v>1368</v>
      </c>
      <c r="K652" s="20" t="str">
        <f t="shared" si="12"/>
        <v>£m</v>
      </c>
      <c r="L652" s="1117"/>
      <c r="M652" s="1117"/>
      <c r="N652" s="1117"/>
      <c r="O652" s="1117"/>
      <c r="P652" s="1117"/>
    </row>
    <row r="653" spans="9:16">
      <c r="I653" s="445"/>
      <c r="J653" s="347" t="s">
        <v>1368</v>
      </c>
      <c r="K653" s="20" t="str">
        <f t="shared" si="12"/>
        <v>£m</v>
      </c>
      <c r="L653" s="1117"/>
      <c r="M653" s="1117"/>
      <c r="N653" s="1117"/>
      <c r="O653" s="1117"/>
      <c r="P653" s="1117"/>
    </row>
    <row r="654" spans="9:16">
      <c r="I654" s="445"/>
      <c r="J654" s="347" t="s">
        <v>1368</v>
      </c>
      <c r="K654" s="20" t="str">
        <f t="shared" si="12"/>
        <v>£m</v>
      </c>
      <c r="L654" s="1117"/>
      <c r="M654" s="1117"/>
      <c r="N654" s="1117"/>
      <c r="O654" s="1117"/>
      <c r="P654" s="1117"/>
    </row>
    <row r="655" spans="9:16">
      <c r="I655" s="445"/>
      <c r="J655" s="347" t="s">
        <v>1368</v>
      </c>
      <c r="K655" s="20" t="str">
        <f t="shared" si="12"/>
        <v>£m</v>
      </c>
      <c r="L655" s="1117"/>
      <c r="M655" s="1117"/>
      <c r="N655" s="1117"/>
      <c r="O655" s="1117"/>
      <c r="P655" s="1117"/>
    </row>
    <row r="656" spans="9:16">
      <c r="I656" s="445"/>
      <c r="J656" s="347" t="s">
        <v>1368</v>
      </c>
      <c r="K656" s="20" t="str">
        <f t="shared" si="12"/>
        <v>£m</v>
      </c>
      <c r="L656" s="1117"/>
      <c r="M656" s="1117"/>
      <c r="N656" s="1117"/>
      <c r="O656" s="1117"/>
      <c r="P656" s="1117"/>
    </row>
    <row r="657" spans="9:16">
      <c r="I657" s="445"/>
      <c r="J657" s="347" t="s">
        <v>1368</v>
      </c>
      <c r="K657" s="20" t="str">
        <f t="shared" si="12"/>
        <v>£m</v>
      </c>
      <c r="L657" s="1117"/>
      <c r="M657" s="1117"/>
      <c r="N657" s="1117"/>
      <c r="O657" s="1117"/>
      <c r="P657" s="1117"/>
    </row>
    <row r="658" spans="9:16">
      <c r="I658" s="445"/>
      <c r="J658" s="347" t="s">
        <v>1368</v>
      </c>
      <c r="K658" s="20" t="str">
        <f t="shared" si="12"/>
        <v>£m</v>
      </c>
      <c r="L658" s="1117"/>
      <c r="M658" s="1117"/>
      <c r="N658" s="1117"/>
      <c r="O658" s="1117"/>
      <c r="P658" s="1117"/>
    </row>
    <row r="659" spans="9:16" s="78" customFormat="1">
      <c r="I659" s="445"/>
      <c r="J659" s="347" t="s">
        <v>1368</v>
      </c>
      <c r="K659" s="20" t="str">
        <f t="shared" si="12"/>
        <v>£m</v>
      </c>
      <c r="L659" s="1117"/>
      <c r="M659" s="1117"/>
      <c r="N659" s="1117"/>
      <c r="O659" s="1117"/>
      <c r="P659" s="1117"/>
    </row>
    <row r="660" spans="9:16" s="353" customFormat="1">
      <c r="I660" s="445"/>
      <c r="J660" s="347" t="s">
        <v>1368</v>
      </c>
      <c r="K660" s="20" t="str">
        <f t="shared" si="12"/>
        <v>£m</v>
      </c>
      <c r="L660" s="1117"/>
      <c r="M660" s="1117"/>
      <c r="N660" s="1117"/>
      <c r="O660" s="1117"/>
      <c r="P660" s="1117"/>
    </row>
    <row r="661" spans="9:16">
      <c r="I661" s="445"/>
      <c r="J661" s="347" t="s">
        <v>1368</v>
      </c>
      <c r="K661" s="20" t="str">
        <f t="shared" si="12"/>
        <v>£m</v>
      </c>
      <c r="L661" s="1117"/>
      <c r="M661" s="1117"/>
      <c r="N661" s="1117"/>
      <c r="O661" s="1117"/>
      <c r="P661" s="1117"/>
    </row>
    <row r="662" spans="9:16">
      <c r="I662" s="445"/>
      <c r="J662" s="347" t="s">
        <v>1368</v>
      </c>
      <c r="K662" s="20" t="str">
        <f t="shared" si="12"/>
        <v>£m</v>
      </c>
      <c r="L662" s="1117"/>
      <c r="M662" s="1117"/>
      <c r="N662" s="1117"/>
      <c r="O662" s="1117"/>
      <c r="P662" s="1117"/>
    </row>
    <row r="663" spans="9:16">
      <c r="I663" s="445"/>
      <c r="J663" s="347" t="s">
        <v>1368</v>
      </c>
      <c r="K663" s="20" t="str">
        <f t="shared" si="12"/>
        <v>£m</v>
      </c>
      <c r="L663" s="1117"/>
      <c r="M663" s="1117"/>
      <c r="N663" s="1117"/>
      <c r="O663" s="1117"/>
      <c r="P663" s="1117"/>
    </row>
    <row r="664" spans="9:16">
      <c r="I664" s="445"/>
      <c r="J664" s="347" t="s">
        <v>1368</v>
      </c>
      <c r="K664" s="20" t="str">
        <f t="shared" si="12"/>
        <v>£m</v>
      </c>
      <c r="L664" s="1117"/>
      <c r="M664" s="1117"/>
      <c r="N664" s="1117"/>
      <c r="O664" s="1117"/>
      <c r="P664" s="1117"/>
    </row>
    <row r="665" spans="9:16">
      <c r="I665" s="445"/>
      <c r="J665" s="347" t="s">
        <v>1368</v>
      </c>
      <c r="K665" s="20" t="str">
        <f t="shared" si="12"/>
        <v>£m</v>
      </c>
      <c r="L665" s="1117"/>
      <c r="M665" s="1117"/>
      <c r="N665" s="1117"/>
      <c r="O665" s="1117"/>
      <c r="P665" s="1117"/>
    </row>
    <row r="666" spans="9:16">
      <c r="I666" s="445"/>
      <c r="J666" s="347" t="s">
        <v>1368</v>
      </c>
      <c r="K666" s="20" t="str">
        <f t="shared" si="12"/>
        <v>£m</v>
      </c>
      <c r="L666" s="1117"/>
      <c r="M666" s="1117"/>
      <c r="N666" s="1117"/>
      <c r="O666" s="1117"/>
      <c r="P666" s="1117"/>
    </row>
    <row r="667" spans="9:16" s="78" customFormat="1">
      <c r="I667" s="445"/>
      <c r="J667" s="347" t="s">
        <v>1368</v>
      </c>
      <c r="K667" s="20" t="str">
        <f t="shared" si="12"/>
        <v>£m</v>
      </c>
      <c r="L667" s="1117"/>
      <c r="M667" s="1117"/>
      <c r="N667" s="1117"/>
      <c r="O667" s="1117"/>
      <c r="P667" s="1117"/>
    </row>
    <row r="668" spans="9:16" s="353" customFormat="1">
      <c r="I668" s="445"/>
      <c r="J668" s="347" t="s">
        <v>1368</v>
      </c>
      <c r="K668" s="20" t="str">
        <f t="shared" si="12"/>
        <v>£m</v>
      </c>
      <c r="L668" s="1117"/>
      <c r="M668" s="1117"/>
      <c r="N668" s="1117"/>
      <c r="O668" s="1117"/>
      <c r="P668" s="1117"/>
    </row>
    <row r="669" spans="9:16">
      <c r="I669" s="445"/>
      <c r="J669" s="347" t="s">
        <v>1368</v>
      </c>
      <c r="K669" s="20" t="str">
        <f t="shared" si="12"/>
        <v>£m</v>
      </c>
      <c r="L669" s="1117"/>
      <c r="M669" s="1117"/>
      <c r="N669" s="1117"/>
      <c r="O669" s="1117"/>
      <c r="P669" s="1117"/>
    </row>
    <row r="670" spans="9:16">
      <c r="I670" s="445"/>
      <c r="J670" s="347" t="s">
        <v>1368</v>
      </c>
      <c r="K670" s="20" t="str">
        <f t="shared" si="12"/>
        <v>£m</v>
      </c>
      <c r="L670" s="1117"/>
      <c r="M670" s="1117"/>
      <c r="N670" s="1117"/>
      <c r="O670" s="1117"/>
      <c r="P670" s="1117"/>
    </row>
    <row r="671" spans="9:16">
      <c r="I671" s="445"/>
      <c r="J671" s="347" t="s">
        <v>1368</v>
      </c>
      <c r="K671" s="20" t="str">
        <f t="shared" si="12"/>
        <v>£m</v>
      </c>
      <c r="L671" s="1117"/>
      <c r="M671" s="1117"/>
      <c r="N671" s="1117"/>
      <c r="O671" s="1117"/>
      <c r="P671" s="1117"/>
    </row>
    <row r="672" spans="9:16">
      <c r="I672" s="445"/>
      <c r="J672" s="347" t="s">
        <v>1368</v>
      </c>
      <c r="K672" s="20" t="str">
        <f t="shared" si="12"/>
        <v>£m</v>
      </c>
      <c r="L672" s="1117"/>
      <c r="M672" s="1117"/>
      <c r="N672" s="1117"/>
      <c r="O672" s="1117"/>
      <c r="P672" s="1117"/>
    </row>
    <row r="673" spans="9:16">
      <c r="I673" s="445"/>
      <c r="J673" s="347" t="s">
        <v>1368</v>
      </c>
      <c r="K673" s="20" t="str">
        <f t="shared" si="12"/>
        <v>£m</v>
      </c>
      <c r="L673" s="1117"/>
      <c r="M673" s="1117"/>
      <c r="N673" s="1117"/>
      <c r="O673" s="1117"/>
      <c r="P673" s="1117"/>
    </row>
    <row r="674" spans="9:16">
      <c r="I674" s="445"/>
      <c r="J674" s="347" t="s">
        <v>1368</v>
      </c>
      <c r="K674" s="20" t="str">
        <f t="shared" si="12"/>
        <v>£m</v>
      </c>
      <c r="L674" s="1117"/>
      <c r="M674" s="1117"/>
      <c r="N674" s="1117"/>
      <c r="O674" s="1117"/>
      <c r="P674" s="1117"/>
    </row>
    <row r="675" spans="9:16" s="78" customFormat="1">
      <c r="I675" s="445"/>
      <c r="J675" s="347" t="s">
        <v>1368</v>
      </c>
      <c r="K675" s="20" t="str">
        <f t="shared" si="12"/>
        <v>£m</v>
      </c>
      <c r="L675" s="1117"/>
      <c r="M675" s="1117"/>
      <c r="N675" s="1117"/>
      <c r="O675" s="1117"/>
      <c r="P675" s="1117"/>
    </row>
    <row r="676" spans="9:16" s="353" customFormat="1">
      <c r="I676" s="445"/>
      <c r="J676" s="347" t="s">
        <v>1368</v>
      </c>
      <c r="K676" s="20" t="str">
        <f t="shared" ref="K676:K739" si="13">IF(F676="Placeholder", "Placeholder", "£m")</f>
        <v>£m</v>
      </c>
      <c r="L676" s="1117"/>
      <c r="M676" s="1117"/>
      <c r="N676" s="1117"/>
      <c r="O676" s="1117"/>
      <c r="P676" s="1117"/>
    </row>
    <row r="677" spans="9:16">
      <c r="I677" s="445"/>
      <c r="J677" s="347" t="s">
        <v>1368</v>
      </c>
      <c r="K677" s="20" t="str">
        <f t="shared" si="13"/>
        <v>£m</v>
      </c>
      <c r="L677" s="1117"/>
      <c r="M677" s="1117"/>
      <c r="N677" s="1117"/>
      <c r="O677" s="1117"/>
      <c r="P677" s="1117"/>
    </row>
    <row r="678" spans="9:16">
      <c r="I678" s="445"/>
      <c r="J678" s="347" t="s">
        <v>1368</v>
      </c>
      <c r="K678" s="20" t="str">
        <f t="shared" si="13"/>
        <v>£m</v>
      </c>
      <c r="L678" s="1117"/>
      <c r="M678" s="1117"/>
      <c r="N678" s="1117"/>
      <c r="O678" s="1117"/>
      <c r="P678" s="1117"/>
    </row>
    <row r="679" spans="9:16">
      <c r="I679" s="445"/>
      <c r="J679" s="347" t="s">
        <v>1368</v>
      </c>
      <c r="K679" s="20" t="str">
        <f t="shared" si="13"/>
        <v>£m</v>
      </c>
      <c r="L679" s="1117"/>
      <c r="M679" s="1117"/>
      <c r="N679" s="1117"/>
      <c r="O679" s="1117"/>
      <c r="P679" s="1117"/>
    </row>
    <row r="680" spans="9:16">
      <c r="I680" s="445"/>
      <c r="J680" s="347" t="s">
        <v>1368</v>
      </c>
      <c r="K680" s="20" t="str">
        <f t="shared" si="13"/>
        <v>£m</v>
      </c>
      <c r="L680" s="1117"/>
      <c r="M680" s="1117"/>
      <c r="N680" s="1117"/>
      <c r="O680" s="1117"/>
      <c r="P680" s="1117"/>
    </row>
    <row r="681" spans="9:16">
      <c r="I681" s="445"/>
      <c r="J681" s="347" t="s">
        <v>1368</v>
      </c>
      <c r="K681" s="20" t="str">
        <f t="shared" si="13"/>
        <v>£m</v>
      </c>
      <c r="L681" s="1117"/>
      <c r="M681" s="1117"/>
      <c r="N681" s="1117"/>
      <c r="O681" s="1117"/>
      <c r="P681" s="1117"/>
    </row>
    <row r="682" spans="9:16">
      <c r="I682" s="445"/>
      <c r="J682" s="347" t="s">
        <v>1368</v>
      </c>
      <c r="K682" s="20" t="str">
        <f t="shared" si="13"/>
        <v>£m</v>
      </c>
      <c r="L682" s="1117"/>
      <c r="M682" s="1117"/>
      <c r="N682" s="1117"/>
      <c r="O682" s="1117"/>
      <c r="P682" s="1117"/>
    </row>
    <row r="683" spans="9:16">
      <c r="I683" s="445"/>
      <c r="J683" s="347" t="s">
        <v>1368</v>
      </c>
      <c r="K683" s="20" t="str">
        <f t="shared" si="13"/>
        <v>£m</v>
      </c>
      <c r="L683" s="1117"/>
      <c r="M683" s="1117"/>
      <c r="N683" s="1117"/>
      <c r="O683" s="1117"/>
      <c r="P683" s="1117"/>
    </row>
    <row r="684" spans="9:16" s="353" customFormat="1">
      <c r="I684" s="445"/>
      <c r="J684" s="347" t="s">
        <v>1368</v>
      </c>
      <c r="K684" s="20" t="str">
        <f t="shared" si="13"/>
        <v>£m</v>
      </c>
      <c r="L684" s="1117"/>
      <c r="M684" s="1117"/>
      <c r="N684" s="1117"/>
      <c r="O684" s="1117"/>
      <c r="P684" s="1117"/>
    </row>
    <row r="685" spans="9:16" s="78" customFormat="1">
      <c r="I685" s="445"/>
      <c r="J685" s="347" t="s">
        <v>1368</v>
      </c>
      <c r="K685" s="20" t="str">
        <f t="shared" si="13"/>
        <v>£m</v>
      </c>
      <c r="L685" s="1117"/>
      <c r="M685" s="1117"/>
      <c r="N685" s="1117"/>
      <c r="O685" s="1117"/>
      <c r="P685" s="1117"/>
    </row>
    <row r="686" spans="9:16" s="353" customFormat="1">
      <c r="I686" s="445"/>
      <c r="J686" s="347" t="s">
        <v>1368</v>
      </c>
      <c r="K686" s="20" t="str">
        <f t="shared" si="13"/>
        <v>£m</v>
      </c>
      <c r="L686" s="1117"/>
      <c r="M686" s="1117"/>
      <c r="N686" s="1117"/>
      <c r="O686" s="1117"/>
      <c r="P686" s="1117"/>
    </row>
    <row r="687" spans="9:16">
      <c r="I687" s="445"/>
      <c r="J687" s="347" t="s">
        <v>1368</v>
      </c>
      <c r="K687" s="20" t="str">
        <f t="shared" si="13"/>
        <v>£m</v>
      </c>
      <c r="L687" s="1117"/>
      <c r="M687" s="1117"/>
      <c r="N687" s="1117"/>
      <c r="O687" s="1117"/>
      <c r="P687" s="1117"/>
    </row>
    <row r="688" spans="9:16">
      <c r="I688" s="445"/>
      <c r="J688" s="347" t="s">
        <v>1368</v>
      </c>
      <c r="K688" s="20" t="str">
        <f t="shared" si="13"/>
        <v>£m</v>
      </c>
      <c r="L688" s="1117"/>
      <c r="M688" s="1117"/>
      <c r="N688" s="1117"/>
      <c r="O688" s="1117"/>
      <c r="P688" s="1117"/>
    </row>
    <row r="689" spans="9:16">
      <c r="I689" s="445"/>
      <c r="J689" s="347" t="s">
        <v>1368</v>
      </c>
      <c r="K689" s="20" t="str">
        <f t="shared" si="13"/>
        <v>£m</v>
      </c>
      <c r="L689" s="1117"/>
      <c r="M689" s="1117"/>
      <c r="N689" s="1117"/>
      <c r="O689" s="1117"/>
      <c r="P689" s="1117"/>
    </row>
    <row r="690" spans="9:16">
      <c r="I690" s="445"/>
      <c r="J690" s="347" t="s">
        <v>1368</v>
      </c>
      <c r="K690" s="20" t="str">
        <f t="shared" si="13"/>
        <v>£m</v>
      </c>
      <c r="L690" s="1117"/>
      <c r="M690" s="1117"/>
      <c r="N690" s="1117"/>
      <c r="O690" s="1117"/>
      <c r="P690" s="1117"/>
    </row>
    <row r="691" spans="9:16">
      <c r="I691" s="445"/>
      <c r="J691" s="347" t="s">
        <v>1368</v>
      </c>
      <c r="K691" s="20" t="str">
        <f t="shared" si="13"/>
        <v>£m</v>
      </c>
      <c r="L691" s="1117"/>
      <c r="M691" s="1117"/>
      <c r="N691" s="1117"/>
      <c r="O691" s="1117"/>
      <c r="P691" s="1117"/>
    </row>
    <row r="692" spans="9:16">
      <c r="I692" s="445"/>
      <c r="J692" s="347" t="s">
        <v>1368</v>
      </c>
      <c r="K692" s="20" t="str">
        <f t="shared" si="13"/>
        <v>£m</v>
      </c>
      <c r="L692" s="1117"/>
      <c r="M692" s="1117"/>
      <c r="N692" s="1117"/>
      <c r="O692" s="1117"/>
      <c r="P692" s="1117"/>
    </row>
    <row r="693" spans="9:16" s="78" customFormat="1">
      <c r="I693" s="445"/>
      <c r="J693" s="347" t="s">
        <v>1368</v>
      </c>
      <c r="K693" s="20" t="str">
        <f t="shared" si="13"/>
        <v>£m</v>
      </c>
      <c r="L693" s="1117"/>
      <c r="M693" s="1117"/>
      <c r="N693" s="1117"/>
      <c r="O693" s="1117"/>
      <c r="P693" s="1117"/>
    </row>
    <row r="694" spans="9:16" s="353" customFormat="1">
      <c r="I694" s="445"/>
      <c r="J694" s="347" t="s">
        <v>1368</v>
      </c>
      <c r="K694" s="20" t="str">
        <f t="shared" si="13"/>
        <v>£m</v>
      </c>
      <c r="L694" s="1117"/>
      <c r="M694" s="1117"/>
      <c r="N694" s="1117"/>
      <c r="O694" s="1117"/>
      <c r="P694" s="1117"/>
    </row>
    <row r="695" spans="9:16">
      <c r="I695" s="445"/>
      <c r="J695" s="347" t="s">
        <v>1368</v>
      </c>
      <c r="K695" s="20" t="str">
        <f t="shared" si="13"/>
        <v>£m</v>
      </c>
      <c r="L695" s="1117"/>
      <c r="M695" s="1117"/>
      <c r="N695" s="1117"/>
      <c r="O695" s="1117"/>
      <c r="P695" s="1117"/>
    </row>
    <row r="696" spans="9:16">
      <c r="I696" s="445"/>
      <c r="J696" s="347" t="s">
        <v>1368</v>
      </c>
      <c r="K696" s="20" t="str">
        <f t="shared" si="13"/>
        <v>£m</v>
      </c>
      <c r="L696" s="1117"/>
      <c r="M696" s="1117"/>
      <c r="N696" s="1117"/>
      <c r="O696" s="1117"/>
      <c r="P696" s="1117"/>
    </row>
    <row r="697" spans="9:16">
      <c r="I697" s="445"/>
      <c r="J697" s="347" t="s">
        <v>1368</v>
      </c>
      <c r="K697" s="20" t="str">
        <f t="shared" si="13"/>
        <v>£m</v>
      </c>
      <c r="L697" s="1117"/>
      <c r="M697" s="1117"/>
      <c r="N697" s="1117"/>
      <c r="O697" s="1117"/>
      <c r="P697" s="1117"/>
    </row>
    <row r="698" spans="9:16">
      <c r="I698" s="445"/>
      <c r="J698" s="347" t="s">
        <v>1368</v>
      </c>
      <c r="K698" s="20" t="str">
        <f t="shared" si="13"/>
        <v>£m</v>
      </c>
      <c r="L698" s="1117"/>
      <c r="M698" s="1117"/>
      <c r="N698" s="1117"/>
      <c r="O698" s="1117"/>
      <c r="P698" s="1117"/>
    </row>
    <row r="699" spans="9:16">
      <c r="I699" s="445"/>
      <c r="J699" s="347" t="s">
        <v>1368</v>
      </c>
      <c r="K699" s="20" t="str">
        <f t="shared" si="13"/>
        <v>£m</v>
      </c>
      <c r="L699" s="1117"/>
      <c r="M699" s="1117"/>
      <c r="N699" s="1117"/>
      <c r="O699" s="1117"/>
      <c r="P699" s="1117"/>
    </row>
    <row r="700" spans="9:16">
      <c r="I700" s="445"/>
      <c r="J700" s="347" t="s">
        <v>1368</v>
      </c>
      <c r="K700" s="20" t="str">
        <f t="shared" si="13"/>
        <v>£m</v>
      </c>
      <c r="L700" s="1117"/>
      <c r="M700" s="1117"/>
      <c r="N700" s="1117"/>
      <c r="O700" s="1117"/>
      <c r="P700" s="1117"/>
    </row>
    <row r="701" spans="9:16" s="78" customFormat="1">
      <c r="I701" s="445"/>
      <c r="J701" s="347" t="s">
        <v>1368</v>
      </c>
      <c r="K701" s="20" t="str">
        <f t="shared" si="13"/>
        <v>£m</v>
      </c>
      <c r="L701" s="1117"/>
      <c r="M701" s="1117"/>
      <c r="N701" s="1117"/>
      <c r="O701" s="1117"/>
      <c r="P701" s="1117"/>
    </row>
    <row r="702" spans="9:16" s="353" customFormat="1">
      <c r="I702" s="445"/>
      <c r="J702" s="347" t="s">
        <v>1368</v>
      </c>
      <c r="K702" s="20" t="str">
        <f t="shared" si="13"/>
        <v>£m</v>
      </c>
      <c r="L702" s="1117"/>
      <c r="M702" s="1117"/>
      <c r="N702" s="1117"/>
      <c r="O702" s="1117"/>
      <c r="P702" s="1117"/>
    </row>
    <row r="703" spans="9:16">
      <c r="I703" s="445"/>
      <c r="J703" s="347" t="s">
        <v>1368</v>
      </c>
      <c r="K703" s="20" t="str">
        <f t="shared" si="13"/>
        <v>£m</v>
      </c>
      <c r="L703" s="1117"/>
      <c r="M703" s="1117"/>
      <c r="N703" s="1117"/>
      <c r="O703" s="1117"/>
      <c r="P703" s="1117"/>
    </row>
    <row r="704" spans="9:16">
      <c r="I704" s="445"/>
      <c r="J704" s="347" t="s">
        <v>1368</v>
      </c>
      <c r="K704" s="20" t="str">
        <f t="shared" si="13"/>
        <v>£m</v>
      </c>
      <c r="L704" s="1117"/>
      <c r="M704" s="1117"/>
      <c r="N704" s="1117"/>
      <c r="O704" s="1117"/>
      <c r="P704" s="1117"/>
    </row>
    <row r="705" spans="9:16">
      <c r="I705" s="445"/>
      <c r="J705" s="347" t="s">
        <v>1368</v>
      </c>
      <c r="K705" s="20" t="str">
        <f t="shared" si="13"/>
        <v>£m</v>
      </c>
      <c r="L705" s="1117"/>
      <c r="M705" s="1117"/>
      <c r="N705" s="1117"/>
      <c r="O705" s="1117"/>
      <c r="P705" s="1117"/>
    </row>
    <row r="706" spans="9:16">
      <c r="I706" s="445"/>
      <c r="J706" s="347" t="s">
        <v>1368</v>
      </c>
      <c r="K706" s="20" t="str">
        <f t="shared" si="13"/>
        <v>£m</v>
      </c>
      <c r="L706" s="1117"/>
      <c r="M706" s="1117"/>
      <c r="N706" s="1117"/>
      <c r="O706" s="1117"/>
      <c r="P706" s="1117"/>
    </row>
    <row r="707" spans="9:16">
      <c r="I707" s="445"/>
      <c r="J707" s="347" t="s">
        <v>1368</v>
      </c>
      <c r="K707" s="20" t="str">
        <f t="shared" si="13"/>
        <v>£m</v>
      </c>
      <c r="L707" s="1117"/>
      <c r="M707" s="1117"/>
      <c r="N707" s="1117"/>
      <c r="O707" s="1117"/>
      <c r="P707" s="1117"/>
    </row>
    <row r="708" spans="9:16">
      <c r="I708" s="445"/>
      <c r="J708" s="347" t="s">
        <v>1368</v>
      </c>
      <c r="K708" s="20" t="str">
        <f t="shared" si="13"/>
        <v>£m</v>
      </c>
      <c r="L708" s="1117"/>
      <c r="M708" s="1117"/>
      <c r="N708" s="1117"/>
      <c r="O708" s="1117"/>
      <c r="P708" s="1117"/>
    </row>
    <row r="709" spans="9:16" s="78" customFormat="1">
      <c r="I709" s="445"/>
      <c r="J709" s="347" t="s">
        <v>1368</v>
      </c>
      <c r="K709" s="20" t="str">
        <f t="shared" si="13"/>
        <v>£m</v>
      </c>
      <c r="L709" s="1117"/>
      <c r="M709" s="1117"/>
      <c r="N709" s="1117"/>
      <c r="O709" s="1117"/>
      <c r="P709" s="1117"/>
    </row>
    <row r="710" spans="9:16" s="353" customFormat="1">
      <c r="I710" s="445"/>
      <c r="J710" s="347" t="s">
        <v>1368</v>
      </c>
      <c r="K710" s="20" t="str">
        <f t="shared" si="13"/>
        <v>£m</v>
      </c>
      <c r="L710" s="1117"/>
      <c r="M710" s="1117"/>
      <c r="N710" s="1117"/>
      <c r="O710" s="1117"/>
      <c r="P710" s="1117"/>
    </row>
    <row r="711" spans="9:16">
      <c r="I711" s="445"/>
      <c r="J711" s="347" t="s">
        <v>1368</v>
      </c>
      <c r="K711" s="20" t="str">
        <f t="shared" si="13"/>
        <v>£m</v>
      </c>
      <c r="L711" s="1117"/>
      <c r="M711" s="1117"/>
      <c r="N711" s="1117"/>
      <c r="O711" s="1117"/>
      <c r="P711" s="1117"/>
    </row>
    <row r="712" spans="9:16">
      <c r="I712" s="445"/>
      <c r="J712" s="347" t="s">
        <v>1368</v>
      </c>
      <c r="K712" s="20" t="str">
        <f t="shared" si="13"/>
        <v>£m</v>
      </c>
      <c r="L712" s="1117"/>
      <c r="M712" s="1117"/>
      <c r="N712" s="1117"/>
      <c r="O712" s="1117"/>
      <c r="P712" s="1117"/>
    </row>
    <row r="713" spans="9:16">
      <c r="I713" s="445"/>
      <c r="J713" s="347" t="s">
        <v>1368</v>
      </c>
      <c r="K713" s="20" t="str">
        <f t="shared" si="13"/>
        <v>£m</v>
      </c>
      <c r="L713" s="1117"/>
      <c r="M713" s="1117"/>
      <c r="N713" s="1117"/>
      <c r="O713" s="1117"/>
      <c r="P713" s="1117"/>
    </row>
    <row r="714" spans="9:16">
      <c r="I714" s="445"/>
      <c r="J714" s="347" t="s">
        <v>1368</v>
      </c>
      <c r="K714" s="20" t="str">
        <f t="shared" si="13"/>
        <v>£m</v>
      </c>
      <c r="L714" s="1117"/>
      <c r="M714" s="1117"/>
      <c r="N714" s="1117"/>
      <c r="O714" s="1117"/>
      <c r="P714" s="1117"/>
    </row>
    <row r="715" spans="9:16">
      <c r="I715" s="445"/>
      <c r="J715" s="347" t="s">
        <v>1368</v>
      </c>
      <c r="K715" s="20" t="str">
        <f t="shared" si="13"/>
        <v>£m</v>
      </c>
      <c r="L715" s="1117"/>
      <c r="M715" s="1117"/>
      <c r="N715" s="1117"/>
      <c r="O715" s="1117"/>
      <c r="P715" s="1117"/>
    </row>
    <row r="716" spans="9:16">
      <c r="I716" s="445"/>
      <c r="J716" s="347" t="s">
        <v>1368</v>
      </c>
      <c r="K716" s="20" t="str">
        <f t="shared" si="13"/>
        <v>£m</v>
      </c>
      <c r="L716" s="1117"/>
      <c r="M716" s="1117"/>
      <c r="N716" s="1117"/>
      <c r="O716" s="1117"/>
      <c r="P716" s="1117"/>
    </row>
    <row r="717" spans="9:16" s="78" customFormat="1">
      <c r="I717" s="445"/>
      <c r="J717" s="347" t="s">
        <v>1368</v>
      </c>
      <c r="K717" s="20" t="str">
        <f t="shared" si="13"/>
        <v>£m</v>
      </c>
      <c r="L717" s="1117"/>
      <c r="M717" s="1117"/>
      <c r="N717" s="1117"/>
      <c r="O717" s="1117"/>
      <c r="P717" s="1117"/>
    </row>
    <row r="718" spans="9:16" s="353" customFormat="1">
      <c r="I718" s="445"/>
      <c r="J718" s="347" t="s">
        <v>1368</v>
      </c>
      <c r="K718" s="20" t="str">
        <f t="shared" si="13"/>
        <v>£m</v>
      </c>
      <c r="L718" s="1117"/>
      <c r="M718" s="1117"/>
      <c r="N718" s="1117"/>
      <c r="O718" s="1117"/>
      <c r="P718" s="1117"/>
    </row>
    <row r="719" spans="9:16">
      <c r="I719" s="445"/>
      <c r="J719" s="347" t="s">
        <v>1368</v>
      </c>
      <c r="K719" s="20" t="str">
        <f t="shared" si="13"/>
        <v>£m</v>
      </c>
      <c r="L719" s="1117"/>
      <c r="M719" s="1117"/>
      <c r="N719" s="1117"/>
      <c r="O719" s="1117"/>
      <c r="P719" s="1117"/>
    </row>
    <row r="720" spans="9:16">
      <c r="I720" s="445"/>
      <c r="J720" s="347" t="s">
        <v>1368</v>
      </c>
      <c r="K720" s="20" t="str">
        <f t="shared" si="13"/>
        <v>£m</v>
      </c>
      <c r="L720" s="1117"/>
      <c r="M720" s="1117"/>
      <c r="N720" s="1117"/>
      <c r="O720" s="1117"/>
      <c r="P720" s="1117"/>
    </row>
    <row r="721" spans="9:16">
      <c r="I721" s="445"/>
      <c r="J721" s="347" t="s">
        <v>1368</v>
      </c>
      <c r="K721" s="20" t="str">
        <f t="shared" si="13"/>
        <v>£m</v>
      </c>
      <c r="L721" s="1117"/>
      <c r="M721" s="1117"/>
      <c r="N721" s="1117"/>
      <c r="O721" s="1117"/>
      <c r="P721" s="1117"/>
    </row>
    <row r="722" spans="9:16">
      <c r="I722" s="445"/>
      <c r="J722" s="347" t="s">
        <v>1368</v>
      </c>
      <c r="K722" s="20" t="str">
        <f t="shared" si="13"/>
        <v>£m</v>
      </c>
      <c r="L722" s="1117"/>
      <c r="M722" s="1117"/>
      <c r="N722" s="1117"/>
      <c r="O722" s="1117"/>
      <c r="P722" s="1117"/>
    </row>
    <row r="723" spans="9:16">
      <c r="I723" s="445"/>
      <c r="J723" s="347" t="s">
        <v>1368</v>
      </c>
      <c r="K723" s="20" t="str">
        <f t="shared" si="13"/>
        <v>£m</v>
      </c>
      <c r="L723" s="1117"/>
      <c r="M723" s="1117"/>
      <c r="N723" s="1117"/>
      <c r="O723" s="1117"/>
      <c r="P723" s="1117"/>
    </row>
    <row r="724" spans="9:16">
      <c r="I724" s="445"/>
      <c r="J724" s="347" t="s">
        <v>1368</v>
      </c>
      <c r="K724" s="20" t="str">
        <f t="shared" si="13"/>
        <v>£m</v>
      </c>
      <c r="L724" s="1117"/>
      <c r="M724" s="1117"/>
      <c r="N724" s="1117"/>
      <c r="O724" s="1117"/>
      <c r="P724" s="1117"/>
    </row>
    <row r="725" spans="9:16" s="78" customFormat="1">
      <c r="I725" s="445"/>
      <c r="J725" s="347" t="s">
        <v>1368</v>
      </c>
      <c r="K725" s="20" t="str">
        <f t="shared" si="13"/>
        <v>£m</v>
      </c>
      <c r="L725" s="1117"/>
      <c r="M725" s="1117"/>
      <c r="N725" s="1117"/>
      <c r="O725" s="1117"/>
      <c r="P725" s="1117"/>
    </row>
    <row r="726" spans="9:16" s="353" customFormat="1">
      <c r="I726" s="445"/>
      <c r="J726" s="347" t="s">
        <v>1368</v>
      </c>
      <c r="K726" s="20" t="str">
        <f t="shared" si="13"/>
        <v>£m</v>
      </c>
      <c r="L726" s="1117"/>
      <c r="M726" s="1117"/>
      <c r="N726" s="1117"/>
      <c r="O726" s="1117"/>
      <c r="P726" s="1117"/>
    </row>
    <row r="727" spans="9:16">
      <c r="I727" s="445"/>
      <c r="J727" s="347" t="s">
        <v>1368</v>
      </c>
      <c r="K727" s="20" t="str">
        <f t="shared" si="13"/>
        <v>£m</v>
      </c>
      <c r="L727" s="1117"/>
      <c r="M727" s="1117"/>
      <c r="N727" s="1117"/>
      <c r="O727" s="1117"/>
      <c r="P727" s="1117"/>
    </row>
    <row r="728" spans="9:16">
      <c r="I728" s="445"/>
      <c r="J728" s="347" t="s">
        <v>1368</v>
      </c>
      <c r="K728" s="20" t="str">
        <f t="shared" si="13"/>
        <v>£m</v>
      </c>
      <c r="L728" s="1117"/>
      <c r="M728" s="1117"/>
      <c r="N728" s="1117"/>
      <c r="O728" s="1117"/>
      <c r="P728" s="1117"/>
    </row>
    <row r="729" spans="9:16">
      <c r="I729" s="445"/>
      <c r="J729" s="347" t="s">
        <v>1368</v>
      </c>
      <c r="K729" s="20" t="str">
        <f t="shared" si="13"/>
        <v>£m</v>
      </c>
      <c r="L729" s="1117"/>
      <c r="M729" s="1117"/>
      <c r="N729" s="1117"/>
      <c r="O729" s="1117"/>
      <c r="P729" s="1117"/>
    </row>
    <row r="730" spans="9:16">
      <c r="I730" s="445"/>
      <c r="J730" s="347" t="s">
        <v>1368</v>
      </c>
      <c r="K730" s="20" t="str">
        <f t="shared" si="13"/>
        <v>£m</v>
      </c>
      <c r="L730" s="1117"/>
      <c r="M730" s="1117"/>
      <c r="N730" s="1117"/>
      <c r="O730" s="1117"/>
      <c r="P730" s="1117"/>
    </row>
    <row r="731" spans="9:16">
      <c r="I731" s="445"/>
      <c r="J731" s="347" t="s">
        <v>1368</v>
      </c>
      <c r="K731" s="20" t="str">
        <f t="shared" si="13"/>
        <v>£m</v>
      </c>
      <c r="L731" s="1117"/>
      <c r="M731" s="1117"/>
      <c r="N731" s="1117"/>
      <c r="O731" s="1117"/>
      <c r="P731" s="1117"/>
    </row>
    <row r="732" spans="9:16">
      <c r="I732" s="445"/>
      <c r="J732" s="347" t="s">
        <v>1368</v>
      </c>
      <c r="K732" s="20" t="str">
        <f t="shared" si="13"/>
        <v>£m</v>
      </c>
      <c r="L732" s="1117"/>
      <c r="M732" s="1117"/>
      <c r="N732" s="1117"/>
      <c r="O732" s="1117"/>
      <c r="P732" s="1117"/>
    </row>
    <row r="733" spans="9:16" s="78" customFormat="1">
      <c r="I733" s="445"/>
      <c r="J733" s="347" t="s">
        <v>1368</v>
      </c>
      <c r="K733" s="20" t="str">
        <f t="shared" si="13"/>
        <v>£m</v>
      </c>
      <c r="L733" s="1117"/>
      <c r="M733" s="1117"/>
      <c r="N733" s="1117"/>
      <c r="O733" s="1117"/>
      <c r="P733" s="1117"/>
    </row>
    <row r="734" spans="9:16" s="353" customFormat="1">
      <c r="I734" s="445"/>
      <c r="J734" s="347" t="s">
        <v>1368</v>
      </c>
      <c r="K734" s="20" t="str">
        <f t="shared" si="13"/>
        <v>£m</v>
      </c>
      <c r="L734" s="1117"/>
      <c r="M734" s="1117"/>
      <c r="N734" s="1117"/>
      <c r="O734" s="1117"/>
      <c r="P734" s="1117"/>
    </row>
    <row r="735" spans="9:16">
      <c r="I735" s="445"/>
      <c r="J735" s="347" t="s">
        <v>1368</v>
      </c>
      <c r="K735" s="20" t="str">
        <f t="shared" si="13"/>
        <v>£m</v>
      </c>
      <c r="L735" s="1117"/>
      <c r="M735" s="1117"/>
      <c r="N735" s="1117"/>
      <c r="O735" s="1117"/>
      <c r="P735" s="1117"/>
    </row>
    <row r="736" spans="9:16">
      <c r="I736" s="445"/>
      <c r="J736" s="347" t="s">
        <v>1368</v>
      </c>
      <c r="K736" s="20" t="str">
        <f t="shared" si="13"/>
        <v>£m</v>
      </c>
      <c r="L736" s="1117"/>
      <c r="M736" s="1117"/>
      <c r="N736" s="1117"/>
      <c r="O736" s="1117"/>
      <c r="P736" s="1117"/>
    </row>
    <row r="737" spans="9:16">
      <c r="I737" s="445"/>
      <c r="J737" s="347" t="s">
        <v>1368</v>
      </c>
      <c r="K737" s="20" t="str">
        <f t="shared" si="13"/>
        <v>£m</v>
      </c>
      <c r="L737" s="1117"/>
      <c r="M737" s="1117"/>
      <c r="N737" s="1117"/>
      <c r="O737" s="1117"/>
      <c r="P737" s="1117"/>
    </row>
    <row r="738" spans="9:16">
      <c r="I738" s="445"/>
      <c r="J738" s="347" t="s">
        <v>1368</v>
      </c>
      <c r="K738" s="20" t="str">
        <f t="shared" si="13"/>
        <v>£m</v>
      </c>
      <c r="L738" s="1117"/>
      <c r="M738" s="1117"/>
      <c r="N738" s="1117"/>
      <c r="O738" s="1117"/>
      <c r="P738" s="1117"/>
    </row>
    <row r="739" spans="9:16">
      <c r="I739" s="445"/>
      <c r="J739" s="347" t="s">
        <v>1368</v>
      </c>
      <c r="K739" s="20" t="str">
        <f t="shared" si="13"/>
        <v>£m</v>
      </c>
      <c r="L739" s="1117"/>
      <c r="M739" s="1117"/>
      <c r="N739" s="1117"/>
      <c r="O739" s="1117"/>
      <c r="P739" s="1117"/>
    </row>
    <row r="740" spans="9:16">
      <c r="I740" s="445"/>
      <c r="J740" s="347" t="s">
        <v>1368</v>
      </c>
      <c r="K740" s="20" t="str">
        <f t="shared" ref="K740:K803" si="14">IF(F740="Placeholder", "Placeholder", "£m")</f>
        <v>£m</v>
      </c>
      <c r="L740" s="1117"/>
      <c r="M740" s="1117"/>
      <c r="N740" s="1117"/>
      <c r="O740" s="1117"/>
      <c r="P740" s="1117"/>
    </row>
    <row r="741" spans="9:16" s="78" customFormat="1">
      <c r="I741" s="445"/>
      <c r="J741" s="347" t="s">
        <v>1368</v>
      </c>
      <c r="K741" s="20" t="str">
        <f t="shared" si="14"/>
        <v>£m</v>
      </c>
      <c r="L741" s="1117"/>
      <c r="M741" s="1117"/>
      <c r="N741" s="1117"/>
      <c r="O741" s="1117"/>
      <c r="P741" s="1117"/>
    </row>
    <row r="742" spans="9:16" s="353" customFormat="1">
      <c r="I742" s="445"/>
      <c r="J742" s="347" t="s">
        <v>1368</v>
      </c>
      <c r="K742" s="20" t="str">
        <f t="shared" si="14"/>
        <v>£m</v>
      </c>
      <c r="L742" s="1117"/>
      <c r="M742" s="1117"/>
      <c r="N742" s="1117"/>
      <c r="O742" s="1117"/>
      <c r="P742" s="1117"/>
    </row>
    <row r="743" spans="9:16">
      <c r="I743" s="445"/>
      <c r="J743" s="347" t="s">
        <v>1368</v>
      </c>
      <c r="K743" s="20" t="str">
        <f t="shared" si="14"/>
        <v>£m</v>
      </c>
      <c r="L743" s="1117"/>
      <c r="M743" s="1117"/>
      <c r="N743" s="1117"/>
      <c r="O743" s="1117"/>
      <c r="P743" s="1117"/>
    </row>
    <row r="744" spans="9:16">
      <c r="I744" s="445"/>
      <c r="J744" s="347" t="s">
        <v>1368</v>
      </c>
      <c r="K744" s="20" t="str">
        <f t="shared" si="14"/>
        <v>£m</v>
      </c>
      <c r="L744" s="1117"/>
      <c r="M744" s="1117"/>
      <c r="N744" s="1117"/>
      <c r="O744" s="1117"/>
      <c r="P744" s="1117"/>
    </row>
    <row r="745" spans="9:16">
      <c r="I745" s="445"/>
      <c r="J745" s="347" t="s">
        <v>1368</v>
      </c>
      <c r="K745" s="20" t="str">
        <f t="shared" si="14"/>
        <v>£m</v>
      </c>
      <c r="L745" s="1117"/>
      <c r="M745" s="1117"/>
      <c r="N745" s="1117"/>
      <c r="O745" s="1117"/>
      <c r="P745" s="1117"/>
    </row>
    <row r="746" spans="9:16">
      <c r="I746" s="445"/>
      <c r="J746" s="347" t="s">
        <v>1368</v>
      </c>
      <c r="K746" s="20" t="str">
        <f t="shared" si="14"/>
        <v>£m</v>
      </c>
      <c r="L746" s="1117"/>
      <c r="M746" s="1117"/>
      <c r="N746" s="1117"/>
      <c r="O746" s="1117"/>
      <c r="P746" s="1117"/>
    </row>
    <row r="747" spans="9:16">
      <c r="I747" s="445"/>
      <c r="J747" s="347" t="s">
        <v>1368</v>
      </c>
      <c r="K747" s="20" t="str">
        <f t="shared" si="14"/>
        <v>£m</v>
      </c>
      <c r="L747" s="1117"/>
      <c r="M747" s="1117"/>
      <c r="N747" s="1117"/>
      <c r="O747" s="1117"/>
      <c r="P747" s="1117"/>
    </row>
    <row r="748" spans="9:16">
      <c r="I748" s="445"/>
      <c r="J748" s="347" t="s">
        <v>1368</v>
      </c>
      <c r="K748" s="20" t="str">
        <f t="shared" si="14"/>
        <v>£m</v>
      </c>
      <c r="L748" s="1117"/>
      <c r="M748" s="1117"/>
      <c r="N748" s="1117"/>
      <c r="O748" s="1117"/>
      <c r="P748" s="1117"/>
    </row>
    <row r="749" spans="9:16">
      <c r="I749" s="445"/>
      <c r="J749" s="347" t="s">
        <v>1368</v>
      </c>
      <c r="K749" s="20" t="str">
        <f t="shared" si="14"/>
        <v>£m</v>
      </c>
      <c r="L749" s="1117"/>
      <c r="M749" s="1117"/>
      <c r="N749" s="1117"/>
      <c r="O749" s="1117"/>
      <c r="P749" s="1117"/>
    </row>
    <row r="750" spans="9:16" s="353" customFormat="1">
      <c r="I750" s="445"/>
      <c r="J750" s="347" t="s">
        <v>1368</v>
      </c>
      <c r="K750" s="20" t="str">
        <f t="shared" si="14"/>
        <v>£m</v>
      </c>
      <c r="L750" s="1117"/>
      <c r="M750" s="1117"/>
      <c r="N750" s="1117"/>
      <c r="O750" s="1117"/>
      <c r="P750" s="1117"/>
    </row>
    <row r="751" spans="9:16" s="78" customFormat="1">
      <c r="I751" s="445"/>
      <c r="J751" s="347" t="s">
        <v>1368</v>
      </c>
      <c r="K751" s="20" t="str">
        <f t="shared" si="14"/>
        <v>£m</v>
      </c>
      <c r="L751" s="1117"/>
      <c r="M751" s="1117"/>
      <c r="N751" s="1117"/>
      <c r="O751" s="1117"/>
      <c r="P751" s="1117"/>
    </row>
    <row r="752" spans="9:16" s="353" customFormat="1">
      <c r="I752" s="445"/>
      <c r="J752" s="347" t="s">
        <v>1368</v>
      </c>
      <c r="K752" s="20" t="str">
        <f t="shared" si="14"/>
        <v>£m</v>
      </c>
      <c r="L752" s="1117"/>
      <c r="M752" s="1117"/>
      <c r="N752" s="1117"/>
      <c r="O752" s="1117"/>
      <c r="P752" s="1117"/>
    </row>
    <row r="753" spans="9:16">
      <c r="I753" s="445"/>
      <c r="J753" s="347" t="s">
        <v>1368</v>
      </c>
      <c r="K753" s="20" t="str">
        <f t="shared" si="14"/>
        <v>£m</v>
      </c>
      <c r="L753" s="1117"/>
      <c r="M753" s="1117"/>
      <c r="N753" s="1117"/>
      <c r="O753" s="1117"/>
      <c r="P753" s="1117"/>
    </row>
    <row r="754" spans="9:16">
      <c r="I754" s="445"/>
      <c r="J754" s="347" t="s">
        <v>1368</v>
      </c>
      <c r="K754" s="20" t="str">
        <f t="shared" si="14"/>
        <v>£m</v>
      </c>
      <c r="L754" s="1117"/>
      <c r="M754" s="1117"/>
      <c r="N754" s="1117"/>
      <c r="O754" s="1117"/>
      <c r="P754" s="1117"/>
    </row>
    <row r="755" spans="9:16" s="78" customFormat="1">
      <c r="I755" s="445"/>
      <c r="J755" s="347" t="s">
        <v>1368</v>
      </c>
      <c r="K755" s="20" t="str">
        <f t="shared" si="14"/>
        <v>£m</v>
      </c>
      <c r="L755" s="1117"/>
      <c r="M755" s="1117"/>
      <c r="N755" s="1117"/>
      <c r="O755" s="1117"/>
      <c r="P755" s="1117"/>
    </row>
    <row r="756" spans="9:16" s="353" customFormat="1">
      <c r="I756" s="445"/>
      <c r="J756" s="347" t="s">
        <v>1368</v>
      </c>
      <c r="K756" s="20" t="str">
        <f t="shared" si="14"/>
        <v>£m</v>
      </c>
      <c r="L756" s="1117"/>
      <c r="M756" s="1117"/>
      <c r="N756" s="1117"/>
      <c r="O756" s="1117"/>
      <c r="P756" s="1117"/>
    </row>
    <row r="757" spans="9:16">
      <c r="I757" s="445"/>
      <c r="J757" s="347" t="s">
        <v>1368</v>
      </c>
      <c r="K757" s="20" t="str">
        <f t="shared" si="14"/>
        <v>£m</v>
      </c>
      <c r="L757" s="1117"/>
      <c r="M757" s="1117"/>
      <c r="N757" s="1117"/>
      <c r="O757" s="1117"/>
      <c r="P757" s="1117"/>
    </row>
    <row r="758" spans="9:16">
      <c r="I758" s="445"/>
      <c r="J758" s="347" t="s">
        <v>1368</v>
      </c>
      <c r="K758" s="20" t="str">
        <f t="shared" si="14"/>
        <v>£m</v>
      </c>
      <c r="L758" s="1117"/>
      <c r="M758" s="1117"/>
      <c r="N758" s="1117"/>
      <c r="O758" s="1117"/>
      <c r="P758" s="1117"/>
    </row>
    <row r="759" spans="9:16">
      <c r="I759" s="445"/>
      <c r="J759" s="347" t="s">
        <v>1368</v>
      </c>
      <c r="K759" s="20" t="str">
        <f t="shared" si="14"/>
        <v>£m</v>
      </c>
      <c r="L759" s="1117"/>
      <c r="M759" s="1117"/>
      <c r="N759" s="1117"/>
      <c r="O759" s="1117"/>
      <c r="P759" s="1117"/>
    </row>
    <row r="760" spans="9:16">
      <c r="I760" s="445"/>
      <c r="J760" s="347" t="s">
        <v>1368</v>
      </c>
      <c r="K760" s="20" t="str">
        <f t="shared" si="14"/>
        <v>£m</v>
      </c>
      <c r="L760" s="1117"/>
      <c r="M760" s="1117"/>
      <c r="N760" s="1117"/>
      <c r="O760" s="1117"/>
      <c r="P760" s="1117"/>
    </row>
    <row r="761" spans="9:16">
      <c r="I761" s="445"/>
      <c r="J761" s="347" t="s">
        <v>1368</v>
      </c>
      <c r="K761" s="20" t="str">
        <f t="shared" si="14"/>
        <v>£m</v>
      </c>
      <c r="L761" s="1117"/>
      <c r="M761" s="1117"/>
      <c r="N761" s="1117"/>
      <c r="O761" s="1117"/>
      <c r="P761" s="1117"/>
    </row>
    <row r="762" spans="9:16">
      <c r="I762" s="445"/>
      <c r="J762" s="347" t="s">
        <v>1368</v>
      </c>
      <c r="K762" s="20" t="str">
        <f t="shared" si="14"/>
        <v>£m</v>
      </c>
      <c r="L762" s="1117"/>
      <c r="M762" s="1117"/>
      <c r="N762" s="1117"/>
      <c r="O762" s="1117"/>
      <c r="P762" s="1117"/>
    </row>
    <row r="763" spans="9:16" s="78" customFormat="1">
      <c r="I763" s="445"/>
      <c r="J763" s="347" t="s">
        <v>1368</v>
      </c>
      <c r="K763" s="20" t="str">
        <f t="shared" si="14"/>
        <v>£m</v>
      </c>
      <c r="L763" s="1117"/>
      <c r="M763" s="1117"/>
      <c r="N763" s="1117"/>
      <c r="O763" s="1117"/>
      <c r="P763" s="1117"/>
    </row>
    <row r="764" spans="9:16" s="353" customFormat="1">
      <c r="I764" s="445"/>
      <c r="J764" s="347" t="s">
        <v>1368</v>
      </c>
      <c r="K764" s="20" t="str">
        <f t="shared" si="14"/>
        <v>£m</v>
      </c>
      <c r="L764" s="1117"/>
      <c r="M764" s="1117"/>
      <c r="N764" s="1117"/>
      <c r="O764" s="1117"/>
      <c r="P764" s="1117"/>
    </row>
    <row r="765" spans="9:16">
      <c r="I765" s="445"/>
      <c r="J765" s="347" t="s">
        <v>1368</v>
      </c>
      <c r="K765" s="20" t="str">
        <f t="shared" si="14"/>
        <v>£m</v>
      </c>
      <c r="L765" s="1117"/>
      <c r="M765" s="1117"/>
      <c r="N765" s="1117"/>
      <c r="O765" s="1117"/>
      <c r="P765" s="1117"/>
    </row>
    <row r="766" spans="9:16">
      <c r="I766" s="445"/>
      <c r="J766" s="347" t="s">
        <v>1368</v>
      </c>
      <c r="K766" s="20" t="str">
        <f t="shared" si="14"/>
        <v>£m</v>
      </c>
      <c r="L766" s="1117"/>
      <c r="M766" s="1117"/>
      <c r="N766" s="1117"/>
      <c r="O766" s="1117"/>
      <c r="P766" s="1117"/>
    </row>
    <row r="767" spans="9:16">
      <c r="I767" s="445"/>
      <c r="J767" s="347" t="s">
        <v>1368</v>
      </c>
      <c r="K767" s="20" t="str">
        <f t="shared" si="14"/>
        <v>£m</v>
      </c>
      <c r="L767" s="1117"/>
      <c r="M767" s="1117"/>
      <c r="N767" s="1117"/>
      <c r="O767" s="1117"/>
      <c r="P767" s="1117"/>
    </row>
    <row r="768" spans="9:16">
      <c r="I768" s="445"/>
      <c r="J768" s="347" t="s">
        <v>1368</v>
      </c>
      <c r="K768" s="20" t="str">
        <f t="shared" si="14"/>
        <v>£m</v>
      </c>
      <c r="L768" s="1117"/>
      <c r="M768" s="1117"/>
      <c r="N768" s="1117"/>
      <c r="O768" s="1117"/>
      <c r="P768" s="1117"/>
    </row>
    <row r="769" spans="9:16">
      <c r="I769" s="445"/>
      <c r="J769" s="347" t="s">
        <v>1368</v>
      </c>
      <c r="K769" s="20" t="str">
        <f t="shared" si="14"/>
        <v>£m</v>
      </c>
      <c r="L769" s="1117"/>
      <c r="M769" s="1117"/>
      <c r="N769" s="1117"/>
      <c r="O769" s="1117"/>
      <c r="P769" s="1117"/>
    </row>
    <row r="770" spans="9:16">
      <c r="I770" s="445"/>
      <c r="J770" s="347" t="s">
        <v>1368</v>
      </c>
      <c r="K770" s="20" t="str">
        <f t="shared" si="14"/>
        <v>£m</v>
      </c>
      <c r="L770" s="1117"/>
      <c r="M770" s="1117"/>
      <c r="N770" s="1117"/>
      <c r="O770" s="1117"/>
      <c r="P770" s="1117"/>
    </row>
    <row r="771" spans="9:16" s="78" customFormat="1">
      <c r="I771" s="445"/>
      <c r="J771" s="347" t="s">
        <v>1368</v>
      </c>
      <c r="K771" s="20" t="str">
        <f t="shared" si="14"/>
        <v>£m</v>
      </c>
      <c r="L771" s="1117"/>
      <c r="M771" s="1117"/>
      <c r="N771" s="1117"/>
      <c r="O771" s="1117"/>
      <c r="P771" s="1117"/>
    </row>
    <row r="772" spans="9:16" s="353" customFormat="1">
      <c r="I772" s="445"/>
      <c r="J772" s="347" t="s">
        <v>1368</v>
      </c>
      <c r="K772" s="20" t="str">
        <f t="shared" si="14"/>
        <v>£m</v>
      </c>
      <c r="L772" s="1117"/>
      <c r="M772" s="1117"/>
      <c r="N772" s="1117"/>
      <c r="O772" s="1117"/>
      <c r="P772" s="1117"/>
    </row>
    <row r="773" spans="9:16">
      <c r="I773" s="445"/>
      <c r="J773" s="347" t="s">
        <v>1368</v>
      </c>
      <c r="K773" s="20" t="str">
        <f t="shared" si="14"/>
        <v>£m</v>
      </c>
      <c r="L773" s="1117"/>
      <c r="M773" s="1117"/>
      <c r="N773" s="1117"/>
      <c r="O773" s="1117"/>
      <c r="P773" s="1117"/>
    </row>
    <row r="774" spans="9:16">
      <c r="I774" s="445"/>
      <c r="J774" s="347" t="s">
        <v>1368</v>
      </c>
      <c r="K774" s="20" t="str">
        <f t="shared" si="14"/>
        <v>£m</v>
      </c>
      <c r="L774" s="1117"/>
      <c r="M774" s="1117"/>
      <c r="N774" s="1117"/>
      <c r="O774" s="1117"/>
      <c r="P774" s="1117"/>
    </row>
    <row r="775" spans="9:16">
      <c r="I775" s="445"/>
      <c r="J775" s="347" t="s">
        <v>1368</v>
      </c>
      <c r="K775" s="20" t="str">
        <f t="shared" si="14"/>
        <v>£m</v>
      </c>
      <c r="L775" s="1117"/>
      <c r="M775" s="1117"/>
      <c r="N775" s="1117"/>
      <c r="O775" s="1117"/>
      <c r="P775" s="1117"/>
    </row>
    <row r="776" spans="9:16">
      <c r="I776" s="445"/>
      <c r="J776" s="347" t="s">
        <v>1368</v>
      </c>
      <c r="K776" s="20" t="str">
        <f t="shared" si="14"/>
        <v>£m</v>
      </c>
      <c r="L776" s="1117"/>
      <c r="M776" s="1117"/>
      <c r="N776" s="1117"/>
      <c r="O776" s="1117"/>
      <c r="P776" s="1117"/>
    </row>
    <row r="777" spans="9:16">
      <c r="I777" s="445"/>
      <c r="J777" s="347" t="s">
        <v>1368</v>
      </c>
      <c r="K777" s="20" t="str">
        <f t="shared" si="14"/>
        <v>£m</v>
      </c>
      <c r="L777" s="1117"/>
      <c r="M777" s="1117"/>
      <c r="N777" s="1117"/>
      <c r="O777" s="1117"/>
      <c r="P777" s="1117"/>
    </row>
    <row r="778" spans="9:16">
      <c r="I778" s="445"/>
      <c r="J778" s="347" t="s">
        <v>1368</v>
      </c>
      <c r="K778" s="20" t="str">
        <f t="shared" si="14"/>
        <v>£m</v>
      </c>
      <c r="L778" s="1117"/>
      <c r="M778" s="1117"/>
      <c r="N778" s="1117"/>
      <c r="O778" s="1117"/>
      <c r="P778" s="1117"/>
    </row>
    <row r="779" spans="9:16" s="78" customFormat="1">
      <c r="I779" s="445"/>
      <c r="J779" s="347" t="s">
        <v>1368</v>
      </c>
      <c r="K779" s="20" t="str">
        <f t="shared" si="14"/>
        <v>£m</v>
      </c>
      <c r="L779" s="1117"/>
      <c r="M779" s="1117"/>
      <c r="N779" s="1117"/>
      <c r="O779" s="1117"/>
      <c r="P779" s="1117"/>
    </row>
    <row r="780" spans="9:16" s="353" customFormat="1">
      <c r="I780" s="445"/>
      <c r="J780" s="347" t="s">
        <v>1368</v>
      </c>
      <c r="K780" s="20" t="str">
        <f t="shared" si="14"/>
        <v>£m</v>
      </c>
      <c r="L780" s="1117"/>
      <c r="M780" s="1117"/>
      <c r="N780" s="1117"/>
      <c r="O780" s="1117"/>
      <c r="P780" s="1117"/>
    </row>
    <row r="781" spans="9:16">
      <c r="I781" s="445"/>
      <c r="J781" s="347" t="s">
        <v>1368</v>
      </c>
      <c r="K781" s="20" t="str">
        <f t="shared" si="14"/>
        <v>£m</v>
      </c>
      <c r="L781" s="1117"/>
      <c r="M781" s="1117"/>
      <c r="N781" s="1117"/>
      <c r="O781" s="1117"/>
      <c r="P781" s="1117"/>
    </row>
    <row r="782" spans="9:16">
      <c r="I782" s="445"/>
      <c r="J782" s="347" t="s">
        <v>1368</v>
      </c>
      <c r="K782" s="20" t="str">
        <f t="shared" si="14"/>
        <v>£m</v>
      </c>
      <c r="L782" s="1117"/>
      <c r="M782" s="1117"/>
      <c r="N782" s="1117"/>
      <c r="O782" s="1117"/>
      <c r="P782" s="1117"/>
    </row>
    <row r="783" spans="9:16">
      <c r="I783" s="445"/>
      <c r="J783" s="347" t="s">
        <v>1368</v>
      </c>
      <c r="K783" s="20" t="str">
        <f t="shared" si="14"/>
        <v>£m</v>
      </c>
      <c r="L783" s="1117"/>
      <c r="M783" s="1117"/>
      <c r="N783" s="1117"/>
      <c r="O783" s="1117"/>
      <c r="P783" s="1117"/>
    </row>
    <row r="784" spans="9:16">
      <c r="I784" s="445"/>
      <c r="J784" s="347" t="s">
        <v>1368</v>
      </c>
      <c r="K784" s="20" t="str">
        <f t="shared" si="14"/>
        <v>£m</v>
      </c>
      <c r="L784" s="1117"/>
      <c r="M784" s="1117"/>
      <c r="N784" s="1117"/>
      <c r="O784" s="1117"/>
      <c r="P784" s="1117"/>
    </row>
    <row r="785" spans="9:16">
      <c r="I785" s="445"/>
      <c r="J785" s="347" t="s">
        <v>1368</v>
      </c>
      <c r="K785" s="20" t="str">
        <f t="shared" si="14"/>
        <v>£m</v>
      </c>
      <c r="L785" s="1117"/>
      <c r="M785" s="1117"/>
      <c r="N785" s="1117"/>
      <c r="O785" s="1117"/>
      <c r="P785" s="1117"/>
    </row>
    <row r="786" spans="9:16">
      <c r="I786" s="445"/>
      <c r="J786" s="347" t="s">
        <v>1368</v>
      </c>
      <c r="K786" s="20" t="str">
        <f t="shared" si="14"/>
        <v>£m</v>
      </c>
      <c r="L786" s="1117"/>
      <c r="M786" s="1117"/>
      <c r="N786" s="1117"/>
      <c r="O786" s="1117"/>
      <c r="P786" s="1117"/>
    </row>
    <row r="787" spans="9:16" s="78" customFormat="1">
      <c r="I787" s="445"/>
      <c r="J787" s="347" t="s">
        <v>1368</v>
      </c>
      <c r="K787" s="20" t="str">
        <f t="shared" si="14"/>
        <v>£m</v>
      </c>
      <c r="L787" s="1117"/>
      <c r="M787" s="1117"/>
      <c r="N787" s="1117"/>
      <c r="O787" s="1117"/>
      <c r="P787" s="1117"/>
    </row>
    <row r="788" spans="9:16" s="353" customFormat="1">
      <c r="I788" s="445"/>
      <c r="J788" s="347" t="s">
        <v>1368</v>
      </c>
      <c r="K788" s="20" t="str">
        <f t="shared" si="14"/>
        <v>£m</v>
      </c>
      <c r="L788" s="1117"/>
      <c r="M788" s="1117"/>
      <c r="N788" s="1117"/>
      <c r="O788" s="1117"/>
      <c r="P788" s="1117"/>
    </row>
    <row r="789" spans="9:16">
      <c r="I789" s="445"/>
      <c r="J789" s="347" t="s">
        <v>1368</v>
      </c>
      <c r="K789" s="20" t="str">
        <f t="shared" si="14"/>
        <v>£m</v>
      </c>
      <c r="L789" s="1117"/>
      <c r="M789" s="1117"/>
      <c r="N789" s="1117"/>
      <c r="O789" s="1117"/>
      <c r="P789" s="1117"/>
    </row>
    <row r="790" spans="9:16">
      <c r="I790" s="445"/>
      <c r="J790" s="347" t="s">
        <v>1368</v>
      </c>
      <c r="K790" s="20" t="str">
        <f t="shared" si="14"/>
        <v>£m</v>
      </c>
      <c r="L790" s="1117"/>
      <c r="M790" s="1117"/>
      <c r="N790" s="1117"/>
      <c r="O790" s="1117"/>
      <c r="P790" s="1117"/>
    </row>
    <row r="791" spans="9:16">
      <c r="I791" s="445"/>
      <c r="J791" s="347" t="s">
        <v>1368</v>
      </c>
      <c r="K791" s="20" t="str">
        <f t="shared" si="14"/>
        <v>£m</v>
      </c>
      <c r="L791" s="1117"/>
      <c r="M791" s="1117"/>
      <c r="N791" s="1117"/>
      <c r="O791" s="1117"/>
      <c r="P791" s="1117"/>
    </row>
    <row r="792" spans="9:16">
      <c r="I792" s="445"/>
      <c r="J792" s="347" t="s">
        <v>1368</v>
      </c>
      <c r="K792" s="20" t="str">
        <f t="shared" si="14"/>
        <v>£m</v>
      </c>
      <c r="L792" s="1117"/>
      <c r="M792" s="1117"/>
      <c r="N792" s="1117"/>
      <c r="O792" s="1117"/>
      <c r="P792" s="1117"/>
    </row>
    <row r="793" spans="9:16">
      <c r="I793" s="445"/>
      <c r="J793" s="347" t="s">
        <v>1368</v>
      </c>
      <c r="K793" s="20" t="str">
        <f t="shared" si="14"/>
        <v>£m</v>
      </c>
      <c r="L793" s="1117"/>
      <c r="M793" s="1117"/>
      <c r="N793" s="1117"/>
      <c r="O793" s="1117"/>
      <c r="P793" s="1117"/>
    </row>
    <row r="794" spans="9:16">
      <c r="I794" s="445"/>
      <c r="J794" s="347" t="s">
        <v>1368</v>
      </c>
      <c r="K794" s="20" t="str">
        <f t="shared" si="14"/>
        <v>£m</v>
      </c>
      <c r="L794" s="1117"/>
      <c r="M794" s="1117"/>
      <c r="N794" s="1117"/>
      <c r="O794" s="1117"/>
      <c r="P794" s="1117"/>
    </row>
    <row r="795" spans="9:16" s="78" customFormat="1">
      <c r="I795" s="445"/>
      <c r="J795" s="347" t="s">
        <v>1368</v>
      </c>
      <c r="K795" s="20" t="str">
        <f t="shared" si="14"/>
        <v>£m</v>
      </c>
      <c r="L795" s="1117"/>
      <c r="M795" s="1117"/>
      <c r="N795" s="1117"/>
      <c r="O795" s="1117"/>
      <c r="P795" s="1117"/>
    </row>
    <row r="796" spans="9:16" s="353" customFormat="1">
      <c r="I796" s="445"/>
      <c r="J796" s="347" t="s">
        <v>1368</v>
      </c>
      <c r="K796" s="20" t="str">
        <f t="shared" si="14"/>
        <v>£m</v>
      </c>
      <c r="L796" s="1117"/>
      <c r="M796" s="1117"/>
      <c r="N796" s="1117"/>
      <c r="O796" s="1117"/>
      <c r="P796" s="1117"/>
    </row>
    <row r="797" spans="9:16">
      <c r="I797" s="445"/>
      <c r="J797" s="347" t="s">
        <v>1368</v>
      </c>
      <c r="K797" s="20" t="str">
        <f t="shared" si="14"/>
        <v>£m</v>
      </c>
      <c r="L797" s="1117"/>
      <c r="M797" s="1117"/>
      <c r="N797" s="1117"/>
      <c r="O797" s="1117"/>
      <c r="P797" s="1117"/>
    </row>
    <row r="798" spans="9:16">
      <c r="I798" s="445"/>
      <c r="J798" s="347" t="s">
        <v>1368</v>
      </c>
      <c r="K798" s="20" t="str">
        <f t="shared" si="14"/>
        <v>£m</v>
      </c>
      <c r="L798" s="1117"/>
      <c r="M798" s="1117"/>
      <c r="N798" s="1117"/>
      <c r="O798" s="1117"/>
      <c r="P798" s="1117"/>
    </row>
    <row r="799" spans="9:16">
      <c r="I799" s="445"/>
      <c r="J799" s="347" t="s">
        <v>1368</v>
      </c>
      <c r="K799" s="20" t="str">
        <f t="shared" si="14"/>
        <v>£m</v>
      </c>
      <c r="L799" s="1117"/>
      <c r="M799" s="1117"/>
      <c r="N799" s="1117"/>
      <c r="O799" s="1117"/>
      <c r="P799" s="1117"/>
    </row>
    <row r="800" spans="9:16">
      <c r="I800" s="445"/>
      <c r="J800" s="347" t="s">
        <v>1368</v>
      </c>
      <c r="K800" s="20" t="str">
        <f t="shared" si="14"/>
        <v>£m</v>
      </c>
      <c r="L800" s="1117"/>
      <c r="M800" s="1117"/>
      <c r="N800" s="1117"/>
      <c r="O800" s="1117"/>
      <c r="P800" s="1117"/>
    </row>
    <row r="801" spans="9:16">
      <c r="I801" s="445"/>
      <c r="J801" s="347" t="s">
        <v>1368</v>
      </c>
      <c r="K801" s="20" t="str">
        <f t="shared" si="14"/>
        <v>£m</v>
      </c>
      <c r="L801" s="1117"/>
      <c r="M801" s="1117"/>
      <c r="N801" s="1117"/>
      <c r="O801" s="1117"/>
      <c r="P801" s="1117"/>
    </row>
    <row r="802" spans="9:16">
      <c r="I802" s="445"/>
      <c r="J802" s="347" t="s">
        <v>1368</v>
      </c>
      <c r="K802" s="20" t="str">
        <f t="shared" si="14"/>
        <v>£m</v>
      </c>
      <c r="L802" s="1117"/>
      <c r="M802" s="1117"/>
      <c r="N802" s="1117"/>
      <c r="O802" s="1117"/>
      <c r="P802" s="1117"/>
    </row>
    <row r="803" spans="9:16">
      <c r="I803" s="445"/>
      <c r="J803" s="347" t="s">
        <v>1368</v>
      </c>
      <c r="K803" s="20" t="str">
        <f t="shared" si="14"/>
        <v>£m</v>
      </c>
      <c r="L803" s="1117"/>
      <c r="M803" s="1117"/>
      <c r="N803" s="1117"/>
      <c r="O803" s="1117"/>
      <c r="P803" s="1117"/>
    </row>
    <row r="804" spans="9:16" s="353" customFormat="1">
      <c r="I804" s="445"/>
      <c r="J804" s="347" t="s">
        <v>1368</v>
      </c>
      <c r="K804" s="20" t="str">
        <f t="shared" ref="K804:K867" si="15">IF(F804="Placeholder", "Placeholder", "£m")</f>
        <v>£m</v>
      </c>
      <c r="L804" s="1117"/>
      <c r="M804" s="1117"/>
      <c r="N804" s="1117"/>
      <c r="O804" s="1117"/>
      <c r="P804" s="1117"/>
    </row>
    <row r="805" spans="9:16" s="78" customFormat="1">
      <c r="I805" s="445"/>
      <c r="J805" s="347" t="s">
        <v>1368</v>
      </c>
      <c r="K805" s="20" t="str">
        <f t="shared" si="15"/>
        <v>£m</v>
      </c>
      <c r="L805" s="1117"/>
      <c r="M805" s="1117"/>
      <c r="N805" s="1117"/>
      <c r="O805" s="1117"/>
      <c r="P805" s="1117"/>
    </row>
    <row r="806" spans="9:16" s="353" customFormat="1">
      <c r="I806" s="445"/>
      <c r="J806" s="347" t="s">
        <v>1368</v>
      </c>
      <c r="K806" s="20" t="str">
        <f t="shared" si="15"/>
        <v>£m</v>
      </c>
      <c r="L806" s="1117"/>
      <c r="M806" s="1117"/>
      <c r="N806" s="1117"/>
      <c r="O806" s="1117"/>
      <c r="P806" s="1117"/>
    </row>
    <row r="807" spans="9:16">
      <c r="I807" s="445"/>
      <c r="J807" s="347" t="s">
        <v>1368</v>
      </c>
      <c r="K807" s="20" t="str">
        <f t="shared" si="15"/>
        <v>£m</v>
      </c>
      <c r="L807" s="1117"/>
      <c r="M807" s="1117"/>
      <c r="N807" s="1117"/>
      <c r="O807" s="1117"/>
      <c r="P807" s="1117"/>
    </row>
    <row r="808" spans="9:16">
      <c r="I808" s="445"/>
      <c r="J808" s="347" t="s">
        <v>1368</v>
      </c>
      <c r="K808" s="20" t="str">
        <f t="shared" si="15"/>
        <v>£m</v>
      </c>
      <c r="L808" s="1117"/>
      <c r="M808" s="1117"/>
      <c r="N808" s="1117"/>
      <c r="O808" s="1117"/>
      <c r="P808" s="1117"/>
    </row>
    <row r="809" spans="9:16">
      <c r="I809" s="445"/>
      <c r="J809" s="347" t="s">
        <v>1368</v>
      </c>
      <c r="K809" s="20" t="str">
        <f t="shared" si="15"/>
        <v>£m</v>
      </c>
      <c r="L809" s="1117"/>
      <c r="M809" s="1117"/>
      <c r="N809" s="1117"/>
      <c r="O809" s="1117"/>
      <c r="P809" s="1117"/>
    </row>
    <row r="810" spans="9:16">
      <c r="I810" s="445"/>
      <c r="J810" s="347" t="s">
        <v>1368</v>
      </c>
      <c r="K810" s="20" t="str">
        <f t="shared" si="15"/>
        <v>£m</v>
      </c>
      <c r="L810" s="1117"/>
      <c r="M810" s="1117"/>
      <c r="N810" s="1117"/>
      <c r="O810" s="1117"/>
      <c r="P810" s="1117"/>
    </row>
    <row r="811" spans="9:16">
      <c r="I811" s="445"/>
      <c r="J811" s="347" t="s">
        <v>1368</v>
      </c>
      <c r="K811" s="20" t="str">
        <f t="shared" si="15"/>
        <v>£m</v>
      </c>
      <c r="L811" s="1117"/>
      <c r="M811" s="1117"/>
      <c r="N811" s="1117"/>
      <c r="O811" s="1117"/>
      <c r="P811" s="1117"/>
    </row>
    <row r="812" spans="9:16">
      <c r="I812" s="445"/>
      <c r="J812" s="347" t="s">
        <v>1368</v>
      </c>
      <c r="K812" s="20" t="str">
        <f t="shared" si="15"/>
        <v>£m</v>
      </c>
      <c r="L812" s="1117"/>
      <c r="M812" s="1117"/>
      <c r="N812" s="1117"/>
      <c r="O812" s="1117"/>
      <c r="P812" s="1117"/>
    </row>
    <row r="813" spans="9:16" s="78" customFormat="1">
      <c r="I813" s="445"/>
      <c r="J813" s="347" t="s">
        <v>1368</v>
      </c>
      <c r="K813" s="20" t="str">
        <f t="shared" si="15"/>
        <v>£m</v>
      </c>
      <c r="L813" s="1117"/>
      <c r="M813" s="1117"/>
      <c r="N813" s="1117"/>
      <c r="O813" s="1117"/>
      <c r="P813" s="1117"/>
    </row>
    <row r="814" spans="9:16" s="353" customFormat="1">
      <c r="I814" s="445"/>
      <c r="J814" s="347" t="s">
        <v>1368</v>
      </c>
      <c r="K814" s="20" t="str">
        <f t="shared" si="15"/>
        <v>£m</v>
      </c>
      <c r="L814" s="1117"/>
      <c r="M814" s="1117"/>
      <c r="N814" s="1117"/>
      <c r="O814" s="1117"/>
      <c r="P814" s="1117"/>
    </row>
    <row r="815" spans="9:16">
      <c r="I815" s="445"/>
      <c r="J815" s="347" t="s">
        <v>1368</v>
      </c>
      <c r="K815" s="20" t="str">
        <f t="shared" si="15"/>
        <v>£m</v>
      </c>
      <c r="L815" s="1117"/>
      <c r="M815" s="1117"/>
      <c r="N815" s="1117"/>
      <c r="O815" s="1117"/>
      <c r="P815" s="1117"/>
    </row>
    <row r="816" spans="9:16">
      <c r="I816" s="445"/>
      <c r="J816" s="347" t="s">
        <v>1368</v>
      </c>
      <c r="K816" s="20" t="str">
        <f t="shared" si="15"/>
        <v>£m</v>
      </c>
      <c r="L816" s="1117"/>
      <c r="M816" s="1117"/>
      <c r="N816" s="1117"/>
      <c r="O816" s="1117"/>
      <c r="P816" s="1117"/>
    </row>
    <row r="817" spans="9:16">
      <c r="I817" s="445"/>
      <c r="J817" s="347" t="s">
        <v>1368</v>
      </c>
      <c r="K817" s="20" t="str">
        <f t="shared" si="15"/>
        <v>£m</v>
      </c>
      <c r="L817" s="1117"/>
      <c r="M817" s="1117"/>
      <c r="N817" s="1117"/>
      <c r="O817" s="1117"/>
      <c r="P817" s="1117"/>
    </row>
    <row r="818" spans="9:16">
      <c r="I818" s="445"/>
      <c r="J818" s="347" t="s">
        <v>1368</v>
      </c>
      <c r="K818" s="20" t="str">
        <f t="shared" si="15"/>
        <v>£m</v>
      </c>
      <c r="L818" s="1117"/>
      <c r="M818" s="1117"/>
      <c r="N818" s="1117"/>
      <c r="O818" s="1117"/>
      <c r="P818" s="1117"/>
    </row>
    <row r="819" spans="9:16">
      <c r="I819" s="445"/>
      <c r="J819" s="347" t="s">
        <v>1368</v>
      </c>
      <c r="K819" s="20" t="str">
        <f t="shared" si="15"/>
        <v>£m</v>
      </c>
      <c r="L819" s="1117"/>
      <c r="M819" s="1117"/>
      <c r="N819" s="1117"/>
      <c r="O819" s="1117"/>
      <c r="P819" s="1117"/>
    </row>
    <row r="820" spans="9:16">
      <c r="I820" s="445"/>
      <c r="J820" s="347" t="s">
        <v>1368</v>
      </c>
      <c r="K820" s="20" t="str">
        <f t="shared" si="15"/>
        <v>£m</v>
      </c>
      <c r="L820" s="1117"/>
      <c r="M820" s="1117"/>
      <c r="N820" s="1117"/>
      <c r="O820" s="1117"/>
      <c r="P820" s="1117"/>
    </row>
    <row r="821" spans="9:16" s="78" customFormat="1">
      <c r="I821" s="445"/>
      <c r="J821" s="347" t="s">
        <v>1368</v>
      </c>
      <c r="K821" s="20" t="str">
        <f t="shared" si="15"/>
        <v>£m</v>
      </c>
      <c r="L821" s="1117"/>
      <c r="M821" s="1117"/>
      <c r="N821" s="1117"/>
      <c r="O821" s="1117"/>
      <c r="P821" s="1117"/>
    </row>
    <row r="822" spans="9:16" s="353" customFormat="1">
      <c r="I822" s="445"/>
      <c r="J822" s="347" t="s">
        <v>1368</v>
      </c>
      <c r="K822" s="20" t="str">
        <f t="shared" si="15"/>
        <v>£m</v>
      </c>
      <c r="L822" s="1117"/>
      <c r="M822" s="1117"/>
      <c r="N822" s="1117"/>
      <c r="O822" s="1117"/>
      <c r="P822" s="1117"/>
    </row>
    <row r="823" spans="9:16">
      <c r="I823" s="445"/>
      <c r="J823" s="347" t="s">
        <v>1368</v>
      </c>
      <c r="K823" s="20" t="str">
        <f t="shared" si="15"/>
        <v>£m</v>
      </c>
      <c r="L823" s="1117"/>
      <c r="M823" s="1117"/>
      <c r="N823" s="1117"/>
      <c r="O823" s="1117"/>
      <c r="P823" s="1117"/>
    </row>
    <row r="824" spans="9:16">
      <c r="I824" s="445"/>
      <c r="J824" s="347" t="s">
        <v>1368</v>
      </c>
      <c r="K824" s="20" t="str">
        <f t="shared" si="15"/>
        <v>£m</v>
      </c>
      <c r="L824" s="1117"/>
      <c r="M824" s="1117"/>
      <c r="N824" s="1117"/>
      <c r="O824" s="1117"/>
      <c r="P824" s="1117"/>
    </row>
    <row r="825" spans="9:16">
      <c r="I825" s="445"/>
      <c r="J825" s="347" t="s">
        <v>1368</v>
      </c>
      <c r="K825" s="20" t="str">
        <f t="shared" si="15"/>
        <v>£m</v>
      </c>
      <c r="L825" s="1117"/>
      <c r="M825" s="1117"/>
      <c r="N825" s="1117"/>
      <c r="O825" s="1117"/>
      <c r="P825" s="1117"/>
    </row>
    <row r="826" spans="9:16">
      <c r="I826" s="445"/>
      <c r="J826" s="347" t="s">
        <v>1368</v>
      </c>
      <c r="K826" s="20" t="str">
        <f t="shared" si="15"/>
        <v>£m</v>
      </c>
      <c r="L826" s="1117"/>
      <c r="M826" s="1117"/>
      <c r="N826" s="1117"/>
      <c r="O826" s="1117"/>
      <c r="P826" s="1117"/>
    </row>
    <row r="827" spans="9:16">
      <c r="I827" s="445"/>
      <c r="J827" s="347" t="s">
        <v>1368</v>
      </c>
      <c r="K827" s="20" t="str">
        <f t="shared" si="15"/>
        <v>£m</v>
      </c>
      <c r="L827" s="1117"/>
      <c r="M827" s="1117"/>
      <c r="N827" s="1117"/>
      <c r="O827" s="1117"/>
      <c r="P827" s="1117"/>
    </row>
    <row r="828" spans="9:16">
      <c r="I828" s="445"/>
      <c r="J828" s="347" t="s">
        <v>1368</v>
      </c>
      <c r="K828" s="20" t="str">
        <f t="shared" si="15"/>
        <v>£m</v>
      </c>
      <c r="L828" s="1117"/>
      <c r="M828" s="1117"/>
      <c r="N828" s="1117"/>
      <c r="O828" s="1117"/>
      <c r="P828" s="1117"/>
    </row>
    <row r="829" spans="9:16" s="78" customFormat="1">
      <c r="I829" s="445"/>
      <c r="J829" s="347" t="s">
        <v>1368</v>
      </c>
      <c r="K829" s="20" t="str">
        <f t="shared" si="15"/>
        <v>£m</v>
      </c>
      <c r="L829" s="1117"/>
      <c r="M829" s="1117"/>
      <c r="N829" s="1117"/>
      <c r="O829" s="1117"/>
      <c r="P829" s="1117"/>
    </row>
    <row r="830" spans="9:16" s="353" customFormat="1">
      <c r="I830" s="445"/>
      <c r="J830" s="347" t="s">
        <v>1368</v>
      </c>
      <c r="K830" s="20" t="str">
        <f t="shared" si="15"/>
        <v>£m</v>
      </c>
      <c r="L830" s="1117"/>
      <c r="M830" s="1117"/>
      <c r="N830" s="1117"/>
      <c r="O830" s="1117"/>
      <c r="P830" s="1117"/>
    </row>
    <row r="831" spans="9:16">
      <c r="I831" s="445"/>
      <c r="J831" s="347" t="s">
        <v>1368</v>
      </c>
      <c r="K831" s="20" t="str">
        <f t="shared" si="15"/>
        <v>£m</v>
      </c>
      <c r="L831" s="1117"/>
      <c r="M831" s="1117"/>
      <c r="N831" s="1117"/>
      <c r="O831" s="1117"/>
      <c r="P831" s="1117"/>
    </row>
    <row r="832" spans="9:16">
      <c r="I832" s="445"/>
      <c r="J832" s="347" t="s">
        <v>1368</v>
      </c>
      <c r="K832" s="20" t="str">
        <f t="shared" si="15"/>
        <v>£m</v>
      </c>
      <c r="L832" s="1117"/>
      <c r="M832" s="1117"/>
      <c r="N832" s="1117"/>
      <c r="O832" s="1117"/>
      <c r="P832" s="1117"/>
    </row>
    <row r="833" spans="9:16">
      <c r="I833" s="445"/>
      <c r="J833" s="347" t="s">
        <v>1368</v>
      </c>
      <c r="K833" s="20" t="str">
        <f t="shared" si="15"/>
        <v>£m</v>
      </c>
      <c r="L833" s="1117"/>
      <c r="M833" s="1117"/>
      <c r="N833" s="1117"/>
      <c r="O833" s="1117"/>
      <c r="P833" s="1117"/>
    </row>
    <row r="834" spans="9:16">
      <c r="I834" s="445"/>
      <c r="J834" s="347" t="s">
        <v>1368</v>
      </c>
      <c r="K834" s="20" t="str">
        <f t="shared" si="15"/>
        <v>£m</v>
      </c>
      <c r="L834" s="1117"/>
      <c r="M834" s="1117"/>
      <c r="N834" s="1117"/>
      <c r="O834" s="1117"/>
      <c r="P834" s="1117"/>
    </row>
    <row r="835" spans="9:16">
      <c r="I835" s="445"/>
      <c r="J835" s="347" t="s">
        <v>1368</v>
      </c>
      <c r="K835" s="20" t="str">
        <f t="shared" si="15"/>
        <v>£m</v>
      </c>
      <c r="L835" s="1117"/>
      <c r="M835" s="1117"/>
      <c r="N835" s="1117"/>
      <c r="O835" s="1117"/>
      <c r="P835" s="1117"/>
    </row>
    <row r="836" spans="9:16">
      <c r="I836" s="445"/>
      <c r="J836" s="347" t="s">
        <v>1368</v>
      </c>
      <c r="K836" s="20" t="str">
        <f t="shared" si="15"/>
        <v>£m</v>
      </c>
      <c r="L836" s="1117"/>
      <c r="M836" s="1117"/>
      <c r="N836" s="1117"/>
      <c r="O836" s="1117"/>
      <c r="P836" s="1117"/>
    </row>
    <row r="837" spans="9:16" s="78" customFormat="1">
      <c r="I837" s="445"/>
      <c r="J837" s="347" t="s">
        <v>1368</v>
      </c>
      <c r="K837" s="20" t="str">
        <f t="shared" si="15"/>
        <v>£m</v>
      </c>
      <c r="L837" s="1117"/>
      <c r="M837" s="1117"/>
      <c r="N837" s="1117"/>
      <c r="O837" s="1117"/>
      <c r="P837" s="1117"/>
    </row>
    <row r="838" spans="9:16" s="353" customFormat="1">
      <c r="I838" s="445"/>
      <c r="J838" s="347" t="s">
        <v>1368</v>
      </c>
      <c r="K838" s="20" t="str">
        <f t="shared" si="15"/>
        <v>£m</v>
      </c>
      <c r="L838" s="1117"/>
      <c r="M838" s="1117"/>
      <c r="N838" s="1117"/>
      <c r="O838" s="1117"/>
      <c r="P838" s="1117"/>
    </row>
    <row r="839" spans="9:16">
      <c r="I839" s="445"/>
      <c r="J839" s="347" t="s">
        <v>1368</v>
      </c>
      <c r="K839" s="20" t="str">
        <f t="shared" si="15"/>
        <v>£m</v>
      </c>
      <c r="L839" s="1117"/>
      <c r="M839" s="1117"/>
      <c r="N839" s="1117"/>
      <c r="O839" s="1117"/>
      <c r="P839" s="1117"/>
    </row>
    <row r="840" spans="9:16">
      <c r="I840" s="445"/>
      <c r="J840" s="347" t="s">
        <v>1368</v>
      </c>
      <c r="K840" s="20" t="str">
        <f t="shared" si="15"/>
        <v>£m</v>
      </c>
      <c r="L840" s="1117"/>
      <c r="M840" s="1117"/>
      <c r="N840" s="1117"/>
      <c r="O840" s="1117"/>
      <c r="P840" s="1117"/>
    </row>
    <row r="841" spans="9:16">
      <c r="I841" s="445"/>
      <c r="J841" s="347" t="s">
        <v>1368</v>
      </c>
      <c r="K841" s="20" t="str">
        <f t="shared" si="15"/>
        <v>£m</v>
      </c>
      <c r="L841" s="1117"/>
      <c r="M841" s="1117"/>
      <c r="N841" s="1117"/>
      <c r="O841" s="1117"/>
      <c r="P841" s="1117"/>
    </row>
    <row r="842" spans="9:16">
      <c r="I842" s="445"/>
      <c r="J842" s="347" t="s">
        <v>1368</v>
      </c>
      <c r="K842" s="20" t="str">
        <f t="shared" si="15"/>
        <v>£m</v>
      </c>
      <c r="L842" s="1117"/>
      <c r="M842" s="1117"/>
      <c r="N842" s="1117"/>
      <c r="O842" s="1117"/>
      <c r="P842" s="1117"/>
    </row>
    <row r="843" spans="9:16">
      <c r="I843" s="445"/>
      <c r="J843" s="347" t="s">
        <v>1368</v>
      </c>
      <c r="K843" s="20" t="str">
        <f t="shared" si="15"/>
        <v>£m</v>
      </c>
      <c r="L843" s="1117"/>
      <c r="M843" s="1117"/>
      <c r="N843" s="1117"/>
      <c r="O843" s="1117"/>
      <c r="P843" s="1117"/>
    </row>
    <row r="844" spans="9:16">
      <c r="I844" s="445"/>
      <c r="J844" s="347" t="s">
        <v>1368</v>
      </c>
      <c r="K844" s="20" t="str">
        <f t="shared" si="15"/>
        <v>£m</v>
      </c>
      <c r="L844" s="1117"/>
      <c r="M844" s="1117"/>
      <c r="N844" s="1117"/>
      <c r="O844" s="1117"/>
      <c r="P844" s="1117"/>
    </row>
    <row r="845" spans="9:16" s="78" customFormat="1">
      <c r="I845" s="445"/>
      <c r="J845" s="347" t="s">
        <v>1368</v>
      </c>
      <c r="K845" s="20" t="str">
        <f t="shared" si="15"/>
        <v>£m</v>
      </c>
      <c r="L845" s="1117"/>
      <c r="M845" s="1117"/>
      <c r="N845" s="1117"/>
      <c r="O845" s="1117"/>
      <c r="P845" s="1117"/>
    </row>
    <row r="846" spans="9:16" s="353" customFormat="1">
      <c r="I846" s="445"/>
      <c r="J846" s="347" t="s">
        <v>1368</v>
      </c>
      <c r="K846" s="20" t="str">
        <f t="shared" si="15"/>
        <v>£m</v>
      </c>
      <c r="L846" s="1117"/>
      <c r="M846" s="1117"/>
      <c r="N846" s="1117"/>
      <c r="O846" s="1117"/>
      <c r="P846" s="1117"/>
    </row>
    <row r="847" spans="9:16">
      <c r="I847" s="445"/>
      <c r="J847" s="347" t="s">
        <v>1368</v>
      </c>
      <c r="K847" s="20" t="str">
        <f t="shared" si="15"/>
        <v>£m</v>
      </c>
      <c r="L847" s="1117"/>
      <c r="M847" s="1117"/>
      <c r="N847" s="1117"/>
      <c r="O847" s="1117"/>
      <c r="P847" s="1117"/>
    </row>
    <row r="848" spans="9:16">
      <c r="I848" s="445"/>
      <c r="J848" s="347" t="s">
        <v>1368</v>
      </c>
      <c r="K848" s="20" t="str">
        <f t="shared" si="15"/>
        <v>£m</v>
      </c>
      <c r="L848" s="1117"/>
      <c r="M848" s="1117"/>
      <c r="N848" s="1117"/>
      <c r="O848" s="1117"/>
      <c r="P848" s="1117"/>
    </row>
    <row r="849" spans="9:16">
      <c r="I849" s="445"/>
      <c r="J849" s="347" t="s">
        <v>1368</v>
      </c>
      <c r="K849" s="20" t="str">
        <f t="shared" si="15"/>
        <v>£m</v>
      </c>
      <c r="L849" s="1117"/>
      <c r="M849" s="1117"/>
      <c r="N849" s="1117"/>
      <c r="O849" s="1117"/>
      <c r="P849" s="1117"/>
    </row>
    <row r="850" spans="9:16">
      <c r="I850" s="445"/>
      <c r="J850" s="347" t="s">
        <v>1368</v>
      </c>
      <c r="K850" s="20" t="str">
        <f t="shared" si="15"/>
        <v>£m</v>
      </c>
      <c r="L850" s="1117"/>
      <c r="M850" s="1117"/>
      <c r="N850" s="1117"/>
      <c r="O850" s="1117"/>
      <c r="P850" s="1117"/>
    </row>
    <row r="851" spans="9:16">
      <c r="I851" s="445"/>
      <c r="J851" s="347" t="s">
        <v>1368</v>
      </c>
      <c r="K851" s="20" t="str">
        <f t="shared" si="15"/>
        <v>£m</v>
      </c>
      <c r="L851" s="1117"/>
      <c r="M851" s="1117"/>
      <c r="N851" s="1117"/>
      <c r="O851" s="1117"/>
      <c r="P851" s="1117"/>
    </row>
    <row r="852" spans="9:16">
      <c r="I852" s="445"/>
      <c r="J852" s="347" t="s">
        <v>1368</v>
      </c>
      <c r="K852" s="20" t="str">
        <f t="shared" si="15"/>
        <v>£m</v>
      </c>
      <c r="L852" s="1117"/>
      <c r="M852" s="1117"/>
      <c r="N852" s="1117"/>
      <c r="O852" s="1117"/>
      <c r="P852" s="1117"/>
    </row>
    <row r="853" spans="9:16" s="78" customFormat="1">
      <c r="I853" s="445"/>
      <c r="J853" s="347" t="s">
        <v>1368</v>
      </c>
      <c r="K853" s="20" t="str">
        <f t="shared" si="15"/>
        <v>£m</v>
      </c>
      <c r="L853" s="1117"/>
      <c r="M853" s="1117"/>
      <c r="N853" s="1117"/>
      <c r="O853" s="1117"/>
      <c r="P853" s="1117"/>
    </row>
    <row r="854" spans="9:16" s="353" customFormat="1">
      <c r="I854" s="445"/>
      <c r="J854" s="347" t="s">
        <v>1368</v>
      </c>
      <c r="K854" s="20" t="str">
        <f t="shared" si="15"/>
        <v>£m</v>
      </c>
      <c r="L854" s="1117"/>
      <c r="M854" s="1117"/>
      <c r="N854" s="1117"/>
      <c r="O854" s="1117"/>
      <c r="P854" s="1117"/>
    </row>
    <row r="855" spans="9:16">
      <c r="I855" s="445"/>
      <c r="J855" s="347" t="s">
        <v>1368</v>
      </c>
      <c r="K855" s="20" t="str">
        <f t="shared" si="15"/>
        <v>£m</v>
      </c>
      <c r="L855" s="1117"/>
      <c r="M855" s="1117"/>
      <c r="N855" s="1117"/>
      <c r="O855" s="1117"/>
      <c r="P855" s="1117"/>
    </row>
    <row r="856" spans="9:16">
      <c r="I856" s="445"/>
      <c r="J856" s="347" t="s">
        <v>1368</v>
      </c>
      <c r="K856" s="20" t="str">
        <f t="shared" si="15"/>
        <v>£m</v>
      </c>
      <c r="L856" s="1117"/>
      <c r="M856" s="1117"/>
      <c r="N856" s="1117"/>
      <c r="O856" s="1117"/>
      <c r="P856" s="1117"/>
    </row>
    <row r="857" spans="9:16">
      <c r="I857" s="445"/>
      <c r="J857" s="347" t="s">
        <v>1368</v>
      </c>
      <c r="K857" s="20" t="str">
        <f t="shared" si="15"/>
        <v>£m</v>
      </c>
      <c r="L857" s="1117"/>
      <c r="M857" s="1117"/>
      <c r="N857" s="1117"/>
      <c r="O857" s="1117"/>
      <c r="P857" s="1117"/>
    </row>
    <row r="858" spans="9:16">
      <c r="I858" s="445"/>
      <c r="J858" s="347" t="s">
        <v>1368</v>
      </c>
      <c r="K858" s="20" t="str">
        <f t="shared" si="15"/>
        <v>£m</v>
      </c>
      <c r="L858" s="1117"/>
      <c r="M858" s="1117"/>
      <c r="N858" s="1117"/>
      <c r="O858" s="1117"/>
      <c r="P858" s="1117"/>
    </row>
    <row r="859" spans="9:16">
      <c r="I859" s="445"/>
      <c r="J859" s="347" t="s">
        <v>1368</v>
      </c>
      <c r="K859" s="20" t="str">
        <f t="shared" si="15"/>
        <v>£m</v>
      </c>
      <c r="L859" s="1117"/>
      <c r="M859" s="1117"/>
      <c r="N859" s="1117"/>
      <c r="O859" s="1117"/>
      <c r="P859" s="1117"/>
    </row>
    <row r="860" spans="9:16">
      <c r="I860" s="445"/>
      <c r="J860" s="347" t="s">
        <v>1368</v>
      </c>
      <c r="K860" s="20" t="str">
        <f t="shared" si="15"/>
        <v>£m</v>
      </c>
      <c r="L860" s="1117"/>
      <c r="M860" s="1117"/>
      <c r="N860" s="1117"/>
      <c r="O860" s="1117"/>
      <c r="P860" s="1117"/>
    </row>
    <row r="861" spans="9:16" s="78" customFormat="1">
      <c r="I861" s="445"/>
      <c r="J861" s="347" t="s">
        <v>1368</v>
      </c>
      <c r="K861" s="20" t="str">
        <f t="shared" si="15"/>
        <v>£m</v>
      </c>
      <c r="L861" s="1117"/>
      <c r="M861" s="1117"/>
      <c r="N861" s="1117"/>
      <c r="O861" s="1117"/>
      <c r="P861" s="1117"/>
    </row>
    <row r="862" spans="9:16" s="353" customFormat="1">
      <c r="I862" s="445"/>
      <c r="J862" s="347" t="s">
        <v>1368</v>
      </c>
      <c r="K862" s="20" t="str">
        <f t="shared" si="15"/>
        <v>£m</v>
      </c>
      <c r="L862" s="1117"/>
      <c r="M862" s="1117"/>
      <c r="N862" s="1117"/>
      <c r="O862" s="1117"/>
      <c r="P862" s="1117"/>
    </row>
    <row r="863" spans="9:16">
      <c r="I863" s="445"/>
      <c r="J863" s="347" t="s">
        <v>1368</v>
      </c>
      <c r="K863" s="20" t="str">
        <f t="shared" si="15"/>
        <v>£m</v>
      </c>
      <c r="L863" s="1117"/>
      <c r="M863" s="1117"/>
      <c r="N863" s="1117"/>
      <c r="O863" s="1117"/>
      <c r="P863" s="1117"/>
    </row>
    <row r="864" spans="9:16">
      <c r="I864" s="445"/>
      <c r="J864" s="347" t="s">
        <v>1368</v>
      </c>
      <c r="K864" s="20" t="str">
        <f t="shared" si="15"/>
        <v>£m</v>
      </c>
      <c r="L864" s="1117"/>
      <c r="M864" s="1117"/>
      <c r="N864" s="1117"/>
      <c r="O864" s="1117"/>
      <c r="P864" s="1117"/>
    </row>
    <row r="865" spans="9:16">
      <c r="I865" s="445"/>
      <c r="J865" s="347" t="s">
        <v>1368</v>
      </c>
      <c r="K865" s="20" t="str">
        <f t="shared" si="15"/>
        <v>£m</v>
      </c>
      <c r="L865" s="1117"/>
      <c r="M865" s="1117"/>
      <c r="N865" s="1117"/>
      <c r="O865" s="1117"/>
      <c r="P865" s="1117"/>
    </row>
    <row r="866" spans="9:16">
      <c r="I866" s="445"/>
      <c r="J866" s="347" t="s">
        <v>1368</v>
      </c>
      <c r="K866" s="20" t="str">
        <f t="shared" si="15"/>
        <v>£m</v>
      </c>
      <c r="L866" s="1117"/>
      <c r="M866" s="1117"/>
      <c r="N866" s="1117"/>
      <c r="O866" s="1117"/>
      <c r="P866" s="1117"/>
    </row>
    <row r="867" spans="9:16">
      <c r="I867" s="445"/>
      <c r="J867" s="347" t="s">
        <v>1368</v>
      </c>
      <c r="K867" s="20" t="str">
        <f t="shared" si="15"/>
        <v>£m</v>
      </c>
      <c r="L867" s="1117"/>
      <c r="M867" s="1117"/>
      <c r="N867" s="1117"/>
      <c r="O867" s="1117"/>
      <c r="P867" s="1117"/>
    </row>
    <row r="868" spans="9:16">
      <c r="I868" s="445"/>
      <c r="J868" s="347" t="s">
        <v>1368</v>
      </c>
      <c r="K868" s="20" t="str">
        <f t="shared" ref="K868:K931" si="16">IF(F868="Placeholder", "Placeholder", "£m")</f>
        <v>£m</v>
      </c>
      <c r="L868" s="1117"/>
      <c r="M868" s="1117"/>
      <c r="N868" s="1117"/>
      <c r="O868" s="1117"/>
      <c r="P868" s="1117"/>
    </row>
    <row r="869" spans="9:16">
      <c r="I869" s="445"/>
      <c r="J869" s="347" t="s">
        <v>1368</v>
      </c>
      <c r="K869" s="20" t="str">
        <f t="shared" si="16"/>
        <v>£m</v>
      </c>
      <c r="L869" s="1117"/>
      <c r="M869" s="1117"/>
      <c r="N869" s="1117"/>
      <c r="O869" s="1117"/>
      <c r="P869" s="1117"/>
    </row>
    <row r="870" spans="9:16" s="353" customFormat="1">
      <c r="I870" s="445"/>
      <c r="J870" s="347" t="s">
        <v>1368</v>
      </c>
      <c r="K870" s="20" t="str">
        <f t="shared" si="16"/>
        <v>£m</v>
      </c>
      <c r="L870" s="1117"/>
      <c r="M870" s="1117"/>
      <c r="N870" s="1117"/>
      <c r="O870" s="1117"/>
      <c r="P870" s="1117"/>
    </row>
    <row r="871" spans="9:16" s="78" customFormat="1">
      <c r="I871" s="445"/>
      <c r="J871" s="347" t="s">
        <v>1368</v>
      </c>
      <c r="K871" s="20" t="str">
        <f t="shared" si="16"/>
        <v>£m</v>
      </c>
      <c r="L871" s="1117"/>
      <c r="M871" s="1117"/>
      <c r="N871" s="1117"/>
      <c r="O871" s="1117"/>
      <c r="P871" s="1117"/>
    </row>
    <row r="872" spans="9:16" s="353" customFormat="1">
      <c r="I872" s="445"/>
      <c r="J872" s="347" t="s">
        <v>1368</v>
      </c>
      <c r="K872" s="20" t="str">
        <f t="shared" si="16"/>
        <v>£m</v>
      </c>
      <c r="L872" s="1117"/>
      <c r="M872" s="1117"/>
      <c r="N872" s="1117"/>
      <c r="O872" s="1117"/>
      <c r="P872" s="1117"/>
    </row>
    <row r="873" spans="9:16">
      <c r="I873" s="445"/>
      <c r="J873" s="347" t="s">
        <v>1368</v>
      </c>
      <c r="K873" s="20" t="str">
        <f t="shared" si="16"/>
        <v>£m</v>
      </c>
      <c r="L873" s="1117"/>
      <c r="M873" s="1117"/>
      <c r="N873" s="1117"/>
      <c r="O873" s="1117"/>
      <c r="P873" s="1117"/>
    </row>
    <row r="874" spans="9:16">
      <c r="I874" s="445"/>
      <c r="J874" s="347" t="s">
        <v>1368</v>
      </c>
      <c r="K874" s="20" t="str">
        <f t="shared" si="16"/>
        <v>£m</v>
      </c>
      <c r="L874" s="1117"/>
      <c r="M874" s="1117"/>
      <c r="N874" s="1117"/>
      <c r="O874" s="1117"/>
      <c r="P874" s="1117"/>
    </row>
    <row r="875" spans="9:16" s="78" customFormat="1">
      <c r="I875" s="445"/>
      <c r="J875" s="347" t="s">
        <v>1368</v>
      </c>
      <c r="K875" s="20" t="str">
        <f t="shared" si="16"/>
        <v>£m</v>
      </c>
      <c r="L875" s="1117"/>
      <c r="M875" s="1117"/>
      <c r="N875" s="1117"/>
      <c r="O875" s="1117"/>
      <c r="P875" s="1117"/>
    </row>
    <row r="876" spans="9:16" s="353" customFormat="1">
      <c r="I876" s="445"/>
      <c r="J876" s="347" t="s">
        <v>1368</v>
      </c>
      <c r="K876" s="20" t="str">
        <f t="shared" si="16"/>
        <v>£m</v>
      </c>
      <c r="L876" s="1117"/>
      <c r="M876" s="1117"/>
      <c r="N876" s="1117"/>
      <c r="O876" s="1117"/>
      <c r="P876" s="1117"/>
    </row>
    <row r="877" spans="9:16">
      <c r="I877" s="445"/>
      <c r="J877" s="347" t="s">
        <v>1368</v>
      </c>
      <c r="K877" s="20" t="str">
        <f t="shared" si="16"/>
        <v>£m</v>
      </c>
      <c r="L877" s="1117"/>
      <c r="M877" s="1117"/>
      <c r="N877" s="1117"/>
      <c r="O877" s="1117"/>
      <c r="P877" s="1117"/>
    </row>
    <row r="878" spans="9:16">
      <c r="I878" s="445"/>
      <c r="J878" s="347" t="s">
        <v>1368</v>
      </c>
      <c r="K878" s="20" t="str">
        <f t="shared" si="16"/>
        <v>£m</v>
      </c>
      <c r="L878" s="1117"/>
      <c r="M878" s="1117"/>
      <c r="N878" s="1117"/>
      <c r="O878" s="1117"/>
      <c r="P878" s="1117"/>
    </row>
    <row r="879" spans="9:16">
      <c r="I879" s="445"/>
      <c r="J879" s="347" t="s">
        <v>1368</v>
      </c>
      <c r="K879" s="20" t="str">
        <f t="shared" si="16"/>
        <v>£m</v>
      </c>
      <c r="L879" s="1117"/>
      <c r="M879" s="1117"/>
      <c r="N879" s="1117"/>
      <c r="O879" s="1117"/>
      <c r="P879" s="1117"/>
    </row>
    <row r="880" spans="9:16">
      <c r="I880" s="445"/>
      <c r="J880" s="347" t="s">
        <v>1368</v>
      </c>
      <c r="K880" s="20" t="str">
        <f t="shared" si="16"/>
        <v>£m</v>
      </c>
      <c r="L880" s="1117"/>
      <c r="M880" s="1117"/>
      <c r="N880" s="1117"/>
      <c r="O880" s="1117"/>
      <c r="P880" s="1117"/>
    </row>
    <row r="881" spans="9:16">
      <c r="I881" s="445"/>
      <c r="J881" s="347" t="s">
        <v>1368</v>
      </c>
      <c r="K881" s="20" t="str">
        <f t="shared" si="16"/>
        <v>£m</v>
      </c>
      <c r="L881" s="1117"/>
      <c r="M881" s="1117"/>
      <c r="N881" s="1117"/>
      <c r="O881" s="1117"/>
      <c r="P881" s="1117"/>
    </row>
    <row r="882" spans="9:16">
      <c r="I882" s="445"/>
      <c r="J882" s="347" t="s">
        <v>1368</v>
      </c>
      <c r="K882" s="20" t="str">
        <f t="shared" si="16"/>
        <v>£m</v>
      </c>
      <c r="L882" s="1117"/>
      <c r="M882" s="1117"/>
      <c r="N882" s="1117"/>
      <c r="O882" s="1117"/>
      <c r="P882" s="1117"/>
    </row>
    <row r="883" spans="9:16" s="78" customFormat="1">
      <c r="I883" s="445"/>
      <c r="J883" s="347" t="s">
        <v>1368</v>
      </c>
      <c r="K883" s="20" t="str">
        <f t="shared" si="16"/>
        <v>£m</v>
      </c>
      <c r="L883" s="1117"/>
      <c r="M883" s="1117"/>
      <c r="N883" s="1117"/>
      <c r="O883" s="1117"/>
      <c r="P883" s="1117"/>
    </row>
    <row r="884" spans="9:16" s="353" customFormat="1">
      <c r="I884" s="445"/>
      <c r="J884" s="347" t="s">
        <v>1368</v>
      </c>
      <c r="K884" s="20" t="str">
        <f t="shared" si="16"/>
        <v>£m</v>
      </c>
      <c r="L884" s="1117"/>
      <c r="M884" s="1117"/>
      <c r="N884" s="1117"/>
      <c r="O884" s="1117"/>
      <c r="P884" s="1117"/>
    </row>
    <row r="885" spans="9:16">
      <c r="I885" s="445"/>
      <c r="J885" s="347" t="s">
        <v>1368</v>
      </c>
      <c r="K885" s="20" t="str">
        <f t="shared" si="16"/>
        <v>£m</v>
      </c>
      <c r="L885" s="1117"/>
      <c r="M885" s="1117"/>
      <c r="N885" s="1117"/>
      <c r="O885" s="1117"/>
      <c r="P885" s="1117"/>
    </row>
    <row r="886" spans="9:16">
      <c r="I886" s="445"/>
      <c r="J886" s="347" t="s">
        <v>1368</v>
      </c>
      <c r="K886" s="20" t="str">
        <f t="shared" si="16"/>
        <v>£m</v>
      </c>
      <c r="L886" s="1117"/>
      <c r="M886" s="1117"/>
      <c r="N886" s="1117"/>
      <c r="O886" s="1117"/>
      <c r="P886" s="1117"/>
    </row>
    <row r="887" spans="9:16">
      <c r="I887" s="445"/>
      <c r="J887" s="347" t="s">
        <v>1368</v>
      </c>
      <c r="K887" s="20" t="str">
        <f t="shared" si="16"/>
        <v>£m</v>
      </c>
      <c r="L887" s="1117"/>
      <c r="M887" s="1117"/>
      <c r="N887" s="1117"/>
      <c r="O887" s="1117"/>
      <c r="P887" s="1117"/>
    </row>
    <row r="888" spans="9:16">
      <c r="I888" s="445"/>
      <c r="J888" s="347" t="s">
        <v>1368</v>
      </c>
      <c r="K888" s="20" t="str">
        <f t="shared" si="16"/>
        <v>£m</v>
      </c>
      <c r="L888" s="1117"/>
      <c r="M888" s="1117"/>
      <c r="N888" s="1117"/>
      <c r="O888" s="1117"/>
      <c r="P888" s="1117"/>
    </row>
    <row r="889" spans="9:16">
      <c r="I889" s="445"/>
      <c r="J889" s="347" t="s">
        <v>1368</v>
      </c>
      <c r="K889" s="20" t="str">
        <f t="shared" si="16"/>
        <v>£m</v>
      </c>
      <c r="L889" s="1117"/>
      <c r="M889" s="1117"/>
      <c r="N889" s="1117"/>
      <c r="O889" s="1117"/>
      <c r="P889" s="1117"/>
    </row>
    <row r="890" spans="9:16">
      <c r="I890" s="445"/>
      <c r="J890" s="347" t="s">
        <v>1368</v>
      </c>
      <c r="K890" s="20" t="str">
        <f t="shared" si="16"/>
        <v>£m</v>
      </c>
      <c r="L890" s="1117"/>
      <c r="M890" s="1117"/>
      <c r="N890" s="1117"/>
      <c r="O890" s="1117"/>
      <c r="P890" s="1117"/>
    </row>
    <row r="891" spans="9:16" s="78" customFormat="1">
      <c r="I891" s="445"/>
      <c r="J891" s="347" t="s">
        <v>1368</v>
      </c>
      <c r="K891" s="20" t="str">
        <f t="shared" si="16"/>
        <v>£m</v>
      </c>
      <c r="L891" s="1117"/>
      <c r="M891" s="1117"/>
      <c r="N891" s="1117"/>
      <c r="O891" s="1117"/>
      <c r="P891" s="1117"/>
    </row>
    <row r="892" spans="9:16" s="353" customFormat="1">
      <c r="I892" s="445"/>
      <c r="J892" s="347" t="s">
        <v>1368</v>
      </c>
      <c r="K892" s="20" t="str">
        <f t="shared" si="16"/>
        <v>£m</v>
      </c>
      <c r="L892" s="1117"/>
      <c r="M892" s="1117"/>
      <c r="N892" s="1117"/>
      <c r="O892" s="1117"/>
      <c r="P892" s="1117"/>
    </row>
    <row r="893" spans="9:16">
      <c r="I893" s="445"/>
      <c r="J893" s="347" t="s">
        <v>1368</v>
      </c>
      <c r="K893" s="20" t="str">
        <f t="shared" si="16"/>
        <v>£m</v>
      </c>
      <c r="L893" s="1117"/>
      <c r="M893" s="1117"/>
      <c r="N893" s="1117"/>
      <c r="O893" s="1117"/>
      <c r="P893" s="1117"/>
    </row>
    <row r="894" spans="9:16">
      <c r="I894" s="445"/>
      <c r="J894" s="347" t="s">
        <v>1368</v>
      </c>
      <c r="K894" s="20" t="str">
        <f t="shared" si="16"/>
        <v>£m</v>
      </c>
      <c r="L894" s="1117"/>
      <c r="M894" s="1117"/>
      <c r="N894" s="1117"/>
      <c r="O894" s="1117"/>
      <c r="P894" s="1117"/>
    </row>
    <row r="895" spans="9:16">
      <c r="I895" s="445"/>
      <c r="J895" s="347" t="s">
        <v>1368</v>
      </c>
      <c r="K895" s="20" t="str">
        <f t="shared" si="16"/>
        <v>£m</v>
      </c>
      <c r="L895" s="1117"/>
      <c r="M895" s="1117"/>
      <c r="N895" s="1117"/>
      <c r="O895" s="1117"/>
      <c r="P895" s="1117"/>
    </row>
    <row r="896" spans="9:16">
      <c r="I896" s="445"/>
      <c r="J896" s="347" t="s">
        <v>1368</v>
      </c>
      <c r="K896" s="20" t="str">
        <f t="shared" si="16"/>
        <v>£m</v>
      </c>
      <c r="L896" s="1117"/>
      <c r="M896" s="1117"/>
      <c r="N896" s="1117"/>
      <c r="O896" s="1117"/>
      <c r="P896" s="1117"/>
    </row>
    <row r="897" spans="9:16">
      <c r="I897" s="445"/>
      <c r="J897" s="347" t="s">
        <v>1368</v>
      </c>
      <c r="K897" s="20" t="str">
        <f t="shared" si="16"/>
        <v>£m</v>
      </c>
      <c r="L897" s="1117"/>
      <c r="M897" s="1117"/>
      <c r="N897" s="1117"/>
      <c r="O897" s="1117"/>
      <c r="P897" s="1117"/>
    </row>
    <row r="898" spans="9:16">
      <c r="I898" s="445"/>
      <c r="J898" s="347" t="s">
        <v>1368</v>
      </c>
      <c r="K898" s="20" t="str">
        <f t="shared" si="16"/>
        <v>£m</v>
      </c>
      <c r="L898" s="1117"/>
      <c r="M898" s="1117"/>
      <c r="N898" s="1117"/>
      <c r="O898" s="1117"/>
      <c r="P898" s="1117"/>
    </row>
    <row r="899" spans="9:16" s="78" customFormat="1">
      <c r="I899" s="445"/>
      <c r="J899" s="347" t="s">
        <v>1368</v>
      </c>
      <c r="K899" s="20" t="str">
        <f t="shared" si="16"/>
        <v>£m</v>
      </c>
      <c r="L899" s="1117"/>
      <c r="M899" s="1117"/>
      <c r="N899" s="1117"/>
      <c r="O899" s="1117"/>
      <c r="P899" s="1117"/>
    </row>
    <row r="900" spans="9:16" s="353" customFormat="1">
      <c r="I900" s="445"/>
      <c r="J900" s="347" t="s">
        <v>1368</v>
      </c>
      <c r="K900" s="20" t="str">
        <f t="shared" si="16"/>
        <v>£m</v>
      </c>
      <c r="L900" s="1117"/>
      <c r="M900" s="1117"/>
      <c r="N900" s="1117"/>
      <c r="O900" s="1117"/>
      <c r="P900" s="1117"/>
    </row>
    <row r="901" spans="9:16">
      <c r="I901" s="445"/>
      <c r="J901" s="347" t="s">
        <v>1368</v>
      </c>
      <c r="K901" s="20" t="str">
        <f t="shared" si="16"/>
        <v>£m</v>
      </c>
      <c r="L901" s="1117"/>
      <c r="M901" s="1117"/>
      <c r="N901" s="1117"/>
      <c r="O901" s="1117"/>
      <c r="P901" s="1117"/>
    </row>
    <row r="902" spans="9:16">
      <c r="I902" s="445"/>
      <c r="J902" s="347" t="s">
        <v>1368</v>
      </c>
      <c r="K902" s="20" t="str">
        <f t="shared" si="16"/>
        <v>£m</v>
      </c>
      <c r="L902" s="1117"/>
      <c r="M902" s="1117"/>
      <c r="N902" s="1117"/>
      <c r="O902" s="1117"/>
      <c r="P902" s="1117"/>
    </row>
    <row r="903" spans="9:16">
      <c r="I903" s="445"/>
      <c r="J903" s="347" t="s">
        <v>1368</v>
      </c>
      <c r="K903" s="20" t="str">
        <f t="shared" si="16"/>
        <v>£m</v>
      </c>
      <c r="L903" s="1117"/>
      <c r="M903" s="1117"/>
      <c r="N903" s="1117"/>
      <c r="O903" s="1117"/>
      <c r="P903" s="1117"/>
    </row>
    <row r="904" spans="9:16">
      <c r="I904" s="445"/>
      <c r="J904" s="347" t="s">
        <v>1368</v>
      </c>
      <c r="K904" s="20" t="str">
        <f t="shared" si="16"/>
        <v>£m</v>
      </c>
      <c r="L904" s="1117"/>
      <c r="M904" s="1117"/>
      <c r="N904" s="1117"/>
      <c r="O904" s="1117"/>
      <c r="P904" s="1117"/>
    </row>
    <row r="905" spans="9:16">
      <c r="I905" s="445"/>
      <c r="J905" s="347" t="s">
        <v>1368</v>
      </c>
      <c r="K905" s="20" t="str">
        <f t="shared" si="16"/>
        <v>£m</v>
      </c>
      <c r="L905" s="1117"/>
      <c r="M905" s="1117"/>
      <c r="N905" s="1117"/>
      <c r="O905" s="1117"/>
      <c r="P905" s="1117"/>
    </row>
    <row r="906" spans="9:16">
      <c r="I906" s="445"/>
      <c r="J906" s="347" t="s">
        <v>1368</v>
      </c>
      <c r="K906" s="20" t="str">
        <f t="shared" si="16"/>
        <v>£m</v>
      </c>
      <c r="L906" s="1117"/>
      <c r="M906" s="1117"/>
      <c r="N906" s="1117"/>
      <c r="O906" s="1117"/>
      <c r="P906" s="1117"/>
    </row>
    <row r="907" spans="9:16" s="78" customFormat="1">
      <c r="I907" s="445"/>
      <c r="J907" s="347" t="s">
        <v>1368</v>
      </c>
      <c r="K907" s="20" t="str">
        <f t="shared" si="16"/>
        <v>£m</v>
      </c>
      <c r="L907" s="1117"/>
      <c r="M907" s="1117"/>
      <c r="N907" s="1117"/>
      <c r="O907" s="1117"/>
      <c r="P907" s="1117"/>
    </row>
    <row r="908" spans="9:16" s="353" customFormat="1">
      <c r="I908" s="445"/>
      <c r="J908" s="347" t="s">
        <v>1368</v>
      </c>
      <c r="K908" s="20" t="str">
        <f t="shared" si="16"/>
        <v>£m</v>
      </c>
      <c r="L908" s="1117"/>
      <c r="M908" s="1117"/>
      <c r="N908" s="1117"/>
      <c r="O908" s="1117"/>
      <c r="P908" s="1117"/>
    </row>
    <row r="909" spans="9:16">
      <c r="I909" s="445"/>
      <c r="J909" s="347" t="s">
        <v>1368</v>
      </c>
      <c r="K909" s="20" t="str">
        <f t="shared" si="16"/>
        <v>£m</v>
      </c>
      <c r="L909" s="1117"/>
      <c r="M909" s="1117"/>
      <c r="N909" s="1117"/>
      <c r="O909" s="1117"/>
      <c r="P909" s="1117"/>
    </row>
    <row r="910" spans="9:16">
      <c r="I910" s="445"/>
      <c r="J910" s="347" t="s">
        <v>1368</v>
      </c>
      <c r="K910" s="20" t="str">
        <f t="shared" si="16"/>
        <v>£m</v>
      </c>
      <c r="L910" s="1117"/>
      <c r="M910" s="1117"/>
      <c r="N910" s="1117"/>
      <c r="O910" s="1117"/>
      <c r="P910" s="1117"/>
    </row>
    <row r="911" spans="9:16">
      <c r="I911" s="445"/>
      <c r="J911" s="347" t="s">
        <v>1368</v>
      </c>
      <c r="K911" s="20" t="str">
        <f t="shared" si="16"/>
        <v>£m</v>
      </c>
      <c r="L911" s="1117"/>
      <c r="M911" s="1117"/>
      <c r="N911" s="1117"/>
      <c r="O911" s="1117"/>
      <c r="P911" s="1117"/>
    </row>
    <row r="912" spans="9:16">
      <c r="I912" s="445"/>
      <c r="J912" s="347" t="s">
        <v>1368</v>
      </c>
      <c r="K912" s="20" t="str">
        <f t="shared" si="16"/>
        <v>£m</v>
      </c>
      <c r="L912" s="1117"/>
      <c r="M912" s="1117"/>
      <c r="N912" s="1117"/>
      <c r="O912" s="1117"/>
      <c r="P912" s="1117"/>
    </row>
    <row r="913" spans="9:16">
      <c r="I913" s="445"/>
      <c r="J913" s="347" t="s">
        <v>1368</v>
      </c>
      <c r="K913" s="20" t="str">
        <f t="shared" si="16"/>
        <v>£m</v>
      </c>
      <c r="L913" s="1117"/>
      <c r="M913" s="1117"/>
      <c r="N913" s="1117"/>
      <c r="O913" s="1117"/>
      <c r="P913" s="1117"/>
    </row>
    <row r="914" spans="9:16">
      <c r="I914" s="445"/>
      <c r="J914" s="347" t="s">
        <v>1368</v>
      </c>
      <c r="K914" s="20" t="str">
        <f t="shared" si="16"/>
        <v>£m</v>
      </c>
      <c r="L914" s="1117"/>
      <c r="M914" s="1117"/>
      <c r="N914" s="1117"/>
      <c r="O914" s="1117"/>
      <c r="P914" s="1117"/>
    </row>
    <row r="915" spans="9:16" s="78" customFormat="1">
      <c r="I915" s="445"/>
      <c r="J915" s="347" t="s">
        <v>1368</v>
      </c>
      <c r="K915" s="20" t="str">
        <f t="shared" si="16"/>
        <v>£m</v>
      </c>
      <c r="L915" s="1117"/>
      <c r="M915" s="1117"/>
      <c r="N915" s="1117"/>
      <c r="O915" s="1117"/>
      <c r="P915" s="1117"/>
    </row>
    <row r="916" spans="9:16" s="353" customFormat="1">
      <c r="I916" s="445"/>
      <c r="J916" s="347" t="s">
        <v>1368</v>
      </c>
      <c r="K916" s="20" t="str">
        <f t="shared" si="16"/>
        <v>£m</v>
      </c>
      <c r="L916" s="1117"/>
      <c r="M916" s="1117"/>
      <c r="N916" s="1117"/>
      <c r="O916" s="1117"/>
      <c r="P916" s="1117"/>
    </row>
    <row r="917" spans="9:16">
      <c r="I917" s="445"/>
      <c r="J917" s="347" t="s">
        <v>1368</v>
      </c>
      <c r="K917" s="20" t="str">
        <f t="shared" si="16"/>
        <v>£m</v>
      </c>
      <c r="L917" s="1117"/>
      <c r="M917" s="1117"/>
      <c r="N917" s="1117"/>
      <c r="O917" s="1117"/>
      <c r="P917" s="1117"/>
    </row>
    <row r="918" spans="9:16">
      <c r="I918" s="445"/>
      <c r="J918" s="347" t="s">
        <v>1368</v>
      </c>
      <c r="K918" s="20" t="str">
        <f t="shared" si="16"/>
        <v>£m</v>
      </c>
      <c r="L918" s="1117"/>
      <c r="M918" s="1117"/>
      <c r="N918" s="1117"/>
      <c r="O918" s="1117"/>
      <c r="P918" s="1117"/>
    </row>
    <row r="919" spans="9:16">
      <c r="I919" s="445"/>
      <c r="J919" s="347" t="s">
        <v>1368</v>
      </c>
      <c r="K919" s="20" t="str">
        <f t="shared" si="16"/>
        <v>£m</v>
      </c>
      <c r="L919" s="1117"/>
      <c r="M919" s="1117"/>
      <c r="N919" s="1117"/>
      <c r="O919" s="1117"/>
      <c r="P919" s="1117"/>
    </row>
    <row r="920" spans="9:16">
      <c r="I920" s="445"/>
      <c r="J920" s="347" t="s">
        <v>1368</v>
      </c>
      <c r="K920" s="20" t="str">
        <f t="shared" si="16"/>
        <v>£m</v>
      </c>
      <c r="L920" s="1117"/>
      <c r="M920" s="1117"/>
      <c r="N920" s="1117"/>
      <c r="O920" s="1117"/>
      <c r="P920" s="1117"/>
    </row>
    <row r="921" spans="9:16">
      <c r="I921" s="445"/>
      <c r="J921" s="347" t="s">
        <v>1368</v>
      </c>
      <c r="K921" s="20" t="str">
        <f t="shared" si="16"/>
        <v>£m</v>
      </c>
      <c r="L921" s="1117"/>
      <c r="M921" s="1117"/>
      <c r="N921" s="1117"/>
      <c r="O921" s="1117"/>
      <c r="P921" s="1117"/>
    </row>
    <row r="922" spans="9:16">
      <c r="I922" s="445"/>
      <c r="J922" s="347" t="s">
        <v>1368</v>
      </c>
      <c r="K922" s="20" t="str">
        <f t="shared" si="16"/>
        <v>£m</v>
      </c>
      <c r="L922" s="1117"/>
      <c r="M922" s="1117"/>
      <c r="N922" s="1117"/>
      <c r="O922" s="1117"/>
      <c r="P922" s="1117"/>
    </row>
    <row r="923" spans="9:16">
      <c r="I923" s="445"/>
      <c r="J923" s="347" t="s">
        <v>1368</v>
      </c>
      <c r="K923" s="20" t="str">
        <f t="shared" si="16"/>
        <v>£m</v>
      </c>
      <c r="L923" s="1117"/>
      <c r="M923" s="1117"/>
      <c r="N923" s="1117"/>
      <c r="O923" s="1117"/>
      <c r="P923" s="1117"/>
    </row>
    <row r="924" spans="9:16" s="353" customFormat="1">
      <c r="I924" s="445"/>
      <c r="J924" s="347" t="s">
        <v>1368</v>
      </c>
      <c r="K924" s="20" t="str">
        <f t="shared" si="16"/>
        <v>£m</v>
      </c>
      <c r="L924" s="1117"/>
      <c r="M924" s="1117"/>
      <c r="N924" s="1117"/>
      <c r="O924" s="1117"/>
      <c r="P924" s="1117"/>
    </row>
    <row r="925" spans="9:16" s="78" customFormat="1">
      <c r="I925" s="445"/>
      <c r="J925" s="347" t="s">
        <v>1368</v>
      </c>
      <c r="K925" s="20" t="str">
        <f t="shared" si="16"/>
        <v>£m</v>
      </c>
      <c r="L925" s="1117"/>
      <c r="M925" s="1117"/>
      <c r="N925" s="1117"/>
      <c r="O925" s="1117"/>
      <c r="P925" s="1117"/>
    </row>
    <row r="926" spans="9:16" s="353" customFormat="1">
      <c r="I926" s="445"/>
      <c r="J926" s="347" t="s">
        <v>1368</v>
      </c>
      <c r="K926" s="20" t="str">
        <f t="shared" si="16"/>
        <v>£m</v>
      </c>
      <c r="L926" s="1117"/>
      <c r="M926" s="1117"/>
      <c r="N926" s="1117"/>
      <c r="O926" s="1117"/>
      <c r="P926" s="1117"/>
    </row>
    <row r="927" spans="9:16">
      <c r="I927" s="445"/>
      <c r="J927" s="347" t="s">
        <v>1368</v>
      </c>
      <c r="K927" s="20" t="str">
        <f t="shared" si="16"/>
        <v>£m</v>
      </c>
      <c r="L927" s="1117"/>
      <c r="M927" s="1117"/>
      <c r="N927" s="1117"/>
      <c r="O927" s="1117"/>
      <c r="P927" s="1117"/>
    </row>
    <row r="928" spans="9:16">
      <c r="I928" s="445"/>
      <c r="J928" s="347" t="s">
        <v>1368</v>
      </c>
      <c r="K928" s="20" t="str">
        <f t="shared" si="16"/>
        <v>£m</v>
      </c>
      <c r="L928" s="1117"/>
      <c r="M928" s="1117"/>
      <c r="N928" s="1117"/>
      <c r="O928" s="1117"/>
      <c r="P928" s="1117"/>
    </row>
    <row r="929" spans="9:16">
      <c r="I929" s="445"/>
      <c r="J929" s="347" t="s">
        <v>1368</v>
      </c>
      <c r="K929" s="20" t="str">
        <f t="shared" si="16"/>
        <v>£m</v>
      </c>
      <c r="L929" s="1117"/>
      <c r="M929" s="1117"/>
      <c r="N929" s="1117"/>
      <c r="O929" s="1117"/>
      <c r="P929" s="1117"/>
    </row>
    <row r="930" spans="9:16">
      <c r="I930" s="445"/>
      <c r="J930" s="347" t="s">
        <v>1368</v>
      </c>
      <c r="K930" s="20" t="str">
        <f t="shared" si="16"/>
        <v>£m</v>
      </c>
      <c r="L930" s="1117"/>
      <c r="M930" s="1117"/>
      <c r="N930" s="1117"/>
      <c r="O930" s="1117"/>
      <c r="P930" s="1117"/>
    </row>
    <row r="931" spans="9:16">
      <c r="I931" s="445"/>
      <c r="J931" s="347" t="s">
        <v>1368</v>
      </c>
      <c r="K931" s="20" t="str">
        <f t="shared" si="16"/>
        <v>£m</v>
      </c>
      <c r="L931" s="1117"/>
      <c r="M931" s="1117"/>
      <c r="N931" s="1117"/>
      <c r="O931" s="1117"/>
      <c r="P931" s="1117"/>
    </row>
    <row r="932" spans="9:16">
      <c r="I932" s="445"/>
      <c r="J932" s="347" t="s">
        <v>1368</v>
      </c>
      <c r="K932" s="20" t="str">
        <f t="shared" ref="K932:K994" si="17">IF(F932="Placeholder", "Placeholder", "£m")</f>
        <v>£m</v>
      </c>
      <c r="L932" s="1117"/>
      <c r="M932" s="1117"/>
      <c r="N932" s="1117"/>
      <c r="O932" s="1117"/>
      <c r="P932" s="1117"/>
    </row>
    <row r="933" spans="9:16" s="78" customFormat="1">
      <c r="I933" s="445"/>
      <c r="J933" s="347" t="s">
        <v>1368</v>
      </c>
      <c r="K933" s="20" t="str">
        <f t="shared" si="17"/>
        <v>£m</v>
      </c>
      <c r="L933" s="1117"/>
      <c r="M933" s="1117"/>
      <c r="N933" s="1117"/>
      <c r="O933" s="1117"/>
      <c r="P933" s="1117"/>
    </row>
    <row r="934" spans="9:16" s="353" customFormat="1">
      <c r="I934" s="445"/>
      <c r="J934" s="347" t="s">
        <v>1368</v>
      </c>
      <c r="K934" s="20" t="str">
        <f t="shared" si="17"/>
        <v>£m</v>
      </c>
      <c r="L934" s="1117"/>
      <c r="M934" s="1117"/>
      <c r="N934" s="1117"/>
      <c r="O934" s="1117"/>
      <c r="P934" s="1117"/>
    </row>
    <row r="935" spans="9:16">
      <c r="I935" s="445"/>
      <c r="J935" s="347" t="s">
        <v>1368</v>
      </c>
      <c r="K935" s="20" t="str">
        <f t="shared" si="17"/>
        <v>£m</v>
      </c>
      <c r="L935" s="1117"/>
      <c r="M935" s="1117"/>
      <c r="N935" s="1117"/>
      <c r="O935" s="1117"/>
      <c r="P935" s="1117"/>
    </row>
    <row r="936" spans="9:16">
      <c r="I936" s="445"/>
      <c r="J936" s="347" t="s">
        <v>1368</v>
      </c>
      <c r="K936" s="20" t="str">
        <f t="shared" si="17"/>
        <v>£m</v>
      </c>
      <c r="L936" s="1117"/>
      <c r="M936" s="1117"/>
      <c r="N936" s="1117"/>
      <c r="O936" s="1117"/>
      <c r="P936" s="1117"/>
    </row>
    <row r="937" spans="9:16">
      <c r="I937" s="445"/>
      <c r="J937" s="347" t="s">
        <v>1368</v>
      </c>
      <c r="K937" s="20" t="str">
        <f t="shared" si="17"/>
        <v>£m</v>
      </c>
      <c r="L937" s="1117"/>
      <c r="M937" s="1117"/>
      <c r="N937" s="1117"/>
      <c r="O937" s="1117"/>
      <c r="P937" s="1117"/>
    </row>
    <row r="938" spans="9:16">
      <c r="I938" s="445"/>
      <c r="J938" s="347" t="s">
        <v>1368</v>
      </c>
      <c r="K938" s="20" t="str">
        <f t="shared" si="17"/>
        <v>£m</v>
      </c>
      <c r="L938" s="1117"/>
      <c r="M938" s="1117"/>
      <c r="N938" s="1117"/>
      <c r="O938" s="1117"/>
      <c r="P938" s="1117"/>
    </row>
    <row r="939" spans="9:16">
      <c r="I939" s="445"/>
      <c r="J939" s="347" t="s">
        <v>1368</v>
      </c>
      <c r="K939" s="20" t="str">
        <f t="shared" si="17"/>
        <v>£m</v>
      </c>
      <c r="L939" s="1117"/>
      <c r="M939" s="1117"/>
      <c r="N939" s="1117"/>
      <c r="O939" s="1117"/>
      <c r="P939" s="1117"/>
    </row>
    <row r="940" spans="9:16">
      <c r="I940" s="445"/>
      <c r="J940" s="347" t="s">
        <v>1368</v>
      </c>
      <c r="K940" s="20" t="str">
        <f t="shared" si="17"/>
        <v>£m</v>
      </c>
      <c r="L940" s="1117"/>
      <c r="M940" s="1117"/>
      <c r="N940" s="1117"/>
      <c r="O940" s="1117"/>
      <c r="P940" s="1117"/>
    </row>
    <row r="941" spans="9:16" s="78" customFormat="1">
      <c r="I941" s="445"/>
      <c r="J941" s="347" t="s">
        <v>1368</v>
      </c>
      <c r="K941" s="20" t="str">
        <f t="shared" si="17"/>
        <v>£m</v>
      </c>
      <c r="L941" s="1117"/>
      <c r="M941" s="1117"/>
      <c r="N941" s="1117"/>
      <c r="O941" s="1117"/>
      <c r="P941" s="1117"/>
    </row>
    <row r="942" spans="9:16" s="353" customFormat="1">
      <c r="I942" s="445"/>
      <c r="J942" s="347" t="s">
        <v>1368</v>
      </c>
      <c r="K942" s="20" t="str">
        <f t="shared" si="17"/>
        <v>£m</v>
      </c>
      <c r="L942" s="1117"/>
      <c r="M942" s="1117"/>
      <c r="N942" s="1117"/>
      <c r="O942" s="1117"/>
      <c r="P942" s="1117"/>
    </row>
    <row r="943" spans="9:16">
      <c r="I943" s="445"/>
      <c r="J943" s="347" t="s">
        <v>1368</v>
      </c>
      <c r="K943" s="20" t="str">
        <f t="shared" si="17"/>
        <v>£m</v>
      </c>
      <c r="L943" s="1117"/>
      <c r="M943" s="1117"/>
      <c r="N943" s="1117"/>
      <c r="O943" s="1117"/>
      <c r="P943" s="1117"/>
    </row>
    <row r="944" spans="9:16">
      <c r="I944" s="445"/>
      <c r="J944" s="347" t="s">
        <v>1368</v>
      </c>
      <c r="K944" s="20" t="str">
        <f t="shared" si="17"/>
        <v>£m</v>
      </c>
      <c r="L944" s="1117"/>
      <c r="M944" s="1117"/>
      <c r="N944" s="1117"/>
      <c r="O944" s="1117"/>
      <c r="P944" s="1117"/>
    </row>
    <row r="945" spans="9:16">
      <c r="I945" s="445"/>
      <c r="J945" s="347" t="s">
        <v>1368</v>
      </c>
      <c r="K945" s="20" t="str">
        <f t="shared" si="17"/>
        <v>£m</v>
      </c>
      <c r="L945" s="1117"/>
      <c r="M945" s="1117"/>
      <c r="N945" s="1117"/>
      <c r="O945" s="1117"/>
      <c r="P945" s="1117"/>
    </row>
    <row r="946" spans="9:16">
      <c r="I946" s="445"/>
      <c r="J946" s="347" t="s">
        <v>1368</v>
      </c>
      <c r="K946" s="20" t="str">
        <f t="shared" si="17"/>
        <v>£m</v>
      </c>
      <c r="L946" s="1117"/>
      <c r="M946" s="1117"/>
      <c r="N946" s="1117"/>
      <c r="O946" s="1117"/>
      <c r="P946" s="1117"/>
    </row>
    <row r="947" spans="9:16">
      <c r="I947" s="445"/>
      <c r="J947" s="347" t="s">
        <v>1368</v>
      </c>
      <c r="K947" s="20" t="str">
        <f t="shared" si="17"/>
        <v>£m</v>
      </c>
      <c r="L947" s="1117"/>
      <c r="M947" s="1117"/>
      <c r="N947" s="1117"/>
      <c r="O947" s="1117"/>
      <c r="P947" s="1117"/>
    </row>
    <row r="948" spans="9:16">
      <c r="I948" s="445"/>
      <c r="J948" s="347" t="s">
        <v>1368</v>
      </c>
      <c r="K948" s="20" t="str">
        <f t="shared" si="17"/>
        <v>£m</v>
      </c>
      <c r="L948" s="1117"/>
      <c r="M948" s="1117"/>
      <c r="N948" s="1117"/>
      <c r="O948" s="1117"/>
      <c r="P948" s="1117"/>
    </row>
    <row r="949" spans="9:16" s="78" customFormat="1">
      <c r="I949" s="445"/>
      <c r="J949" s="347" t="s">
        <v>1368</v>
      </c>
      <c r="K949" s="20" t="str">
        <f t="shared" si="17"/>
        <v>£m</v>
      </c>
      <c r="L949" s="1117"/>
      <c r="M949" s="1117"/>
      <c r="N949" s="1117"/>
      <c r="O949" s="1117"/>
      <c r="P949" s="1117"/>
    </row>
    <row r="950" spans="9:16" s="353" customFormat="1">
      <c r="I950" s="445"/>
      <c r="J950" s="347" t="s">
        <v>1368</v>
      </c>
      <c r="K950" s="20" t="str">
        <f t="shared" si="17"/>
        <v>£m</v>
      </c>
      <c r="L950" s="1117"/>
      <c r="M950" s="1117"/>
      <c r="N950" s="1117"/>
      <c r="O950" s="1117"/>
      <c r="P950" s="1117"/>
    </row>
    <row r="951" spans="9:16">
      <c r="I951" s="445"/>
      <c r="J951" s="347" t="s">
        <v>1368</v>
      </c>
      <c r="K951" s="20" t="str">
        <f t="shared" si="17"/>
        <v>£m</v>
      </c>
      <c r="L951" s="1117"/>
      <c r="M951" s="1117"/>
      <c r="N951" s="1117"/>
      <c r="O951" s="1117"/>
      <c r="P951" s="1117"/>
    </row>
    <row r="952" spans="9:16">
      <c r="I952" s="445"/>
      <c r="J952" s="347" t="s">
        <v>1368</v>
      </c>
      <c r="K952" s="20" t="str">
        <f t="shared" si="17"/>
        <v>£m</v>
      </c>
      <c r="L952" s="1117"/>
      <c r="M952" s="1117"/>
      <c r="N952" s="1117"/>
      <c r="O952" s="1117"/>
      <c r="P952" s="1117"/>
    </row>
    <row r="953" spans="9:16">
      <c r="I953" s="445"/>
      <c r="J953" s="347" t="s">
        <v>1368</v>
      </c>
      <c r="K953" s="20" t="str">
        <f t="shared" si="17"/>
        <v>£m</v>
      </c>
      <c r="L953" s="1117"/>
      <c r="M953" s="1117"/>
      <c r="N953" s="1117"/>
      <c r="O953" s="1117"/>
      <c r="P953" s="1117"/>
    </row>
    <row r="954" spans="9:16">
      <c r="I954" s="445"/>
      <c r="J954" s="347" t="s">
        <v>1368</v>
      </c>
      <c r="K954" s="20" t="str">
        <f t="shared" si="17"/>
        <v>£m</v>
      </c>
      <c r="L954" s="1117"/>
      <c r="M954" s="1117"/>
      <c r="N954" s="1117"/>
      <c r="O954" s="1117"/>
      <c r="P954" s="1117"/>
    </row>
    <row r="955" spans="9:16">
      <c r="I955" s="445"/>
      <c r="J955" s="347" t="s">
        <v>1368</v>
      </c>
      <c r="K955" s="20" t="str">
        <f t="shared" si="17"/>
        <v>£m</v>
      </c>
      <c r="L955" s="1117"/>
      <c r="M955" s="1117"/>
      <c r="N955" s="1117"/>
      <c r="O955" s="1117"/>
      <c r="P955" s="1117"/>
    </row>
    <row r="956" spans="9:16">
      <c r="I956" s="445"/>
      <c r="J956" s="347" t="s">
        <v>1368</v>
      </c>
      <c r="K956" s="20" t="str">
        <f t="shared" si="17"/>
        <v>£m</v>
      </c>
      <c r="L956" s="1117"/>
      <c r="M956" s="1117"/>
      <c r="N956" s="1117"/>
      <c r="O956" s="1117"/>
      <c r="P956" s="1117"/>
    </row>
    <row r="957" spans="9:16" s="78" customFormat="1">
      <c r="I957" s="445"/>
      <c r="J957" s="347" t="s">
        <v>1368</v>
      </c>
      <c r="K957" s="20" t="str">
        <f t="shared" si="17"/>
        <v>£m</v>
      </c>
      <c r="L957" s="1117"/>
      <c r="M957" s="1117"/>
      <c r="N957" s="1117"/>
      <c r="O957" s="1117"/>
      <c r="P957" s="1117"/>
    </row>
    <row r="958" spans="9:16" s="353" customFormat="1">
      <c r="I958" s="445"/>
      <c r="J958" s="347" t="s">
        <v>1368</v>
      </c>
      <c r="K958" s="20" t="str">
        <f t="shared" si="17"/>
        <v>£m</v>
      </c>
      <c r="L958" s="1117"/>
      <c r="M958" s="1117"/>
      <c r="N958" s="1117"/>
      <c r="O958" s="1117"/>
      <c r="P958" s="1117"/>
    </row>
    <row r="959" spans="9:16">
      <c r="I959" s="445"/>
      <c r="J959" s="347" t="s">
        <v>1368</v>
      </c>
      <c r="K959" s="20" t="str">
        <f t="shared" si="17"/>
        <v>£m</v>
      </c>
      <c r="L959" s="1117"/>
      <c r="M959" s="1117"/>
      <c r="N959" s="1117"/>
      <c r="O959" s="1117"/>
      <c r="P959" s="1117"/>
    </row>
    <row r="960" spans="9:16">
      <c r="I960" s="445"/>
      <c r="J960" s="347" t="s">
        <v>1368</v>
      </c>
      <c r="K960" s="20" t="str">
        <f t="shared" si="17"/>
        <v>£m</v>
      </c>
      <c r="L960" s="1117"/>
      <c r="M960" s="1117"/>
      <c r="N960" s="1117"/>
      <c r="O960" s="1117"/>
      <c r="P960" s="1117"/>
    </row>
    <row r="961" spans="9:16">
      <c r="I961" s="445"/>
      <c r="J961" s="347" t="s">
        <v>1368</v>
      </c>
      <c r="K961" s="20" t="str">
        <f t="shared" si="17"/>
        <v>£m</v>
      </c>
      <c r="L961" s="1117"/>
      <c r="M961" s="1117"/>
      <c r="N961" s="1117"/>
      <c r="O961" s="1117"/>
      <c r="P961" s="1117"/>
    </row>
    <row r="962" spans="9:16">
      <c r="I962" s="445"/>
      <c r="J962" s="347" t="s">
        <v>1368</v>
      </c>
      <c r="K962" s="20" t="str">
        <f t="shared" si="17"/>
        <v>£m</v>
      </c>
      <c r="L962" s="1117"/>
      <c r="M962" s="1117"/>
      <c r="N962" s="1117"/>
      <c r="O962" s="1117"/>
      <c r="P962" s="1117"/>
    </row>
    <row r="963" spans="9:16">
      <c r="I963" s="445"/>
      <c r="J963" s="347" t="s">
        <v>1368</v>
      </c>
      <c r="K963" s="20" t="str">
        <f t="shared" si="17"/>
        <v>£m</v>
      </c>
      <c r="L963" s="1117"/>
      <c r="M963" s="1117"/>
      <c r="N963" s="1117"/>
      <c r="O963" s="1117"/>
      <c r="P963" s="1117"/>
    </row>
    <row r="964" spans="9:16">
      <c r="I964" s="445"/>
      <c r="J964" s="347" t="s">
        <v>1368</v>
      </c>
      <c r="K964" s="20" t="str">
        <f t="shared" si="17"/>
        <v>£m</v>
      </c>
      <c r="L964" s="1117"/>
      <c r="M964" s="1117"/>
      <c r="N964" s="1117"/>
      <c r="O964" s="1117"/>
      <c r="P964" s="1117"/>
    </row>
    <row r="965" spans="9:16" s="78" customFormat="1">
      <c r="I965" s="445"/>
      <c r="J965" s="347" t="s">
        <v>1368</v>
      </c>
      <c r="K965" s="20" t="str">
        <f t="shared" si="17"/>
        <v>£m</v>
      </c>
      <c r="L965" s="1117"/>
      <c r="M965" s="1117"/>
      <c r="N965" s="1117"/>
      <c r="O965" s="1117"/>
      <c r="P965" s="1117"/>
    </row>
    <row r="966" spans="9:16" s="353" customFormat="1">
      <c r="I966" s="445"/>
      <c r="J966" s="347" t="s">
        <v>1368</v>
      </c>
      <c r="K966" s="20" t="str">
        <f t="shared" si="17"/>
        <v>£m</v>
      </c>
      <c r="L966" s="1117"/>
      <c r="M966" s="1117"/>
      <c r="N966" s="1117"/>
      <c r="O966" s="1117"/>
      <c r="P966" s="1117"/>
    </row>
    <row r="967" spans="9:16">
      <c r="I967" s="445"/>
      <c r="J967" s="347" t="s">
        <v>1368</v>
      </c>
      <c r="K967" s="20" t="str">
        <f t="shared" si="17"/>
        <v>£m</v>
      </c>
      <c r="L967" s="1117"/>
      <c r="M967" s="1117"/>
      <c r="N967" s="1117"/>
      <c r="O967" s="1117"/>
      <c r="P967" s="1117"/>
    </row>
    <row r="968" spans="9:16">
      <c r="I968" s="445"/>
      <c r="J968" s="347" t="s">
        <v>1368</v>
      </c>
      <c r="K968" s="20" t="str">
        <f t="shared" si="17"/>
        <v>£m</v>
      </c>
      <c r="L968" s="1117"/>
      <c r="M968" s="1117"/>
      <c r="N968" s="1117"/>
      <c r="O968" s="1117"/>
      <c r="P968" s="1117"/>
    </row>
    <row r="969" spans="9:16">
      <c r="I969" s="445"/>
      <c r="J969" s="347" t="s">
        <v>1368</v>
      </c>
      <c r="K969" s="20" t="str">
        <f t="shared" si="17"/>
        <v>£m</v>
      </c>
      <c r="L969" s="1117"/>
      <c r="M969" s="1117"/>
      <c r="N969" s="1117"/>
      <c r="O969" s="1117"/>
      <c r="P969" s="1117"/>
    </row>
    <row r="970" spans="9:16">
      <c r="I970" s="445"/>
      <c r="J970" s="347" t="s">
        <v>1368</v>
      </c>
      <c r="K970" s="20" t="str">
        <f t="shared" si="17"/>
        <v>£m</v>
      </c>
      <c r="L970" s="1117"/>
      <c r="M970" s="1117"/>
      <c r="N970" s="1117"/>
      <c r="O970" s="1117"/>
      <c r="P970" s="1117"/>
    </row>
    <row r="971" spans="9:16">
      <c r="I971" s="445"/>
      <c r="J971" s="347" t="s">
        <v>1368</v>
      </c>
      <c r="K971" s="20" t="str">
        <f t="shared" si="17"/>
        <v>£m</v>
      </c>
      <c r="L971" s="1117"/>
      <c r="M971" s="1117"/>
      <c r="N971" s="1117"/>
      <c r="O971" s="1117"/>
      <c r="P971" s="1117"/>
    </row>
    <row r="972" spans="9:16">
      <c r="I972" s="445"/>
      <c r="J972" s="347" t="s">
        <v>1368</v>
      </c>
      <c r="K972" s="20" t="str">
        <f t="shared" si="17"/>
        <v>£m</v>
      </c>
      <c r="L972" s="1117"/>
      <c r="M972" s="1117"/>
      <c r="N972" s="1117"/>
      <c r="O972" s="1117"/>
      <c r="P972" s="1117"/>
    </row>
    <row r="973" spans="9:16" s="78" customFormat="1">
      <c r="I973" s="445"/>
      <c r="J973" s="347" t="s">
        <v>1368</v>
      </c>
      <c r="K973" s="20" t="str">
        <f t="shared" si="17"/>
        <v>£m</v>
      </c>
      <c r="L973" s="1117"/>
      <c r="M973" s="1117"/>
      <c r="N973" s="1117"/>
      <c r="O973" s="1117"/>
      <c r="P973" s="1117"/>
    </row>
    <row r="974" spans="9:16" s="353" customFormat="1">
      <c r="I974" s="445"/>
      <c r="J974" s="347" t="s">
        <v>1368</v>
      </c>
      <c r="K974" s="20" t="str">
        <f t="shared" si="17"/>
        <v>£m</v>
      </c>
      <c r="L974" s="1117"/>
      <c r="M974" s="1117"/>
      <c r="N974" s="1117"/>
      <c r="O974" s="1117"/>
      <c r="P974" s="1117"/>
    </row>
    <row r="975" spans="9:16">
      <c r="I975" s="445"/>
      <c r="J975" s="347" t="s">
        <v>1368</v>
      </c>
      <c r="K975" s="20" t="str">
        <f t="shared" si="17"/>
        <v>£m</v>
      </c>
      <c r="L975" s="1117"/>
      <c r="M975" s="1117"/>
      <c r="N975" s="1117"/>
      <c r="O975" s="1117"/>
      <c r="P975" s="1117"/>
    </row>
    <row r="976" spans="9:16">
      <c r="I976" s="445"/>
      <c r="J976" s="347" t="s">
        <v>1368</v>
      </c>
      <c r="K976" s="20" t="str">
        <f t="shared" si="17"/>
        <v>£m</v>
      </c>
      <c r="L976" s="1117"/>
      <c r="M976" s="1117"/>
      <c r="N976" s="1117"/>
      <c r="O976" s="1117"/>
      <c r="P976" s="1117"/>
    </row>
    <row r="977" spans="9:16">
      <c r="I977" s="445"/>
      <c r="J977" s="347" t="s">
        <v>1368</v>
      </c>
      <c r="K977" s="20" t="str">
        <f t="shared" si="17"/>
        <v>£m</v>
      </c>
      <c r="L977" s="1117"/>
      <c r="M977" s="1117"/>
      <c r="N977" s="1117"/>
      <c r="O977" s="1117"/>
      <c r="P977" s="1117"/>
    </row>
    <row r="978" spans="9:16">
      <c r="I978" s="445"/>
      <c r="J978" s="347" t="s">
        <v>1368</v>
      </c>
      <c r="K978" s="20" t="str">
        <f t="shared" si="17"/>
        <v>£m</v>
      </c>
      <c r="L978" s="1117"/>
      <c r="M978" s="1117"/>
      <c r="N978" s="1117"/>
      <c r="O978" s="1117"/>
      <c r="P978" s="1117"/>
    </row>
    <row r="979" spans="9:16">
      <c r="I979" s="445"/>
      <c r="J979" s="347" t="s">
        <v>1368</v>
      </c>
      <c r="K979" s="20" t="str">
        <f t="shared" si="17"/>
        <v>£m</v>
      </c>
      <c r="L979" s="1117"/>
      <c r="M979" s="1117"/>
      <c r="N979" s="1117"/>
      <c r="O979" s="1117"/>
      <c r="P979" s="1117"/>
    </row>
    <row r="980" spans="9:16">
      <c r="I980" s="445"/>
      <c r="J980" s="347" t="s">
        <v>1368</v>
      </c>
      <c r="K980" s="20" t="str">
        <f t="shared" si="17"/>
        <v>£m</v>
      </c>
      <c r="L980" s="1117"/>
      <c r="M980" s="1117"/>
      <c r="N980" s="1117"/>
      <c r="O980" s="1117"/>
      <c r="P980" s="1117"/>
    </row>
    <row r="981" spans="9:16" s="78" customFormat="1">
      <c r="I981" s="445"/>
      <c r="J981" s="347" t="s">
        <v>1368</v>
      </c>
      <c r="K981" s="20" t="str">
        <f t="shared" si="17"/>
        <v>£m</v>
      </c>
      <c r="L981" s="1117"/>
      <c r="M981" s="1117"/>
      <c r="N981" s="1117"/>
      <c r="O981" s="1117"/>
      <c r="P981" s="1117"/>
    </row>
    <row r="982" spans="9:16" s="353" customFormat="1">
      <c r="I982" s="445"/>
      <c r="J982" s="347" t="s">
        <v>1368</v>
      </c>
      <c r="K982" s="20" t="str">
        <f t="shared" si="17"/>
        <v>£m</v>
      </c>
      <c r="L982" s="1117"/>
      <c r="M982" s="1117"/>
      <c r="N982" s="1117"/>
      <c r="O982" s="1117"/>
      <c r="P982" s="1117"/>
    </row>
    <row r="983" spans="9:16">
      <c r="I983" s="445"/>
      <c r="J983" s="347" t="s">
        <v>1368</v>
      </c>
      <c r="K983" s="20" t="str">
        <f t="shared" si="17"/>
        <v>£m</v>
      </c>
      <c r="L983" s="1117"/>
      <c r="M983" s="1117"/>
      <c r="N983" s="1117"/>
      <c r="O983" s="1117"/>
      <c r="P983" s="1117"/>
    </row>
    <row r="984" spans="9:16">
      <c r="I984" s="445"/>
      <c r="J984" s="347" t="s">
        <v>1368</v>
      </c>
      <c r="K984" s="20" t="str">
        <f t="shared" si="17"/>
        <v>£m</v>
      </c>
      <c r="L984" s="1117"/>
      <c r="M984" s="1117"/>
      <c r="N984" s="1117"/>
      <c r="O984" s="1117"/>
      <c r="P984" s="1117"/>
    </row>
    <row r="985" spans="9:16">
      <c r="I985" s="445"/>
      <c r="J985" s="347" t="s">
        <v>1368</v>
      </c>
      <c r="K985" s="20" t="str">
        <f t="shared" si="17"/>
        <v>£m</v>
      </c>
      <c r="L985" s="1117"/>
      <c r="M985" s="1117"/>
      <c r="N985" s="1117"/>
      <c r="O985" s="1117"/>
      <c r="P985" s="1117"/>
    </row>
    <row r="986" spans="9:16">
      <c r="I986" s="445"/>
      <c r="J986" s="347" t="s">
        <v>1368</v>
      </c>
      <c r="K986" s="20" t="str">
        <f t="shared" si="17"/>
        <v>£m</v>
      </c>
      <c r="L986" s="1117"/>
      <c r="M986" s="1117"/>
      <c r="N986" s="1117"/>
      <c r="O986" s="1117"/>
      <c r="P986" s="1117"/>
    </row>
    <row r="987" spans="9:16">
      <c r="I987" s="445"/>
      <c r="J987" s="347" t="s">
        <v>1368</v>
      </c>
      <c r="K987" s="20" t="str">
        <f t="shared" si="17"/>
        <v>£m</v>
      </c>
      <c r="L987" s="1117"/>
      <c r="M987" s="1117"/>
      <c r="N987" s="1117"/>
      <c r="O987" s="1117"/>
      <c r="P987" s="1117"/>
    </row>
    <row r="988" spans="9:16">
      <c r="I988" s="445"/>
      <c r="J988" s="347" t="s">
        <v>1368</v>
      </c>
      <c r="K988" s="20" t="str">
        <f t="shared" si="17"/>
        <v>£m</v>
      </c>
      <c r="L988" s="1117"/>
      <c r="M988" s="1117"/>
      <c r="N988" s="1117"/>
      <c r="O988" s="1117"/>
      <c r="P988" s="1117"/>
    </row>
    <row r="989" spans="9:16">
      <c r="I989" s="445"/>
      <c r="J989" s="347" t="s">
        <v>1368</v>
      </c>
      <c r="K989" s="20" t="str">
        <f t="shared" si="17"/>
        <v>£m</v>
      </c>
      <c r="L989" s="1117"/>
      <c r="M989" s="1117"/>
      <c r="N989" s="1117"/>
      <c r="O989" s="1117"/>
      <c r="P989" s="1117"/>
    </row>
    <row r="990" spans="9:16" s="353" customFormat="1">
      <c r="I990" s="445"/>
      <c r="J990" s="347" t="s">
        <v>1368</v>
      </c>
      <c r="K990" s="20" t="str">
        <f t="shared" si="17"/>
        <v>£m</v>
      </c>
      <c r="L990" s="1117"/>
      <c r="M990" s="1117"/>
      <c r="N990" s="1117"/>
      <c r="O990" s="1117"/>
      <c r="P990" s="1117"/>
    </row>
    <row r="991" spans="9:16" s="78" customFormat="1">
      <c r="I991" s="445"/>
      <c r="J991" s="347" t="s">
        <v>1368</v>
      </c>
      <c r="K991" s="20" t="str">
        <f t="shared" si="17"/>
        <v>£m</v>
      </c>
      <c r="L991" s="1117"/>
      <c r="M991" s="1117"/>
      <c r="N991" s="1117"/>
      <c r="O991" s="1117"/>
      <c r="P991" s="1117"/>
    </row>
    <row r="992" spans="9:16" s="353" customFormat="1">
      <c r="I992" s="445"/>
      <c r="J992" s="347" t="s">
        <v>1368</v>
      </c>
      <c r="K992" s="20" t="str">
        <f t="shared" si="17"/>
        <v>£m</v>
      </c>
      <c r="L992" s="1117"/>
      <c r="M992" s="1117"/>
      <c r="N992" s="1117"/>
      <c r="O992" s="1117"/>
      <c r="P992" s="1117"/>
    </row>
    <row r="993" spans="3:16">
      <c r="C993" s="431"/>
      <c r="D993" s="20"/>
      <c r="E993" s="20"/>
      <c r="F993" s="20"/>
      <c r="G993" s="365"/>
      <c r="H993" s="445"/>
      <c r="I993" s="445"/>
      <c r="J993" s="347" t="s">
        <v>1368</v>
      </c>
      <c r="K993" s="20" t="str">
        <f t="shared" si="17"/>
        <v>£m</v>
      </c>
      <c r="L993" s="1117"/>
      <c r="M993" s="1117"/>
      <c r="N993" s="1117"/>
      <c r="O993" s="1117"/>
      <c r="P993" s="1117"/>
    </row>
    <row r="994" spans="3:16">
      <c r="C994" s="431"/>
      <c r="D994" s="20"/>
      <c r="E994" s="20"/>
      <c r="F994" s="20"/>
      <c r="G994" s="365"/>
      <c r="H994" s="445"/>
      <c r="I994" s="445"/>
      <c r="J994" s="347" t="s">
        <v>1368</v>
      </c>
      <c r="K994" s="20" t="str">
        <f t="shared" si="17"/>
        <v>£m</v>
      </c>
      <c r="L994" s="1117"/>
      <c r="M994" s="1117"/>
      <c r="N994" s="1117"/>
      <c r="O994" s="1117"/>
      <c r="P994" s="1117"/>
    </row>
    <row r="995" spans="3:16">
      <c r="L995" s="399"/>
      <c r="M995" s="399"/>
      <c r="N995" s="399"/>
      <c r="O995" s="399"/>
      <c r="P995" s="399"/>
    </row>
    <row r="996" spans="3:16">
      <c r="C996" s="34" t="s">
        <v>2508</v>
      </c>
      <c r="D996" s="34"/>
      <c r="E996" s="33"/>
      <c r="F996" s="33"/>
      <c r="G996" s="33"/>
      <c r="H996" s="33"/>
      <c r="I996" s="33"/>
      <c r="J996" s="33"/>
      <c r="K996" s="33"/>
      <c r="L996" s="401"/>
      <c r="M996" s="401"/>
      <c r="N996" s="401"/>
      <c r="O996" s="401"/>
      <c r="P996" s="401"/>
    </row>
    <row r="997" spans="3:16" ht="15.5">
      <c r="C997" s="353"/>
      <c r="D997" s="719"/>
      <c r="E997" s="719"/>
      <c r="F997" s="719"/>
      <c r="G997" s="353"/>
      <c r="H997" s="36"/>
      <c r="I997" s="36"/>
      <c r="J997" s="353"/>
      <c r="K997" s="353"/>
      <c r="L997" s="1112"/>
      <c r="M997" s="1112"/>
      <c r="N997" s="1112"/>
      <c r="O997" s="1112"/>
      <c r="P997" s="1112"/>
    </row>
    <row r="998" spans="3:16">
      <c r="C998" s="431"/>
      <c r="D998" s="20">
        <f t="shared" ref="D998:F1017" si="18">D36</f>
        <v>0</v>
      </c>
      <c r="E998" s="20">
        <f t="shared" si="18"/>
        <v>0</v>
      </c>
      <c r="F998" s="927">
        <f t="shared" si="18"/>
        <v>0</v>
      </c>
      <c r="G998" s="20"/>
      <c r="H998" s="927">
        <f t="shared" ref="H998:I1001" si="19">H36</f>
        <v>0</v>
      </c>
      <c r="I998" s="927" t="str">
        <f t="shared" si="19"/>
        <v>LTS Pipelines</v>
      </c>
      <c r="J998" s="347" t="s">
        <v>2505</v>
      </c>
      <c r="K998" s="353"/>
      <c r="L998" s="1117">
        <f>'5.01 LTSStorageEntry'!Y551</f>
        <v>0</v>
      </c>
      <c r="M998" s="1117">
        <f>'5.01 LTSStorageEntry'!Z551</f>
        <v>0</v>
      </c>
      <c r="N998" s="1117">
        <f>'5.01 LTSStorageEntry'!AA551</f>
        <v>0</v>
      </c>
      <c r="O998" s="1117">
        <f>'5.01 LTSStorageEntry'!AB551</f>
        <v>0</v>
      </c>
      <c r="P998" s="1117">
        <f>'5.01 LTSStorageEntry'!AC551</f>
        <v>0</v>
      </c>
    </row>
    <row r="999" spans="3:16">
      <c r="C999" s="431"/>
      <c r="D999" s="20">
        <f t="shared" si="18"/>
        <v>0</v>
      </c>
      <c r="E999" s="20">
        <f t="shared" si="18"/>
        <v>0</v>
      </c>
      <c r="F999" s="927">
        <f t="shared" si="18"/>
        <v>0</v>
      </c>
      <c r="G999" s="20"/>
      <c r="H999" s="927">
        <f t="shared" si="19"/>
        <v>0</v>
      </c>
      <c r="I999" s="927" t="str">
        <f t="shared" si="19"/>
        <v>Mains</v>
      </c>
      <c r="J999" s="347" t="s">
        <v>2505</v>
      </c>
      <c r="K999" s="353"/>
      <c r="L999" s="1117">
        <f>SUM('6.02 MainsTier_1'!R143,'6.03 MainsTier_2A'!Q110,'6.04 MainsTier_2B'!R110,'6.05 MainsTier_3'!R108,'6.06 MainsTier_Other'!R251,'6.07 MainsDiversions'!T224,'6.11 RoboticIntervention'!R168)</f>
        <v>0</v>
      </c>
      <c r="M999" s="1117">
        <f>SUM('6.02 MainsTier_1'!S143,'6.03 MainsTier_2A'!R110,'6.04 MainsTier_2B'!S110,'6.05 MainsTier_3'!S108,'6.06 MainsTier_Other'!S251,'6.07 MainsDiversions'!U224,'6.11 RoboticIntervention'!S168)</f>
        <v>0</v>
      </c>
      <c r="N999" s="1117">
        <f>SUM('6.02 MainsTier_1'!T143,'6.03 MainsTier_2A'!S110,'6.04 MainsTier_2B'!T110,'6.05 MainsTier_3'!T108,'6.06 MainsTier_Other'!T251,'6.07 MainsDiversions'!V224,'6.11 RoboticIntervention'!T168)</f>
        <v>0</v>
      </c>
      <c r="O999" s="1117">
        <f>SUM('6.02 MainsTier_1'!U143,'6.03 MainsTier_2A'!T110,'6.04 MainsTier_2B'!U110,'6.05 MainsTier_3'!U108,'6.06 MainsTier_Other'!U251,'6.07 MainsDiversions'!W224,'6.11 RoboticIntervention'!U168)</f>
        <v>0</v>
      </c>
      <c r="P999" s="1117">
        <f>SUM('6.02 MainsTier_1'!V143,'6.03 MainsTier_2A'!U110,'6.04 MainsTier_2B'!V110,'6.05 MainsTier_3'!V108,'6.06 MainsTier_Other'!V251,'6.07 MainsDiversions'!X224,'6.11 RoboticIntervention'!V168)</f>
        <v>0</v>
      </c>
    </row>
    <row r="1000" spans="3:16">
      <c r="C1000" s="431"/>
      <c r="D1000" s="20">
        <f t="shared" si="18"/>
        <v>0</v>
      </c>
      <c r="E1000" s="20">
        <f t="shared" si="18"/>
        <v>0</v>
      </c>
      <c r="F1000" s="927">
        <f t="shared" si="18"/>
        <v>0</v>
      </c>
      <c r="G1000" s="20"/>
      <c r="H1000" s="927">
        <f t="shared" si="19"/>
        <v>0</v>
      </c>
      <c r="I1000" s="927" t="str">
        <f t="shared" si="19"/>
        <v>Services</v>
      </c>
      <c r="J1000" s="347" t="s">
        <v>2505</v>
      </c>
      <c r="K1000" s="353"/>
      <c r="L1000" s="1117">
        <f>'6.09 RepexServices'!R233</f>
        <v>0</v>
      </c>
      <c r="M1000" s="1117">
        <f>'6.09 RepexServices'!S233</f>
        <v>0</v>
      </c>
      <c r="N1000" s="1117">
        <f>'6.09 RepexServices'!T233</f>
        <v>0</v>
      </c>
      <c r="O1000" s="1117">
        <f>'6.09 RepexServices'!U233</f>
        <v>0</v>
      </c>
      <c r="P1000" s="1117">
        <f>'6.09 RepexServices'!V233</f>
        <v>0</v>
      </c>
    </row>
    <row r="1001" spans="3:16">
      <c r="C1001" s="431"/>
      <c r="D1001" s="20">
        <f t="shared" si="18"/>
        <v>0</v>
      </c>
      <c r="E1001" s="20">
        <f t="shared" si="18"/>
        <v>0</v>
      </c>
      <c r="F1001" s="927">
        <f t="shared" si="18"/>
        <v>0</v>
      </c>
      <c r="G1001" s="20"/>
      <c r="H1001" s="927">
        <f t="shared" si="19"/>
        <v>0</v>
      </c>
      <c r="I1001" s="927" t="str">
        <f t="shared" si="19"/>
        <v>Risers</v>
      </c>
      <c r="J1001" s="347" t="s">
        <v>2505</v>
      </c>
      <c r="K1001" s="353"/>
      <c r="L1001" s="1117">
        <f>'6.12 Risers'!N208</f>
        <v>0</v>
      </c>
      <c r="M1001" s="1117">
        <f>'6.12 Risers'!O208</f>
        <v>0</v>
      </c>
      <c r="N1001" s="1117">
        <f>'6.12 Risers'!P208</f>
        <v>0</v>
      </c>
      <c r="O1001" s="1117">
        <f>'6.12 Risers'!Q208</f>
        <v>0</v>
      </c>
      <c r="P1001" s="1117">
        <f>'6.12 Risers'!R208</f>
        <v>0</v>
      </c>
    </row>
    <row r="1002" spans="3:16">
      <c r="C1002" s="431"/>
      <c r="D1002" s="20">
        <f t="shared" si="18"/>
        <v>0</v>
      </c>
      <c r="E1002" s="20">
        <f t="shared" si="18"/>
        <v>0</v>
      </c>
      <c r="F1002" s="927">
        <f t="shared" si="18"/>
        <v>0</v>
      </c>
      <c r="G1002" s="20"/>
      <c r="H1002" s="927"/>
      <c r="I1002" s="927" t="str">
        <f>I40</f>
        <v>Filters</v>
      </c>
      <c r="J1002" s="347" t="s">
        <v>2505</v>
      </c>
      <c r="K1002" s="353"/>
      <c r="L1002" s="1117">
        <f>'5.01 LTSStorageEntry'!Y552</f>
        <v>0</v>
      </c>
      <c r="M1002" s="1117">
        <f>'5.01 LTSStorageEntry'!Z552</f>
        <v>0</v>
      </c>
      <c r="N1002" s="1117">
        <f>'5.01 LTSStorageEntry'!AA552</f>
        <v>0</v>
      </c>
      <c r="O1002" s="1117">
        <f>'5.01 LTSStorageEntry'!AB552</f>
        <v>0</v>
      </c>
      <c r="P1002" s="1117">
        <f>'5.01 LTSStorageEntry'!AC552</f>
        <v>0</v>
      </c>
    </row>
    <row r="1003" spans="3:16">
      <c r="C1003" s="431"/>
      <c r="D1003" s="20">
        <f t="shared" si="18"/>
        <v>0</v>
      </c>
      <c r="E1003" s="20">
        <f t="shared" si="18"/>
        <v>0</v>
      </c>
      <c r="F1003" s="927">
        <f t="shared" si="18"/>
        <v>0</v>
      </c>
      <c r="G1003" s="367"/>
      <c r="H1003" s="927"/>
      <c r="I1003" s="927" t="str">
        <f>I41</f>
        <v>Slamshut/ Regulators</v>
      </c>
      <c r="J1003" s="347" t="s">
        <v>2505</v>
      </c>
      <c r="K1003" s="353"/>
      <c r="L1003" s="1117">
        <f>'5.01 LTSStorageEntry'!Y553</f>
        <v>0</v>
      </c>
      <c r="M1003" s="1117">
        <f>'5.01 LTSStorageEntry'!Z553</f>
        <v>0</v>
      </c>
      <c r="N1003" s="1117">
        <f>'5.01 LTSStorageEntry'!AA553</f>
        <v>0</v>
      </c>
      <c r="O1003" s="1117">
        <f>'5.01 LTSStorageEntry'!AB553</f>
        <v>0</v>
      </c>
      <c r="P1003" s="1117">
        <f>'5.01 LTSStorageEntry'!AC553</f>
        <v>0</v>
      </c>
    </row>
    <row r="1004" spans="3:16">
      <c r="C1004" s="431"/>
      <c r="D1004" s="20">
        <f t="shared" si="18"/>
        <v>0</v>
      </c>
      <c r="E1004" s="20">
        <f t="shared" si="18"/>
        <v>0</v>
      </c>
      <c r="F1004" s="927">
        <f t="shared" si="18"/>
        <v>0</v>
      </c>
      <c r="G1004" s="367"/>
      <c r="H1004" s="927"/>
      <c r="I1004" s="927" t="str">
        <f>I42</f>
        <v>Pre-heating</v>
      </c>
      <c r="J1004" s="347" t="s">
        <v>2505</v>
      </c>
      <c r="K1004" s="353"/>
      <c r="L1004" s="1117">
        <f>'5.01 LTSStorageEntry'!Y554</f>
        <v>0</v>
      </c>
      <c r="M1004" s="1117">
        <f>'5.01 LTSStorageEntry'!Z554</f>
        <v>0</v>
      </c>
      <c r="N1004" s="1117">
        <f>'5.01 LTSStorageEntry'!AA554</f>
        <v>0</v>
      </c>
      <c r="O1004" s="1117">
        <f>'5.01 LTSStorageEntry'!AB554</f>
        <v>0</v>
      </c>
      <c r="P1004" s="1117">
        <f>'5.01 LTSStorageEntry'!AC554</f>
        <v>0</v>
      </c>
    </row>
    <row r="1005" spans="3:16">
      <c r="C1005" s="431"/>
      <c r="D1005" s="20">
        <f t="shared" si="18"/>
        <v>0</v>
      </c>
      <c r="E1005" s="20">
        <f t="shared" si="18"/>
        <v>0</v>
      </c>
      <c r="F1005" s="927">
        <f t="shared" si="18"/>
        <v>0</v>
      </c>
      <c r="G1005" s="365"/>
      <c r="H1005" s="927"/>
      <c r="I1005" s="927" t="str">
        <f>I43</f>
        <v>Odorisation &amp; Metering</v>
      </c>
      <c r="J1005" s="347" t="s">
        <v>2505</v>
      </c>
      <c r="K1005" s="353"/>
      <c r="L1005" s="1117">
        <f>'5.01 LTSStorageEntry'!Y555</f>
        <v>0</v>
      </c>
      <c r="M1005" s="1117">
        <f>'5.01 LTSStorageEntry'!Z555</f>
        <v>0</v>
      </c>
      <c r="N1005" s="1117">
        <f>'5.01 LTSStorageEntry'!AA555</f>
        <v>0</v>
      </c>
      <c r="O1005" s="1117">
        <f>'5.01 LTSStorageEntry'!AB555</f>
        <v>0</v>
      </c>
      <c r="P1005" s="1117">
        <f>'5.01 LTSStorageEntry'!AC555</f>
        <v>0</v>
      </c>
    </row>
    <row r="1006" spans="3:16">
      <c r="C1006" s="431"/>
      <c r="D1006" s="20">
        <f t="shared" si="18"/>
        <v>0</v>
      </c>
      <c r="E1006" s="20">
        <f t="shared" si="18"/>
        <v>0</v>
      </c>
      <c r="F1006" s="927">
        <f t="shared" si="18"/>
        <v>0</v>
      </c>
      <c r="G1006" s="365"/>
      <c r="H1006" s="927">
        <f t="shared" ref="H1006:H1069" si="20">H44</f>
        <v>0</v>
      </c>
      <c r="I1006" s="927" t="str">
        <f>I44</f>
        <v>Governors</v>
      </c>
      <c r="J1006" s="347" t="s">
        <v>2505</v>
      </c>
      <c r="K1006" s="353"/>
      <c r="L1006" s="1117">
        <f>'5.04 Governors'!R87</f>
        <v>0</v>
      </c>
      <c r="M1006" s="1117">
        <f>'5.04 Governors'!S87</f>
        <v>0</v>
      </c>
      <c r="N1006" s="1117">
        <f>'5.04 Governors'!T87</f>
        <v>0</v>
      </c>
      <c r="O1006" s="1117">
        <f>'5.04 Governors'!U87</f>
        <v>0</v>
      </c>
      <c r="P1006" s="1117">
        <f>'5.04 Governors'!V87</f>
        <v>0</v>
      </c>
    </row>
    <row r="1007" spans="3:16">
      <c r="C1007" s="431"/>
      <c r="D1007" s="20">
        <f t="shared" si="18"/>
        <v>0</v>
      </c>
      <c r="E1007" s="20">
        <f t="shared" si="18"/>
        <v>0</v>
      </c>
      <c r="F1007" s="927">
        <f t="shared" si="18"/>
        <v>0</v>
      </c>
      <c r="G1007" s="365"/>
      <c r="H1007" s="927">
        <f t="shared" si="20"/>
        <v>0</v>
      </c>
      <c r="I1007" s="927"/>
      <c r="J1007" s="347" t="s">
        <v>2505</v>
      </c>
      <c r="K1007" s="353"/>
      <c r="L1007" s="1117"/>
      <c r="M1007" s="1117"/>
      <c r="N1007" s="1117"/>
      <c r="O1007" s="1117"/>
      <c r="P1007" s="1117"/>
    </row>
    <row r="1008" spans="3:16">
      <c r="C1008" s="431"/>
      <c r="D1008" s="20">
        <f t="shared" si="18"/>
        <v>0</v>
      </c>
      <c r="E1008" s="20">
        <f t="shared" si="18"/>
        <v>0</v>
      </c>
      <c r="F1008" s="927">
        <f t="shared" si="18"/>
        <v>0</v>
      </c>
      <c r="G1008" s="365"/>
      <c r="H1008" s="927">
        <f t="shared" si="20"/>
        <v>0</v>
      </c>
      <c r="I1008" s="927">
        <f t="shared" ref="I1008:I1071" si="21">I46</f>
        <v>0</v>
      </c>
      <c r="J1008" s="347" t="s">
        <v>2505</v>
      </c>
      <c r="K1008" s="353"/>
      <c r="L1008" s="1117"/>
      <c r="M1008" s="1117"/>
      <c r="N1008" s="1117"/>
      <c r="O1008" s="1117"/>
      <c r="P1008" s="1117"/>
    </row>
    <row r="1009" spans="4:10">
      <c r="D1009" s="20">
        <f t="shared" si="18"/>
        <v>0</v>
      </c>
      <c r="E1009" s="20">
        <f t="shared" si="18"/>
        <v>0</v>
      </c>
      <c r="F1009" s="927">
        <f t="shared" si="18"/>
        <v>0</v>
      </c>
      <c r="G1009" s="365"/>
      <c r="H1009" s="927">
        <f t="shared" si="20"/>
        <v>0</v>
      </c>
      <c r="I1009" s="927">
        <f t="shared" si="21"/>
        <v>0</v>
      </c>
      <c r="J1009" s="347" t="s">
        <v>2505</v>
      </c>
    </row>
    <row r="1010" spans="4:10">
      <c r="D1010" s="20">
        <f t="shared" si="18"/>
        <v>0</v>
      </c>
      <c r="E1010" s="20">
        <f t="shared" si="18"/>
        <v>0</v>
      </c>
      <c r="F1010" s="927">
        <f t="shared" si="18"/>
        <v>0</v>
      </c>
      <c r="G1010" s="365"/>
      <c r="H1010" s="927">
        <f t="shared" si="20"/>
        <v>0</v>
      </c>
      <c r="I1010" s="927">
        <f t="shared" si="21"/>
        <v>0</v>
      </c>
      <c r="J1010" s="347" t="s">
        <v>2505</v>
      </c>
    </row>
    <row r="1011" spans="4:10">
      <c r="D1011" s="20">
        <f t="shared" si="18"/>
        <v>0</v>
      </c>
      <c r="E1011" s="20">
        <f t="shared" si="18"/>
        <v>0</v>
      </c>
      <c r="F1011" s="927">
        <f t="shared" si="18"/>
        <v>0</v>
      </c>
      <c r="G1011" s="365"/>
      <c r="H1011" s="927">
        <f t="shared" si="20"/>
        <v>0</v>
      </c>
      <c r="I1011" s="927">
        <f t="shared" si="21"/>
        <v>0</v>
      </c>
      <c r="J1011" s="347" t="s">
        <v>2505</v>
      </c>
    </row>
    <row r="1012" spans="4:10">
      <c r="D1012" s="20">
        <f t="shared" si="18"/>
        <v>0</v>
      </c>
      <c r="E1012" s="20">
        <f t="shared" si="18"/>
        <v>0</v>
      </c>
      <c r="F1012" s="927">
        <f t="shared" si="18"/>
        <v>0</v>
      </c>
      <c r="G1012" s="365"/>
      <c r="H1012" s="927">
        <f t="shared" si="20"/>
        <v>0</v>
      </c>
      <c r="I1012" s="927">
        <f t="shared" si="21"/>
        <v>0</v>
      </c>
      <c r="J1012" s="347" t="s">
        <v>2505</v>
      </c>
    </row>
    <row r="1013" spans="4:10">
      <c r="D1013" s="20">
        <f t="shared" si="18"/>
        <v>0</v>
      </c>
      <c r="E1013" s="20">
        <f t="shared" si="18"/>
        <v>0</v>
      </c>
      <c r="F1013" s="927">
        <f t="shared" si="18"/>
        <v>0</v>
      </c>
      <c r="G1013" s="365"/>
      <c r="H1013" s="927">
        <f t="shared" si="20"/>
        <v>0</v>
      </c>
      <c r="I1013" s="927">
        <f t="shared" si="21"/>
        <v>0</v>
      </c>
      <c r="J1013" s="347" t="s">
        <v>2505</v>
      </c>
    </row>
    <row r="1014" spans="4:10">
      <c r="D1014" s="20">
        <f t="shared" si="18"/>
        <v>0</v>
      </c>
      <c r="E1014" s="20">
        <f t="shared" si="18"/>
        <v>0</v>
      </c>
      <c r="F1014" s="927">
        <f t="shared" si="18"/>
        <v>0</v>
      </c>
      <c r="G1014" s="365"/>
      <c r="H1014" s="927">
        <f t="shared" si="20"/>
        <v>0</v>
      </c>
      <c r="I1014" s="927">
        <f t="shared" si="21"/>
        <v>0</v>
      </c>
      <c r="J1014" s="347" t="s">
        <v>2505</v>
      </c>
    </row>
    <row r="1015" spans="4:10">
      <c r="D1015" s="20">
        <f t="shared" si="18"/>
        <v>0</v>
      </c>
      <c r="E1015" s="20">
        <f t="shared" si="18"/>
        <v>0</v>
      </c>
      <c r="F1015" s="927">
        <f t="shared" si="18"/>
        <v>0</v>
      </c>
      <c r="G1015" s="365"/>
      <c r="H1015" s="927">
        <f t="shared" si="20"/>
        <v>0</v>
      </c>
      <c r="I1015" s="927">
        <f t="shared" si="21"/>
        <v>0</v>
      </c>
      <c r="J1015" s="347" t="s">
        <v>2505</v>
      </c>
    </row>
    <row r="1016" spans="4:10">
      <c r="D1016" s="20">
        <f t="shared" si="18"/>
        <v>0</v>
      </c>
      <c r="E1016" s="20">
        <f t="shared" si="18"/>
        <v>0</v>
      </c>
      <c r="F1016" s="927">
        <f t="shared" si="18"/>
        <v>0</v>
      </c>
      <c r="G1016" s="365"/>
      <c r="H1016" s="927">
        <f t="shared" si="20"/>
        <v>0</v>
      </c>
      <c r="I1016" s="927">
        <f t="shared" si="21"/>
        <v>0</v>
      </c>
      <c r="J1016" s="347" t="s">
        <v>2505</v>
      </c>
    </row>
    <row r="1017" spans="4:10">
      <c r="D1017" s="20">
        <f t="shared" si="18"/>
        <v>0</v>
      </c>
      <c r="E1017" s="20">
        <f t="shared" si="18"/>
        <v>0</v>
      </c>
      <c r="F1017" s="927">
        <f t="shared" si="18"/>
        <v>0</v>
      </c>
      <c r="G1017" s="365"/>
      <c r="H1017" s="927">
        <f t="shared" si="20"/>
        <v>0</v>
      </c>
      <c r="I1017" s="927">
        <f t="shared" si="21"/>
        <v>0</v>
      </c>
      <c r="J1017" s="347" t="s">
        <v>2505</v>
      </c>
    </row>
    <row r="1018" spans="4:10">
      <c r="D1018" s="20">
        <f t="shared" ref="D1018:F1037" si="22">D56</f>
        <v>0</v>
      </c>
      <c r="E1018" s="20">
        <f t="shared" si="22"/>
        <v>0</v>
      </c>
      <c r="F1018" s="927">
        <f t="shared" si="22"/>
        <v>0</v>
      </c>
      <c r="G1018" s="365"/>
      <c r="H1018" s="927">
        <f t="shared" si="20"/>
        <v>0</v>
      </c>
      <c r="I1018" s="927">
        <f t="shared" si="21"/>
        <v>0</v>
      </c>
      <c r="J1018" s="347" t="s">
        <v>2505</v>
      </c>
    </row>
    <row r="1019" spans="4:10">
      <c r="D1019" s="20">
        <f t="shared" si="22"/>
        <v>0</v>
      </c>
      <c r="E1019" s="20">
        <f t="shared" si="22"/>
        <v>0</v>
      </c>
      <c r="F1019" s="927">
        <f t="shared" si="22"/>
        <v>0</v>
      </c>
      <c r="G1019" s="365"/>
      <c r="H1019" s="927">
        <f t="shared" si="20"/>
        <v>0</v>
      </c>
      <c r="I1019" s="927">
        <f t="shared" si="21"/>
        <v>0</v>
      </c>
      <c r="J1019" s="347" t="s">
        <v>2505</v>
      </c>
    </row>
    <row r="1020" spans="4:10">
      <c r="D1020" s="20">
        <f t="shared" si="22"/>
        <v>0</v>
      </c>
      <c r="E1020" s="20">
        <f t="shared" si="22"/>
        <v>0</v>
      </c>
      <c r="F1020" s="927">
        <f t="shared" si="22"/>
        <v>0</v>
      </c>
      <c r="G1020" s="365"/>
      <c r="H1020" s="927">
        <f t="shared" si="20"/>
        <v>0</v>
      </c>
      <c r="I1020" s="927">
        <f t="shared" si="21"/>
        <v>0</v>
      </c>
      <c r="J1020" s="347" t="s">
        <v>2505</v>
      </c>
    </row>
    <row r="1021" spans="4:10">
      <c r="D1021" s="20">
        <f t="shared" si="22"/>
        <v>0</v>
      </c>
      <c r="E1021" s="20">
        <f t="shared" si="22"/>
        <v>0</v>
      </c>
      <c r="F1021" s="927">
        <f t="shared" si="22"/>
        <v>0</v>
      </c>
      <c r="G1021" s="365"/>
      <c r="H1021" s="927">
        <f t="shared" si="20"/>
        <v>0</v>
      </c>
      <c r="I1021" s="927">
        <f t="shared" si="21"/>
        <v>0</v>
      </c>
      <c r="J1021" s="347" t="s">
        <v>2505</v>
      </c>
    </row>
    <row r="1022" spans="4:10">
      <c r="D1022" s="20">
        <f t="shared" si="22"/>
        <v>0</v>
      </c>
      <c r="E1022" s="20">
        <f t="shared" si="22"/>
        <v>0</v>
      </c>
      <c r="F1022" s="927">
        <f t="shared" si="22"/>
        <v>0</v>
      </c>
      <c r="G1022" s="365"/>
      <c r="H1022" s="927">
        <f t="shared" si="20"/>
        <v>0</v>
      </c>
      <c r="I1022" s="927">
        <f t="shared" si="21"/>
        <v>0</v>
      </c>
      <c r="J1022" s="347" t="s">
        <v>2505</v>
      </c>
    </row>
    <row r="1023" spans="4:10">
      <c r="D1023" s="20">
        <f t="shared" si="22"/>
        <v>0</v>
      </c>
      <c r="E1023" s="20">
        <f t="shared" si="22"/>
        <v>0</v>
      </c>
      <c r="F1023" s="927">
        <f t="shared" si="22"/>
        <v>0</v>
      </c>
      <c r="G1023" s="365"/>
      <c r="H1023" s="927">
        <f t="shared" si="20"/>
        <v>0</v>
      </c>
      <c r="I1023" s="927">
        <f t="shared" si="21"/>
        <v>0</v>
      </c>
      <c r="J1023" s="347" t="s">
        <v>2505</v>
      </c>
    </row>
    <row r="1024" spans="4:10">
      <c r="D1024" s="20">
        <f t="shared" si="22"/>
        <v>0</v>
      </c>
      <c r="E1024" s="20">
        <f t="shared" si="22"/>
        <v>0</v>
      </c>
      <c r="F1024" s="927">
        <f t="shared" si="22"/>
        <v>0</v>
      </c>
      <c r="G1024" s="365"/>
      <c r="H1024" s="927">
        <f t="shared" si="20"/>
        <v>0</v>
      </c>
      <c r="I1024" s="927">
        <f t="shared" si="21"/>
        <v>0</v>
      </c>
      <c r="J1024" s="347" t="s">
        <v>2505</v>
      </c>
    </row>
    <row r="1025" spans="4:10">
      <c r="D1025" s="20">
        <f t="shared" si="22"/>
        <v>0</v>
      </c>
      <c r="E1025" s="20">
        <f t="shared" si="22"/>
        <v>0</v>
      </c>
      <c r="F1025" s="927">
        <f t="shared" si="22"/>
        <v>0</v>
      </c>
      <c r="G1025" s="365"/>
      <c r="H1025" s="927">
        <f t="shared" si="20"/>
        <v>0</v>
      </c>
      <c r="I1025" s="927">
        <f t="shared" si="21"/>
        <v>0</v>
      </c>
      <c r="J1025" s="347" t="s">
        <v>2505</v>
      </c>
    </row>
    <row r="1026" spans="4:10">
      <c r="D1026" s="20">
        <f t="shared" si="22"/>
        <v>0</v>
      </c>
      <c r="E1026" s="20">
        <f t="shared" si="22"/>
        <v>0</v>
      </c>
      <c r="F1026" s="927">
        <f t="shared" si="22"/>
        <v>0</v>
      </c>
      <c r="G1026" s="365"/>
      <c r="H1026" s="927">
        <f t="shared" si="20"/>
        <v>0</v>
      </c>
      <c r="I1026" s="927">
        <f t="shared" si="21"/>
        <v>0</v>
      </c>
      <c r="J1026" s="347" t="s">
        <v>2505</v>
      </c>
    </row>
    <row r="1027" spans="4:10">
      <c r="D1027" s="20">
        <f t="shared" si="22"/>
        <v>0</v>
      </c>
      <c r="E1027" s="20">
        <f t="shared" si="22"/>
        <v>0</v>
      </c>
      <c r="F1027" s="927">
        <f t="shared" si="22"/>
        <v>0</v>
      </c>
      <c r="G1027" s="365"/>
      <c r="H1027" s="927">
        <f t="shared" si="20"/>
        <v>0</v>
      </c>
      <c r="I1027" s="927">
        <f t="shared" si="21"/>
        <v>0</v>
      </c>
      <c r="J1027" s="347" t="s">
        <v>2505</v>
      </c>
    </row>
    <row r="1028" spans="4:10">
      <c r="D1028" s="20">
        <f t="shared" si="22"/>
        <v>0</v>
      </c>
      <c r="E1028" s="20">
        <f t="shared" si="22"/>
        <v>0</v>
      </c>
      <c r="F1028" s="927">
        <f t="shared" si="22"/>
        <v>0</v>
      </c>
      <c r="G1028" s="365"/>
      <c r="H1028" s="927">
        <f t="shared" si="20"/>
        <v>0</v>
      </c>
      <c r="I1028" s="927">
        <f t="shared" si="21"/>
        <v>0</v>
      </c>
      <c r="J1028" s="347" t="s">
        <v>2505</v>
      </c>
    </row>
    <row r="1029" spans="4:10">
      <c r="D1029" s="20">
        <f t="shared" si="22"/>
        <v>0</v>
      </c>
      <c r="E1029" s="20">
        <f t="shared" si="22"/>
        <v>0</v>
      </c>
      <c r="F1029" s="927">
        <f t="shared" si="22"/>
        <v>0</v>
      </c>
      <c r="G1029" s="365"/>
      <c r="H1029" s="927">
        <f t="shared" si="20"/>
        <v>0</v>
      </c>
      <c r="I1029" s="927">
        <f t="shared" si="21"/>
        <v>0</v>
      </c>
      <c r="J1029" s="347" t="s">
        <v>2505</v>
      </c>
    </row>
    <row r="1030" spans="4:10">
      <c r="D1030" s="20">
        <f t="shared" si="22"/>
        <v>0</v>
      </c>
      <c r="E1030" s="20">
        <f t="shared" si="22"/>
        <v>0</v>
      </c>
      <c r="F1030" s="927">
        <f t="shared" si="22"/>
        <v>0</v>
      </c>
      <c r="G1030" s="365"/>
      <c r="H1030" s="927">
        <f t="shared" si="20"/>
        <v>0</v>
      </c>
      <c r="I1030" s="927">
        <f t="shared" si="21"/>
        <v>0</v>
      </c>
      <c r="J1030" s="347" t="s">
        <v>2505</v>
      </c>
    </row>
    <row r="1031" spans="4:10">
      <c r="D1031" s="20">
        <f t="shared" si="22"/>
        <v>0</v>
      </c>
      <c r="E1031" s="20">
        <f t="shared" si="22"/>
        <v>0</v>
      </c>
      <c r="F1031" s="927">
        <f t="shared" si="22"/>
        <v>0</v>
      </c>
      <c r="G1031" s="365"/>
      <c r="H1031" s="927">
        <f t="shared" si="20"/>
        <v>0</v>
      </c>
      <c r="I1031" s="927">
        <f t="shared" si="21"/>
        <v>0</v>
      </c>
      <c r="J1031" s="347" t="s">
        <v>2505</v>
      </c>
    </row>
    <row r="1032" spans="4:10">
      <c r="D1032" s="20">
        <f t="shared" si="22"/>
        <v>0</v>
      </c>
      <c r="E1032" s="20">
        <f t="shared" si="22"/>
        <v>0</v>
      </c>
      <c r="F1032" s="927">
        <f t="shared" si="22"/>
        <v>0</v>
      </c>
      <c r="G1032" s="365"/>
      <c r="H1032" s="927">
        <f t="shared" si="20"/>
        <v>0</v>
      </c>
      <c r="I1032" s="927">
        <f t="shared" si="21"/>
        <v>0</v>
      </c>
      <c r="J1032" s="347" t="s">
        <v>2505</v>
      </c>
    </row>
    <row r="1033" spans="4:10">
      <c r="D1033" s="20">
        <f t="shared" si="22"/>
        <v>0</v>
      </c>
      <c r="E1033" s="20">
        <f t="shared" si="22"/>
        <v>0</v>
      </c>
      <c r="F1033" s="927">
        <f t="shared" si="22"/>
        <v>0</v>
      </c>
      <c r="G1033" s="365"/>
      <c r="H1033" s="927">
        <f t="shared" si="20"/>
        <v>0</v>
      </c>
      <c r="I1033" s="927">
        <f t="shared" si="21"/>
        <v>0</v>
      </c>
      <c r="J1033" s="347" t="s">
        <v>2505</v>
      </c>
    </row>
    <row r="1034" spans="4:10">
      <c r="D1034" s="20">
        <f t="shared" si="22"/>
        <v>0</v>
      </c>
      <c r="E1034" s="20">
        <f t="shared" si="22"/>
        <v>0</v>
      </c>
      <c r="F1034" s="927">
        <f t="shared" si="22"/>
        <v>0</v>
      </c>
      <c r="G1034" s="365"/>
      <c r="H1034" s="927">
        <f t="shared" si="20"/>
        <v>0</v>
      </c>
      <c r="I1034" s="927">
        <f t="shared" si="21"/>
        <v>0</v>
      </c>
      <c r="J1034" s="347" t="s">
        <v>2505</v>
      </c>
    </row>
    <row r="1035" spans="4:10">
      <c r="D1035" s="20">
        <f t="shared" si="22"/>
        <v>0</v>
      </c>
      <c r="E1035" s="20">
        <f t="shared" si="22"/>
        <v>0</v>
      </c>
      <c r="F1035" s="927">
        <f t="shared" si="22"/>
        <v>0</v>
      </c>
      <c r="G1035" s="365"/>
      <c r="H1035" s="927">
        <f t="shared" si="20"/>
        <v>0</v>
      </c>
      <c r="I1035" s="927">
        <f t="shared" si="21"/>
        <v>0</v>
      </c>
      <c r="J1035" s="347" t="s">
        <v>2505</v>
      </c>
    </row>
    <row r="1036" spans="4:10">
      <c r="D1036" s="20">
        <f t="shared" si="22"/>
        <v>0</v>
      </c>
      <c r="E1036" s="20">
        <f t="shared" si="22"/>
        <v>0</v>
      </c>
      <c r="F1036" s="927">
        <f t="shared" si="22"/>
        <v>0</v>
      </c>
      <c r="G1036" s="365"/>
      <c r="H1036" s="927">
        <f t="shared" si="20"/>
        <v>0</v>
      </c>
      <c r="I1036" s="927">
        <f t="shared" si="21"/>
        <v>0</v>
      </c>
      <c r="J1036" s="347" t="s">
        <v>2505</v>
      </c>
    </row>
    <row r="1037" spans="4:10">
      <c r="D1037" s="20">
        <f t="shared" si="22"/>
        <v>0</v>
      </c>
      <c r="E1037" s="20">
        <f t="shared" si="22"/>
        <v>0</v>
      </c>
      <c r="F1037" s="927">
        <f t="shared" si="22"/>
        <v>0</v>
      </c>
      <c r="G1037" s="365"/>
      <c r="H1037" s="927">
        <f t="shared" si="20"/>
        <v>0</v>
      </c>
      <c r="I1037" s="927">
        <f t="shared" si="21"/>
        <v>0</v>
      </c>
      <c r="J1037" s="347" t="s">
        <v>2505</v>
      </c>
    </row>
    <row r="1038" spans="4:10">
      <c r="D1038" s="20">
        <f t="shared" ref="D1038:F1057" si="23">D76</f>
        <v>0</v>
      </c>
      <c r="E1038" s="20">
        <f t="shared" si="23"/>
        <v>0</v>
      </c>
      <c r="F1038" s="927">
        <f t="shared" si="23"/>
        <v>0</v>
      </c>
      <c r="G1038" s="365"/>
      <c r="H1038" s="927">
        <f t="shared" si="20"/>
        <v>0</v>
      </c>
      <c r="I1038" s="927">
        <f t="shared" si="21"/>
        <v>0</v>
      </c>
      <c r="J1038" s="347" t="s">
        <v>2505</v>
      </c>
    </row>
    <row r="1039" spans="4:10">
      <c r="D1039" s="20">
        <f t="shared" si="23"/>
        <v>0</v>
      </c>
      <c r="E1039" s="20">
        <f t="shared" si="23"/>
        <v>0</v>
      </c>
      <c r="F1039" s="927">
        <f t="shared" si="23"/>
        <v>0</v>
      </c>
      <c r="G1039" s="365"/>
      <c r="H1039" s="927">
        <f t="shared" si="20"/>
        <v>0</v>
      </c>
      <c r="I1039" s="927">
        <f t="shared" si="21"/>
        <v>0</v>
      </c>
      <c r="J1039" s="347" t="s">
        <v>2505</v>
      </c>
    </row>
    <row r="1040" spans="4:10">
      <c r="D1040" s="20">
        <f t="shared" si="23"/>
        <v>0</v>
      </c>
      <c r="E1040" s="20">
        <f t="shared" si="23"/>
        <v>0</v>
      </c>
      <c r="F1040" s="927">
        <f t="shared" si="23"/>
        <v>0</v>
      </c>
      <c r="G1040" s="365"/>
      <c r="H1040" s="927">
        <f t="shared" si="20"/>
        <v>0</v>
      </c>
      <c r="I1040" s="927">
        <f t="shared" si="21"/>
        <v>0</v>
      </c>
      <c r="J1040" s="347" t="s">
        <v>2505</v>
      </c>
    </row>
    <row r="1041" spans="4:10">
      <c r="D1041" s="20">
        <f t="shared" si="23"/>
        <v>0</v>
      </c>
      <c r="E1041" s="20">
        <f t="shared" si="23"/>
        <v>0</v>
      </c>
      <c r="F1041" s="927">
        <f t="shared" si="23"/>
        <v>0</v>
      </c>
      <c r="G1041" s="365"/>
      <c r="H1041" s="927">
        <f t="shared" si="20"/>
        <v>0</v>
      </c>
      <c r="I1041" s="927">
        <f t="shared" si="21"/>
        <v>0</v>
      </c>
      <c r="J1041" s="347" t="s">
        <v>2505</v>
      </c>
    </row>
    <row r="1042" spans="4:10">
      <c r="D1042" s="20">
        <f t="shared" si="23"/>
        <v>0</v>
      </c>
      <c r="E1042" s="20">
        <f t="shared" si="23"/>
        <v>0</v>
      </c>
      <c r="F1042" s="927">
        <f t="shared" si="23"/>
        <v>0</v>
      </c>
      <c r="G1042" s="365"/>
      <c r="H1042" s="927">
        <f t="shared" si="20"/>
        <v>0</v>
      </c>
      <c r="I1042" s="927">
        <f t="shared" si="21"/>
        <v>0</v>
      </c>
      <c r="J1042" s="347" t="s">
        <v>2505</v>
      </c>
    </row>
    <row r="1043" spans="4:10">
      <c r="D1043" s="20">
        <f t="shared" si="23"/>
        <v>0</v>
      </c>
      <c r="E1043" s="20">
        <f t="shared" si="23"/>
        <v>0</v>
      </c>
      <c r="F1043" s="927">
        <f t="shared" si="23"/>
        <v>0</v>
      </c>
      <c r="G1043" s="365"/>
      <c r="H1043" s="927">
        <f t="shared" si="20"/>
        <v>0</v>
      </c>
      <c r="I1043" s="927">
        <f t="shared" si="21"/>
        <v>0</v>
      </c>
      <c r="J1043" s="347" t="s">
        <v>2505</v>
      </c>
    </row>
    <row r="1044" spans="4:10">
      <c r="D1044" s="20">
        <f t="shared" si="23"/>
        <v>0</v>
      </c>
      <c r="E1044" s="20">
        <f t="shared" si="23"/>
        <v>0</v>
      </c>
      <c r="F1044" s="927">
        <f t="shared" si="23"/>
        <v>0</v>
      </c>
      <c r="G1044" s="365"/>
      <c r="H1044" s="927">
        <f t="shared" si="20"/>
        <v>0</v>
      </c>
      <c r="I1044" s="927">
        <f t="shared" si="21"/>
        <v>0</v>
      </c>
      <c r="J1044" s="347" t="s">
        <v>2505</v>
      </c>
    </row>
    <row r="1045" spans="4:10">
      <c r="D1045" s="20">
        <f t="shared" si="23"/>
        <v>0</v>
      </c>
      <c r="E1045" s="20">
        <f t="shared" si="23"/>
        <v>0</v>
      </c>
      <c r="F1045" s="927">
        <f t="shared" si="23"/>
        <v>0</v>
      </c>
      <c r="G1045" s="365"/>
      <c r="H1045" s="927">
        <f t="shared" si="20"/>
        <v>0</v>
      </c>
      <c r="I1045" s="927">
        <f t="shared" si="21"/>
        <v>0</v>
      </c>
      <c r="J1045" s="347" t="s">
        <v>2505</v>
      </c>
    </row>
    <row r="1046" spans="4:10">
      <c r="D1046" s="20">
        <f t="shared" si="23"/>
        <v>0</v>
      </c>
      <c r="E1046" s="20">
        <f t="shared" si="23"/>
        <v>0</v>
      </c>
      <c r="F1046" s="927">
        <f t="shared" si="23"/>
        <v>0</v>
      </c>
      <c r="G1046" s="365"/>
      <c r="H1046" s="927">
        <f t="shared" si="20"/>
        <v>0</v>
      </c>
      <c r="I1046" s="927">
        <f t="shared" si="21"/>
        <v>0</v>
      </c>
      <c r="J1046" s="347" t="s">
        <v>2505</v>
      </c>
    </row>
    <row r="1047" spans="4:10">
      <c r="D1047" s="20">
        <f t="shared" si="23"/>
        <v>0</v>
      </c>
      <c r="E1047" s="20">
        <f t="shared" si="23"/>
        <v>0</v>
      </c>
      <c r="F1047" s="927">
        <f t="shared" si="23"/>
        <v>0</v>
      </c>
      <c r="G1047" s="365"/>
      <c r="H1047" s="927">
        <f t="shared" si="20"/>
        <v>0</v>
      </c>
      <c r="I1047" s="927">
        <f t="shared" si="21"/>
        <v>0</v>
      </c>
      <c r="J1047" s="347" t="s">
        <v>2505</v>
      </c>
    </row>
    <row r="1048" spans="4:10">
      <c r="D1048" s="20">
        <f t="shared" si="23"/>
        <v>0</v>
      </c>
      <c r="E1048" s="20">
        <f t="shared" si="23"/>
        <v>0</v>
      </c>
      <c r="F1048" s="927">
        <f t="shared" si="23"/>
        <v>0</v>
      </c>
      <c r="G1048" s="365"/>
      <c r="H1048" s="927">
        <f t="shared" si="20"/>
        <v>0</v>
      </c>
      <c r="I1048" s="927">
        <f t="shared" si="21"/>
        <v>0</v>
      </c>
      <c r="J1048" s="347" t="s">
        <v>2505</v>
      </c>
    </row>
    <row r="1049" spans="4:10">
      <c r="D1049" s="20">
        <f t="shared" si="23"/>
        <v>0</v>
      </c>
      <c r="E1049" s="20">
        <f t="shared" si="23"/>
        <v>0</v>
      </c>
      <c r="F1049" s="927">
        <f t="shared" si="23"/>
        <v>0</v>
      </c>
      <c r="G1049" s="365"/>
      <c r="H1049" s="927">
        <f t="shared" si="20"/>
        <v>0</v>
      </c>
      <c r="I1049" s="927">
        <f t="shared" si="21"/>
        <v>0</v>
      </c>
      <c r="J1049" s="347" t="s">
        <v>2505</v>
      </c>
    </row>
    <row r="1050" spans="4:10">
      <c r="D1050" s="20">
        <f t="shared" si="23"/>
        <v>0</v>
      </c>
      <c r="E1050" s="20">
        <f t="shared" si="23"/>
        <v>0</v>
      </c>
      <c r="F1050" s="927">
        <f t="shared" si="23"/>
        <v>0</v>
      </c>
      <c r="G1050" s="365"/>
      <c r="H1050" s="927">
        <f t="shared" si="20"/>
        <v>0</v>
      </c>
      <c r="I1050" s="927">
        <f t="shared" si="21"/>
        <v>0</v>
      </c>
      <c r="J1050" s="347" t="s">
        <v>2505</v>
      </c>
    </row>
    <row r="1051" spans="4:10">
      <c r="D1051" s="20">
        <f t="shared" si="23"/>
        <v>0</v>
      </c>
      <c r="E1051" s="20">
        <f t="shared" si="23"/>
        <v>0</v>
      </c>
      <c r="F1051" s="927">
        <f t="shared" si="23"/>
        <v>0</v>
      </c>
      <c r="G1051" s="365"/>
      <c r="H1051" s="927">
        <f t="shared" si="20"/>
        <v>0</v>
      </c>
      <c r="I1051" s="927">
        <f t="shared" si="21"/>
        <v>0</v>
      </c>
      <c r="J1051" s="347" t="s">
        <v>2505</v>
      </c>
    </row>
    <row r="1052" spans="4:10">
      <c r="D1052" s="20">
        <f t="shared" si="23"/>
        <v>0</v>
      </c>
      <c r="E1052" s="20">
        <f t="shared" si="23"/>
        <v>0</v>
      </c>
      <c r="F1052" s="927">
        <f t="shared" si="23"/>
        <v>0</v>
      </c>
      <c r="G1052" s="365"/>
      <c r="H1052" s="927">
        <f t="shared" si="20"/>
        <v>0</v>
      </c>
      <c r="I1052" s="927">
        <f t="shared" si="21"/>
        <v>0</v>
      </c>
      <c r="J1052" s="347" t="s">
        <v>2505</v>
      </c>
    </row>
    <row r="1053" spans="4:10">
      <c r="D1053" s="20">
        <f t="shared" si="23"/>
        <v>0</v>
      </c>
      <c r="E1053" s="20">
        <f t="shared" si="23"/>
        <v>0</v>
      </c>
      <c r="F1053" s="927">
        <f t="shared" si="23"/>
        <v>0</v>
      </c>
      <c r="G1053" s="365"/>
      <c r="H1053" s="927">
        <f t="shared" si="20"/>
        <v>0</v>
      </c>
      <c r="I1053" s="927">
        <f t="shared" si="21"/>
        <v>0</v>
      </c>
      <c r="J1053" s="347" t="s">
        <v>2505</v>
      </c>
    </row>
    <row r="1054" spans="4:10">
      <c r="D1054" s="20">
        <f t="shared" si="23"/>
        <v>0</v>
      </c>
      <c r="E1054" s="20">
        <f t="shared" si="23"/>
        <v>0</v>
      </c>
      <c r="F1054" s="927">
        <f t="shared" si="23"/>
        <v>0</v>
      </c>
      <c r="G1054" s="365"/>
      <c r="H1054" s="927">
        <f t="shared" si="20"/>
        <v>0</v>
      </c>
      <c r="I1054" s="927">
        <f t="shared" si="21"/>
        <v>0</v>
      </c>
      <c r="J1054" s="347" t="s">
        <v>2505</v>
      </c>
    </row>
    <row r="1055" spans="4:10">
      <c r="D1055" s="20">
        <f t="shared" si="23"/>
        <v>0</v>
      </c>
      <c r="E1055" s="20">
        <f t="shared" si="23"/>
        <v>0</v>
      </c>
      <c r="F1055" s="927">
        <f t="shared" si="23"/>
        <v>0</v>
      </c>
      <c r="G1055" s="365"/>
      <c r="H1055" s="927">
        <f t="shared" si="20"/>
        <v>0</v>
      </c>
      <c r="I1055" s="927">
        <f t="shared" si="21"/>
        <v>0</v>
      </c>
      <c r="J1055" s="347" t="s">
        <v>2505</v>
      </c>
    </row>
    <row r="1056" spans="4:10">
      <c r="D1056" s="20">
        <f t="shared" si="23"/>
        <v>0</v>
      </c>
      <c r="E1056" s="20">
        <f t="shared" si="23"/>
        <v>0</v>
      </c>
      <c r="F1056" s="927">
        <f t="shared" si="23"/>
        <v>0</v>
      </c>
      <c r="G1056" s="365"/>
      <c r="H1056" s="927">
        <f t="shared" si="20"/>
        <v>0</v>
      </c>
      <c r="I1056" s="927">
        <f t="shared" si="21"/>
        <v>0</v>
      </c>
      <c r="J1056" s="347" t="s">
        <v>2505</v>
      </c>
    </row>
    <row r="1057" spans="4:10">
      <c r="D1057" s="20">
        <f t="shared" si="23"/>
        <v>0</v>
      </c>
      <c r="E1057" s="20">
        <f t="shared" si="23"/>
        <v>0</v>
      </c>
      <c r="F1057" s="927">
        <f t="shared" si="23"/>
        <v>0</v>
      </c>
      <c r="G1057" s="365"/>
      <c r="H1057" s="927">
        <f t="shared" si="20"/>
        <v>0</v>
      </c>
      <c r="I1057" s="927">
        <f t="shared" si="21"/>
        <v>0</v>
      </c>
      <c r="J1057" s="347" t="s">
        <v>2505</v>
      </c>
    </row>
    <row r="1058" spans="4:10">
      <c r="D1058" s="20">
        <f t="shared" ref="D1058:F1077" si="24">D96</f>
        <v>0</v>
      </c>
      <c r="E1058" s="20">
        <f t="shared" si="24"/>
        <v>0</v>
      </c>
      <c r="F1058" s="927">
        <f t="shared" si="24"/>
        <v>0</v>
      </c>
      <c r="G1058" s="365"/>
      <c r="H1058" s="927">
        <f t="shared" si="20"/>
        <v>0</v>
      </c>
      <c r="I1058" s="927">
        <f t="shared" si="21"/>
        <v>0</v>
      </c>
      <c r="J1058" s="347" t="s">
        <v>2505</v>
      </c>
    </row>
    <row r="1059" spans="4:10">
      <c r="D1059" s="20">
        <f t="shared" si="24"/>
        <v>0</v>
      </c>
      <c r="E1059" s="20">
        <f t="shared" si="24"/>
        <v>0</v>
      </c>
      <c r="F1059" s="927">
        <f t="shared" si="24"/>
        <v>0</v>
      </c>
      <c r="G1059" s="365"/>
      <c r="H1059" s="927">
        <f t="shared" si="20"/>
        <v>0</v>
      </c>
      <c r="I1059" s="927">
        <f t="shared" si="21"/>
        <v>0</v>
      </c>
      <c r="J1059" s="347" t="s">
        <v>2505</v>
      </c>
    </row>
    <row r="1060" spans="4:10">
      <c r="D1060" s="20">
        <f t="shared" si="24"/>
        <v>0</v>
      </c>
      <c r="E1060" s="20">
        <f t="shared" si="24"/>
        <v>0</v>
      </c>
      <c r="F1060" s="927">
        <f t="shared" si="24"/>
        <v>0</v>
      </c>
      <c r="G1060" s="365"/>
      <c r="H1060" s="927">
        <f t="shared" si="20"/>
        <v>0</v>
      </c>
      <c r="I1060" s="927">
        <f t="shared" si="21"/>
        <v>0</v>
      </c>
      <c r="J1060" s="347" t="s">
        <v>2505</v>
      </c>
    </row>
    <row r="1061" spans="4:10">
      <c r="D1061" s="20">
        <f t="shared" si="24"/>
        <v>0</v>
      </c>
      <c r="E1061" s="20">
        <f t="shared" si="24"/>
        <v>0</v>
      </c>
      <c r="F1061" s="927">
        <f t="shared" si="24"/>
        <v>0</v>
      </c>
      <c r="G1061" s="365"/>
      <c r="H1061" s="927">
        <f t="shared" si="20"/>
        <v>0</v>
      </c>
      <c r="I1061" s="927">
        <f t="shared" si="21"/>
        <v>0</v>
      </c>
      <c r="J1061" s="347" t="s">
        <v>2505</v>
      </c>
    </row>
    <row r="1062" spans="4:10">
      <c r="D1062" s="20">
        <f t="shared" si="24"/>
        <v>0</v>
      </c>
      <c r="E1062" s="20">
        <f t="shared" si="24"/>
        <v>0</v>
      </c>
      <c r="F1062" s="927">
        <f t="shared" si="24"/>
        <v>0</v>
      </c>
      <c r="G1062" s="365"/>
      <c r="H1062" s="927">
        <f t="shared" si="20"/>
        <v>0</v>
      </c>
      <c r="I1062" s="927">
        <f t="shared" si="21"/>
        <v>0</v>
      </c>
      <c r="J1062" s="347" t="s">
        <v>2505</v>
      </c>
    </row>
    <row r="1063" spans="4:10">
      <c r="D1063" s="20">
        <f t="shared" si="24"/>
        <v>0</v>
      </c>
      <c r="E1063" s="20">
        <f t="shared" si="24"/>
        <v>0</v>
      </c>
      <c r="F1063" s="927">
        <f t="shared" si="24"/>
        <v>0</v>
      </c>
      <c r="G1063" s="365"/>
      <c r="H1063" s="927">
        <f t="shared" si="20"/>
        <v>0</v>
      </c>
      <c r="I1063" s="927">
        <f t="shared" si="21"/>
        <v>0</v>
      </c>
      <c r="J1063" s="347" t="s">
        <v>2505</v>
      </c>
    </row>
    <row r="1064" spans="4:10">
      <c r="D1064" s="20">
        <f t="shared" si="24"/>
        <v>0</v>
      </c>
      <c r="E1064" s="20">
        <f t="shared" si="24"/>
        <v>0</v>
      </c>
      <c r="F1064" s="927">
        <f t="shared" si="24"/>
        <v>0</v>
      </c>
      <c r="G1064" s="365"/>
      <c r="H1064" s="927">
        <f t="shared" si="20"/>
        <v>0</v>
      </c>
      <c r="I1064" s="927">
        <f t="shared" si="21"/>
        <v>0</v>
      </c>
      <c r="J1064" s="347" t="s">
        <v>2505</v>
      </c>
    </row>
    <row r="1065" spans="4:10">
      <c r="D1065" s="20">
        <f t="shared" si="24"/>
        <v>0</v>
      </c>
      <c r="E1065" s="20">
        <f t="shared" si="24"/>
        <v>0</v>
      </c>
      <c r="F1065" s="927">
        <f t="shared" si="24"/>
        <v>0</v>
      </c>
      <c r="G1065" s="365"/>
      <c r="H1065" s="927">
        <f t="shared" si="20"/>
        <v>0</v>
      </c>
      <c r="I1065" s="927">
        <f t="shared" si="21"/>
        <v>0</v>
      </c>
      <c r="J1065" s="347" t="s">
        <v>2505</v>
      </c>
    </row>
    <row r="1066" spans="4:10">
      <c r="D1066" s="20">
        <f t="shared" si="24"/>
        <v>0</v>
      </c>
      <c r="E1066" s="20">
        <f t="shared" si="24"/>
        <v>0</v>
      </c>
      <c r="F1066" s="927">
        <f t="shared" si="24"/>
        <v>0</v>
      </c>
      <c r="G1066" s="365"/>
      <c r="H1066" s="927">
        <f t="shared" si="20"/>
        <v>0</v>
      </c>
      <c r="I1066" s="927">
        <f t="shared" si="21"/>
        <v>0</v>
      </c>
      <c r="J1066" s="347" t="s">
        <v>2505</v>
      </c>
    </row>
    <row r="1067" spans="4:10">
      <c r="D1067" s="20">
        <f t="shared" si="24"/>
        <v>0</v>
      </c>
      <c r="E1067" s="20">
        <f t="shared" si="24"/>
        <v>0</v>
      </c>
      <c r="F1067" s="927">
        <f t="shared" si="24"/>
        <v>0</v>
      </c>
      <c r="G1067" s="365"/>
      <c r="H1067" s="927">
        <f t="shared" si="20"/>
        <v>0</v>
      </c>
      <c r="I1067" s="927">
        <f t="shared" si="21"/>
        <v>0</v>
      </c>
      <c r="J1067" s="347" t="s">
        <v>2505</v>
      </c>
    </row>
    <row r="1068" spans="4:10">
      <c r="D1068" s="20">
        <f t="shared" si="24"/>
        <v>0</v>
      </c>
      <c r="E1068" s="20">
        <f t="shared" si="24"/>
        <v>0</v>
      </c>
      <c r="F1068" s="927">
        <f t="shared" si="24"/>
        <v>0</v>
      </c>
      <c r="G1068" s="365"/>
      <c r="H1068" s="927">
        <f t="shared" si="20"/>
        <v>0</v>
      </c>
      <c r="I1068" s="927">
        <f t="shared" si="21"/>
        <v>0</v>
      </c>
      <c r="J1068" s="347" t="s">
        <v>2505</v>
      </c>
    </row>
    <row r="1069" spans="4:10">
      <c r="D1069" s="20">
        <f t="shared" si="24"/>
        <v>0</v>
      </c>
      <c r="E1069" s="20">
        <f t="shared" si="24"/>
        <v>0</v>
      </c>
      <c r="F1069" s="927">
        <f t="shared" si="24"/>
        <v>0</v>
      </c>
      <c r="G1069" s="365"/>
      <c r="H1069" s="927">
        <f t="shared" si="20"/>
        <v>0</v>
      </c>
      <c r="I1069" s="927">
        <f t="shared" si="21"/>
        <v>0</v>
      </c>
      <c r="J1069" s="347" t="s">
        <v>2505</v>
      </c>
    </row>
    <row r="1070" spans="4:10">
      <c r="D1070" s="20">
        <f t="shared" si="24"/>
        <v>0</v>
      </c>
      <c r="E1070" s="20">
        <f t="shared" si="24"/>
        <v>0</v>
      </c>
      <c r="F1070" s="927">
        <f t="shared" si="24"/>
        <v>0</v>
      </c>
      <c r="G1070" s="365"/>
      <c r="H1070" s="927">
        <f t="shared" ref="H1070:H1133" si="25">H108</f>
        <v>0</v>
      </c>
      <c r="I1070" s="927">
        <f t="shared" si="21"/>
        <v>0</v>
      </c>
      <c r="J1070" s="347" t="s">
        <v>2505</v>
      </c>
    </row>
    <row r="1071" spans="4:10">
      <c r="D1071" s="20">
        <f t="shared" si="24"/>
        <v>0</v>
      </c>
      <c r="E1071" s="20">
        <f t="shared" si="24"/>
        <v>0</v>
      </c>
      <c r="F1071" s="927">
        <f t="shared" si="24"/>
        <v>0</v>
      </c>
      <c r="G1071" s="365"/>
      <c r="H1071" s="927">
        <f t="shared" si="25"/>
        <v>0</v>
      </c>
      <c r="I1071" s="927">
        <f t="shared" si="21"/>
        <v>0</v>
      </c>
      <c r="J1071" s="347" t="s">
        <v>2505</v>
      </c>
    </row>
    <row r="1072" spans="4:10">
      <c r="D1072" s="20">
        <f t="shared" si="24"/>
        <v>0</v>
      </c>
      <c r="E1072" s="20">
        <f t="shared" si="24"/>
        <v>0</v>
      </c>
      <c r="F1072" s="927">
        <f t="shared" si="24"/>
        <v>0</v>
      </c>
      <c r="G1072" s="365"/>
      <c r="H1072" s="927">
        <f t="shared" si="25"/>
        <v>0</v>
      </c>
      <c r="I1072" s="927">
        <f t="shared" ref="I1072:I1135" si="26">I110</f>
        <v>0</v>
      </c>
      <c r="J1072" s="347" t="s">
        <v>2505</v>
      </c>
    </row>
    <row r="1073" spans="4:10">
      <c r="D1073" s="20">
        <f t="shared" si="24"/>
        <v>0</v>
      </c>
      <c r="E1073" s="20">
        <f t="shared" si="24"/>
        <v>0</v>
      </c>
      <c r="F1073" s="927">
        <f t="shared" si="24"/>
        <v>0</v>
      </c>
      <c r="G1073" s="365"/>
      <c r="H1073" s="927">
        <f t="shared" si="25"/>
        <v>0</v>
      </c>
      <c r="I1073" s="927">
        <f t="shared" si="26"/>
        <v>0</v>
      </c>
      <c r="J1073" s="347" t="s">
        <v>2505</v>
      </c>
    </row>
    <row r="1074" spans="4:10">
      <c r="D1074" s="20">
        <f t="shared" si="24"/>
        <v>0</v>
      </c>
      <c r="E1074" s="20">
        <f t="shared" si="24"/>
        <v>0</v>
      </c>
      <c r="F1074" s="927">
        <f t="shared" si="24"/>
        <v>0</v>
      </c>
      <c r="G1074" s="365"/>
      <c r="H1074" s="927">
        <f t="shared" si="25"/>
        <v>0</v>
      </c>
      <c r="I1074" s="927">
        <f t="shared" si="26"/>
        <v>0</v>
      </c>
      <c r="J1074" s="347" t="s">
        <v>2505</v>
      </c>
    </row>
    <row r="1075" spans="4:10">
      <c r="D1075" s="20">
        <f t="shared" si="24"/>
        <v>0</v>
      </c>
      <c r="E1075" s="20">
        <f t="shared" si="24"/>
        <v>0</v>
      </c>
      <c r="F1075" s="927">
        <f t="shared" si="24"/>
        <v>0</v>
      </c>
      <c r="G1075" s="365"/>
      <c r="H1075" s="927">
        <f t="shared" si="25"/>
        <v>0</v>
      </c>
      <c r="I1075" s="927">
        <f t="shared" si="26"/>
        <v>0</v>
      </c>
      <c r="J1075" s="347" t="s">
        <v>2505</v>
      </c>
    </row>
    <row r="1076" spans="4:10">
      <c r="D1076" s="20">
        <f t="shared" si="24"/>
        <v>0</v>
      </c>
      <c r="E1076" s="20">
        <f t="shared" si="24"/>
        <v>0</v>
      </c>
      <c r="F1076" s="927">
        <f t="shared" si="24"/>
        <v>0</v>
      </c>
      <c r="G1076" s="365"/>
      <c r="H1076" s="927">
        <f t="shared" si="25"/>
        <v>0</v>
      </c>
      <c r="I1076" s="927">
        <f t="shared" si="26"/>
        <v>0</v>
      </c>
      <c r="J1076" s="347" t="s">
        <v>2505</v>
      </c>
    </row>
    <row r="1077" spans="4:10">
      <c r="D1077" s="20">
        <f t="shared" si="24"/>
        <v>0</v>
      </c>
      <c r="E1077" s="20">
        <f t="shared" si="24"/>
        <v>0</v>
      </c>
      <c r="F1077" s="927">
        <f t="shared" si="24"/>
        <v>0</v>
      </c>
      <c r="G1077" s="365"/>
      <c r="H1077" s="927">
        <f t="shared" si="25"/>
        <v>0</v>
      </c>
      <c r="I1077" s="927">
        <f t="shared" si="26"/>
        <v>0</v>
      </c>
      <c r="J1077" s="347" t="s">
        <v>2505</v>
      </c>
    </row>
    <row r="1078" spans="4:10">
      <c r="D1078" s="20">
        <f t="shared" ref="D1078:F1097" si="27">D116</f>
        <v>0</v>
      </c>
      <c r="E1078" s="20">
        <f t="shared" si="27"/>
        <v>0</v>
      </c>
      <c r="F1078" s="927">
        <f t="shared" si="27"/>
        <v>0</v>
      </c>
      <c r="G1078" s="365"/>
      <c r="H1078" s="927">
        <f t="shared" si="25"/>
        <v>0</v>
      </c>
      <c r="I1078" s="927">
        <f t="shared" si="26"/>
        <v>0</v>
      </c>
      <c r="J1078" s="347" t="s">
        <v>2505</v>
      </c>
    </row>
    <row r="1079" spans="4:10">
      <c r="D1079" s="20">
        <f t="shared" si="27"/>
        <v>0</v>
      </c>
      <c r="E1079" s="20">
        <f t="shared" si="27"/>
        <v>0</v>
      </c>
      <c r="F1079" s="927">
        <f t="shared" si="27"/>
        <v>0</v>
      </c>
      <c r="G1079" s="365"/>
      <c r="H1079" s="927">
        <f t="shared" si="25"/>
        <v>0</v>
      </c>
      <c r="I1079" s="927">
        <f t="shared" si="26"/>
        <v>0</v>
      </c>
      <c r="J1079" s="347" t="s">
        <v>2505</v>
      </c>
    </row>
    <row r="1080" spans="4:10">
      <c r="D1080" s="20">
        <f t="shared" si="27"/>
        <v>0</v>
      </c>
      <c r="E1080" s="20">
        <f t="shared" si="27"/>
        <v>0</v>
      </c>
      <c r="F1080" s="927">
        <f t="shared" si="27"/>
        <v>0</v>
      </c>
      <c r="G1080" s="365"/>
      <c r="H1080" s="927">
        <f t="shared" si="25"/>
        <v>0</v>
      </c>
      <c r="I1080" s="927">
        <f t="shared" si="26"/>
        <v>0</v>
      </c>
      <c r="J1080" s="347" t="s">
        <v>2505</v>
      </c>
    </row>
    <row r="1081" spans="4:10">
      <c r="D1081" s="20">
        <f t="shared" si="27"/>
        <v>0</v>
      </c>
      <c r="E1081" s="20">
        <f t="shared" si="27"/>
        <v>0</v>
      </c>
      <c r="F1081" s="927">
        <f t="shared" si="27"/>
        <v>0</v>
      </c>
      <c r="G1081" s="365"/>
      <c r="H1081" s="927">
        <f t="shared" si="25"/>
        <v>0</v>
      </c>
      <c r="I1081" s="927">
        <f t="shared" si="26"/>
        <v>0</v>
      </c>
      <c r="J1081" s="347" t="s">
        <v>2505</v>
      </c>
    </row>
    <row r="1082" spans="4:10">
      <c r="D1082" s="20">
        <f t="shared" si="27"/>
        <v>0</v>
      </c>
      <c r="E1082" s="20">
        <f t="shared" si="27"/>
        <v>0</v>
      </c>
      <c r="F1082" s="927">
        <f t="shared" si="27"/>
        <v>0</v>
      </c>
      <c r="G1082" s="365"/>
      <c r="H1082" s="927">
        <f t="shared" si="25"/>
        <v>0</v>
      </c>
      <c r="I1082" s="927">
        <f t="shared" si="26"/>
        <v>0</v>
      </c>
      <c r="J1082" s="347" t="s">
        <v>2505</v>
      </c>
    </row>
    <row r="1083" spans="4:10">
      <c r="D1083" s="20">
        <f t="shared" si="27"/>
        <v>0</v>
      </c>
      <c r="E1083" s="20">
        <f t="shared" si="27"/>
        <v>0</v>
      </c>
      <c r="F1083" s="927">
        <f t="shared" si="27"/>
        <v>0</v>
      </c>
      <c r="G1083" s="365"/>
      <c r="H1083" s="927">
        <f t="shared" si="25"/>
        <v>0</v>
      </c>
      <c r="I1083" s="927">
        <f t="shared" si="26"/>
        <v>0</v>
      </c>
      <c r="J1083" s="347" t="s">
        <v>2505</v>
      </c>
    </row>
    <row r="1084" spans="4:10">
      <c r="D1084" s="20">
        <f t="shared" si="27"/>
        <v>0</v>
      </c>
      <c r="E1084" s="20">
        <f t="shared" si="27"/>
        <v>0</v>
      </c>
      <c r="F1084" s="927">
        <f t="shared" si="27"/>
        <v>0</v>
      </c>
      <c r="G1084" s="365"/>
      <c r="H1084" s="927">
        <f t="shared" si="25"/>
        <v>0</v>
      </c>
      <c r="I1084" s="927">
        <f t="shared" si="26"/>
        <v>0</v>
      </c>
      <c r="J1084" s="347" t="s">
        <v>2505</v>
      </c>
    </row>
    <row r="1085" spans="4:10">
      <c r="D1085" s="20">
        <f t="shared" si="27"/>
        <v>0</v>
      </c>
      <c r="E1085" s="20">
        <f t="shared" si="27"/>
        <v>0</v>
      </c>
      <c r="F1085" s="927">
        <f t="shared" si="27"/>
        <v>0</v>
      </c>
      <c r="G1085" s="365"/>
      <c r="H1085" s="927">
        <f t="shared" si="25"/>
        <v>0</v>
      </c>
      <c r="I1085" s="927">
        <f t="shared" si="26"/>
        <v>0</v>
      </c>
      <c r="J1085" s="347" t="s">
        <v>2505</v>
      </c>
    </row>
    <row r="1086" spans="4:10">
      <c r="D1086" s="20">
        <f t="shared" si="27"/>
        <v>0</v>
      </c>
      <c r="E1086" s="20">
        <f t="shared" si="27"/>
        <v>0</v>
      </c>
      <c r="F1086" s="927">
        <f t="shared" si="27"/>
        <v>0</v>
      </c>
      <c r="G1086" s="365"/>
      <c r="H1086" s="927">
        <f t="shared" si="25"/>
        <v>0</v>
      </c>
      <c r="I1086" s="927">
        <f t="shared" si="26"/>
        <v>0</v>
      </c>
      <c r="J1086" s="347" t="s">
        <v>2505</v>
      </c>
    </row>
    <row r="1087" spans="4:10">
      <c r="D1087" s="20">
        <f t="shared" si="27"/>
        <v>0</v>
      </c>
      <c r="E1087" s="20">
        <f t="shared" si="27"/>
        <v>0</v>
      </c>
      <c r="F1087" s="927">
        <f t="shared" si="27"/>
        <v>0</v>
      </c>
      <c r="G1087" s="365"/>
      <c r="H1087" s="927">
        <f t="shared" si="25"/>
        <v>0</v>
      </c>
      <c r="I1087" s="927">
        <f t="shared" si="26"/>
        <v>0</v>
      </c>
      <c r="J1087" s="347" t="s">
        <v>2505</v>
      </c>
    </row>
    <row r="1088" spans="4:10">
      <c r="D1088" s="20">
        <f t="shared" si="27"/>
        <v>0</v>
      </c>
      <c r="E1088" s="20">
        <f t="shared" si="27"/>
        <v>0</v>
      </c>
      <c r="F1088" s="927">
        <f t="shared" si="27"/>
        <v>0</v>
      </c>
      <c r="G1088" s="365"/>
      <c r="H1088" s="927">
        <f t="shared" si="25"/>
        <v>0</v>
      </c>
      <c r="I1088" s="927">
        <f t="shared" si="26"/>
        <v>0</v>
      </c>
      <c r="J1088" s="347" t="s">
        <v>2505</v>
      </c>
    </row>
    <row r="1089" spans="4:10">
      <c r="D1089" s="20">
        <f t="shared" si="27"/>
        <v>0</v>
      </c>
      <c r="E1089" s="20">
        <f t="shared" si="27"/>
        <v>0</v>
      </c>
      <c r="F1089" s="927">
        <f t="shared" si="27"/>
        <v>0</v>
      </c>
      <c r="G1089" s="365"/>
      <c r="H1089" s="927">
        <f t="shared" si="25"/>
        <v>0</v>
      </c>
      <c r="I1089" s="927">
        <f t="shared" si="26"/>
        <v>0</v>
      </c>
      <c r="J1089" s="347" t="s">
        <v>2505</v>
      </c>
    </row>
    <row r="1090" spans="4:10">
      <c r="D1090" s="20">
        <f t="shared" si="27"/>
        <v>0</v>
      </c>
      <c r="E1090" s="20">
        <f t="shared" si="27"/>
        <v>0</v>
      </c>
      <c r="F1090" s="927">
        <f t="shared" si="27"/>
        <v>0</v>
      </c>
      <c r="G1090" s="365"/>
      <c r="H1090" s="927">
        <f t="shared" si="25"/>
        <v>0</v>
      </c>
      <c r="I1090" s="927">
        <f t="shared" si="26"/>
        <v>0</v>
      </c>
      <c r="J1090" s="347" t="s">
        <v>2505</v>
      </c>
    </row>
    <row r="1091" spans="4:10">
      <c r="D1091" s="20">
        <f t="shared" si="27"/>
        <v>0</v>
      </c>
      <c r="E1091" s="20">
        <f t="shared" si="27"/>
        <v>0</v>
      </c>
      <c r="F1091" s="927">
        <f t="shared" si="27"/>
        <v>0</v>
      </c>
      <c r="G1091" s="365"/>
      <c r="H1091" s="927">
        <f t="shared" si="25"/>
        <v>0</v>
      </c>
      <c r="I1091" s="927">
        <f t="shared" si="26"/>
        <v>0</v>
      </c>
      <c r="J1091" s="347" t="s">
        <v>2505</v>
      </c>
    </row>
    <row r="1092" spans="4:10">
      <c r="D1092" s="20">
        <f t="shared" si="27"/>
        <v>0</v>
      </c>
      <c r="E1092" s="20">
        <f t="shared" si="27"/>
        <v>0</v>
      </c>
      <c r="F1092" s="927">
        <f t="shared" si="27"/>
        <v>0</v>
      </c>
      <c r="G1092" s="365"/>
      <c r="H1092" s="927">
        <f t="shared" si="25"/>
        <v>0</v>
      </c>
      <c r="I1092" s="927">
        <f t="shared" si="26"/>
        <v>0</v>
      </c>
      <c r="J1092" s="347" t="s">
        <v>2505</v>
      </c>
    </row>
    <row r="1093" spans="4:10">
      <c r="D1093" s="20">
        <f t="shared" si="27"/>
        <v>0</v>
      </c>
      <c r="E1093" s="20">
        <f t="shared" si="27"/>
        <v>0</v>
      </c>
      <c r="F1093" s="927">
        <f t="shared" si="27"/>
        <v>0</v>
      </c>
      <c r="G1093" s="365"/>
      <c r="H1093" s="927">
        <f t="shared" si="25"/>
        <v>0</v>
      </c>
      <c r="I1093" s="927">
        <f t="shared" si="26"/>
        <v>0</v>
      </c>
      <c r="J1093" s="347" t="s">
        <v>2505</v>
      </c>
    </row>
    <row r="1094" spans="4:10">
      <c r="D1094" s="20">
        <f t="shared" si="27"/>
        <v>0</v>
      </c>
      <c r="E1094" s="20">
        <f t="shared" si="27"/>
        <v>0</v>
      </c>
      <c r="F1094" s="927">
        <f t="shared" si="27"/>
        <v>0</v>
      </c>
      <c r="G1094" s="365"/>
      <c r="H1094" s="927">
        <f t="shared" si="25"/>
        <v>0</v>
      </c>
      <c r="I1094" s="927">
        <f t="shared" si="26"/>
        <v>0</v>
      </c>
      <c r="J1094" s="347" t="s">
        <v>2505</v>
      </c>
    </row>
    <row r="1095" spans="4:10">
      <c r="D1095" s="20">
        <f t="shared" si="27"/>
        <v>0</v>
      </c>
      <c r="E1095" s="20">
        <f t="shared" si="27"/>
        <v>0</v>
      </c>
      <c r="F1095" s="927">
        <f t="shared" si="27"/>
        <v>0</v>
      </c>
      <c r="G1095" s="365"/>
      <c r="H1095" s="927">
        <f t="shared" si="25"/>
        <v>0</v>
      </c>
      <c r="I1095" s="927">
        <f t="shared" si="26"/>
        <v>0</v>
      </c>
      <c r="J1095" s="347" t="s">
        <v>2505</v>
      </c>
    </row>
    <row r="1096" spans="4:10">
      <c r="D1096" s="20">
        <f t="shared" si="27"/>
        <v>0</v>
      </c>
      <c r="E1096" s="20">
        <f t="shared" si="27"/>
        <v>0</v>
      </c>
      <c r="F1096" s="927">
        <f t="shared" si="27"/>
        <v>0</v>
      </c>
      <c r="G1096" s="365"/>
      <c r="H1096" s="927">
        <f t="shared" si="25"/>
        <v>0</v>
      </c>
      <c r="I1096" s="927">
        <f t="shared" si="26"/>
        <v>0</v>
      </c>
      <c r="J1096" s="347" t="s">
        <v>2505</v>
      </c>
    </row>
    <row r="1097" spans="4:10">
      <c r="D1097" s="20">
        <f t="shared" si="27"/>
        <v>0</v>
      </c>
      <c r="E1097" s="20">
        <f t="shared" si="27"/>
        <v>0</v>
      </c>
      <c r="F1097" s="927">
        <f t="shared" si="27"/>
        <v>0</v>
      </c>
      <c r="G1097" s="365"/>
      <c r="H1097" s="927">
        <f t="shared" si="25"/>
        <v>0</v>
      </c>
      <c r="I1097" s="927">
        <f t="shared" si="26"/>
        <v>0</v>
      </c>
      <c r="J1097" s="347" t="s">
        <v>2505</v>
      </c>
    </row>
    <row r="1098" spans="4:10">
      <c r="D1098" s="20">
        <f t="shared" ref="D1098:F1117" si="28">D136</f>
        <v>0</v>
      </c>
      <c r="E1098" s="20">
        <f t="shared" si="28"/>
        <v>0</v>
      </c>
      <c r="F1098" s="927">
        <f t="shared" si="28"/>
        <v>0</v>
      </c>
      <c r="G1098" s="365"/>
      <c r="H1098" s="927">
        <f t="shared" si="25"/>
        <v>0</v>
      </c>
      <c r="I1098" s="927">
        <f t="shared" si="26"/>
        <v>0</v>
      </c>
      <c r="J1098" s="347" t="s">
        <v>2505</v>
      </c>
    </row>
    <row r="1099" spans="4:10">
      <c r="D1099" s="20">
        <f t="shared" si="28"/>
        <v>0</v>
      </c>
      <c r="E1099" s="20">
        <f t="shared" si="28"/>
        <v>0</v>
      </c>
      <c r="F1099" s="927">
        <f t="shared" si="28"/>
        <v>0</v>
      </c>
      <c r="G1099" s="365"/>
      <c r="H1099" s="927">
        <f t="shared" si="25"/>
        <v>0</v>
      </c>
      <c r="I1099" s="927">
        <f t="shared" si="26"/>
        <v>0</v>
      </c>
      <c r="J1099" s="347" t="s">
        <v>2505</v>
      </c>
    </row>
    <row r="1100" spans="4:10">
      <c r="D1100" s="20">
        <f t="shared" si="28"/>
        <v>0</v>
      </c>
      <c r="E1100" s="20">
        <f t="shared" si="28"/>
        <v>0</v>
      </c>
      <c r="F1100" s="927">
        <f t="shared" si="28"/>
        <v>0</v>
      </c>
      <c r="G1100" s="365"/>
      <c r="H1100" s="927">
        <f t="shared" si="25"/>
        <v>0</v>
      </c>
      <c r="I1100" s="927">
        <f t="shared" si="26"/>
        <v>0</v>
      </c>
      <c r="J1100" s="347" t="s">
        <v>2505</v>
      </c>
    </row>
    <row r="1101" spans="4:10">
      <c r="D1101" s="20">
        <f t="shared" si="28"/>
        <v>0</v>
      </c>
      <c r="E1101" s="20">
        <f t="shared" si="28"/>
        <v>0</v>
      </c>
      <c r="F1101" s="927">
        <f t="shared" si="28"/>
        <v>0</v>
      </c>
      <c r="G1101" s="365"/>
      <c r="H1101" s="927">
        <f t="shared" si="25"/>
        <v>0</v>
      </c>
      <c r="I1101" s="927">
        <f t="shared" si="26"/>
        <v>0</v>
      </c>
      <c r="J1101" s="347" t="s">
        <v>2505</v>
      </c>
    </row>
    <row r="1102" spans="4:10">
      <c r="D1102" s="20">
        <f t="shared" si="28"/>
        <v>0</v>
      </c>
      <c r="E1102" s="20">
        <f t="shared" si="28"/>
        <v>0</v>
      </c>
      <c r="F1102" s="927">
        <f t="shared" si="28"/>
        <v>0</v>
      </c>
      <c r="G1102" s="365"/>
      <c r="H1102" s="927">
        <f t="shared" si="25"/>
        <v>0</v>
      </c>
      <c r="I1102" s="927">
        <f t="shared" si="26"/>
        <v>0</v>
      </c>
      <c r="J1102" s="347" t="s">
        <v>2505</v>
      </c>
    </row>
    <row r="1103" spans="4:10">
      <c r="D1103" s="20">
        <f t="shared" si="28"/>
        <v>0</v>
      </c>
      <c r="E1103" s="20">
        <f t="shared" si="28"/>
        <v>0</v>
      </c>
      <c r="F1103" s="927">
        <f t="shared" si="28"/>
        <v>0</v>
      </c>
      <c r="G1103" s="365"/>
      <c r="H1103" s="927">
        <f t="shared" si="25"/>
        <v>0</v>
      </c>
      <c r="I1103" s="927">
        <f t="shared" si="26"/>
        <v>0</v>
      </c>
      <c r="J1103" s="347" t="s">
        <v>2505</v>
      </c>
    </row>
    <row r="1104" spans="4:10">
      <c r="D1104" s="20">
        <f t="shared" si="28"/>
        <v>0</v>
      </c>
      <c r="E1104" s="20">
        <f t="shared" si="28"/>
        <v>0</v>
      </c>
      <c r="F1104" s="927">
        <f t="shared" si="28"/>
        <v>0</v>
      </c>
      <c r="G1104" s="365"/>
      <c r="H1104" s="927">
        <f t="shared" si="25"/>
        <v>0</v>
      </c>
      <c r="I1104" s="927">
        <f t="shared" si="26"/>
        <v>0</v>
      </c>
      <c r="J1104" s="347" t="s">
        <v>2505</v>
      </c>
    </row>
    <row r="1105" spans="4:10">
      <c r="D1105" s="20">
        <f t="shared" si="28"/>
        <v>0</v>
      </c>
      <c r="E1105" s="20">
        <f t="shared" si="28"/>
        <v>0</v>
      </c>
      <c r="F1105" s="927">
        <f t="shared" si="28"/>
        <v>0</v>
      </c>
      <c r="G1105" s="365"/>
      <c r="H1105" s="927">
        <f t="shared" si="25"/>
        <v>0</v>
      </c>
      <c r="I1105" s="927">
        <f t="shared" si="26"/>
        <v>0</v>
      </c>
      <c r="J1105" s="347" t="s">
        <v>2505</v>
      </c>
    </row>
    <row r="1106" spans="4:10">
      <c r="D1106" s="20">
        <f t="shared" si="28"/>
        <v>0</v>
      </c>
      <c r="E1106" s="20">
        <f t="shared" si="28"/>
        <v>0</v>
      </c>
      <c r="F1106" s="927">
        <f t="shared" si="28"/>
        <v>0</v>
      </c>
      <c r="G1106" s="365"/>
      <c r="H1106" s="927">
        <f t="shared" si="25"/>
        <v>0</v>
      </c>
      <c r="I1106" s="927">
        <f t="shared" si="26"/>
        <v>0</v>
      </c>
      <c r="J1106" s="347" t="s">
        <v>2505</v>
      </c>
    </row>
    <row r="1107" spans="4:10">
      <c r="D1107" s="20">
        <f t="shared" si="28"/>
        <v>0</v>
      </c>
      <c r="E1107" s="20">
        <f t="shared" si="28"/>
        <v>0</v>
      </c>
      <c r="F1107" s="927">
        <f t="shared" si="28"/>
        <v>0</v>
      </c>
      <c r="G1107" s="365"/>
      <c r="H1107" s="927">
        <f t="shared" si="25"/>
        <v>0</v>
      </c>
      <c r="I1107" s="927">
        <f t="shared" si="26"/>
        <v>0</v>
      </c>
      <c r="J1107" s="347" t="s">
        <v>2505</v>
      </c>
    </row>
    <row r="1108" spans="4:10">
      <c r="D1108" s="20">
        <f t="shared" si="28"/>
        <v>0</v>
      </c>
      <c r="E1108" s="20">
        <f t="shared" si="28"/>
        <v>0</v>
      </c>
      <c r="F1108" s="927">
        <f t="shared" si="28"/>
        <v>0</v>
      </c>
      <c r="G1108" s="365"/>
      <c r="H1108" s="927">
        <f t="shared" si="25"/>
        <v>0</v>
      </c>
      <c r="I1108" s="927">
        <f t="shared" si="26"/>
        <v>0</v>
      </c>
      <c r="J1108" s="347" t="s">
        <v>2505</v>
      </c>
    </row>
    <row r="1109" spans="4:10">
      <c r="D1109" s="20">
        <f t="shared" si="28"/>
        <v>0</v>
      </c>
      <c r="E1109" s="20">
        <f t="shared" si="28"/>
        <v>0</v>
      </c>
      <c r="F1109" s="927">
        <f t="shared" si="28"/>
        <v>0</v>
      </c>
      <c r="G1109" s="365"/>
      <c r="H1109" s="927">
        <f t="shared" si="25"/>
        <v>0</v>
      </c>
      <c r="I1109" s="927">
        <f t="shared" si="26"/>
        <v>0</v>
      </c>
      <c r="J1109" s="347" t="s">
        <v>2505</v>
      </c>
    </row>
    <row r="1110" spans="4:10">
      <c r="D1110" s="20">
        <f t="shared" si="28"/>
        <v>0</v>
      </c>
      <c r="E1110" s="20">
        <f t="shared" si="28"/>
        <v>0</v>
      </c>
      <c r="F1110" s="927">
        <f t="shared" si="28"/>
        <v>0</v>
      </c>
      <c r="G1110" s="365"/>
      <c r="H1110" s="927">
        <f t="shared" si="25"/>
        <v>0</v>
      </c>
      <c r="I1110" s="927">
        <f t="shared" si="26"/>
        <v>0</v>
      </c>
      <c r="J1110" s="347" t="s">
        <v>2505</v>
      </c>
    </row>
    <row r="1111" spans="4:10">
      <c r="D1111" s="20">
        <f t="shared" si="28"/>
        <v>0</v>
      </c>
      <c r="E1111" s="20">
        <f t="shared" si="28"/>
        <v>0</v>
      </c>
      <c r="F1111" s="927">
        <f t="shared" si="28"/>
        <v>0</v>
      </c>
      <c r="G1111" s="365"/>
      <c r="H1111" s="927">
        <f t="shared" si="25"/>
        <v>0</v>
      </c>
      <c r="I1111" s="927">
        <f t="shared" si="26"/>
        <v>0</v>
      </c>
      <c r="J1111" s="347" t="s">
        <v>2505</v>
      </c>
    </row>
    <row r="1112" spans="4:10">
      <c r="D1112" s="20">
        <f t="shared" si="28"/>
        <v>0</v>
      </c>
      <c r="E1112" s="20">
        <f t="shared" si="28"/>
        <v>0</v>
      </c>
      <c r="F1112" s="927">
        <f t="shared" si="28"/>
        <v>0</v>
      </c>
      <c r="G1112" s="365"/>
      <c r="H1112" s="927">
        <f t="shared" si="25"/>
        <v>0</v>
      </c>
      <c r="I1112" s="927">
        <f t="shared" si="26"/>
        <v>0</v>
      </c>
      <c r="J1112" s="347" t="s">
        <v>2505</v>
      </c>
    </row>
    <row r="1113" spans="4:10">
      <c r="D1113" s="20">
        <f t="shared" si="28"/>
        <v>0</v>
      </c>
      <c r="E1113" s="20">
        <f t="shared" si="28"/>
        <v>0</v>
      </c>
      <c r="F1113" s="927">
        <f t="shared" si="28"/>
        <v>0</v>
      </c>
      <c r="G1113" s="365"/>
      <c r="H1113" s="927">
        <f t="shared" si="25"/>
        <v>0</v>
      </c>
      <c r="I1113" s="927">
        <f t="shared" si="26"/>
        <v>0</v>
      </c>
      <c r="J1113" s="347" t="s">
        <v>2505</v>
      </c>
    </row>
    <row r="1114" spans="4:10">
      <c r="D1114" s="20">
        <f t="shared" si="28"/>
        <v>0</v>
      </c>
      <c r="E1114" s="20">
        <f t="shared" si="28"/>
        <v>0</v>
      </c>
      <c r="F1114" s="927">
        <f t="shared" si="28"/>
        <v>0</v>
      </c>
      <c r="G1114" s="365"/>
      <c r="H1114" s="927">
        <f t="shared" si="25"/>
        <v>0</v>
      </c>
      <c r="I1114" s="927">
        <f t="shared" si="26"/>
        <v>0</v>
      </c>
      <c r="J1114" s="347" t="s">
        <v>2505</v>
      </c>
    </row>
    <row r="1115" spans="4:10">
      <c r="D1115" s="20">
        <f t="shared" si="28"/>
        <v>0</v>
      </c>
      <c r="E1115" s="20">
        <f t="shared" si="28"/>
        <v>0</v>
      </c>
      <c r="F1115" s="927">
        <f t="shared" si="28"/>
        <v>0</v>
      </c>
      <c r="G1115" s="365"/>
      <c r="H1115" s="927">
        <f t="shared" si="25"/>
        <v>0</v>
      </c>
      <c r="I1115" s="927">
        <f t="shared" si="26"/>
        <v>0</v>
      </c>
      <c r="J1115" s="347" t="s">
        <v>2505</v>
      </c>
    </row>
    <row r="1116" spans="4:10">
      <c r="D1116" s="20">
        <f t="shared" si="28"/>
        <v>0</v>
      </c>
      <c r="E1116" s="20">
        <f t="shared" si="28"/>
        <v>0</v>
      </c>
      <c r="F1116" s="927">
        <f t="shared" si="28"/>
        <v>0</v>
      </c>
      <c r="G1116" s="365"/>
      <c r="H1116" s="927">
        <f t="shared" si="25"/>
        <v>0</v>
      </c>
      <c r="I1116" s="927">
        <f t="shared" si="26"/>
        <v>0</v>
      </c>
      <c r="J1116" s="347" t="s">
        <v>2505</v>
      </c>
    </row>
    <row r="1117" spans="4:10">
      <c r="D1117" s="20">
        <f t="shared" si="28"/>
        <v>0</v>
      </c>
      <c r="E1117" s="20">
        <f t="shared" si="28"/>
        <v>0</v>
      </c>
      <c r="F1117" s="927">
        <f t="shared" si="28"/>
        <v>0</v>
      </c>
      <c r="G1117" s="20"/>
      <c r="H1117" s="927">
        <f t="shared" si="25"/>
        <v>0</v>
      </c>
      <c r="I1117" s="927">
        <f t="shared" si="26"/>
        <v>0</v>
      </c>
      <c r="J1117" s="347" t="s">
        <v>2505</v>
      </c>
    </row>
    <row r="1118" spans="4:10">
      <c r="D1118" s="20">
        <f t="shared" ref="D1118:F1137" si="29">D156</f>
        <v>0</v>
      </c>
      <c r="E1118" s="20">
        <f t="shared" si="29"/>
        <v>0</v>
      </c>
      <c r="F1118" s="927">
        <f t="shared" si="29"/>
        <v>0</v>
      </c>
      <c r="G1118" s="20"/>
      <c r="H1118" s="927">
        <f t="shared" si="25"/>
        <v>0</v>
      </c>
      <c r="I1118" s="927">
        <f t="shared" si="26"/>
        <v>0</v>
      </c>
      <c r="J1118" s="347" t="s">
        <v>2505</v>
      </c>
    </row>
    <row r="1119" spans="4:10">
      <c r="D1119" s="20">
        <f t="shared" si="29"/>
        <v>0</v>
      </c>
      <c r="E1119" s="20">
        <f t="shared" si="29"/>
        <v>0</v>
      </c>
      <c r="F1119" s="927">
        <f t="shared" si="29"/>
        <v>0</v>
      </c>
      <c r="G1119" s="20"/>
      <c r="H1119" s="927">
        <f t="shared" si="25"/>
        <v>0</v>
      </c>
      <c r="I1119" s="927">
        <f t="shared" si="26"/>
        <v>0</v>
      </c>
      <c r="J1119" s="347" t="s">
        <v>2505</v>
      </c>
    </row>
    <row r="1120" spans="4:10">
      <c r="D1120" s="20">
        <f t="shared" si="29"/>
        <v>0</v>
      </c>
      <c r="E1120" s="20">
        <f t="shared" si="29"/>
        <v>0</v>
      </c>
      <c r="F1120" s="927">
        <f t="shared" si="29"/>
        <v>0</v>
      </c>
      <c r="G1120" s="20"/>
      <c r="H1120" s="927">
        <f t="shared" si="25"/>
        <v>0</v>
      </c>
      <c r="I1120" s="927">
        <f t="shared" si="26"/>
        <v>0</v>
      </c>
      <c r="J1120" s="347" t="s">
        <v>2505</v>
      </c>
    </row>
    <row r="1121" spans="4:10">
      <c r="D1121" s="20">
        <f t="shared" si="29"/>
        <v>0</v>
      </c>
      <c r="E1121" s="20">
        <f t="shared" si="29"/>
        <v>0</v>
      </c>
      <c r="F1121" s="927">
        <f t="shared" si="29"/>
        <v>0</v>
      </c>
      <c r="G1121" s="20"/>
      <c r="H1121" s="927">
        <f t="shared" si="25"/>
        <v>0</v>
      </c>
      <c r="I1121" s="927">
        <f t="shared" si="26"/>
        <v>0</v>
      </c>
      <c r="J1121" s="347" t="s">
        <v>2505</v>
      </c>
    </row>
    <row r="1122" spans="4:10">
      <c r="D1122" s="20">
        <f t="shared" si="29"/>
        <v>0</v>
      </c>
      <c r="E1122" s="20">
        <f t="shared" si="29"/>
        <v>0</v>
      </c>
      <c r="F1122" s="927">
        <f t="shared" si="29"/>
        <v>0</v>
      </c>
      <c r="G1122" s="367"/>
      <c r="H1122" s="927">
        <f t="shared" si="25"/>
        <v>0</v>
      </c>
      <c r="I1122" s="927">
        <f t="shared" si="26"/>
        <v>0</v>
      </c>
      <c r="J1122" s="347" t="s">
        <v>2505</v>
      </c>
    </row>
    <row r="1123" spans="4:10">
      <c r="D1123" s="20">
        <f t="shared" si="29"/>
        <v>0</v>
      </c>
      <c r="E1123" s="20">
        <f t="shared" si="29"/>
        <v>0</v>
      </c>
      <c r="F1123" s="927">
        <f t="shared" si="29"/>
        <v>0</v>
      </c>
      <c r="G1123" s="367"/>
      <c r="H1123" s="927">
        <f t="shared" si="25"/>
        <v>0</v>
      </c>
      <c r="I1123" s="927">
        <f t="shared" si="26"/>
        <v>0</v>
      </c>
      <c r="J1123" s="347" t="s">
        <v>2505</v>
      </c>
    </row>
    <row r="1124" spans="4:10">
      <c r="D1124" s="20">
        <f t="shared" si="29"/>
        <v>0</v>
      </c>
      <c r="E1124" s="20">
        <f t="shared" si="29"/>
        <v>0</v>
      </c>
      <c r="F1124" s="927">
        <f t="shared" si="29"/>
        <v>0</v>
      </c>
      <c r="G1124" s="365"/>
      <c r="H1124" s="927">
        <f t="shared" si="25"/>
        <v>0</v>
      </c>
      <c r="I1124" s="927">
        <f t="shared" si="26"/>
        <v>0</v>
      </c>
      <c r="J1124" s="347" t="s">
        <v>2505</v>
      </c>
    </row>
    <row r="1125" spans="4:10">
      <c r="D1125" s="20">
        <f t="shared" si="29"/>
        <v>0</v>
      </c>
      <c r="E1125" s="20">
        <f t="shared" si="29"/>
        <v>0</v>
      </c>
      <c r="F1125" s="927">
        <f t="shared" si="29"/>
        <v>0</v>
      </c>
      <c r="G1125" s="365"/>
      <c r="H1125" s="927">
        <f t="shared" si="25"/>
        <v>0</v>
      </c>
      <c r="I1125" s="927">
        <f t="shared" si="26"/>
        <v>0</v>
      </c>
      <c r="J1125" s="347" t="s">
        <v>2505</v>
      </c>
    </row>
    <row r="1126" spans="4:10">
      <c r="D1126" s="20">
        <f t="shared" si="29"/>
        <v>0</v>
      </c>
      <c r="E1126" s="20">
        <f t="shared" si="29"/>
        <v>0</v>
      </c>
      <c r="F1126" s="927">
        <f t="shared" si="29"/>
        <v>0</v>
      </c>
      <c r="G1126" s="365"/>
      <c r="H1126" s="927">
        <f t="shared" si="25"/>
        <v>0</v>
      </c>
      <c r="I1126" s="927">
        <f t="shared" si="26"/>
        <v>0</v>
      </c>
      <c r="J1126" s="347" t="s">
        <v>2505</v>
      </c>
    </row>
    <row r="1127" spans="4:10">
      <c r="D1127" s="20">
        <f t="shared" si="29"/>
        <v>0</v>
      </c>
      <c r="E1127" s="20">
        <f t="shared" si="29"/>
        <v>0</v>
      </c>
      <c r="F1127" s="927">
        <f t="shared" si="29"/>
        <v>0</v>
      </c>
      <c r="G1127" s="365"/>
      <c r="H1127" s="927">
        <f t="shared" si="25"/>
        <v>0</v>
      </c>
      <c r="I1127" s="927">
        <f t="shared" si="26"/>
        <v>0</v>
      </c>
      <c r="J1127" s="347" t="s">
        <v>2505</v>
      </c>
    </row>
    <row r="1128" spans="4:10">
      <c r="D1128" s="20">
        <f t="shared" si="29"/>
        <v>0</v>
      </c>
      <c r="E1128" s="20">
        <f t="shared" si="29"/>
        <v>0</v>
      </c>
      <c r="F1128" s="927">
        <f t="shared" si="29"/>
        <v>0</v>
      </c>
      <c r="G1128" s="365"/>
      <c r="H1128" s="927">
        <f t="shared" si="25"/>
        <v>0</v>
      </c>
      <c r="I1128" s="927">
        <f t="shared" si="26"/>
        <v>0</v>
      </c>
      <c r="J1128" s="347" t="s">
        <v>2505</v>
      </c>
    </row>
    <row r="1129" spans="4:10">
      <c r="D1129" s="20">
        <f t="shared" si="29"/>
        <v>0</v>
      </c>
      <c r="E1129" s="20">
        <f t="shared" si="29"/>
        <v>0</v>
      </c>
      <c r="F1129" s="927">
        <f t="shared" si="29"/>
        <v>0</v>
      </c>
      <c r="G1129" s="365"/>
      <c r="H1129" s="927">
        <f t="shared" si="25"/>
        <v>0</v>
      </c>
      <c r="I1129" s="927">
        <f t="shared" si="26"/>
        <v>0</v>
      </c>
      <c r="J1129" s="347" t="s">
        <v>2505</v>
      </c>
    </row>
    <row r="1130" spans="4:10">
      <c r="D1130" s="20">
        <f t="shared" si="29"/>
        <v>0</v>
      </c>
      <c r="E1130" s="20">
        <f t="shared" si="29"/>
        <v>0</v>
      </c>
      <c r="F1130" s="927">
        <f t="shared" si="29"/>
        <v>0</v>
      </c>
      <c r="G1130" s="365"/>
      <c r="H1130" s="927">
        <f t="shared" si="25"/>
        <v>0</v>
      </c>
      <c r="I1130" s="927">
        <f t="shared" si="26"/>
        <v>0</v>
      </c>
      <c r="J1130" s="347" t="s">
        <v>2505</v>
      </c>
    </row>
    <row r="1131" spans="4:10">
      <c r="D1131" s="20">
        <f t="shared" si="29"/>
        <v>0</v>
      </c>
      <c r="E1131" s="20">
        <f t="shared" si="29"/>
        <v>0</v>
      </c>
      <c r="F1131" s="927">
        <f t="shared" si="29"/>
        <v>0</v>
      </c>
      <c r="G1131" s="365"/>
      <c r="H1131" s="927">
        <f t="shared" si="25"/>
        <v>0</v>
      </c>
      <c r="I1131" s="927">
        <f t="shared" si="26"/>
        <v>0</v>
      </c>
      <c r="J1131" s="347" t="s">
        <v>2505</v>
      </c>
    </row>
    <row r="1132" spans="4:10">
      <c r="D1132" s="20">
        <f t="shared" si="29"/>
        <v>0</v>
      </c>
      <c r="E1132" s="20">
        <f t="shared" si="29"/>
        <v>0</v>
      </c>
      <c r="F1132" s="927">
        <f t="shared" si="29"/>
        <v>0</v>
      </c>
      <c r="G1132" s="365"/>
      <c r="H1132" s="927">
        <f t="shared" si="25"/>
        <v>0</v>
      </c>
      <c r="I1132" s="927">
        <f t="shared" si="26"/>
        <v>0</v>
      </c>
      <c r="J1132" s="347" t="s">
        <v>2505</v>
      </c>
    </row>
    <row r="1133" spans="4:10">
      <c r="D1133" s="20">
        <f t="shared" si="29"/>
        <v>0</v>
      </c>
      <c r="E1133" s="20">
        <f t="shared" si="29"/>
        <v>0</v>
      </c>
      <c r="F1133" s="927">
        <f t="shared" si="29"/>
        <v>0</v>
      </c>
      <c r="G1133" s="365"/>
      <c r="H1133" s="927">
        <f t="shared" si="25"/>
        <v>0</v>
      </c>
      <c r="I1133" s="927">
        <f t="shared" si="26"/>
        <v>0</v>
      </c>
      <c r="J1133" s="347" t="s">
        <v>2505</v>
      </c>
    </row>
    <row r="1134" spans="4:10">
      <c r="D1134" s="20">
        <f t="shared" si="29"/>
        <v>0</v>
      </c>
      <c r="E1134" s="20">
        <f t="shared" si="29"/>
        <v>0</v>
      </c>
      <c r="F1134" s="927">
        <f t="shared" si="29"/>
        <v>0</v>
      </c>
      <c r="G1134" s="365"/>
      <c r="H1134" s="927">
        <f t="shared" ref="H1134:H1197" si="30">H172</f>
        <v>0</v>
      </c>
      <c r="I1134" s="927">
        <f t="shared" si="26"/>
        <v>0</v>
      </c>
      <c r="J1134" s="347" t="s">
        <v>2505</v>
      </c>
    </row>
    <row r="1135" spans="4:10">
      <c r="D1135" s="20">
        <f t="shared" si="29"/>
        <v>0</v>
      </c>
      <c r="E1135" s="20">
        <f t="shared" si="29"/>
        <v>0</v>
      </c>
      <c r="F1135" s="927">
        <f t="shared" si="29"/>
        <v>0</v>
      </c>
      <c r="G1135" s="365"/>
      <c r="H1135" s="927">
        <f t="shared" si="30"/>
        <v>0</v>
      </c>
      <c r="I1135" s="927">
        <f t="shared" si="26"/>
        <v>0</v>
      </c>
      <c r="J1135" s="347" t="s">
        <v>2505</v>
      </c>
    </row>
    <row r="1136" spans="4:10">
      <c r="D1136" s="20">
        <f t="shared" si="29"/>
        <v>0</v>
      </c>
      <c r="E1136" s="20">
        <f t="shared" si="29"/>
        <v>0</v>
      </c>
      <c r="F1136" s="927">
        <f t="shared" si="29"/>
        <v>0</v>
      </c>
      <c r="G1136" s="365"/>
      <c r="H1136" s="927">
        <f t="shared" si="30"/>
        <v>0</v>
      </c>
      <c r="I1136" s="927">
        <f t="shared" ref="I1136:I1199" si="31">I174</f>
        <v>0</v>
      </c>
      <c r="J1136" s="347" t="s">
        <v>2505</v>
      </c>
    </row>
    <row r="1137" spans="4:10">
      <c r="D1137" s="20">
        <f t="shared" si="29"/>
        <v>0</v>
      </c>
      <c r="E1137" s="20">
        <f t="shared" si="29"/>
        <v>0</v>
      </c>
      <c r="F1137" s="927">
        <f t="shared" si="29"/>
        <v>0</v>
      </c>
      <c r="G1137" s="365"/>
      <c r="H1137" s="927">
        <f t="shared" si="30"/>
        <v>0</v>
      </c>
      <c r="I1137" s="927">
        <f t="shared" si="31"/>
        <v>0</v>
      </c>
      <c r="J1137" s="347" t="s">
        <v>2505</v>
      </c>
    </row>
    <row r="1138" spans="4:10">
      <c r="D1138" s="20">
        <f t="shared" ref="D1138:F1157" si="32">D176</f>
        <v>0</v>
      </c>
      <c r="E1138" s="20">
        <f t="shared" si="32"/>
        <v>0</v>
      </c>
      <c r="F1138" s="927">
        <f t="shared" si="32"/>
        <v>0</v>
      </c>
      <c r="G1138" s="365"/>
      <c r="H1138" s="927">
        <f t="shared" si="30"/>
        <v>0</v>
      </c>
      <c r="I1138" s="927">
        <f t="shared" si="31"/>
        <v>0</v>
      </c>
      <c r="J1138" s="347" t="s">
        <v>2505</v>
      </c>
    </row>
    <row r="1139" spans="4:10">
      <c r="D1139" s="20">
        <f t="shared" si="32"/>
        <v>0</v>
      </c>
      <c r="E1139" s="20">
        <f t="shared" si="32"/>
        <v>0</v>
      </c>
      <c r="F1139" s="927">
        <f t="shared" si="32"/>
        <v>0</v>
      </c>
      <c r="G1139" s="365"/>
      <c r="H1139" s="927">
        <f t="shared" si="30"/>
        <v>0</v>
      </c>
      <c r="I1139" s="927">
        <f t="shared" si="31"/>
        <v>0</v>
      </c>
      <c r="J1139" s="347" t="s">
        <v>2505</v>
      </c>
    </row>
    <row r="1140" spans="4:10">
      <c r="D1140" s="20">
        <f t="shared" si="32"/>
        <v>0</v>
      </c>
      <c r="E1140" s="20">
        <f t="shared" si="32"/>
        <v>0</v>
      </c>
      <c r="F1140" s="927">
        <f t="shared" si="32"/>
        <v>0</v>
      </c>
      <c r="G1140" s="365"/>
      <c r="H1140" s="927">
        <f t="shared" si="30"/>
        <v>0</v>
      </c>
      <c r="I1140" s="927">
        <f t="shared" si="31"/>
        <v>0</v>
      </c>
      <c r="J1140" s="347" t="s">
        <v>2505</v>
      </c>
    </row>
    <row r="1141" spans="4:10">
      <c r="D1141" s="20">
        <f t="shared" si="32"/>
        <v>0</v>
      </c>
      <c r="E1141" s="20">
        <f t="shared" si="32"/>
        <v>0</v>
      </c>
      <c r="F1141" s="927">
        <f t="shared" si="32"/>
        <v>0</v>
      </c>
      <c r="G1141" s="365"/>
      <c r="H1141" s="927">
        <f t="shared" si="30"/>
        <v>0</v>
      </c>
      <c r="I1141" s="927">
        <f t="shared" si="31"/>
        <v>0</v>
      </c>
      <c r="J1141" s="347" t="s">
        <v>2505</v>
      </c>
    </row>
    <row r="1142" spans="4:10">
      <c r="D1142" s="20">
        <f t="shared" si="32"/>
        <v>0</v>
      </c>
      <c r="E1142" s="20">
        <f t="shared" si="32"/>
        <v>0</v>
      </c>
      <c r="F1142" s="927">
        <f t="shared" si="32"/>
        <v>0</v>
      </c>
      <c r="G1142" s="365"/>
      <c r="H1142" s="927">
        <f t="shared" si="30"/>
        <v>0</v>
      </c>
      <c r="I1142" s="927">
        <f t="shared" si="31"/>
        <v>0</v>
      </c>
      <c r="J1142" s="347" t="s">
        <v>2505</v>
      </c>
    </row>
    <row r="1143" spans="4:10">
      <c r="D1143" s="20">
        <f t="shared" si="32"/>
        <v>0</v>
      </c>
      <c r="E1143" s="20">
        <f t="shared" si="32"/>
        <v>0</v>
      </c>
      <c r="F1143" s="927">
        <f t="shared" si="32"/>
        <v>0</v>
      </c>
      <c r="G1143" s="365"/>
      <c r="H1143" s="927">
        <f t="shared" si="30"/>
        <v>0</v>
      </c>
      <c r="I1143" s="927">
        <f t="shared" si="31"/>
        <v>0</v>
      </c>
      <c r="J1143" s="347" t="s">
        <v>2505</v>
      </c>
    </row>
    <row r="1144" spans="4:10">
      <c r="D1144" s="20">
        <f t="shared" si="32"/>
        <v>0</v>
      </c>
      <c r="E1144" s="20">
        <f t="shared" si="32"/>
        <v>0</v>
      </c>
      <c r="F1144" s="927">
        <f t="shared" si="32"/>
        <v>0</v>
      </c>
      <c r="G1144" s="365"/>
      <c r="H1144" s="927">
        <f t="shared" si="30"/>
        <v>0</v>
      </c>
      <c r="I1144" s="927">
        <f t="shared" si="31"/>
        <v>0</v>
      </c>
      <c r="J1144" s="347" t="s">
        <v>2505</v>
      </c>
    </row>
    <row r="1145" spans="4:10">
      <c r="D1145" s="20">
        <f t="shared" si="32"/>
        <v>0</v>
      </c>
      <c r="E1145" s="20">
        <f t="shared" si="32"/>
        <v>0</v>
      </c>
      <c r="F1145" s="927">
        <f t="shared" si="32"/>
        <v>0</v>
      </c>
      <c r="G1145" s="365"/>
      <c r="H1145" s="927">
        <f t="shared" si="30"/>
        <v>0</v>
      </c>
      <c r="I1145" s="927">
        <f t="shared" si="31"/>
        <v>0</v>
      </c>
      <c r="J1145" s="347" t="s">
        <v>2505</v>
      </c>
    </row>
    <row r="1146" spans="4:10">
      <c r="D1146" s="20">
        <f t="shared" si="32"/>
        <v>0</v>
      </c>
      <c r="E1146" s="20">
        <f t="shared" si="32"/>
        <v>0</v>
      </c>
      <c r="F1146" s="927">
        <f t="shared" si="32"/>
        <v>0</v>
      </c>
      <c r="G1146" s="365"/>
      <c r="H1146" s="927">
        <f t="shared" si="30"/>
        <v>0</v>
      </c>
      <c r="I1146" s="927">
        <f t="shared" si="31"/>
        <v>0</v>
      </c>
      <c r="J1146" s="347" t="s">
        <v>2505</v>
      </c>
    </row>
    <row r="1147" spans="4:10">
      <c r="D1147" s="20">
        <f t="shared" si="32"/>
        <v>0</v>
      </c>
      <c r="E1147" s="20">
        <f t="shared" si="32"/>
        <v>0</v>
      </c>
      <c r="F1147" s="927">
        <f t="shared" si="32"/>
        <v>0</v>
      </c>
      <c r="G1147" s="365"/>
      <c r="H1147" s="927">
        <f t="shared" si="30"/>
        <v>0</v>
      </c>
      <c r="I1147" s="927">
        <f t="shared" si="31"/>
        <v>0</v>
      </c>
      <c r="J1147" s="347" t="s">
        <v>2505</v>
      </c>
    </row>
    <row r="1148" spans="4:10">
      <c r="D1148" s="20">
        <f t="shared" si="32"/>
        <v>0</v>
      </c>
      <c r="E1148" s="20">
        <f t="shared" si="32"/>
        <v>0</v>
      </c>
      <c r="F1148" s="927">
        <f t="shared" si="32"/>
        <v>0</v>
      </c>
      <c r="G1148" s="365"/>
      <c r="H1148" s="927">
        <f t="shared" si="30"/>
        <v>0</v>
      </c>
      <c r="I1148" s="927">
        <f t="shared" si="31"/>
        <v>0</v>
      </c>
      <c r="J1148" s="347" t="s">
        <v>2505</v>
      </c>
    </row>
    <row r="1149" spans="4:10">
      <c r="D1149" s="20">
        <f t="shared" si="32"/>
        <v>0</v>
      </c>
      <c r="E1149" s="20">
        <f t="shared" si="32"/>
        <v>0</v>
      </c>
      <c r="F1149" s="927">
        <f t="shared" si="32"/>
        <v>0</v>
      </c>
      <c r="G1149" s="365"/>
      <c r="H1149" s="927">
        <f t="shared" si="30"/>
        <v>0</v>
      </c>
      <c r="I1149" s="927">
        <f t="shared" si="31"/>
        <v>0</v>
      </c>
      <c r="J1149" s="347" t="s">
        <v>2505</v>
      </c>
    </row>
    <row r="1150" spans="4:10">
      <c r="D1150" s="20">
        <f t="shared" si="32"/>
        <v>0</v>
      </c>
      <c r="E1150" s="20">
        <f t="shared" si="32"/>
        <v>0</v>
      </c>
      <c r="F1150" s="927">
        <f t="shared" si="32"/>
        <v>0</v>
      </c>
      <c r="G1150" s="365"/>
      <c r="H1150" s="927">
        <f t="shared" si="30"/>
        <v>0</v>
      </c>
      <c r="I1150" s="927">
        <f t="shared" si="31"/>
        <v>0</v>
      </c>
      <c r="J1150" s="347" t="s">
        <v>2505</v>
      </c>
    </row>
    <row r="1151" spans="4:10">
      <c r="D1151" s="20">
        <f t="shared" si="32"/>
        <v>0</v>
      </c>
      <c r="E1151" s="20">
        <f t="shared" si="32"/>
        <v>0</v>
      </c>
      <c r="F1151" s="927">
        <f t="shared" si="32"/>
        <v>0</v>
      </c>
      <c r="G1151" s="365"/>
      <c r="H1151" s="927">
        <f t="shared" si="30"/>
        <v>0</v>
      </c>
      <c r="I1151" s="927">
        <f t="shared" si="31"/>
        <v>0</v>
      </c>
      <c r="J1151" s="347" t="s">
        <v>2505</v>
      </c>
    </row>
    <row r="1152" spans="4:10">
      <c r="D1152" s="20">
        <f t="shared" si="32"/>
        <v>0</v>
      </c>
      <c r="E1152" s="20">
        <f t="shared" si="32"/>
        <v>0</v>
      </c>
      <c r="F1152" s="927">
        <f t="shared" si="32"/>
        <v>0</v>
      </c>
      <c r="G1152" s="365"/>
      <c r="H1152" s="927">
        <f t="shared" si="30"/>
        <v>0</v>
      </c>
      <c r="I1152" s="927">
        <f t="shared" si="31"/>
        <v>0</v>
      </c>
      <c r="J1152" s="347" t="s">
        <v>2505</v>
      </c>
    </row>
    <row r="1153" spans="4:10">
      <c r="D1153" s="20">
        <f t="shared" si="32"/>
        <v>0</v>
      </c>
      <c r="E1153" s="20">
        <f t="shared" si="32"/>
        <v>0</v>
      </c>
      <c r="F1153" s="927">
        <f t="shared" si="32"/>
        <v>0</v>
      </c>
      <c r="G1153" s="365"/>
      <c r="H1153" s="927">
        <f t="shared" si="30"/>
        <v>0</v>
      </c>
      <c r="I1153" s="927">
        <f t="shared" si="31"/>
        <v>0</v>
      </c>
      <c r="J1153" s="347" t="s">
        <v>2505</v>
      </c>
    </row>
    <row r="1154" spans="4:10">
      <c r="D1154" s="20">
        <f t="shared" si="32"/>
        <v>0</v>
      </c>
      <c r="E1154" s="20">
        <f t="shared" si="32"/>
        <v>0</v>
      </c>
      <c r="F1154" s="927">
        <f t="shared" si="32"/>
        <v>0</v>
      </c>
      <c r="G1154" s="365"/>
      <c r="H1154" s="927">
        <f t="shared" si="30"/>
        <v>0</v>
      </c>
      <c r="I1154" s="927">
        <f t="shared" si="31"/>
        <v>0</v>
      </c>
      <c r="J1154" s="347" t="s">
        <v>2505</v>
      </c>
    </row>
    <row r="1155" spans="4:10">
      <c r="D1155" s="20">
        <f t="shared" si="32"/>
        <v>0</v>
      </c>
      <c r="E1155" s="20">
        <f t="shared" si="32"/>
        <v>0</v>
      </c>
      <c r="F1155" s="927">
        <f t="shared" si="32"/>
        <v>0</v>
      </c>
      <c r="G1155" s="365"/>
      <c r="H1155" s="927">
        <f t="shared" si="30"/>
        <v>0</v>
      </c>
      <c r="I1155" s="927">
        <f t="shared" si="31"/>
        <v>0</v>
      </c>
      <c r="J1155" s="347" t="s">
        <v>2505</v>
      </c>
    </row>
    <row r="1156" spans="4:10">
      <c r="D1156" s="20">
        <f t="shared" si="32"/>
        <v>0</v>
      </c>
      <c r="E1156" s="20">
        <f t="shared" si="32"/>
        <v>0</v>
      </c>
      <c r="F1156" s="927">
        <f t="shared" si="32"/>
        <v>0</v>
      </c>
      <c r="G1156" s="365"/>
      <c r="H1156" s="927">
        <f t="shared" si="30"/>
        <v>0</v>
      </c>
      <c r="I1156" s="927">
        <f t="shared" si="31"/>
        <v>0</v>
      </c>
      <c r="J1156" s="347" t="s">
        <v>2505</v>
      </c>
    </row>
    <row r="1157" spans="4:10">
      <c r="D1157" s="20">
        <f t="shared" si="32"/>
        <v>0</v>
      </c>
      <c r="E1157" s="20">
        <f t="shared" si="32"/>
        <v>0</v>
      </c>
      <c r="F1157" s="927">
        <f t="shared" si="32"/>
        <v>0</v>
      </c>
      <c r="G1157" s="365"/>
      <c r="H1157" s="927">
        <f t="shared" si="30"/>
        <v>0</v>
      </c>
      <c r="I1157" s="927">
        <f t="shared" si="31"/>
        <v>0</v>
      </c>
      <c r="J1157" s="347" t="s">
        <v>2505</v>
      </c>
    </row>
    <row r="1158" spans="4:10">
      <c r="D1158" s="20">
        <f t="shared" ref="D1158:F1177" si="33">D196</f>
        <v>0</v>
      </c>
      <c r="E1158" s="20">
        <f t="shared" si="33"/>
        <v>0</v>
      </c>
      <c r="F1158" s="927">
        <f t="shared" si="33"/>
        <v>0</v>
      </c>
      <c r="G1158" s="365"/>
      <c r="H1158" s="927">
        <f t="shared" si="30"/>
        <v>0</v>
      </c>
      <c r="I1158" s="927">
        <f t="shared" si="31"/>
        <v>0</v>
      </c>
      <c r="J1158" s="347" t="s">
        <v>2505</v>
      </c>
    </row>
    <row r="1159" spans="4:10">
      <c r="D1159" s="20">
        <f t="shared" si="33"/>
        <v>0</v>
      </c>
      <c r="E1159" s="20">
        <f t="shared" si="33"/>
        <v>0</v>
      </c>
      <c r="F1159" s="927">
        <f t="shared" si="33"/>
        <v>0</v>
      </c>
      <c r="G1159" s="365"/>
      <c r="H1159" s="927">
        <f t="shared" si="30"/>
        <v>0</v>
      </c>
      <c r="I1159" s="927">
        <f t="shared" si="31"/>
        <v>0</v>
      </c>
      <c r="J1159" s="347" t="s">
        <v>2505</v>
      </c>
    </row>
    <row r="1160" spans="4:10">
      <c r="D1160" s="20">
        <f t="shared" si="33"/>
        <v>0</v>
      </c>
      <c r="E1160" s="20">
        <f t="shared" si="33"/>
        <v>0</v>
      </c>
      <c r="F1160" s="927">
        <f t="shared" si="33"/>
        <v>0</v>
      </c>
      <c r="G1160" s="365"/>
      <c r="H1160" s="927">
        <f t="shared" si="30"/>
        <v>0</v>
      </c>
      <c r="I1160" s="927">
        <f t="shared" si="31"/>
        <v>0</v>
      </c>
      <c r="J1160" s="347" t="s">
        <v>2505</v>
      </c>
    </row>
    <row r="1161" spans="4:10">
      <c r="D1161" s="20">
        <f t="shared" si="33"/>
        <v>0</v>
      </c>
      <c r="E1161" s="20">
        <f t="shared" si="33"/>
        <v>0</v>
      </c>
      <c r="F1161" s="927">
        <f t="shared" si="33"/>
        <v>0</v>
      </c>
      <c r="G1161" s="365"/>
      <c r="H1161" s="927">
        <f t="shared" si="30"/>
        <v>0</v>
      </c>
      <c r="I1161" s="927">
        <f t="shared" si="31"/>
        <v>0</v>
      </c>
      <c r="J1161" s="347" t="s">
        <v>2505</v>
      </c>
    </row>
    <row r="1162" spans="4:10">
      <c r="D1162" s="20">
        <f t="shared" si="33"/>
        <v>0</v>
      </c>
      <c r="E1162" s="20">
        <f t="shared" si="33"/>
        <v>0</v>
      </c>
      <c r="F1162" s="927">
        <f t="shared" si="33"/>
        <v>0</v>
      </c>
      <c r="G1162" s="365"/>
      <c r="H1162" s="927">
        <f t="shared" si="30"/>
        <v>0</v>
      </c>
      <c r="I1162" s="927">
        <f t="shared" si="31"/>
        <v>0</v>
      </c>
      <c r="J1162" s="347" t="s">
        <v>2505</v>
      </c>
    </row>
    <row r="1163" spans="4:10">
      <c r="D1163" s="20">
        <f t="shared" si="33"/>
        <v>0</v>
      </c>
      <c r="E1163" s="20">
        <f t="shared" si="33"/>
        <v>0</v>
      </c>
      <c r="F1163" s="927">
        <f t="shared" si="33"/>
        <v>0</v>
      </c>
      <c r="G1163" s="365"/>
      <c r="H1163" s="927">
        <f t="shared" si="30"/>
        <v>0</v>
      </c>
      <c r="I1163" s="927">
        <f t="shared" si="31"/>
        <v>0</v>
      </c>
      <c r="J1163" s="347" t="s">
        <v>2505</v>
      </c>
    </row>
    <row r="1164" spans="4:10">
      <c r="D1164" s="20">
        <f t="shared" si="33"/>
        <v>0</v>
      </c>
      <c r="E1164" s="20">
        <f t="shared" si="33"/>
        <v>0</v>
      </c>
      <c r="F1164" s="927">
        <f t="shared" si="33"/>
        <v>0</v>
      </c>
      <c r="G1164" s="365"/>
      <c r="H1164" s="927">
        <f t="shared" si="30"/>
        <v>0</v>
      </c>
      <c r="I1164" s="927">
        <f t="shared" si="31"/>
        <v>0</v>
      </c>
      <c r="J1164" s="347" t="s">
        <v>2505</v>
      </c>
    </row>
    <row r="1165" spans="4:10">
      <c r="D1165" s="20">
        <f t="shared" si="33"/>
        <v>0</v>
      </c>
      <c r="E1165" s="20">
        <f t="shared" si="33"/>
        <v>0</v>
      </c>
      <c r="F1165" s="927">
        <f t="shared" si="33"/>
        <v>0</v>
      </c>
      <c r="G1165" s="365"/>
      <c r="H1165" s="927">
        <f t="shared" si="30"/>
        <v>0</v>
      </c>
      <c r="I1165" s="927">
        <f t="shared" si="31"/>
        <v>0</v>
      </c>
      <c r="J1165" s="347" t="s">
        <v>2505</v>
      </c>
    </row>
    <row r="1166" spans="4:10">
      <c r="D1166" s="20">
        <f t="shared" si="33"/>
        <v>0</v>
      </c>
      <c r="E1166" s="20">
        <f t="shared" si="33"/>
        <v>0</v>
      </c>
      <c r="F1166" s="927">
        <f t="shared" si="33"/>
        <v>0</v>
      </c>
      <c r="G1166" s="365"/>
      <c r="H1166" s="927">
        <f t="shared" si="30"/>
        <v>0</v>
      </c>
      <c r="I1166" s="927">
        <f t="shared" si="31"/>
        <v>0</v>
      </c>
      <c r="J1166" s="347" t="s">
        <v>2505</v>
      </c>
    </row>
    <row r="1167" spans="4:10">
      <c r="D1167" s="20">
        <f t="shared" si="33"/>
        <v>0</v>
      </c>
      <c r="E1167" s="20">
        <f t="shared" si="33"/>
        <v>0</v>
      </c>
      <c r="F1167" s="927">
        <f t="shared" si="33"/>
        <v>0</v>
      </c>
      <c r="G1167" s="365"/>
      <c r="H1167" s="927">
        <f t="shared" si="30"/>
        <v>0</v>
      </c>
      <c r="I1167" s="927">
        <f t="shared" si="31"/>
        <v>0</v>
      </c>
      <c r="J1167" s="347" t="s">
        <v>2505</v>
      </c>
    </row>
    <row r="1168" spans="4:10">
      <c r="D1168" s="20">
        <f t="shared" si="33"/>
        <v>0</v>
      </c>
      <c r="E1168" s="20">
        <f t="shared" si="33"/>
        <v>0</v>
      </c>
      <c r="F1168" s="927">
        <f t="shared" si="33"/>
        <v>0</v>
      </c>
      <c r="G1168" s="365"/>
      <c r="H1168" s="927">
        <f t="shared" si="30"/>
        <v>0</v>
      </c>
      <c r="I1168" s="927">
        <f t="shared" si="31"/>
        <v>0</v>
      </c>
      <c r="J1168" s="347" t="s">
        <v>2505</v>
      </c>
    </row>
    <row r="1169" spans="4:10">
      <c r="D1169" s="20">
        <f t="shared" si="33"/>
        <v>0</v>
      </c>
      <c r="E1169" s="20">
        <f t="shared" si="33"/>
        <v>0</v>
      </c>
      <c r="F1169" s="927">
        <f t="shared" si="33"/>
        <v>0</v>
      </c>
      <c r="G1169" s="365"/>
      <c r="H1169" s="927">
        <f t="shared" si="30"/>
        <v>0</v>
      </c>
      <c r="I1169" s="927">
        <f t="shared" si="31"/>
        <v>0</v>
      </c>
      <c r="J1169" s="347" t="s">
        <v>2505</v>
      </c>
    </row>
    <row r="1170" spans="4:10">
      <c r="D1170" s="20">
        <f t="shared" si="33"/>
        <v>0</v>
      </c>
      <c r="E1170" s="20">
        <f t="shared" si="33"/>
        <v>0</v>
      </c>
      <c r="F1170" s="927">
        <f t="shared" si="33"/>
        <v>0</v>
      </c>
      <c r="G1170" s="365"/>
      <c r="H1170" s="927">
        <f t="shared" si="30"/>
        <v>0</v>
      </c>
      <c r="I1170" s="927">
        <f t="shared" si="31"/>
        <v>0</v>
      </c>
      <c r="J1170" s="347" t="s">
        <v>2505</v>
      </c>
    </row>
    <row r="1171" spans="4:10">
      <c r="D1171" s="20">
        <f t="shared" si="33"/>
        <v>0</v>
      </c>
      <c r="E1171" s="20">
        <f t="shared" si="33"/>
        <v>0</v>
      </c>
      <c r="F1171" s="927">
        <f t="shared" si="33"/>
        <v>0</v>
      </c>
      <c r="G1171" s="365"/>
      <c r="H1171" s="927">
        <f t="shared" si="30"/>
        <v>0</v>
      </c>
      <c r="I1171" s="927">
        <f t="shared" si="31"/>
        <v>0</v>
      </c>
      <c r="J1171" s="347" t="s">
        <v>2505</v>
      </c>
    </row>
    <row r="1172" spans="4:10">
      <c r="D1172" s="20">
        <f t="shared" si="33"/>
        <v>0</v>
      </c>
      <c r="E1172" s="20">
        <f t="shared" si="33"/>
        <v>0</v>
      </c>
      <c r="F1172" s="927">
        <f t="shared" si="33"/>
        <v>0</v>
      </c>
      <c r="G1172" s="365"/>
      <c r="H1172" s="927">
        <f t="shared" si="30"/>
        <v>0</v>
      </c>
      <c r="I1172" s="927">
        <f t="shared" si="31"/>
        <v>0</v>
      </c>
      <c r="J1172" s="347" t="s">
        <v>2505</v>
      </c>
    </row>
    <row r="1173" spans="4:10">
      <c r="D1173" s="20">
        <f t="shared" si="33"/>
        <v>0</v>
      </c>
      <c r="E1173" s="20">
        <f t="shared" si="33"/>
        <v>0</v>
      </c>
      <c r="F1173" s="927">
        <f t="shared" si="33"/>
        <v>0</v>
      </c>
      <c r="G1173" s="365"/>
      <c r="H1173" s="927">
        <f t="shared" si="30"/>
        <v>0</v>
      </c>
      <c r="I1173" s="927">
        <f t="shared" si="31"/>
        <v>0</v>
      </c>
      <c r="J1173" s="347" t="s">
        <v>2505</v>
      </c>
    </row>
    <row r="1174" spans="4:10">
      <c r="D1174" s="20">
        <f t="shared" si="33"/>
        <v>0</v>
      </c>
      <c r="E1174" s="20">
        <f t="shared" si="33"/>
        <v>0</v>
      </c>
      <c r="F1174" s="927">
        <f t="shared" si="33"/>
        <v>0</v>
      </c>
      <c r="G1174" s="365"/>
      <c r="H1174" s="927">
        <f t="shared" si="30"/>
        <v>0</v>
      </c>
      <c r="I1174" s="927">
        <f t="shared" si="31"/>
        <v>0</v>
      </c>
      <c r="J1174" s="347" t="s">
        <v>2505</v>
      </c>
    </row>
    <row r="1175" spans="4:10">
      <c r="D1175" s="20">
        <f t="shared" si="33"/>
        <v>0</v>
      </c>
      <c r="E1175" s="20">
        <f t="shared" si="33"/>
        <v>0</v>
      </c>
      <c r="F1175" s="927">
        <f t="shared" si="33"/>
        <v>0</v>
      </c>
      <c r="G1175" s="365"/>
      <c r="H1175" s="927">
        <f t="shared" si="30"/>
        <v>0</v>
      </c>
      <c r="I1175" s="927">
        <f t="shared" si="31"/>
        <v>0</v>
      </c>
      <c r="J1175" s="347" t="s">
        <v>2505</v>
      </c>
    </row>
    <row r="1176" spans="4:10">
      <c r="D1176" s="20">
        <f t="shared" si="33"/>
        <v>0</v>
      </c>
      <c r="E1176" s="20">
        <f t="shared" si="33"/>
        <v>0</v>
      </c>
      <c r="F1176" s="927">
        <f t="shared" si="33"/>
        <v>0</v>
      </c>
      <c r="G1176" s="365"/>
      <c r="H1176" s="927">
        <f t="shared" si="30"/>
        <v>0</v>
      </c>
      <c r="I1176" s="927">
        <f t="shared" si="31"/>
        <v>0</v>
      </c>
      <c r="J1176" s="347" t="s">
        <v>2505</v>
      </c>
    </row>
    <row r="1177" spans="4:10">
      <c r="D1177" s="20">
        <f t="shared" si="33"/>
        <v>0</v>
      </c>
      <c r="E1177" s="20">
        <f t="shared" si="33"/>
        <v>0</v>
      </c>
      <c r="F1177" s="927">
        <f t="shared" si="33"/>
        <v>0</v>
      </c>
      <c r="G1177" s="365"/>
      <c r="H1177" s="927">
        <f t="shared" si="30"/>
        <v>0</v>
      </c>
      <c r="I1177" s="927">
        <f t="shared" si="31"/>
        <v>0</v>
      </c>
      <c r="J1177" s="347" t="s">
        <v>2505</v>
      </c>
    </row>
    <row r="1178" spans="4:10">
      <c r="D1178" s="20">
        <f t="shared" ref="D1178:F1197" si="34">D216</f>
        <v>0</v>
      </c>
      <c r="E1178" s="20">
        <f t="shared" si="34"/>
        <v>0</v>
      </c>
      <c r="F1178" s="927">
        <f t="shared" si="34"/>
        <v>0</v>
      </c>
      <c r="G1178" s="365"/>
      <c r="H1178" s="927">
        <f t="shared" si="30"/>
        <v>0</v>
      </c>
      <c r="I1178" s="927">
        <f t="shared" si="31"/>
        <v>0</v>
      </c>
      <c r="J1178" s="347" t="s">
        <v>2505</v>
      </c>
    </row>
    <row r="1179" spans="4:10">
      <c r="D1179" s="20">
        <f t="shared" si="34"/>
        <v>0</v>
      </c>
      <c r="E1179" s="20">
        <f t="shared" si="34"/>
        <v>0</v>
      </c>
      <c r="F1179" s="927">
        <f t="shared" si="34"/>
        <v>0</v>
      </c>
      <c r="G1179" s="365"/>
      <c r="H1179" s="927">
        <f t="shared" si="30"/>
        <v>0</v>
      </c>
      <c r="I1179" s="927">
        <f t="shared" si="31"/>
        <v>0</v>
      </c>
      <c r="J1179" s="347" t="s">
        <v>2505</v>
      </c>
    </row>
    <row r="1180" spans="4:10">
      <c r="D1180" s="20">
        <f t="shared" si="34"/>
        <v>0</v>
      </c>
      <c r="E1180" s="20">
        <f t="shared" si="34"/>
        <v>0</v>
      </c>
      <c r="F1180" s="927">
        <f t="shared" si="34"/>
        <v>0</v>
      </c>
      <c r="G1180" s="365"/>
      <c r="H1180" s="927">
        <f t="shared" si="30"/>
        <v>0</v>
      </c>
      <c r="I1180" s="927">
        <f t="shared" si="31"/>
        <v>0</v>
      </c>
      <c r="J1180" s="347" t="s">
        <v>2505</v>
      </c>
    </row>
    <row r="1181" spans="4:10">
      <c r="D1181" s="20">
        <f t="shared" si="34"/>
        <v>0</v>
      </c>
      <c r="E1181" s="20">
        <f t="shared" si="34"/>
        <v>0</v>
      </c>
      <c r="F1181" s="927">
        <f t="shared" si="34"/>
        <v>0</v>
      </c>
      <c r="G1181" s="365"/>
      <c r="H1181" s="927">
        <f t="shared" si="30"/>
        <v>0</v>
      </c>
      <c r="I1181" s="927">
        <f t="shared" si="31"/>
        <v>0</v>
      </c>
      <c r="J1181" s="347" t="s">
        <v>2505</v>
      </c>
    </row>
    <row r="1182" spans="4:10">
      <c r="D1182" s="20">
        <f t="shared" si="34"/>
        <v>0</v>
      </c>
      <c r="E1182" s="20">
        <f t="shared" si="34"/>
        <v>0</v>
      </c>
      <c r="F1182" s="927">
        <f t="shared" si="34"/>
        <v>0</v>
      </c>
      <c r="G1182" s="365"/>
      <c r="H1182" s="927">
        <f t="shared" si="30"/>
        <v>0</v>
      </c>
      <c r="I1182" s="927">
        <f t="shared" si="31"/>
        <v>0</v>
      </c>
      <c r="J1182" s="347" t="s">
        <v>2505</v>
      </c>
    </row>
    <row r="1183" spans="4:10">
      <c r="D1183" s="20">
        <f t="shared" si="34"/>
        <v>0</v>
      </c>
      <c r="E1183" s="20">
        <f t="shared" si="34"/>
        <v>0</v>
      </c>
      <c r="F1183" s="927">
        <f t="shared" si="34"/>
        <v>0</v>
      </c>
      <c r="G1183" s="365"/>
      <c r="H1183" s="927">
        <f t="shared" si="30"/>
        <v>0</v>
      </c>
      <c r="I1183" s="927">
        <f t="shared" si="31"/>
        <v>0</v>
      </c>
      <c r="J1183" s="347" t="s">
        <v>2505</v>
      </c>
    </row>
    <row r="1184" spans="4:10">
      <c r="D1184" s="20">
        <f t="shared" si="34"/>
        <v>0</v>
      </c>
      <c r="E1184" s="20">
        <f t="shared" si="34"/>
        <v>0</v>
      </c>
      <c r="F1184" s="927">
        <f t="shared" si="34"/>
        <v>0</v>
      </c>
      <c r="G1184" s="365"/>
      <c r="H1184" s="927">
        <f t="shared" si="30"/>
        <v>0</v>
      </c>
      <c r="I1184" s="927">
        <f t="shared" si="31"/>
        <v>0</v>
      </c>
      <c r="J1184" s="347" t="s">
        <v>2505</v>
      </c>
    </row>
    <row r="1185" spans="4:10">
      <c r="D1185" s="20">
        <f t="shared" si="34"/>
        <v>0</v>
      </c>
      <c r="E1185" s="20">
        <f t="shared" si="34"/>
        <v>0</v>
      </c>
      <c r="F1185" s="927">
        <f t="shared" si="34"/>
        <v>0</v>
      </c>
      <c r="G1185" s="365"/>
      <c r="H1185" s="927">
        <f t="shared" si="30"/>
        <v>0</v>
      </c>
      <c r="I1185" s="927">
        <f t="shared" si="31"/>
        <v>0</v>
      </c>
      <c r="J1185" s="347" t="s">
        <v>2505</v>
      </c>
    </row>
    <row r="1186" spans="4:10">
      <c r="D1186" s="20">
        <f t="shared" si="34"/>
        <v>0</v>
      </c>
      <c r="E1186" s="20">
        <f t="shared" si="34"/>
        <v>0</v>
      </c>
      <c r="F1186" s="927">
        <f t="shared" si="34"/>
        <v>0</v>
      </c>
      <c r="G1186" s="365"/>
      <c r="H1186" s="927">
        <f t="shared" si="30"/>
        <v>0</v>
      </c>
      <c r="I1186" s="927">
        <f t="shared" si="31"/>
        <v>0</v>
      </c>
      <c r="J1186" s="347" t="s">
        <v>2505</v>
      </c>
    </row>
    <row r="1187" spans="4:10">
      <c r="D1187" s="20">
        <f t="shared" si="34"/>
        <v>0</v>
      </c>
      <c r="E1187" s="20">
        <f t="shared" si="34"/>
        <v>0</v>
      </c>
      <c r="F1187" s="927">
        <f t="shared" si="34"/>
        <v>0</v>
      </c>
      <c r="G1187" s="365"/>
      <c r="H1187" s="927">
        <f t="shared" si="30"/>
        <v>0</v>
      </c>
      <c r="I1187" s="927">
        <f t="shared" si="31"/>
        <v>0</v>
      </c>
      <c r="J1187" s="347" t="s">
        <v>2505</v>
      </c>
    </row>
    <row r="1188" spans="4:10">
      <c r="D1188" s="20">
        <f t="shared" si="34"/>
        <v>0</v>
      </c>
      <c r="E1188" s="20">
        <f t="shared" si="34"/>
        <v>0</v>
      </c>
      <c r="F1188" s="927">
        <f t="shared" si="34"/>
        <v>0</v>
      </c>
      <c r="G1188" s="365"/>
      <c r="H1188" s="927">
        <f t="shared" si="30"/>
        <v>0</v>
      </c>
      <c r="I1188" s="927">
        <f t="shared" si="31"/>
        <v>0</v>
      </c>
      <c r="J1188" s="347" t="s">
        <v>2505</v>
      </c>
    </row>
    <row r="1189" spans="4:10">
      <c r="D1189" s="20">
        <f t="shared" si="34"/>
        <v>0</v>
      </c>
      <c r="E1189" s="20">
        <f t="shared" si="34"/>
        <v>0</v>
      </c>
      <c r="F1189" s="927">
        <f t="shared" si="34"/>
        <v>0</v>
      </c>
      <c r="G1189" s="365"/>
      <c r="H1189" s="927">
        <f t="shared" si="30"/>
        <v>0</v>
      </c>
      <c r="I1189" s="927">
        <f t="shared" si="31"/>
        <v>0</v>
      </c>
      <c r="J1189" s="347" t="s">
        <v>2505</v>
      </c>
    </row>
    <row r="1190" spans="4:10">
      <c r="D1190" s="20">
        <f t="shared" si="34"/>
        <v>0</v>
      </c>
      <c r="E1190" s="20">
        <f t="shared" si="34"/>
        <v>0</v>
      </c>
      <c r="F1190" s="927">
        <f t="shared" si="34"/>
        <v>0</v>
      </c>
      <c r="G1190" s="365"/>
      <c r="H1190" s="927">
        <f t="shared" si="30"/>
        <v>0</v>
      </c>
      <c r="I1190" s="927">
        <f t="shared" si="31"/>
        <v>0</v>
      </c>
      <c r="J1190" s="347" t="s">
        <v>2505</v>
      </c>
    </row>
    <row r="1191" spans="4:10">
      <c r="D1191" s="20">
        <f t="shared" si="34"/>
        <v>0</v>
      </c>
      <c r="E1191" s="20">
        <f t="shared" si="34"/>
        <v>0</v>
      </c>
      <c r="F1191" s="927">
        <f t="shared" si="34"/>
        <v>0</v>
      </c>
      <c r="G1191" s="365"/>
      <c r="H1191" s="927">
        <f t="shared" si="30"/>
        <v>0</v>
      </c>
      <c r="I1191" s="927">
        <f t="shared" si="31"/>
        <v>0</v>
      </c>
      <c r="J1191" s="347" t="s">
        <v>2505</v>
      </c>
    </row>
    <row r="1192" spans="4:10">
      <c r="D1192" s="20">
        <f t="shared" si="34"/>
        <v>0</v>
      </c>
      <c r="E1192" s="20">
        <f t="shared" si="34"/>
        <v>0</v>
      </c>
      <c r="F1192" s="927">
        <f t="shared" si="34"/>
        <v>0</v>
      </c>
      <c r="G1192" s="365"/>
      <c r="H1192" s="927">
        <f t="shared" si="30"/>
        <v>0</v>
      </c>
      <c r="I1192" s="927">
        <f t="shared" si="31"/>
        <v>0</v>
      </c>
      <c r="J1192" s="347" t="s">
        <v>2505</v>
      </c>
    </row>
    <row r="1193" spans="4:10">
      <c r="D1193" s="20">
        <f t="shared" si="34"/>
        <v>0</v>
      </c>
      <c r="E1193" s="20">
        <f t="shared" si="34"/>
        <v>0</v>
      </c>
      <c r="F1193" s="927">
        <f t="shared" si="34"/>
        <v>0</v>
      </c>
      <c r="G1193" s="365"/>
      <c r="H1193" s="927">
        <f t="shared" si="30"/>
        <v>0</v>
      </c>
      <c r="I1193" s="927">
        <f t="shared" si="31"/>
        <v>0</v>
      </c>
      <c r="J1193" s="347" t="s">
        <v>2505</v>
      </c>
    </row>
    <row r="1194" spans="4:10">
      <c r="D1194" s="20">
        <f t="shared" si="34"/>
        <v>0</v>
      </c>
      <c r="E1194" s="20">
        <f t="shared" si="34"/>
        <v>0</v>
      </c>
      <c r="F1194" s="927">
        <f t="shared" si="34"/>
        <v>0</v>
      </c>
      <c r="G1194" s="365"/>
      <c r="H1194" s="927">
        <f t="shared" si="30"/>
        <v>0</v>
      </c>
      <c r="I1194" s="927">
        <f t="shared" si="31"/>
        <v>0</v>
      </c>
      <c r="J1194" s="347" t="s">
        <v>2505</v>
      </c>
    </row>
    <row r="1195" spans="4:10">
      <c r="D1195" s="20">
        <f t="shared" si="34"/>
        <v>0</v>
      </c>
      <c r="E1195" s="20">
        <f t="shared" si="34"/>
        <v>0</v>
      </c>
      <c r="F1195" s="927">
        <f t="shared" si="34"/>
        <v>0</v>
      </c>
      <c r="G1195" s="365"/>
      <c r="H1195" s="927">
        <f t="shared" si="30"/>
        <v>0</v>
      </c>
      <c r="I1195" s="927">
        <f t="shared" si="31"/>
        <v>0</v>
      </c>
      <c r="J1195" s="347" t="s">
        <v>2505</v>
      </c>
    </row>
    <row r="1196" spans="4:10">
      <c r="D1196" s="20">
        <f t="shared" si="34"/>
        <v>0</v>
      </c>
      <c r="E1196" s="20">
        <f t="shared" si="34"/>
        <v>0</v>
      </c>
      <c r="F1196" s="927">
        <f t="shared" si="34"/>
        <v>0</v>
      </c>
      <c r="G1196" s="365"/>
      <c r="H1196" s="927">
        <f t="shared" si="30"/>
        <v>0</v>
      </c>
      <c r="I1196" s="927">
        <f t="shared" si="31"/>
        <v>0</v>
      </c>
      <c r="J1196" s="347" t="s">
        <v>2505</v>
      </c>
    </row>
    <row r="1197" spans="4:10">
      <c r="D1197" s="20">
        <f t="shared" si="34"/>
        <v>0</v>
      </c>
      <c r="E1197" s="20">
        <f t="shared" si="34"/>
        <v>0</v>
      </c>
      <c r="F1197" s="927">
        <f t="shared" si="34"/>
        <v>0</v>
      </c>
      <c r="G1197" s="365"/>
      <c r="H1197" s="927">
        <f t="shared" si="30"/>
        <v>0</v>
      </c>
      <c r="I1197" s="927">
        <f t="shared" si="31"/>
        <v>0</v>
      </c>
      <c r="J1197" s="347" t="s">
        <v>2505</v>
      </c>
    </row>
    <row r="1198" spans="4:10">
      <c r="D1198" s="20">
        <f t="shared" ref="D1198:F1217" si="35">D236</f>
        <v>0</v>
      </c>
      <c r="E1198" s="20">
        <f t="shared" si="35"/>
        <v>0</v>
      </c>
      <c r="F1198" s="927">
        <f t="shared" si="35"/>
        <v>0</v>
      </c>
      <c r="G1198" s="365"/>
      <c r="H1198" s="927">
        <f t="shared" ref="H1198:H1261" si="36">H236</f>
        <v>0</v>
      </c>
      <c r="I1198" s="927">
        <f t="shared" si="31"/>
        <v>0</v>
      </c>
      <c r="J1198" s="347" t="s">
        <v>2505</v>
      </c>
    </row>
    <row r="1199" spans="4:10">
      <c r="D1199" s="20">
        <f t="shared" si="35"/>
        <v>0</v>
      </c>
      <c r="E1199" s="20">
        <f t="shared" si="35"/>
        <v>0</v>
      </c>
      <c r="F1199" s="927">
        <f t="shared" si="35"/>
        <v>0</v>
      </c>
      <c r="G1199" s="365"/>
      <c r="H1199" s="927">
        <f t="shared" si="36"/>
        <v>0</v>
      </c>
      <c r="I1199" s="927">
        <f t="shared" si="31"/>
        <v>0</v>
      </c>
      <c r="J1199" s="347" t="s">
        <v>2505</v>
      </c>
    </row>
    <row r="1200" spans="4:10">
      <c r="D1200" s="20">
        <f t="shared" si="35"/>
        <v>0</v>
      </c>
      <c r="E1200" s="20">
        <f t="shared" si="35"/>
        <v>0</v>
      </c>
      <c r="F1200" s="927">
        <f t="shared" si="35"/>
        <v>0</v>
      </c>
      <c r="G1200" s="365"/>
      <c r="H1200" s="927">
        <f t="shared" si="36"/>
        <v>0</v>
      </c>
      <c r="I1200" s="927">
        <f t="shared" ref="I1200:I1263" si="37">I238</f>
        <v>0</v>
      </c>
      <c r="J1200" s="347" t="s">
        <v>2505</v>
      </c>
    </row>
    <row r="1201" spans="4:10">
      <c r="D1201" s="20">
        <f t="shared" si="35"/>
        <v>0</v>
      </c>
      <c r="E1201" s="20">
        <f t="shared" si="35"/>
        <v>0</v>
      </c>
      <c r="F1201" s="927">
        <f t="shared" si="35"/>
        <v>0</v>
      </c>
      <c r="G1201" s="365"/>
      <c r="H1201" s="927">
        <f t="shared" si="36"/>
        <v>0</v>
      </c>
      <c r="I1201" s="927">
        <f t="shared" si="37"/>
        <v>0</v>
      </c>
      <c r="J1201" s="347" t="s">
        <v>2505</v>
      </c>
    </row>
    <row r="1202" spans="4:10">
      <c r="D1202" s="20">
        <f t="shared" si="35"/>
        <v>0</v>
      </c>
      <c r="E1202" s="20">
        <f t="shared" si="35"/>
        <v>0</v>
      </c>
      <c r="F1202" s="927">
        <f t="shared" si="35"/>
        <v>0</v>
      </c>
      <c r="G1202" s="365"/>
      <c r="H1202" s="927">
        <f t="shared" si="36"/>
        <v>0</v>
      </c>
      <c r="I1202" s="927">
        <f t="shared" si="37"/>
        <v>0</v>
      </c>
      <c r="J1202" s="347" t="s">
        <v>2505</v>
      </c>
    </row>
    <row r="1203" spans="4:10">
      <c r="D1203" s="20">
        <f t="shared" si="35"/>
        <v>0</v>
      </c>
      <c r="E1203" s="20">
        <f t="shared" si="35"/>
        <v>0</v>
      </c>
      <c r="F1203" s="927">
        <f t="shared" si="35"/>
        <v>0</v>
      </c>
      <c r="G1203" s="365"/>
      <c r="H1203" s="927">
        <f t="shared" si="36"/>
        <v>0</v>
      </c>
      <c r="I1203" s="927">
        <f t="shared" si="37"/>
        <v>0</v>
      </c>
      <c r="J1203" s="347" t="s">
        <v>2505</v>
      </c>
    </row>
    <row r="1204" spans="4:10">
      <c r="D1204" s="20">
        <f t="shared" si="35"/>
        <v>0</v>
      </c>
      <c r="E1204" s="20">
        <f t="shared" si="35"/>
        <v>0</v>
      </c>
      <c r="F1204" s="927">
        <f t="shared" si="35"/>
        <v>0</v>
      </c>
      <c r="G1204" s="365"/>
      <c r="H1204" s="927">
        <f t="shared" si="36"/>
        <v>0</v>
      </c>
      <c r="I1204" s="927">
        <f t="shared" si="37"/>
        <v>0</v>
      </c>
      <c r="J1204" s="347" t="s">
        <v>2505</v>
      </c>
    </row>
    <row r="1205" spans="4:10">
      <c r="D1205" s="20">
        <f t="shared" si="35"/>
        <v>0</v>
      </c>
      <c r="E1205" s="20">
        <f t="shared" si="35"/>
        <v>0</v>
      </c>
      <c r="F1205" s="927">
        <f t="shared" si="35"/>
        <v>0</v>
      </c>
      <c r="G1205" s="365"/>
      <c r="H1205" s="927">
        <f t="shared" si="36"/>
        <v>0</v>
      </c>
      <c r="I1205" s="927">
        <f t="shared" si="37"/>
        <v>0</v>
      </c>
      <c r="J1205" s="347" t="s">
        <v>2505</v>
      </c>
    </row>
    <row r="1206" spans="4:10">
      <c r="D1206" s="20">
        <f t="shared" si="35"/>
        <v>0</v>
      </c>
      <c r="E1206" s="20">
        <f t="shared" si="35"/>
        <v>0</v>
      </c>
      <c r="F1206" s="927">
        <f t="shared" si="35"/>
        <v>0</v>
      </c>
      <c r="G1206" s="365"/>
      <c r="H1206" s="927">
        <f t="shared" si="36"/>
        <v>0</v>
      </c>
      <c r="I1206" s="927">
        <f t="shared" si="37"/>
        <v>0</v>
      </c>
      <c r="J1206" s="347" t="s">
        <v>2505</v>
      </c>
    </row>
    <row r="1207" spans="4:10">
      <c r="D1207" s="20">
        <f t="shared" si="35"/>
        <v>0</v>
      </c>
      <c r="E1207" s="20">
        <f t="shared" si="35"/>
        <v>0</v>
      </c>
      <c r="F1207" s="927">
        <f t="shared" si="35"/>
        <v>0</v>
      </c>
      <c r="G1207" s="365"/>
      <c r="H1207" s="927">
        <f t="shared" si="36"/>
        <v>0</v>
      </c>
      <c r="I1207" s="927">
        <f t="shared" si="37"/>
        <v>0</v>
      </c>
      <c r="J1207" s="347" t="s">
        <v>2505</v>
      </c>
    </row>
    <row r="1208" spans="4:10">
      <c r="D1208" s="20">
        <f t="shared" si="35"/>
        <v>0</v>
      </c>
      <c r="E1208" s="20">
        <f t="shared" si="35"/>
        <v>0</v>
      </c>
      <c r="F1208" s="927">
        <f t="shared" si="35"/>
        <v>0</v>
      </c>
      <c r="G1208" s="365"/>
      <c r="H1208" s="927">
        <f t="shared" si="36"/>
        <v>0</v>
      </c>
      <c r="I1208" s="927">
        <f t="shared" si="37"/>
        <v>0</v>
      </c>
      <c r="J1208" s="347" t="s">
        <v>2505</v>
      </c>
    </row>
    <row r="1209" spans="4:10">
      <c r="D1209" s="20">
        <f t="shared" si="35"/>
        <v>0</v>
      </c>
      <c r="E1209" s="20">
        <f t="shared" si="35"/>
        <v>0</v>
      </c>
      <c r="F1209" s="927">
        <f t="shared" si="35"/>
        <v>0</v>
      </c>
      <c r="G1209" s="365"/>
      <c r="H1209" s="927">
        <f t="shared" si="36"/>
        <v>0</v>
      </c>
      <c r="I1209" s="927">
        <f t="shared" si="37"/>
        <v>0</v>
      </c>
      <c r="J1209" s="347" t="s">
        <v>2505</v>
      </c>
    </row>
    <row r="1210" spans="4:10">
      <c r="D1210" s="20">
        <f t="shared" si="35"/>
        <v>0</v>
      </c>
      <c r="E1210" s="20">
        <f t="shared" si="35"/>
        <v>0</v>
      </c>
      <c r="F1210" s="927">
        <f t="shared" si="35"/>
        <v>0</v>
      </c>
      <c r="G1210" s="365"/>
      <c r="H1210" s="927">
        <f t="shared" si="36"/>
        <v>0</v>
      </c>
      <c r="I1210" s="927">
        <f t="shared" si="37"/>
        <v>0</v>
      </c>
      <c r="J1210" s="347" t="s">
        <v>2505</v>
      </c>
    </row>
    <row r="1211" spans="4:10">
      <c r="D1211" s="20">
        <f t="shared" si="35"/>
        <v>0</v>
      </c>
      <c r="E1211" s="20">
        <f t="shared" si="35"/>
        <v>0</v>
      </c>
      <c r="F1211" s="927">
        <f t="shared" si="35"/>
        <v>0</v>
      </c>
      <c r="G1211" s="365"/>
      <c r="H1211" s="927">
        <f t="shared" si="36"/>
        <v>0</v>
      </c>
      <c r="I1211" s="927">
        <f t="shared" si="37"/>
        <v>0</v>
      </c>
      <c r="J1211" s="347" t="s">
        <v>2505</v>
      </c>
    </row>
    <row r="1212" spans="4:10">
      <c r="D1212" s="20">
        <f t="shared" si="35"/>
        <v>0</v>
      </c>
      <c r="E1212" s="20">
        <f t="shared" si="35"/>
        <v>0</v>
      </c>
      <c r="F1212" s="927">
        <f t="shared" si="35"/>
        <v>0</v>
      </c>
      <c r="G1212" s="365"/>
      <c r="H1212" s="927">
        <f t="shared" si="36"/>
        <v>0</v>
      </c>
      <c r="I1212" s="927">
        <f t="shared" si="37"/>
        <v>0</v>
      </c>
      <c r="J1212" s="347" t="s">
        <v>2505</v>
      </c>
    </row>
    <row r="1213" spans="4:10">
      <c r="D1213" s="20">
        <f t="shared" si="35"/>
        <v>0</v>
      </c>
      <c r="E1213" s="20">
        <f t="shared" si="35"/>
        <v>0</v>
      </c>
      <c r="F1213" s="927">
        <f t="shared" si="35"/>
        <v>0</v>
      </c>
      <c r="G1213" s="365"/>
      <c r="H1213" s="927">
        <f t="shared" si="36"/>
        <v>0</v>
      </c>
      <c r="I1213" s="927">
        <f t="shared" si="37"/>
        <v>0</v>
      </c>
      <c r="J1213" s="347" t="s">
        <v>2505</v>
      </c>
    </row>
    <row r="1214" spans="4:10">
      <c r="D1214" s="20">
        <f t="shared" si="35"/>
        <v>0</v>
      </c>
      <c r="E1214" s="20">
        <f t="shared" si="35"/>
        <v>0</v>
      </c>
      <c r="F1214" s="927">
        <f t="shared" si="35"/>
        <v>0</v>
      </c>
      <c r="G1214" s="365"/>
      <c r="H1214" s="927">
        <f t="shared" si="36"/>
        <v>0</v>
      </c>
      <c r="I1214" s="927">
        <f t="shared" si="37"/>
        <v>0</v>
      </c>
      <c r="J1214" s="347" t="s">
        <v>2505</v>
      </c>
    </row>
    <row r="1215" spans="4:10">
      <c r="D1215" s="20">
        <f t="shared" si="35"/>
        <v>0</v>
      </c>
      <c r="E1215" s="20">
        <f t="shared" si="35"/>
        <v>0</v>
      </c>
      <c r="F1215" s="927">
        <f t="shared" si="35"/>
        <v>0</v>
      </c>
      <c r="G1215" s="365"/>
      <c r="H1215" s="927">
        <f t="shared" si="36"/>
        <v>0</v>
      </c>
      <c r="I1215" s="927">
        <f t="shared" si="37"/>
        <v>0</v>
      </c>
      <c r="J1215" s="347" t="s">
        <v>2505</v>
      </c>
    </row>
    <row r="1216" spans="4:10">
      <c r="D1216" s="20">
        <f t="shared" si="35"/>
        <v>0</v>
      </c>
      <c r="E1216" s="20">
        <f t="shared" si="35"/>
        <v>0</v>
      </c>
      <c r="F1216" s="927">
        <f t="shared" si="35"/>
        <v>0</v>
      </c>
      <c r="G1216" s="365"/>
      <c r="H1216" s="927">
        <f t="shared" si="36"/>
        <v>0</v>
      </c>
      <c r="I1216" s="927">
        <f t="shared" si="37"/>
        <v>0</v>
      </c>
      <c r="J1216" s="347" t="s">
        <v>2505</v>
      </c>
    </row>
    <row r="1217" spans="4:10">
      <c r="D1217" s="20">
        <f t="shared" si="35"/>
        <v>0</v>
      </c>
      <c r="E1217" s="20">
        <f t="shared" si="35"/>
        <v>0</v>
      </c>
      <c r="F1217" s="927">
        <f t="shared" si="35"/>
        <v>0</v>
      </c>
      <c r="G1217" s="365"/>
      <c r="H1217" s="927">
        <f t="shared" si="36"/>
        <v>0</v>
      </c>
      <c r="I1217" s="927">
        <f t="shared" si="37"/>
        <v>0</v>
      </c>
      <c r="J1217" s="347" t="s">
        <v>2505</v>
      </c>
    </row>
    <row r="1218" spans="4:10">
      <c r="D1218" s="20">
        <f t="shared" ref="D1218:F1237" si="38">D256</f>
        <v>0</v>
      </c>
      <c r="E1218" s="20">
        <f t="shared" si="38"/>
        <v>0</v>
      </c>
      <c r="F1218" s="927">
        <f t="shared" si="38"/>
        <v>0</v>
      </c>
      <c r="G1218" s="365"/>
      <c r="H1218" s="927">
        <f t="shared" si="36"/>
        <v>0</v>
      </c>
      <c r="I1218" s="927">
        <f t="shared" si="37"/>
        <v>0</v>
      </c>
      <c r="J1218" s="347" t="s">
        <v>2505</v>
      </c>
    </row>
    <row r="1219" spans="4:10">
      <c r="D1219" s="20">
        <f t="shared" si="38"/>
        <v>0</v>
      </c>
      <c r="E1219" s="20">
        <f t="shared" si="38"/>
        <v>0</v>
      </c>
      <c r="F1219" s="927">
        <f t="shared" si="38"/>
        <v>0</v>
      </c>
      <c r="G1219" s="365"/>
      <c r="H1219" s="927">
        <f t="shared" si="36"/>
        <v>0</v>
      </c>
      <c r="I1219" s="927">
        <f t="shared" si="37"/>
        <v>0</v>
      </c>
      <c r="J1219" s="347" t="s">
        <v>2505</v>
      </c>
    </row>
    <row r="1220" spans="4:10">
      <c r="D1220" s="20">
        <f t="shared" si="38"/>
        <v>0</v>
      </c>
      <c r="E1220" s="20">
        <f t="shared" si="38"/>
        <v>0</v>
      </c>
      <c r="F1220" s="927">
        <f t="shared" si="38"/>
        <v>0</v>
      </c>
      <c r="G1220" s="365"/>
      <c r="H1220" s="927">
        <f t="shared" si="36"/>
        <v>0</v>
      </c>
      <c r="I1220" s="927">
        <f t="shared" si="37"/>
        <v>0</v>
      </c>
      <c r="J1220" s="347" t="s">
        <v>2505</v>
      </c>
    </row>
    <row r="1221" spans="4:10">
      <c r="D1221" s="20">
        <f t="shared" si="38"/>
        <v>0</v>
      </c>
      <c r="E1221" s="20">
        <f t="shared" si="38"/>
        <v>0</v>
      </c>
      <c r="F1221" s="927">
        <f t="shared" si="38"/>
        <v>0</v>
      </c>
      <c r="G1221" s="365"/>
      <c r="H1221" s="927">
        <f t="shared" si="36"/>
        <v>0</v>
      </c>
      <c r="I1221" s="927">
        <f t="shared" si="37"/>
        <v>0</v>
      </c>
      <c r="J1221" s="347" t="s">
        <v>2505</v>
      </c>
    </row>
    <row r="1222" spans="4:10">
      <c r="D1222" s="20">
        <f t="shared" si="38"/>
        <v>0</v>
      </c>
      <c r="E1222" s="20">
        <f t="shared" si="38"/>
        <v>0</v>
      </c>
      <c r="F1222" s="927">
        <f t="shared" si="38"/>
        <v>0</v>
      </c>
      <c r="G1222" s="365"/>
      <c r="H1222" s="927">
        <f t="shared" si="36"/>
        <v>0</v>
      </c>
      <c r="I1222" s="927">
        <f t="shared" si="37"/>
        <v>0</v>
      </c>
      <c r="J1222" s="347" t="s">
        <v>2505</v>
      </c>
    </row>
    <row r="1223" spans="4:10">
      <c r="D1223" s="20">
        <f t="shared" si="38"/>
        <v>0</v>
      </c>
      <c r="E1223" s="20">
        <f t="shared" si="38"/>
        <v>0</v>
      </c>
      <c r="F1223" s="927">
        <f t="shared" si="38"/>
        <v>0</v>
      </c>
      <c r="G1223" s="365"/>
      <c r="H1223" s="927">
        <f t="shared" si="36"/>
        <v>0</v>
      </c>
      <c r="I1223" s="927">
        <f t="shared" si="37"/>
        <v>0</v>
      </c>
      <c r="J1223" s="347" t="s">
        <v>2505</v>
      </c>
    </row>
    <row r="1224" spans="4:10">
      <c r="D1224" s="20">
        <f t="shared" si="38"/>
        <v>0</v>
      </c>
      <c r="E1224" s="20">
        <f t="shared" si="38"/>
        <v>0</v>
      </c>
      <c r="F1224" s="927">
        <f t="shared" si="38"/>
        <v>0</v>
      </c>
      <c r="G1224" s="365"/>
      <c r="H1224" s="927">
        <f t="shared" si="36"/>
        <v>0</v>
      </c>
      <c r="I1224" s="927">
        <f t="shared" si="37"/>
        <v>0</v>
      </c>
      <c r="J1224" s="347" t="s">
        <v>2505</v>
      </c>
    </row>
    <row r="1225" spans="4:10">
      <c r="D1225" s="20">
        <f t="shared" si="38"/>
        <v>0</v>
      </c>
      <c r="E1225" s="20">
        <f t="shared" si="38"/>
        <v>0</v>
      </c>
      <c r="F1225" s="927">
        <f t="shared" si="38"/>
        <v>0</v>
      </c>
      <c r="G1225" s="365"/>
      <c r="H1225" s="927">
        <f t="shared" si="36"/>
        <v>0</v>
      </c>
      <c r="I1225" s="927">
        <f t="shared" si="37"/>
        <v>0</v>
      </c>
      <c r="J1225" s="347" t="s">
        <v>2505</v>
      </c>
    </row>
    <row r="1226" spans="4:10">
      <c r="D1226" s="20">
        <f t="shared" si="38"/>
        <v>0</v>
      </c>
      <c r="E1226" s="20">
        <f t="shared" si="38"/>
        <v>0</v>
      </c>
      <c r="F1226" s="927">
        <f t="shared" si="38"/>
        <v>0</v>
      </c>
      <c r="G1226" s="365"/>
      <c r="H1226" s="927">
        <f t="shared" si="36"/>
        <v>0</v>
      </c>
      <c r="I1226" s="927">
        <f t="shared" si="37"/>
        <v>0</v>
      </c>
      <c r="J1226" s="347" t="s">
        <v>2505</v>
      </c>
    </row>
    <row r="1227" spans="4:10">
      <c r="D1227" s="20">
        <f t="shared" si="38"/>
        <v>0</v>
      </c>
      <c r="E1227" s="20">
        <f t="shared" si="38"/>
        <v>0</v>
      </c>
      <c r="F1227" s="927">
        <f t="shared" si="38"/>
        <v>0</v>
      </c>
      <c r="G1227" s="365"/>
      <c r="H1227" s="927">
        <f t="shared" si="36"/>
        <v>0</v>
      </c>
      <c r="I1227" s="927">
        <f t="shared" si="37"/>
        <v>0</v>
      </c>
      <c r="J1227" s="347" t="s">
        <v>2505</v>
      </c>
    </row>
    <row r="1228" spans="4:10">
      <c r="D1228" s="20">
        <f t="shared" si="38"/>
        <v>0</v>
      </c>
      <c r="E1228" s="20">
        <f t="shared" si="38"/>
        <v>0</v>
      </c>
      <c r="F1228" s="927">
        <f t="shared" si="38"/>
        <v>0</v>
      </c>
      <c r="G1228" s="365"/>
      <c r="H1228" s="927">
        <f t="shared" si="36"/>
        <v>0</v>
      </c>
      <c r="I1228" s="927">
        <f t="shared" si="37"/>
        <v>0</v>
      </c>
      <c r="J1228" s="347" t="s">
        <v>2505</v>
      </c>
    </row>
    <row r="1229" spans="4:10">
      <c r="D1229" s="20">
        <f t="shared" si="38"/>
        <v>0</v>
      </c>
      <c r="E1229" s="20">
        <f t="shared" si="38"/>
        <v>0</v>
      </c>
      <c r="F1229" s="927">
        <f t="shared" si="38"/>
        <v>0</v>
      </c>
      <c r="G1229" s="365"/>
      <c r="H1229" s="927">
        <f t="shared" si="36"/>
        <v>0</v>
      </c>
      <c r="I1229" s="927">
        <f t="shared" si="37"/>
        <v>0</v>
      </c>
      <c r="J1229" s="347" t="s">
        <v>2505</v>
      </c>
    </row>
    <row r="1230" spans="4:10">
      <c r="D1230" s="20">
        <f t="shared" si="38"/>
        <v>0</v>
      </c>
      <c r="E1230" s="20">
        <f t="shared" si="38"/>
        <v>0</v>
      </c>
      <c r="F1230" s="927">
        <f t="shared" si="38"/>
        <v>0</v>
      </c>
      <c r="G1230" s="365"/>
      <c r="H1230" s="927">
        <f t="shared" si="36"/>
        <v>0</v>
      </c>
      <c r="I1230" s="927">
        <f t="shared" si="37"/>
        <v>0</v>
      </c>
      <c r="J1230" s="347" t="s">
        <v>2505</v>
      </c>
    </row>
    <row r="1231" spans="4:10">
      <c r="D1231" s="20">
        <f t="shared" si="38"/>
        <v>0</v>
      </c>
      <c r="E1231" s="20">
        <f t="shared" si="38"/>
        <v>0</v>
      </c>
      <c r="F1231" s="927">
        <f t="shared" si="38"/>
        <v>0</v>
      </c>
      <c r="G1231" s="365"/>
      <c r="H1231" s="927">
        <f t="shared" si="36"/>
        <v>0</v>
      </c>
      <c r="I1231" s="927">
        <f t="shared" si="37"/>
        <v>0</v>
      </c>
      <c r="J1231" s="347" t="s">
        <v>2505</v>
      </c>
    </row>
    <row r="1232" spans="4:10">
      <c r="D1232" s="20">
        <f t="shared" si="38"/>
        <v>0</v>
      </c>
      <c r="E1232" s="20">
        <f t="shared" si="38"/>
        <v>0</v>
      </c>
      <c r="F1232" s="927">
        <f t="shared" si="38"/>
        <v>0</v>
      </c>
      <c r="G1232" s="365"/>
      <c r="H1232" s="927">
        <f t="shared" si="36"/>
        <v>0</v>
      </c>
      <c r="I1232" s="927">
        <f t="shared" si="37"/>
        <v>0</v>
      </c>
      <c r="J1232" s="347" t="s">
        <v>2505</v>
      </c>
    </row>
    <row r="1233" spans="4:10">
      <c r="D1233" s="20">
        <f t="shared" si="38"/>
        <v>0</v>
      </c>
      <c r="E1233" s="20">
        <f t="shared" si="38"/>
        <v>0</v>
      </c>
      <c r="F1233" s="927">
        <f t="shared" si="38"/>
        <v>0</v>
      </c>
      <c r="G1233" s="365"/>
      <c r="H1233" s="927">
        <f t="shared" si="36"/>
        <v>0</v>
      </c>
      <c r="I1233" s="927">
        <f t="shared" si="37"/>
        <v>0</v>
      </c>
      <c r="J1233" s="347" t="s">
        <v>2505</v>
      </c>
    </row>
    <row r="1234" spans="4:10">
      <c r="D1234" s="20">
        <f t="shared" si="38"/>
        <v>0</v>
      </c>
      <c r="E1234" s="20">
        <f t="shared" si="38"/>
        <v>0</v>
      </c>
      <c r="F1234" s="927">
        <f t="shared" si="38"/>
        <v>0</v>
      </c>
      <c r="G1234" s="365"/>
      <c r="H1234" s="927">
        <f t="shared" si="36"/>
        <v>0</v>
      </c>
      <c r="I1234" s="927">
        <f t="shared" si="37"/>
        <v>0</v>
      </c>
      <c r="J1234" s="347" t="s">
        <v>2505</v>
      </c>
    </row>
    <row r="1235" spans="4:10">
      <c r="D1235" s="20">
        <f t="shared" si="38"/>
        <v>0</v>
      </c>
      <c r="E1235" s="20">
        <f t="shared" si="38"/>
        <v>0</v>
      </c>
      <c r="F1235" s="927">
        <f t="shared" si="38"/>
        <v>0</v>
      </c>
      <c r="G1235" s="365"/>
      <c r="H1235" s="927">
        <f t="shared" si="36"/>
        <v>0</v>
      </c>
      <c r="I1235" s="927">
        <f t="shared" si="37"/>
        <v>0</v>
      </c>
      <c r="J1235" s="347" t="s">
        <v>2505</v>
      </c>
    </row>
    <row r="1236" spans="4:10">
      <c r="D1236" s="20">
        <f t="shared" si="38"/>
        <v>0</v>
      </c>
      <c r="E1236" s="20">
        <f t="shared" si="38"/>
        <v>0</v>
      </c>
      <c r="F1236" s="927">
        <f t="shared" si="38"/>
        <v>0</v>
      </c>
      <c r="G1236" s="365"/>
      <c r="H1236" s="927">
        <f t="shared" si="36"/>
        <v>0</v>
      </c>
      <c r="I1236" s="927">
        <f t="shared" si="37"/>
        <v>0</v>
      </c>
      <c r="J1236" s="347" t="s">
        <v>2505</v>
      </c>
    </row>
    <row r="1237" spans="4:10">
      <c r="D1237" s="20">
        <f t="shared" si="38"/>
        <v>0</v>
      </c>
      <c r="E1237" s="20">
        <f t="shared" si="38"/>
        <v>0</v>
      </c>
      <c r="F1237" s="927">
        <f t="shared" si="38"/>
        <v>0</v>
      </c>
      <c r="G1237" s="20"/>
      <c r="H1237" s="927">
        <f t="shared" si="36"/>
        <v>0</v>
      </c>
      <c r="I1237" s="927">
        <f t="shared" si="37"/>
        <v>0</v>
      </c>
      <c r="J1237" s="347" t="s">
        <v>2505</v>
      </c>
    </row>
    <row r="1238" spans="4:10">
      <c r="D1238" s="20">
        <f t="shared" ref="D1238:F1257" si="39">D276</f>
        <v>0</v>
      </c>
      <c r="E1238" s="20">
        <f t="shared" si="39"/>
        <v>0</v>
      </c>
      <c r="F1238" s="927">
        <f t="shared" si="39"/>
        <v>0</v>
      </c>
      <c r="G1238" s="20"/>
      <c r="H1238" s="927">
        <f t="shared" si="36"/>
        <v>0</v>
      </c>
      <c r="I1238" s="927">
        <f t="shared" si="37"/>
        <v>0</v>
      </c>
      <c r="J1238" s="347" t="s">
        <v>2505</v>
      </c>
    </row>
    <row r="1239" spans="4:10">
      <c r="D1239" s="20">
        <f t="shared" si="39"/>
        <v>0</v>
      </c>
      <c r="E1239" s="20">
        <f t="shared" si="39"/>
        <v>0</v>
      </c>
      <c r="F1239" s="927">
        <f t="shared" si="39"/>
        <v>0</v>
      </c>
      <c r="G1239" s="20"/>
      <c r="H1239" s="927">
        <f t="shared" si="36"/>
        <v>0</v>
      </c>
      <c r="I1239" s="927">
        <f t="shared" si="37"/>
        <v>0</v>
      </c>
      <c r="J1239" s="347" t="s">
        <v>2505</v>
      </c>
    </row>
    <row r="1240" spans="4:10">
      <c r="D1240" s="20">
        <f t="shared" si="39"/>
        <v>0</v>
      </c>
      <c r="E1240" s="20">
        <f t="shared" si="39"/>
        <v>0</v>
      </c>
      <c r="F1240" s="927">
        <f t="shared" si="39"/>
        <v>0</v>
      </c>
      <c r="G1240" s="20"/>
      <c r="H1240" s="927">
        <f t="shared" si="36"/>
        <v>0</v>
      </c>
      <c r="I1240" s="927">
        <f t="shared" si="37"/>
        <v>0</v>
      </c>
      <c r="J1240" s="347" t="s">
        <v>2505</v>
      </c>
    </row>
    <row r="1241" spans="4:10">
      <c r="D1241" s="20">
        <f t="shared" si="39"/>
        <v>0</v>
      </c>
      <c r="E1241" s="20">
        <f t="shared" si="39"/>
        <v>0</v>
      </c>
      <c r="F1241" s="927">
        <f t="shared" si="39"/>
        <v>0</v>
      </c>
      <c r="G1241" s="20"/>
      <c r="H1241" s="927">
        <f t="shared" si="36"/>
        <v>0</v>
      </c>
      <c r="I1241" s="927">
        <f t="shared" si="37"/>
        <v>0</v>
      </c>
      <c r="J1241" s="347" t="s">
        <v>2505</v>
      </c>
    </row>
    <row r="1242" spans="4:10">
      <c r="D1242" s="20">
        <f t="shared" si="39"/>
        <v>0</v>
      </c>
      <c r="E1242" s="20">
        <f t="shared" si="39"/>
        <v>0</v>
      </c>
      <c r="F1242" s="927">
        <f t="shared" si="39"/>
        <v>0</v>
      </c>
      <c r="G1242" s="367"/>
      <c r="H1242" s="927">
        <f t="shared" si="36"/>
        <v>0</v>
      </c>
      <c r="I1242" s="927">
        <f t="shared" si="37"/>
        <v>0</v>
      </c>
      <c r="J1242" s="347" t="s">
        <v>2505</v>
      </c>
    </row>
    <row r="1243" spans="4:10">
      <c r="D1243" s="20">
        <f t="shared" si="39"/>
        <v>0</v>
      </c>
      <c r="E1243" s="20">
        <f t="shared" si="39"/>
        <v>0</v>
      </c>
      <c r="F1243" s="927">
        <f t="shared" si="39"/>
        <v>0</v>
      </c>
      <c r="G1243" s="367"/>
      <c r="H1243" s="927">
        <f t="shared" si="36"/>
        <v>0</v>
      </c>
      <c r="I1243" s="927">
        <f t="shared" si="37"/>
        <v>0</v>
      </c>
      <c r="J1243" s="347" t="s">
        <v>2505</v>
      </c>
    </row>
    <row r="1244" spans="4:10">
      <c r="D1244" s="20">
        <f t="shared" si="39"/>
        <v>0</v>
      </c>
      <c r="E1244" s="20">
        <f t="shared" si="39"/>
        <v>0</v>
      </c>
      <c r="F1244" s="927">
        <f t="shared" si="39"/>
        <v>0</v>
      </c>
      <c r="G1244" s="365"/>
      <c r="H1244" s="927">
        <f t="shared" si="36"/>
        <v>0</v>
      </c>
      <c r="I1244" s="927">
        <f t="shared" si="37"/>
        <v>0</v>
      </c>
      <c r="J1244" s="347" t="s">
        <v>2505</v>
      </c>
    </row>
    <row r="1245" spans="4:10">
      <c r="D1245" s="20">
        <f t="shared" si="39"/>
        <v>0</v>
      </c>
      <c r="E1245" s="20">
        <f t="shared" si="39"/>
        <v>0</v>
      </c>
      <c r="F1245" s="927">
        <f t="shared" si="39"/>
        <v>0</v>
      </c>
      <c r="G1245" s="365"/>
      <c r="H1245" s="927">
        <f t="shared" si="36"/>
        <v>0</v>
      </c>
      <c r="I1245" s="927">
        <f t="shared" si="37"/>
        <v>0</v>
      </c>
      <c r="J1245" s="347" t="s">
        <v>2505</v>
      </c>
    </row>
    <row r="1246" spans="4:10">
      <c r="D1246" s="20">
        <f t="shared" si="39"/>
        <v>0</v>
      </c>
      <c r="E1246" s="20">
        <f t="shared" si="39"/>
        <v>0</v>
      </c>
      <c r="F1246" s="927">
        <f t="shared" si="39"/>
        <v>0</v>
      </c>
      <c r="G1246" s="365"/>
      <c r="H1246" s="927">
        <f t="shared" si="36"/>
        <v>0</v>
      </c>
      <c r="I1246" s="927">
        <f t="shared" si="37"/>
        <v>0</v>
      </c>
      <c r="J1246" s="347" t="s">
        <v>2505</v>
      </c>
    </row>
    <row r="1247" spans="4:10">
      <c r="D1247" s="20">
        <f t="shared" si="39"/>
        <v>0</v>
      </c>
      <c r="E1247" s="20">
        <f t="shared" si="39"/>
        <v>0</v>
      </c>
      <c r="F1247" s="927">
        <f t="shared" si="39"/>
        <v>0</v>
      </c>
      <c r="G1247" s="365"/>
      <c r="H1247" s="927">
        <f t="shared" si="36"/>
        <v>0</v>
      </c>
      <c r="I1247" s="927">
        <f t="shared" si="37"/>
        <v>0</v>
      </c>
      <c r="J1247" s="347" t="s">
        <v>2505</v>
      </c>
    </row>
    <row r="1248" spans="4:10">
      <c r="D1248" s="20">
        <f t="shared" si="39"/>
        <v>0</v>
      </c>
      <c r="E1248" s="20">
        <f t="shared" si="39"/>
        <v>0</v>
      </c>
      <c r="F1248" s="927">
        <f t="shared" si="39"/>
        <v>0</v>
      </c>
      <c r="G1248" s="365"/>
      <c r="H1248" s="927">
        <f t="shared" si="36"/>
        <v>0</v>
      </c>
      <c r="I1248" s="927">
        <f t="shared" si="37"/>
        <v>0</v>
      </c>
      <c r="J1248" s="347" t="s">
        <v>2505</v>
      </c>
    </row>
    <row r="1249" spans="4:10">
      <c r="D1249" s="20">
        <f t="shared" si="39"/>
        <v>0</v>
      </c>
      <c r="E1249" s="20">
        <f t="shared" si="39"/>
        <v>0</v>
      </c>
      <c r="F1249" s="927">
        <f t="shared" si="39"/>
        <v>0</v>
      </c>
      <c r="G1249" s="365"/>
      <c r="H1249" s="927">
        <f t="shared" si="36"/>
        <v>0</v>
      </c>
      <c r="I1249" s="927">
        <f t="shared" si="37"/>
        <v>0</v>
      </c>
      <c r="J1249" s="347" t="s">
        <v>2505</v>
      </c>
    </row>
    <row r="1250" spans="4:10">
      <c r="D1250" s="20">
        <f t="shared" si="39"/>
        <v>0</v>
      </c>
      <c r="E1250" s="20">
        <f t="shared" si="39"/>
        <v>0</v>
      </c>
      <c r="F1250" s="927">
        <f t="shared" si="39"/>
        <v>0</v>
      </c>
      <c r="G1250" s="365"/>
      <c r="H1250" s="927">
        <f t="shared" si="36"/>
        <v>0</v>
      </c>
      <c r="I1250" s="927">
        <f t="shared" si="37"/>
        <v>0</v>
      </c>
      <c r="J1250" s="347" t="s">
        <v>2505</v>
      </c>
    </row>
    <row r="1251" spans="4:10">
      <c r="D1251" s="20">
        <f t="shared" si="39"/>
        <v>0</v>
      </c>
      <c r="E1251" s="20">
        <f t="shared" si="39"/>
        <v>0</v>
      </c>
      <c r="F1251" s="927">
        <f t="shared" si="39"/>
        <v>0</v>
      </c>
      <c r="G1251" s="365"/>
      <c r="H1251" s="927">
        <f t="shared" si="36"/>
        <v>0</v>
      </c>
      <c r="I1251" s="927">
        <f t="shared" si="37"/>
        <v>0</v>
      </c>
      <c r="J1251" s="347" t="s">
        <v>2505</v>
      </c>
    </row>
    <row r="1252" spans="4:10">
      <c r="D1252" s="20">
        <f t="shared" si="39"/>
        <v>0</v>
      </c>
      <c r="E1252" s="20">
        <f t="shared" si="39"/>
        <v>0</v>
      </c>
      <c r="F1252" s="927">
        <f t="shared" si="39"/>
        <v>0</v>
      </c>
      <c r="G1252" s="365"/>
      <c r="H1252" s="927">
        <f t="shared" si="36"/>
        <v>0</v>
      </c>
      <c r="I1252" s="927">
        <f t="shared" si="37"/>
        <v>0</v>
      </c>
      <c r="J1252" s="347" t="s">
        <v>2505</v>
      </c>
    </row>
    <row r="1253" spans="4:10">
      <c r="D1253" s="20">
        <f t="shared" si="39"/>
        <v>0</v>
      </c>
      <c r="E1253" s="20">
        <f t="shared" si="39"/>
        <v>0</v>
      </c>
      <c r="F1253" s="927">
        <f t="shared" si="39"/>
        <v>0</v>
      </c>
      <c r="G1253" s="365"/>
      <c r="H1253" s="927">
        <f t="shared" si="36"/>
        <v>0</v>
      </c>
      <c r="I1253" s="927">
        <f t="shared" si="37"/>
        <v>0</v>
      </c>
      <c r="J1253" s="347" t="s">
        <v>2505</v>
      </c>
    </row>
    <row r="1254" spans="4:10">
      <c r="D1254" s="20">
        <f t="shared" si="39"/>
        <v>0</v>
      </c>
      <c r="E1254" s="20">
        <f t="shared" si="39"/>
        <v>0</v>
      </c>
      <c r="F1254" s="927">
        <f t="shared" si="39"/>
        <v>0</v>
      </c>
      <c r="G1254" s="365"/>
      <c r="H1254" s="927">
        <f t="shared" si="36"/>
        <v>0</v>
      </c>
      <c r="I1254" s="927">
        <f t="shared" si="37"/>
        <v>0</v>
      </c>
      <c r="J1254" s="347" t="s">
        <v>2505</v>
      </c>
    </row>
    <row r="1255" spans="4:10">
      <c r="D1255" s="20">
        <f t="shared" si="39"/>
        <v>0</v>
      </c>
      <c r="E1255" s="20">
        <f t="shared" si="39"/>
        <v>0</v>
      </c>
      <c r="F1255" s="927">
        <f t="shared" si="39"/>
        <v>0</v>
      </c>
      <c r="G1255" s="365"/>
      <c r="H1255" s="927">
        <f t="shared" si="36"/>
        <v>0</v>
      </c>
      <c r="I1255" s="927">
        <f t="shared" si="37"/>
        <v>0</v>
      </c>
      <c r="J1255" s="347" t="s">
        <v>2505</v>
      </c>
    </row>
    <row r="1256" spans="4:10">
      <c r="D1256" s="20">
        <f t="shared" si="39"/>
        <v>0</v>
      </c>
      <c r="E1256" s="20">
        <f t="shared" si="39"/>
        <v>0</v>
      </c>
      <c r="F1256" s="927">
        <f t="shared" si="39"/>
        <v>0</v>
      </c>
      <c r="G1256" s="365"/>
      <c r="H1256" s="927">
        <f t="shared" si="36"/>
        <v>0</v>
      </c>
      <c r="I1256" s="927">
        <f t="shared" si="37"/>
        <v>0</v>
      </c>
      <c r="J1256" s="347" t="s">
        <v>2505</v>
      </c>
    </row>
    <row r="1257" spans="4:10">
      <c r="D1257" s="20">
        <f t="shared" si="39"/>
        <v>0</v>
      </c>
      <c r="E1257" s="20">
        <f t="shared" si="39"/>
        <v>0</v>
      </c>
      <c r="F1257" s="927">
        <f t="shared" si="39"/>
        <v>0</v>
      </c>
      <c r="G1257" s="365"/>
      <c r="H1257" s="927">
        <f t="shared" si="36"/>
        <v>0</v>
      </c>
      <c r="I1257" s="927">
        <f t="shared" si="37"/>
        <v>0</v>
      </c>
      <c r="J1257" s="347" t="s">
        <v>2505</v>
      </c>
    </row>
    <row r="1258" spans="4:10">
      <c r="D1258" s="20">
        <f t="shared" ref="D1258:F1277" si="40">D296</f>
        <v>0</v>
      </c>
      <c r="E1258" s="20">
        <f t="shared" si="40"/>
        <v>0</v>
      </c>
      <c r="F1258" s="927">
        <f t="shared" si="40"/>
        <v>0</v>
      </c>
      <c r="G1258" s="365"/>
      <c r="H1258" s="927">
        <f t="shared" si="36"/>
        <v>0</v>
      </c>
      <c r="I1258" s="927">
        <f t="shared" si="37"/>
        <v>0</v>
      </c>
      <c r="J1258" s="347" t="s">
        <v>2505</v>
      </c>
    </row>
    <row r="1259" spans="4:10">
      <c r="D1259" s="20">
        <f t="shared" si="40"/>
        <v>0</v>
      </c>
      <c r="E1259" s="20">
        <f t="shared" si="40"/>
        <v>0</v>
      </c>
      <c r="F1259" s="927">
        <f t="shared" si="40"/>
        <v>0</v>
      </c>
      <c r="G1259" s="365"/>
      <c r="H1259" s="927">
        <f t="shared" si="36"/>
        <v>0</v>
      </c>
      <c r="I1259" s="927">
        <f t="shared" si="37"/>
        <v>0</v>
      </c>
      <c r="J1259" s="347" t="s">
        <v>2505</v>
      </c>
    </row>
    <row r="1260" spans="4:10">
      <c r="D1260" s="20">
        <f t="shared" si="40"/>
        <v>0</v>
      </c>
      <c r="E1260" s="20">
        <f t="shared" si="40"/>
        <v>0</v>
      </c>
      <c r="F1260" s="927">
        <f t="shared" si="40"/>
        <v>0</v>
      </c>
      <c r="G1260" s="365"/>
      <c r="H1260" s="927">
        <f t="shared" si="36"/>
        <v>0</v>
      </c>
      <c r="I1260" s="927">
        <f t="shared" si="37"/>
        <v>0</v>
      </c>
      <c r="J1260" s="347" t="s">
        <v>2505</v>
      </c>
    </row>
    <row r="1261" spans="4:10">
      <c r="D1261" s="20">
        <f t="shared" si="40"/>
        <v>0</v>
      </c>
      <c r="E1261" s="20">
        <f t="shared" si="40"/>
        <v>0</v>
      </c>
      <c r="F1261" s="927">
        <f t="shared" si="40"/>
        <v>0</v>
      </c>
      <c r="G1261" s="365"/>
      <c r="H1261" s="927">
        <f t="shared" si="36"/>
        <v>0</v>
      </c>
      <c r="I1261" s="927">
        <f t="shared" si="37"/>
        <v>0</v>
      </c>
      <c r="J1261" s="347" t="s">
        <v>2505</v>
      </c>
    </row>
    <row r="1262" spans="4:10">
      <c r="D1262" s="20">
        <f t="shared" si="40"/>
        <v>0</v>
      </c>
      <c r="E1262" s="20">
        <f t="shared" si="40"/>
        <v>0</v>
      </c>
      <c r="F1262" s="927">
        <f t="shared" si="40"/>
        <v>0</v>
      </c>
      <c r="G1262" s="365"/>
      <c r="H1262" s="927">
        <f t="shared" ref="H1262:H1325" si="41">H300</f>
        <v>0</v>
      </c>
      <c r="I1262" s="927">
        <f t="shared" si="37"/>
        <v>0</v>
      </c>
      <c r="J1262" s="347" t="s">
        <v>2505</v>
      </c>
    </row>
    <row r="1263" spans="4:10">
      <c r="D1263" s="20">
        <f t="shared" si="40"/>
        <v>0</v>
      </c>
      <c r="E1263" s="20">
        <f t="shared" si="40"/>
        <v>0</v>
      </c>
      <c r="F1263" s="927">
        <f t="shared" si="40"/>
        <v>0</v>
      </c>
      <c r="G1263" s="365"/>
      <c r="H1263" s="927">
        <f t="shared" si="41"/>
        <v>0</v>
      </c>
      <c r="I1263" s="927">
        <f t="shared" si="37"/>
        <v>0</v>
      </c>
      <c r="J1263" s="347" t="s">
        <v>2505</v>
      </c>
    </row>
    <row r="1264" spans="4:10">
      <c r="D1264" s="20">
        <f t="shared" si="40"/>
        <v>0</v>
      </c>
      <c r="E1264" s="20">
        <f t="shared" si="40"/>
        <v>0</v>
      </c>
      <c r="F1264" s="927">
        <f t="shared" si="40"/>
        <v>0</v>
      </c>
      <c r="G1264" s="365"/>
      <c r="H1264" s="927">
        <f t="shared" si="41"/>
        <v>0</v>
      </c>
      <c r="I1264" s="927">
        <f t="shared" ref="I1264:I1327" si="42">I302</f>
        <v>0</v>
      </c>
      <c r="J1264" s="347" t="s">
        <v>2505</v>
      </c>
    </row>
    <row r="1265" spans="4:10">
      <c r="D1265" s="20">
        <f t="shared" si="40"/>
        <v>0</v>
      </c>
      <c r="E1265" s="20">
        <f t="shared" si="40"/>
        <v>0</v>
      </c>
      <c r="F1265" s="927">
        <f t="shared" si="40"/>
        <v>0</v>
      </c>
      <c r="G1265" s="365"/>
      <c r="H1265" s="927">
        <f t="shared" si="41"/>
        <v>0</v>
      </c>
      <c r="I1265" s="927">
        <f t="shared" si="42"/>
        <v>0</v>
      </c>
      <c r="J1265" s="347" t="s">
        <v>2505</v>
      </c>
    </row>
    <row r="1266" spans="4:10">
      <c r="D1266" s="20">
        <f t="shared" si="40"/>
        <v>0</v>
      </c>
      <c r="E1266" s="20">
        <f t="shared" si="40"/>
        <v>0</v>
      </c>
      <c r="F1266" s="927">
        <f t="shared" si="40"/>
        <v>0</v>
      </c>
      <c r="G1266" s="365"/>
      <c r="H1266" s="927">
        <f t="shared" si="41"/>
        <v>0</v>
      </c>
      <c r="I1266" s="927">
        <f t="shared" si="42"/>
        <v>0</v>
      </c>
      <c r="J1266" s="347" t="s">
        <v>2505</v>
      </c>
    </row>
    <row r="1267" spans="4:10">
      <c r="D1267" s="20">
        <f t="shared" si="40"/>
        <v>0</v>
      </c>
      <c r="E1267" s="20">
        <f t="shared" si="40"/>
        <v>0</v>
      </c>
      <c r="F1267" s="927">
        <f t="shared" si="40"/>
        <v>0</v>
      </c>
      <c r="G1267" s="365"/>
      <c r="H1267" s="927">
        <f t="shared" si="41"/>
        <v>0</v>
      </c>
      <c r="I1267" s="927">
        <f t="shared" si="42"/>
        <v>0</v>
      </c>
      <c r="J1267" s="347" t="s">
        <v>2505</v>
      </c>
    </row>
    <row r="1268" spans="4:10">
      <c r="D1268" s="20">
        <f t="shared" si="40"/>
        <v>0</v>
      </c>
      <c r="E1268" s="20">
        <f t="shared" si="40"/>
        <v>0</v>
      </c>
      <c r="F1268" s="927">
        <f t="shared" si="40"/>
        <v>0</v>
      </c>
      <c r="G1268" s="365"/>
      <c r="H1268" s="927">
        <f t="shared" si="41"/>
        <v>0</v>
      </c>
      <c r="I1268" s="927">
        <f t="shared" si="42"/>
        <v>0</v>
      </c>
      <c r="J1268" s="347" t="s">
        <v>2505</v>
      </c>
    </row>
    <row r="1269" spans="4:10">
      <c r="D1269" s="20">
        <f t="shared" si="40"/>
        <v>0</v>
      </c>
      <c r="E1269" s="20">
        <f t="shared" si="40"/>
        <v>0</v>
      </c>
      <c r="F1269" s="927">
        <f t="shared" si="40"/>
        <v>0</v>
      </c>
      <c r="G1269" s="365"/>
      <c r="H1269" s="927">
        <f t="shared" si="41"/>
        <v>0</v>
      </c>
      <c r="I1269" s="927">
        <f t="shared" si="42"/>
        <v>0</v>
      </c>
      <c r="J1269" s="347" t="s">
        <v>2505</v>
      </c>
    </row>
    <row r="1270" spans="4:10">
      <c r="D1270" s="20">
        <f t="shared" si="40"/>
        <v>0</v>
      </c>
      <c r="E1270" s="20">
        <f t="shared" si="40"/>
        <v>0</v>
      </c>
      <c r="F1270" s="927">
        <f t="shared" si="40"/>
        <v>0</v>
      </c>
      <c r="G1270" s="365"/>
      <c r="H1270" s="927">
        <f t="shared" si="41"/>
        <v>0</v>
      </c>
      <c r="I1270" s="927">
        <f t="shared" si="42"/>
        <v>0</v>
      </c>
      <c r="J1270" s="347" t="s">
        <v>2505</v>
      </c>
    </row>
    <row r="1271" spans="4:10">
      <c r="D1271" s="20">
        <f t="shared" si="40"/>
        <v>0</v>
      </c>
      <c r="E1271" s="20">
        <f t="shared" si="40"/>
        <v>0</v>
      </c>
      <c r="F1271" s="927">
        <f t="shared" si="40"/>
        <v>0</v>
      </c>
      <c r="G1271" s="365"/>
      <c r="H1271" s="927">
        <f t="shared" si="41"/>
        <v>0</v>
      </c>
      <c r="I1271" s="927">
        <f t="shared" si="42"/>
        <v>0</v>
      </c>
      <c r="J1271" s="347" t="s">
        <v>2505</v>
      </c>
    </row>
    <row r="1272" spans="4:10">
      <c r="D1272" s="20">
        <f t="shared" si="40"/>
        <v>0</v>
      </c>
      <c r="E1272" s="20">
        <f t="shared" si="40"/>
        <v>0</v>
      </c>
      <c r="F1272" s="927">
        <f t="shared" si="40"/>
        <v>0</v>
      </c>
      <c r="G1272" s="365"/>
      <c r="H1272" s="927">
        <f t="shared" si="41"/>
        <v>0</v>
      </c>
      <c r="I1272" s="927">
        <f t="shared" si="42"/>
        <v>0</v>
      </c>
      <c r="J1272" s="347" t="s">
        <v>2505</v>
      </c>
    </row>
    <row r="1273" spans="4:10">
      <c r="D1273" s="20">
        <f t="shared" si="40"/>
        <v>0</v>
      </c>
      <c r="E1273" s="20">
        <f t="shared" si="40"/>
        <v>0</v>
      </c>
      <c r="F1273" s="927">
        <f t="shared" si="40"/>
        <v>0</v>
      </c>
      <c r="G1273" s="365"/>
      <c r="H1273" s="927">
        <f t="shared" si="41"/>
        <v>0</v>
      </c>
      <c r="I1273" s="927">
        <f t="shared" si="42"/>
        <v>0</v>
      </c>
      <c r="J1273" s="347" t="s">
        <v>2505</v>
      </c>
    </row>
    <row r="1274" spans="4:10">
      <c r="D1274" s="20">
        <f t="shared" si="40"/>
        <v>0</v>
      </c>
      <c r="E1274" s="20">
        <f t="shared" si="40"/>
        <v>0</v>
      </c>
      <c r="F1274" s="927">
        <f t="shared" si="40"/>
        <v>0</v>
      </c>
      <c r="G1274" s="365"/>
      <c r="H1274" s="927">
        <f t="shared" si="41"/>
        <v>0</v>
      </c>
      <c r="I1274" s="927">
        <f t="shared" si="42"/>
        <v>0</v>
      </c>
      <c r="J1274" s="347" t="s">
        <v>2505</v>
      </c>
    </row>
    <row r="1275" spans="4:10">
      <c r="D1275" s="20">
        <f t="shared" si="40"/>
        <v>0</v>
      </c>
      <c r="E1275" s="20">
        <f t="shared" si="40"/>
        <v>0</v>
      </c>
      <c r="F1275" s="927">
        <f t="shared" si="40"/>
        <v>0</v>
      </c>
      <c r="G1275" s="365"/>
      <c r="H1275" s="927">
        <f t="shared" si="41"/>
        <v>0</v>
      </c>
      <c r="I1275" s="927">
        <f t="shared" si="42"/>
        <v>0</v>
      </c>
      <c r="J1275" s="347" t="s">
        <v>2505</v>
      </c>
    </row>
    <row r="1276" spans="4:10">
      <c r="D1276" s="20">
        <f t="shared" si="40"/>
        <v>0</v>
      </c>
      <c r="E1276" s="20">
        <f t="shared" si="40"/>
        <v>0</v>
      </c>
      <c r="F1276" s="927">
        <f t="shared" si="40"/>
        <v>0</v>
      </c>
      <c r="G1276" s="365"/>
      <c r="H1276" s="927">
        <f t="shared" si="41"/>
        <v>0</v>
      </c>
      <c r="I1276" s="927">
        <f t="shared" si="42"/>
        <v>0</v>
      </c>
      <c r="J1276" s="347" t="s">
        <v>2505</v>
      </c>
    </row>
    <row r="1277" spans="4:10">
      <c r="D1277" s="20">
        <f t="shared" si="40"/>
        <v>0</v>
      </c>
      <c r="E1277" s="20">
        <f t="shared" si="40"/>
        <v>0</v>
      </c>
      <c r="F1277" s="927">
        <f t="shared" si="40"/>
        <v>0</v>
      </c>
      <c r="G1277" s="365"/>
      <c r="H1277" s="927">
        <f t="shared" si="41"/>
        <v>0</v>
      </c>
      <c r="I1277" s="927">
        <f t="shared" si="42"/>
        <v>0</v>
      </c>
      <c r="J1277" s="347" t="s">
        <v>2505</v>
      </c>
    </row>
    <row r="1278" spans="4:10">
      <c r="D1278" s="20">
        <f t="shared" ref="D1278:F1297" si="43">D316</f>
        <v>0</v>
      </c>
      <c r="E1278" s="20">
        <f t="shared" si="43"/>
        <v>0</v>
      </c>
      <c r="F1278" s="927">
        <f t="shared" si="43"/>
        <v>0</v>
      </c>
      <c r="G1278" s="365"/>
      <c r="H1278" s="927">
        <f t="shared" si="41"/>
        <v>0</v>
      </c>
      <c r="I1278" s="927">
        <f t="shared" si="42"/>
        <v>0</v>
      </c>
      <c r="J1278" s="347" t="s">
        <v>2505</v>
      </c>
    </row>
    <row r="1279" spans="4:10">
      <c r="D1279" s="20">
        <f t="shared" si="43"/>
        <v>0</v>
      </c>
      <c r="E1279" s="20">
        <f t="shared" si="43"/>
        <v>0</v>
      </c>
      <c r="F1279" s="927">
        <f t="shared" si="43"/>
        <v>0</v>
      </c>
      <c r="G1279" s="365"/>
      <c r="H1279" s="927">
        <f t="shared" si="41"/>
        <v>0</v>
      </c>
      <c r="I1279" s="927">
        <f t="shared" si="42"/>
        <v>0</v>
      </c>
      <c r="J1279" s="347" t="s">
        <v>2505</v>
      </c>
    </row>
    <row r="1280" spans="4:10">
      <c r="D1280" s="20">
        <f t="shared" si="43"/>
        <v>0</v>
      </c>
      <c r="E1280" s="20">
        <f t="shared" si="43"/>
        <v>0</v>
      </c>
      <c r="F1280" s="927">
        <f t="shared" si="43"/>
        <v>0</v>
      </c>
      <c r="G1280" s="365"/>
      <c r="H1280" s="927">
        <f t="shared" si="41"/>
        <v>0</v>
      </c>
      <c r="I1280" s="927">
        <f t="shared" si="42"/>
        <v>0</v>
      </c>
      <c r="J1280" s="347" t="s">
        <v>2505</v>
      </c>
    </row>
    <row r="1281" spans="4:10">
      <c r="D1281" s="20">
        <f t="shared" si="43"/>
        <v>0</v>
      </c>
      <c r="E1281" s="20">
        <f t="shared" si="43"/>
        <v>0</v>
      </c>
      <c r="F1281" s="927">
        <f t="shared" si="43"/>
        <v>0</v>
      </c>
      <c r="G1281" s="365"/>
      <c r="H1281" s="927">
        <f t="shared" si="41"/>
        <v>0</v>
      </c>
      <c r="I1281" s="927">
        <f t="shared" si="42"/>
        <v>0</v>
      </c>
      <c r="J1281" s="347" t="s">
        <v>2505</v>
      </c>
    </row>
    <row r="1282" spans="4:10">
      <c r="D1282" s="20">
        <f t="shared" si="43"/>
        <v>0</v>
      </c>
      <c r="E1282" s="20">
        <f t="shared" si="43"/>
        <v>0</v>
      </c>
      <c r="F1282" s="927">
        <f t="shared" si="43"/>
        <v>0</v>
      </c>
      <c r="G1282" s="365"/>
      <c r="H1282" s="927">
        <f t="shared" si="41"/>
        <v>0</v>
      </c>
      <c r="I1282" s="927">
        <f t="shared" si="42"/>
        <v>0</v>
      </c>
      <c r="J1282" s="347" t="s">
        <v>2505</v>
      </c>
    </row>
    <row r="1283" spans="4:10">
      <c r="D1283" s="20">
        <f t="shared" si="43"/>
        <v>0</v>
      </c>
      <c r="E1283" s="20">
        <f t="shared" si="43"/>
        <v>0</v>
      </c>
      <c r="F1283" s="927">
        <f t="shared" si="43"/>
        <v>0</v>
      </c>
      <c r="G1283" s="365"/>
      <c r="H1283" s="927">
        <f t="shared" si="41"/>
        <v>0</v>
      </c>
      <c r="I1283" s="927">
        <f t="shared" si="42"/>
        <v>0</v>
      </c>
      <c r="J1283" s="347" t="s">
        <v>2505</v>
      </c>
    </row>
    <row r="1284" spans="4:10">
      <c r="D1284" s="20">
        <f t="shared" si="43"/>
        <v>0</v>
      </c>
      <c r="E1284" s="20">
        <f t="shared" si="43"/>
        <v>0</v>
      </c>
      <c r="F1284" s="927">
        <f t="shared" si="43"/>
        <v>0</v>
      </c>
      <c r="G1284" s="365"/>
      <c r="H1284" s="927">
        <f t="shared" si="41"/>
        <v>0</v>
      </c>
      <c r="I1284" s="927">
        <f t="shared" si="42"/>
        <v>0</v>
      </c>
      <c r="J1284" s="347" t="s">
        <v>2505</v>
      </c>
    </row>
    <row r="1285" spans="4:10">
      <c r="D1285" s="20">
        <f t="shared" si="43"/>
        <v>0</v>
      </c>
      <c r="E1285" s="20">
        <f t="shared" si="43"/>
        <v>0</v>
      </c>
      <c r="F1285" s="927">
        <f t="shared" si="43"/>
        <v>0</v>
      </c>
      <c r="G1285" s="365"/>
      <c r="H1285" s="927">
        <f t="shared" si="41"/>
        <v>0</v>
      </c>
      <c r="I1285" s="927">
        <f t="shared" si="42"/>
        <v>0</v>
      </c>
      <c r="J1285" s="347" t="s">
        <v>2505</v>
      </c>
    </row>
    <row r="1286" spans="4:10">
      <c r="D1286" s="20">
        <f t="shared" si="43"/>
        <v>0</v>
      </c>
      <c r="E1286" s="20">
        <f t="shared" si="43"/>
        <v>0</v>
      </c>
      <c r="F1286" s="927">
        <f t="shared" si="43"/>
        <v>0</v>
      </c>
      <c r="G1286" s="365"/>
      <c r="H1286" s="927">
        <f t="shared" si="41"/>
        <v>0</v>
      </c>
      <c r="I1286" s="927">
        <f t="shared" si="42"/>
        <v>0</v>
      </c>
      <c r="J1286" s="347" t="s">
        <v>2505</v>
      </c>
    </row>
    <row r="1287" spans="4:10">
      <c r="D1287" s="20">
        <f t="shared" si="43"/>
        <v>0</v>
      </c>
      <c r="E1287" s="20">
        <f t="shared" si="43"/>
        <v>0</v>
      </c>
      <c r="F1287" s="927">
        <f t="shared" si="43"/>
        <v>0</v>
      </c>
      <c r="G1287" s="365"/>
      <c r="H1287" s="927">
        <f t="shared" si="41"/>
        <v>0</v>
      </c>
      <c r="I1287" s="927">
        <f t="shared" si="42"/>
        <v>0</v>
      </c>
      <c r="J1287" s="347" t="s">
        <v>2505</v>
      </c>
    </row>
    <row r="1288" spans="4:10">
      <c r="D1288" s="20">
        <f t="shared" si="43"/>
        <v>0</v>
      </c>
      <c r="E1288" s="20">
        <f t="shared" si="43"/>
        <v>0</v>
      </c>
      <c r="F1288" s="927">
        <f t="shared" si="43"/>
        <v>0</v>
      </c>
      <c r="G1288" s="365"/>
      <c r="H1288" s="927">
        <f t="shared" si="41"/>
        <v>0</v>
      </c>
      <c r="I1288" s="927">
        <f t="shared" si="42"/>
        <v>0</v>
      </c>
      <c r="J1288" s="347" t="s">
        <v>2505</v>
      </c>
    </row>
    <row r="1289" spans="4:10">
      <c r="D1289" s="20">
        <f t="shared" si="43"/>
        <v>0</v>
      </c>
      <c r="E1289" s="20">
        <f t="shared" si="43"/>
        <v>0</v>
      </c>
      <c r="F1289" s="927">
        <f t="shared" si="43"/>
        <v>0</v>
      </c>
      <c r="G1289" s="365"/>
      <c r="H1289" s="927">
        <f t="shared" si="41"/>
        <v>0</v>
      </c>
      <c r="I1289" s="927">
        <f t="shared" si="42"/>
        <v>0</v>
      </c>
      <c r="J1289" s="347" t="s">
        <v>2505</v>
      </c>
    </row>
    <row r="1290" spans="4:10">
      <c r="D1290" s="20">
        <f t="shared" si="43"/>
        <v>0</v>
      </c>
      <c r="E1290" s="20">
        <f t="shared" si="43"/>
        <v>0</v>
      </c>
      <c r="F1290" s="927">
        <f t="shared" si="43"/>
        <v>0</v>
      </c>
      <c r="G1290" s="365"/>
      <c r="H1290" s="927">
        <f t="shared" si="41"/>
        <v>0</v>
      </c>
      <c r="I1290" s="927">
        <f t="shared" si="42"/>
        <v>0</v>
      </c>
      <c r="J1290" s="347" t="s">
        <v>2505</v>
      </c>
    </row>
    <row r="1291" spans="4:10">
      <c r="D1291" s="20">
        <f t="shared" si="43"/>
        <v>0</v>
      </c>
      <c r="E1291" s="20">
        <f t="shared" si="43"/>
        <v>0</v>
      </c>
      <c r="F1291" s="927">
        <f t="shared" si="43"/>
        <v>0</v>
      </c>
      <c r="G1291" s="365"/>
      <c r="H1291" s="927">
        <f t="shared" si="41"/>
        <v>0</v>
      </c>
      <c r="I1291" s="927">
        <f t="shared" si="42"/>
        <v>0</v>
      </c>
      <c r="J1291" s="347" t="s">
        <v>2505</v>
      </c>
    </row>
    <row r="1292" spans="4:10">
      <c r="D1292" s="20">
        <f t="shared" si="43"/>
        <v>0</v>
      </c>
      <c r="E1292" s="20">
        <f t="shared" si="43"/>
        <v>0</v>
      </c>
      <c r="F1292" s="927">
        <f t="shared" si="43"/>
        <v>0</v>
      </c>
      <c r="G1292" s="365"/>
      <c r="H1292" s="927">
        <f t="shared" si="41"/>
        <v>0</v>
      </c>
      <c r="I1292" s="927">
        <f t="shared" si="42"/>
        <v>0</v>
      </c>
      <c r="J1292" s="347" t="s">
        <v>2505</v>
      </c>
    </row>
    <row r="1293" spans="4:10">
      <c r="D1293" s="20">
        <f t="shared" si="43"/>
        <v>0</v>
      </c>
      <c r="E1293" s="20">
        <f t="shared" si="43"/>
        <v>0</v>
      </c>
      <c r="F1293" s="927">
        <f t="shared" si="43"/>
        <v>0</v>
      </c>
      <c r="G1293" s="365"/>
      <c r="H1293" s="927">
        <f t="shared" si="41"/>
        <v>0</v>
      </c>
      <c r="I1293" s="927">
        <f t="shared" si="42"/>
        <v>0</v>
      </c>
      <c r="J1293" s="347" t="s">
        <v>2505</v>
      </c>
    </row>
    <row r="1294" spans="4:10">
      <c r="D1294" s="20">
        <f t="shared" si="43"/>
        <v>0</v>
      </c>
      <c r="E1294" s="20">
        <f t="shared" si="43"/>
        <v>0</v>
      </c>
      <c r="F1294" s="927">
        <f t="shared" si="43"/>
        <v>0</v>
      </c>
      <c r="G1294" s="365"/>
      <c r="H1294" s="927">
        <f t="shared" si="41"/>
        <v>0</v>
      </c>
      <c r="I1294" s="927">
        <f t="shared" si="42"/>
        <v>0</v>
      </c>
      <c r="J1294" s="347" t="s">
        <v>2505</v>
      </c>
    </row>
    <row r="1295" spans="4:10">
      <c r="D1295" s="20">
        <f t="shared" si="43"/>
        <v>0</v>
      </c>
      <c r="E1295" s="20">
        <f t="shared" si="43"/>
        <v>0</v>
      </c>
      <c r="F1295" s="927">
        <f t="shared" si="43"/>
        <v>0</v>
      </c>
      <c r="G1295" s="365"/>
      <c r="H1295" s="927">
        <f t="shared" si="41"/>
        <v>0</v>
      </c>
      <c r="I1295" s="927">
        <f t="shared" si="42"/>
        <v>0</v>
      </c>
      <c r="J1295" s="347" t="s">
        <v>2505</v>
      </c>
    </row>
    <row r="1296" spans="4:10">
      <c r="D1296" s="20">
        <f t="shared" si="43"/>
        <v>0</v>
      </c>
      <c r="E1296" s="20">
        <f t="shared" si="43"/>
        <v>0</v>
      </c>
      <c r="F1296" s="927">
        <f t="shared" si="43"/>
        <v>0</v>
      </c>
      <c r="G1296" s="365"/>
      <c r="H1296" s="927">
        <f t="shared" si="41"/>
        <v>0</v>
      </c>
      <c r="I1296" s="927">
        <f t="shared" si="42"/>
        <v>0</v>
      </c>
      <c r="J1296" s="347" t="s">
        <v>2505</v>
      </c>
    </row>
    <row r="1297" spans="4:10">
      <c r="D1297" s="20">
        <f t="shared" si="43"/>
        <v>0</v>
      </c>
      <c r="E1297" s="20">
        <f t="shared" si="43"/>
        <v>0</v>
      </c>
      <c r="F1297" s="927">
        <f t="shared" si="43"/>
        <v>0</v>
      </c>
      <c r="G1297" s="365"/>
      <c r="H1297" s="927">
        <f t="shared" si="41"/>
        <v>0</v>
      </c>
      <c r="I1297" s="927">
        <f t="shared" si="42"/>
        <v>0</v>
      </c>
      <c r="J1297" s="347" t="s">
        <v>2505</v>
      </c>
    </row>
    <row r="1298" spans="4:10">
      <c r="D1298" s="20">
        <f t="shared" ref="D1298:F1317" si="44">D336</f>
        <v>0</v>
      </c>
      <c r="E1298" s="20">
        <f t="shared" si="44"/>
        <v>0</v>
      </c>
      <c r="F1298" s="927">
        <f t="shared" si="44"/>
        <v>0</v>
      </c>
      <c r="G1298" s="365"/>
      <c r="H1298" s="927">
        <f t="shared" si="41"/>
        <v>0</v>
      </c>
      <c r="I1298" s="927">
        <f t="shared" si="42"/>
        <v>0</v>
      </c>
      <c r="J1298" s="347" t="s">
        <v>2505</v>
      </c>
    </row>
    <row r="1299" spans="4:10">
      <c r="D1299" s="20">
        <f t="shared" si="44"/>
        <v>0</v>
      </c>
      <c r="E1299" s="20">
        <f t="shared" si="44"/>
        <v>0</v>
      </c>
      <c r="F1299" s="927">
        <f t="shared" si="44"/>
        <v>0</v>
      </c>
      <c r="G1299" s="365"/>
      <c r="H1299" s="927">
        <f t="shared" si="41"/>
        <v>0</v>
      </c>
      <c r="I1299" s="927">
        <f t="shared" si="42"/>
        <v>0</v>
      </c>
      <c r="J1299" s="347" t="s">
        <v>2505</v>
      </c>
    </row>
    <row r="1300" spans="4:10">
      <c r="D1300" s="20">
        <f t="shared" si="44"/>
        <v>0</v>
      </c>
      <c r="E1300" s="20">
        <f t="shared" si="44"/>
        <v>0</v>
      </c>
      <c r="F1300" s="927">
        <f t="shared" si="44"/>
        <v>0</v>
      </c>
      <c r="G1300" s="365"/>
      <c r="H1300" s="927">
        <f t="shared" si="41"/>
        <v>0</v>
      </c>
      <c r="I1300" s="927">
        <f t="shared" si="42"/>
        <v>0</v>
      </c>
      <c r="J1300" s="347" t="s">
        <v>2505</v>
      </c>
    </row>
    <row r="1301" spans="4:10">
      <c r="D1301" s="20">
        <f t="shared" si="44"/>
        <v>0</v>
      </c>
      <c r="E1301" s="20">
        <f t="shared" si="44"/>
        <v>0</v>
      </c>
      <c r="F1301" s="927">
        <f t="shared" si="44"/>
        <v>0</v>
      </c>
      <c r="G1301" s="365"/>
      <c r="H1301" s="927">
        <f t="shared" si="41"/>
        <v>0</v>
      </c>
      <c r="I1301" s="927">
        <f t="shared" si="42"/>
        <v>0</v>
      </c>
      <c r="J1301" s="347" t="s">
        <v>2505</v>
      </c>
    </row>
    <row r="1302" spans="4:10">
      <c r="D1302" s="20">
        <f t="shared" si="44"/>
        <v>0</v>
      </c>
      <c r="E1302" s="20">
        <f t="shared" si="44"/>
        <v>0</v>
      </c>
      <c r="F1302" s="927">
        <f t="shared" si="44"/>
        <v>0</v>
      </c>
      <c r="G1302" s="365"/>
      <c r="H1302" s="927">
        <f t="shared" si="41"/>
        <v>0</v>
      </c>
      <c r="I1302" s="927">
        <f t="shared" si="42"/>
        <v>0</v>
      </c>
      <c r="J1302" s="347" t="s">
        <v>2505</v>
      </c>
    </row>
    <row r="1303" spans="4:10">
      <c r="D1303" s="20">
        <f t="shared" si="44"/>
        <v>0</v>
      </c>
      <c r="E1303" s="20">
        <f t="shared" si="44"/>
        <v>0</v>
      </c>
      <c r="F1303" s="927">
        <f t="shared" si="44"/>
        <v>0</v>
      </c>
      <c r="G1303" s="365"/>
      <c r="H1303" s="927">
        <f t="shared" si="41"/>
        <v>0</v>
      </c>
      <c r="I1303" s="927">
        <f t="shared" si="42"/>
        <v>0</v>
      </c>
      <c r="J1303" s="347" t="s">
        <v>2505</v>
      </c>
    </row>
    <row r="1304" spans="4:10">
      <c r="D1304" s="20">
        <f t="shared" si="44"/>
        <v>0</v>
      </c>
      <c r="E1304" s="20">
        <f t="shared" si="44"/>
        <v>0</v>
      </c>
      <c r="F1304" s="927">
        <f t="shared" si="44"/>
        <v>0</v>
      </c>
      <c r="G1304" s="365"/>
      <c r="H1304" s="927">
        <f t="shared" si="41"/>
        <v>0</v>
      </c>
      <c r="I1304" s="927">
        <f t="shared" si="42"/>
        <v>0</v>
      </c>
      <c r="J1304" s="347" t="s">
        <v>2505</v>
      </c>
    </row>
    <row r="1305" spans="4:10">
      <c r="D1305" s="20">
        <f t="shared" si="44"/>
        <v>0</v>
      </c>
      <c r="E1305" s="20">
        <f t="shared" si="44"/>
        <v>0</v>
      </c>
      <c r="F1305" s="927">
        <f t="shared" si="44"/>
        <v>0</v>
      </c>
      <c r="G1305" s="365"/>
      <c r="H1305" s="927">
        <f t="shared" si="41"/>
        <v>0</v>
      </c>
      <c r="I1305" s="927">
        <f t="shared" si="42"/>
        <v>0</v>
      </c>
      <c r="J1305" s="347" t="s">
        <v>2505</v>
      </c>
    </row>
    <row r="1306" spans="4:10">
      <c r="D1306" s="20">
        <f t="shared" si="44"/>
        <v>0</v>
      </c>
      <c r="E1306" s="20">
        <f t="shared" si="44"/>
        <v>0</v>
      </c>
      <c r="F1306" s="927">
        <f t="shared" si="44"/>
        <v>0</v>
      </c>
      <c r="G1306" s="365"/>
      <c r="H1306" s="927">
        <f t="shared" si="41"/>
        <v>0</v>
      </c>
      <c r="I1306" s="927">
        <f t="shared" si="42"/>
        <v>0</v>
      </c>
      <c r="J1306" s="347" t="s">
        <v>2505</v>
      </c>
    </row>
    <row r="1307" spans="4:10">
      <c r="D1307" s="20">
        <f t="shared" si="44"/>
        <v>0</v>
      </c>
      <c r="E1307" s="20">
        <f t="shared" si="44"/>
        <v>0</v>
      </c>
      <c r="F1307" s="927">
        <f t="shared" si="44"/>
        <v>0</v>
      </c>
      <c r="G1307" s="365"/>
      <c r="H1307" s="927">
        <f t="shared" si="41"/>
        <v>0</v>
      </c>
      <c r="I1307" s="927">
        <f t="shared" si="42"/>
        <v>0</v>
      </c>
      <c r="J1307" s="347" t="s">
        <v>2505</v>
      </c>
    </row>
    <row r="1308" spans="4:10">
      <c r="D1308" s="20">
        <f t="shared" si="44"/>
        <v>0</v>
      </c>
      <c r="E1308" s="20">
        <f t="shared" si="44"/>
        <v>0</v>
      </c>
      <c r="F1308" s="927">
        <f t="shared" si="44"/>
        <v>0</v>
      </c>
      <c r="G1308" s="365"/>
      <c r="H1308" s="927">
        <f t="shared" si="41"/>
        <v>0</v>
      </c>
      <c r="I1308" s="927">
        <f t="shared" si="42"/>
        <v>0</v>
      </c>
      <c r="J1308" s="347" t="s">
        <v>2505</v>
      </c>
    </row>
    <row r="1309" spans="4:10">
      <c r="D1309" s="20">
        <f t="shared" si="44"/>
        <v>0</v>
      </c>
      <c r="E1309" s="20">
        <f t="shared" si="44"/>
        <v>0</v>
      </c>
      <c r="F1309" s="927">
        <f t="shared" si="44"/>
        <v>0</v>
      </c>
      <c r="G1309" s="365"/>
      <c r="H1309" s="927">
        <f t="shared" si="41"/>
        <v>0</v>
      </c>
      <c r="I1309" s="927">
        <f t="shared" si="42"/>
        <v>0</v>
      </c>
      <c r="J1309" s="347" t="s">
        <v>2505</v>
      </c>
    </row>
    <row r="1310" spans="4:10">
      <c r="D1310" s="20">
        <f t="shared" si="44"/>
        <v>0</v>
      </c>
      <c r="E1310" s="20">
        <f t="shared" si="44"/>
        <v>0</v>
      </c>
      <c r="F1310" s="927">
        <f t="shared" si="44"/>
        <v>0</v>
      </c>
      <c r="G1310" s="365"/>
      <c r="H1310" s="927">
        <f t="shared" si="41"/>
        <v>0</v>
      </c>
      <c r="I1310" s="927">
        <f t="shared" si="42"/>
        <v>0</v>
      </c>
      <c r="J1310" s="347" t="s">
        <v>2505</v>
      </c>
    </row>
    <row r="1311" spans="4:10">
      <c r="D1311" s="20">
        <f t="shared" si="44"/>
        <v>0</v>
      </c>
      <c r="E1311" s="20">
        <f t="shared" si="44"/>
        <v>0</v>
      </c>
      <c r="F1311" s="927">
        <f t="shared" si="44"/>
        <v>0</v>
      </c>
      <c r="G1311" s="365"/>
      <c r="H1311" s="927">
        <f t="shared" si="41"/>
        <v>0</v>
      </c>
      <c r="I1311" s="927">
        <f t="shared" si="42"/>
        <v>0</v>
      </c>
      <c r="J1311" s="347" t="s">
        <v>2505</v>
      </c>
    </row>
    <row r="1312" spans="4:10">
      <c r="D1312" s="20">
        <f t="shared" si="44"/>
        <v>0</v>
      </c>
      <c r="E1312" s="20">
        <f t="shared" si="44"/>
        <v>0</v>
      </c>
      <c r="F1312" s="927">
        <f t="shared" si="44"/>
        <v>0</v>
      </c>
      <c r="G1312" s="365"/>
      <c r="H1312" s="927">
        <f t="shared" si="41"/>
        <v>0</v>
      </c>
      <c r="I1312" s="927">
        <f t="shared" si="42"/>
        <v>0</v>
      </c>
      <c r="J1312" s="347" t="s">
        <v>2505</v>
      </c>
    </row>
    <row r="1313" spans="4:10">
      <c r="D1313" s="20">
        <f t="shared" si="44"/>
        <v>0</v>
      </c>
      <c r="E1313" s="20">
        <f t="shared" si="44"/>
        <v>0</v>
      </c>
      <c r="F1313" s="927">
        <f t="shared" si="44"/>
        <v>0</v>
      </c>
      <c r="G1313" s="365"/>
      <c r="H1313" s="927">
        <f t="shared" si="41"/>
        <v>0</v>
      </c>
      <c r="I1313" s="927">
        <f t="shared" si="42"/>
        <v>0</v>
      </c>
      <c r="J1313" s="347" t="s">
        <v>2505</v>
      </c>
    </row>
    <row r="1314" spans="4:10">
      <c r="D1314" s="20">
        <f t="shared" si="44"/>
        <v>0</v>
      </c>
      <c r="E1314" s="20">
        <f t="shared" si="44"/>
        <v>0</v>
      </c>
      <c r="F1314" s="927">
        <f t="shared" si="44"/>
        <v>0</v>
      </c>
      <c r="G1314" s="365"/>
      <c r="H1314" s="927">
        <f t="shared" si="41"/>
        <v>0</v>
      </c>
      <c r="I1314" s="927">
        <f t="shared" si="42"/>
        <v>0</v>
      </c>
      <c r="J1314" s="347" t="s">
        <v>2505</v>
      </c>
    </row>
    <row r="1315" spans="4:10">
      <c r="D1315" s="20">
        <f t="shared" si="44"/>
        <v>0</v>
      </c>
      <c r="E1315" s="20">
        <f t="shared" si="44"/>
        <v>0</v>
      </c>
      <c r="F1315" s="927">
        <f t="shared" si="44"/>
        <v>0</v>
      </c>
      <c r="G1315" s="365"/>
      <c r="H1315" s="927">
        <f t="shared" si="41"/>
        <v>0</v>
      </c>
      <c r="I1315" s="927">
        <f t="shared" si="42"/>
        <v>0</v>
      </c>
      <c r="J1315" s="347" t="s">
        <v>2505</v>
      </c>
    </row>
    <row r="1316" spans="4:10">
      <c r="D1316" s="20">
        <f t="shared" si="44"/>
        <v>0</v>
      </c>
      <c r="E1316" s="20">
        <f t="shared" si="44"/>
        <v>0</v>
      </c>
      <c r="F1316" s="927">
        <f t="shared" si="44"/>
        <v>0</v>
      </c>
      <c r="G1316" s="365"/>
      <c r="H1316" s="927">
        <f t="shared" si="41"/>
        <v>0</v>
      </c>
      <c r="I1316" s="927">
        <f t="shared" si="42"/>
        <v>0</v>
      </c>
      <c r="J1316" s="347" t="s">
        <v>2505</v>
      </c>
    </row>
    <row r="1317" spans="4:10">
      <c r="D1317" s="20">
        <f t="shared" si="44"/>
        <v>0</v>
      </c>
      <c r="E1317" s="20">
        <f t="shared" si="44"/>
        <v>0</v>
      </c>
      <c r="F1317" s="927">
        <f t="shared" si="44"/>
        <v>0</v>
      </c>
      <c r="G1317" s="365"/>
      <c r="H1317" s="927">
        <f t="shared" si="41"/>
        <v>0</v>
      </c>
      <c r="I1317" s="927">
        <f t="shared" si="42"/>
        <v>0</v>
      </c>
      <c r="J1317" s="347" t="s">
        <v>2505</v>
      </c>
    </row>
    <row r="1318" spans="4:10">
      <c r="D1318" s="20">
        <f t="shared" ref="D1318:F1337" si="45">D356</f>
        <v>0</v>
      </c>
      <c r="E1318" s="20">
        <f t="shared" si="45"/>
        <v>0</v>
      </c>
      <c r="F1318" s="927">
        <f t="shared" si="45"/>
        <v>0</v>
      </c>
      <c r="G1318" s="365"/>
      <c r="H1318" s="927">
        <f t="shared" si="41"/>
        <v>0</v>
      </c>
      <c r="I1318" s="927">
        <f t="shared" si="42"/>
        <v>0</v>
      </c>
      <c r="J1318" s="347" t="s">
        <v>2505</v>
      </c>
    </row>
    <row r="1319" spans="4:10">
      <c r="D1319" s="20">
        <f t="shared" si="45"/>
        <v>0</v>
      </c>
      <c r="E1319" s="20">
        <f t="shared" si="45"/>
        <v>0</v>
      </c>
      <c r="F1319" s="927">
        <f t="shared" si="45"/>
        <v>0</v>
      </c>
      <c r="G1319" s="365"/>
      <c r="H1319" s="927">
        <f t="shared" si="41"/>
        <v>0</v>
      </c>
      <c r="I1319" s="927">
        <f t="shared" si="42"/>
        <v>0</v>
      </c>
      <c r="J1319" s="347" t="s">
        <v>2505</v>
      </c>
    </row>
    <row r="1320" spans="4:10">
      <c r="D1320" s="20">
        <f t="shared" si="45"/>
        <v>0</v>
      </c>
      <c r="E1320" s="20">
        <f t="shared" si="45"/>
        <v>0</v>
      </c>
      <c r="F1320" s="927">
        <f t="shared" si="45"/>
        <v>0</v>
      </c>
      <c r="G1320" s="365"/>
      <c r="H1320" s="927">
        <f t="shared" si="41"/>
        <v>0</v>
      </c>
      <c r="I1320" s="927">
        <f t="shared" si="42"/>
        <v>0</v>
      </c>
      <c r="J1320" s="347" t="s">
        <v>2505</v>
      </c>
    </row>
    <row r="1321" spans="4:10">
      <c r="D1321" s="20">
        <f t="shared" si="45"/>
        <v>0</v>
      </c>
      <c r="E1321" s="20">
        <f t="shared" si="45"/>
        <v>0</v>
      </c>
      <c r="F1321" s="927">
        <f t="shared" si="45"/>
        <v>0</v>
      </c>
      <c r="G1321" s="365"/>
      <c r="H1321" s="927">
        <f t="shared" si="41"/>
        <v>0</v>
      </c>
      <c r="I1321" s="927">
        <f t="shared" si="42"/>
        <v>0</v>
      </c>
      <c r="J1321" s="347" t="s">
        <v>2505</v>
      </c>
    </row>
    <row r="1322" spans="4:10">
      <c r="D1322" s="20">
        <f t="shared" si="45"/>
        <v>0</v>
      </c>
      <c r="E1322" s="20">
        <f t="shared" si="45"/>
        <v>0</v>
      </c>
      <c r="F1322" s="927">
        <f t="shared" si="45"/>
        <v>0</v>
      </c>
      <c r="G1322" s="365"/>
      <c r="H1322" s="927">
        <f t="shared" si="41"/>
        <v>0</v>
      </c>
      <c r="I1322" s="927">
        <f t="shared" si="42"/>
        <v>0</v>
      </c>
      <c r="J1322" s="347" t="s">
        <v>2505</v>
      </c>
    </row>
    <row r="1323" spans="4:10">
      <c r="D1323" s="20">
        <f t="shared" si="45"/>
        <v>0</v>
      </c>
      <c r="E1323" s="20">
        <f t="shared" si="45"/>
        <v>0</v>
      </c>
      <c r="F1323" s="927">
        <f t="shared" si="45"/>
        <v>0</v>
      </c>
      <c r="G1323" s="365"/>
      <c r="H1323" s="927">
        <f t="shared" si="41"/>
        <v>0</v>
      </c>
      <c r="I1323" s="927">
        <f t="shared" si="42"/>
        <v>0</v>
      </c>
      <c r="J1323" s="347" t="s">
        <v>2505</v>
      </c>
    </row>
    <row r="1324" spans="4:10">
      <c r="D1324" s="20">
        <f t="shared" si="45"/>
        <v>0</v>
      </c>
      <c r="E1324" s="20">
        <f t="shared" si="45"/>
        <v>0</v>
      </c>
      <c r="F1324" s="927">
        <f t="shared" si="45"/>
        <v>0</v>
      </c>
      <c r="G1324" s="365"/>
      <c r="H1324" s="927">
        <f t="shared" si="41"/>
        <v>0</v>
      </c>
      <c r="I1324" s="927">
        <f t="shared" si="42"/>
        <v>0</v>
      </c>
      <c r="J1324" s="347" t="s">
        <v>2505</v>
      </c>
    </row>
    <row r="1325" spans="4:10">
      <c r="D1325" s="20">
        <f t="shared" si="45"/>
        <v>0</v>
      </c>
      <c r="E1325" s="20">
        <f t="shared" si="45"/>
        <v>0</v>
      </c>
      <c r="F1325" s="927">
        <f t="shared" si="45"/>
        <v>0</v>
      </c>
      <c r="G1325" s="365"/>
      <c r="H1325" s="927">
        <f t="shared" si="41"/>
        <v>0</v>
      </c>
      <c r="I1325" s="927">
        <f t="shared" si="42"/>
        <v>0</v>
      </c>
      <c r="J1325" s="347" t="s">
        <v>2505</v>
      </c>
    </row>
    <row r="1326" spans="4:10">
      <c r="D1326" s="20">
        <f t="shared" si="45"/>
        <v>0</v>
      </c>
      <c r="E1326" s="20">
        <f t="shared" si="45"/>
        <v>0</v>
      </c>
      <c r="F1326" s="927">
        <f t="shared" si="45"/>
        <v>0</v>
      </c>
      <c r="G1326" s="365"/>
      <c r="H1326" s="927">
        <f t="shared" ref="H1326:H1389" si="46">H364</f>
        <v>0</v>
      </c>
      <c r="I1326" s="927">
        <f t="shared" si="42"/>
        <v>0</v>
      </c>
      <c r="J1326" s="347" t="s">
        <v>2505</v>
      </c>
    </row>
    <row r="1327" spans="4:10">
      <c r="D1327" s="20">
        <f t="shared" si="45"/>
        <v>0</v>
      </c>
      <c r="E1327" s="20">
        <f t="shared" si="45"/>
        <v>0</v>
      </c>
      <c r="F1327" s="927">
        <f t="shared" si="45"/>
        <v>0</v>
      </c>
      <c r="G1327" s="365"/>
      <c r="H1327" s="927">
        <f t="shared" si="46"/>
        <v>0</v>
      </c>
      <c r="I1327" s="927">
        <f t="shared" si="42"/>
        <v>0</v>
      </c>
      <c r="J1327" s="347" t="s">
        <v>2505</v>
      </c>
    </row>
    <row r="1328" spans="4:10">
      <c r="D1328" s="20">
        <f t="shared" si="45"/>
        <v>0</v>
      </c>
      <c r="E1328" s="20">
        <f t="shared" si="45"/>
        <v>0</v>
      </c>
      <c r="F1328" s="927">
        <f t="shared" si="45"/>
        <v>0</v>
      </c>
      <c r="G1328" s="365"/>
      <c r="H1328" s="927">
        <f t="shared" si="46"/>
        <v>0</v>
      </c>
      <c r="I1328" s="927">
        <f t="shared" ref="I1328:I1391" si="47">I366</f>
        <v>0</v>
      </c>
      <c r="J1328" s="347" t="s">
        <v>2505</v>
      </c>
    </row>
    <row r="1329" spans="4:10">
      <c r="D1329" s="20">
        <f t="shared" si="45"/>
        <v>0</v>
      </c>
      <c r="E1329" s="20">
        <f t="shared" si="45"/>
        <v>0</v>
      </c>
      <c r="F1329" s="927">
        <f t="shared" si="45"/>
        <v>0</v>
      </c>
      <c r="G1329" s="365"/>
      <c r="H1329" s="927">
        <f t="shared" si="46"/>
        <v>0</v>
      </c>
      <c r="I1329" s="927">
        <f t="shared" si="47"/>
        <v>0</v>
      </c>
      <c r="J1329" s="347" t="s">
        <v>2505</v>
      </c>
    </row>
    <row r="1330" spans="4:10">
      <c r="D1330" s="20">
        <f t="shared" si="45"/>
        <v>0</v>
      </c>
      <c r="E1330" s="20">
        <f t="shared" si="45"/>
        <v>0</v>
      </c>
      <c r="F1330" s="927">
        <f t="shared" si="45"/>
        <v>0</v>
      </c>
      <c r="G1330" s="365"/>
      <c r="H1330" s="927">
        <f t="shared" si="46"/>
        <v>0</v>
      </c>
      <c r="I1330" s="927">
        <f t="shared" si="47"/>
        <v>0</v>
      </c>
      <c r="J1330" s="347" t="s">
        <v>2505</v>
      </c>
    </row>
    <row r="1331" spans="4:10">
      <c r="D1331" s="20">
        <f t="shared" si="45"/>
        <v>0</v>
      </c>
      <c r="E1331" s="20">
        <f t="shared" si="45"/>
        <v>0</v>
      </c>
      <c r="F1331" s="927">
        <f t="shared" si="45"/>
        <v>0</v>
      </c>
      <c r="G1331" s="365"/>
      <c r="H1331" s="927">
        <f t="shared" si="46"/>
        <v>0</v>
      </c>
      <c r="I1331" s="927">
        <f t="shared" si="47"/>
        <v>0</v>
      </c>
      <c r="J1331" s="347" t="s">
        <v>2505</v>
      </c>
    </row>
    <row r="1332" spans="4:10">
      <c r="D1332" s="20">
        <f t="shared" si="45"/>
        <v>0</v>
      </c>
      <c r="E1332" s="20">
        <f t="shared" si="45"/>
        <v>0</v>
      </c>
      <c r="F1332" s="927">
        <f t="shared" si="45"/>
        <v>0</v>
      </c>
      <c r="G1332" s="365"/>
      <c r="H1332" s="927">
        <f t="shared" si="46"/>
        <v>0</v>
      </c>
      <c r="I1332" s="927">
        <f t="shared" si="47"/>
        <v>0</v>
      </c>
      <c r="J1332" s="347" t="s">
        <v>2505</v>
      </c>
    </row>
    <row r="1333" spans="4:10">
      <c r="D1333" s="20">
        <f t="shared" si="45"/>
        <v>0</v>
      </c>
      <c r="E1333" s="20">
        <f t="shared" si="45"/>
        <v>0</v>
      </c>
      <c r="F1333" s="927">
        <f t="shared" si="45"/>
        <v>0</v>
      </c>
      <c r="G1333" s="365"/>
      <c r="H1333" s="927">
        <f t="shared" si="46"/>
        <v>0</v>
      </c>
      <c r="I1333" s="927">
        <f t="shared" si="47"/>
        <v>0</v>
      </c>
      <c r="J1333" s="347" t="s">
        <v>2505</v>
      </c>
    </row>
    <row r="1334" spans="4:10">
      <c r="D1334" s="20">
        <f t="shared" si="45"/>
        <v>0</v>
      </c>
      <c r="E1334" s="20">
        <f t="shared" si="45"/>
        <v>0</v>
      </c>
      <c r="F1334" s="927">
        <f t="shared" si="45"/>
        <v>0</v>
      </c>
      <c r="G1334" s="365"/>
      <c r="H1334" s="927">
        <f t="shared" si="46"/>
        <v>0</v>
      </c>
      <c r="I1334" s="927">
        <f t="shared" si="47"/>
        <v>0</v>
      </c>
      <c r="J1334" s="347" t="s">
        <v>2505</v>
      </c>
    </row>
    <row r="1335" spans="4:10">
      <c r="D1335" s="20">
        <f t="shared" si="45"/>
        <v>0</v>
      </c>
      <c r="E1335" s="20">
        <f t="shared" si="45"/>
        <v>0</v>
      </c>
      <c r="F1335" s="927">
        <f t="shared" si="45"/>
        <v>0</v>
      </c>
      <c r="G1335" s="365"/>
      <c r="H1335" s="927">
        <f t="shared" si="46"/>
        <v>0</v>
      </c>
      <c r="I1335" s="927">
        <f t="shared" si="47"/>
        <v>0</v>
      </c>
      <c r="J1335" s="347" t="s">
        <v>2505</v>
      </c>
    </row>
    <row r="1336" spans="4:10">
      <c r="D1336" s="20">
        <f t="shared" si="45"/>
        <v>0</v>
      </c>
      <c r="E1336" s="20">
        <f t="shared" si="45"/>
        <v>0</v>
      </c>
      <c r="F1336" s="927">
        <f t="shared" si="45"/>
        <v>0</v>
      </c>
      <c r="G1336" s="365"/>
      <c r="H1336" s="927">
        <f t="shared" si="46"/>
        <v>0</v>
      </c>
      <c r="I1336" s="927">
        <f t="shared" si="47"/>
        <v>0</v>
      </c>
      <c r="J1336" s="347" t="s">
        <v>2505</v>
      </c>
    </row>
    <row r="1337" spans="4:10">
      <c r="D1337" s="20">
        <f t="shared" si="45"/>
        <v>0</v>
      </c>
      <c r="E1337" s="20">
        <f t="shared" si="45"/>
        <v>0</v>
      </c>
      <c r="F1337" s="927">
        <f t="shared" si="45"/>
        <v>0</v>
      </c>
      <c r="G1337" s="365"/>
      <c r="H1337" s="927">
        <f t="shared" si="46"/>
        <v>0</v>
      </c>
      <c r="I1337" s="927">
        <f t="shared" si="47"/>
        <v>0</v>
      </c>
      <c r="J1337" s="347" t="s">
        <v>2505</v>
      </c>
    </row>
    <row r="1338" spans="4:10">
      <c r="D1338" s="20">
        <f t="shared" ref="D1338:F1357" si="48">D376</f>
        <v>0</v>
      </c>
      <c r="E1338" s="20">
        <f t="shared" si="48"/>
        <v>0</v>
      </c>
      <c r="F1338" s="927">
        <f t="shared" si="48"/>
        <v>0</v>
      </c>
      <c r="G1338" s="365"/>
      <c r="H1338" s="927">
        <f t="shared" si="46"/>
        <v>0</v>
      </c>
      <c r="I1338" s="927">
        <f t="shared" si="47"/>
        <v>0</v>
      </c>
      <c r="J1338" s="347" t="s">
        <v>2505</v>
      </c>
    </row>
    <row r="1339" spans="4:10">
      <c r="D1339" s="20">
        <f t="shared" si="48"/>
        <v>0</v>
      </c>
      <c r="E1339" s="20">
        <f t="shared" si="48"/>
        <v>0</v>
      </c>
      <c r="F1339" s="927">
        <f t="shared" si="48"/>
        <v>0</v>
      </c>
      <c r="G1339" s="365"/>
      <c r="H1339" s="927">
        <f t="shared" si="46"/>
        <v>0</v>
      </c>
      <c r="I1339" s="927">
        <f t="shared" si="47"/>
        <v>0</v>
      </c>
      <c r="J1339" s="347" t="s">
        <v>2505</v>
      </c>
    </row>
    <row r="1340" spans="4:10">
      <c r="D1340" s="20">
        <f t="shared" si="48"/>
        <v>0</v>
      </c>
      <c r="E1340" s="20">
        <f t="shared" si="48"/>
        <v>0</v>
      </c>
      <c r="F1340" s="927">
        <f t="shared" si="48"/>
        <v>0</v>
      </c>
      <c r="G1340" s="365"/>
      <c r="H1340" s="927">
        <f t="shared" si="46"/>
        <v>0</v>
      </c>
      <c r="I1340" s="927">
        <f t="shared" si="47"/>
        <v>0</v>
      </c>
      <c r="J1340" s="347" t="s">
        <v>2505</v>
      </c>
    </row>
    <row r="1341" spans="4:10">
      <c r="D1341" s="20">
        <f t="shared" si="48"/>
        <v>0</v>
      </c>
      <c r="E1341" s="20">
        <f t="shared" si="48"/>
        <v>0</v>
      </c>
      <c r="F1341" s="927">
        <f t="shared" si="48"/>
        <v>0</v>
      </c>
      <c r="G1341" s="365"/>
      <c r="H1341" s="927">
        <f t="shared" si="46"/>
        <v>0</v>
      </c>
      <c r="I1341" s="927">
        <f t="shared" si="47"/>
        <v>0</v>
      </c>
      <c r="J1341" s="347" t="s">
        <v>2505</v>
      </c>
    </row>
    <row r="1342" spans="4:10">
      <c r="D1342" s="20">
        <f t="shared" si="48"/>
        <v>0</v>
      </c>
      <c r="E1342" s="20">
        <f t="shared" si="48"/>
        <v>0</v>
      </c>
      <c r="F1342" s="927">
        <f t="shared" si="48"/>
        <v>0</v>
      </c>
      <c r="G1342" s="365"/>
      <c r="H1342" s="927">
        <f t="shared" si="46"/>
        <v>0</v>
      </c>
      <c r="I1342" s="927">
        <f t="shared" si="47"/>
        <v>0</v>
      </c>
      <c r="J1342" s="347" t="s">
        <v>2505</v>
      </c>
    </row>
    <row r="1343" spans="4:10">
      <c r="D1343" s="20">
        <f t="shared" si="48"/>
        <v>0</v>
      </c>
      <c r="E1343" s="20">
        <f t="shared" si="48"/>
        <v>0</v>
      </c>
      <c r="F1343" s="927">
        <f t="shared" si="48"/>
        <v>0</v>
      </c>
      <c r="G1343" s="365"/>
      <c r="H1343" s="927">
        <f t="shared" si="46"/>
        <v>0</v>
      </c>
      <c r="I1343" s="927">
        <f t="shared" si="47"/>
        <v>0</v>
      </c>
      <c r="J1343" s="347" t="s">
        <v>2505</v>
      </c>
    </row>
    <row r="1344" spans="4:10">
      <c r="D1344" s="20">
        <f t="shared" si="48"/>
        <v>0</v>
      </c>
      <c r="E1344" s="20">
        <f t="shared" si="48"/>
        <v>0</v>
      </c>
      <c r="F1344" s="927">
        <f t="shared" si="48"/>
        <v>0</v>
      </c>
      <c r="G1344" s="365"/>
      <c r="H1344" s="927">
        <f t="shared" si="46"/>
        <v>0</v>
      </c>
      <c r="I1344" s="927">
        <f t="shared" si="47"/>
        <v>0</v>
      </c>
      <c r="J1344" s="347" t="s">
        <v>2505</v>
      </c>
    </row>
    <row r="1345" spans="4:10">
      <c r="D1345" s="20">
        <f t="shared" si="48"/>
        <v>0</v>
      </c>
      <c r="E1345" s="20">
        <f t="shared" si="48"/>
        <v>0</v>
      </c>
      <c r="F1345" s="927">
        <f t="shared" si="48"/>
        <v>0</v>
      </c>
      <c r="G1345" s="365"/>
      <c r="H1345" s="927">
        <f t="shared" si="46"/>
        <v>0</v>
      </c>
      <c r="I1345" s="927">
        <f t="shared" si="47"/>
        <v>0</v>
      </c>
      <c r="J1345" s="347" t="s">
        <v>2505</v>
      </c>
    </row>
    <row r="1346" spans="4:10">
      <c r="D1346" s="20">
        <f t="shared" si="48"/>
        <v>0</v>
      </c>
      <c r="E1346" s="20">
        <f t="shared" si="48"/>
        <v>0</v>
      </c>
      <c r="F1346" s="927">
        <f t="shared" si="48"/>
        <v>0</v>
      </c>
      <c r="G1346" s="365"/>
      <c r="H1346" s="927">
        <f t="shared" si="46"/>
        <v>0</v>
      </c>
      <c r="I1346" s="927">
        <f t="shared" si="47"/>
        <v>0</v>
      </c>
      <c r="J1346" s="347" t="s">
        <v>2505</v>
      </c>
    </row>
    <row r="1347" spans="4:10">
      <c r="D1347" s="20">
        <f t="shared" si="48"/>
        <v>0</v>
      </c>
      <c r="E1347" s="20">
        <f t="shared" si="48"/>
        <v>0</v>
      </c>
      <c r="F1347" s="927">
        <f t="shared" si="48"/>
        <v>0</v>
      </c>
      <c r="G1347" s="365"/>
      <c r="H1347" s="927">
        <f t="shared" si="46"/>
        <v>0</v>
      </c>
      <c r="I1347" s="927">
        <f t="shared" si="47"/>
        <v>0</v>
      </c>
      <c r="J1347" s="347" t="s">
        <v>2505</v>
      </c>
    </row>
    <row r="1348" spans="4:10">
      <c r="D1348" s="20">
        <f t="shared" si="48"/>
        <v>0</v>
      </c>
      <c r="E1348" s="20">
        <f t="shared" si="48"/>
        <v>0</v>
      </c>
      <c r="F1348" s="927">
        <f t="shared" si="48"/>
        <v>0</v>
      </c>
      <c r="G1348" s="365"/>
      <c r="H1348" s="927">
        <f t="shared" si="46"/>
        <v>0</v>
      </c>
      <c r="I1348" s="927">
        <f t="shared" si="47"/>
        <v>0</v>
      </c>
      <c r="J1348" s="347" t="s">
        <v>2505</v>
      </c>
    </row>
    <row r="1349" spans="4:10">
      <c r="D1349" s="20">
        <f t="shared" si="48"/>
        <v>0</v>
      </c>
      <c r="E1349" s="20">
        <f t="shared" si="48"/>
        <v>0</v>
      </c>
      <c r="F1349" s="927">
        <f t="shared" si="48"/>
        <v>0</v>
      </c>
      <c r="G1349" s="365"/>
      <c r="H1349" s="927">
        <f t="shared" si="46"/>
        <v>0</v>
      </c>
      <c r="I1349" s="927">
        <f t="shared" si="47"/>
        <v>0</v>
      </c>
      <c r="J1349" s="347" t="s">
        <v>2505</v>
      </c>
    </row>
    <row r="1350" spans="4:10">
      <c r="D1350" s="20">
        <f t="shared" si="48"/>
        <v>0</v>
      </c>
      <c r="E1350" s="20">
        <f t="shared" si="48"/>
        <v>0</v>
      </c>
      <c r="F1350" s="927">
        <f t="shared" si="48"/>
        <v>0</v>
      </c>
      <c r="G1350" s="365"/>
      <c r="H1350" s="927">
        <f t="shared" si="46"/>
        <v>0</v>
      </c>
      <c r="I1350" s="927">
        <f t="shared" si="47"/>
        <v>0</v>
      </c>
      <c r="J1350" s="347" t="s">
        <v>2505</v>
      </c>
    </row>
    <row r="1351" spans="4:10">
      <c r="D1351" s="20">
        <f t="shared" si="48"/>
        <v>0</v>
      </c>
      <c r="E1351" s="20">
        <f t="shared" si="48"/>
        <v>0</v>
      </c>
      <c r="F1351" s="927">
        <f t="shared" si="48"/>
        <v>0</v>
      </c>
      <c r="G1351" s="365"/>
      <c r="H1351" s="927">
        <f t="shared" si="46"/>
        <v>0</v>
      </c>
      <c r="I1351" s="927">
        <f t="shared" si="47"/>
        <v>0</v>
      </c>
      <c r="J1351" s="347" t="s">
        <v>2505</v>
      </c>
    </row>
    <row r="1352" spans="4:10">
      <c r="D1352" s="20">
        <f t="shared" si="48"/>
        <v>0</v>
      </c>
      <c r="E1352" s="20">
        <f t="shared" si="48"/>
        <v>0</v>
      </c>
      <c r="F1352" s="927">
        <f t="shared" si="48"/>
        <v>0</v>
      </c>
      <c r="G1352" s="365"/>
      <c r="H1352" s="927">
        <f t="shared" si="46"/>
        <v>0</v>
      </c>
      <c r="I1352" s="927">
        <f t="shared" si="47"/>
        <v>0</v>
      </c>
      <c r="J1352" s="347" t="s">
        <v>2505</v>
      </c>
    </row>
    <row r="1353" spans="4:10">
      <c r="D1353" s="20">
        <f t="shared" si="48"/>
        <v>0</v>
      </c>
      <c r="E1353" s="20">
        <f t="shared" si="48"/>
        <v>0</v>
      </c>
      <c r="F1353" s="927">
        <f t="shared" si="48"/>
        <v>0</v>
      </c>
      <c r="G1353" s="365"/>
      <c r="H1353" s="927">
        <f t="shared" si="46"/>
        <v>0</v>
      </c>
      <c r="I1353" s="927">
        <f t="shared" si="47"/>
        <v>0</v>
      </c>
      <c r="J1353" s="347" t="s">
        <v>2505</v>
      </c>
    </row>
    <row r="1354" spans="4:10">
      <c r="D1354" s="20">
        <f t="shared" si="48"/>
        <v>0</v>
      </c>
      <c r="E1354" s="20">
        <f t="shared" si="48"/>
        <v>0</v>
      </c>
      <c r="F1354" s="927">
        <f t="shared" si="48"/>
        <v>0</v>
      </c>
      <c r="G1354" s="365"/>
      <c r="H1354" s="927">
        <f t="shared" si="46"/>
        <v>0</v>
      </c>
      <c r="I1354" s="927">
        <f t="shared" si="47"/>
        <v>0</v>
      </c>
      <c r="J1354" s="347" t="s">
        <v>2505</v>
      </c>
    </row>
    <row r="1355" spans="4:10">
      <c r="D1355" s="20">
        <f t="shared" si="48"/>
        <v>0</v>
      </c>
      <c r="E1355" s="20">
        <f t="shared" si="48"/>
        <v>0</v>
      </c>
      <c r="F1355" s="927">
        <f t="shared" si="48"/>
        <v>0</v>
      </c>
      <c r="G1355" s="365"/>
      <c r="H1355" s="927">
        <f t="shared" si="46"/>
        <v>0</v>
      </c>
      <c r="I1355" s="927">
        <f t="shared" si="47"/>
        <v>0</v>
      </c>
      <c r="J1355" s="347" t="s">
        <v>2505</v>
      </c>
    </row>
    <row r="1356" spans="4:10">
      <c r="D1356" s="20">
        <f t="shared" si="48"/>
        <v>0</v>
      </c>
      <c r="E1356" s="20">
        <f t="shared" si="48"/>
        <v>0</v>
      </c>
      <c r="F1356" s="927">
        <f t="shared" si="48"/>
        <v>0</v>
      </c>
      <c r="G1356" s="365"/>
      <c r="H1356" s="927">
        <f t="shared" si="46"/>
        <v>0</v>
      </c>
      <c r="I1356" s="927">
        <f t="shared" si="47"/>
        <v>0</v>
      </c>
      <c r="J1356" s="347" t="s">
        <v>2505</v>
      </c>
    </row>
    <row r="1357" spans="4:10">
      <c r="D1357" s="20">
        <f t="shared" si="48"/>
        <v>0</v>
      </c>
      <c r="E1357" s="20">
        <f t="shared" si="48"/>
        <v>0</v>
      </c>
      <c r="F1357" s="927">
        <f t="shared" si="48"/>
        <v>0</v>
      </c>
      <c r="G1357" s="20"/>
      <c r="H1357" s="927">
        <f t="shared" si="46"/>
        <v>0</v>
      </c>
      <c r="I1357" s="927">
        <f t="shared" si="47"/>
        <v>0</v>
      </c>
      <c r="J1357" s="347" t="s">
        <v>2505</v>
      </c>
    </row>
    <row r="1358" spans="4:10">
      <c r="D1358" s="20">
        <f t="shared" ref="D1358:F1377" si="49">D396</f>
        <v>0</v>
      </c>
      <c r="E1358" s="20">
        <f t="shared" si="49"/>
        <v>0</v>
      </c>
      <c r="F1358" s="927">
        <f t="shared" si="49"/>
        <v>0</v>
      </c>
      <c r="G1358" s="20"/>
      <c r="H1358" s="927">
        <f t="shared" si="46"/>
        <v>0</v>
      </c>
      <c r="I1358" s="927">
        <f t="shared" si="47"/>
        <v>0</v>
      </c>
      <c r="J1358" s="347" t="s">
        <v>2505</v>
      </c>
    </row>
    <row r="1359" spans="4:10">
      <c r="D1359" s="20">
        <f t="shared" si="49"/>
        <v>0</v>
      </c>
      <c r="E1359" s="20">
        <f t="shared" si="49"/>
        <v>0</v>
      </c>
      <c r="F1359" s="927">
        <f t="shared" si="49"/>
        <v>0</v>
      </c>
      <c r="G1359" s="20"/>
      <c r="H1359" s="927">
        <f t="shared" si="46"/>
        <v>0</v>
      </c>
      <c r="I1359" s="927">
        <f t="shared" si="47"/>
        <v>0</v>
      </c>
      <c r="J1359" s="347" t="s">
        <v>2505</v>
      </c>
    </row>
    <row r="1360" spans="4:10">
      <c r="D1360" s="20">
        <f t="shared" si="49"/>
        <v>0</v>
      </c>
      <c r="E1360" s="20">
        <f t="shared" si="49"/>
        <v>0</v>
      </c>
      <c r="F1360" s="927">
        <f t="shared" si="49"/>
        <v>0</v>
      </c>
      <c r="G1360" s="20"/>
      <c r="H1360" s="927">
        <f t="shared" si="46"/>
        <v>0</v>
      </c>
      <c r="I1360" s="927">
        <f t="shared" si="47"/>
        <v>0</v>
      </c>
      <c r="J1360" s="347" t="s">
        <v>2505</v>
      </c>
    </row>
    <row r="1361" spans="4:10">
      <c r="D1361" s="20">
        <f t="shared" si="49"/>
        <v>0</v>
      </c>
      <c r="E1361" s="20">
        <f t="shared" si="49"/>
        <v>0</v>
      </c>
      <c r="F1361" s="927">
        <f t="shared" si="49"/>
        <v>0</v>
      </c>
      <c r="G1361" s="20"/>
      <c r="H1361" s="927">
        <f t="shared" si="46"/>
        <v>0</v>
      </c>
      <c r="I1361" s="927">
        <f t="shared" si="47"/>
        <v>0</v>
      </c>
      <c r="J1361" s="347" t="s">
        <v>2505</v>
      </c>
    </row>
    <row r="1362" spans="4:10">
      <c r="D1362" s="20">
        <f t="shared" si="49"/>
        <v>0</v>
      </c>
      <c r="E1362" s="20">
        <f t="shared" si="49"/>
        <v>0</v>
      </c>
      <c r="F1362" s="927">
        <f t="shared" si="49"/>
        <v>0</v>
      </c>
      <c r="G1362" s="367"/>
      <c r="H1362" s="927">
        <f t="shared" si="46"/>
        <v>0</v>
      </c>
      <c r="I1362" s="927">
        <f t="shared" si="47"/>
        <v>0</v>
      </c>
      <c r="J1362" s="347" t="s">
        <v>2505</v>
      </c>
    </row>
    <row r="1363" spans="4:10">
      <c r="D1363" s="20">
        <f t="shared" si="49"/>
        <v>0</v>
      </c>
      <c r="E1363" s="20">
        <f t="shared" si="49"/>
        <v>0</v>
      </c>
      <c r="F1363" s="927">
        <f t="shared" si="49"/>
        <v>0</v>
      </c>
      <c r="G1363" s="367"/>
      <c r="H1363" s="927">
        <f t="shared" si="46"/>
        <v>0</v>
      </c>
      <c r="I1363" s="927">
        <f t="shared" si="47"/>
        <v>0</v>
      </c>
      <c r="J1363" s="347" t="s">
        <v>2505</v>
      </c>
    </row>
    <row r="1364" spans="4:10">
      <c r="D1364" s="20">
        <f t="shared" si="49"/>
        <v>0</v>
      </c>
      <c r="E1364" s="20">
        <f t="shared" si="49"/>
        <v>0</v>
      </c>
      <c r="F1364" s="927">
        <f t="shared" si="49"/>
        <v>0</v>
      </c>
      <c r="G1364" s="365"/>
      <c r="H1364" s="927">
        <f t="shared" si="46"/>
        <v>0</v>
      </c>
      <c r="I1364" s="927">
        <f t="shared" si="47"/>
        <v>0</v>
      </c>
      <c r="J1364" s="347" t="s">
        <v>2505</v>
      </c>
    </row>
    <row r="1365" spans="4:10">
      <c r="D1365" s="20">
        <f t="shared" si="49"/>
        <v>0</v>
      </c>
      <c r="E1365" s="20">
        <f t="shared" si="49"/>
        <v>0</v>
      </c>
      <c r="F1365" s="927">
        <f t="shared" si="49"/>
        <v>0</v>
      </c>
      <c r="G1365" s="365"/>
      <c r="H1365" s="927">
        <f t="shared" si="46"/>
        <v>0</v>
      </c>
      <c r="I1365" s="927">
        <f t="shared" si="47"/>
        <v>0</v>
      </c>
      <c r="J1365" s="347" t="s">
        <v>2505</v>
      </c>
    </row>
    <row r="1366" spans="4:10">
      <c r="D1366" s="20">
        <f t="shared" si="49"/>
        <v>0</v>
      </c>
      <c r="E1366" s="20">
        <f t="shared" si="49"/>
        <v>0</v>
      </c>
      <c r="F1366" s="927">
        <f t="shared" si="49"/>
        <v>0</v>
      </c>
      <c r="G1366" s="365"/>
      <c r="H1366" s="927">
        <f t="shared" si="46"/>
        <v>0</v>
      </c>
      <c r="I1366" s="927">
        <f t="shared" si="47"/>
        <v>0</v>
      </c>
      <c r="J1366" s="347" t="s">
        <v>2505</v>
      </c>
    </row>
    <row r="1367" spans="4:10">
      <c r="D1367" s="20">
        <f t="shared" si="49"/>
        <v>0</v>
      </c>
      <c r="E1367" s="20">
        <f t="shared" si="49"/>
        <v>0</v>
      </c>
      <c r="F1367" s="927">
        <f t="shared" si="49"/>
        <v>0</v>
      </c>
      <c r="G1367" s="365"/>
      <c r="H1367" s="927">
        <f t="shared" si="46"/>
        <v>0</v>
      </c>
      <c r="I1367" s="927">
        <f t="shared" si="47"/>
        <v>0</v>
      </c>
      <c r="J1367" s="347" t="s">
        <v>2505</v>
      </c>
    </row>
    <row r="1368" spans="4:10">
      <c r="D1368" s="20">
        <f t="shared" si="49"/>
        <v>0</v>
      </c>
      <c r="E1368" s="20">
        <f t="shared" si="49"/>
        <v>0</v>
      </c>
      <c r="F1368" s="927">
        <f t="shared" si="49"/>
        <v>0</v>
      </c>
      <c r="G1368" s="365"/>
      <c r="H1368" s="927">
        <f t="shared" si="46"/>
        <v>0</v>
      </c>
      <c r="I1368" s="927">
        <f t="shared" si="47"/>
        <v>0</v>
      </c>
      <c r="J1368" s="347" t="s">
        <v>2505</v>
      </c>
    </row>
    <row r="1369" spans="4:10">
      <c r="D1369" s="20">
        <f t="shared" si="49"/>
        <v>0</v>
      </c>
      <c r="E1369" s="20">
        <f t="shared" si="49"/>
        <v>0</v>
      </c>
      <c r="F1369" s="927">
        <f t="shared" si="49"/>
        <v>0</v>
      </c>
      <c r="G1369" s="365"/>
      <c r="H1369" s="927">
        <f t="shared" si="46"/>
        <v>0</v>
      </c>
      <c r="I1369" s="927">
        <f t="shared" si="47"/>
        <v>0</v>
      </c>
      <c r="J1369" s="347" t="s">
        <v>2505</v>
      </c>
    </row>
    <row r="1370" spans="4:10">
      <c r="D1370" s="20">
        <f t="shared" si="49"/>
        <v>0</v>
      </c>
      <c r="E1370" s="20">
        <f t="shared" si="49"/>
        <v>0</v>
      </c>
      <c r="F1370" s="927">
        <f t="shared" si="49"/>
        <v>0</v>
      </c>
      <c r="G1370" s="365"/>
      <c r="H1370" s="927">
        <f t="shared" si="46"/>
        <v>0</v>
      </c>
      <c r="I1370" s="927">
        <f t="shared" si="47"/>
        <v>0</v>
      </c>
      <c r="J1370" s="347" t="s">
        <v>2505</v>
      </c>
    </row>
    <row r="1371" spans="4:10">
      <c r="D1371" s="20">
        <f t="shared" si="49"/>
        <v>0</v>
      </c>
      <c r="E1371" s="20">
        <f t="shared" si="49"/>
        <v>0</v>
      </c>
      <c r="F1371" s="927">
        <f t="shared" si="49"/>
        <v>0</v>
      </c>
      <c r="G1371" s="365"/>
      <c r="H1371" s="927">
        <f t="shared" si="46"/>
        <v>0</v>
      </c>
      <c r="I1371" s="927">
        <f t="shared" si="47"/>
        <v>0</v>
      </c>
      <c r="J1371" s="347" t="s">
        <v>2505</v>
      </c>
    </row>
    <row r="1372" spans="4:10">
      <c r="D1372" s="20">
        <f t="shared" si="49"/>
        <v>0</v>
      </c>
      <c r="E1372" s="20">
        <f t="shared" si="49"/>
        <v>0</v>
      </c>
      <c r="F1372" s="927">
        <f t="shared" si="49"/>
        <v>0</v>
      </c>
      <c r="G1372" s="365"/>
      <c r="H1372" s="927">
        <f t="shared" si="46"/>
        <v>0</v>
      </c>
      <c r="I1372" s="927">
        <f t="shared" si="47"/>
        <v>0</v>
      </c>
      <c r="J1372" s="347" t="s">
        <v>2505</v>
      </c>
    </row>
    <row r="1373" spans="4:10">
      <c r="D1373" s="20">
        <f t="shared" si="49"/>
        <v>0</v>
      </c>
      <c r="E1373" s="20">
        <f t="shared" si="49"/>
        <v>0</v>
      </c>
      <c r="F1373" s="927">
        <f t="shared" si="49"/>
        <v>0</v>
      </c>
      <c r="G1373" s="365"/>
      <c r="H1373" s="927">
        <f t="shared" si="46"/>
        <v>0</v>
      </c>
      <c r="I1373" s="927">
        <f t="shared" si="47"/>
        <v>0</v>
      </c>
      <c r="J1373" s="347" t="s">
        <v>2505</v>
      </c>
    </row>
    <row r="1374" spans="4:10">
      <c r="D1374" s="20">
        <f t="shared" si="49"/>
        <v>0</v>
      </c>
      <c r="E1374" s="20">
        <f t="shared" si="49"/>
        <v>0</v>
      </c>
      <c r="F1374" s="927">
        <f t="shared" si="49"/>
        <v>0</v>
      </c>
      <c r="G1374" s="365"/>
      <c r="H1374" s="927">
        <f t="shared" si="46"/>
        <v>0</v>
      </c>
      <c r="I1374" s="927">
        <f t="shared" si="47"/>
        <v>0</v>
      </c>
      <c r="J1374" s="347" t="s">
        <v>2505</v>
      </c>
    </row>
    <row r="1375" spans="4:10">
      <c r="D1375" s="20">
        <f t="shared" si="49"/>
        <v>0</v>
      </c>
      <c r="E1375" s="20">
        <f t="shared" si="49"/>
        <v>0</v>
      </c>
      <c r="F1375" s="927">
        <f t="shared" si="49"/>
        <v>0</v>
      </c>
      <c r="G1375" s="365"/>
      <c r="H1375" s="927">
        <f t="shared" si="46"/>
        <v>0</v>
      </c>
      <c r="I1375" s="927">
        <f t="shared" si="47"/>
        <v>0</v>
      </c>
      <c r="J1375" s="347" t="s">
        <v>2505</v>
      </c>
    </row>
    <row r="1376" spans="4:10">
      <c r="D1376" s="20">
        <f t="shared" si="49"/>
        <v>0</v>
      </c>
      <c r="E1376" s="20">
        <f t="shared" si="49"/>
        <v>0</v>
      </c>
      <c r="F1376" s="927">
        <f t="shared" si="49"/>
        <v>0</v>
      </c>
      <c r="G1376" s="365"/>
      <c r="H1376" s="927">
        <f t="shared" si="46"/>
        <v>0</v>
      </c>
      <c r="I1376" s="927">
        <f t="shared" si="47"/>
        <v>0</v>
      </c>
      <c r="J1376" s="347" t="s">
        <v>2505</v>
      </c>
    </row>
    <row r="1377" spans="4:10">
      <c r="D1377" s="20">
        <f t="shared" si="49"/>
        <v>0</v>
      </c>
      <c r="E1377" s="20">
        <f t="shared" si="49"/>
        <v>0</v>
      </c>
      <c r="F1377" s="927">
        <f t="shared" si="49"/>
        <v>0</v>
      </c>
      <c r="G1377" s="365"/>
      <c r="H1377" s="927">
        <f t="shared" si="46"/>
        <v>0</v>
      </c>
      <c r="I1377" s="927">
        <f t="shared" si="47"/>
        <v>0</v>
      </c>
      <c r="J1377" s="347" t="s">
        <v>2505</v>
      </c>
    </row>
    <row r="1378" spans="4:10">
      <c r="D1378" s="20">
        <f t="shared" ref="D1378:F1397" si="50">D416</f>
        <v>0</v>
      </c>
      <c r="E1378" s="20">
        <f t="shared" si="50"/>
        <v>0</v>
      </c>
      <c r="F1378" s="927">
        <f t="shared" si="50"/>
        <v>0</v>
      </c>
      <c r="G1378" s="365"/>
      <c r="H1378" s="927">
        <f t="shared" si="46"/>
        <v>0</v>
      </c>
      <c r="I1378" s="927">
        <f t="shared" si="47"/>
        <v>0</v>
      </c>
      <c r="J1378" s="347" t="s">
        <v>2505</v>
      </c>
    </row>
    <row r="1379" spans="4:10">
      <c r="D1379" s="20">
        <f t="shared" si="50"/>
        <v>0</v>
      </c>
      <c r="E1379" s="20">
        <f t="shared" si="50"/>
        <v>0</v>
      </c>
      <c r="F1379" s="927">
        <f t="shared" si="50"/>
        <v>0</v>
      </c>
      <c r="G1379" s="365"/>
      <c r="H1379" s="927">
        <f t="shared" si="46"/>
        <v>0</v>
      </c>
      <c r="I1379" s="927">
        <f t="shared" si="47"/>
        <v>0</v>
      </c>
      <c r="J1379" s="347" t="s">
        <v>2505</v>
      </c>
    </row>
    <row r="1380" spans="4:10">
      <c r="D1380" s="20">
        <f t="shared" si="50"/>
        <v>0</v>
      </c>
      <c r="E1380" s="20">
        <f t="shared" si="50"/>
        <v>0</v>
      </c>
      <c r="F1380" s="927">
        <f t="shared" si="50"/>
        <v>0</v>
      </c>
      <c r="G1380" s="365"/>
      <c r="H1380" s="927">
        <f t="shared" si="46"/>
        <v>0</v>
      </c>
      <c r="I1380" s="927">
        <f t="shared" si="47"/>
        <v>0</v>
      </c>
      <c r="J1380" s="347" t="s">
        <v>2505</v>
      </c>
    </row>
    <row r="1381" spans="4:10">
      <c r="D1381" s="20">
        <f t="shared" si="50"/>
        <v>0</v>
      </c>
      <c r="E1381" s="20">
        <f t="shared" si="50"/>
        <v>0</v>
      </c>
      <c r="F1381" s="927">
        <f t="shared" si="50"/>
        <v>0</v>
      </c>
      <c r="G1381" s="365"/>
      <c r="H1381" s="927">
        <f t="shared" si="46"/>
        <v>0</v>
      </c>
      <c r="I1381" s="927">
        <f t="shared" si="47"/>
        <v>0</v>
      </c>
      <c r="J1381" s="347" t="s">
        <v>2505</v>
      </c>
    </row>
    <row r="1382" spans="4:10">
      <c r="D1382" s="20">
        <f t="shared" si="50"/>
        <v>0</v>
      </c>
      <c r="E1382" s="20">
        <f t="shared" si="50"/>
        <v>0</v>
      </c>
      <c r="F1382" s="927">
        <f t="shared" si="50"/>
        <v>0</v>
      </c>
      <c r="G1382" s="365"/>
      <c r="H1382" s="927">
        <f t="shared" si="46"/>
        <v>0</v>
      </c>
      <c r="I1382" s="927">
        <f t="shared" si="47"/>
        <v>0</v>
      </c>
      <c r="J1382" s="347" t="s">
        <v>2505</v>
      </c>
    </row>
    <row r="1383" spans="4:10">
      <c r="D1383" s="20">
        <f t="shared" si="50"/>
        <v>0</v>
      </c>
      <c r="E1383" s="20">
        <f t="shared" si="50"/>
        <v>0</v>
      </c>
      <c r="F1383" s="927">
        <f t="shared" si="50"/>
        <v>0</v>
      </c>
      <c r="G1383" s="365"/>
      <c r="H1383" s="927">
        <f t="shared" si="46"/>
        <v>0</v>
      </c>
      <c r="I1383" s="927">
        <f t="shared" si="47"/>
        <v>0</v>
      </c>
      <c r="J1383" s="347" t="s">
        <v>2505</v>
      </c>
    </row>
    <row r="1384" spans="4:10">
      <c r="D1384" s="20">
        <f t="shared" si="50"/>
        <v>0</v>
      </c>
      <c r="E1384" s="20">
        <f t="shared" si="50"/>
        <v>0</v>
      </c>
      <c r="F1384" s="927">
        <f t="shared" si="50"/>
        <v>0</v>
      </c>
      <c r="G1384" s="365"/>
      <c r="H1384" s="927">
        <f t="shared" si="46"/>
        <v>0</v>
      </c>
      <c r="I1384" s="927">
        <f t="shared" si="47"/>
        <v>0</v>
      </c>
      <c r="J1384" s="347" t="s">
        <v>2505</v>
      </c>
    </row>
    <row r="1385" spans="4:10">
      <c r="D1385" s="20">
        <f t="shared" si="50"/>
        <v>0</v>
      </c>
      <c r="E1385" s="20">
        <f t="shared" si="50"/>
        <v>0</v>
      </c>
      <c r="F1385" s="927">
        <f t="shared" si="50"/>
        <v>0</v>
      </c>
      <c r="G1385" s="365"/>
      <c r="H1385" s="927">
        <f t="shared" si="46"/>
        <v>0</v>
      </c>
      <c r="I1385" s="927">
        <f t="shared" si="47"/>
        <v>0</v>
      </c>
      <c r="J1385" s="347" t="s">
        <v>2505</v>
      </c>
    </row>
    <row r="1386" spans="4:10">
      <c r="D1386" s="20">
        <f t="shared" si="50"/>
        <v>0</v>
      </c>
      <c r="E1386" s="20">
        <f t="shared" si="50"/>
        <v>0</v>
      </c>
      <c r="F1386" s="927">
        <f t="shared" si="50"/>
        <v>0</v>
      </c>
      <c r="G1386" s="365"/>
      <c r="H1386" s="927">
        <f t="shared" si="46"/>
        <v>0</v>
      </c>
      <c r="I1386" s="927">
        <f t="shared" si="47"/>
        <v>0</v>
      </c>
      <c r="J1386" s="347" t="s">
        <v>2505</v>
      </c>
    </row>
    <row r="1387" spans="4:10">
      <c r="D1387" s="20">
        <f t="shared" si="50"/>
        <v>0</v>
      </c>
      <c r="E1387" s="20">
        <f t="shared" si="50"/>
        <v>0</v>
      </c>
      <c r="F1387" s="927">
        <f t="shared" si="50"/>
        <v>0</v>
      </c>
      <c r="G1387" s="365"/>
      <c r="H1387" s="927">
        <f t="shared" si="46"/>
        <v>0</v>
      </c>
      <c r="I1387" s="927">
        <f t="shared" si="47"/>
        <v>0</v>
      </c>
      <c r="J1387" s="347" t="s">
        <v>2505</v>
      </c>
    </row>
    <row r="1388" spans="4:10">
      <c r="D1388" s="20">
        <f t="shared" si="50"/>
        <v>0</v>
      </c>
      <c r="E1388" s="20">
        <f t="shared" si="50"/>
        <v>0</v>
      </c>
      <c r="F1388" s="927">
        <f t="shared" si="50"/>
        <v>0</v>
      </c>
      <c r="G1388" s="365"/>
      <c r="H1388" s="927">
        <f t="shared" si="46"/>
        <v>0</v>
      </c>
      <c r="I1388" s="927">
        <f t="shared" si="47"/>
        <v>0</v>
      </c>
      <c r="J1388" s="347" t="s">
        <v>2505</v>
      </c>
    </row>
    <row r="1389" spans="4:10">
      <c r="D1389" s="20">
        <f t="shared" si="50"/>
        <v>0</v>
      </c>
      <c r="E1389" s="20">
        <f t="shared" si="50"/>
        <v>0</v>
      </c>
      <c r="F1389" s="927">
        <f t="shared" si="50"/>
        <v>0</v>
      </c>
      <c r="G1389" s="365"/>
      <c r="H1389" s="927">
        <f t="shared" si="46"/>
        <v>0</v>
      </c>
      <c r="I1389" s="927">
        <f t="shared" si="47"/>
        <v>0</v>
      </c>
      <c r="J1389" s="347" t="s">
        <v>2505</v>
      </c>
    </row>
    <row r="1390" spans="4:10">
      <c r="D1390" s="20">
        <f t="shared" si="50"/>
        <v>0</v>
      </c>
      <c r="E1390" s="20">
        <f t="shared" si="50"/>
        <v>0</v>
      </c>
      <c r="F1390" s="927">
        <f t="shared" si="50"/>
        <v>0</v>
      </c>
      <c r="G1390" s="365"/>
      <c r="H1390" s="927">
        <f t="shared" ref="H1390:H1453" si="51">H428</f>
        <v>0</v>
      </c>
      <c r="I1390" s="927">
        <f t="shared" si="47"/>
        <v>0</v>
      </c>
      <c r="J1390" s="347" t="s">
        <v>2505</v>
      </c>
    </row>
    <row r="1391" spans="4:10">
      <c r="D1391" s="20">
        <f t="shared" si="50"/>
        <v>0</v>
      </c>
      <c r="E1391" s="20">
        <f t="shared" si="50"/>
        <v>0</v>
      </c>
      <c r="F1391" s="927">
        <f t="shared" si="50"/>
        <v>0</v>
      </c>
      <c r="G1391" s="365"/>
      <c r="H1391" s="927">
        <f t="shared" si="51"/>
        <v>0</v>
      </c>
      <c r="I1391" s="927">
        <f t="shared" si="47"/>
        <v>0</v>
      </c>
      <c r="J1391" s="347" t="s">
        <v>2505</v>
      </c>
    </row>
    <row r="1392" spans="4:10">
      <c r="D1392" s="20">
        <f t="shared" si="50"/>
        <v>0</v>
      </c>
      <c r="E1392" s="20">
        <f t="shared" si="50"/>
        <v>0</v>
      </c>
      <c r="F1392" s="927">
        <f t="shared" si="50"/>
        <v>0</v>
      </c>
      <c r="G1392" s="365"/>
      <c r="H1392" s="927">
        <f t="shared" si="51"/>
        <v>0</v>
      </c>
      <c r="I1392" s="927">
        <f t="shared" ref="I1392:I1455" si="52">I430</f>
        <v>0</v>
      </c>
      <c r="J1392" s="347" t="s">
        <v>2505</v>
      </c>
    </row>
    <row r="1393" spans="4:10">
      <c r="D1393" s="20">
        <f t="shared" si="50"/>
        <v>0</v>
      </c>
      <c r="E1393" s="20">
        <f t="shared" si="50"/>
        <v>0</v>
      </c>
      <c r="F1393" s="927">
        <f t="shared" si="50"/>
        <v>0</v>
      </c>
      <c r="G1393" s="365"/>
      <c r="H1393" s="927">
        <f t="shared" si="51"/>
        <v>0</v>
      </c>
      <c r="I1393" s="927">
        <f t="shared" si="52"/>
        <v>0</v>
      </c>
      <c r="J1393" s="347" t="s">
        <v>2505</v>
      </c>
    </row>
    <row r="1394" spans="4:10">
      <c r="D1394" s="20">
        <f t="shared" si="50"/>
        <v>0</v>
      </c>
      <c r="E1394" s="20">
        <f t="shared" si="50"/>
        <v>0</v>
      </c>
      <c r="F1394" s="927">
        <f t="shared" si="50"/>
        <v>0</v>
      </c>
      <c r="G1394" s="365"/>
      <c r="H1394" s="927">
        <f t="shared" si="51"/>
        <v>0</v>
      </c>
      <c r="I1394" s="927">
        <f t="shared" si="52"/>
        <v>0</v>
      </c>
      <c r="J1394" s="347" t="s">
        <v>2505</v>
      </c>
    </row>
    <row r="1395" spans="4:10">
      <c r="D1395" s="20">
        <f t="shared" si="50"/>
        <v>0</v>
      </c>
      <c r="E1395" s="20">
        <f t="shared" si="50"/>
        <v>0</v>
      </c>
      <c r="F1395" s="927">
        <f t="shared" si="50"/>
        <v>0</v>
      </c>
      <c r="G1395" s="365"/>
      <c r="H1395" s="927">
        <f t="shared" si="51"/>
        <v>0</v>
      </c>
      <c r="I1395" s="927">
        <f t="shared" si="52"/>
        <v>0</v>
      </c>
      <c r="J1395" s="347" t="s">
        <v>2505</v>
      </c>
    </row>
    <row r="1396" spans="4:10">
      <c r="D1396" s="20">
        <f t="shared" si="50"/>
        <v>0</v>
      </c>
      <c r="E1396" s="20">
        <f t="shared" si="50"/>
        <v>0</v>
      </c>
      <c r="F1396" s="927">
        <f t="shared" si="50"/>
        <v>0</v>
      </c>
      <c r="G1396" s="365"/>
      <c r="H1396" s="927">
        <f t="shared" si="51"/>
        <v>0</v>
      </c>
      <c r="I1396" s="927">
        <f t="shared" si="52"/>
        <v>0</v>
      </c>
      <c r="J1396" s="347" t="s">
        <v>2505</v>
      </c>
    </row>
    <row r="1397" spans="4:10">
      <c r="D1397" s="20">
        <f t="shared" si="50"/>
        <v>0</v>
      </c>
      <c r="E1397" s="20">
        <f t="shared" si="50"/>
        <v>0</v>
      </c>
      <c r="F1397" s="927">
        <f t="shared" si="50"/>
        <v>0</v>
      </c>
      <c r="G1397" s="365"/>
      <c r="H1397" s="927">
        <f t="shared" si="51"/>
        <v>0</v>
      </c>
      <c r="I1397" s="927">
        <f t="shared" si="52"/>
        <v>0</v>
      </c>
      <c r="J1397" s="347" t="s">
        <v>2505</v>
      </c>
    </row>
    <row r="1398" spans="4:10">
      <c r="D1398" s="20">
        <f t="shared" ref="D1398:F1417" si="53">D436</f>
        <v>0</v>
      </c>
      <c r="E1398" s="20">
        <f t="shared" si="53"/>
        <v>0</v>
      </c>
      <c r="F1398" s="927">
        <f t="shared" si="53"/>
        <v>0</v>
      </c>
      <c r="G1398" s="365"/>
      <c r="H1398" s="927">
        <f t="shared" si="51"/>
        <v>0</v>
      </c>
      <c r="I1398" s="927">
        <f t="shared" si="52"/>
        <v>0</v>
      </c>
      <c r="J1398" s="347" t="s">
        <v>2505</v>
      </c>
    </row>
    <row r="1399" spans="4:10">
      <c r="D1399" s="20">
        <f t="shared" si="53"/>
        <v>0</v>
      </c>
      <c r="E1399" s="20">
        <f t="shared" si="53"/>
        <v>0</v>
      </c>
      <c r="F1399" s="927">
        <f t="shared" si="53"/>
        <v>0</v>
      </c>
      <c r="G1399" s="365"/>
      <c r="H1399" s="927">
        <f t="shared" si="51"/>
        <v>0</v>
      </c>
      <c r="I1399" s="927">
        <f t="shared" si="52"/>
        <v>0</v>
      </c>
      <c r="J1399" s="347" t="s">
        <v>2505</v>
      </c>
    </row>
    <row r="1400" spans="4:10">
      <c r="D1400" s="20">
        <f t="shared" si="53"/>
        <v>0</v>
      </c>
      <c r="E1400" s="20">
        <f t="shared" si="53"/>
        <v>0</v>
      </c>
      <c r="F1400" s="927">
        <f t="shared" si="53"/>
        <v>0</v>
      </c>
      <c r="G1400" s="365"/>
      <c r="H1400" s="927">
        <f t="shared" si="51"/>
        <v>0</v>
      </c>
      <c r="I1400" s="927">
        <f t="shared" si="52"/>
        <v>0</v>
      </c>
      <c r="J1400" s="347" t="s">
        <v>2505</v>
      </c>
    </row>
    <row r="1401" spans="4:10">
      <c r="D1401" s="20">
        <f t="shared" si="53"/>
        <v>0</v>
      </c>
      <c r="E1401" s="20">
        <f t="shared" si="53"/>
        <v>0</v>
      </c>
      <c r="F1401" s="927">
        <f t="shared" si="53"/>
        <v>0</v>
      </c>
      <c r="G1401" s="365"/>
      <c r="H1401" s="927">
        <f t="shared" si="51"/>
        <v>0</v>
      </c>
      <c r="I1401" s="927">
        <f t="shared" si="52"/>
        <v>0</v>
      </c>
      <c r="J1401" s="347" t="s">
        <v>2505</v>
      </c>
    </row>
    <row r="1402" spans="4:10">
      <c r="D1402" s="20">
        <f t="shared" si="53"/>
        <v>0</v>
      </c>
      <c r="E1402" s="20">
        <f t="shared" si="53"/>
        <v>0</v>
      </c>
      <c r="F1402" s="927">
        <f t="shared" si="53"/>
        <v>0</v>
      </c>
      <c r="G1402" s="365"/>
      <c r="H1402" s="927">
        <f t="shared" si="51"/>
        <v>0</v>
      </c>
      <c r="I1402" s="927">
        <f t="shared" si="52"/>
        <v>0</v>
      </c>
      <c r="J1402" s="347" t="s">
        <v>2505</v>
      </c>
    </row>
    <row r="1403" spans="4:10">
      <c r="D1403" s="20">
        <f t="shared" si="53"/>
        <v>0</v>
      </c>
      <c r="E1403" s="20">
        <f t="shared" si="53"/>
        <v>0</v>
      </c>
      <c r="F1403" s="927">
        <f t="shared" si="53"/>
        <v>0</v>
      </c>
      <c r="G1403" s="365"/>
      <c r="H1403" s="927">
        <f t="shared" si="51"/>
        <v>0</v>
      </c>
      <c r="I1403" s="927">
        <f t="shared" si="52"/>
        <v>0</v>
      </c>
      <c r="J1403" s="347" t="s">
        <v>2505</v>
      </c>
    </row>
    <row r="1404" spans="4:10">
      <c r="D1404" s="20">
        <f t="shared" si="53"/>
        <v>0</v>
      </c>
      <c r="E1404" s="20">
        <f t="shared" si="53"/>
        <v>0</v>
      </c>
      <c r="F1404" s="927">
        <f t="shared" si="53"/>
        <v>0</v>
      </c>
      <c r="G1404" s="365"/>
      <c r="H1404" s="927">
        <f t="shared" si="51"/>
        <v>0</v>
      </c>
      <c r="I1404" s="927">
        <f t="shared" si="52"/>
        <v>0</v>
      </c>
      <c r="J1404" s="347" t="s">
        <v>2505</v>
      </c>
    </row>
    <row r="1405" spans="4:10">
      <c r="D1405" s="20">
        <f t="shared" si="53"/>
        <v>0</v>
      </c>
      <c r="E1405" s="20">
        <f t="shared" si="53"/>
        <v>0</v>
      </c>
      <c r="F1405" s="927">
        <f t="shared" si="53"/>
        <v>0</v>
      </c>
      <c r="G1405" s="365"/>
      <c r="H1405" s="927">
        <f t="shared" si="51"/>
        <v>0</v>
      </c>
      <c r="I1405" s="927">
        <f t="shared" si="52"/>
        <v>0</v>
      </c>
      <c r="J1405" s="347" t="s">
        <v>2505</v>
      </c>
    </row>
    <row r="1406" spans="4:10">
      <c r="D1406" s="20">
        <f t="shared" si="53"/>
        <v>0</v>
      </c>
      <c r="E1406" s="20">
        <f t="shared" si="53"/>
        <v>0</v>
      </c>
      <c r="F1406" s="927">
        <f t="shared" si="53"/>
        <v>0</v>
      </c>
      <c r="G1406" s="365"/>
      <c r="H1406" s="927">
        <f t="shared" si="51"/>
        <v>0</v>
      </c>
      <c r="I1406" s="927">
        <f t="shared" si="52"/>
        <v>0</v>
      </c>
      <c r="J1406" s="347" t="s">
        <v>2505</v>
      </c>
    </row>
    <row r="1407" spans="4:10">
      <c r="D1407" s="20">
        <f t="shared" si="53"/>
        <v>0</v>
      </c>
      <c r="E1407" s="20">
        <f t="shared" si="53"/>
        <v>0</v>
      </c>
      <c r="F1407" s="927">
        <f t="shared" si="53"/>
        <v>0</v>
      </c>
      <c r="G1407" s="365"/>
      <c r="H1407" s="927">
        <f t="shared" si="51"/>
        <v>0</v>
      </c>
      <c r="I1407" s="927">
        <f t="shared" si="52"/>
        <v>0</v>
      </c>
      <c r="J1407" s="347" t="s">
        <v>2505</v>
      </c>
    </row>
    <row r="1408" spans="4:10">
      <c r="D1408" s="20">
        <f t="shared" si="53"/>
        <v>0</v>
      </c>
      <c r="E1408" s="20">
        <f t="shared" si="53"/>
        <v>0</v>
      </c>
      <c r="F1408" s="927">
        <f t="shared" si="53"/>
        <v>0</v>
      </c>
      <c r="G1408" s="365"/>
      <c r="H1408" s="927">
        <f t="shared" si="51"/>
        <v>0</v>
      </c>
      <c r="I1408" s="927">
        <f t="shared" si="52"/>
        <v>0</v>
      </c>
      <c r="J1408" s="347" t="s">
        <v>2505</v>
      </c>
    </row>
    <row r="1409" spans="4:10">
      <c r="D1409" s="20">
        <f t="shared" si="53"/>
        <v>0</v>
      </c>
      <c r="E1409" s="20">
        <f t="shared" si="53"/>
        <v>0</v>
      </c>
      <c r="F1409" s="927">
        <f t="shared" si="53"/>
        <v>0</v>
      </c>
      <c r="G1409" s="365"/>
      <c r="H1409" s="927">
        <f t="shared" si="51"/>
        <v>0</v>
      </c>
      <c r="I1409" s="927">
        <f t="shared" si="52"/>
        <v>0</v>
      </c>
      <c r="J1409" s="347" t="s">
        <v>2505</v>
      </c>
    </row>
    <row r="1410" spans="4:10">
      <c r="D1410" s="20">
        <f t="shared" si="53"/>
        <v>0</v>
      </c>
      <c r="E1410" s="20">
        <f t="shared" si="53"/>
        <v>0</v>
      </c>
      <c r="F1410" s="927">
        <f t="shared" si="53"/>
        <v>0</v>
      </c>
      <c r="G1410" s="365"/>
      <c r="H1410" s="927">
        <f t="shared" si="51"/>
        <v>0</v>
      </c>
      <c r="I1410" s="927">
        <f t="shared" si="52"/>
        <v>0</v>
      </c>
      <c r="J1410" s="347" t="s">
        <v>2505</v>
      </c>
    </row>
    <row r="1411" spans="4:10">
      <c r="D1411" s="20">
        <f t="shared" si="53"/>
        <v>0</v>
      </c>
      <c r="E1411" s="20">
        <f t="shared" si="53"/>
        <v>0</v>
      </c>
      <c r="F1411" s="927">
        <f t="shared" si="53"/>
        <v>0</v>
      </c>
      <c r="G1411" s="365"/>
      <c r="H1411" s="927">
        <f t="shared" si="51"/>
        <v>0</v>
      </c>
      <c r="I1411" s="927">
        <f t="shared" si="52"/>
        <v>0</v>
      </c>
      <c r="J1411" s="347" t="s">
        <v>2505</v>
      </c>
    </row>
    <row r="1412" spans="4:10">
      <c r="D1412" s="20">
        <f t="shared" si="53"/>
        <v>0</v>
      </c>
      <c r="E1412" s="20">
        <f t="shared" si="53"/>
        <v>0</v>
      </c>
      <c r="F1412" s="927">
        <f t="shared" si="53"/>
        <v>0</v>
      </c>
      <c r="G1412" s="365"/>
      <c r="H1412" s="927">
        <f t="shared" si="51"/>
        <v>0</v>
      </c>
      <c r="I1412" s="927">
        <f t="shared" si="52"/>
        <v>0</v>
      </c>
      <c r="J1412" s="347" t="s">
        <v>2505</v>
      </c>
    </row>
    <row r="1413" spans="4:10">
      <c r="D1413" s="20">
        <f t="shared" si="53"/>
        <v>0</v>
      </c>
      <c r="E1413" s="20">
        <f t="shared" si="53"/>
        <v>0</v>
      </c>
      <c r="F1413" s="927">
        <f t="shared" si="53"/>
        <v>0</v>
      </c>
      <c r="G1413" s="365"/>
      <c r="H1413" s="927">
        <f t="shared" si="51"/>
        <v>0</v>
      </c>
      <c r="I1413" s="927">
        <f t="shared" si="52"/>
        <v>0</v>
      </c>
      <c r="J1413" s="347" t="s">
        <v>2505</v>
      </c>
    </row>
    <row r="1414" spans="4:10">
      <c r="D1414" s="20">
        <f t="shared" si="53"/>
        <v>0</v>
      </c>
      <c r="E1414" s="20">
        <f t="shared" si="53"/>
        <v>0</v>
      </c>
      <c r="F1414" s="927">
        <f t="shared" si="53"/>
        <v>0</v>
      </c>
      <c r="G1414" s="365"/>
      <c r="H1414" s="927">
        <f t="shared" si="51"/>
        <v>0</v>
      </c>
      <c r="I1414" s="927">
        <f t="shared" si="52"/>
        <v>0</v>
      </c>
      <c r="J1414" s="347" t="s">
        <v>2505</v>
      </c>
    </row>
    <row r="1415" spans="4:10">
      <c r="D1415" s="20">
        <f t="shared" si="53"/>
        <v>0</v>
      </c>
      <c r="E1415" s="20">
        <f t="shared" si="53"/>
        <v>0</v>
      </c>
      <c r="F1415" s="927">
        <f t="shared" si="53"/>
        <v>0</v>
      </c>
      <c r="G1415" s="365"/>
      <c r="H1415" s="927">
        <f t="shared" si="51"/>
        <v>0</v>
      </c>
      <c r="I1415" s="927">
        <f t="shared" si="52"/>
        <v>0</v>
      </c>
      <c r="J1415" s="347" t="s">
        <v>2505</v>
      </c>
    </row>
    <row r="1416" spans="4:10">
      <c r="D1416" s="20">
        <f t="shared" si="53"/>
        <v>0</v>
      </c>
      <c r="E1416" s="20">
        <f t="shared" si="53"/>
        <v>0</v>
      </c>
      <c r="F1416" s="927">
        <f t="shared" si="53"/>
        <v>0</v>
      </c>
      <c r="G1416" s="365"/>
      <c r="H1416" s="927">
        <f t="shared" si="51"/>
        <v>0</v>
      </c>
      <c r="I1416" s="927">
        <f t="shared" si="52"/>
        <v>0</v>
      </c>
      <c r="J1416" s="347" t="s">
        <v>2505</v>
      </c>
    </row>
    <row r="1417" spans="4:10">
      <c r="D1417" s="20">
        <f t="shared" si="53"/>
        <v>0</v>
      </c>
      <c r="E1417" s="20">
        <f t="shared" si="53"/>
        <v>0</v>
      </c>
      <c r="F1417" s="927">
        <f t="shared" si="53"/>
        <v>0</v>
      </c>
      <c r="G1417" s="365"/>
      <c r="H1417" s="927">
        <f t="shared" si="51"/>
        <v>0</v>
      </c>
      <c r="I1417" s="927">
        <f t="shared" si="52"/>
        <v>0</v>
      </c>
      <c r="J1417" s="347" t="s">
        <v>2505</v>
      </c>
    </row>
    <row r="1418" spans="4:10">
      <c r="D1418" s="20">
        <f t="shared" ref="D1418:F1437" si="54">D456</f>
        <v>0</v>
      </c>
      <c r="E1418" s="20">
        <f t="shared" si="54"/>
        <v>0</v>
      </c>
      <c r="F1418" s="927">
        <f t="shared" si="54"/>
        <v>0</v>
      </c>
      <c r="G1418" s="365"/>
      <c r="H1418" s="927">
        <f t="shared" si="51"/>
        <v>0</v>
      </c>
      <c r="I1418" s="927">
        <f t="shared" si="52"/>
        <v>0</v>
      </c>
      <c r="J1418" s="347" t="s">
        <v>2505</v>
      </c>
    </row>
    <row r="1419" spans="4:10">
      <c r="D1419" s="20">
        <f t="shared" si="54"/>
        <v>0</v>
      </c>
      <c r="E1419" s="20">
        <f t="shared" si="54"/>
        <v>0</v>
      </c>
      <c r="F1419" s="927">
        <f t="shared" si="54"/>
        <v>0</v>
      </c>
      <c r="G1419" s="365"/>
      <c r="H1419" s="927">
        <f t="shared" si="51"/>
        <v>0</v>
      </c>
      <c r="I1419" s="927">
        <f t="shared" si="52"/>
        <v>0</v>
      </c>
      <c r="J1419" s="347" t="s">
        <v>2505</v>
      </c>
    </row>
    <row r="1420" spans="4:10">
      <c r="D1420" s="20">
        <f t="shared" si="54"/>
        <v>0</v>
      </c>
      <c r="E1420" s="20">
        <f t="shared" si="54"/>
        <v>0</v>
      </c>
      <c r="F1420" s="927">
        <f t="shared" si="54"/>
        <v>0</v>
      </c>
      <c r="G1420" s="365"/>
      <c r="H1420" s="927">
        <f t="shared" si="51"/>
        <v>0</v>
      </c>
      <c r="I1420" s="927">
        <f t="shared" si="52"/>
        <v>0</v>
      </c>
      <c r="J1420" s="347" t="s">
        <v>2505</v>
      </c>
    </row>
    <row r="1421" spans="4:10">
      <c r="D1421" s="20">
        <f t="shared" si="54"/>
        <v>0</v>
      </c>
      <c r="E1421" s="20">
        <f t="shared" si="54"/>
        <v>0</v>
      </c>
      <c r="F1421" s="927">
        <f t="shared" si="54"/>
        <v>0</v>
      </c>
      <c r="G1421" s="365"/>
      <c r="H1421" s="927">
        <f t="shared" si="51"/>
        <v>0</v>
      </c>
      <c r="I1421" s="927">
        <f t="shared" si="52"/>
        <v>0</v>
      </c>
      <c r="J1421" s="347" t="s">
        <v>2505</v>
      </c>
    </row>
    <row r="1422" spans="4:10">
      <c r="D1422" s="20">
        <f t="shared" si="54"/>
        <v>0</v>
      </c>
      <c r="E1422" s="20">
        <f t="shared" si="54"/>
        <v>0</v>
      </c>
      <c r="F1422" s="927">
        <f t="shared" si="54"/>
        <v>0</v>
      </c>
      <c r="G1422" s="365"/>
      <c r="H1422" s="927">
        <f t="shared" si="51"/>
        <v>0</v>
      </c>
      <c r="I1422" s="927">
        <f t="shared" si="52"/>
        <v>0</v>
      </c>
      <c r="J1422" s="347" t="s">
        <v>2505</v>
      </c>
    </row>
    <row r="1423" spans="4:10">
      <c r="D1423" s="20">
        <f t="shared" si="54"/>
        <v>0</v>
      </c>
      <c r="E1423" s="20">
        <f t="shared" si="54"/>
        <v>0</v>
      </c>
      <c r="F1423" s="927">
        <f t="shared" si="54"/>
        <v>0</v>
      </c>
      <c r="G1423" s="365"/>
      <c r="H1423" s="927">
        <f t="shared" si="51"/>
        <v>0</v>
      </c>
      <c r="I1423" s="927">
        <f t="shared" si="52"/>
        <v>0</v>
      </c>
      <c r="J1423" s="347" t="s">
        <v>2505</v>
      </c>
    </row>
    <row r="1424" spans="4:10">
      <c r="D1424" s="20">
        <f t="shared" si="54"/>
        <v>0</v>
      </c>
      <c r="E1424" s="20">
        <f t="shared" si="54"/>
        <v>0</v>
      </c>
      <c r="F1424" s="927">
        <f t="shared" si="54"/>
        <v>0</v>
      </c>
      <c r="G1424" s="365"/>
      <c r="H1424" s="927">
        <f t="shared" si="51"/>
        <v>0</v>
      </c>
      <c r="I1424" s="927">
        <f t="shared" si="52"/>
        <v>0</v>
      </c>
      <c r="J1424" s="347" t="s">
        <v>2505</v>
      </c>
    </row>
    <row r="1425" spans="4:10">
      <c r="D1425" s="20">
        <f t="shared" si="54"/>
        <v>0</v>
      </c>
      <c r="E1425" s="20">
        <f t="shared" si="54"/>
        <v>0</v>
      </c>
      <c r="F1425" s="927">
        <f t="shared" si="54"/>
        <v>0</v>
      </c>
      <c r="G1425" s="365"/>
      <c r="H1425" s="927">
        <f t="shared" si="51"/>
        <v>0</v>
      </c>
      <c r="I1425" s="927">
        <f t="shared" si="52"/>
        <v>0</v>
      </c>
      <c r="J1425" s="347" t="s">
        <v>2505</v>
      </c>
    </row>
    <row r="1426" spans="4:10">
      <c r="D1426" s="20">
        <f t="shared" si="54"/>
        <v>0</v>
      </c>
      <c r="E1426" s="20">
        <f t="shared" si="54"/>
        <v>0</v>
      </c>
      <c r="F1426" s="927">
        <f t="shared" si="54"/>
        <v>0</v>
      </c>
      <c r="G1426" s="365"/>
      <c r="H1426" s="927">
        <f t="shared" si="51"/>
        <v>0</v>
      </c>
      <c r="I1426" s="927">
        <f t="shared" si="52"/>
        <v>0</v>
      </c>
      <c r="J1426" s="347" t="s">
        <v>2505</v>
      </c>
    </row>
    <row r="1427" spans="4:10">
      <c r="D1427" s="20">
        <f t="shared" si="54"/>
        <v>0</v>
      </c>
      <c r="E1427" s="20">
        <f t="shared" si="54"/>
        <v>0</v>
      </c>
      <c r="F1427" s="927">
        <f t="shared" si="54"/>
        <v>0</v>
      </c>
      <c r="G1427" s="365"/>
      <c r="H1427" s="927">
        <f t="shared" si="51"/>
        <v>0</v>
      </c>
      <c r="I1427" s="927">
        <f t="shared" si="52"/>
        <v>0</v>
      </c>
      <c r="J1427" s="347" t="s">
        <v>2505</v>
      </c>
    </row>
    <row r="1428" spans="4:10">
      <c r="D1428" s="20">
        <f t="shared" si="54"/>
        <v>0</v>
      </c>
      <c r="E1428" s="20">
        <f t="shared" si="54"/>
        <v>0</v>
      </c>
      <c r="F1428" s="927">
        <f t="shared" si="54"/>
        <v>0</v>
      </c>
      <c r="G1428" s="365"/>
      <c r="H1428" s="927">
        <f t="shared" si="51"/>
        <v>0</v>
      </c>
      <c r="I1428" s="927">
        <f t="shared" si="52"/>
        <v>0</v>
      </c>
      <c r="J1428" s="347" t="s">
        <v>2505</v>
      </c>
    </row>
    <row r="1429" spans="4:10">
      <c r="D1429" s="20">
        <f t="shared" si="54"/>
        <v>0</v>
      </c>
      <c r="E1429" s="20">
        <f t="shared" si="54"/>
        <v>0</v>
      </c>
      <c r="F1429" s="927">
        <f t="shared" si="54"/>
        <v>0</v>
      </c>
      <c r="G1429" s="365"/>
      <c r="H1429" s="927">
        <f t="shared" si="51"/>
        <v>0</v>
      </c>
      <c r="I1429" s="927">
        <f t="shared" si="52"/>
        <v>0</v>
      </c>
      <c r="J1429" s="347" t="s">
        <v>2505</v>
      </c>
    </row>
    <row r="1430" spans="4:10">
      <c r="D1430" s="20">
        <f t="shared" si="54"/>
        <v>0</v>
      </c>
      <c r="E1430" s="20">
        <f t="shared" si="54"/>
        <v>0</v>
      </c>
      <c r="F1430" s="927">
        <f t="shared" si="54"/>
        <v>0</v>
      </c>
      <c r="G1430" s="365"/>
      <c r="H1430" s="927">
        <f t="shared" si="51"/>
        <v>0</v>
      </c>
      <c r="I1430" s="927">
        <f t="shared" si="52"/>
        <v>0</v>
      </c>
      <c r="J1430" s="347" t="s">
        <v>2505</v>
      </c>
    </row>
    <row r="1431" spans="4:10">
      <c r="D1431" s="20">
        <f t="shared" si="54"/>
        <v>0</v>
      </c>
      <c r="E1431" s="20">
        <f t="shared" si="54"/>
        <v>0</v>
      </c>
      <c r="F1431" s="927">
        <f t="shared" si="54"/>
        <v>0</v>
      </c>
      <c r="G1431" s="365"/>
      <c r="H1431" s="927">
        <f t="shared" si="51"/>
        <v>0</v>
      </c>
      <c r="I1431" s="927">
        <f t="shared" si="52"/>
        <v>0</v>
      </c>
      <c r="J1431" s="347" t="s">
        <v>2505</v>
      </c>
    </row>
    <row r="1432" spans="4:10">
      <c r="D1432" s="20">
        <f t="shared" si="54"/>
        <v>0</v>
      </c>
      <c r="E1432" s="20">
        <f t="shared" si="54"/>
        <v>0</v>
      </c>
      <c r="F1432" s="927">
        <f t="shared" si="54"/>
        <v>0</v>
      </c>
      <c r="G1432" s="365"/>
      <c r="H1432" s="927">
        <f t="shared" si="51"/>
        <v>0</v>
      </c>
      <c r="I1432" s="927">
        <f t="shared" si="52"/>
        <v>0</v>
      </c>
      <c r="J1432" s="347" t="s">
        <v>2505</v>
      </c>
    </row>
    <row r="1433" spans="4:10">
      <c r="D1433" s="20">
        <f t="shared" si="54"/>
        <v>0</v>
      </c>
      <c r="E1433" s="20">
        <f t="shared" si="54"/>
        <v>0</v>
      </c>
      <c r="F1433" s="927">
        <f t="shared" si="54"/>
        <v>0</v>
      </c>
      <c r="G1433" s="365"/>
      <c r="H1433" s="927">
        <f t="shared" si="51"/>
        <v>0</v>
      </c>
      <c r="I1433" s="927">
        <f t="shared" si="52"/>
        <v>0</v>
      </c>
      <c r="J1433" s="347" t="s">
        <v>2505</v>
      </c>
    </row>
    <row r="1434" spans="4:10">
      <c r="D1434" s="20">
        <f t="shared" si="54"/>
        <v>0</v>
      </c>
      <c r="E1434" s="20">
        <f t="shared" si="54"/>
        <v>0</v>
      </c>
      <c r="F1434" s="927">
        <f t="shared" si="54"/>
        <v>0</v>
      </c>
      <c r="G1434" s="365"/>
      <c r="H1434" s="927">
        <f t="shared" si="51"/>
        <v>0</v>
      </c>
      <c r="I1434" s="927">
        <f t="shared" si="52"/>
        <v>0</v>
      </c>
      <c r="J1434" s="347" t="s">
        <v>2505</v>
      </c>
    </row>
    <row r="1435" spans="4:10">
      <c r="D1435" s="20">
        <f t="shared" si="54"/>
        <v>0</v>
      </c>
      <c r="E1435" s="20">
        <f t="shared" si="54"/>
        <v>0</v>
      </c>
      <c r="F1435" s="927">
        <f t="shared" si="54"/>
        <v>0</v>
      </c>
      <c r="G1435" s="365"/>
      <c r="H1435" s="927">
        <f t="shared" si="51"/>
        <v>0</v>
      </c>
      <c r="I1435" s="927">
        <f t="shared" si="52"/>
        <v>0</v>
      </c>
      <c r="J1435" s="347" t="s">
        <v>2505</v>
      </c>
    </row>
    <row r="1436" spans="4:10">
      <c r="D1436" s="20">
        <f t="shared" si="54"/>
        <v>0</v>
      </c>
      <c r="E1436" s="20">
        <f t="shared" si="54"/>
        <v>0</v>
      </c>
      <c r="F1436" s="927">
        <f t="shared" si="54"/>
        <v>0</v>
      </c>
      <c r="G1436" s="365"/>
      <c r="H1436" s="927">
        <f t="shared" si="51"/>
        <v>0</v>
      </c>
      <c r="I1436" s="927">
        <f t="shared" si="52"/>
        <v>0</v>
      </c>
      <c r="J1436" s="347" t="s">
        <v>2505</v>
      </c>
    </row>
    <row r="1437" spans="4:10">
      <c r="D1437" s="20">
        <f t="shared" si="54"/>
        <v>0</v>
      </c>
      <c r="E1437" s="20">
        <f t="shared" si="54"/>
        <v>0</v>
      </c>
      <c r="F1437" s="927">
        <f t="shared" si="54"/>
        <v>0</v>
      </c>
      <c r="G1437" s="365"/>
      <c r="H1437" s="927">
        <f t="shared" si="51"/>
        <v>0</v>
      </c>
      <c r="I1437" s="927">
        <f t="shared" si="52"/>
        <v>0</v>
      </c>
      <c r="J1437" s="347" t="s">
        <v>2505</v>
      </c>
    </row>
    <row r="1438" spans="4:10">
      <c r="D1438" s="20">
        <f t="shared" ref="D1438:F1457" si="55">D476</f>
        <v>0</v>
      </c>
      <c r="E1438" s="20">
        <f t="shared" si="55"/>
        <v>0</v>
      </c>
      <c r="F1438" s="927">
        <f t="shared" si="55"/>
        <v>0</v>
      </c>
      <c r="G1438" s="365"/>
      <c r="H1438" s="927">
        <f t="shared" si="51"/>
        <v>0</v>
      </c>
      <c r="I1438" s="927">
        <f t="shared" si="52"/>
        <v>0</v>
      </c>
      <c r="J1438" s="347" t="s">
        <v>2505</v>
      </c>
    </row>
    <row r="1439" spans="4:10">
      <c r="D1439" s="20">
        <f t="shared" si="55"/>
        <v>0</v>
      </c>
      <c r="E1439" s="20">
        <f t="shared" si="55"/>
        <v>0</v>
      </c>
      <c r="F1439" s="927">
        <f t="shared" si="55"/>
        <v>0</v>
      </c>
      <c r="G1439" s="365"/>
      <c r="H1439" s="927">
        <f t="shared" si="51"/>
        <v>0</v>
      </c>
      <c r="I1439" s="927">
        <f t="shared" si="52"/>
        <v>0</v>
      </c>
      <c r="J1439" s="347" t="s">
        <v>2505</v>
      </c>
    </row>
    <row r="1440" spans="4:10">
      <c r="D1440" s="20">
        <f t="shared" si="55"/>
        <v>0</v>
      </c>
      <c r="E1440" s="20">
        <f t="shared" si="55"/>
        <v>0</v>
      </c>
      <c r="F1440" s="927">
        <f t="shared" si="55"/>
        <v>0</v>
      </c>
      <c r="G1440" s="365"/>
      <c r="H1440" s="927">
        <f t="shared" si="51"/>
        <v>0</v>
      </c>
      <c r="I1440" s="927">
        <f t="shared" si="52"/>
        <v>0</v>
      </c>
      <c r="J1440" s="347" t="s">
        <v>2505</v>
      </c>
    </row>
    <row r="1441" spans="4:10">
      <c r="D1441" s="20">
        <f t="shared" si="55"/>
        <v>0</v>
      </c>
      <c r="E1441" s="20">
        <f t="shared" si="55"/>
        <v>0</v>
      </c>
      <c r="F1441" s="927">
        <f t="shared" si="55"/>
        <v>0</v>
      </c>
      <c r="G1441" s="365"/>
      <c r="H1441" s="927">
        <f t="shared" si="51"/>
        <v>0</v>
      </c>
      <c r="I1441" s="927">
        <f t="shared" si="52"/>
        <v>0</v>
      </c>
      <c r="J1441" s="347" t="s">
        <v>2505</v>
      </c>
    </row>
    <row r="1442" spans="4:10">
      <c r="D1442" s="20">
        <f t="shared" si="55"/>
        <v>0</v>
      </c>
      <c r="E1442" s="20">
        <f t="shared" si="55"/>
        <v>0</v>
      </c>
      <c r="F1442" s="927">
        <f t="shared" si="55"/>
        <v>0</v>
      </c>
      <c r="G1442" s="365"/>
      <c r="H1442" s="927">
        <f t="shared" si="51"/>
        <v>0</v>
      </c>
      <c r="I1442" s="927">
        <f t="shared" si="52"/>
        <v>0</v>
      </c>
      <c r="J1442" s="347" t="s">
        <v>2505</v>
      </c>
    </row>
    <row r="1443" spans="4:10">
      <c r="D1443" s="20">
        <f t="shared" si="55"/>
        <v>0</v>
      </c>
      <c r="E1443" s="20">
        <f t="shared" si="55"/>
        <v>0</v>
      </c>
      <c r="F1443" s="927">
        <f t="shared" si="55"/>
        <v>0</v>
      </c>
      <c r="G1443" s="365"/>
      <c r="H1443" s="927">
        <f t="shared" si="51"/>
        <v>0</v>
      </c>
      <c r="I1443" s="927">
        <f t="shared" si="52"/>
        <v>0</v>
      </c>
      <c r="J1443" s="347" t="s">
        <v>2505</v>
      </c>
    </row>
    <row r="1444" spans="4:10">
      <c r="D1444" s="20">
        <f t="shared" si="55"/>
        <v>0</v>
      </c>
      <c r="E1444" s="20">
        <f t="shared" si="55"/>
        <v>0</v>
      </c>
      <c r="F1444" s="927">
        <f t="shared" si="55"/>
        <v>0</v>
      </c>
      <c r="G1444" s="365"/>
      <c r="H1444" s="927">
        <f t="shared" si="51"/>
        <v>0</v>
      </c>
      <c r="I1444" s="927">
        <f t="shared" si="52"/>
        <v>0</v>
      </c>
      <c r="J1444" s="347" t="s">
        <v>2505</v>
      </c>
    </row>
    <row r="1445" spans="4:10">
      <c r="D1445" s="20">
        <f t="shared" si="55"/>
        <v>0</v>
      </c>
      <c r="E1445" s="20">
        <f t="shared" si="55"/>
        <v>0</v>
      </c>
      <c r="F1445" s="927">
        <f t="shared" si="55"/>
        <v>0</v>
      </c>
      <c r="G1445" s="365"/>
      <c r="H1445" s="927">
        <f t="shared" si="51"/>
        <v>0</v>
      </c>
      <c r="I1445" s="927">
        <f t="shared" si="52"/>
        <v>0</v>
      </c>
      <c r="J1445" s="347" t="s">
        <v>2505</v>
      </c>
    </row>
    <row r="1446" spans="4:10">
      <c r="D1446" s="20">
        <f t="shared" si="55"/>
        <v>0</v>
      </c>
      <c r="E1446" s="20">
        <f t="shared" si="55"/>
        <v>0</v>
      </c>
      <c r="F1446" s="927">
        <f t="shared" si="55"/>
        <v>0</v>
      </c>
      <c r="G1446" s="365"/>
      <c r="H1446" s="927">
        <f t="shared" si="51"/>
        <v>0</v>
      </c>
      <c r="I1446" s="927">
        <f t="shared" si="52"/>
        <v>0</v>
      </c>
      <c r="J1446" s="347" t="s">
        <v>2505</v>
      </c>
    </row>
    <row r="1447" spans="4:10">
      <c r="D1447" s="20">
        <f t="shared" si="55"/>
        <v>0</v>
      </c>
      <c r="E1447" s="20">
        <f t="shared" si="55"/>
        <v>0</v>
      </c>
      <c r="F1447" s="927">
        <f t="shared" si="55"/>
        <v>0</v>
      </c>
      <c r="G1447" s="365"/>
      <c r="H1447" s="927">
        <f t="shared" si="51"/>
        <v>0</v>
      </c>
      <c r="I1447" s="927">
        <f t="shared" si="52"/>
        <v>0</v>
      </c>
      <c r="J1447" s="347" t="s">
        <v>2505</v>
      </c>
    </row>
    <row r="1448" spans="4:10">
      <c r="D1448" s="20">
        <f t="shared" si="55"/>
        <v>0</v>
      </c>
      <c r="E1448" s="20">
        <f t="shared" si="55"/>
        <v>0</v>
      </c>
      <c r="F1448" s="927">
        <f t="shared" si="55"/>
        <v>0</v>
      </c>
      <c r="G1448" s="365"/>
      <c r="H1448" s="927">
        <f t="shared" si="51"/>
        <v>0</v>
      </c>
      <c r="I1448" s="927">
        <f t="shared" si="52"/>
        <v>0</v>
      </c>
      <c r="J1448" s="347" t="s">
        <v>2505</v>
      </c>
    </row>
    <row r="1449" spans="4:10">
      <c r="D1449" s="20">
        <f t="shared" si="55"/>
        <v>0</v>
      </c>
      <c r="E1449" s="20">
        <f t="shared" si="55"/>
        <v>0</v>
      </c>
      <c r="F1449" s="927">
        <f t="shared" si="55"/>
        <v>0</v>
      </c>
      <c r="G1449" s="365"/>
      <c r="H1449" s="927">
        <f t="shared" si="51"/>
        <v>0</v>
      </c>
      <c r="I1449" s="927">
        <f t="shared" si="52"/>
        <v>0</v>
      </c>
      <c r="J1449" s="347" t="s">
        <v>2505</v>
      </c>
    </row>
    <row r="1450" spans="4:10">
      <c r="D1450" s="20">
        <f t="shared" si="55"/>
        <v>0</v>
      </c>
      <c r="E1450" s="20">
        <f t="shared" si="55"/>
        <v>0</v>
      </c>
      <c r="F1450" s="927">
        <f t="shared" si="55"/>
        <v>0</v>
      </c>
      <c r="G1450" s="365"/>
      <c r="H1450" s="927">
        <f t="shared" si="51"/>
        <v>0</v>
      </c>
      <c r="I1450" s="927">
        <f t="shared" si="52"/>
        <v>0</v>
      </c>
      <c r="J1450" s="347" t="s">
        <v>2505</v>
      </c>
    </row>
    <row r="1451" spans="4:10">
      <c r="D1451" s="20">
        <f t="shared" si="55"/>
        <v>0</v>
      </c>
      <c r="E1451" s="20">
        <f t="shared" si="55"/>
        <v>0</v>
      </c>
      <c r="F1451" s="927">
        <f t="shared" si="55"/>
        <v>0</v>
      </c>
      <c r="G1451" s="365"/>
      <c r="H1451" s="927">
        <f t="shared" si="51"/>
        <v>0</v>
      </c>
      <c r="I1451" s="927">
        <f t="shared" si="52"/>
        <v>0</v>
      </c>
      <c r="J1451" s="347" t="s">
        <v>2505</v>
      </c>
    </row>
    <row r="1452" spans="4:10">
      <c r="D1452" s="20">
        <f t="shared" si="55"/>
        <v>0</v>
      </c>
      <c r="E1452" s="20">
        <f t="shared" si="55"/>
        <v>0</v>
      </c>
      <c r="F1452" s="927">
        <f t="shared" si="55"/>
        <v>0</v>
      </c>
      <c r="G1452" s="365"/>
      <c r="H1452" s="927">
        <f t="shared" si="51"/>
        <v>0</v>
      </c>
      <c r="I1452" s="927">
        <f t="shared" si="52"/>
        <v>0</v>
      </c>
      <c r="J1452" s="347" t="s">
        <v>2505</v>
      </c>
    </row>
    <row r="1453" spans="4:10">
      <c r="D1453" s="20">
        <f t="shared" si="55"/>
        <v>0</v>
      </c>
      <c r="E1453" s="20">
        <f t="shared" si="55"/>
        <v>0</v>
      </c>
      <c r="F1453" s="927">
        <f t="shared" si="55"/>
        <v>0</v>
      </c>
      <c r="G1453" s="365"/>
      <c r="H1453" s="927">
        <f t="shared" si="51"/>
        <v>0</v>
      </c>
      <c r="I1453" s="927">
        <f t="shared" si="52"/>
        <v>0</v>
      </c>
      <c r="J1453" s="347" t="s">
        <v>2505</v>
      </c>
    </row>
    <row r="1454" spans="4:10">
      <c r="D1454" s="20">
        <f t="shared" si="55"/>
        <v>0</v>
      </c>
      <c r="E1454" s="20">
        <f t="shared" si="55"/>
        <v>0</v>
      </c>
      <c r="F1454" s="927">
        <f t="shared" si="55"/>
        <v>0</v>
      </c>
      <c r="G1454" s="365"/>
      <c r="H1454" s="927">
        <f t="shared" ref="H1454:H1517" si="56">H492</f>
        <v>0</v>
      </c>
      <c r="I1454" s="927">
        <f t="shared" si="52"/>
        <v>0</v>
      </c>
      <c r="J1454" s="347" t="s">
        <v>2505</v>
      </c>
    </row>
    <row r="1455" spans="4:10">
      <c r="D1455" s="20">
        <f t="shared" si="55"/>
        <v>0</v>
      </c>
      <c r="E1455" s="20">
        <f t="shared" si="55"/>
        <v>0</v>
      </c>
      <c r="F1455" s="927">
        <f t="shared" si="55"/>
        <v>0</v>
      </c>
      <c r="G1455" s="365"/>
      <c r="H1455" s="927">
        <f t="shared" si="56"/>
        <v>0</v>
      </c>
      <c r="I1455" s="927">
        <f t="shared" si="52"/>
        <v>0</v>
      </c>
      <c r="J1455" s="347" t="s">
        <v>2505</v>
      </c>
    </row>
    <row r="1456" spans="4:10">
      <c r="D1456" s="20">
        <f t="shared" si="55"/>
        <v>0</v>
      </c>
      <c r="E1456" s="20">
        <f t="shared" si="55"/>
        <v>0</v>
      </c>
      <c r="F1456" s="927">
        <f t="shared" si="55"/>
        <v>0</v>
      </c>
      <c r="G1456" s="365"/>
      <c r="H1456" s="927">
        <f t="shared" si="56"/>
        <v>0</v>
      </c>
      <c r="I1456" s="927">
        <f t="shared" ref="I1456:I1519" si="57">I494</f>
        <v>0</v>
      </c>
      <c r="J1456" s="347" t="s">
        <v>2505</v>
      </c>
    </row>
    <row r="1457" spans="4:10">
      <c r="D1457" s="20">
        <f t="shared" si="55"/>
        <v>0</v>
      </c>
      <c r="E1457" s="20">
        <f t="shared" si="55"/>
        <v>0</v>
      </c>
      <c r="F1457" s="927">
        <f t="shared" si="55"/>
        <v>0</v>
      </c>
      <c r="G1457" s="365"/>
      <c r="H1457" s="927">
        <f t="shared" si="56"/>
        <v>0</v>
      </c>
      <c r="I1457" s="927">
        <f t="shared" si="57"/>
        <v>0</v>
      </c>
      <c r="J1457" s="347" t="s">
        <v>2505</v>
      </c>
    </row>
    <row r="1458" spans="4:10">
      <c r="D1458" s="20">
        <f t="shared" ref="D1458:F1477" si="58">D496</f>
        <v>0</v>
      </c>
      <c r="E1458" s="20">
        <f t="shared" si="58"/>
        <v>0</v>
      </c>
      <c r="F1458" s="927">
        <f t="shared" si="58"/>
        <v>0</v>
      </c>
      <c r="G1458" s="365"/>
      <c r="H1458" s="927">
        <f t="shared" si="56"/>
        <v>0</v>
      </c>
      <c r="I1458" s="927">
        <f t="shared" si="57"/>
        <v>0</v>
      </c>
      <c r="J1458" s="347" t="s">
        <v>2505</v>
      </c>
    </row>
    <row r="1459" spans="4:10">
      <c r="D1459" s="20">
        <f t="shared" si="58"/>
        <v>0</v>
      </c>
      <c r="E1459" s="20">
        <f t="shared" si="58"/>
        <v>0</v>
      </c>
      <c r="F1459" s="927">
        <f t="shared" si="58"/>
        <v>0</v>
      </c>
      <c r="G1459" s="365"/>
      <c r="H1459" s="927">
        <f t="shared" si="56"/>
        <v>0</v>
      </c>
      <c r="I1459" s="927">
        <f t="shared" si="57"/>
        <v>0</v>
      </c>
      <c r="J1459" s="347" t="s">
        <v>2505</v>
      </c>
    </row>
    <row r="1460" spans="4:10">
      <c r="D1460" s="20">
        <f t="shared" si="58"/>
        <v>0</v>
      </c>
      <c r="E1460" s="20">
        <f t="shared" si="58"/>
        <v>0</v>
      </c>
      <c r="F1460" s="927">
        <f t="shared" si="58"/>
        <v>0</v>
      </c>
      <c r="G1460" s="365"/>
      <c r="H1460" s="927">
        <f t="shared" si="56"/>
        <v>0</v>
      </c>
      <c r="I1460" s="927">
        <f t="shared" si="57"/>
        <v>0</v>
      </c>
      <c r="J1460" s="347" t="s">
        <v>2505</v>
      </c>
    </row>
    <row r="1461" spans="4:10">
      <c r="D1461" s="20">
        <f t="shared" si="58"/>
        <v>0</v>
      </c>
      <c r="E1461" s="20">
        <f t="shared" si="58"/>
        <v>0</v>
      </c>
      <c r="F1461" s="927">
        <f t="shared" si="58"/>
        <v>0</v>
      </c>
      <c r="G1461" s="365"/>
      <c r="H1461" s="927">
        <f t="shared" si="56"/>
        <v>0</v>
      </c>
      <c r="I1461" s="927">
        <f t="shared" si="57"/>
        <v>0</v>
      </c>
      <c r="J1461" s="347" t="s">
        <v>2505</v>
      </c>
    </row>
    <row r="1462" spans="4:10">
      <c r="D1462" s="20">
        <f t="shared" si="58"/>
        <v>0</v>
      </c>
      <c r="E1462" s="20">
        <f t="shared" si="58"/>
        <v>0</v>
      </c>
      <c r="F1462" s="927">
        <f t="shared" si="58"/>
        <v>0</v>
      </c>
      <c r="G1462" s="365"/>
      <c r="H1462" s="927">
        <f t="shared" si="56"/>
        <v>0</v>
      </c>
      <c r="I1462" s="927">
        <f t="shared" si="57"/>
        <v>0</v>
      </c>
      <c r="J1462" s="347" t="s">
        <v>2505</v>
      </c>
    </row>
    <row r="1463" spans="4:10">
      <c r="D1463" s="20">
        <f t="shared" si="58"/>
        <v>0</v>
      </c>
      <c r="E1463" s="20">
        <f t="shared" si="58"/>
        <v>0</v>
      </c>
      <c r="F1463" s="927">
        <f t="shared" si="58"/>
        <v>0</v>
      </c>
      <c r="G1463" s="365"/>
      <c r="H1463" s="927">
        <f t="shared" si="56"/>
        <v>0</v>
      </c>
      <c r="I1463" s="927">
        <f t="shared" si="57"/>
        <v>0</v>
      </c>
      <c r="J1463" s="347" t="s">
        <v>2505</v>
      </c>
    </row>
    <row r="1464" spans="4:10">
      <c r="D1464" s="20">
        <f t="shared" si="58"/>
        <v>0</v>
      </c>
      <c r="E1464" s="20">
        <f t="shared" si="58"/>
        <v>0</v>
      </c>
      <c r="F1464" s="927">
        <f t="shared" si="58"/>
        <v>0</v>
      </c>
      <c r="G1464" s="365"/>
      <c r="H1464" s="927">
        <f t="shared" si="56"/>
        <v>0</v>
      </c>
      <c r="I1464" s="927">
        <f t="shared" si="57"/>
        <v>0</v>
      </c>
      <c r="J1464" s="347" t="s">
        <v>2505</v>
      </c>
    </row>
    <row r="1465" spans="4:10">
      <c r="D1465" s="20">
        <f t="shared" si="58"/>
        <v>0</v>
      </c>
      <c r="E1465" s="20">
        <f t="shared" si="58"/>
        <v>0</v>
      </c>
      <c r="F1465" s="927">
        <f t="shared" si="58"/>
        <v>0</v>
      </c>
      <c r="G1465" s="365"/>
      <c r="H1465" s="927">
        <f t="shared" si="56"/>
        <v>0</v>
      </c>
      <c r="I1465" s="927">
        <f t="shared" si="57"/>
        <v>0</v>
      </c>
      <c r="J1465" s="347" t="s">
        <v>2505</v>
      </c>
    </row>
    <row r="1466" spans="4:10">
      <c r="D1466" s="20">
        <f t="shared" si="58"/>
        <v>0</v>
      </c>
      <c r="E1466" s="20">
        <f t="shared" si="58"/>
        <v>0</v>
      </c>
      <c r="F1466" s="927">
        <f t="shared" si="58"/>
        <v>0</v>
      </c>
      <c r="G1466" s="365"/>
      <c r="H1466" s="927">
        <f t="shared" si="56"/>
        <v>0</v>
      </c>
      <c r="I1466" s="927">
        <f t="shared" si="57"/>
        <v>0</v>
      </c>
      <c r="J1466" s="347" t="s">
        <v>2505</v>
      </c>
    </row>
    <row r="1467" spans="4:10">
      <c r="D1467" s="20">
        <f t="shared" si="58"/>
        <v>0</v>
      </c>
      <c r="E1467" s="20">
        <f t="shared" si="58"/>
        <v>0</v>
      </c>
      <c r="F1467" s="927">
        <f t="shared" si="58"/>
        <v>0</v>
      </c>
      <c r="G1467" s="365"/>
      <c r="H1467" s="927">
        <f t="shared" si="56"/>
        <v>0</v>
      </c>
      <c r="I1467" s="927">
        <f t="shared" si="57"/>
        <v>0</v>
      </c>
      <c r="J1467" s="347" t="s">
        <v>2505</v>
      </c>
    </row>
    <row r="1468" spans="4:10">
      <c r="D1468" s="20">
        <f t="shared" si="58"/>
        <v>0</v>
      </c>
      <c r="E1468" s="20">
        <f t="shared" si="58"/>
        <v>0</v>
      </c>
      <c r="F1468" s="927">
        <f t="shared" si="58"/>
        <v>0</v>
      </c>
      <c r="G1468" s="365"/>
      <c r="H1468" s="927">
        <f t="shared" si="56"/>
        <v>0</v>
      </c>
      <c r="I1468" s="927">
        <f t="shared" si="57"/>
        <v>0</v>
      </c>
      <c r="J1468" s="347" t="s">
        <v>2505</v>
      </c>
    </row>
    <row r="1469" spans="4:10">
      <c r="D1469" s="20">
        <f t="shared" si="58"/>
        <v>0</v>
      </c>
      <c r="E1469" s="20">
        <f t="shared" si="58"/>
        <v>0</v>
      </c>
      <c r="F1469" s="927">
        <f t="shared" si="58"/>
        <v>0</v>
      </c>
      <c r="G1469" s="365"/>
      <c r="H1469" s="927">
        <f t="shared" si="56"/>
        <v>0</v>
      </c>
      <c r="I1469" s="927">
        <f t="shared" si="57"/>
        <v>0</v>
      </c>
      <c r="J1469" s="347" t="s">
        <v>2505</v>
      </c>
    </row>
    <row r="1470" spans="4:10">
      <c r="D1470" s="20">
        <f t="shared" si="58"/>
        <v>0</v>
      </c>
      <c r="E1470" s="20">
        <f t="shared" si="58"/>
        <v>0</v>
      </c>
      <c r="F1470" s="927">
        <f t="shared" si="58"/>
        <v>0</v>
      </c>
      <c r="G1470" s="365"/>
      <c r="H1470" s="927">
        <f t="shared" si="56"/>
        <v>0</v>
      </c>
      <c r="I1470" s="927">
        <f t="shared" si="57"/>
        <v>0</v>
      </c>
      <c r="J1470" s="347" t="s">
        <v>2505</v>
      </c>
    </row>
    <row r="1471" spans="4:10">
      <c r="D1471" s="20">
        <f t="shared" si="58"/>
        <v>0</v>
      </c>
      <c r="E1471" s="20">
        <f t="shared" si="58"/>
        <v>0</v>
      </c>
      <c r="F1471" s="927">
        <f t="shared" si="58"/>
        <v>0</v>
      </c>
      <c r="G1471" s="365"/>
      <c r="H1471" s="927">
        <f t="shared" si="56"/>
        <v>0</v>
      </c>
      <c r="I1471" s="927">
        <f t="shared" si="57"/>
        <v>0</v>
      </c>
      <c r="J1471" s="347" t="s">
        <v>2505</v>
      </c>
    </row>
    <row r="1472" spans="4:10">
      <c r="D1472" s="20">
        <f t="shared" si="58"/>
        <v>0</v>
      </c>
      <c r="E1472" s="20">
        <f t="shared" si="58"/>
        <v>0</v>
      </c>
      <c r="F1472" s="927">
        <f t="shared" si="58"/>
        <v>0</v>
      </c>
      <c r="G1472" s="365"/>
      <c r="H1472" s="927">
        <f t="shared" si="56"/>
        <v>0</v>
      </c>
      <c r="I1472" s="927">
        <f t="shared" si="57"/>
        <v>0</v>
      </c>
      <c r="J1472" s="347" t="s">
        <v>2505</v>
      </c>
    </row>
    <row r="1473" spans="4:10">
      <c r="D1473" s="20">
        <f t="shared" si="58"/>
        <v>0</v>
      </c>
      <c r="E1473" s="20">
        <f t="shared" si="58"/>
        <v>0</v>
      </c>
      <c r="F1473" s="927">
        <f t="shared" si="58"/>
        <v>0</v>
      </c>
      <c r="G1473" s="365"/>
      <c r="H1473" s="927">
        <f t="shared" si="56"/>
        <v>0</v>
      </c>
      <c r="I1473" s="927">
        <f t="shared" si="57"/>
        <v>0</v>
      </c>
      <c r="J1473" s="347" t="s">
        <v>2505</v>
      </c>
    </row>
    <row r="1474" spans="4:10">
      <c r="D1474" s="20">
        <f t="shared" si="58"/>
        <v>0</v>
      </c>
      <c r="E1474" s="20">
        <f t="shared" si="58"/>
        <v>0</v>
      </c>
      <c r="F1474" s="927">
        <f t="shared" si="58"/>
        <v>0</v>
      </c>
      <c r="G1474" s="365"/>
      <c r="H1474" s="927">
        <f t="shared" si="56"/>
        <v>0</v>
      </c>
      <c r="I1474" s="927">
        <f t="shared" si="57"/>
        <v>0</v>
      </c>
      <c r="J1474" s="347" t="s">
        <v>2505</v>
      </c>
    </row>
    <row r="1475" spans="4:10">
      <c r="D1475" s="20">
        <f t="shared" si="58"/>
        <v>0</v>
      </c>
      <c r="E1475" s="20">
        <f t="shared" si="58"/>
        <v>0</v>
      </c>
      <c r="F1475" s="927">
        <f t="shared" si="58"/>
        <v>0</v>
      </c>
      <c r="G1475" s="365"/>
      <c r="H1475" s="927">
        <f t="shared" si="56"/>
        <v>0</v>
      </c>
      <c r="I1475" s="927">
        <f t="shared" si="57"/>
        <v>0</v>
      </c>
      <c r="J1475" s="347" t="s">
        <v>2505</v>
      </c>
    </row>
    <row r="1476" spans="4:10">
      <c r="D1476" s="20">
        <f t="shared" si="58"/>
        <v>0</v>
      </c>
      <c r="E1476" s="20">
        <f t="shared" si="58"/>
        <v>0</v>
      </c>
      <c r="F1476" s="927">
        <f t="shared" si="58"/>
        <v>0</v>
      </c>
      <c r="G1476" s="365"/>
      <c r="H1476" s="927">
        <f t="shared" si="56"/>
        <v>0</v>
      </c>
      <c r="I1476" s="927">
        <f t="shared" si="57"/>
        <v>0</v>
      </c>
      <c r="J1476" s="347" t="s">
        <v>2505</v>
      </c>
    </row>
    <row r="1477" spans="4:10">
      <c r="D1477" s="20">
        <f t="shared" si="58"/>
        <v>0</v>
      </c>
      <c r="E1477" s="20">
        <f t="shared" si="58"/>
        <v>0</v>
      </c>
      <c r="F1477" s="927">
        <f t="shared" si="58"/>
        <v>0</v>
      </c>
      <c r="G1477" s="20"/>
      <c r="H1477" s="927">
        <f t="shared" si="56"/>
        <v>0</v>
      </c>
      <c r="I1477" s="927">
        <f t="shared" si="57"/>
        <v>0</v>
      </c>
      <c r="J1477" s="347" t="s">
        <v>2505</v>
      </c>
    </row>
    <row r="1478" spans="4:10">
      <c r="D1478" s="20">
        <f t="shared" ref="D1478:F1497" si="59">D516</f>
        <v>0</v>
      </c>
      <c r="E1478" s="20">
        <f t="shared" si="59"/>
        <v>0</v>
      </c>
      <c r="F1478" s="927">
        <f t="shared" si="59"/>
        <v>0</v>
      </c>
      <c r="G1478" s="20"/>
      <c r="H1478" s="927">
        <f t="shared" si="56"/>
        <v>0</v>
      </c>
      <c r="I1478" s="927">
        <f t="shared" si="57"/>
        <v>0</v>
      </c>
      <c r="J1478" s="347" t="s">
        <v>2505</v>
      </c>
    </row>
    <row r="1479" spans="4:10">
      <c r="D1479" s="20">
        <f t="shared" si="59"/>
        <v>0</v>
      </c>
      <c r="E1479" s="20">
        <f t="shared" si="59"/>
        <v>0</v>
      </c>
      <c r="F1479" s="927">
        <f t="shared" si="59"/>
        <v>0</v>
      </c>
      <c r="G1479" s="20"/>
      <c r="H1479" s="927">
        <f t="shared" si="56"/>
        <v>0</v>
      </c>
      <c r="I1479" s="927">
        <f t="shared" si="57"/>
        <v>0</v>
      </c>
      <c r="J1479" s="347" t="s">
        <v>2505</v>
      </c>
    </row>
    <row r="1480" spans="4:10">
      <c r="D1480" s="20">
        <f t="shared" si="59"/>
        <v>0</v>
      </c>
      <c r="E1480" s="20">
        <f t="shared" si="59"/>
        <v>0</v>
      </c>
      <c r="F1480" s="927">
        <f t="shared" si="59"/>
        <v>0</v>
      </c>
      <c r="G1480" s="20"/>
      <c r="H1480" s="927">
        <f t="shared" si="56"/>
        <v>0</v>
      </c>
      <c r="I1480" s="927">
        <f t="shared" si="57"/>
        <v>0</v>
      </c>
      <c r="J1480" s="347" t="s">
        <v>2505</v>
      </c>
    </row>
    <row r="1481" spans="4:10">
      <c r="D1481" s="20">
        <f t="shared" si="59"/>
        <v>0</v>
      </c>
      <c r="E1481" s="20">
        <f t="shared" si="59"/>
        <v>0</v>
      </c>
      <c r="F1481" s="927">
        <f t="shared" si="59"/>
        <v>0</v>
      </c>
      <c r="G1481" s="20"/>
      <c r="H1481" s="927">
        <f t="shared" si="56"/>
        <v>0</v>
      </c>
      <c r="I1481" s="927">
        <f t="shared" si="57"/>
        <v>0</v>
      </c>
      <c r="J1481" s="347" t="s">
        <v>2505</v>
      </c>
    </row>
    <row r="1482" spans="4:10">
      <c r="D1482" s="20">
        <f t="shared" si="59"/>
        <v>0</v>
      </c>
      <c r="E1482" s="20">
        <f t="shared" si="59"/>
        <v>0</v>
      </c>
      <c r="F1482" s="927">
        <f t="shared" si="59"/>
        <v>0</v>
      </c>
      <c r="G1482" s="367"/>
      <c r="H1482" s="927">
        <f t="shared" si="56"/>
        <v>0</v>
      </c>
      <c r="I1482" s="927">
        <f t="shared" si="57"/>
        <v>0</v>
      </c>
      <c r="J1482" s="347" t="s">
        <v>2505</v>
      </c>
    </row>
    <row r="1483" spans="4:10">
      <c r="D1483" s="20">
        <f t="shared" si="59"/>
        <v>0</v>
      </c>
      <c r="E1483" s="20">
        <f t="shared" si="59"/>
        <v>0</v>
      </c>
      <c r="F1483" s="927">
        <f t="shared" si="59"/>
        <v>0</v>
      </c>
      <c r="G1483" s="367"/>
      <c r="H1483" s="927">
        <f t="shared" si="56"/>
        <v>0</v>
      </c>
      <c r="I1483" s="927">
        <f t="shared" si="57"/>
        <v>0</v>
      </c>
      <c r="J1483" s="347" t="s">
        <v>2505</v>
      </c>
    </row>
    <row r="1484" spans="4:10">
      <c r="D1484" s="20">
        <f t="shared" si="59"/>
        <v>0</v>
      </c>
      <c r="E1484" s="20">
        <f t="shared" si="59"/>
        <v>0</v>
      </c>
      <c r="F1484" s="927">
        <f t="shared" si="59"/>
        <v>0</v>
      </c>
      <c r="G1484" s="365"/>
      <c r="H1484" s="927">
        <f t="shared" si="56"/>
        <v>0</v>
      </c>
      <c r="I1484" s="927">
        <f t="shared" si="57"/>
        <v>0</v>
      </c>
      <c r="J1484" s="347" t="s">
        <v>2505</v>
      </c>
    </row>
    <row r="1485" spans="4:10">
      <c r="D1485" s="20">
        <f t="shared" si="59"/>
        <v>0</v>
      </c>
      <c r="E1485" s="20">
        <f t="shared" si="59"/>
        <v>0</v>
      </c>
      <c r="F1485" s="927">
        <f t="shared" si="59"/>
        <v>0</v>
      </c>
      <c r="G1485" s="365"/>
      <c r="H1485" s="927">
        <f t="shared" si="56"/>
        <v>0</v>
      </c>
      <c r="I1485" s="927">
        <f t="shared" si="57"/>
        <v>0</v>
      </c>
      <c r="J1485" s="347" t="s">
        <v>2505</v>
      </c>
    </row>
    <row r="1486" spans="4:10">
      <c r="D1486" s="20">
        <f t="shared" si="59"/>
        <v>0</v>
      </c>
      <c r="E1486" s="20">
        <f t="shared" si="59"/>
        <v>0</v>
      </c>
      <c r="F1486" s="927">
        <f t="shared" si="59"/>
        <v>0</v>
      </c>
      <c r="G1486" s="365"/>
      <c r="H1486" s="927">
        <f t="shared" si="56"/>
        <v>0</v>
      </c>
      <c r="I1486" s="927">
        <f t="shared" si="57"/>
        <v>0</v>
      </c>
      <c r="J1486" s="347" t="s">
        <v>2505</v>
      </c>
    </row>
    <row r="1487" spans="4:10">
      <c r="D1487" s="20">
        <f t="shared" si="59"/>
        <v>0</v>
      </c>
      <c r="E1487" s="20">
        <f t="shared" si="59"/>
        <v>0</v>
      </c>
      <c r="F1487" s="927">
        <f t="shared" si="59"/>
        <v>0</v>
      </c>
      <c r="G1487" s="365"/>
      <c r="H1487" s="927">
        <f t="shared" si="56"/>
        <v>0</v>
      </c>
      <c r="I1487" s="927">
        <f t="shared" si="57"/>
        <v>0</v>
      </c>
      <c r="J1487" s="347" t="s">
        <v>2505</v>
      </c>
    </row>
    <row r="1488" spans="4:10">
      <c r="D1488" s="20">
        <f t="shared" si="59"/>
        <v>0</v>
      </c>
      <c r="E1488" s="20">
        <f t="shared" si="59"/>
        <v>0</v>
      </c>
      <c r="F1488" s="927">
        <f t="shared" si="59"/>
        <v>0</v>
      </c>
      <c r="G1488" s="365"/>
      <c r="H1488" s="927">
        <f t="shared" si="56"/>
        <v>0</v>
      </c>
      <c r="I1488" s="927">
        <f t="shared" si="57"/>
        <v>0</v>
      </c>
      <c r="J1488" s="347" t="s">
        <v>2505</v>
      </c>
    </row>
    <row r="1489" spans="4:10">
      <c r="D1489" s="20">
        <f t="shared" si="59"/>
        <v>0</v>
      </c>
      <c r="E1489" s="20">
        <f t="shared" si="59"/>
        <v>0</v>
      </c>
      <c r="F1489" s="927">
        <f t="shared" si="59"/>
        <v>0</v>
      </c>
      <c r="G1489" s="365"/>
      <c r="H1489" s="927">
        <f t="shared" si="56"/>
        <v>0</v>
      </c>
      <c r="I1489" s="927">
        <f t="shared" si="57"/>
        <v>0</v>
      </c>
      <c r="J1489" s="347" t="s">
        <v>2505</v>
      </c>
    </row>
    <row r="1490" spans="4:10">
      <c r="D1490" s="20">
        <f t="shared" si="59"/>
        <v>0</v>
      </c>
      <c r="E1490" s="20">
        <f t="shared" si="59"/>
        <v>0</v>
      </c>
      <c r="F1490" s="927">
        <f t="shared" si="59"/>
        <v>0</v>
      </c>
      <c r="G1490" s="365"/>
      <c r="H1490" s="927">
        <f t="shared" si="56"/>
        <v>0</v>
      </c>
      <c r="I1490" s="927">
        <f t="shared" si="57"/>
        <v>0</v>
      </c>
      <c r="J1490" s="347" t="s">
        <v>2505</v>
      </c>
    </row>
    <row r="1491" spans="4:10">
      <c r="D1491" s="20">
        <f t="shared" si="59"/>
        <v>0</v>
      </c>
      <c r="E1491" s="20">
        <f t="shared" si="59"/>
        <v>0</v>
      </c>
      <c r="F1491" s="927">
        <f t="shared" si="59"/>
        <v>0</v>
      </c>
      <c r="G1491" s="365"/>
      <c r="H1491" s="927">
        <f t="shared" si="56"/>
        <v>0</v>
      </c>
      <c r="I1491" s="927">
        <f t="shared" si="57"/>
        <v>0</v>
      </c>
      <c r="J1491" s="347" t="s">
        <v>2505</v>
      </c>
    </row>
    <row r="1492" spans="4:10">
      <c r="D1492" s="20">
        <f t="shared" si="59"/>
        <v>0</v>
      </c>
      <c r="E1492" s="20">
        <f t="shared" si="59"/>
        <v>0</v>
      </c>
      <c r="F1492" s="927">
        <f t="shared" si="59"/>
        <v>0</v>
      </c>
      <c r="G1492" s="365"/>
      <c r="H1492" s="927">
        <f t="shared" si="56"/>
        <v>0</v>
      </c>
      <c r="I1492" s="927">
        <f t="shared" si="57"/>
        <v>0</v>
      </c>
      <c r="J1492" s="347" t="s">
        <v>2505</v>
      </c>
    </row>
    <row r="1493" spans="4:10">
      <c r="D1493" s="20">
        <f t="shared" si="59"/>
        <v>0</v>
      </c>
      <c r="E1493" s="20">
        <f t="shared" si="59"/>
        <v>0</v>
      </c>
      <c r="F1493" s="927">
        <f t="shared" si="59"/>
        <v>0</v>
      </c>
      <c r="G1493" s="365"/>
      <c r="H1493" s="927">
        <f t="shared" si="56"/>
        <v>0</v>
      </c>
      <c r="I1493" s="927">
        <f t="shared" si="57"/>
        <v>0</v>
      </c>
      <c r="J1493" s="347" t="s">
        <v>2505</v>
      </c>
    </row>
    <row r="1494" spans="4:10">
      <c r="D1494" s="20">
        <f t="shared" si="59"/>
        <v>0</v>
      </c>
      <c r="E1494" s="20">
        <f t="shared" si="59"/>
        <v>0</v>
      </c>
      <c r="F1494" s="927">
        <f t="shared" si="59"/>
        <v>0</v>
      </c>
      <c r="G1494" s="365"/>
      <c r="H1494" s="927">
        <f t="shared" si="56"/>
        <v>0</v>
      </c>
      <c r="I1494" s="927">
        <f t="shared" si="57"/>
        <v>0</v>
      </c>
      <c r="J1494" s="347" t="s">
        <v>2505</v>
      </c>
    </row>
    <row r="1495" spans="4:10">
      <c r="D1495" s="20">
        <f t="shared" si="59"/>
        <v>0</v>
      </c>
      <c r="E1495" s="20">
        <f t="shared" si="59"/>
        <v>0</v>
      </c>
      <c r="F1495" s="927">
        <f t="shared" si="59"/>
        <v>0</v>
      </c>
      <c r="G1495" s="365"/>
      <c r="H1495" s="927">
        <f t="shared" si="56"/>
        <v>0</v>
      </c>
      <c r="I1495" s="927">
        <f t="shared" si="57"/>
        <v>0</v>
      </c>
      <c r="J1495" s="347" t="s">
        <v>2505</v>
      </c>
    </row>
    <row r="1496" spans="4:10">
      <c r="D1496" s="20">
        <f t="shared" si="59"/>
        <v>0</v>
      </c>
      <c r="E1496" s="20">
        <f t="shared" si="59"/>
        <v>0</v>
      </c>
      <c r="F1496" s="927">
        <f t="shared" si="59"/>
        <v>0</v>
      </c>
      <c r="G1496" s="365"/>
      <c r="H1496" s="927">
        <f t="shared" si="56"/>
        <v>0</v>
      </c>
      <c r="I1496" s="927">
        <f t="shared" si="57"/>
        <v>0</v>
      </c>
      <c r="J1496" s="347" t="s">
        <v>2505</v>
      </c>
    </row>
    <row r="1497" spans="4:10">
      <c r="D1497" s="20">
        <f t="shared" si="59"/>
        <v>0</v>
      </c>
      <c r="E1497" s="20">
        <f t="shared" si="59"/>
        <v>0</v>
      </c>
      <c r="F1497" s="927">
        <f t="shared" si="59"/>
        <v>0</v>
      </c>
      <c r="G1497" s="365"/>
      <c r="H1497" s="927">
        <f t="shared" si="56"/>
        <v>0</v>
      </c>
      <c r="I1497" s="927">
        <f t="shared" si="57"/>
        <v>0</v>
      </c>
      <c r="J1497" s="347" t="s">
        <v>2505</v>
      </c>
    </row>
    <row r="1498" spans="4:10">
      <c r="D1498" s="20">
        <f t="shared" ref="D1498:F1517" si="60">D536</f>
        <v>0</v>
      </c>
      <c r="E1498" s="20">
        <f t="shared" si="60"/>
        <v>0</v>
      </c>
      <c r="F1498" s="927">
        <f t="shared" si="60"/>
        <v>0</v>
      </c>
      <c r="G1498" s="365"/>
      <c r="H1498" s="927">
        <f t="shared" si="56"/>
        <v>0</v>
      </c>
      <c r="I1498" s="927">
        <f t="shared" si="57"/>
        <v>0</v>
      </c>
      <c r="J1498" s="347" t="s">
        <v>2505</v>
      </c>
    </row>
    <row r="1499" spans="4:10">
      <c r="D1499" s="20">
        <f t="shared" si="60"/>
        <v>0</v>
      </c>
      <c r="E1499" s="20">
        <f t="shared" si="60"/>
        <v>0</v>
      </c>
      <c r="F1499" s="927">
        <f t="shared" si="60"/>
        <v>0</v>
      </c>
      <c r="G1499" s="365"/>
      <c r="H1499" s="927">
        <f t="shared" si="56"/>
        <v>0</v>
      </c>
      <c r="I1499" s="927">
        <f t="shared" si="57"/>
        <v>0</v>
      </c>
      <c r="J1499" s="347" t="s">
        <v>2505</v>
      </c>
    </row>
    <row r="1500" spans="4:10">
      <c r="D1500" s="20">
        <f t="shared" si="60"/>
        <v>0</v>
      </c>
      <c r="E1500" s="20">
        <f t="shared" si="60"/>
        <v>0</v>
      </c>
      <c r="F1500" s="927">
        <f t="shared" si="60"/>
        <v>0</v>
      </c>
      <c r="G1500" s="365"/>
      <c r="H1500" s="927">
        <f t="shared" si="56"/>
        <v>0</v>
      </c>
      <c r="I1500" s="927">
        <f t="shared" si="57"/>
        <v>0</v>
      </c>
      <c r="J1500" s="347" t="s">
        <v>2505</v>
      </c>
    </row>
    <row r="1501" spans="4:10">
      <c r="D1501" s="20">
        <f t="shared" si="60"/>
        <v>0</v>
      </c>
      <c r="E1501" s="20">
        <f t="shared" si="60"/>
        <v>0</v>
      </c>
      <c r="F1501" s="927">
        <f t="shared" si="60"/>
        <v>0</v>
      </c>
      <c r="G1501" s="365"/>
      <c r="H1501" s="927">
        <f t="shared" si="56"/>
        <v>0</v>
      </c>
      <c r="I1501" s="927">
        <f t="shared" si="57"/>
        <v>0</v>
      </c>
      <c r="J1501" s="347" t="s">
        <v>2505</v>
      </c>
    </row>
    <row r="1502" spans="4:10">
      <c r="D1502" s="20">
        <f t="shared" si="60"/>
        <v>0</v>
      </c>
      <c r="E1502" s="20">
        <f t="shared" si="60"/>
        <v>0</v>
      </c>
      <c r="F1502" s="927">
        <f t="shared" si="60"/>
        <v>0</v>
      </c>
      <c r="G1502" s="365"/>
      <c r="H1502" s="927">
        <f t="shared" si="56"/>
        <v>0</v>
      </c>
      <c r="I1502" s="927">
        <f t="shared" si="57"/>
        <v>0</v>
      </c>
      <c r="J1502" s="347" t="s">
        <v>2505</v>
      </c>
    </row>
    <row r="1503" spans="4:10">
      <c r="D1503" s="20">
        <f t="shared" si="60"/>
        <v>0</v>
      </c>
      <c r="E1503" s="20">
        <f t="shared" si="60"/>
        <v>0</v>
      </c>
      <c r="F1503" s="927">
        <f t="shared" si="60"/>
        <v>0</v>
      </c>
      <c r="G1503" s="365"/>
      <c r="H1503" s="927">
        <f t="shared" si="56"/>
        <v>0</v>
      </c>
      <c r="I1503" s="927">
        <f t="shared" si="57"/>
        <v>0</v>
      </c>
      <c r="J1503" s="347" t="s">
        <v>2505</v>
      </c>
    </row>
    <row r="1504" spans="4:10">
      <c r="D1504" s="20">
        <f t="shared" si="60"/>
        <v>0</v>
      </c>
      <c r="E1504" s="20">
        <f t="shared" si="60"/>
        <v>0</v>
      </c>
      <c r="F1504" s="927">
        <f t="shared" si="60"/>
        <v>0</v>
      </c>
      <c r="G1504" s="365"/>
      <c r="H1504" s="927">
        <f t="shared" si="56"/>
        <v>0</v>
      </c>
      <c r="I1504" s="927">
        <f t="shared" si="57"/>
        <v>0</v>
      </c>
      <c r="J1504" s="347" t="s">
        <v>2505</v>
      </c>
    </row>
    <row r="1505" spans="4:10">
      <c r="D1505" s="20">
        <f t="shared" si="60"/>
        <v>0</v>
      </c>
      <c r="E1505" s="20">
        <f t="shared" si="60"/>
        <v>0</v>
      </c>
      <c r="F1505" s="927">
        <f t="shared" si="60"/>
        <v>0</v>
      </c>
      <c r="G1505" s="365"/>
      <c r="H1505" s="927">
        <f t="shared" si="56"/>
        <v>0</v>
      </c>
      <c r="I1505" s="927">
        <f t="shared" si="57"/>
        <v>0</v>
      </c>
      <c r="J1505" s="347" t="s">
        <v>2505</v>
      </c>
    </row>
    <row r="1506" spans="4:10">
      <c r="D1506" s="20">
        <f t="shared" si="60"/>
        <v>0</v>
      </c>
      <c r="E1506" s="20">
        <f t="shared" si="60"/>
        <v>0</v>
      </c>
      <c r="F1506" s="927">
        <f t="shared" si="60"/>
        <v>0</v>
      </c>
      <c r="G1506" s="365"/>
      <c r="H1506" s="927">
        <f t="shared" si="56"/>
        <v>0</v>
      </c>
      <c r="I1506" s="927">
        <f t="shared" si="57"/>
        <v>0</v>
      </c>
      <c r="J1506" s="347" t="s">
        <v>2505</v>
      </c>
    </row>
    <row r="1507" spans="4:10">
      <c r="D1507" s="20">
        <f t="shared" si="60"/>
        <v>0</v>
      </c>
      <c r="E1507" s="20">
        <f t="shared" si="60"/>
        <v>0</v>
      </c>
      <c r="F1507" s="927">
        <f t="shared" si="60"/>
        <v>0</v>
      </c>
      <c r="G1507" s="365"/>
      <c r="H1507" s="927">
        <f t="shared" si="56"/>
        <v>0</v>
      </c>
      <c r="I1507" s="927">
        <f t="shared" si="57"/>
        <v>0</v>
      </c>
      <c r="J1507" s="347" t="s">
        <v>2505</v>
      </c>
    </row>
    <row r="1508" spans="4:10">
      <c r="D1508" s="20">
        <f t="shared" si="60"/>
        <v>0</v>
      </c>
      <c r="E1508" s="20">
        <f t="shared" si="60"/>
        <v>0</v>
      </c>
      <c r="F1508" s="927">
        <f t="shared" si="60"/>
        <v>0</v>
      </c>
      <c r="G1508" s="365"/>
      <c r="H1508" s="927">
        <f t="shared" si="56"/>
        <v>0</v>
      </c>
      <c r="I1508" s="927">
        <f t="shared" si="57"/>
        <v>0</v>
      </c>
      <c r="J1508" s="347" t="s">
        <v>2505</v>
      </c>
    </row>
    <row r="1509" spans="4:10">
      <c r="D1509" s="20">
        <f t="shared" si="60"/>
        <v>0</v>
      </c>
      <c r="E1509" s="20">
        <f t="shared" si="60"/>
        <v>0</v>
      </c>
      <c r="F1509" s="927">
        <f t="shared" si="60"/>
        <v>0</v>
      </c>
      <c r="G1509" s="365"/>
      <c r="H1509" s="927">
        <f t="shared" si="56"/>
        <v>0</v>
      </c>
      <c r="I1509" s="927">
        <f t="shared" si="57"/>
        <v>0</v>
      </c>
      <c r="J1509" s="347" t="s">
        <v>2505</v>
      </c>
    </row>
    <row r="1510" spans="4:10">
      <c r="D1510" s="20">
        <f t="shared" si="60"/>
        <v>0</v>
      </c>
      <c r="E1510" s="20">
        <f t="shared" si="60"/>
        <v>0</v>
      </c>
      <c r="F1510" s="927">
        <f t="shared" si="60"/>
        <v>0</v>
      </c>
      <c r="G1510" s="365"/>
      <c r="H1510" s="927">
        <f t="shared" si="56"/>
        <v>0</v>
      </c>
      <c r="I1510" s="927">
        <f t="shared" si="57"/>
        <v>0</v>
      </c>
      <c r="J1510" s="347" t="s">
        <v>2505</v>
      </c>
    </row>
    <row r="1511" spans="4:10">
      <c r="D1511" s="20">
        <f t="shared" si="60"/>
        <v>0</v>
      </c>
      <c r="E1511" s="20">
        <f t="shared" si="60"/>
        <v>0</v>
      </c>
      <c r="F1511" s="927">
        <f t="shared" si="60"/>
        <v>0</v>
      </c>
      <c r="G1511" s="365"/>
      <c r="H1511" s="927">
        <f t="shared" si="56"/>
        <v>0</v>
      </c>
      <c r="I1511" s="927">
        <f t="shared" si="57"/>
        <v>0</v>
      </c>
      <c r="J1511" s="347" t="s">
        <v>2505</v>
      </c>
    </row>
    <row r="1512" spans="4:10">
      <c r="D1512" s="20">
        <f t="shared" si="60"/>
        <v>0</v>
      </c>
      <c r="E1512" s="20">
        <f t="shared" si="60"/>
        <v>0</v>
      </c>
      <c r="F1512" s="927">
        <f t="shared" si="60"/>
        <v>0</v>
      </c>
      <c r="G1512" s="365"/>
      <c r="H1512" s="927">
        <f t="shared" si="56"/>
        <v>0</v>
      </c>
      <c r="I1512" s="927">
        <f t="shared" si="57"/>
        <v>0</v>
      </c>
      <c r="J1512" s="347" t="s">
        <v>2505</v>
      </c>
    </row>
    <row r="1513" spans="4:10">
      <c r="D1513" s="20">
        <f t="shared" si="60"/>
        <v>0</v>
      </c>
      <c r="E1513" s="20">
        <f t="shared" si="60"/>
        <v>0</v>
      </c>
      <c r="F1513" s="927">
        <f t="shared" si="60"/>
        <v>0</v>
      </c>
      <c r="G1513" s="365"/>
      <c r="H1513" s="927">
        <f t="shared" si="56"/>
        <v>0</v>
      </c>
      <c r="I1513" s="927">
        <f t="shared" si="57"/>
        <v>0</v>
      </c>
      <c r="J1513" s="347" t="s">
        <v>2505</v>
      </c>
    </row>
    <row r="1514" spans="4:10">
      <c r="D1514" s="20">
        <f t="shared" si="60"/>
        <v>0</v>
      </c>
      <c r="E1514" s="20">
        <f t="shared" si="60"/>
        <v>0</v>
      </c>
      <c r="F1514" s="927">
        <f t="shared" si="60"/>
        <v>0</v>
      </c>
      <c r="G1514" s="365"/>
      <c r="H1514" s="927">
        <f t="shared" si="56"/>
        <v>0</v>
      </c>
      <c r="I1514" s="927">
        <f t="shared" si="57"/>
        <v>0</v>
      </c>
      <c r="J1514" s="347" t="s">
        <v>2505</v>
      </c>
    </row>
    <row r="1515" spans="4:10">
      <c r="D1515" s="20">
        <f t="shared" si="60"/>
        <v>0</v>
      </c>
      <c r="E1515" s="20">
        <f t="shared" si="60"/>
        <v>0</v>
      </c>
      <c r="F1515" s="927">
        <f t="shared" si="60"/>
        <v>0</v>
      </c>
      <c r="G1515" s="365"/>
      <c r="H1515" s="927">
        <f t="shared" si="56"/>
        <v>0</v>
      </c>
      <c r="I1515" s="927">
        <f t="shared" si="57"/>
        <v>0</v>
      </c>
      <c r="J1515" s="347" t="s">
        <v>2505</v>
      </c>
    </row>
    <row r="1516" spans="4:10">
      <c r="D1516" s="20">
        <f t="shared" si="60"/>
        <v>0</v>
      </c>
      <c r="E1516" s="20">
        <f t="shared" si="60"/>
        <v>0</v>
      </c>
      <c r="F1516" s="927">
        <f t="shared" si="60"/>
        <v>0</v>
      </c>
      <c r="G1516" s="365"/>
      <c r="H1516" s="927">
        <f t="shared" si="56"/>
        <v>0</v>
      </c>
      <c r="I1516" s="927">
        <f t="shared" si="57"/>
        <v>0</v>
      </c>
      <c r="J1516" s="347" t="s">
        <v>2505</v>
      </c>
    </row>
    <row r="1517" spans="4:10">
      <c r="D1517" s="20">
        <f t="shared" si="60"/>
        <v>0</v>
      </c>
      <c r="E1517" s="20">
        <f t="shared" si="60"/>
        <v>0</v>
      </c>
      <c r="F1517" s="927">
        <f t="shared" si="60"/>
        <v>0</v>
      </c>
      <c r="G1517" s="365"/>
      <c r="H1517" s="927">
        <f t="shared" si="56"/>
        <v>0</v>
      </c>
      <c r="I1517" s="927">
        <f t="shared" si="57"/>
        <v>0</v>
      </c>
      <c r="J1517" s="347" t="s">
        <v>2505</v>
      </c>
    </row>
    <row r="1518" spans="4:10">
      <c r="D1518" s="20">
        <f t="shared" ref="D1518:F1537" si="61">D556</f>
        <v>0</v>
      </c>
      <c r="E1518" s="20">
        <f t="shared" si="61"/>
        <v>0</v>
      </c>
      <c r="F1518" s="927">
        <f t="shared" si="61"/>
        <v>0</v>
      </c>
      <c r="G1518" s="365"/>
      <c r="H1518" s="927">
        <f t="shared" ref="H1518:H1581" si="62">H556</f>
        <v>0</v>
      </c>
      <c r="I1518" s="927">
        <f t="shared" si="57"/>
        <v>0</v>
      </c>
      <c r="J1518" s="347" t="s">
        <v>2505</v>
      </c>
    </row>
    <row r="1519" spans="4:10">
      <c r="D1519" s="20">
        <f t="shared" si="61"/>
        <v>0</v>
      </c>
      <c r="E1519" s="20">
        <f t="shared" si="61"/>
        <v>0</v>
      </c>
      <c r="F1519" s="927">
        <f t="shared" si="61"/>
        <v>0</v>
      </c>
      <c r="G1519" s="365"/>
      <c r="H1519" s="927">
        <f t="shared" si="62"/>
        <v>0</v>
      </c>
      <c r="I1519" s="927">
        <f t="shared" si="57"/>
        <v>0</v>
      </c>
      <c r="J1519" s="347" t="s">
        <v>2505</v>
      </c>
    </row>
    <row r="1520" spans="4:10">
      <c r="D1520" s="20">
        <f t="shared" si="61"/>
        <v>0</v>
      </c>
      <c r="E1520" s="20">
        <f t="shared" si="61"/>
        <v>0</v>
      </c>
      <c r="F1520" s="927">
        <f t="shared" si="61"/>
        <v>0</v>
      </c>
      <c r="G1520" s="365"/>
      <c r="H1520" s="927">
        <f t="shared" si="62"/>
        <v>0</v>
      </c>
      <c r="I1520" s="927">
        <f t="shared" ref="I1520:I1583" si="63">I558</f>
        <v>0</v>
      </c>
      <c r="J1520" s="347" t="s">
        <v>2505</v>
      </c>
    </row>
    <row r="1521" spans="4:10">
      <c r="D1521" s="20">
        <f t="shared" si="61"/>
        <v>0</v>
      </c>
      <c r="E1521" s="20">
        <f t="shared" si="61"/>
        <v>0</v>
      </c>
      <c r="F1521" s="927">
        <f t="shared" si="61"/>
        <v>0</v>
      </c>
      <c r="G1521" s="365"/>
      <c r="H1521" s="927">
        <f t="shared" si="62"/>
        <v>0</v>
      </c>
      <c r="I1521" s="927">
        <f t="shared" si="63"/>
        <v>0</v>
      </c>
      <c r="J1521" s="347" t="s">
        <v>2505</v>
      </c>
    </row>
    <row r="1522" spans="4:10">
      <c r="D1522" s="20">
        <f t="shared" si="61"/>
        <v>0</v>
      </c>
      <c r="E1522" s="20">
        <f t="shared" si="61"/>
        <v>0</v>
      </c>
      <c r="F1522" s="927">
        <f t="shared" si="61"/>
        <v>0</v>
      </c>
      <c r="G1522" s="365"/>
      <c r="H1522" s="927">
        <f t="shared" si="62"/>
        <v>0</v>
      </c>
      <c r="I1522" s="927">
        <f t="shared" si="63"/>
        <v>0</v>
      </c>
      <c r="J1522" s="347" t="s">
        <v>2505</v>
      </c>
    </row>
    <row r="1523" spans="4:10">
      <c r="D1523" s="20">
        <f t="shared" si="61"/>
        <v>0</v>
      </c>
      <c r="E1523" s="20">
        <f t="shared" si="61"/>
        <v>0</v>
      </c>
      <c r="F1523" s="927">
        <f t="shared" si="61"/>
        <v>0</v>
      </c>
      <c r="G1523" s="365"/>
      <c r="H1523" s="927">
        <f t="shared" si="62"/>
        <v>0</v>
      </c>
      <c r="I1523" s="927">
        <f t="shared" si="63"/>
        <v>0</v>
      </c>
      <c r="J1523" s="347" t="s">
        <v>2505</v>
      </c>
    </row>
    <row r="1524" spans="4:10">
      <c r="D1524" s="20">
        <f t="shared" si="61"/>
        <v>0</v>
      </c>
      <c r="E1524" s="20">
        <f t="shared" si="61"/>
        <v>0</v>
      </c>
      <c r="F1524" s="927">
        <f t="shared" si="61"/>
        <v>0</v>
      </c>
      <c r="G1524" s="365"/>
      <c r="H1524" s="927">
        <f t="shared" si="62"/>
        <v>0</v>
      </c>
      <c r="I1524" s="927">
        <f t="shared" si="63"/>
        <v>0</v>
      </c>
      <c r="J1524" s="347" t="s">
        <v>2505</v>
      </c>
    </row>
    <row r="1525" spans="4:10">
      <c r="D1525" s="20">
        <f t="shared" si="61"/>
        <v>0</v>
      </c>
      <c r="E1525" s="20">
        <f t="shared" si="61"/>
        <v>0</v>
      </c>
      <c r="F1525" s="927">
        <f t="shared" si="61"/>
        <v>0</v>
      </c>
      <c r="G1525" s="365"/>
      <c r="H1525" s="927">
        <f t="shared" si="62"/>
        <v>0</v>
      </c>
      <c r="I1525" s="927">
        <f t="shared" si="63"/>
        <v>0</v>
      </c>
      <c r="J1525" s="347" t="s">
        <v>2505</v>
      </c>
    </row>
    <row r="1526" spans="4:10">
      <c r="D1526" s="20">
        <f t="shared" si="61"/>
        <v>0</v>
      </c>
      <c r="E1526" s="20">
        <f t="shared" si="61"/>
        <v>0</v>
      </c>
      <c r="F1526" s="927">
        <f t="shared" si="61"/>
        <v>0</v>
      </c>
      <c r="G1526" s="365"/>
      <c r="H1526" s="927">
        <f t="shared" si="62"/>
        <v>0</v>
      </c>
      <c r="I1526" s="927">
        <f t="shared" si="63"/>
        <v>0</v>
      </c>
      <c r="J1526" s="347" t="s">
        <v>2505</v>
      </c>
    </row>
    <row r="1527" spans="4:10">
      <c r="D1527" s="20">
        <f t="shared" si="61"/>
        <v>0</v>
      </c>
      <c r="E1527" s="20">
        <f t="shared" si="61"/>
        <v>0</v>
      </c>
      <c r="F1527" s="927">
        <f t="shared" si="61"/>
        <v>0</v>
      </c>
      <c r="G1527" s="365"/>
      <c r="H1527" s="927">
        <f t="shared" si="62"/>
        <v>0</v>
      </c>
      <c r="I1527" s="927">
        <f t="shared" si="63"/>
        <v>0</v>
      </c>
      <c r="J1527" s="347" t="s">
        <v>2505</v>
      </c>
    </row>
    <row r="1528" spans="4:10">
      <c r="D1528" s="20">
        <f t="shared" si="61"/>
        <v>0</v>
      </c>
      <c r="E1528" s="20">
        <f t="shared" si="61"/>
        <v>0</v>
      </c>
      <c r="F1528" s="927">
        <f t="shared" si="61"/>
        <v>0</v>
      </c>
      <c r="G1528" s="365"/>
      <c r="H1528" s="927">
        <f t="shared" si="62"/>
        <v>0</v>
      </c>
      <c r="I1528" s="927">
        <f t="shared" si="63"/>
        <v>0</v>
      </c>
      <c r="J1528" s="347" t="s">
        <v>2505</v>
      </c>
    </row>
    <row r="1529" spans="4:10">
      <c r="D1529" s="20">
        <f t="shared" si="61"/>
        <v>0</v>
      </c>
      <c r="E1529" s="20">
        <f t="shared" si="61"/>
        <v>0</v>
      </c>
      <c r="F1529" s="927">
        <f t="shared" si="61"/>
        <v>0</v>
      </c>
      <c r="G1529" s="365"/>
      <c r="H1529" s="927">
        <f t="shared" si="62"/>
        <v>0</v>
      </c>
      <c r="I1529" s="927">
        <f t="shared" si="63"/>
        <v>0</v>
      </c>
      <c r="J1529" s="347" t="s">
        <v>2505</v>
      </c>
    </row>
    <row r="1530" spans="4:10">
      <c r="D1530" s="20">
        <f t="shared" si="61"/>
        <v>0</v>
      </c>
      <c r="E1530" s="20">
        <f t="shared" si="61"/>
        <v>0</v>
      </c>
      <c r="F1530" s="927">
        <f t="shared" si="61"/>
        <v>0</v>
      </c>
      <c r="G1530" s="365"/>
      <c r="H1530" s="927">
        <f t="shared" si="62"/>
        <v>0</v>
      </c>
      <c r="I1530" s="927">
        <f t="shared" si="63"/>
        <v>0</v>
      </c>
      <c r="J1530" s="347" t="s">
        <v>2505</v>
      </c>
    </row>
    <row r="1531" spans="4:10">
      <c r="D1531" s="20">
        <f t="shared" si="61"/>
        <v>0</v>
      </c>
      <c r="E1531" s="20">
        <f t="shared" si="61"/>
        <v>0</v>
      </c>
      <c r="F1531" s="927">
        <f t="shared" si="61"/>
        <v>0</v>
      </c>
      <c r="G1531" s="365"/>
      <c r="H1531" s="927">
        <f t="shared" si="62"/>
        <v>0</v>
      </c>
      <c r="I1531" s="927">
        <f t="shared" si="63"/>
        <v>0</v>
      </c>
      <c r="J1531" s="347" t="s">
        <v>2505</v>
      </c>
    </row>
    <row r="1532" spans="4:10">
      <c r="D1532" s="20">
        <f t="shared" si="61"/>
        <v>0</v>
      </c>
      <c r="E1532" s="20">
        <f t="shared" si="61"/>
        <v>0</v>
      </c>
      <c r="F1532" s="927">
        <f t="shared" si="61"/>
        <v>0</v>
      </c>
      <c r="G1532" s="365"/>
      <c r="H1532" s="927">
        <f t="shared" si="62"/>
        <v>0</v>
      </c>
      <c r="I1532" s="927">
        <f t="shared" si="63"/>
        <v>0</v>
      </c>
      <c r="J1532" s="347" t="s">
        <v>2505</v>
      </c>
    </row>
    <row r="1533" spans="4:10">
      <c r="D1533" s="20">
        <f t="shared" si="61"/>
        <v>0</v>
      </c>
      <c r="E1533" s="20">
        <f t="shared" si="61"/>
        <v>0</v>
      </c>
      <c r="F1533" s="927">
        <f t="shared" si="61"/>
        <v>0</v>
      </c>
      <c r="G1533" s="365"/>
      <c r="H1533" s="927">
        <f t="shared" si="62"/>
        <v>0</v>
      </c>
      <c r="I1533" s="927">
        <f t="shared" si="63"/>
        <v>0</v>
      </c>
      <c r="J1533" s="347" t="s">
        <v>2505</v>
      </c>
    </row>
    <row r="1534" spans="4:10">
      <c r="D1534" s="20">
        <f t="shared" si="61"/>
        <v>0</v>
      </c>
      <c r="E1534" s="20">
        <f t="shared" si="61"/>
        <v>0</v>
      </c>
      <c r="F1534" s="927">
        <f t="shared" si="61"/>
        <v>0</v>
      </c>
      <c r="G1534" s="365"/>
      <c r="H1534" s="927">
        <f t="shared" si="62"/>
        <v>0</v>
      </c>
      <c r="I1534" s="927">
        <f t="shared" si="63"/>
        <v>0</v>
      </c>
      <c r="J1534" s="347" t="s">
        <v>2505</v>
      </c>
    </row>
    <row r="1535" spans="4:10">
      <c r="D1535" s="20">
        <f t="shared" si="61"/>
        <v>0</v>
      </c>
      <c r="E1535" s="20">
        <f t="shared" si="61"/>
        <v>0</v>
      </c>
      <c r="F1535" s="927">
        <f t="shared" si="61"/>
        <v>0</v>
      </c>
      <c r="G1535" s="365"/>
      <c r="H1535" s="927">
        <f t="shared" si="62"/>
        <v>0</v>
      </c>
      <c r="I1535" s="927">
        <f t="shared" si="63"/>
        <v>0</v>
      </c>
      <c r="J1535" s="347" t="s">
        <v>2505</v>
      </c>
    </row>
    <row r="1536" spans="4:10">
      <c r="D1536" s="20">
        <f t="shared" si="61"/>
        <v>0</v>
      </c>
      <c r="E1536" s="20">
        <f t="shared" si="61"/>
        <v>0</v>
      </c>
      <c r="F1536" s="927">
        <f t="shared" si="61"/>
        <v>0</v>
      </c>
      <c r="G1536" s="365"/>
      <c r="H1536" s="927">
        <f t="shared" si="62"/>
        <v>0</v>
      </c>
      <c r="I1536" s="927">
        <f t="shared" si="63"/>
        <v>0</v>
      </c>
      <c r="J1536" s="347" t="s">
        <v>2505</v>
      </c>
    </row>
    <row r="1537" spans="4:10">
      <c r="D1537" s="20">
        <f t="shared" si="61"/>
        <v>0</v>
      </c>
      <c r="E1537" s="20">
        <f t="shared" si="61"/>
        <v>0</v>
      </c>
      <c r="F1537" s="927">
        <f t="shared" si="61"/>
        <v>0</v>
      </c>
      <c r="G1537" s="365"/>
      <c r="H1537" s="927">
        <f t="shared" si="62"/>
        <v>0</v>
      </c>
      <c r="I1537" s="927">
        <f t="shared" si="63"/>
        <v>0</v>
      </c>
      <c r="J1537" s="347" t="s">
        <v>2505</v>
      </c>
    </row>
    <row r="1538" spans="4:10">
      <c r="D1538" s="20">
        <f t="shared" ref="D1538:F1557" si="64">D576</f>
        <v>0</v>
      </c>
      <c r="E1538" s="20">
        <f t="shared" si="64"/>
        <v>0</v>
      </c>
      <c r="F1538" s="927">
        <f t="shared" si="64"/>
        <v>0</v>
      </c>
      <c r="G1538" s="365"/>
      <c r="H1538" s="927">
        <f t="shared" si="62"/>
        <v>0</v>
      </c>
      <c r="I1538" s="927">
        <f t="shared" si="63"/>
        <v>0</v>
      </c>
      <c r="J1538" s="347" t="s">
        <v>2505</v>
      </c>
    </row>
    <row r="1539" spans="4:10">
      <c r="D1539" s="20">
        <f t="shared" si="64"/>
        <v>0</v>
      </c>
      <c r="E1539" s="20">
        <f t="shared" si="64"/>
        <v>0</v>
      </c>
      <c r="F1539" s="927">
        <f t="shared" si="64"/>
        <v>0</v>
      </c>
      <c r="G1539" s="365"/>
      <c r="H1539" s="927">
        <f t="shared" si="62"/>
        <v>0</v>
      </c>
      <c r="I1539" s="927">
        <f t="shared" si="63"/>
        <v>0</v>
      </c>
      <c r="J1539" s="347" t="s">
        <v>2505</v>
      </c>
    </row>
    <row r="1540" spans="4:10">
      <c r="D1540" s="20">
        <f t="shared" si="64"/>
        <v>0</v>
      </c>
      <c r="E1540" s="20">
        <f t="shared" si="64"/>
        <v>0</v>
      </c>
      <c r="F1540" s="927">
        <f t="shared" si="64"/>
        <v>0</v>
      </c>
      <c r="G1540" s="365"/>
      <c r="H1540" s="927">
        <f t="shared" si="62"/>
        <v>0</v>
      </c>
      <c r="I1540" s="927">
        <f t="shared" si="63"/>
        <v>0</v>
      </c>
      <c r="J1540" s="347" t="s">
        <v>2505</v>
      </c>
    </row>
    <row r="1541" spans="4:10">
      <c r="D1541" s="20">
        <f t="shared" si="64"/>
        <v>0</v>
      </c>
      <c r="E1541" s="20">
        <f t="shared" si="64"/>
        <v>0</v>
      </c>
      <c r="F1541" s="927">
        <f t="shared" si="64"/>
        <v>0</v>
      </c>
      <c r="G1541" s="365"/>
      <c r="H1541" s="927">
        <f t="shared" si="62"/>
        <v>0</v>
      </c>
      <c r="I1541" s="927">
        <f t="shared" si="63"/>
        <v>0</v>
      </c>
      <c r="J1541" s="347" t="s">
        <v>2505</v>
      </c>
    </row>
    <row r="1542" spans="4:10">
      <c r="D1542" s="20">
        <f t="shared" si="64"/>
        <v>0</v>
      </c>
      <c r="E1542" s="20">
        <f t="shared" si="64"/>
        <v>0</v>
      </c>
      <c r="F1542" s="927">
        <f t="shared" si="64"/>
        <v>0</v>
      </c>
      <c r="G1542" s="365"/>
      <c r="H1542" s="927">
        <f t="shared" si="62"/>
        <v>0</v>
      </c>
      <c r="I1542" s="927">
        <f t="shared" si="63"/>
        <v>0</v>
      </c>
      <c r="J1542" s="347" t="s">
        <v>2505</v>
      </c>
    </row>
    <row r="1543" spans="4:10">
      <c r="D1543" s="20">
        <f t="shared" si="64"/>
        <v>0</v>
      </c>
      <c r="E1543" s="20">
        <f t="shared" si="64"/>
        <v>0</v>
      </c>
      <c r="F1543" s="927">
        <f t="shared" si="64"/>
        <v>0</v>
      </c>
      <c r="G1543" s="365"/>
      <c r="H1543" s="927">
        <f t="shared" si="62"/>
        <v>0</v>
      </c>
      <c r="I1543" s="927">
        <f t="shared" si="63"/>
        <v>0</v>
      </c>
      <c r="J1543" s="347" t="s">
        <v>2505</v>
      </c>
    </row>
    <row r="1544" spans="4:10">
      <c r="D1544" s="20">
        <f t="shared" si="64"/>
        <v>0</v>
      </c>
      <c r="E1544" s="20">
        <f t="shared" si="64"/>
        <v>0</v>
      </c>
      <c r="F1544" s="927">
        <f t="shared" si="64"/>
        <v>0</v>
      </c>
      <c r="G1544" s="365"/>
      <c r="H1544" s="927">
        <f t="shared" si="62"/>
        <v>0</v>
      </c>
      <c r="I1544" s="927">
        <f t="shared" si="63"/>
        <v>0</v>
      </c>
      <c r="J1544" s="347" t="s">
        <v>2505</v>
      </c>
    </row>
    <row r="1545" spans="4:10">
      <c r="D1545" s="20">
        <f t="shared" si="64"/>
        <v>0</v>
      </c>
      <c r="E1545" s="20">
        <f t="shared" si="64"/>
        <v>0</v>
      </c>
      <c r="F1545" s="927">
        <f t="shared" si="64"/>
        <v>0</v>
      </c>
      <c r="G1545" s="365"/>
      <c r="H1545" s="927">
        <f t="shared" si="62"/>
        <v>0</v>
      </c>
      <c r="I1545" s="927">
        <f t="shared" si="63"/>
        <v>0</v>
      </c>
      <c r="J1545" s="347" t="s">
        <v>2505</v>
      </c>
    </row>
    <row r="1546" spans="4:10">
      <c r="D1546" s="20">
        <f t="shared" si="64"/>
        <v>0</v>
      </c>
      <c r="E1546" s="20">
        <f t="shared" si="64"/>
        <v>0</v>
      </c>
      <c r="F1546" s="927">
        <f t="shared" si="64"/>
        <v>0</v>
      </c>
      <c r="G1546" s="365"/>
      <c r="H1546" s="927">
        <f t="shared" si="62"/>
        <v>0</v>
      </c>
      <c r="I1546" s="927">
        <f t="shared" si="63"/>
        <v>0</v>
      </c>
      <c r="J1546" s="347" t="s">
        <v>2505</v>
      </c>
    </row>
    <row r="1547" spans="4:10">
      <c r="D1547" s="20">
        <f t="shared" si="64"/>
        <v>0</v>
      </c>
      <c r="E1547" s="20">
        <f t="shared" si="64"/>
        <v>0</v>
      </c>
      <c r="F1547" s="927">
        <f t="shared" si="64"/>
        <v>0</v>
      </c>
      <c r="G1547" s="365"/>
      <c r="H1547" s="927">
        <f t="shared" si="62"/>
        <v>0</v>
      </c>
      <c r="I1547" s="927">
        <f t="shared" si="63"/>
        <v>0</v>
      </c>
      <c r="J1547" s="347" t="s">
        <v>2505</v>
      </c>
    </row>
    <row r="1548" spans="4:10">
      <c r="D1548" s="20">
        <f t="shared" si="64"/>
        <v>0</v>
      </c>
      <c r="E1548" s="20">
        <f t="shared" si="64"/>
        <v>0</v>
      </c>
      <c r="F1548" s="927">
        <f t="shared" si="64"/>
        <v>0</v>
      </c>
      <c r="G1548" s="365"/>
      <c r="H1548" s="927">
        <f t="shared" si="62"/>
        <v>0</v>
      </c>
      <c r="I1548" s="927">
        <f t="shared" si="63"/>
        <v>0</v>
      </c>
      <c r="J1548" s="347" t="s">
        <v>2505</v>
      </c>
    </row>
    <row r="1549" spans="4:10">
      <c r="D1549" s="20">
        <f t="shared" si="64"/>
        <v>0</v>
      </c>
      <c r="E1549" s="20">
        <f t="shared" si="64"/>
        <v>0</v>
      </c>
      <c r="F1549" s="927">
        <f t="shared" si="64"/>
        <v>0</v>
      </c>
      <c r="G1549" s="365"/>
      <c r="H1549" s="927">
        <f t="shared" si="62"/>
        <v>0</v>
      </c>
      <c r="I1549" s="927">
        <f t="shared" si="63"/>
        <v>0</v>
      </c>
      <c r="J1549" s="347" t="s">
        <v>2505</v>
      </c>
    </row>
    <row r="1550" spans="4:10">
      <c r="D1550" s="20">
        <f t="shared" si="64"/>
        <v>0</v>
      </c>
      <c r="E1550" s="20">
        <f t="shared" si="64"/>
        <v>0</v>
      </c>
      <c r="F1550" s="927">
        <f t="shared" si="64"/>
        <v>0</v>
      </c>
      <c r="G1550" s="365"/>
      <c r="H1550" s="927">
        <f t="shared" si="62"/>
        <v>0</v>
      </c>
      <c r="I1550" s="927">
        <f t="shared" si="63"/>
        <v>0</v>
      </c>
      <c r="J1550" s="347" t="s">
        <v>2505</v>
      </c>
    </row>
    <row r="1551" spans="4:10">
      <c r="D1551" s="20">
        <f t="shared" si="64"/>
        <v>0</v>
      </c>
      <c r="E1551" s="20">
        <f t="shared" si="64"/>
        <v>0</v>
      </c>
      <c r="F1551" s="927">
        <f t="shared" si="64"/>
        <v>0</v>
      </c>
      <c r="G1551" s="365"/>
      <c r="H1551" s="927">
        <f t="shared" si="62"/>
        <v>0</v>
      </c>
      <c r="I1551" s="927">
        <f t="shared" si="63"/>
        <v>0</v>
      </c>
      <c r="J1551" s="347" t="s">
        <v>2505</v>
      </c>
    </row>
    <row r="1552" spans="4:10">
      <c r="D1552" s="20">
        <f t="shared" si="64"/>
        <v>0</v>
      </c>
      <c r="E1552" s="20">
        <f t="shared" si="64"/>
        <v>0</v>
      </c>
      <c r="F1552" s="927">
        <f t="shared" si="64"/>
        <v>0</v>
      </c>
      <c r="G1552" s="365"/>
      <c r="H1552" s="927">
        <f t="shared" si="62"/>
        <v>0</v>
      </c>
      <c r="I1552" s="927">
        <f t="shared" si="63"/>
        <v>0</v>
      </c>
      <c r="J1552" s="347" t="s">
        <v>2505</v>
      </c>
    </row>
    <row r="1553" spans="4:10">
      <c r="D1553" s="20">
        <f t="shared" si="64"/>
        <v>0</v>
      </c>
      <c r="E1553" s="20">
        <f t="shared" si="64"/>
        <v>0</v>
      </c>
      <c r="F1553" s="927">
        <f t="shared" si="64"/>
        <v>0</v>
      </c>
      <c r="G1553" s="365"/>
      <c r="H1553" s="927">
        <f t="shared" si="62"/>
        <v>0</v>
      </c>
      <c r="I1553" s="927">
        <f t="shared" si="63"/>
        <v>0</v>
      </c>
      <c r="J1553" s="347" t="s">
        <v>2505</v>
      </c>
    </row>
    <row r="1554" spans="4:10">
      <c r="D1554" s="20">
        <f t="shared" si="64"/>
        <v>0</v>
      </c>
      <c r="E1554" s="20">
        <f t="shared" si="64"/>
        <v>0</v>
      </c>
      <c r="F1554" s="927">
        <f t="shared" si="64"/>
        <v>0</v>
      </c>
      <c r="G1554" s="365"/>
      <c r="H1554" s="927">
        <f t="shared" si="62"/>
        <v>0</v>
      </c>
      <c r="I1554" s="927">
        <f t="shared" si="63"/>
        <v>0</v>
      </c>
      <c r="J1554" s="347" t="s">
        <v>2505</v>
      </c>
    </row>
    <row r="1555" spans="4:10">
      <c r="D1555" s="20">
        <f t="shared" si="64"/>
        <v>0</v>
      </c>
      <c r="E1555" s="20">
        <f t="shared" si="64"/>
        <v>0</v>
      </c>
      <c r="F1555" s="927">
        <f t="shared" si="64"/>
        <v>0</v>
      </c>
      <c r="G1555" s="365"/>
      <c r="H1555" s="927">
        <f t="shared" si="62"/>
        <v>0</v>
      </c>
      <c r="I1555" s="927">
        <f t="shared" si="63"/>
        <v>0</v>
      </c>
      <c r="J1555" s="347" t="s">
        <v>2505</v>
      </c>
    </row>
    <row r="1556" spans="4:10">
      <c r="D1556" s="20">
        <f t="shared" si="64"/>
        <v>0</v>
      </c>
      <c r="E1556" s="20">
        <f t="shared" si="64"/>
        <v>0</v>
      </c>
      <c r="F1556" s="927">
        <f t="shared" si="64"/>
        <v>0</v>
      </c>
      <c r="G1556" s="365"/>
      <c r="H1556" s="927">
        <f t="shared" si="62"/>
        <v>0</v>
      </c>
      <c r="I1556" s="927">
        <f t="shared" si="63"/>
        <v>0</v>
      </c>
      <c r="J1556" s="347" t="s">
        <v>2505</v>
      </c>
    </row>
    <row r="1557" spans="4:10">
      <c r="D1557" s="20">
        <f t="shared" si="64"/>
        <v>0</v>
      </c>
      <c r="E1557" s="20">
        <f t="shared" si="64"/>
        <v>0</v>
      </c>
      <c r="F1557" s="927">
        <f t="shared" si="64"/>
        <v>0</v>
      </c>
      <c r="G1557" s="365"/>
      <c r="H1557" s="927">
        <f t="shared" si="62"/>
        <v>0</v>
      </c>
      <c r="I1557" s="927">
        <f t="shared" si="63"/>
        <v>0</v>
      </c>
      <c r="J1557" s="347" t="s">
        <v>2505</v>
      </c>
    </row>
    <row r="1558" spans="4:10">
      <c r="D1558" s="20">
        <f t="shared" ref="D1558:F1577" si="65">D596</f>
        <v>0</v>
      </c>
      <c r="E1558" s="20">
        <f t="shared" si="65"/>
        <v>0</v>
      </c>
      <c r="F1558" s="927">
        <f t="shared" si="65"/>
        <v>0</v>
      </c>
      <c r="G1558" s="365"/>
      <c r="H1558" s="927">
        <f t="shared" si="62"/>
        <v>0</v>
      </c>
      <c r="I1558" s="927">
        <f t="shared" si="63"/>
        <v>0</v>
      </c>
      <c r="J1558" s="347" t="s">
        <v>2505</v>
      </c>
    </row>
    <row r="1559" spans="4:10">
      <c r="D1559" s="20">
        <f t="shared" si="65"/>
        <v>0</v>
      </c>
      <c r="E1559" s="20">
        <f t="shared" si="65"/>
        <v>0</v>
      </c>
      <c r="F1559" s="927">
        <f t="shared" si="65"/>
        <v>0</v>
      </c>
      <c r="G1559" s="365"/>
      <c r="H1559" s="927">
        <f t="shared" si="62"/>
        <v>0</v>
      </c>
      <c r="I1559" s="927">
        <f t="shared" si="63"/>
        <v>0</v>
      </c>
      <c r="J1559" s="347" t="s">
        <v>2505</v>
      </c>
    </row>
    <row r="1560" spans="4:10">
      <c r="D1560" s="20">
        <f t="shared" si="65"/>
        <v>0</v>
      </c>
      <c r="E1560" s="20">
        <f t="shared" si="65"/>
        <v>0</v>
      </c>
      <c r="F1560" s="927">
        <f t="shared" si="65"/>
        <v>0</v>
      </c>
      <c r="G1560" s="365"/>
      <c r="H1560" s="927">
        <f t="shared" si="62"/>
        <v>0</v>
      </c>
      <c r="I1560" s="927">
        <f t="shared" si="63"/>
        <v>0</v>
      </c>
      <c r="J1560" s="347" t="s">
        <v>2505</v>
      </c>
    </row>
    <row r="1561" spans="4:10">
      <c r="D1561" s="20">
        <f t="shared" si="65"/>
        <v>0</v>
      </c>
      <c r="E1561" s="20">
        <f t="shared" si="65"/>
        <v>0</v>
      </c>
      <c r="F1561" s="927">
        <f t="shared" si="65"/>
        <v>0</v>
      </c>
      <c r="G1561" s="365"/>
      <c r="H1561" s="927">
        <f t="shared" si="62"/>
        <v>0</v>
      </c>
      <c r="I1561" s="927">
        <f t="shared" si="63"/>
        <v>0</v>
      </c>
      <c r="J1561" s="347" t="s">
        <v>2505</v>
      </c>
    </row>
    <row r="1562" spans="4:10">
      <c r="D1562" s="20">
        <f t="shared" si="65"/>
        <v>0</v>
      </c>
      <c r="E1562" s="20">
        <f t="shared" si="65"/>
        <v>0</v>
      </c>
      <c r="F1562" s="927">
        <f t="shared" si="65"/>
        <v>0</v>
      </c>
      <c r="G1562" s="365"/>
      <c r="H1562" s="927">
        <f t="shared" si="62"/>
        <v>0</v>
      </c>
      <c r="I1562" s="927">
        <f t="shared" si="63"/>
        <v>0</v>
      </c>
      <c r="J1562" s="347" t="s">
        <v>2505</v>
      </c>
    </row>
    <row r="1563" spans="4:10">
      <c r="D1563" s="20">
        <f t="shared" si="65"/>
        <v>0</v>
      </c>
      <c r="E1563" s="20">
        <f t="shared" si="65"/>
        <v>0</v>
      </c>
      <c r="F1563" s="927">
        <f t="shared" si="65"/>
        <v>0</v>
      </c>
      <c r="G1563" s="365"/>
      <c r="H1563" s="927">
        <f t="shared" si="62"/>
        <v>0</v>
      </c>
      <c r="I1563" s="927">
        <f t="shared" si="63"/>
        <v>0</v>
      </c>
      <c r="J1563" s="347" t="s">
        <v>2505</v>
      </c>
    </row>
    <row r="1564" spans="4:10">
      <c r="D1564" s="20">
        <f t="shared" si="65"/>
        <v>0</v>
      </c>
      <c r="E1564" s="20">
        <f t="shared" si="65"/>
        <v>0</v>
      </c>
      <c r="F1564" s="927">
        <f t="shared" si="65"/>
        <v>0</v>
      </c>
      <c r="G1564" s="365"/>
      <c r="H1564" s="927">
        <f t="shared" si="62"/>
        <v>0</v>
      </c>
      <c r="I1564" s="927">
        <f t="shared" si="63"/>
        <v>0</v>
      </c>
      <c r="J1564" s="347" t="s">
        <v>2505</v>
      </c>
    </row>
    <row r="1565" spans="4:10">
      <c r="D1565" s="20">
        <f t="shared" si="65"/>
        <v>0</v>
      </c>
      <c r="E1565" s="20">
        <f t="shared" si="65"/>
        <v>0</v>
      </c>
      <c r="F1565" s="927">
        <f t="shared" si="65"/>
        <v>0</v>
      </c>
      <c r="G1565" s="365"/>
      <c r="H1565" s="927">
        <f t="shared" si="62"/>
        <v>0</v>
      </c>
      <c r="I1565" s="927">
        <f t="shared" si="63"/>
        <v>0</v>
      </c>
      <c r="J1565" s="347" t="s">
        <v>2505</v>
      </c>
    </row>
    <row r="1566" spans="4:10">
      <c r="D1566" s="20">
        <f t="shared" si="65"/>
        <v>0</v>
      </c>
      <c r="E1566" s="20">
        <f t="shared" si="65"/>
        <v>0</v>
      </c>
      <c r="F1566" s="927">
        <f t="shared" si="65"/>
        <v>0</v>
      </c>
      <c r="G1566" s="365"/>
      <c r="H1566" s="927">
        <f t="shared" si="62"/>
        <v>0</v>
      </c>
      <c r="I1566" s="927">
        <f t="shared" si="63"/>
        <v>0</v>
      </c>
      <c r="J1566" s="347" t="s">
        <v>2505</v>
      </c>
    </row>
    <row r="1567" spans="4:10">
      <c r="D1567" s="20">
        <f t="shared" si="65"/>
        <v>0</v>
      </c>
      <c r="E1567" s="20">
        <f t="shared" si="65"/>
        <v>0</v>
      </c>
      <c r="F1567" s="927">
        <f t="shared" si="65"/>
        <v>0</v>
      </c>
      <c r="G1567" s="365"/>
      <c r="H1567" s="927">
        <f t="shared" si="62"/>
        <v>0</v>
      </c>
      <c r="I1567" s="927">
        <f t="shared" si="63"/>
        <v>0</v>
      </c>
      <c r="J1567" s="347" t="s">
        <v>2505</v>
      </c>
    </row>
    <row r="1568" spans="4:10">
      <c r="D1568" s="20">
        <f t="shared" si="65"/>
        <v>0</v>
      </c>
      <c r="E1568" s="20">
        <f t="shared" si="65"/>
        <v>0</v>
      </c>
      <c r="F1568" s="927">
        <f t="shared" si="65"/>
        <v>0</v>
      </c>
      <c r="G1568" s="365"/>
      <c r="H1568" s="927">
        <f t="shared" si="62"/>
        <v>0</v>
      </c>
      <c r="I1568" s="927">
        <f t="shared" si="63"/>
        <v>0</v>
      </c>
      <c r="J1568" s="347" t="s">
        <v>2505</v>
      </c>
    </row>
    <row r="1569" spans="4:10">
      <c r="D1569" s="20">
        <f t="shared" si="65"/>
        <v>0</v>
      </c>
      <c r="E1569" s="20">
        <f t="shared" si="65"/>
        <v>0</v>
      </c>
      <c r="F1569" s="927">
        <f t="shared" si="65"/>
        <v>0</v>
      </c>
      <c r="G1569" s="365"/>
      <c r="H1569" s="927">
        <f t="shared" si="62"/>
        <v>0</v>
      </c>
      <c r="I1569" s="927">
        <f t="shared" si="63"/>
        <v>0</v>
      </c>
      <c r="J1569" s="347" t="s">
        <v>2505</v>
      </c>
    </row>
    <row r="1570" spans="4:10">
      <c r="D1570" s="20">
        <f t="shared" si="65"/>
        <v>0</v>
      </c>
      <c r="E1570" s="20">
        <f t="shared" si="65"/>
        <v>0</v>
      </c>
      <c r="F1570" s="927">
        <f t="shared" si="65"/>
        <v>0</v>
      </c>
      <c r="G1570" s="365"/>
      <c r="H1570" s="927">
        <f t="shared" si="62"/>
        <v>0</v>
      </c>
      <c r="I1570" s="927">
        <f t="shared" si="63"/>
        <v>0</v>
      </c>
      <c r="J1570" s="347" t="s">
        <v>2505</v>
      </c>
    </row>
    <row r="1571" spans="4:10">
      <c r="D1571" s="20">
        <f t="shared" si="65"/>
        <v>0</v>
      </c>
      <c r="E1571" s="20">
        <f t="shared" si="65"/>
        <v>0</v>
      </c>
      <c r="F1571" s="927">
        <f t="shared" si="65"/>
        <v>0</v>
      </c>
      <c r="G1571" s="365"/>
      <c r="H1571" s="927">
        <f t="shared" si="62"/>
        <v>0</v>
      </c>
      <c r="I1571" s="927">
        <f t="shared" si="63"/>
        <v>0</v>
      </c>
      <c r="J1571" s="347" t="s">
        <v>2505</v>
      </c>
    </row>
    <row r="1572" spans="4:10">
      <c r="D1572" s="20">
        <f t="shared" si="65"/>
        <v>0</v>
      </c>
      <c r="E1572" s="20">
        <f t="shared" si="65"/>
        <v>0</v>
      </c>
      <c r="F1572" s="927">
        <f t="shared" si="65"/>
        <v>0</v>
      </c>
      <c r="G1572" s="365"/>
      <c r="H1572" s="927">
        <f t="shared" si="62"/>
        <v>0</v>
      </c>
      <c r="I1572" s="927">
        <f t="shared" si="63"/>
        <v>0</v>
      </c>
      <c r="J1572" s="347" t="s">
        <v>2505</v>
      </c>
    </row>
    <row r="1573" spans="4:10">
      <c r="D1573" s="20">
        <f t="shared" si="65"/>
        <v>0</v>
      </c>
      <c r="E1573" s="20">
        <f t="shared" si="65"/>
        <v>0</v>
      </c>
      <c r="F1573" s="927">
        <f t="shared" si="65"/>
        <v>0</v>
      </c>
      <c r="G1573" s="365"/>
      <c r="H1573" s="927">
        <f t="shared" si="62"/>
        <v>0</v>
      </c>
      <c r="I1573" s="927">
        <f t="shared" si="63"/>
        <v>0</v>
      </c>
      <c r="J1573" s="347" t="s">
        <v>2505</v>
      </c>
    </row>
    <row r="1574" spans="4:10">
      <c r="D1574" s="20">
        <f t="shared" si="65"/>
        <v>0</v>
      </c>
      <c r="E1574" s="20">
        <f t="shared" si="65"/>
        <v>0</v>
      </c>
      <c r="F1574" s="927">
        <f t="shared" si="65"/>
        <v>0</v>
      </c>
      <c r="G1574" s="365"/>
      <c r="H1574" s="927">
        <f t="shared" si="62"/>
        <v>0</v>
      </c>
      <c r="I1574" s="927">
        <f t="shared" si="63"/>
        <v>0</v>
      </c>
      <c r="J1574" s="347" t="s">
        <v>2505</v>
      </c>
    </row>
    <row r="1575" spans="4:10">
      <c r="D1575" s="20">
        <f t="shared" si="65"/>
        <v>0</v>
      </c>
      <c r="E1575" s="20">
        <f t="shared" si="65"/>
        <v>0</v>
      </c>
      <c r="F1575" s="927">
        <f t="shared" si="65"/>
        <v>0</v>
      </c>
      <c r="G1575" s="365"/>
      <c r="H1575" s="927">
        <f t="shared" si="62"/>
        <v>0</v>
      </c>
      <c r="I1575" s="927">
        <f t="shared" si="63"/>
        <v>0</v>
      </c>
      <c r="J1575" s="347" t="s">
        <v>2505</v>
      </c>
    </row>
    <row r="1576" spans="4:10">
      <c r="D1576" s="20">
        <f t="shared" si="65"/>
        <v>0</v>
      </c>
      <c r="E1576" s="20">
        <f t="shared" si="65"/>
        <v>0</v>
      </c>
      <c r="F1576" s="927">
        <f t="shared" si="65"/>
        <v>0</v>
      </c>
      <c r="G1576" s="365"/>
      <c r="H1576" s="927">
        <f t="shared" si="62"/>
        <v>0</v>
      </c>
      <c r="I1576" s="927">
        <f t="shared" si="63"/>
        <v>0</v>
      </c>
      <c r="J1576" s="347" t="s">
        <v>2505</v>
      </c>
    </row>
    <row r="1577" spans="4:10">
      <c r="D1577" s="20">
        <f t="shared" si="65"/>
        <v>0</v>
      </c>
      <c r="E1577" s="20">
        <f t="shared" si="65"/>
        <v>0</v>
      </c>
      <c r="F1577" s="927">
        <f t="shared" si="65"/>
        <v>0</v>
      </c>
      <c r="G1577" s="365"/>
      <c r="H1577" s="927">
        <f t="shared" si="62"/>
        <v>0</v>
      </c>
      <c r="I1577" s="927">
        <f t="shared" si="63"/>
        <v>0</v>
      </c>
      <c r="J1577" s="347" t="s">
        <v>2505</v>
      </c>
    </row>
    <row r="1578" spans="4:10">
      <c r="D1578" s="20">
        <f t="shared" ref="D1578:F1597" si="66">D616</f>
        <v>0</v>
      </c>
      <c r="E1578" s="20">
        <f t="shared" si="66"/>
        <v>0</v>
      </c>
      <c r="F1578" s="927">
        <f t="shared" si="66"/>
        <v>0</v>
      </c>
      <c r="G1578" s="365"/>
      <c r="H1578" s="927">
        <f t="shared" si="62"/>
        <v>0</v>
      </c>
      <c r="I1578" s="927">
        <f t="shared" si="63"/>
        <v>0</v>
      </c>
      <c r="J1578" s="347" t="s">
        <v>2505</v>
      </c>
    </row>
    <row r="1579" spans="4:10">
      <c r="D1579" s="20">
        <f t="shared" si="66"/>
        <v>0</v>
      </c>
      <c r="E1579" s="20">
        <f t="shared" si="66"/>
        <v>0</v>
      </c>
      <c r="F1579" s="927">
        <f t="shared" si="66"/>
        <v>0</v>
      </c>
      <c r="G1579" s="365"/>
      <c r="H1579" s="927">
        <f t="shared" si="62"/>
        <v>0</v>
      </c>
      <c r="I1579" s="927">
        <f t="shared" si="63"/>
        <v>0</v>
      </c>
      <c r="J1579" s="347" t="s">
        <v>2505</v>
      </c>
    </row>
    <row r="1580" spans="4:10">
      <c r="D1580" s="20">
        <f t="shared" si="66"/>
        <v>0</v>
      </c>
      <c r="E1580" s="20">
        <f t="shared" si="66"/>
        <v>0</v>
      </c>
      <c r="F1580" s="927">
        <f t="shared" si="66"/>
        <v>0</v>
      </c>
      <c r="G1580" s="365"/>
      <c r="H1580" s="927">
        <f t="shared" si="62"/>
        <v>0</v>
      </c>
      <c r="I1580" s="927">
        <f t="shared" si="63"/>
        <v>0</v>
      </c>
      <c r="J1580" s="347" t="s">
        <v>2505</v>
      </c>
    </row>
    <row r="1581" spans="4:10">
      <c r="D1581" s="20">
        <f t="shared" si="66"/>
        <v>0</v>
      </c>
      <c r="E1581" s="20">
        <f t="shared" si="66"/>
        <v>0</v>
      </c>
      <c r="F1581" s="927">
        <f t="shared" si="66"/>
        <v>0</v>
      </c>
      <c r="G1581" s="365"/>
      <c r="H1581" s="927">
        <f t="shared" si="62"/>
        <v>0</v>
      </c>
      <c r="I1581" s="927">
        <f t="shared" si="63"/>
        <v>0</v>
      </c>
      <c r="J1581" s="347" t="s">
        <v>2505</v>
      </c>
    </row>
    <row r="1582" spans="4:10">
      <c r="D1582" s="20">
        <f t="shared" si="66"/>
        <v>0</v>
      </c>
      <c r="E1582" s="20">
        <f t="shared" si="66"/>
        <v>0</v>
      </c>
      <c r="F1582" s="927">
        <f t="shared" si="66"/>
        <v>0</v>
      </c>
      <c r="G1582" s="365"/>
      <c r="H1582" s="927">
        <f t="shared" ref="H1582:H1645" si="67">H620</f>
        <v>0</v>
      </c>
      <c r="I1582" s="927">
        <f t="shared" si="63"/>
        <v>0</v>
      </c>
      <c r="J1582" s="347" t="s">
        <v>2505</v>
      </c>
    </row>
    <row r="1583" spans="4:10">
      <c r="D1583" s="20">
        <f t="shared" si="66"/>
        <v>0</v>
      </c>
      <c r="E1583" s="20">
        <f t="shared" si="66"/>
        <v>0</v>
      </c>
      <c r="F1583" s="927">
        <f t="shared" si="66"/>
        <v>0</v>
      </c>
      <c r="G1583" s="365"/>
      <c r="H1583" s="927">
        <f t="shared" si="67"/>
        <v>0</v>
      </c>
      <c r="I1583" s="927">
        <f t="shared" si="63"/>
        <v>0</v>
      </c>
      <c r="J1583" s="347" t="s">
        <v>2505</v>
      </c>
    </row>
    <row r="1584" spans="4:10">
      <c r="D1584" s="20">
        <f t="shared" si="66"/>
        <v>0</v>
      </c>
      <c r="E1584" s="20">
        <f t="shared" si="66"/>
        <v>0</v>
      </c>
      <c r="F1584" s="927">
        <f t="shared" si="66"/>
        <v>0</v>
      </c>
      <c r="G1584" s="365"/>
      <c r="H1584" s="927">
        <f t="shared" si="67"/>
        <v>0</v>
      </c>
      <c r="I1584" s="927">
        <f t="shared" ref="I1584:I1647" si="68">I622</f>
        <v>0</v>
      </c>
      <c r="J1584" s="347" t="s">
        <v>2505</v>
      </c>
    </row>
    <row r="1585" spans="4:10">
      <c r="D1585" s="20">
        <f t="shared" si="66"/>
        <v>0</v>
      </c>
      <c r="E1585" s="20">
        <f t="shared" si="66"/>
        <v>0</v>
      </c>
      <c r="F1585" s="927">
        <f t="shared" si="66"/>
        <v>0</v>
      </c>
      <c r="G1585" s="365"/>
      <c r="H1585" s="927">
        <f t="shared" si="67"/>
        <v>0</v>
      </c>
      <c r="I1585" s="927">
        <f t="shared" si="68"/>
        <v>0</v>
      </c>
      <c r="J1585" s="347" t="s">
        <v>2505</v>
      </c>
    </row>
    <row r="1586" spans="4:10">
      <c r="D1586" s="20">
        <f t="shared" si="66"/>
        <v>0</v>
      </c>
      <c r="E1586" s="20">
        <f t="shared" si="66"/>
        <v>0</v>
      </c>
      <c r="F1586" s="927">
        <f t="shared" si="66"/>
        <v>0</v>
      </c>
      <c r="G1586" s="365"/>
      <c r="H1586" s="927">
        <f t="shared" si="67"/>
        <v>0</v>
      </c>
      <c r="I1586" s="927">
        <f t="shared" si="68"/>
        <v>0</v>
      </c>
      <c r="J1586" s="347" t="s">
        <v>2505</v>
      </c>
    </row>
    <row r="1587" spans="4:10">
      <c r="D1587" s="20">
        <f t="shared" si="66"/>
        <v>0</v>
      </c>
      <c r="E1587" s="20">
        <f t="shared" si="66"/>
        <v>0</v>
      </c>
      <c r="F1587" s="927">
        <f t="shared" si="66"/>
        <v>0</v>
      </c>
      <c r="G1587" s="365"/>
      <c r="H1587" s="927">
        <f t="shared" si="67"/>
        <v>0</v>
      </c>
      <c r="I1587" s="927">
        <f t="shared" si="68"/>
        <v>0</v>
      </c>
      <c r="J1587" s="347" t="s">
        <v>2505</v>
      </c>
    </row>
    <row r="1588" spans="4:10">
      <c r="D1588" s="20">
        <f t="shared" si="66"/>
        <v>0</v>
      </c>
      <c r="E1588" s="20">
        <f t="shared" si="66"/>
        <v>0</v>
      </c>
      <c r="F1588" s="927">
        <f t="shared" si="66"/>
        <v>0</v>
      </c>
      <c r="G1588" s="365"/>
      <c r="H1588" s="927">
        <f t="shared" si="67"/>
        <v>0</v>
      </c>
      <c r="I1588" s="927">
        <f t="shared" si="68"/>
        <v>0</v>
      </c>
      <c r="J1588" s="347" t="s">
        <v>2505</v>
      </c>
    </row>
    <row r="1589" spans="4:10">
      <c r="D1589" s="20">
        <f t="shared" si="66"/>
        <v>0</v>
      </c>
      <c r="E1589" s="20">
        <f t="shared" si="66"/>
        <v>0</v>
      </c>
      <c r="F1589" s="927">
        <f t="shared" si="66"/>
        <v>0</v>
      </c>
      <c r="G1589" s="365"/>
      <c r="H1589" s="927">
        <f t="shared" si="67"/>
        <v>0</v>
      </c>
      <c r="I1589" s="927">
        <f t="shared" si="68"/>
        <v>0</v>
      </c>
      <c r="J1589" s="347" t="s">
        <v>2505</v>
      </c>
    </row>
    <row r="1590" spans="4:10">
      <c r="D1590" s="20">
        <f t="shared" si="66"/>
        <v>0</v>
      </c>
      <c r="E1590" s="20">
        <f t="shared" si="66"/>
        <v>0</v>
      </c>
      <c r="F1590" s="927">
        <f t="shared" si="66"/>
        <v>0</v>
      </c>
      <c r="G1590" s="365"/>
      <c r="H1590" s="927">
        <f t="shared" si="67"/>
        <v>0</v>
      </c>
      <c r="I1590" s="927">
        <f t="shared" si="68"/>
        <v>0</v>
      </c>
      <c r="J1590" s="347" t="s">
        <v>2505</v>
      </c>
    </row>
    <row r="1591" spans="4:10">
      <c r="D1591" s="20">
        <f t="shared" si="66"/>
        <v>0</v>
      </c>
      <c r="E1591" s="20">
        <f t="shared" si="66"/>
        <v>0</v>
      </c>
      <c r="F1591" s="927">
        <f t="shared" si="66"/>
        <v>0</v>
      </c>
      <c r="G1591" s="365"/>
      <c r="H1591" s="927">
        <f t="shared" si="67"/>
        <v>0</v>
      </c>
      <c r="I1591" s="927">
        <f t="shared" si="68"/>
        <v>0</v>
      </c>
      <c r="J1591" s="347" t="s">
        <v>2505</v>
      </c>
    </row>
    <row r="1592" spans="4:10">
      <c r="D1592" s="20">
        <f t="shared" si="66"/>
        <v>0</v>
      </c>
      <c r="E1592" s="20">
        <f t="shared" si="66"/>
        <v>0</v>
      </c>
      <c r="F1592" s="927">
        <f t="shared" si="66"/>
        <v>0</v>
      </c>
      <c r="G1592" s="365"/>
      <c r="H1592" s="927">
        <f t="shared" si="67"/>
        <v>0</v>
      </c>
      <c r="I1592" s="927">
        <f t="shared" si="68"/>
        <v>0</v>
      </c>
      <c r="J1592" s="347" t="s">
        <v>2505</v>
      </c>
    </row>
    <row r="1593" spans="4:10">
      <c r="D1593" s="20">
        <f t="shared" si="66"/>
        <v>0</v>
      </c>
      <c r="E1593" s="20">
        <f t="shared" si="66"/>
        <v>0</v>
      </c>
      <c r="F1593" s="927">
        <f t="shared" si="66"/>
        <v>0</v>
      </c>
      <c r="G1593" s="365"/>
      <c r="H1593" s="927">
        <f t="shared" si="67"/>
        <v>0</v>
      </c>
      <c r="I1593" s="927">
        <f t="shared" si="68"/>
        <v>0</v>
      </c>
      <c r="J1593" s="347" t="s">
        <v>2505</v>
      </c>
    </row>
    <row r="1594" spans="4:10">
      <c r="D1594" s="20">
        <f t="shared" si="66"/>
        <v>0</v>
      </c>
      <c r="E1594" s="20">
        <f t="shared" si="66"/>
        <v>0</v>
      </c>
      <c r="F1594" s="927">
        <f t="shared" si="66"/>
        <v>0</v>
      </c>
      <c r="G1594" s="365"/>
      <c r="H1594" s="927">
        <f t="shared" si="67"/>
        <v>0</v>
      </c>
      <c r="I1594" s="927">
        <f t="shared" si="68"/>
        <v>0</v>
      </c>
      <c r="J1594" s="347" t="s">
        <v>2505</v>
      </c>
    </row>
    <row r="1595" spans="4:10">
      <c r="D1595" s="20">
        <f t="shared" si="66"/>
        <v>0</v>
      </c>
      <c r="E1595" s="20">
        <f t="shared" si="66"/>
        <v>0</v>
      </c>
      <c r="F1595" s="927">
        <f t="shared" si="66"/>
        <v>0</v>
      </c>
      <c r="G1595" s="365"/>
      <c r="H1595" s="927">
        <f t="shared" si="67"/>
        <v>0</v>
      </c>
      <c r="I1595" s="927">
        <f t="shared" si="68"/>
        <v>0</v>
      </c>
      <c r="J1595" s="347" t="s">
        <v>2505</v>
      </c>
    </row>
    <row r="1596" spans="4:10">
      <c r="D1596" s="20">
        <f t="shared" si="66"/>
        <v>0</v>
      </c>
      <c r="E1596" s="20">
        <f t="shared" si="66"/>
        <v>0</v>
      </c>
      <c r="F1596" s="927">
        <f t="shared" si="66"/>
        <v>0</v>
      </c>
      <c r="G1596" s="365"/>
      <c r="H1596" s="927">
        <f t="shared" si="67"/>
        <v>0</v>
      </c>
      <c r="I1596" s="927">
        <f t="shared" si="68"/>
        <v>0</v>
      </c>
      <c r="J1596" s="347" t="s">
        <v>2505</v>
      </c>
    </row>
    <row r="1597" spans="4:10">
      <c r="D1597" s="20">
        <f t="shared" si="66"/>
        <v>0</v>
      </c>
      <c r="E1597" s="20">
        <f t="shared" si="66"/>
        <v>0</v>
      </c>
      <c r="F1597" s="927">
        <f t="shared" si="66"/>
        <v>0</v>
      </c>
      <c r="G1597" s="20"/>
      <c r="H1597" s="927">
        <f t="shared" si="67"/>
        <v>0</v>
      </c>
      <c r="I1597" s="927">
        <f t="shared" si="68"/>
        <v>0</v>
      </c>
      <c r="J1597" s="347" t="s">
        <v>2505</v>
      </c>
    </row>
    <row r="1598" spans="4:10">
      <c r="D1598" s="20">
        <f t="shared" ref="D1598:F1617" si="69">D636</f>
        <v>0</v>
      </c>
      <c r="E1598" s="20">
        <f t="shared" si="69"/>
        <v>0</v>
      </c>
      <c r="F1598" s="927">
        <f t="shared" si="69"/>
        <v>0</v>
      </c>
      <c r="G1598" s="20"/>
      <c r="H1598" s="927">
        <f t="shared" si="67"/>
        <v>0</v>
      </c>
      <c r="I1598" s="927">
        <f t="shared" si="68"/>
        <v>0</v>
      </c>
      <c r="J1598" s="347" t="s">
        <v>2505</v>
      </c>
    </row>
    <row r="1599" spans="4:10">
      <c r="D1599" s="20">
        <f t="shared" si="69"/>
        <v>0</v>
      </c>
      <c r="E1599" s="20">
        <f t="shared" si="69"/>
        <v>0</v>
      </c>
      <c r="F1599" s="927">
        <f t="shared" si="69"/>
        <v>0</v>
      </c>
      <c r="G1599" s="20"/>
      <c r="H1599" s="927">
        <f t="shared" si="67"/>
        <v>0</v>
      </c>
      <c r="I1599" s="927">
        <f t="shared" si="68"/>
        <v>0</v>
      </c>
      <c r="J1599" s="347" t="s">
        <v>2505</v>
      </c>
    </row>
    <row r="1600" spans="4:10">
      <c r="D1600" s="20">
        <f t="shared" si="69"/>
        <v>0</v>
      </c>
      <c r="E1600" s="20">
        <f t="shared" si="69"/>
        <v>0</v>
      </c>
      <c r="F1600" s="927">
        <f t="shared" si="69"/>
        <v>0</v>
      </c>
      <c r="G1600" s="20"/>
      <c r="H1600" s="927">
        <f t="shared" si="67"/>
        <v>0</v>
      </c>
      <c r="I1600" s="927">
        <f t="shared" si="68"/>
        <v>0</v>
      </c>
      <c r="J1600" s="347" t="s">
        <v>2505</v>
      </c>
    </row>
    <row r="1601" spans="4:10">
      <c r="D1601" s="20">
        <f t="shared" si="69"/>
        <v>0</v>
      </c>
      <c r="E1601" s="20">
        <f t="shared" si="69"/>
        <v>0</v>
      </c>
      <c r="F1601" s="927">
        <f t="shared" si="69"/>
        <v>0</v>
      </c>
      <c r="G1601" s="20"/>
      <c r="H1601" s="927">
        <f t="shared" si="67"/>
        <v>0</v>
      </c>
      <c r="I1601" s="927">
        <f t="shared" si="68"/>
        <v>0</v>
      </c>
      <c r="J1601" s="347" t="s">
        <v>2505</v>
      </c>
    </row>
    <row r="1602" spans="4:10">
      <c r="D1602" s="20">
        <f t="shared" si="69"/>
        <v>0</v>
      </c>
      <c r="E1602" s="20">
        <f t="shared" si="69"/>
        <v>0</v>
      </c>
      <c r="F1602" s="927">
        <f t="shared" si="69"/>
        <v>0</v>
      </c>
      <c r="G1602" s="367"/>
      <c r="H1602" s="927">
        <f t="shared" si="67"/>
        <v>0</v>
      </c>
      <c r="I1602" s="927">
        <f t="shared" si="68"/>
        <v>0</v>
      </c>
      <c r="J1602" s="347" t="s">
        <v>2505</v>
      </c>
    </row>
    <row r="1603" spans="4:10">
      <c r="D1603" s="20">
        <f t="shared" si="69"/>
        <v>0</v>
      </c>
      <c r="E1603" s="20">
        <f t="shared" si="69"/>
        <v>0</v>
      </c>
      <c r="F1603" s="927">
        <f t="shared" si="69"/>
        <v>0</v>
      </c>
      <c r="G1603" s="367"/>
      <c r="H1603" s="927">
        <f t="shared" si="67"/>
        <v>0</v>
      </c>
      <c r="I1603" s="927">
        <f t="shared" si="68"/>
        <v>0</v>
      </c>
      <c r="J1603" s="347" t="s">
        <v>2505</v>
      </c>
    </row>
    <row r="1604" spans="4:10">
      <c r="D1604" s="20">
        <f t="shared" si="69"/>
        <v>0</v>
      </c>
      <c r="E1604" s="20">
        <f t="shared" si="69"/>
        <v>0</v>
      </c>
      <c r="F1604" s="927">
        <f t="shared" si="69"/>
        <v>0</v>
      </c>
      <c r="G1604" s="365"/>
      <c r="H1604" s="927">
        <f t="shared" si="67"/>
        <v>0</v>
      </c>
      <c r="I1604" s="927">
        <f t="shared" si="68"/>
        <v>0</v>
      </c>
      <c r="J1604" s="347" t="s">
        <v>2505</v>
      </c>
    </row>
    <row r="1605" spans="4:10">
      <c r="D1605" s="20">
        <f t="shared" si="69"/>
        <v>0</v>
      </c>
      <c r="E1605" s="20">
        <f t="shared" si="69"/>
        <v>0</v>
      </c>
      <c r="F1605" s="927">
        <f t="shared" si="69"/>
        <v>0</v>
      </c>
      <c r="G1605" s="365"/>
      <c r="H1605" s="927">
        <f t="shared" si="67"/>
        <v>0</v>
      </c>
      <c r="I1605" s="927">
        <f t="shared" si="68"/>
        <v>0</v>
      </c>
      <c r="J1605" s="347" t="s">
        <v>2505</v>
      </c>
    </row>
    <row r="1606" spans="4:10">
      <c r="D1606" s="20">
        <f t="shared" si="69"/>
        <v>0</v>
      </c>
      <c r="E1606" s="20">
        <f t="shared" si="69"/>
        <v>0</v>
      </c>
      <c r="F1606" s="927">
        <f t="shared" si="69"/>
        <v>0</v>
      </c>
      <c r="G1606" s="365"/>
      <c r="H1606" s="927">
        <f t="shared" si="67"/>
        <v>0</v>
      </c>
      <c r="I1606" s="927">
        <f t="shared" si="68"/>
        <v>0</v>
      </c>
      <c r="J1606" s="347" t="s">
        <v>2505</v>
      </c>
    </row>
    <row r="1607" spans="4:10">
      <c r="D1607" s="20">
        <f t="shared" si="69"/>
        <v>0</v>
      </c>
      <c r="E1607" s="20">
        <f t="shared" si="69"/>
        <v>0</v>
      </c>
      <c r="F1607" s="927">
        <f t="shared" si="69"/>
        <v>0</v>
      </c>
      <c r="G1607" s="365"/>
      <c r="H1607" s="927">
        <f t="shared" si="67"/>
        <v>0</v>
      </c>
      <c r="I1607" s="927">
        <f t="shared" si="68"/>
        <v>0</v>
      </c>
      <c r="J1607" s="347" t="s">
        <v>2505</v>
      </c>
    </row>
    <row r="1608" spans="4:10">
      <c r="D1608" s="20">
        <f t="shared" si="69"/>
        <v>0</v>
      </c>
      <c r="E1608" s="20">
        <f t="shared" si="69"/>
        <v>0</v>
      </c>
      <c r="F1608" s="927">
        <f t="shared" si="69"/>
        <v>0</v>
      </c>
      <c r="G1608" s="365"/>
      <c r="H1608" s="927">
        <f t="shared" si="67"/>
        <v>0</v>
      </c>
      <c r="I1608" s="927">
        <f t="shared" si="68"/>
        <v>0</v>
      </c>
      <c r="J1608" s="347" t="s">
        <v>2505</v>
      </c>
    </row>
    <row r="1609" spans="4:10">
      <c r="D1609" s="20">
        <f t="shared" si="69"/>
        <v>0</v>
      </c>
      <c r="E1609" s="20">
        <f t="shared" si="69"/>
        <v>0</v>
      </c>
      <c r="F1609" s="927">
        <f t="shared" si="69"/>
        <v>0</v>
      </c>
      <c r="G1609" s="365"/>
      <c r="H1609" s="927">
        <f t="shared" si="67"/>
        <v>0</v>
      </c>
      <c r="I1609" s="927">
        <f t="shared" si="68"/>
        <v>0</v>
      </c>
      <c r="J1609" s="347" t="s">
        <v>2505</v>
      </c>
    </row>
    <row r="1610" spans="4:10">
      <c r="D1610" s="20">
        <f t="shared" si="69"/>
        <v>0</v>
      </c>
      <c r="E1610" s="20">
        <f t="shared" si="69"/>
        <v>0</v>
      </c>
      <c r="F1610" s="927">
        <f t="shared" si="69"/>
        <v>0</v>
      </c>
      <c r="G1610" s="365"/>
      <c r="H1610" s="927">
        <f t="shared" si="67"/>
        <v>0</v>
      </c>
      <c r="I1610" s="927">
        <f t="shared" si="68"/>
        <v>0</v>
      </c>
      <c r="J1610" s="347" t="s">
        <v>2505</v>
      </c>
    </row>
    <row r="1611" spans="4:10">
      <c r="D1611" s="20">
        <f t="shared" si="69"/>
        <v>0</v>
      </c>
      <c r="E1611" s="20">
        <f t="shared" si="69"/>
        <v>0</v>
      </c>
      <c r="F1611" s="927">
        <f t="shared" si="69"/>
        <v>0</v>
      </c>
      <c r="G1611" s="365"/>
      <c r="H1611" s="927">
        <f t="shared" si="67"/>
        <v>0</v>
      </c>
      <c r="I1611" s="927">
        <f t="shared" si="68"/>
        <v>0</v>
      </c>
      <c r="J1611" s="347" t="s">
        <v>2505</v>
      </c>
    </row>
    <row r="1612" spans="4:10">
      <c r="D1612" s="20">
        <f t="shared" si="69"/>
        <v>0</v>
      </c>
      <c r="E1612" s="20">
        <f t="shared" si="69"/>
        <v>0</v>
      </c>
      <c r="F1612" s="927">
        <f t="shared" si="69"/>
        <v>0</v>
      </c>
      <c r="G1612" s="365"/>
      <c r="H1612" s="927">
        <f t="shared" si="67"/>
        <v>0</v>
      </c>
      <c r="I1612" s="927">
        <f t="shared" si="68"/>
        <v>0</v>
      </c>
      <c r="J1612" s="347" t="s">
        <v>2505</v>
      </c>
    </row>
    <row r="1613" spans="4:10">
      <c r="D1613" s="20">
        <f t="shared" si="69"/>
        <v>0</v>
      </c>
      <c r="E1613" s="20">
        <f t="shared" si="69"/>
        <v>0</v>
      </c>
      <c r="F1613" s="927">
        <f t="shared" si="69"/>
        <v>0</v>
      </c>
      <c r="G1613" s="365"/>
      <c r="H1613" s="927">
        <f t="shared" si="67"/>
        <v>0</v>
      </c>
      <c r="I1613" s="927">
        <f t="shared" si="68"/>
        <v>0</v>
      </c>
      <c r="J1613" s="347" t="s">
        <v>2505</v>
      </c>
    </row>
    <row r="1614" spans="4:10">
      <c r="D1614" s="20">
        <f t="shared" si="69"/>
        <v>0</v>
      </c>
      <c r="E1614" s="20">
        <f t="shared" si="69"/>
        <v>0</v>
      </c>
      <c r="F1614" s="927">
        <f t="shared" si="69"/>
        <v>0</v>
      </c>
      <c r="G1614" s="365"/>
      <c r="H1614" s="927">
        <f t="shared" si="67"/>
        <v>0</v>
      </c>
      <c r="I1614" s="927">
        <f t="shared" si="68"/>
        <v>0</v>
      </c>
      <c r="J1614" s="347" t="s">
        <v>2505</v>
      </c>
    </row>
    <row r="1615" spans="4:10">
      <c r="D1615" s="20">
        <f t="shared" si="69"/>
        <v>0</v>
      </c>
      <c r="E1615" s="20">
        <f t="shared" si="69"/>
        <v>0</v>
      </c>
      <c r="F1615" s="927">
        <f t="shared" si="69"/>
        <v>0</v>
      </c>
      <c r="G1615" s="365"/>
      <c r="H1615" s="927">
        <f t="shared" si="67"/>
        <v>0</v>
      </c>
      <c r="I1615" s="927">
        <f t="shared" si="68"/>
        <v>0</v>
      </c>
      <c r="J1615" s="347" t="s">
        <v>2505</v>
      </c>
    </row>
    <row r="1616" spans="4:10">
      <c r="D1616" s="20">
        <f t="shared" si="69"/>
        <v>0</v>
      </c>
      <c r="E1616" s="20">
        <f t="shared" si="69"/>
        <v>0</v>
      </c>
      <c r="F1616" s="927">
        <f t="shared" si="69"/>
        <v>0</v>
      </c>
      <c r="G1616" s="365"/>
      <c r="H1616" s="927">
        <f t="shared" si="67"/>
        <v>0</v>
      </c>
      <c r="I1616" s="927">
        <f t="shared" si="68"/>
        <v>0</v>
      </c>
      <c r="J1616" s="347" t="s">
        <v>2505</v>
      </c>
    </row>
    <row r="1617" spans="4:10">
      <c r="D1617" s="20">
        <f t="shared" si="69"/>
        <v>0</v>
      </c>
      <c r="E1617" s="20">
        <f t="shared" si="69"/>
        <v>0</v>
      </c>
      <c r="F1617" s="927">
        <f t="shared" si="69"/>
        <v>0</v>
      </c>
      <c r="G1617" s="365"/>
      <c r="H1617" s="927">
        <f t="shared" si="67"/>
        <v>0</v>
      </c>
      <c r="I1617" s="927">
        <f t="shared" si="68"/>
        <v>0</v>
      </c>
      <c r="J1617" s="347" t="s">
        <v>2505</v>
      </c>
    </row>
    <row r="1618" spans="4:10">
      <c r="D1618" s="20">
        <f t="shared" ref="D1618:F1637" si="70">D656</f>
        <v>0</v>
      </c>
      <c r="E1618" s="20">
        <f t="shared" si="70"/>
        <v>0</v>
      </c>
      <c r="F1618" s="927">
        <f t="shared" si="70"/>
        <v>0</v>
      </c>
      <c r="G1618" s="365"/>
      <c r="H1618" s="927">
        <f t="shared" si="67"/>
        <v>0</v>
      </c>
      <c r="I1618" s="927">
        <f t="shared" si="68"/>
        <v>0</v>
      </c>
      <c r="J1618" s="347" t="s">
        <v>2505</v>
      </c>
    </row>
    <row r="1619" spans="4:10">
      <c r="D1619" s="20">
        <f t="shared" si="70"/>
        <v>0</v>
      </c>
      <c r="E1619" s="20">
        <f t="shared" si="70"/>
        <v>0</v>
      </c>
      <c r="F1619" s="927">
        <f t="shared" si="70"/>
        <v>0</v>
      </c>
      <c r="G1619" s="365"/>
      <c r="H1619" s="927">
        <f t="shared" si="67"/>
        <v>0</v>
      </c>
      <c r="I1619" s="927">
        <f t="shared" si="68"/>
        <v>0</v>
      </c>
      <c r="J1619" s="347" t="s">
        <v>2505</v>
      </c>
    </row>
    <row r="1620" spans="4:10">
      <c r="D1620" s="20">
        <f t="shared" si="70"/>
        <v>0</v>
      </c>
      <c r="E1620" s="20">
        <f t="shared" si="70"/>
        <v>0</v>
      </c>
      <c r="F1620" s="927">
        <f t="shared" si="70"/>
        <v>0</v>
      </c>
      <c r="G1620" s="365"/>
      <c r="H1620" s="927">
        <f t="shared" si="67"/>
        <v>0</v>
      </c>
      <c r="I1620" s="927">
        <f t="shared" si="68"/>
        <v>0</v>
      </c>
      <c r="J1620" s="347" t="s">
        <v>2505</v>
      </c>
    </row>
    <row r="1621" spans="4:10">
      <c r="D1621" s="20">
        <f t="shared" si="70"/>
        <v>0</v>
      </c>
      <c r="E1621" s="20">
        <f t="shared" si="70"/>
        <v>0</v>
      </c>
      <c r="F1621" s="927">
        <f t="shared" si="70"/>
        <v>0</v>
      </c>
      <c r="G1621" s="365"/>
      <c r="H1621" s="927">
        <f t="shared" si="67"/>
        <v>0</v>
      </c>
      <c r="I1621" s="927">
        <f t="shared" si="68"/>
        <v>0</v>
      </c>
      <c r="J1621" s="347" t="s">
        <v>2505</v>
      </c>
    </row>
    <row r="1622" spans="4:10">
      <c r="D1622" s="20">
        <f t="shared" si="70"/>
        <v>0</v>
      </c>
      <c r="E1622" s="20">
        <f t="shared" si="70"/>
        <v>0</v>
      </c>
      <c r="F1622" s="927">
        <f t="shared" si="70"/>
        <v>0</v>
      </c>
      <c r="G1622" s="365"/>
      <c r="H1622" s="927">
        <f t="shared" si="67"/>
        <v>0</v>
      </c>
      <c r="I1622" s="927">
        <f t="shared" si="68"/>
        <v>0</v>
      </c>
      <c r="J1622" s="347" t="s">
        <v>2505</v>
      </c>
    </row>
    <row r="1623" spans="4:10">
      <c r="D1623" s="20">
        <f t="shared" si="70"/>
        <v>0</v>
      </c>
      <c r="E1623" s="20">
        <f t="shared" si="70"/>
        <v>0</v>
      </c>
      <c r="F1623" s="927">
        <f t="shared" si="70"/>
        <v>0</v>
      </c>
      <c r="G1623" s="365"/>
      <c r="H1623" s="927">
        <f t="shared" si="67"/>
        <v>0</v>
      </c>
      <c r="I1623" s="927">
        <f t="shared" si="68"/>
        <v>0</v>
      </c>
      <c r="J1623" s="347" t="s">
        <v>2505</v>
      </c>
    </row>
    <row r="1624" spans="4:10">
      <c r="D1624" s="20">
        <f t="shared" si="70"/>
        <v>0</v>
      </c>
      <c r="E1624" s="20">
        <f t="shared" si="70"/>
        <v>0</v>
      </c>
      <c r="F1624" s="927">
        <f t="shared" si="70"/>
        <v>0</v>
      </c>
      <c r="G1624" s="365"/>
      <c r="H1624" s="927">
        <f t="shared" si="67"/>
        <v>0</v>
      </c>
      <c r="I1624" s="927">
        <f t="shared" si="68"/>
        <v>0</v>
      </c>
      <c r="J1624" s="347" t="s">
        <v>2505</v>
      </c>
    </row>
    <row r="1625" spans="4:10">
      <c r="D1625" s="20">
        <f t="shared" si="70"/>
        <v>0</v>
      </c>
      <c r="E1625" s="20">
        <f t="shared" si="70"/>
        <v>0</v>
      </c>
      <c r="F1625" s="927">
        <f t="shared" si="70"/>
        <v>0</v>
      </c>
      <c r="G1625" s="365"/>
      <c r="H1625" s="927">
        <f t="shared" si="67"/>
        <v>0</v>
      </c>
      <c r="I1625" s="927">
        <f t="shared" si="68"/>
        <v>0</v>
      </c>
      <c r="J1625" s="347" t="s">
        <v>2505</v>
      </c>
    </row>
    <row r="1626" spans="4:10">
      <c r="D1626" s="20">
        <f t="shared" si="70"/>
        <v>0</v>
      </c>
      <c r="E1626" s="20">
        <f t="shared" si="70"/>
        <v>0</v>
      </c>
      <c r="F1626" s="927">
        <f t="shared" si="70"/>
        <v>0</v>
      </c>
      <c r="G1626" s="365"/>
      <c r="H1626" s="927">
        <f t="shared" si="67"/>
        <v>0</v>
      </c>
      <c r="I1626" s="927">
        <f t="shared" si="68"/>
        <v>0</v>
      </c>
      <c r="J1626" s="347" t="s">
        <v>2505</v>
      </c>
    </row>
    <row r="1627" spans="4:10">
      <c r="D1627" s="20">
        <f t="shared" si="70"/>
        <v>0</v>
      </c>
      <c r="E1627" s="20">
        <f t="shared" si="70"/>
        <v>0</v>
      </c>
      <c r="F1627" s="927">
        <f t="shared" si="70"/>
        <v>0</v>
      </c>
      <c r="G1627" s="365"/>
      <c r="H1627" s="927">
        <f t="shared" si="67"/>
        <v>0</v>
      </c>
      <c r="I1627" s="927">
        <f t="shared" si="68"/>
        <v>0</v>
      </c>
      <c r="J1627" s="347" t="s">
        <v>2505</v>
      </c>
    </row>
    <row r="1628" spans="4:10">
      <c r="D1628" s="20">
        <f t="shared" si="70"/>
        <v>0</v>
      </c>
      <c r="E1628" s="20">
        <f t="shared" si="70"/>
        <v>0</v>
      </c>
      <c r="F1628" s="927">
        <f t="shared" si="70"/>
        <v>0</v>
      </c>
      <c r="G1628" s="365"/>
      <c r="H1628" s="927">
        <f t="shared" si="67"/>
        <v>0</v>
      </c>
      <c r="I1628" s="927">
        <f t="shared" si="68"/>
        <v>0</v>
      </c>
      <c r="J1628" s="347" t="s">
        <v>2505</v>
      </c>
    </row>
    <row r="1629" spans="4:10">
      <c r="D1629" s="20">
        <f t="shared" si="70"/>
        <v>0</v>
      </c>
      <c r="E1629" s="20">
        <f t="shared" si="70"/>
        <v>0</v>
      </c>
      <c r="F1629" s="927">
        <f t="shared" si="70"/>
        <v>0</v>
      </c>
      <c r="G1629" s="365"/>
      <c r="H1629" s="927">
        <f t="shared" si="67"/>
        <v>0</v>
      </c>
      <c r="I1629" s="927">
        <f t="shared" si="68"/>
        <v>0</v>
      </c>
      <c r="J1629" s="347" t="s">
        <v>2505</v>
      </c>
    </row>
    <row r="1630" spans="4:10">
      <c r="D1630" s="20">
        <f t="shared" si="70"/>
        <v>0</v>
      </c>
      <c r="E1630" s="20">
        <f t="shared" si="70"/>
        <v>0</v>
      </c>
      <c r="F1630" s="927">
        <f t="shared" si="70"/>
        <v>0</v>
      </c>
      <c r="G1630" s="365"/>
      <c r="H1630" s="927">
        <f t="shared" si="67"/>
        <v>0</v>
      </c>
      <c r="I1630" s="927">
        <f t="shared" si="68"/>
        <v>0</v>
      </c>
      <c r="J1630" s="347" t="s">
        <v>2505</v>
      </c>
    </row>
    <row r="1631" spans="4:10">
      <c r="D1631" s="20">
        <f t="shared" si="70"/>
        <v>0</v>
      </c>
      <c r="E1631" s="20">
        <f t="shared" si="70"/>
        <v>0</v>
      </c>
      <c r="F1631" s="927">
        <f t="shared" si="70"/>
        <v>0</v>
      </c>
      <c r="G1631" s="365"/>
      <c r="H1631" s="927">
        <f t="shared" si="67"/>
        <v>0</v>
      </c>
      <c r="I1631" s="927">
        <f t="shared" si="68"/>
        <v>0</v>
      </c>
      <c r="J1631" s="347" t="s">
        <v>2505</v>
      </c>
    </row>
    <row r="1632" spans="4:10">
      <c r="D1632" s="20">
        <f t="shared" si="70"/>
        <v>0</v>
      </c>
      <c r="E1632" s="20">
        <f t="shared" si="70"/>
        <v>0</v>
      </c>
      <c r="F1632" s="927">
        <f t="shared" si="70"/>
        <v>0</v>
      </c>
      <c r="G1632" s="365"/>
      <c r="H1632" s="927">
        <f t="shared" si="67"/>
        <v>0</v>
      </c>
      <c r="I1632" s="927">
        <f t="shared" si="68"/>
        <v>0</v>
      </c>
      <c r="J1632" s="347" t="s">
        <v>2505</v>
      </c>
    </row>
    <row r="1633" spans="4:10">
      <c r="D1633" s="20">
        <f t="shared" si="70"/>
        <v>0</v>
      </c>
      <c r="E1633" s="20">
        <f t="shared" si="70"/>
        <v>0</v>
      </c>
      <c r="F1633" s="927">
        <f t="shared" si="70"/>
        <v>0</v>
      </c>
      <c r="G1633" s="365"/>
      <c r="H1633" s="927">
        <f t="shared" si="67"/>
        <v>0</v>
      </c>
      <c r="I1633" s="927">
        <f t="shared" si="68"/>
        <v>0</v>
      </c>
      <c r="J1633" s="347" t="s">
        <v>2505</v>
      </c>
    </row>
    <row r="1634" spans="4:10">
      <c r="D1634" s="20">
        <f t="shared" si="70"/>
        <v>0</v>
      </c>
      <c r="E1634" s="20">
        <f t="shared" si="70"/>
        <v>0</v>
      </c>
      <c r="F1634" s="927">
        <f t="shared" si="70"/>
        <v>0</v>
      </c>
      <c r="G1634" s="365"/>
      <c r="H1634" s="927">
        <f t="shared" si="67"/>
        <v>0</v>
      </c>
      <c r="I1634" s="927">
        <f t="shared" si="68"/>
        <v>0</v>
      </c>
      <c r="J1634" s="347" t="s">
        <v>2505</v>
      </c>
    </row>
    <row r="1635" spans="4:10">
      <c r="D1635" s="20">
        <f t="shared" si="70"/>
        <v>0</v>
      </c>
      <c r="E1635" s="20">
        <f t="shared" si="70"/>
        <v>0</v>
      </c>
      <c r="F1635" s="927">
        <f t="shared" si="70"/>
        <v>0</v>
      </c>
      <c r="G1635" s="365"/>
      <c r="H1635" s="927">
        <f t="shared" si="67"/>
        <v>0</v>
      </c>
      <c r="I1635" s="927">
        <f t="shared" si="68"/>
        <v>0</v>
      </c>
      <c r="J1635" s="347" t="s">
        <v>2505</v>
      </c>
    </row>
    <row r="1636" spans="4:10">
      <c r="D1636" s="20">
        <f t="shared" si="70"/>
        <v>0</v>
      </c>
      <c r="E1636" s="20">
        <f t="shared" si="70"/>
        <v>0</v>
      </c>
      <c r="F1636" s="927">
        <f t="shared" si="70"/>
        <v>0</v>
      </c>
      <c r="G1636" s="365"/>
      <c r="H1636" s="927">
        <f t="shared" si="67"/>
        <v>0</v>
      </c>
      <c r="I1636" s="927">
        <f t="shared" si="68"/>
        <v>0</v>
      </c>
      <c r="J1636" s="347" t="s">
        <v>2505</v>
      </c>
    </row>
    <row r="1637" spans="4:10">
      <c r="D1637" s="20">
        <f t="shared" si="70"/>
        <v>0</v>
      </c>
      <c r="E1637" s="20">
        <f t="shared" si="70"/>
        <v>0</v>
      </c>
      <c r="F1637" s="927">
        <f t="shared" si="70"/>
        <v>0</v>
      </c>
      <c r="G1637" s="365"/>
      <c r="H1637" s="927">
        <f t="shared" si="67"/>
        <v>0</v>
      </c>
      <c r="I1637" s="927">
        <f t="shared" si="68"/>
        <v>0</v>
      </c>
      <c r="J1637" s="347" t="s">
        <v>2505</v>
      </c>
    </row>
    <row r="1638" spans="4:10">
      <c r="D1638" s="20">
        <f t="shared" ref="D1638:F1657" si="71">D676</f>
        <v>0</v>
      </c>
      <c r="E1638" s="20">
        <f t="shared" si="71"/>
        <v>0</v>
      </c>
      <c r="F1638" s="927">
        <f t="shared" si="71"/>
        <v>0</v>
      </c>
      <c r="G1638" s="365"/>
      <c r="H1638" s="927">
        <f t="shared" si="67"/>
        <v>0</v>
      </c>
      <c r="I1638" s="927">
        <f t="shared" si="68"/>
        <v>0</v>
      </c>
      <c r="J1638" s="347" t="s">
        <v>2505</v>
      </c>
    </row>
    <row r="1639" spans="4:10">
      <c r="D1639" s="20">
        <f t="shared" si="71"/>
        <v>0</v>
      </c>
      <c r="E1639" s="20">
        <f t="shared" si="71"/>
        <v>0</v>
      </c>
      <c r="F1639" s="927">
        <f t="shared" si="71"/>
        <v>0</v>
      </c>
      <c r="G1639" s="365"/>
      <c r="H1639" s="927">
        <f t="shared" si="67"/>
        <v>0</v>
      </c>
      <c r="I1639" s="927">
        <f t="shared" si="68"/>
        <v>0</v>
      </c>
      <c r="J1639" s="347" t="s">
        <v>2505</v>
      </c>
    </row>
    <row r="1640" spans="4:10">
      <c r="D1640" s="20">
        <f t="shared" si="71"/>
        <v>0</v>
      </c>
      <c r="E1640" s="20">
        <f t="shared" si="71"/>
        <v>0</v>
      </c>
      <c r="F1640" s="927">
        <f t="shared" si="71"/>
        <v>0</v>
      </c>
      <c r="G1640" s="365"/>
      <c r="H1640" s="927">
        <f t="shared" si="67"/>
        <v>0</v>
      </c>
      <c r="I1640" s="927">
        <f t="shared" si="68"/>
        <v>0</v>
      </c>
      <c r="J1640" s="347" t="s">
        <v>2505</v>
      </c>
    </row>
    <row r="1641" spans="4:10">
      <c r="D1641" s="20">
        <f t="shared" si="71"/>
        <v>0</v>
      </c>
      <c r="E1641" s="20">
        <f t="shared" si="71"/>
        <v>0</v>
      </c>
      <c r="F1641" s="927">
        <f t="shared" si="71"/>
        <v>0</v>
      </c>
      <c r="G1641" s="365"/>
      <c r="H1641" s="927">
        <f t="shared" si="67"/>
        <v>0</v>
      </c>
      <c r="I1641" s="927">
        <f t="shared" si="68"/>
        <v>0</v>
      </c>
      <c r="J1641" s="347" t="s">
        <v>2505</v>
      </c>
    </row>
    <row r="1642" spans="4:10">
      <c r="D1642" s="20">
        <f t="shared" si="71"/>
        <v>0</v>
      </c>
      <c r="E1642" s="20">
        <f t="shared" si="71"/>
        <v>0</v>
      </c>
      <c r="F1642" s="927">
        <f t="shared" si="71"/>
        <v>0</v>
      </c>
      <c r="G1642" s="365"/>
      <c r="H1642" s="927">
        <f t="shared" si="67"/>
        <v>0</v>
      </c>
      <c r="I1642" s="927">
        <f t="shared" si="68"/>
        <v>0</v>
      </c>
      <c r="J1642" s="347" t="s">
        <v>2505</v>
      </c>
    </row>
    <row r="1643" spans="4:10">
      <c r="D1643" s="20">
        <f t="shared" si="71"/>
        <v>0</v>
      </c>
      <c r="E1643" s="20">
        <f t="shared" si="71"/>
        <v>0</v>
      </c>
      <c r="F1643" s="927">
        <f t="shared" si="71"/>
        <v>0</v>
      </c>
      <c r="G1643" s="365"/>
      <c r="H1643" s="927">
        <f t="shared" si="67"/>
        <v>0</v>
      </c>
      <c r="I1643" s="927">
        <f t="shared" si="68"/>
        <v>0</v>
      </c>
      <c r="J1643" s="347" t="s">
        <v>2505</v>
      </c>
    </row>
    <row r="1644" spans="4:10">
      <c r="D1644" s="20">
        <f t="shared" si="71"/>
        <v>0</v>
      </c>
      <c r="E1644" s="20">
        <f t="shared" si="71"/>
        <v>0</v>
      </c>
      <c r="F1644" s="927">
        <f t="shared" si="71"/>
        <v>0</v>
      </c>
      <c r="G1644" s="365"/>
      <c r="H1644" s="927">
        <f t="shared" si="67"/>
        <v>0</v>
      </c>
      <c r="I1644" s="927">
        <f t="shared" si="68"/>
        <v>0</v>
      </c>
      <c r="J1644" s="347" t="s">
        <v>2505</v>
      </c>
    </row>
    <row r="1645" spans="4:10">
      <c r="D1645" s="20">
        <f t="shared" si="71"/>
        <v>0</v>
      </c>
      <c r="E1645" s="20">
        <f t="shared" si="71"/>
        <v>0</v>
      </c>
      <c r="F1645" s="927">
        <f t="shared" si="71"/>
        <v>0</v>
      </c>
      <c r="G1645" s="365"/>
      <c r="H1645" s="927">
        <f t="shared" si="67"/>
        <v>0</v>
      </c>
      <c r="I1645" s="927">
        <f t="shared" si="68"/>
        <v>0</v>
      </c>
      <c r="J1645" s="347" t="s">
        <v>2505</v>
      </c>
    </row>
    <row r="1646" spans="4:10">
      <c r="D1646" s="20">
        <f t="shared" si="71"/>
        <v>0</v>
      </c>
      <c r="E1646" s="20">
        <f t="shared" si="71"/>
        <v>0</v>
      </c>
      <c r="F1646" s="927">
        <f t="shared" si="71"/>
        <v>0</v>
      </c>
      <c r="G1646" s="365"/>
      <c r="H1646" s="927">
        <f t="shared" ref="H1646:H1709" si="72">H684</f>
        <v>0</v>
      </c>
      <c r="I1646" s="927">
        <f t="shared" si="68"/>
        <v>0</v>
      </c>
      <c r="J1646" s="347" t="s">
        <v>2505</v>
      </c>
    </row>
    <row r="1647" spans="4:10">
      <c r="D1647" s="20">
        <f t="shared" si="71"/>
        <v>0</v>
      </c>
      <c r="E1647" s="20">
        <f t="shared" si="71"/>
        <v>0</v>
      </c>
      <c r="F1647" s="927">
        <f t="shared" si="71"/>
        <v>0</v>
      </c>
      <c r="G1647" s="365"/>
      <c r="H1647" s="927">
        <f t="shared" si="72"/>
        <v>0</v>
      </c>
      <c r="I1647" s="927">
        <f t="shared" si="68"/>
        <v>0</v>
      </c>
      <c r="J1647" s="347" t="s">
        <v>2505</v>
      </c>
    </row>
    <row r="1648" spans="4:10">
      <c r="D1648" s="20">
        <f t="shared" si="71"/>
        <v>0</v>
      </c>
      <c r="E1648" s="20">
        <f t="shared" si="71"/>
        <v>0</v>
      </c>
      <c r="F1648" s="927">
        <f t="shared" si="71"/>
        <v>0</v>
      </c>
      <c r="G1648" s="365"/>
      <c r="H1648" s="927">
        <f t="shared" si="72"/>
        <v>0</v>
      </c>
      <c r="I1648" s="927">
        <f t="shared" ref="I1648:I1711" si="73">I686</f>
        <v>0</v>
      </c>
      <c r="J1648" s="347" t="s">
        <v>2505</v>
      </c>
    </row>
    <row r="1649" spans="4:10">
      <c r="D1649" s="20">
        <f t="shared" si="71"/>
        <v>0</v>
      </c>
      <c r="E1649" s="20">
        <f t="shared" si="71"/>
        <v>0</v>
      </c>
      <c r="F1649" s="927">
        <f t="shared" si="71"/>
        <v>0</v>
      </c>
      <c r="G1649" s="365"/>
      <c r="H1649" s="927">
        <f t="shared" si="72"/>
        <v>0</v>
      </c>
      <c r="I1649" s="927">
        <f t="shared" si="73"/>
        <v>0</v>
      </c>
      <c r="J1649" s="347" t="s">
        <v>2505</v>
      </c>
    </row>
    <row r="1650" spans="4:10">
      <c r="D1650" s="20">
        <f t="shared" si="71"/>
        <v>0</v>
      </c>
      <c r="E1650" s="20">
        <f t="shared" si="71"/>
        <v>0</v>
      </c>
      <c r="F1650" s="927">
        <f t="shared" si="71"/>
        <v>0</v>
      </c>
      <c r="G1650" s="365"/>
      <c r="H1650" s="927">
        <f t="shared" si="72"/>
        <v>0</v>
      </c>
      <c r="I1650" s="927">
        <f t="shared" si="73"/>
        <v>0</v>
      </c>
      <c r="J1650" s="347" t="s">
        <v>2505</v>
      </c>
    </row>
    <row r="1651" spans="4:10">
      <c r="D1651" s="20">
        <f t="shared" si="71"/>
        <v>0</v>
      </c>
      <c r="E1651" s="20">
        <f t="shared" si="71"/>
        <v>0</v>
      </c>
      <c r="F1651" s="927">
        <f t="shared" si="71"/>
        <v>0</v>
      </c>
      <c r="G1651" s="365"/>
      <c r="H1651" s="927">
        <f t="shared" si="72"/>
        <v>0</v>
      </c>
      <c r="I1651" s="927">
        <f t="shared" si="73"/>
        <v>0</v>
      </c>
      <c r="J1651" s="347" t="s">
        <v>2505</v>
      </c>
    </row>
    <row r="1652" spans="4:10">
      <c r="D1652" s="20">
        <f t="shared" si="71"/>
        <v>0</v>
      </c>
      <c r="E1652" s="20">
        <f t="shared" si="71"/>
        <v>0</v>
      </c>
      <c r="F1652" s="927">
        <f t="shared" si="71"/>
        <v>0</v>
      </c>
      <c r="G1652" s="365"/>
      <c r="H1652" s="927">
        <f t="shared" si="72"/>
        <v>0</v>
      </c>
      <c r="I1652" s="927">
        <f t="shared" si="73"/>
        <v>0</v>
      </c>
      <c r="J1652" s="347" t="s">
        <v>2505</v>
      </c>
    </row>
    <row r="1653" spans="4:10">
      <c r="D1653" s="20">
        <f t="shared" si="71"/>
        <v>0</v>
      </c>
      <c r="E1653" s="20">
        <f t="shared" si="71"/>
        <v>0</v>
      </c>
      <c r="F1653" s="927">
        <f t="shared" si="71"/>
        <v>0</v>
      </c>
      <c r="G1653" s="365"/>
      <c r="H1653" s="927">
        <f t="shared" si="72"/>
        <v>0</v>
      </c>
      <c r="I1653" s="927">
        <f t="shared" si="73"/>
        <v>0</v>
      </c>
      <c r="J1653" s="347" t="s">
        <v>2505</v>
      </c>
    </row>
    <row r="1654" spans="4:10">
      <c r="D1654" s="20">
        <f t="shared" si="71"/>
        <v>0</v>
      </c>
      <c r="E1654" s="20">
        <f t="shared" si="71"/>
        <v>0</v>
      </c>
      <c r="F1654" s="927">
        <f t="shared" si="71"/>
        <v>0</v>
      </c>
      <c r="G1654" s="365"/>
      <c r="H1654" s="927">
        <f t="shared" si="72"/>
        <v>0</v>
      </c>
      <c r="I1654" s="927">
        <f t="shared" si="73"/>
        <v>0</v>
      </c>
      <c r="J1654" s="347" t="s">
        <v>2505</v>
      </c>
    </row>
    <row r="1655" spans="4:10">
      <c r="D1655" s="20">
        <f t="shared" si="71"/>
        <v>0</v>
      </c>
      <c r="E1655" s="20">
        <f t="shared" si="71"/>
        <v>0</v>
      </c>
      <c r="F1655" s="927">
        <f t="shared" si="71"/>
        <v>0</v>
      </c>
      <c r="G1655" s="365"/>
      <c r="H1655" s="927">
        <f t="shared" si="72"/>
        <v>0</v>
      </c>
      <c r="I1655" s="927">
        <f t="shared" si="73"/>
        <v>0</v>
      </c>
      <c r="J1655" s="347" t="s">
        <v>2505</v>
      </c>
    </row>
    <row r="1656" spans="4:10">
      <c r="D1656" s="20">
        <f t="shared" si="71"/>
        <v>0</v>
      </c>
      <c r="E1656" s="20">
        <f t="shared" si="71"/>
        <v>0</v>
      </c>
      <c r="F1656" s="927">
        <f t="shared" si="71"/>
        <v>0</v>
      </c>
      <c r="G1656" s="365"/>
      <c r="H1656" s="927">
        <f t="shared" si="72"/>
        <v>0</v>
      </c>
      <c r="I1656" s="927">
        <f t="shared" si="73"/>
        <v>0</v>
      </c>
      <c r="J1656" s="347" t="s">
        <v>2505</v>
      </c>
    </row>
    <row r="1657" spans="4:10">
      <c r="D1657" s="20">
        <f t="shared" si="71"/>
        <v>0</v>
      </c>
      <c r="E1657" s="20">
        <f t="shared" si="71"/>
        <v>0</v>
      </c>
      <c r="F1657" s="927">
        <f t="shared" si="71"/>
        <v>0</v>
      </c>
      <c r="G1657" s="365"/>
      <c r="H1657" s="927">
        <f t="shared" si="72"/>
        <v>0</v>
      </c>
      <c r="I1657" s="927">
        <f t="shared" si="73"/>
        <v>0</v>
      </c>
      <c r="J1657" s="347" t="s">
        <v>2505</v>
      </c>
    </row>
    <row r="1658" spans="4:10">
      <c r="D1658" s="20">
        <f t="shared" ref="D1658:F1677" si="74">D696</f>
        <v>0</v>
      </c>
      <c r="E1658" s="20">
        <f t="shared" si="74"/>
        <v>0</v>
      </c>
      <c r="F1658" s="927">
        <f t="shared" si="74"/>
        <v>0</v>
      </c>
      <c r="G1658" s="365"/>
      <c r="H1658" s="927">
        <f t="shared" si="72"/>
        <v>0</v>
      </c>
      <c r="I1658" s="927">
        <f t="shared" si="73"/>
        <v>0</v>
      </c>
      <c r="J1658" s="347" t="s">
        <v>2505</v>
      </c>
    </row>
    <row r="1659" spans="4:10">
      <c r="D1659" s="20">
        <f t="shared" si="74"/>
        <v>0</v>
      </c>
      <c r="E1659" s="20">
        <f t="shared" si="74"/>
        <v>0</v>
      </c>
      <c r="F1659" s="927">
        <f t="shared" si="74"/>
        <v>0</v>
      </c>
      <c r="G1659" s="365"/>
      <c r="H1659" s="927">
        <f t="shared" si="72"/>
        <v>0</v>
      </c>
      <c r="I1659" s="927">
        <f t="shared" si="73"/>
        <v>0</v>
      </c>
      <c r="J1659" s="347" t="s">
        <v>2505</v>
      </c>
    </row>
    <row r="1660" spans="4:10">
      <c r="D1660" s="20">
        <f t="shared" si="74"/>
        <v>0</v>
      </c>
      <c r="E1660" s="20">
        <f t="shared" si="74"/>
        <v>0</v>
      </c>
      <c r="F1660" s="927">
        <f t="shared" si="74"/>
        <v>0</v>
      </c>
      <c r="G1660" s="365"/>
      <c r="H1660" s="927">
        <f t="shared" si="72"/>
        <v>0</v>
      </c>
      <c r="I1660" s="927">
        <f t="shared" si="73"/>
        <v>0</v>
      </c>
      <c r="J1660" s="347" t="s">
        <v>2505</v>
      </c>
    </row>
    <row r="1661" spans="4:10">
      <c r="D1661" s="20">
        <f t="shared" si="74"/>
        <v>0</v>
      </c>
      <c r="E1661" s="20">
        <f t="shared" si="74"/>
        <v>0</v>
      </c>
      <c r="F1661" s="927">
        <f t="shared" si="74"/>
        <v>0</v>
      </c>
      <c r="G1661" s="365"/>
      <c r="H1661" s="927">
        <f t="shared" si="72"/>
        <v>0</v>
      </c>
      <c r="I1661" s="927">
        <f t="shared" si="73"/>
        <v>0</v>
      </c>
      <c r="J1661" s="347" t="s">
        <v>2505</v>
      </c>
    </row>
    <row r="1662" spans="4:10">
      <c r="D1662" s="20">
        <f t="shared" si="74"/>
        <v>0</v>
      </c>
      <c r="E1662" s="20">
        <f t="shared" si="74"/>
        <v>0</v>
      </c>
      <c r="F1662" s="927">
        <f t="shared" si="74"/>
        <v>0</v>
      </c>
      <c r="G1662" s="365"/>
      <c r="H1662" s="927">
        <f t="shared" si="72"/>
        <v>0</v>
      </c>
      <c r="I1662" s="927">
        <f t="shared" si="73"/>
        <v>0</v>
      </c>
      <c r="J1662" s="347" t="s">
        <v>2505</v>
      </c>
    </row>
    <row r="1663" spans="4:10">
      <c r="D1663" s="20">
        <f t="shared" si="74"/>
        <v>0</v>
      </c>
      <c r="E1663" s="20">
        <f t="shared" si="74"/>
        <v>0</v>
      </c>
      <c r="F1663" s="927">
        <f t="shared" si="74"/>
        <v>0</v>
      </c>
      <c r="G1663" s="365"/>
      <c r="H1663" s="927">
        <f t="shared" si="72"/>
        <v>0</v>
      </c>
      <c r="I1663" s="927">
        <f t="shared" si="73"/>
        <v>0</v>
      </c>
      <c r="J1663" s="347" t="s">
        <v>2505</v>
      </c>
    </row>
    <row r="1664" spans="4:10">
      <c r="D1664" s="20">
        <f t="shared" si="74"/>
        <v>0</v>
      </c>
      <c r="E1664" s="20">
        <f t="shared" si="74"/>
        <v>0</v>
      </c>
      <c r="F1664" s="927">
        <f t="shared" si="74"/>
        <v>0</v>
      </c>
      <c r="G1664" s="365"/>
      <c r="H1664" s="927">
        <f t="shared" si="72"/>
        <v>0</v>
      </c>
      <c r="I1664" s="927">
        <f t="shared" si="73"/>
        <v>0</v>
      </c>
      <c r="J1664" s="347" t="s">
        <v>2505</v>
      </c>
    </row>
    <row r="1665" spans="4:10">
      <c r="D1665" s="20">
        <f t="shared" si="74"/>
        <v>0</v>
      </c>
      <c r="E1665" s="20">
        <f t="shared" si="74"/>
        <v>0</v>
      </c>
      <c r="F1665" s="927">
        <f t="shared" si="74"/>
        <v>0</v>
      </c>
      <c r="G1665" s="365"/>
      <c r="H1665" s="927">
        <f t="shared" si="72"/>
        <v>0</v>
      </c>
      <c r="I1665" s="927">
        <f t="shared" si="73"/>
        <v>0</v>
      </c>
      <c r="J1665" s="347" t="s">
        <v>2505</v>
      </c>
    </row>
    <row r="1666" spans="4:10">
      <c r="D1666" s="20">
        <f t="shared" si="74"/>
        <v>0</v>
      </c>
      <c r="E1666" s="20">
        <f t="shared" si="74"/>
        <v>0</v>
      </c>
      <c r="F1666" s="927">
        <f t="shared" si="74"/>
        <v>0</v>
      </c>
      <c r="G1666" s="365"/>
      <c r="H1666" s="927">
        <f t="shared" si="72"/>
        <v>0</v>
      </c>
      <c r="I1666" s="927">
        <f t="shared" si="73"/>
        <v>0</v>
      </c>
      <c r="J1666" s="347" t="s">
        <v>2505</v>
      </c>
    </row>
    <row r="1667" spans="4:10">
      <c r="D1667" s="20">
        <f t="shared" si="74"/>
        <v>0</v>
      </c>
      <c r="E1667" s="20">
        <f t="shared" si="74"/>
        <v>0</v>
      </c>
      <c r="F1667" s="927">
        <f t="shared" si="74"/>
        <v>0</v>
      </c>
      <c r="G1667" s="365"/>
      <c r="H1667" s="927">
        <f t="shared" si="72"/>
        <v>0</v>
      </c>
      <c r="I1667" s="927">
        <f t="shared" si="73"/>
        <v>0</v>
      </c>
      <c r="J1667" s="347" t="s">
        <v>2505</v>
      </c>
    </row>
    <row r="1668" spans="4:10">
      <c r="D1668" s="20">
        <f t="shared" si="74"/>
        <v>0</v>
      </c>
      <c r="E1668" s="20">
        <f t="shared" si="74"/>
        <v>0</v>
      </c>
      <c r="F1668" s="927">
        <f t="shared" si="74"/>
        <v>0</v>
      </c>
      <c r="G1668" s="365"/>
      <c r="H1668" s="927">
        <f t="shared" si="72"/>
        <v>0</v>
      </c>
      <c r="I1668" s="927">
        <f t="shared" si="73"/>
        <v>0</v>
      </c>
      <c r="J1668" s="347" t="s">
        <v>2505</v>
      </c>
    </row>
    <row r="1669" spans="4:10">
      <c r="D1669" s="20">
        <f t="shared" si="74"/>
        <v>0</v>
      </c>
      <c r="E1669" s="20">
        <f t="shared" si="74"/>
        <v>0</v>
      </c>
      <c r="F1669" s="927">
        <f t="shared" si="74"/>
        <v>0</v>
      </c>
      <c r="G1669" s="365"/>
      <c r="H1669" s="927">
        <f t="shared" si="72"/>
        <v>0</v>
      </c>
      <c r="I1669" s="927">
        <f t="shared" si="73"/>
        <v>0</v>
      </c>
      <c r="J1669" s="347" t="s">
        <v>2505</v>
      </c>
    </row>
    <row r="1670" spans="4:10">
      <c r="D1670" s="20">
        <f t="shared" si="74"/>
        <v>0</v>
      </c>
      <c r="E1670" s="20">
        <f t="shared" si="74"/>
        <v>0</v>
      </c>
      <c r="F1670" s="927">
        <f t="shared" si="74"/>
        <v>0</v>
      </c>
      <c r="G1670" s="365"/>
      <c r="H1670" s="927">
        <f t="shared" si="72"/>
        <v>0</v>
      </c>
      <c r="I1670" s="927">
        <f t="shared" si="73"/>
        <v>0</v>
      </c>
      <c r="J1670" s="347" t="s">
        <v>2505</v>
      </c>
    </row>
    <row r="1671" spans="4:10">
      <c r="D1671" s="20">
        <f t="shared" si="74"/>
        <v>0</v>
      </c>
      <c r="E1671" s="20">
        <f t="shared" si="74"/>
        <v>0</v>
      </c>
      <c r="F1671" s="927">
        <f t="shared" si="74"/>
        <v>0</v>
      </c>
      <c r="G1671" s="365"/>
      <c r="H1671" s="927">
        <f t="shared" si="72"/>
        <v>0</v>
      </c>
      <c r="I1671" s="927">
        <f t="shared" si="73"/>
        <v>0</v>
      </c>
      <c r="J1671" s="347" t="s">
        <v>2505</v>
      </c>
    </row>
    <row r="1672" spans="4:10">
      <c r="D1672" s="20">
        <f t="shared" si="74"/>
        <v>0</v>
      </c>
      <c r="E1672" s="20">
        <f t="shared" si="74"/>
        <v>0</v>
      </c>
      <c r="F1672" s="927">
        <f t="shared" si="74"/>
        <v>0</v>
      </c>
      <c r="G1672" s="365"/>
      <c r="H1672" s="927">
        <f t="shared" si="72"/>
        <v>0</v>
      </c>
      <c r="I1672" s="927">
        <f t="shared" si="73"/>
        <v>0</v>
      </c>
      <c r="J1672" s="347" t="s">
        <v>2505</v>
      </c>
    </row>
    <row r="1673" spans="4:10">
      <c r="D1673" s="20">
        <f t="shared" si="74"/>
        <v>0</v>
      </c>
      <c r="E1673" s="20">
        <f t="shared" si="74"/>
        <v>0</v>
      </c>
      <c r="F1673" s="927">
        <f t="shared" si="74"/>
        <v>0</v>
      </c>
      <c r="G1673" s="365"/>
      <c r="H1673" s="927">
        <f t="shared" si="72"/>
        <v>0</v>
      </c>
      <c r="I1673" s="927">
        <f t="shared" si="73"/>
        <v>0</v>
      </c>
      <c r="J1673" s="347" t="s">
        <v>2505</v>
      </c>
    </row>
    <row r="1674" spans="4:10">
      <c r="D1674" s="20">
        <f t="shared" si="74"/>
        <v>0</v>
      </c>
      <c r="E1674" s="20">
        <f t="shared" si="74"/>
        <v>0</v>
      </c>
      <c r="F1674" s="927">
        <f t="shared" si="74"/>
        <v>0</v>
      </c>
      <c r="G1674" s="365"/>
      <c r="H1674" s="927">
        <f t="shared" si="72"/>
        <v>0</v>
      </c>
      <c r="I1674" s="927">
        <f t="shared" si="73"/>
        <v>0</v>
      </c>
      <c r="J1674" s="347" t="s">
        <v>2505</v>
      </c>
    </row>
    <row r="1675" spans="4:10">
      <c r="D1675" s="20">
        <f t="shared" si="74"/>
        <v>0</v>
      </c>
      <c r="E1675" s="20">
        <f t="shared" si="74"/>
        <v>0</v>
      </c>
      <c r="F1675" s="927">
        <f t="shared" si="74"/>
        <v>0</v>
      </c>
      <c r="G1675" s="365"/>
      <c r="H1675" s="927">
        <f t="shared" si="72"/>
        <v>0</v>
      </c>
      <c r="I1675" s="927">
        <f t="shared" si="73"/>
        <v>0</v>
      </c>
      <c r="J1675" s="347" t="s">
        <v>2505</v>
      </c>
    </row>
    <row r="1676" spans="4:10">
      <c r="D1676" s="20">
        <f t="shared" si="74"/>
        <v>0</v>
      </c>
      <c r="E1676" s="20">
        <f t="shared" si="74"/>
        <v>0</v>
      </c>
      <c r="F1676" s="927">
        <f t="shared" si="74"/>
        <v>0</v>
      </c>
      <c r="G1676" s="365"/>
      <c r="H1676" s="927">
        <f t="shared" si="72"/>
        <v>0</v>
      </c>
      <c r="I1676" s="927">
        <f t="shared" si="73"/>
        <v>0</v>
      </c>
      <c r="J1676" s="347" t="s">
        <v>2505</v>
      </c>
    </row>
    <row r="1677" spans="4:10">
      <c r="D1677" s="20">
        <f t="shared" si="74"/>
        <v>0</v>
      </c>
      <c r="E1677" s="20">
        <f t="shared" si="74"/>
        <v>0</v>
      </c>
      <c r="F1677" s="927">
        <f t="shared" si="74"/>
        <v>0</v>
      </c>
      <c r="G1677" s="365"/>
      <c r="H1677" s="927">
        <f t="shared" si="72"/>
        <v>0</v>
      </c>
      <c r="I1677" s="927">
        <f t="shared" si="73"/>
        <v>0</v>
      </c>
      <c r="J1677" s="347" t="s">
        <v>2505</v>
      </c>
    </row>
    <row r="1678" spans="4:10">
      <c r="D1678" s="20">
        <f t="shared" ref="D1678:F1697" si="75">D716</f>
        <v>0</v>
      </c>
      <c r="E1678" s="20">
        <f t="shared" si="75"/>
        <v>0</v>
      </c>
      <c r="F1678" s="927">
        <f t="shared" si="75"/>
        <v>0</v>
      </c>
      <c r="G1678" s="365"/>
      <c r="H1678" s="927">
        <f t="shared" si="72"/>
        <v>0</v>
      </c>
      <c r="I1678" s="927">
        <f t="shared" si="73"/>
        <v>0</v>
      </c>
      <c r="J1678" s="347" t="s">
        <v>2505</v>
      </c>
    </row>
    <row r="1679" spans="4:10">
      <c r="D1679" s="20">
        <f t="shared" si="75"/>
        <v>0</v>
      </c>
      <c r="E1679" s="20">
        <f t="shared" si="75"/>
        <v>0</v>
      </c>
      <c r="F1679" s="927">
        <f t="shared" si="75"/>
        <v>0</v>
      </c>
      <c r="G1679" s="365"/>
      <c r="H1679" s="927">
        <f t="shared" si="72"/>
        <v>0</v>
      </c>
      <c r="I1679" s="927">
        <f t="shared" si="73"/>
        <v>0</v>
      </c>
      <c r="J1679" s="347" t="s">
        <v>2505</v>
      </c>
    </row>
    <row r="1680" spans="4:10">
      <c r="D1680" s="20">
        <f t="shared" si="75"/>
        <v>0</v>
      </c>
      <c r="E1680" s="20">
        <f t="shared" si="75"/>
        <v>0</v>
      </c>
      <c r="F1680" s="927">
        <f t="shared" si="75"/>
        <v>0</v>
      </c>
      <c r="G1680" s="365"/>
      <c r="H1680" s="927">
        <f t="shared" si="72"/>
        <v>0</v>
      </c>
      <c r="I1680" s="927">
        <f t="shared" si="73"/>
        <v>0</v>
      </c>
      <c r="J1680" s="347" t="s">
        <v>2505</v>
      </c>
    </row>
    <row r="1681" spans="4:10">
      <c r="D1681" s="20">
        <f t="shared" si="75"/>
        <v>0</v>
      </c>
      <c r="E1681" s="20">
        <f t="shared" si="75"/>
        <v>0</v>
      </c>
      <c r="F1681" s="927">
        <f t="shared" si="75"/>
        <v>0</v>
      </c>
      <c r="G1681" s="365"/>
      <c r="H1681" s="927">
        <f t="shared" si="72"/>
        <v>0</v>
      </c>
      <c r="I1681" s="927">
        <f t="shared" si="73"/>
        <v>0</v>
      </c>
      <c r="J1681" s="347" t="s">
        <v>2505</v>
      </c>
    </row>
    <row r="1682" spans="4:10">
      <c r="D1682" s="20">
        <f t="shared" si="75"/>
        <v>0</v>
      </c>
      <c r="E1682" s="20">
        <f t="shared" si="75"/>
        <v>0</v>
      </c>
      <c r="F1682" s="927">
        <f t="shared" si="75"/>
        <v>0</v>
      </c>
      <c r="G1682" s="365"/>
      <c r="H1682" s="927">
        <f t="shared" si="72"/>
        <v>0</v>
      </c>
      <c r="I1682" s="927">
        <f t="shared" si="73"/>
        <v>0</v>
      </c>
      <c r="J1682" s="347" t="s">
        <v>2505</v>
      </c>
    </row>
    <row r="1683" spans="4:10">
      <c r="D1683" s="20">
        <f t="shared" si="75"/>
        <v>0</v>
      </c>
      <c r="E1683" s="20">
        <f t="shared" si="75"/>
        <v>0</v>
      </c>
      <c r="F1683" s="927">
        <f t="shared" si="75"/>
        <v>0</v>
      </c>
      <c r="G1683" s="365"/>
      <c r="H1683" s="927">
        <f t="shared" si="72"/>
        <v>0</v>
      </c>
      <c r="I1683" s="927">
        <f t="shared" si="73"/>
        <v>0</v>
      </c>
      <c r="J1683" s="347" t="s">
        <v>2505</v>
      </c>
    </row>
    <row r="1684" spans="4:10">
      <c r="D1684" s="20">
        <f t="shared" si="75"/>
        <v>0</v>
      </c>
      <c r="E1684" s="20">
        <f t="shared" si="75"/>
        <v>0</v>
      </c>
      <c r="F1684" s="927">
        <f t="shared" si="75"/>
        <v>0</v>
      </c>
      <c r="G1684" s="365"/>
      <c r="H1684" s="927">
        <f t="shared" si="72"/>
        <v>0</v>
      </c>
      <c r="I1684" s="927">
        <f t="shared" si="73"/>
        <v>0</v>
      </c>
      <c r="J1684" s="347" t="s">
        <v>2505</v>
      </c>
    </row>
    <row r="1685" spans="4:10">
      <c r="D1685" s="20">
        <f t="shared" si="75"/>
        <v>0</v>
      </c>
      <c r="E1685" s="20">
        <f t="shared" si="75"/>
        <v>0</v>
      </c>
      <c r="F1685" s="927">
        <f t="shared" si="75"/>
        <v>0</v>
      </c>
      <c r="G1685" s="365"/>
      <c r="H1685" s="927">
        <f t="shared" si="72"/>
        <v>0</v>
      </c>
      <c r="I1685" s="927">
        <f t="shared" si="73"/>
        <v>0</v>
      </c>
      <c r="J1685" s="347" t="s">
        <v>2505</v>
      </c>
    </row>
    <row r="1686" spans="4:10">
      <c r="D1686" s="20">
        <f t="shared" si="75"/>
        <v>0</v>
      </c>
      <c r="E1686" s="20">
        <f t="shared" si="75"/>
        <v>0</v>
      </c>
      <c r="F1686" s="927">
        <f t="shared" si="75"/>
        <v>0</v>
      </c>
      <c r="G1686" s="365"/>
      <c r="H1686" s="927">
        <f t="shared" si="72"/>
        <v>0</v>
      </c>
      <c r="I1686" s="927">
        <f t="shared" si="73"/>
        <v>0</v>
      </c>
      <c r="J1686" s="347" t="s">
        <v>2505</v>
      </c>
    </row>
    <row r="1687" spans="4:10">
      <c r="D1687" s="20">
        <f t="shared" si="75"/>
        <v>0</v>
      </c>
      <c r="E1687" s="20">
        <f t="shared" si="75"/>
        <v>0</v>
      </c>
      <c r="F1687" s="927">
        <f t="shared" si="75"/>
        <v>0</v>
      </c>
      <c r="G1687" s="365"/>
      <c r="H1687" s="927">
        <f t="shared" si="72"/>
        <v>0</v>
      </c>
      <c r="I1687" s="927">
        <f t="shared" si="73"/>
        <v>0</v>
      </c>
      <c r="J1687" s="347" t="s">
        <v>2505</v>
      </c>
    </row>
    <row r="1688" spans="4:10">
      <c r="D1688" s="20">
        <f t="shared" si="75"/>
        <v>0</v>
      </c>
      <c r="E1688" s="20">
        <f t="shared" si="75"/>
        <v>0</v>
      </c>
      <c r="F1688" s="927">
        <f t="shared" si="75"/>
        <v>0</v>
      </c>
      <c r="G1688" s="365"/>
      <c r="H1688" s="927">
        <f t="shared" si="72"/>
        <v>0</v>
      </c>
      <c r="I1688" s="927">
        <f t="shared" si="73"/>
        <v>0</v>
      </c>
      <c r="J1688" s="347" t="s">
        <v>2505</v>
      </c>
    </row>
    <row r="1689" spans="4:10">
      <c r="D1689" s="20">
        <f t="shared" si="75"/>
        <v>0</v>
      </c>
      <c r="E1689" s="20">
        <f t="shared" si="75"/>
        <v>0</v>
      </c>
      <c r="F1689" s="927">
        <f t="shared" si="75"/>
        <v>0</v>
      </c>
      <c r="G1689" s="365"/>
      <c r="H1689" s="927">
        <f t="shared" si="72"/>
        <v>0</v>
      </c>
      <c r="I1689" s="927">
        <f t="shared" si="73"/>
        <v>0</v>
      </c>
      <c r="J1689" s="347" t="s">
        <v>2505</v>
      </c>
    </row>
    <row r="1690" spans="4:10">
      <c r="D1690" s="20">
        <f t="shared" si="75"/>
        <v>0</v>
      </c>
      <c r="E1690" s="20">
        <f t="shared" si="75"/>
        <v>0</v>
      </c>
      <c r="F1690" s="927">
        <f t="shared" si="75"/>
        <v>0</v>
      </c>
      <c r="G1690" s="365"/>
      <c r="H1690" s="927">
        <f t="shared" si="72"/>
        <v>0</v>
      </c>
      <c r="I1690" s="927">
        <f t="shared" si="73"/>
        <v>0</v>
      </c>
      <c r="J1690" s="347" t="s">
        <v>2505</v>
      </c>
    </row>
    <row r="1691" spans="4:10">
      <c r="D1691" s="20">
        <f t="shared" si="75"/>
        <v>0</v>
      </c>
      <c r="E1691" s="20">
        <f t="shared" si="75"/>
        <v>0</v>
      </c>
      <c r="F1691" s="927">
        <f t="shared" si="75"/>
        <v>0</v>
      </c>
      <c r="G1691" s="365"/>
      <c r="H1691" s="927">
        <f t="shared" si="72"/>
        <v>0</v>
      </c>
      <c r="I1691" s="927">
        <f t="shared" si="73"/>
        <v>0</v>
      </c>
      <c r="J1691" s="347" t="s">
        <v>2505</v>
      </c>
    </row>
    <row r="1692" spans="4:10">
      <c r="D1692" s="20">
        <f t="shared" si="75"/>
        <v>0</v>
      </c>
      <c r="E1692" s="20">
        <f t="shared" si="75"/>
        <v>0</v>
      </c>
      <c r="F1692" s="927">
        <f t="shared" si="75"/>
        <v>0</v>
      </c>
      <c r="G1692" s="365"/>
      <c r="H1692" s="927">
        <f t="shared" si="72"/>
        <v>0</v>
      </c>
      <c r="I1692" s="927">
        <f t="shared" si="73"/>
        <v>0</v>
      </c>
      <c r="J1692" s="347" t="s">
        <v>2505</v>
      </c>
    </row>
    <row r="1693" spans="4:10">
      <c r="D1693" s="20">
        <f t="shared" si="75"/>
        <v>0</v>
      </c>
      <c r="E1693" s="20">
        <f t="shared" si="75"/>
        <v>0</v>
      </c>
      <c r="F1693" s="927">
        <f t="shared" si="75"/>
        <v>0</v>
      </c>
      <c r="G1693" s="365"/>
      <c r="H1693" s="927">
        <f t="shared" si="72"/>
        <v>0</v>
      </c>
      <c r="I1693" s="927">
        <f t="shared" si="73"/>
        <v>0</v>
      </c>
      <c r="J1693" s="347" t="s">
        <v>2505</v>
      </c>
    </row>
    <row r="1694" spans="4:10">
      <c r="D1694" s="20">
        <f t="shared" si="75"/>
        <v>0</v>
      </c>
      <c r="E1694" s="20">
        <f t="shared" si="75"/>
        <v>0</v>
      </c>
      <c r="F1694" s="927">
        <f t="shared" si="75"/>
        <v>0</v>
      </c>
      <c r="G1694" s="365"/>
      <c r="H1694" s="927">
        <f t="shared" si="72"/>
        <v>0</v>
      </c>
      <c r="I1694" s="927">
        <f t="shared" si="73"/>
        <v>0</v>
      </c>
      <c r="J1694" s="347" t="s">
        <v>2505</v>
      </c>
    </row>
    <row r="1695" spans="4:10">
      <c r="D1695" s="20">
        <f t="shared" si="75"/>
        <v>0</v>
      </c>
      <c r="E1695" s="20">
        <f t="shared" si="75"/>
        <v>0</v>
      </c>
      <c r="F1695" s="927">
        <f t="shared" si="75"/>
        <v>0</v>
      </c>
      <c r="G1695" s="365"/>
      <c r="H1695" s="927">
        <f t="shared" si="72"/>
        <v>0</v>
      </c>
      <c r="I1695" s="927">
        <f t="shared" si="73"/>
        <v>0</v>
      </c>
      <c r="J1695" s="347" t="s">
        <v>2505</v>
      </c>
    </row>
    <row r="1696" spans="4:10">
      <c r="D1696" s="20">
        <f t="shared" si="75"/>
        <v>0</v>
      </c>
      <c r="E1696" s="20">
        <f t="shared" si="75"/>
        <v>0</v>
      </c>
      <c r="F1696" s="927">
        <f t="shared" si="75"/>
        <v>0</v>
      </c>
      <c r="G1696" s="365"/>
      <c r="H1696" s="927">
        <f t="shared" si="72"/>
        <v>0</v>
      </c>
      <c r="I1696" s="927">
        <f t="shared" si="73"/>
        <v>0</v>
      </c>
      <c r="J1696" s="347" t="s">
        <v>2505</v>
      </c>
    </row>
    <row r="1697" spans="4:10">
      <c r="D1697" s="20">
        <f t="shared" si="75"/>
        <v>0</v>
      </c>
      <c r="E1697" s="20">
        <f t="shared" si="75"/>
        <v>0</v>
      </c>
      <c r="F1697" s="927">
        <f t="shared" si="75"/>
        <v>0</v>
      </c>
      <c r="G1697" s="365"/>
      <c r="H1697" s="927">
        <f t="shared" si="72"/>
        <v>0</v>
      </c>
      <c r="I1697" s="927">
        <f t="shared" si="73"/>
        <v>0</v>
      </c>
      <c r="J1697" s="347" t="s">
        <v>2505</v>
      </c>
    </row>
    <row r="1698" spans="4:10">
      <c r="D1698" s="20">
        <f t="shared" ref="D1698:F1717" si="76">D736</f>
        <v>0</v>
      </c>
      <c r="E1698" s="20">
        <f t="shared" si="76"/>
        <v>0</v>
      </c>
      <c r="F1698" s="927">
        <f t="shared" si="76"/>
        <v>0</v>
      </c>
      <c r="G1698" s="365"/>
      <c r="H1698" s="927">
        <f t="shared" si="72"/>
        <v>0</v>
      </c>
      <c r="I1698" s="927">
        <f t="shared" si="73"/>
        <v>0</v>
      </c>
      <c r="J1698" s="347" t="s">
        <v>2505</v>
      </c>
    </row>
    <row r="1699" spans="4:10">
      <c r="D1699" s="20">
        <f t="shared" si="76"/>
        <v>0</v>
      </c>
      <c r="E1699" s="20">
        <f t="shared" si="76"/>
        <v>0</v>
      </c>
      <c r="F1699" s="927">
        <f t="shared" si="76"/>
        <v>0</v>
      </c>
      <c r="G1699" s="365"/>
      <c r="H1699" s="927">
        <f t="shared" si="72"/>
        <v>0</v>
      </c>
      <c r="I1699" s="927">
        <f t="shared" si="73"/>
        <v>0</v>
      </c>
      <c r="J1699" s="347" t="s">
        <v>2505</v>
      </c>
    </row>
    <row r="1700" spans="4:10">
      <c r="D1700" s="20">
        <f t="shared" si="76"/>
        <v>0</v>
      </c>
      <c r="E1700" s="20">
        <f t="shared" si="76"/>
        <v>0</v>
      </c>
      <c r="F1700" s="927">
        <f t="shared" si="76"/>
        <v>0</v>
      </c>
      <c r="G1700" s="365"/>
      <c r="H1700" s="927">
        <f t="shared" si="72"/>
        <v>0</v>
      </c>
      <c r="I1700" s="927">
        <f t="shared" si="73"/>
        <v>0</v>
      </c>
      <c r="J1700" s="347" t="s">
        <v>2505</v>
      </c>
    </row>
    <row r="1701" spans="4:10">
      <c r="D1701" s="20">
        <f t="shared" si="76"/>
        <v>0</v>
      </c>
      <c r="E1701" s="20">
        <f t="shared" si="76"/>
        <v>0</v>
      </c>
      <c r="F1701" s="927">
        <f t="shared" si="76"/>
        <v>0</v>
      </c>
      <c r="G1701" s="365"/>
      <c r="H1701" s="927">
        <f t="shared" si="72"/>
        <v>0</v>
      </c>
      <c r="I1701" s="927">
        <f t="shared" si="73"/>
        <v>0</v>
      </c>
      <c r="J1701" s="347" t="s">
        <v>2505</v>
      </c>
    </row>
    <row r="1702" spans="4:10">
      <c r="D1702" s="20">
        <f t="shared" si="76"/>
        <v>0</v>
      </c>
      <c r="E1702" s="20">
        <f t="shared" si="76"/>
        <v>0</v>
      </c>
      <c r="F1702" s="927">
        <f t="shared" si="76"/>
        <v>0</v>
      </c>
      <c r="G1702" s="365"/>
      <c r="H1702" s="927">
        <f t="shared" si="72"/>
        <v>0</v>
      </c>
      <c r="I1702" s="927">
        <f t="shared" si="73"/>
        <v>0</v>
      </c>
      <c r="J1702" s="347" t="s">
        <v>2505</v>
      </c>
    </row>
    <row r="1703" spans="4:10">
      <c r="D1703" s="20">
        <f t="shared" si="76"/>
        <v>0</v>
      </c>
      <c r="E1703" s="20">
        <f t="shared" si="76"/>
        <v>0</v>
      </c>
      <c r="F1703" s="927">
        <f t="shared" si="76"/>
        <v>0</v>
      </c>
      <c r="G1703" s="365"/>
      <c r="H1703" s="927">
        <f t="shared" si="72"/>
        <v>0</v>
      </c>
      <c r="I1703" s="927">
        <f t="shared" si="73"/>
        <v>0</v>
      </c>
      <c r="J1703" s="347" t="s">
        <v>2505</v>
      </c>
    </row>
    <row r="1704" spans="4:10">
      <c r="D1704" s="20">
        <f t="shared" si="76"/>
        <v>0</v>
      </c>
      <c r="E1704" s="20">
        <f t="shared" si="76"/>
        <v>0</v>
      </c>
      <c r="F1704" s="927">
        <f t="shared" si="76"/>
        <v>0</v>
      </c>
      <c r="G1704" s="365"/>
      <c r="H1704" s="927">
        <f t="shared" si="72"/>
        <v>0</v>
      </c>
      <c r="I1704" s="927">
        <f t="shared" si="73"/>
        <v>0</v>
      </c>
      <c r="J1704" s="347" t="s">
        <v>2505</v>
      </c>
    </row>
    <row r="1705" spans="4:10">
      <c r="D1705" s="20">
        <f t="shared" si="76"/>
        <v>0</v>
      </c>
      <c r="E1705" s="20">
        <f t="shared" si="76"/>
        <v>0</v>
      </c>
      <c r="F1705" s="927">
        <f t="shared" si="76"/>
        <v>0</v>
      </c>
      <c r="G1705" s="365"/>
      <c r="H1705" s="927">
        <f t="shared" si="72"/>
        <v>0</v>
      </c>
      <c r="I1705" s="927">
        <f t="shared" si="73"/>
        <v>0</v>
      </c>
      <c r="J1705" s="347" t="s">
        <v>2505</v>
      </c>
    </row>
    <row r="1706" spans="4:10">
      <c r="D1706" s="20">
        <f t="shared" si="76"/>
        <v>0</v>
      </c>
      <c r="E1706" s="20">
        <f t="shared" si="76"/>
        <v>0</v>
      </c>
      <c r="F1706" s="927">
        <f t="shared" si="76"/>
        <v>0</v>
      </c>
      <c r="G1706" s="365"/>
      <c r="H1706" s="927">
        <f t="shared" si="72"/>
        <v>0</v>
      </c>
      <c r="I1706" s="927">
        <f t="shared" si="73"/>
        <v>0</v>
      </c>
      <c r="J1706" s="347" t="s">
        <v>2505</v>
      </c>
    </row>
    <row r="1707" spans="4:10">
      <c r="D1707" s="20">
        <f t="shared" si="76"/>
        <v>0</v>
      </c>
      <c r="E1707" s="20">
        <f t="shared" si="76"/>
        <v>0</v>
      </c>
      <c r="F1707" s="927">
        <f t="shared" si="76"/>
        <v>0</v>
      </c>
      <c r="G1707" s="365"/>
      <c r="H1707" s="927">
        <f t="shared" si="72"/>
        <v>0</v>
      </c>
      <c r="I1707" s="927">
        <f t="shared" si="73"/>
        <v>0</v>
      </c>
      <c r="J1707" s="347" t="s">
        <v>2505</v>
      </c>
    </row>
    <row r="1708" spans="4:10">
      <c r="D1708" s="20">
        <f t="shared" si="76"/>
        <v>0</v>
      </c>
      <c r="E1708" s="20">
        <f t="shared" si="76"/>
        <v>0</v>
      </c>
      <c r="F1708" s="927">
        <f t="shared" si="76"/>
        <v>0</v>
      </c>
      <c r="G1708" s="365"/>
      <c r="H1708" s="927">
        <f t="shared" si="72"/>
        <v>0</v>
      </c>
      <c r="I1708" s="927">
        <f t="shared" si="73"/>
        <v>0</v>
      </c>
      <c r="J1708" s="347" t="s">
        <v>2505</v>
      </c>
    </row>
    <row r="1709" spans="4:10">
      <c r="D1709" s="20">
        <f t="shared" si="76"/>
        <v>0</v>
      </c>
      <c r="E1709" s="20">
        <f t="shared" si="76"/>
        <v>0</v>
      </c>
      <c r="F1709" s="927">
        <f t="shared" si="76"/>
        <v>0</v>
      </c>
      <c r="G1709" s="365"/>
      <c r="H1709" s="927">
        <f t="shared" si="72"/>
        <v>0</v>
      </c>
      <c r="I1709" s="927">
        <f t="shared" si="73"/>
        <v>0</v>
      </c>
      <c r="J1709" s="347" t="s">
        <v>2505</v>
      </c>
    </row>
    <row r="1710" spans="4:10">
      <c r="D1710" s="20">
        <f t="shared" si="76"/>
        <v>0</v>
      </c>
      <c r="E1710" s="20">
        <f t="shared" si="76"/>
        <v>0</v>
      </c>
      <c r="F1710" s="927">
        <f t="shared" si="76"/>
        <v>0</v>
      </c>
      <c r="G1710" s="365"/>
      <c r="H1710" s="927">
        <f t="shared" ref="H1710:H1773" si="77">H748</f>
        <v>0</v>
      </c>
      <c r="I1710" s="927">
        <f t="shared" si="73"/>
        <v>0</v>
      </c>
      <c r="J1710" s="347" t="s">
        <v>2505</v>
      </c>
    </row>
    <row r="1711" spans="4:10">
      <c r="D1711" s="20">
        <f t="shared" si="76"/>
        <v>0</v>
      </c>
      <c r="E1711" s="20">
        <f t="shared" si="76"/>
        <v>0</v>
      </c>
      <c r="F1711" s="927">
        <f t="shared" si="76"/>
        <v>0</v>
      </c>
      <c r="G1711" s="365"/>
      <c r="H1711" s="927">
        <f t="shared" si="77"/>
        <v>0</v>
      </c>
      <c r="I1711" s="927">
        <f t="shared" si="73"/>
        <v>0</v>
      </c>
      <c r="J1711" s="347" t="s">
        <v>2505</v>
      </c>
    </row>
    <row r="1712" spans="4:10">
      <c r="D1712" s="20">
        <f t="shared" si="76"/>
        <v>0</v>
      </c>
      <c r="E1712" s="20">
        <f t="shared" si="76"/>
        <v>0</v>
      </c>
      <c r="F1712" s="927">
        <f t="shared" si="76"/>
        <v>0</v>
      </c>
      <c r="G1712" s="365"/>
      <c r="H1712" s="927">
        <f t="shared" si="77"/>
        <v>0</v>
      </c>
      <c r="I1712" s="927">
        <f t="shared" ref="I1712:I1775" si="78">I750</f>
        <v>0</v>
      </c>
      <c r="J1712" s="347" t="s">
        <v>2505</v>
      </c>
    </row>
    <row r="1713" spans="4:10">
      <c r="D1713" s="20">
        <f t="shared" si="76"/>
        <v>0</v>
      </c>
      <c r="E1713" s="20">
        <f t="shared" si="76"/>
        <v>0</v>
      </c>
      <c r="F1713" s="927">
        <f t="shared" si="76"/>
        <v>0</v>
      </c>
      <c r="G1713" s="365"/>
      <c r="H1713" s="927">
        <f t="shared" si="77"/>
        <v>0</v>
      </c>
      <c r="I1713" s="927">
        <f t="shared" si="78"/>
        <v>0</v>
      </c>
      <c r="J1713" s="347" t="s">
        <v>2505</v>
      </c>
    </row>
    <row r="1714" spans="4:10">
      <c r="D1714" s="20">
        <f t="shared" si="76"/>
        <v>0</v>
      </c>
      <c r="E1714" s="20">
        <f t="shared" si="76"/>
        <v>0</v>
      </c>
      <c r="F1714" s="927">
        <f t="shared" si="76"/>
        <v>0</v>
      </c>
      <c r="G1714" s="365"/>
      <c r="H1714" s="927">
        <f t="shared" si="77"/>
        <v>0</v>
      </c>
      <c r="I1714" s="927">
        <f t="shared" si="78"/>
        <v>0</v>
      </c>
      <c r="J1714" s="347" t="s">
        <v>2505</v>
      </c>
    </row>
    <row r="1715" spans="4:10">
      <c r="D1715" s="20">
        <f t="shared" si="76"/>
        <v>0</v>
      </c>
      <c r="E1715" s="20">
        <f t="shared" si="76"/>
        <v>0</v>
      </c>
      <c r="F1715" s="927">
        <f t="shared" si="76"/>
        <v>0</v>
      </c>
      <c r="G1715" s="365"/>
      <c r="H1715" s="927">
        <f t="shared" si="77"/>
        <v>0</v>
      </c>
      <c r="I1715" s="927">
        <f t="shared" si="78"/>
        <v>0</v>
      </c>
      <c r="J1715" s="347" t="s">
        <v>2505</v>
      </c>
    </row>
    <row r="1716" spans="4:10">
      <c r="D1716" s="20">
        <f t="shared" si="76"/>
        <v>0</v>
      </c>
      <c r="E1716" s="20">
        <f t="shared" si="76"/>
        <v>0</v>
      </c>
      <c r="F1716" s="927">
        <f t="shared" si="76"/>
        <v>0</v>
      </c>
      <c r="G1716" s="365"/>
      <c r="H1716" s="927">
        <f t="shared" si="77"/>
        <v>0</v>
      </c>
      <c r="I1716" s="927">
        <f t="shared" si="78"/>
        <v>0</v>
      </c>
      <c r="J1716" s="347" t="s">
        <v>2505</v>
      </c>
    </row>
    <row r="1717" spans="4:10">
      <c r="D1717" s="20">
        <f t="shared" si="76"/>
        <v>0</v>
      </c>
      <c r="E1717" s="20">
        <f t="shared" si="76"/>
        <v>0</v>
      </c>
      <c r="F1717" s="927">
        <f t="shared" si="76"/>
        <v>0</v>
      </c>
      <c r="G1717" s="20"/>
      <c r="H1717" s="927">
        <f t="shared" si="77"/>
        <v>0</v>
      </c>
      <c r="I1717" s="927">
        <f t="shared" si="78"/>
        <v>0</v>
      </c>
      <c r="J1717" s="347" t="s">
        <v>2505</v>
      </c>
    </row>
    <row r="1718" spans="4:10">
      <c r="D1718" s="20">
        <f t="shared" ref="D1718:F1737" si="79">D756</f>
        <v>0</v>
      </c>
      <c r="E1718" s="20">
        <f t="shared" si="79"/>
        <v>0</v>
      </c>
      <c r="F1718" s="927">
        <f t="shared" si="79"/>
        <v>0</v>
      </c>
      <c r="G1718" s="20"/>
      <c r="H1718" s="927">
        <f t="shared" si="77"/>
        <v>0</v>
      </c>
      <c r="I1718" s="927">
        <f t="shared" si="78"/>
        <v>0</v>
      </c>
      <c r="J1718" s="347" t="s">
        <v>2505</v>
      </c>
    </row>
    <row r="1719" spans="4:10">
      <c r="D1719" s="20">
        <f t="shared" si="79"/>
        <v>0</v>
      </c>
      <c r="E1719" s="20">
        <f t="shared" si="79"/>
        <v>0</v>
      </c>
      <c r="F1719" s="927">
        <f t="shared" si="79"/>
        <v>0</v>
      </c>
      <c r="G1719" s="20"/>
      <c r="H1719" s="927">
        <f t="shared" si="77"/>
        <v>0</v>
      </c>
      <c r="I1719" s="927">
        <f t="shared" si="78"/>
        <v>0</v>
      </c>
      <c r="J1719" s="347" t="s">
        <v>2505</v>
      </c>
    </row>
    <row r="1720" spans="4:10">
      <c r="D1720" s="20">
        <f t="shared" si="79"/>
        <v>0</v>
      </c>
      <c r="E1720" s="20">
        <f t="shared" si="79"/>
        <v>0</v>
      </c>
      <c r="F1720" s="927">
        <f t="shared" si="79"/>
        <v>0</v>
      </c>
      <c r="G1720" s="20"/>
      <c r="H1720" s="927">
        <f t="shared" si="77"/>
        <v>0</v>
      </c>
      <c r="I1720" s="927">
        <f t="shared" si="78"/>
        <v>0</v>
      </c>
      <c r="J1720" s="347" t="s">
        <v>2505</v>
      </c>
    </row>
    <row r="1721" spans="4:10">
      <c r="D1721" s="20">
        <f t="shared" si="79"/>
        <v>0</v>
      </c>
      <c r="E1721" s="20">
        <f t="shared" si="79"/>
        <v>0</v>
      </c>
      <c r="F1721" s="927">
        <f t="shared" si="79"/>
        <v>0</v>
      </c>
      <c r="G1721" s="20"/>
      <c r="H1721" s="927">
        <f t="shared" si="77"/>
        <v>0</v>
      </c>
      <c r="I1721" s="927">
        <f t="shared" si="78"/>
        <v>0</v>
      </c>
      <c r="J1721" s="347" t="s">
        <v>2505</v>
      </c>
    </row>
    <row r="1722" spans="4:10">
      <c r="D1722" s="20">
        <f t="shared" si="79"/>
        <v>0</v>
      </c>
      <c r="E1722" s="20">
        <f t="shared" si="79"/>
        <v>0</v>
      </c>
      <c r="F1722" s="927">
        <f t="shared" si="79"/>
        <v>0</v>
      </c>
      <c r="G1722" s="367"/>
      <c r="H1722" s="927">
        <f t="shared" si="77"/>
        <v>0</v>
      </c>
      <c r="I1722" s="927">
        <f t="shared" si="78"/>
        <v>0</v>
      </c>
      <c r="J1722" s="347" t="s">
        <v>2505</v>
      </c>
    </row>
    <row r="1723" spans="4:10">
      <c r="D1723" s="20">
        <f t="shared" si="79"/>
        <v>0</v>
      </c>
      <c r="E1723" s="20">
        <f t="shared" si="79"/>
        <v>0</v>
      </c>
      <c r="F1723" s="927">
        <f t="shared" si="79"/>
        <v>0</v>
      </c>
      <c r="G1723" s="367"/>
      <c r="H1723" s="927">
        <f t="shared" si="77"/>
        <v>0</v>
      </c>
      <c r="I1723" s="927">
        <f t="shared" si="78"/>
        <v>0</v>
      </c>
      <c r="J1723" s="347" t="s">
        <v>2505</v>
      </c>
    </row>
    <row r="1724" spans="4:10">
      <c r="D1724" s="20">
        <f t="shared" si="79"/>
        <v>0</v>
      </c>
      <c r="E1724" s="20">
        <f t="shared" si="79"/>
        <v>0</v>
      </c>
      <c r="F1724" s="927">
        <f t="shared" si="79"/>
        <v>0</v>
      </c>
      <c r="G1724" s="365"/>
      <c r="H1724" s="927">
        <f t="shared" si="77"/>
        <v>0</v>
      </c>
      <c r="I1724" s="927">
        <f t="shared" si="78"/>
        <v>0</v>
      </c>
      <c r="J1724" s="347" t="s">
        <v>2505</v>
      </c>
    </row>
    <row r="1725" spans="4:10">
      <c r="D1725" s="20">
        <f t="shared" si="79"/>
        <v>0</v>
      </c>
      <c r="E1725" s="20">
        <f t="shared" si="79"/>
        <v>0</v>
      </c>
      <c r="F1725" s="927">
        <f t="shared" si="79"/>
        <v>0</v>
      </c>
      <c r="G1725" s="365"/>
      <c r="H1725" s="927">
        <f t="shared" si="77"/>
        <v>0</v>
      </c>
      <c r="I1725" s="927">
        <f t="shared" si="78"/>
        <v>0</v>
      </c>
      <c r="J1725" s="347" t="s">
        <v>2505</v>
      </c>
    </row>
    <row r="1726" spans="4:10">
      <c r="D1726" s="20">
        <f t="shared" si="79"/>
        <v>0</v>
      </c>
      <c r="E1726" s="20">
        <f t="shared" si="79"/>
        <v>0</v>
      </c>
      <c r="F1726" s="927">
        <f t="shared" si="79"/>
        <v>0</v>
      </c>
      <c r="G1726" s="365"/>
      <c r="H1726" s="927">
        <f t="shared" si="77"/>
        <v>0</v>
      </c>
      <c r="I1726" s="927">
        <f t="shared" si="78"/>
        <v>0</v>
      </c>
      <c r="J1726" s="347" t="s">
        <v>2505</v>
      </c>
    </row>
    <row r="1727" spans="4:10">
      <c r="D1727" s="20">
        <f t="shared" si="79"/>
        <v>0</v>
      </c>
      <c r="E1727" s="20">
        <f t="shared" si="79"/>
        <v>0</v>
      </c>
      <c r="F1727" s="927">
        <f t="shared" si="79"/>
        <v>0</v>
      </c>
      <c r="G1727" s="365"/>
      <c r="H1727" s="927">
        <f t="shared" si="77"/>
        <v>0</v>
      </c>
      <c r="I1727" s="927">
        <f t="shared" si="78"/>
        <v>0</v>
      </c>
      <c r="J1727" s="347" t="s">
        <v>2505</v>
      </c>
    </row>
    <row r="1728" spans="4:10">
      <c r="D1728" s="20">
        <f t="shared" si="79"/>
        <v>0</v>
      </c>
      <c r="E1728" s="20">
        <f t="shared" si="79"/>
        <v>0</v>
      </c>
      <c r="F1728" s="927">
        <f t="shared" si="79"/>
        <v>0</v>
      </c>
      <c r="G1728" s="365"/>
      <c r="H1728" s="927">
        <f t="shared" si="77"/>
        <v>0</v>
      </c>
      <c r="I1728" s="927">
        <f t="shared" si="78"/>
        <v>0</v>
      </c>
      <c r="J1728" s="347" t="s">
        <v>2505</v>
      </c>
    </row>
    <row r="1729" spans="4:10">
      <c r="D1729" s="20">
        <f t="shared" si="79"/>
        <v>0</v>
      </c>
      <c r="E1729" s="20">
        <f t="shared" si="79"/>
        <v>0</v>
      </c>
      <c r="F1729" s="927">
        <f t="shared" si="79"/>
        <v>0</v>
      </c>
      <c r="G1729" s="365"/>
      <c r="H1729" s="927">
        <f t="shared" si="77"/>
        <v>0</v>
      </c>
      <c r="I1729" s="927">
        <f t="shared" si="78"/>
        <v>0</v>
      </c>
      <c r="J1729" s="347" t="s">
        <v>2505</v>
      </c>
    </row>
    <row r="1730" spans="4:10">
      <c r="D1730" s="20">
        <f t="shared" si="79"/>
        <v>0</v>
      </c>
      <c r="E1730" s="20">
        <f t="shared" si="79"/>
        <v>0</v>
      </c>
      <c r="F1730" s="927">
        <f t="shared" si="79"/>
        <v>0</v>
      </c>
      <c r="G1730" s="365"/>
      <c r="H1730" s="927">
        <f t="shared" si="77"/>
        <v>0</v>
      </c>
      <c r="I1730" s="927">
        <f t="shared" si="78"/>
        <v>0</v>
      </c>
      <c r="J1730" s="347" t="s">
        <v>2505</v>
      </c>
    </row>
    <row r="1731" spans="4:10">
      <c r="D1731" s="20">
        <f t="shared" si="79"/>
        <v>0</v>
      </c>
      <c r="E1731" s="20">
        <f t="shared" si="79"/>
        <v>0</v>
      </c>
      <c r="F1731" s="927">
        <f t="shared" si="79"/>
        <v>0</v>
      </c>
      <c r="G1731" s="365"/>
      <c r="H1731" s="927">
        <f t="shared" si="77"/>
        <v>0</v>
      </c>
      <c r="I1731" s="927">
        <f t="shared" si="78"/>
        <v>0</v>
      </c>
      <c r="J1731" s="347" t="s">
        <v>2505</v>
      </c>
    </row>
    <row r="1732" spans="4:10">
      <c r="D1732" s="20">
        <f t="shared" si="79"/>
        <v>0</v>
      </c>
      <c r="E1732" s="20">
        <f t="shared" si="79"/>
        <v>0</v>
      </c>
      <c r="F1732" s="927">
        <f t="shared" si="79"/>
        <v>0</v>
      </c>
      <c r="G1732" s="365"/>
      <c r="H1732" s="927">
        <f t="shared" si="77"/>
        <v>0</v>
      </c>
      <c r="I1732" s="927">
        <f t="shared" si="78"/>
        <v>0</v>
      </c>
      <c r="J1732" s="347" t="s">
        <v>2505</v>
      </c>
    </row>
    <row r="1733" spans="4:10">
      <c r="D1733" s="20">
        <f t="shared" si="79"/>
        <v>0</v>
      </c>
      <c r="E1733" s="20">
        <f t="shared" si="79"/>
        <v>0</v>
      </c>
      <c r="F1733" s="927">
        <f t="shared" si="79"/>
        <v>0</v>
      </c>
      <c r="G1733" s="365"/>
      <c r="H1733" s="927">
        <f t="shared" si="77"/>
        <v>0</v>
      </c>
      <c r="I1733" s="927">
        <f t="shared" si="78"/>
        <v>0</v>
      </c>
      <c r="J1733" s="347" t="s">
        <v>2505</v>
      </c>
    </row>
    <row r="1734" spans="4:10">
      <c r="D1734" s="20">
        <f t="shared" si="79"/>
        <v>0</v>
      </c>
      <c r="E1734" s="20">
        <f t="shared" si="79"/>
        <v>0</v>
      </c>
      <c r="F1734" s="927">
        <f t="shared" si="79"/>
        <v>0</v>
      </c>
      <c r="G1734" s="365"/>
      <c r="H1734" s="927">
        <f t="shared" si="77"/>
        <v>0</v>
      </c>
      <c r="I1734" s="927">
        <f t="shared" si="78"/>
        <v>0</v>
      </c>
      <c r="J1734" s="347" t="s">
        <v>2505</v>
      </c>
    </row>
    <row r="1735" spans="4:10">
      <c r="D1735" s="20">
        <f t="shared" si="79"/>
        <v>0</v>
      </c>
      <c r="E1735" s="20">
        <f t="shared" si="79"/>
        <v>0</v>
      </c>
      <c r="F1735" s="927">
        <f t="shared" si="79"/>
        <v>0</v>
      </c>
      <c r="G1735" s="365"/>
      <c r="H1735" s="927">
        <f t="shared" si="77"/>
        <v>0</v>
      </c>
      <c r="I1735" s="927">
        <f t="shared" si="78"/>
        <v>0</v>
      </c>
      <c r="J1735" s="347" t="s">
        <v>2505</v>
      </c>
    </row>
    <row r="1736" spans="4:10">
      <c r="D1736" s="20">
        <f t="shared" si="79"/>
        <v>0</v>
      </c>
      <c r="E1736" s="20">
        <f t="shared" si="79"/>
        <v>0</v>
      </c>
      <c r="F1736" s="927">
        <f t="shared" si="79"/>
        <v>0</v>
      </c>
      <c r="G1736" s="365"/>
      <c r="H1736" s="927">
        <f t="shared" si="77"/>
        <v>0</v>
      </c>
      <c r="I1736" s="927">
        <f t="shared" si="78"/>
        <v>0</v>
      </c>
      <c r="J1736" s="347" t="s">
        <v>2505</v>
      </c>
    </row>
    <row r="1737" spans="4:10">
      <c r="D1737" s="20">
        <f t="shared" si="79"/>
        <v>0</v>
      </c>
      <c r="E1737" s="20">
        <f t="shared" si="79"/>
        <v>0</v>
      </c>
      <c r="F1737" s="927">
        <f t="shared" si="79"/>
        <v>0</v>
      </c>
      <c r="G1737" s="365"/>
      <c r="H1737" s="927">
        <f t="shared" si="77"/>
        <v>0</v>
      </c>
      <c r="I1737" s="927">
        <f t="shared" si="78"/>
        <v>0</v>
      </c>
      <c r="J1737" s="347" t="s">
        <v>2505</v>
      </c>
    </row>
    <row r="1738" spans="4:10">
      <c r="D1738" s="20">
        <f t="shared" ref="D1738:F1757" si="80">D776</f>
        <v>0</v>
      </c>
      <c r="E1738" s="20">
        <f t="shared" si="80"/>
        <v>0</v>
      </c>
      <c r="F1738" s="927">
        <f t="shared" si="80"/>
        <v>0</v>
      </c>
      <c r="G1738" s="365"/>
      <c r="H1738" s="927">
        <f t="shared" si="77"/>
        <v>0</v>
      </c>
      <c r="I1738" s="927">
        <f t="shared" si="78"/>
        <v>0</v>
      </c>
      <c r="J1738" s="347" t="s">
        <v>2505</v>
      </c>
    </row>
    <row r="1739" spans="4:10">
      <c r="D1739" s="20">
        <f t="shared" si="80"/>
        <v>0</v>
      </c>
      <c r="E1739" s="20">
        <f t="shared" si="80"/>
        <v>0</v>
      </c>
      <c r="F1739" s="927">
        <f t="shared" si="80"/>
        <v>0</v>
      </c>
      <c r="G1739" s="365"/>
      <c r="H1739" s="927">
        <f t="shared" si="77"/>
        <v>0</v>
      </c>
      <c r="I1739" s="927">
        <f t="shared" si="78"/>
        <v>0</v>
      </c>
      <c r="J1739" s="347" t="s">
        <v>2505</v>
      </c>
    </row>
    <row r="1740" spans="4:10">
      <c r="D1740" s="20">
        <f t="shared" si="80"/>
        <v>0</v>
      </c>
      <c r="E1740" s="20">
        <f t="shared" si="80"/>
        <v>0</v>
      </c>
      <c r="F1740" s="927">
        <f t="shared" si="80"/>
        <v>0</v>
      </c>
      <c r="G1740" s="365"/>
      <c r="H1740" s="927">
        <f t="shared" si="77"/>
        <v>0</v>
      </c>
      <c r="I1740" s="927">
        <f t="shared" si="78"/>
        <v>0</v>
      </c>
      <c r="J1740" s="347" t="s">
        <v>2505</v>
      </c>
    </row>
    <row r="1741" spans="4:10">
      <c r="D1741" s="20">
        <f t="shared" si="80"/>
        <v>0</v>
      </c>
      <c r="E1741" s="20">
        <f t="shared" si="80"/>
        <v>0</v>
      </c>
      <c r="F1741" s="927">
        <f t="shared" si="80"/>
        <v>0</v>
      </c>
      <c r="G1741" s="365"/>
      <c r="H1741" s="927">
        <f t="shared" si="77"/>
        <v>0</v>
      </c>
      <c r="I1741" s="927">
        <f t="shared" si="78"/>
        <v>0</v>
      </c>
      <c r="J1741" s="347" t="s">
        <v>2505</v>
      </c>
    </row>
    <row r="1742" spans="4:10">
      <c r="D1742" s="20">
        <f t="shared" si="80"/>
        <v>0</v>
      </c>
      <c r="E1742" s="20">
        <f t="shared" si="80"/>
        <v>0</v>
      </c>
      <c r="F1742" s="927">
        <f t="shared" si="80"/>
        <v>0</v>
      </c>
      <c r="G1742" s="365"/>
      <c r="H1742" s="927">
        <f t="shared" si="77"/>
        <v>0</v>
      </c>
      <c r="I1742" s="927">
        <f t="shared" si="78"/>
        <v>0</v>
      </c>
      <c r="J1742" s="347" t="s">
        <v>2505</v>
      </c>
    </row>
    <row r="1743" spans="4:10">
      <c r="D1743" s="20">
        <f t="shared" si="80"/>
        <v>0</v>
      </c>
      <c r="E1743" s="20">
        <f t="shared" si="80"/>
        <v>0</v>
      </c>
      <c r="F1743" s="927">
        <f t="shared" si="80"/>
        <v>0</v>
      </c>
      <c r="G1743" s="365"/>
      <c r="H1743" s="927">
        <f t="shared" si="77"/>
        <v>0</v>
      </c>
      <c r="I1743" s="927">
        <f t="shared" si="78"/>
        <v>0</v>
      </c>
      <c r="J1743" s="347" t="s">
        <v>2505</v>
      </c>
    </row>
    <row r="1744" spans="4:10">
      <c r="D1744" s="20">
        <f t="shared" si="80"/>
        <v>0</v>
      </c>
      <c r="E1744" s="20">
        <f t="shared" si="80"/>
        <v>0</v>
      </c>
      <c r="F1744" s="927">
        <f t="shared" si="80"/>
        <v>0</v>
      </c>
      <c r="G1744" s="365"/>
      <c r="H1744" s="927">
        <f t="shared" si="77"/>
        <v>0</v>
      </c>
      <c r="I1744" s="927">
        <f t="shared" si="78"/>
        <v>0</v>
      </c>
      <c r="J1744" s="347" t="s">
        <v>2505</v>
      </c>
    </row>
    <row r="1745" spans="4:10">
      <c r="D1745" s="20">
        <f t="shared" si="80"/>
        <v>0</v>
      </c>
      <c r="E1745" s="20">
        <f t="shared" si="80"/>
        <v>0</v>
      </c>
      <c r="F1745" s="927">
        <f t="shared" si="80"/>
        <v>0</v>
      </c>
      <c r="G1745" s="365"/>
      <c r="H1745" s="927">
        <f t="shared" si="77"/>
        <v>0</v>
      </c>
      <c r="I1745" s="927">
        <f t="shared" si="78"/>
        <v>0</v>
      </c>
      <c r="J1745" s="347" t="s">
        <v>2505</v>
      </c>
    </row>
    <row r="1746" spans="4:10">
      <c r="D1746" s="20">
        <f t="shared" si="80"/>
        <v>0</v>
      </c>
      <c r="E1746" s="20">
        <f t="shared" si="80"/>
        <v>0</v>
      </c>
      <c r="F1746" s="927">
        <f t="shared" si="80"/>
        <v>0</v>
      </c>
      <c r="G1746" s="365"/>
      <c r="H1746" s="927">
        <f t="shared" si="77"/>
        <v>0</v>
      </c>
      <c r="I1746" s="927">
        <f t="shared" si="78"/>
        <v>0</v>
      </c>
      <c r="J1746" s="347" t="s">
        <v>2505</v>
      </c>
    </row>
    <row r="1747" spans="4:10">
      <c r="D1747" s="20">
        <f t="shared" si="80"/>
        <v>0</v>
      </c>
      <c r="E1747" s="20">
        <f t="shared" si="80"/>
        <v>0</v>
      </c>
      <c r="F1747" s="927">
        <f t="shared" si="80"/>
        <v>0</v>
      </c>
      <c r="G1747" s="365"/>
      <c r="H1747" s="927">
        <f t="shared" si="77"/>
        <v>0</v>
      </c>
      <c r="I1747" s="927">
        <f t="shared" si="78"/>
        <v>0</v>
      </c>
      <c r="J1747" s="347" t="s">
        <v>2505</v>
      </c>
    </row>
    <row r="1748" spans="4:10">
      <c r="D1748" s="20">
        <f t="shared" si="80"/>
        <v>0</v>
      </c>
      <c r="E1748" s="20">
        <f t="shared" si="80"/>
        <v>0</v>
      </c>
      <c r="F1748" s="927">
        <f t="shared" si="80"/>
        <v>0</v>
      </c>
      <c r="G1748" s="365"/>
      <c r="H1748" s="927">
        <f t="shared" si="77"/>
        <v>0</v>
      </c>
      <c r="I1748" s="927">
        <f t="shared" si="78"/>
        <v>0</v>
      </c>
      <c r="J1748" s="347" t="s">
        <v>2505</v>
      </c>
    </row>
    <row r="1749" spans="4:10">
      <c r="D1749" s="20">
        <f t="shared" si="80"/>
        <v>0</v>
      </c>
      <c r="E1749" s="20">
        <f t="shared" si="80"/>
        <v>0</v>
      </c>
      <c r="F1749" s="927">
        <f t="shared" si="80"/>
        <v>0</v>
      </c>
      <c r="G1749" s="365"/>
      <c r="H1749" s="927">
        <f t="shared" si="77"/>
        <v>0</v>
      </c>
      <c r="I1749" s="927">
        <f t="shared" si="78"/>
        <v>0</v>
      </c>
      <c r="J1749" s="347" t="s">
        <v>2505</v>
      </c>
    </row>
    <row r="1750" spans="4:10">
      <c r="D1750" s="20">
        <f t="shared" si="80"/>
        <v>0</v>
      </c>
      <c r="E1750" s="20">
        <f t="shared" si="80"/>
        <v>0</v>
      </c>
      <c r="F1750" s="927">
        <f t="shared" si="80"/>
        <v>0</v>
      </c>
      <c r="G1750" s="365"/>
      <c r="H1750" s="927">
        <f t="shared" si="77"/>
        <v>0</v>
      </c>
      <c r="I1750" s="927">
        <f t="shared" si="78"/>
        <v>0</v>
      </c>
      <c r="J1750" s="347" t="s">
        <v>2505</v>
      </c>
    </row>
    <row r="1751" spans="4:10">
      <c r="D1751" s="20">
        <f t="shared" si="80"/>
        <v>0</v>
      </c>
      <c r="E1751" s="20">
        <f t="shared" si="80"/>
        <v>0</v>
      </c>
      <c r="F1751" s="927">
        <f t="shared" si="80"/>
        <v>0</v>
      </c>
      <c r="G1751" s="365"/>
      <c r="H1751" s="927">
        <f t="shared" si="77"/>
        <v>0</v>
      </c>
      <c r="I1751" s="927">
        <f t="shared" si="78"/>
        <v>0</v>
      </c>
      <c r="J1751" s="347" t="s">
        <v>2505</v>
      </c>
    </row>
    <row r="1752" spans="4:10">
      <c r="D1752" s="20">
        <f t="shared" si="80"/>
        <v>0</v>
      </c>
      <c r="E1752" s="20">
        <f t="shared" si="80"/>
        <v>0</v>
      </c>
      <c r="F1752" s="927">
        <f t="shared" si="80"/>
        <v>0</v>
      </c>
      <c r="G1752" s="365"/>
      <c r="H1752" s="927">
        <f t="shared" si="77"/>
        <v>0</v>
      </c>
      <c r="I1752" s="927">
        <f t="shared" si="78"/>
        <v>0</v>
      </c>
      <c r="J1752" s="347" t="s">
        <v>2505</v>
      </c>
    </row>
    <row r="1753" spans="4:10">
      <c r="D1753" s="20">
        <f t="shared" si="80"/>
        <v>0</v>
      </c>
      <c r="E1753" s="20">
        <f t="shared" si="80"/>
        <v>0</v>
      </c>
      <c r="F1753" s="927">
        <f t="shared" si="80"/>
        <v>0</v>
      </c>
      <c r="G1753" s="365"/>
      <c r="H1753" s="927">
        <f t="shared" si="77"/>
        <v>0</v>
      </c>
      <c r="I1753" s="927">
        <f t="shared" si="78"/>
        <v>0</v>
      </c>
      <c r="J1753" s="347" t="s">
        <v>2505</v>
      </c>
    </row>
    <row r="1754" spans="4:10">
      <c r="D1754" s="20">
        <f t="shared" si="80"/>
        <v>0</v>
      </c>
      <c r="E1754" s="20">
        <f t="shared" si="80"/>
        <v>0</v>
      </c>
      <c r="F1754" s="927">
        <f t="shared" si="80"/>
        <v>0</v>
      </c>
      <c r="G1754" s="365"/>
      <c r="H1754" s="927">
        <f t="shared" si="77"/>
        <v>0</v>
      </c>
      <c r="I1754" s="927">
        <f t="shared" si="78"/>
        <v>0</v>
      </c>
      <c r="J1754" s="347" t="s">
        <v>2505</v>
      </c>
    </row>
    <row r="1755" spans="4:10">
      <c r="D1755" s="20">
        <f t="shared" si="80"/>
        <v>0</v>
      </c>
      <c r="E1755" s="20">
        <f t="shared" si="80"/>
        <v>0</v>
      </c>
      <c r="F1755" s="927">
        <f t="shared" si="80"/>
        <v>0</v>
      </c>
      <c r="G1755" s="365"/>
      <c r="H1755" s="927">
        <f t="shared" si="77"/>
        <v>0</v>
      </c>
      <c r="I1755" s="927">
        <f t="shared" si="78"/>
        <v>0</v>
      </c>
      <c r="J1755" s="347" t="s">
        <v>2505</v>
      </c>
    </row>
    <row r="1756" spans="4:10">
      <c r="D1756" s="20">
        <f t="shared" si="80"/>
        <v>0</v>
      </c>
      <c r="E1756" s="20">
        <f t="shared" si="80"/>
        <v>0</v>
      </c>
      <c r="F1756" s="927">
        <f t="shared" si="80"/>
        <v>0</v>
      </c>
      <c r="G1756" s="365"/>
      <c r="H1756" s="927">
        <f t="shared" si="77"/>
        <v>0</v>
      </c>
      <c r="I1756" s="927">
        <f t="shared" si="78"/>
        <v>0</v>
      </c>
      <c r="J1756" s="347" t="s">
        <v>2505</v>
      </c>
    </row>
    <row r="1757" spans="4:10">
      <c r="D1757" s="20">
        <f t="shared" si="80"/>
        <v>0</v>
      </c>
      <c r="E1757" s="20">
        <f t="shared" si="80"/>
        <v>0</v>
      </c>
      <c r="F1757" s="927">
        <f t="shared" si="80"/>
        <v>0</v>
      </c>
      <c r="G1757" s="365"/>
      <c r="H1757" s="927">
        <f t="shared" si="77"/>
        <v>0</v>
      </c>
      <c r="I1757" s="927">
        <f t="shared" si="78"/>
        <v>0</v>
      </c>
      <c r="J1757" s="347" t="s">
        <v>2505</v>
      </c>
    </row>
    <row r="1758" spans="4:10">
      <c r="D1758" s="20">
        <f t="shared" ref="D1758:F1777" si="81">D796</f>
        <v>0</v>
      </c>
      <c r="E1758" s="20">
        <f t="shared" si="81"/>
        <v>0</v>
      </c>
      <c r="F1758" s="927">
        <f t="shared" si="81"/>
        <v>0</v>
      </c>
      <c r="G1758" s="365"/>
      <c r="H1758" s="927">
        <f t="shared" si="77"/>
        <v>0</v>
      </c>
      <c r="I1758" s="927">
        <f t="shared" si="78"/>
        <v>0</v>
      </c>
      <c r="J1758" s="347" t="s">
        <v>2505</v>
      </c>
    </row>
    <row r="1759" spans="4:10">
      <c r="D1759" s="20">
        <f t="shared" si="81"/>
        <v>0</v>
      </c>
      <c r="E1759" s="20">
        <f t="shared" si="81"/>
        <v>0</v>
      </c>
      <c r="F1759" s="927">
        <f t="shared" si="81"/>
        <v>0</v>
      </c>
      <c r="G1759" s="365"/>
      <c r="H1759" s="927">
        <f t="shared" si="77"/>
        <v>0</v>
      </c>
      <c r="I1759" s="927">
        <f t="shared" si="78"/>
        <v>0</v>
      </c>
      <c r="J1759" s="347" t="s">
        <v>2505</v>
      </c>
    </row>
    <row r="1760" spans="4:10">
      <c r="D1760" s="20">
        <f t="shared" si="81"/>
        <v>0</v>
      </c>
      <c r="E1760" s="20">
        <f t="shared" si="81"/>
        <v>0</v>
      </c>
      <c r="F1760" s="927">
        <f t="shared" si="81"/>
        <v>0</v>
      </c>
      <c r="G1760" s="365"/>
      <c r="H1760" s="927">
        <f t="shared" si="77"/>
        <v>0</v>
      </c>
      <c r="I1760" s="927">
        <f t="shared" si="78"/>
        <v>0</v>
      </c>
      <c r="J1760" s="347" t="s">
        <v>2505</v>
      </c>
    </row>
    <row r="1761" spans="4:10">
      <c r="D1761" s="20">
        <f t="shared" si="81"/>
        <v>0</v>
      </c>
      <c r="E1761" s="20">
        <f t="shared" si="81"/>
        <v>0</v>
      </c>
      <c r="F1761" s="927">
        <f t="shared" si="81"/>
        <v>0</v>
      </c>
      <c r="G1761" s="365"/>
      <c r="H1761" s="927">
        <f t="shared" si="77"/>
        <v>0</v>
      </c>
      <c r="I1761" s="927">
        <f t="shared" si="78"/>
        <v>0</v>
      </c>
      <c r="J1761" s="347" t="s">
        <v>2505</v>
      </c>
    </row>
    <row r="1762" spans="4:10">
      <c r="D1762" s="20">
        <f t="shared" si="81"/>
        <v>0</v>
      </c>
      <c r="E1762" s="20">
        <f t="shared" si="81"/>
        <v>0</v>
      </c>
      <c r="F1762" s="927">
        <f t="shared" si="81"/>
        <v>0</v>
      </c>
      <c r="G1762" s="365"/>
      <c r="H1762" s="927">
        <f t="shared" si="77"/>
        <v>0</v>
      </c>
      <c r="I1762" s="927">
        <f t="shared" si="78"/>
        <v>0</v>
      </c>
      <c r="J1762" s="347" t="s">
        <v>2505</v>
      </c>
    </row>
    <row r="1763" spans="4:10">
      <c r="D1763" s="20">
        <f t="shared" si="81"/>
        <v>0</v>
      </c>
      <c r="E1763" s="20">
        <f t="shared" si="81"/>
        <v>0</v>
      </c>
      <c r="F1763" s="927">
        <f t="shared" si="81"/>
        <v>0</v>
      </c>
      <c r="G1763" s="365"/>
      <c r="H1763" s="927">
        <f t="shared" si="77"/>
        <v>0</v>
      </c>
      <c r="I1763" s="927">
        <f t="shared" si="78"/>
        <v>0</v>
      </c>
      <c r="J1763" s="347" t="s">
        <v>2505</v>
      </c>
    </row>
    <row r="1764" spans="4:10">
      <c r="D1764" s="20">
        <f t="shared" si="81"/>
        <v>0</v>
      </c>
      <c r="E1764" s="20">
        <f t="shared" si="81"/>
        <v>0</v>
      </c>
      <c r="F1764" s="927">
        <f t="shared" si="81"/>
        <v>0</v>
      </c>
      <c r="G1764" s="365"/>
      <c r="H1764" s="927">
        <f t="shared" si="77"/>
        <v>0</v>
      </c>
      <c r="I1764" s="927">
        <f t="shared" si="78"/>
        <v>0</v>
      </c>
      <c r="J1764" s="347" t="s">
        <v>2505</v>
      </c>
    </row>
    <row r="1765" spans="4:10">
      <c r="D1765" s="20">
        <f t="shared" si="81"/>
        <v>0</v>
      </c>
      <c r="E1765" s="20">
        <f t="shared" si="81"/>
        <v>0</v>
      </c>
      <c r="F1765" s="927">
        <f t="shared" si="81"/>
        <v>0</v>
      </c>
      <c r="G1765" s="365"/>
      <c r="H1765" s="927">
        <f t="shared" si="77"/>
        <v>0</v>
      </c>
      <c r="I1765" s="927">
        <f t="shared" si="78"/>
        <v>0</v>
      </c>
      <c r="J1765" s="347" t="s">
        <v>2505</v>
      </c>
    </row>
    <row r="1766" spans="4:10">
      <c r="D1766" s="20">
        <f t="shared" si="81"/>
        <v>0</v>
      </c>
      <c r="E1766" s="20">
        <f t="shared" si="81"/>
        <v>0</v>
      </c>
      <c r="F1766" s="927">
        <f t="shared" si="81"/>
        <v>0</v>
      </c>
      <c r="G1766" s="365"/>
      <c r="H1766" s="927">
        <f t="shared" si="77"/>
        <v>0</v>
      </c>
      <c r="I1766" s="927">
        <f t="shared" si="78"/>
        <v>0</v>
      </c>
      <c r="J1766" s="347" t="s">
        <v>2505</v>
      </c>
    </row>
    <row r="1767" spans="4:10">
      <c r="D1767" s="20">
        <f t="shared" si="81"/>
        <v>0</v>
      </c>
      <c r="E1767" s="20">
        <f t="shared" si="81"/>
        <v>0</v>
      </c>
      <c r="F1767" s="927">
        <f t="shared" si="81"/>
        <v>0</v>
      </c>
      <c r="G1767" s="365"/>
      <c r="H1767" s="927">
        <f t="shared" si="77"/>
        <v>0</v>
      </c>
      <c r="I1767" s="927">
        <f t="shared" si="78"/>
        <v>0</v>
      </c>
      <c r="J1767" s="347" t="s">
        <v>2505</v>
      </c>
    </row>
    <row r="1768" spans="4:10">
      <c r="D1768" s="20">
        <f t="shared" si="81"/>
        <v>0</v>
      </c>
      <c r="E1768" s="20">
        <f t="shared" si="81"/>
        <v>0</v>
      </c>
      <c r="F1768" s="927">
        <f t="shared" si="81"/>
        <v>0</v>
      </c>
      <c r="G1768" s="365"/>
      <c r="H1768" s="927">
        <f t="shared" si="77"/>
        <v>0</v>
      </c>
      <c r="I1768" s="927">
        <f t="shared" si="78"/>
        <v>0</v>
      </c>
      <c r="J1768" s="347" t="s">
        <v>2505</v>
      </c>
    </row>
    <row r="1769" spans="4:10">
      <c r="D1769" s="20">
        <f t="shared" si="81"/>
        <v>0</v>
      </c>
      <c r="E1769" s="20">
        <f t="shared" si="81"/>
        <v>0</v>
      </c>
      <c r="F1769" s="927">
        <f t="shared" si="81"/>
        <v>0</v>
      </c>
      <c r="G1769" s="365"/>
      <c r="H1769" s="927">
        <f t="shared" si="77"/>
        <v>0</v>
      </c>
      <c r="I1769" s="927">
        <f t="shared" si="78"/>
        <v>0</v>
      </c>
      <c r="J1769" s="347" t="s">
        <v>2505</v>
      </c>
    </row>
    <row r="1770" spans="4:10">
      <c r="D1770" s="20">
        <f t="shared" si="81"/>
        <v>0</v>
      </c>
      <c r="E1770" s="20">
        <f t="shared" si="81"/>
        <v>0</v>
      </c>
      <c r="F1770" s="927">
        <f t="shared" si="81"/>
        <v>0</v>
      </c>
      <c r="G1770" s="365"/>
      <c r="H1770" s="927">
        <f t="shared" si="77"/>
        <v>0</v>
      </c>
      <c r="I1770" s="927">
        <f t="shared" si="78"/>
        <v>0</v>
      </c>
      <c r="J1770" s="347" t="s">
        <v>2505</v>
      </c>
    </row>
    <row r="1771" spans="4:10">
      <c r="D1771" s="20">
        <f t="shared" si="81"/>
        <v>0</v>
      </c>
      <c r="E1771" s="20">
        <f t="shared" si="81"/>
        <v>0</v>
      </c>
      <c r="F1771" s="927">
        <f t="shared" si="81"/>
        <v>0</v>
      </c>
      <c r="G1771" s="365"/>
      <c r="H1771" s="927">
        <f t="shared" si="77"/>
        <v>0</v>
      </c>
      <c r="I1771" s="927">
        <f t="shared" si="78"/>
        <v>0</v>
      </c>
      <c r="J1771" s="347" t="s">
        <v>2505</v>
      </c>
    </row>
    <row r="1772" spans="4:10">
      <c r="D1772" s="20">
        <f t="shared" si="81"/>
        <v>0</v>
      </c>
      <c r="E1772" s="20">
        <f t="shared" si="81"/>
        <v>0</v>
      </c>
      <c r="F1772" s="927">
        <f t="shared" si="81"/>
        <v>0</v>
      </c>
      <c r="G1772" s="365"/>
      <c r="H1772" s="927">
        <f t="shared" si="77"/>
        <v>0</v>
      </c>
      <c r="I1772" s="927">
        <f t="shared" si="78"/>
        <v>0</v>
      </c>
      <c r="J1772" s="347" t="s">
        <v>2505</v>
      </c>
    </row>
    <row r="1773" spans="4:10">
      <c r="D1773" s="20">
        <f t="shared" si="81"/>
        <v>0</v>
      </c>
      <c r="E1773" s="20">
        <f t="shared" si="81"/>
        <v>0</v>
      </c>
      <c r="F1773" s="927">
        <f t="shared" si="81"/>
        <v>0</v>
      </c>
      <c r="G1773" s="365"/>
      <c r="H1773" s="927">
        <f t="shared" si="77"/>
        <v>0</v>
      </c>
      <c r="I1773" s="927">
        <f t="shared" si="78"/>
        <v>0</v>
      </c>
      <c r="J1773" s="347" t="s">
        <v>2505</v>
      </c>
    </row>
    <row r="1774" spans="4:10">
      <c r="D1774" s="20">
        <f t="shared" si="81"/>
        <v>0</v>
      </c>
      <c r="E1774" s="20">
        <f t="shared" si="81"/>
        <v>0</v>
      </c>
      <c r="F1774" s="927">
        <f t="shared" si="81"/>
        <v>0</v>
      </c>
      <c r="G1774" s="365"/>
      <c r="H1774" s="927">
        <f t="shared" ref="H1774:H1837" si="82">H812</f>
        <v>0</v>
      </c>
      <c r="I1774" s="927">
        <f t="shared" si="78"/>
        <v>0</v>
      </c>
      <c r="J1774" s="347" t="s">
        <v>2505</v>
      </c>
    </row>
    <row r="1775" spans="4:10">
      <c r="D1775" s="20">
        <f t="shared" si="81"/>
        <v>0</v>
      </c>
      <c r="E1775" s="20">
        <f t="shared" si="81"/>
        <v>0</v>
      </c>
      <c r="F1775" s="927">
        <f t="shared" si="81"/>
        <v>0</v>
      </c>
      <c r="G1775" s="365"/>
      <c r="H1775" s="927">
        <f t="shared" si="82"/>
        <v>0</v>
      </c>
      <c r="I1775" s="927">
        <f t="shared" si="78"/>
        <v>0</v>
      </c>
      <c r="J1775" s="347" t="s">
        <v>2505</v>
      </c>
    </row>
    <row r="1776" spans="4:10">
      <c r="D1776" s="20">
        <f t="shared" si="81"/>
        <v>0</v>
      </c>
      <c r="E1776" s="20">
        <f t="shared" si="81"/>
        <v>0</v>
      </c>
      <c r="F1776" s="927">
        <f t="shared" si="81"/>
        <v>0</v>
      </c>
      <c r="G1776" s="365"/>
      <c r="H1776" s="927">
        <f t="shared" si="82"/>
        <v>0</v>
      </c>
      <c r="I1776" s="927">
        <f t="shared" ref="I1776:I1839" si="83">I814</f>
        <v>0</v>
      </c>
      <c r="J1776" s="347" t="s">
        <v>2505</v>
      </c>
    </row>
    <row r="1777" spans="4:10">
      <c r="D1777" s="20">
        <f t="shared" si="81"/>
        <v>0</v>
      </c>
      <c r="E1777" s="20">
        <f t="shared" si="81"/>
        <v>0</v>
      </c>
      <c r="F1777" s="927">
        <f t="shared" si="81"/>
        <v>0</v>
      </c>
      <c r="G1777" s="365"/>
      <c r="H1777" s="927">
        <f t="shared" si="82"/>
        <v>0</v>
      </c>
      <c r="I1777" s="927">
        <f t="shared" si="83"/>
        <v>0</v>
      </c>
      <c r="J1777" s="347" t="s">
        <v>2505</v>
      </c>
    </row>
    <row r="1778" spans="4:10">
      <c r="D1778" s="20">
        <f t="shared" ref="D1778:F1797" si="84">D816</f>
        <v>0</v>
      </c>
      <c r="E1778" s="20">
        <f t="shared" si="84"/>
        <v>0</v>
      </c>
      <c r="F1778" s="927">
        <f t="shared" si="84"/>
        <v>0</v>
      </c>
      <c r="G1778" s="365"/>
      <c r="H1778" s="927">
        <f t="shared" si="82"/>
        <v>0</v>
      </c>
      <c r="I1778" s="927">
        <f t="shared" si="83"/>
        <v>0</v>
      </c>
      <c r="J1778" s="347" t="s">
        <v>2505</v>
      </c>
    </row>
    <row r="1779" spans="4:10">
      <c r="D1779" s="20">
        <f t="shared" si="84"/>
        <v>0</v>
      </c>
      <c r="E1779" s="20">
        <f t="shared" si="84"/>
        <v>0</v>
      </c>
      <c r="F1779" s="927">
        <f t="shared" si="84"/>
        <v>0</v>
      </c>
      <c r="G1779" s="365"/>
      <c r="H1779" s="927">
        <f t="shared" si="82"/>
        <v>0</v>
      </c>
      <c r="I1779" s="927">
        <f t="shared" si="83"/>
        <v>0</v>
      </c>
      <c r="J1779" s="347" t="s">
        <v>2505</v>
      </c>
    </row>
    <row r="1780" spans="4:10">
      <c r="D1780" s="20">
        <f t="shared" si="84"/>
        <v>0</v>
      </c>
      <c r="E1780" s="20">
        <f t="shared" si="84"/>
        <v>0</v>
      </c>
      <c r="F1780" s="927">
        <f t="shared" si="84"/>
        <v>0</v>
      </c>
      <c r="G1780" s="365"/>
      <c r="H1780" s="927">
        <f t="shared" si="82"/>
        <v>0</v>
      </c>
      <c r="I1780" s="927">
        <f t="shared" si="83"/>
        <v>0</v>
      </c>
      <c r="J1780" s="347" t="s">
        <v>2505</v>
      </c>
    </row>
    <row r="1781" spans="4:10">
      <c r="D1781" s="20">
        <f t="shared" si="84"/>
        <v>0</v>
      </c>
      <c r="E1781" s="20">
        <f t="shared" si="84"/>
        <v>0</v>
      </c>
      <c r="F1781" s="927">
        <f t="shared" si="84"/>
        <v>0</v>
      </c>
      <c r="G1781" s="365"/>
      <c r="H1781" s="927">
        <f t="shared" si="82"/>
        <v>0</v>
      </c>
      <c r="I1781" s="927">
        <f t="shared" si="83"/>
        <v>0</v>
      </c>
      <c r="J1781" s="347" t="s">
        <v>2505</v>
      </c>
    </row>
    <row r="1782" spans="4:10">
      <c r="D1782" s="20">
        <f t="shared" si="84"/>
        <v>0</v>
      </c>
      <c r="E1782" s="20">
        <f t="shared" si="84"/>
        <v>0</v>
      </c>
      <c r="F1782" s="927">
        <f t="shared" si="84"/>
        <v>0</v>
      </c>
      <c r="G1782" s="365"/>
      <c r="H1782" s="927">
        <f t="shared" si="82"/>
        <v>0</v>
      </c>
      <c r="I1782" s="927">
        <f t="shared" si="83"/>
        <v>0</v>
      </c>
      <c r="J1782" s="347" t="s">
        <v>2505</v>
      </c>
    </row>
    <row r="1783" spans="4:10">
      <c r="D1783" s="20">
        <f t="shared" si="84"/>
        <v>0</v>
      </c>
      <c r="E1783" s="20">
        <f t="shared" si="84"/>
        <v>0</v>
      </c>
      <c r="F1783" s="927">
        <f t="shared" si="84"/>
        <v>0</v>
      </c>
      <c r="G1783" s="365"/>
      <c r="H1783" s="927">
        <f t="shared" si="82"/>
        <v>0</v>
      </c>
      <c r="I1783" s="927">
        <f t="shared" si="83"/>
        <v>0</v>
      </c>
      <c r="J1783" s="347" t="s">
        <v>2505</v>
      </c>
    </row>
    <row r="1784" spans="4:10">
      <c r="D1784" s="20">
        <f t="shared" si="84"/>
        <v>0</v>
      </c>
      <c r="E1784" s="20">
        <f t="shared" si="84"/>
        <v>0</v>
      </c>
      <c r="F1784" s="927">
        <f t="shared" si="84"/>
        <v>0</v>
      </c>
      <c r="G1784" s="365"/>
      <c r="H1784" s="927">
        <f t="shared" si="82"/>
        <v>0</v>
      </c>
      <c r="I1784" s="927">
        <f t="shared" si="83"/>
        <v>0</v>
      </c>
      <c r="J1784" s="347" t="s">
        <v>2505</v>
      </c>
    </row>
    <row r="1785" spans="4:10">
      <c r="D1785" s="20">
        <f t="shared" si="84"/>
        <v>0</v>
      </c>
      <c r="E1785" s="20">
        <f t="shared" si="84"/>
        <v>0</v>
      </c>
      <c r="F1785" s="927">
        <f t="shared" si="84"/>
        <v>0</v>
      </c>
      <c r="G1785" s="365"/>
      <c r="H1785" s="927">
        <f t="shared" si="82"/>
        <v>0</v>
      </c>
      <c r="I1785" s="927">
        <f t="shared" si="83"/>
        <v>0</v>
      </c>
      <c r="J1785" s="347" t="s">
        <v>2505</v>
      </c>
    </row>
    <row r="1786" spans="4:10">
      <c r="D1786" s="20">
        <f t="shared" si="84"/>
        <v>0</v>
      </c>
      <c r="E1786" s="20">
        <f t="shared" si="84"/>
        <v>0</v>
      </c>
      <c r="F1786" s="927">
        <f t="shared" si="84"/>
        <v>0</v>
      </c>
      <c r="G1786" s="365"/>
      <c r="H1786" s="927">
        <f t="shared" si="82"/>
        <v>0</v>
      </c>
      <c r="I1786" s="927">
        <f t="shared" si="83"/>
        <v>0</v>
      </c>
      <c r="J1786" s="347" t="s">
        <v>2505</v>
      </c>
    </row>
    <row r="1787" spans="4:10">
      <c r="D1787" s="20">
        <f t="shared" si="84"/>
        <v>0</v>
      </c>
      <c r="E1787" s="20">
        <f t="shared" si="84"/>
        <v>0</v>
      </c>
      <c r="F1787" s="927">
        <f t="shared" si="84"/>
        <v>0</v>
      </c>
      <c r="G1787" s="365"/>
      <c r="H1787" s="927">
        <f t="shared" si="82"/>
        <v>0</v>
      </c>
      <c r="I1787" s="927">
        <f t="shared" si="83"/>
        <v>0</v>
      </c>
      <c r="J1787" s="347" t="s">
        <v>2505</v>
      </c>
    </row>
    <row r="1788" spans="4:10">
      <c r="D1788" s="20">
        <f t="shared" si="84"/>
        <v>0</v>
      </c>
      <c r="E1788" s="20">
        <f t="shared" si="84"/>
        <v>0</v>
      </c>
      <c r="F1788" s="927">
        <f t="shared" si="84"/>
        <v>0</v>
      </c>
      <c r="G1788" s="365"/>
      <c r="H1788" s="927">
        <f t="shared" si="82"/>
        <v>0</v>
      </c>
      <c r="I1788" s="927">
        <f t="shared" si="83"/>
        <v>0</v>
      </c>
      <c r="J1788" s="347" t="s">
        <v>2505</v>
      </c>
    </row>
    <row r="1789" spans="4:10">
      <c r="D1789" s="20">
        <f t="shared" si="84"/>
        <v>0</v>
      </c>
      <c r="E1789" s="20">
        <f t="shared" si="84"/>
        <v>0</v>
      </c>
      <c r="F1789" s="927">
        <f t="shared" si="84"/>
        <v>0</v>
      </c>
      <c r="G1789" s="365"/>
      <c r="H1789" s="927">
        <f t="shared" si="82"/>
        <v>0</v>
      </c>
      <c r="I1789" s="927">
        <f t="shared" si="83"/>
        <v>0</v>
      </c>
      <c r="J1789" s="347" t="s">
        <v>2505</v>
      </c>
    </row>
    <row r="1790" spans="4:10">
      <c r="D1790" s="20">
        <f t="shared" si="84"/>
        <v>0</v>
      </c>
      <c r="E1790" s="20">
        <f t="shared" si="84"/>
        <v>0</v>
      </c>
      <c r="F1790" s="927">
        <f t="shared" si="84"/>
        <v>0</v>
      </c>
      <c r="G1790" s="365"/>
      <c r="H1790" s="927">
        <f t="shared" si="82"/>
        <v>0</v>
      </c>
      <c r="I1790" s="927">
        <f t="shared" si="83"/>
        <v>0</v>
      </c>
      <c r="J1790" s="347" t="s">
        <v>2505</v>
      </c>
    </row>
    <row r="1791" spans="4:10">
      <c r="D1791" s="20">
        <f t="shared" si="84"/>
        <v>0</v>
      </c>
      <c r="E1791" s="20">
        <f t="shared" si="84"/>
        <v>0</v>
      </c>
      <c r="F1791" s="927">
        <f t="shared" si="84"/>
        <v>0</v>
      </c>
      <c r="G1791" s="365"/>
      <c r="H1791" s="927">
        <f t="shared" si="82"/>
        <v>0</v>
      </c>
      <c r="I1791" s="927">
        <f t="shared" si="83"/>
        <v>0</v>
      </c>
      <c r="J1791" s="347" t="s">
        <v>2505</v>
      </c>
    </row>
    <row r="1792" spans="4:10">
      <c r="D1792" s="20">
        <f t="shared" si="84"/>
        <v>0</v>
      </c>
      <c r="E1792" s="20">
        <f t="shared" si="84"/>
        <v>0</v>
      </c>
      <c r="F1792" s="927">
        <f t="shared" si="84"/>
        <v>0</v>
      </c>
      <c r="G1792" s="365"/>
      <c r="H1792" s="927">
        <f t="shared" si="82"/>
        <v>0</v>
      </c>
      <c r="I1792" s="927">
        <f t="shared" si="83"/>
        <v>0</v>
      </c>
      <c r="J1792" s="347" t="s">
        <v>2505</v>
      </c>
    </row>
    <row r="1793" spans="4:10">
      <c r="D1793" s="20">
        <f t="shared" si="84"/>
        <v>0</v>
      </c>
      <c r="E1793" s="20">
        <f t="shared" si="84"/>
        <v>0</v>
      </c>
      <c r="F1793" s="927">
        <f t="shared" si="84"/>
        <v>0</v>
      </c>
      <c r="G1793" s="365"/>
      <c r="H1793" s="927">
        <f t="shared" si="82"/>
        <v>0</v>
      </c>
      <c r="I1793" s="927">
        <f t="shared" si="83"/>
        <v>0</v>
      </c>
      <c r="J1793" s="347" t="s">
        <v>2505</v>
      </c>
    </row>
    <row r="1794" spans="4:10">
      <c r="D1794" s="20">
        <f t="shared" si="84"/>
        <v>0</v>
      </c>
      <c r="E1794" s="20">
        <f t="shared" si="84"/>
        <v>0</v>
      </c>
      <c r="F1794" s="927">
        <f t="shared" si="84"/>
        <v>0</v>
      </c>
      <c r="G1794" s="365"/>
      <c r="H1794" s="927">
        <f t="shared" si="82"/>
        <v>0</v>
      </c>
      <c r="I1794" s="927">
        <f t="shared" si="83"/>
        <v>0</v>
      </c>
      <c r="J1794" s="347" t="s">
        <v>2505</v>
      </c>
    </row>
    <row r="1795" spans="4:10">
      <c r="D1795" s="20">
        <f t="shared" si="84"/>
        <v>0</v>
      </c>
      <c r="E1795" s="20">
        <f t="shared" si="84"/>
        <v>0</v>
      </c>
      <c r="F1795" s="927">
        <f t="shared" si="84"/>
        <v>0</v>
      </c>
      <c r="G1795" s="365"/>
      <c r="H1795" s="927">
        <f t="shared" si="82"/>
        <v>0</v>
      </c>
      <c r="I1795" s="927">
        <f t="shared" si="83"/>
        <v>0</v>
      </c>
      <c r="J1795" s="347" t="s">
        <v>2505</v>
      </c>
    </row>
    <row r="1796" spans="4:10">
      <c r="D1796" s="20">
        <f t="shared" si="84"/>
        <v>0</v>
      </c>
      <c r="E1796" s="20">
        <f t="shared" si="84"/>
        <v>0</v>
      </c>
      <c r="F1796" s="927">
        <f t="shared" si="84"/>
        <v>0</v>
      </c>
      <c r="G1796" s="365"/>
      <c r="H1796" s="927">
        <f t="shared" si="82"/>
        <v>0</v>
      </c>
      <c r="I1796" s="927">
        <f t="shared" si="83"/>
        <v>0</v>
      </c>
      <c r="J1796" s="347" t="s">
        <v>2505</v>
      </c>
    </row>
    <row r="1797" spans="4:10">
      <c r="D1797" s="20">
        <f t="shared" si="84"/>
        <v>0</v>
      </c>
      <c r="E1797" s="20">
        <f t="shared" si="84"/>
        <v>0</v>
      </c>
      <c r="F1797" s="927">
        <f t="shared" si="84"/>
        <v>0</v>
      </c>
      <c r="G1797" s="365"/>
      <c r="H1797" s="927">
        <f t="shared" si="82"/>
        <v>0</v>
      </c>
      <c r="I1797" s="927">
        <f t="shared" si="83"/>
        <v>0</v>
      </c>
      <c r="J1797" s="347" t="s">
        <v>2505</v>
      </c>
    </row>
    <row r="1798" spans="4:10">
      <c r="D1798" s="20">
        <f t="shared" ref="D1798:F1817" si="85">D836</f>
        <v>0</v>
      </c>
      <c r="E1798" s="20">
        <f t="shared" si="85"/>
        <v>0</v>
      </c>
      <c r="F1798" s="927">
        <f t="shared" si="85"/>
        <v>0</v>
      </c>
      <c r="G1798" s="365"/>
      <c r="H1798" s="927">
        <f t="shared" si="82"/>
        <v>0</v>
      </c>
      <c r="I1798" s="927">
        <f t="shared" si="83"/>
        <v>0</v>
      </c>
      <c r="J1798" s="347" t="s">
        <v>2505</v>
      </c>
    </row>
    <row r="1799" spans="4:10">
      <c r="D1799" s="20">
        <f t="shared" si="85"/>
        <v>0</v>
      </c>
      <c r="E1799" s="20">
        <f t="shared" si="85"/>
        <v>0</v>
      </c>
      <c r="F1799" s="927">
        <f t="shared" si="85"/>
        <v>0</v>
      </c>
      <c r="G1799" s="365"/>
      <c r="H1799" s="927">
        <f t="shared" si="82"/>
        <v>0</v>
      </c>
      <c r="I1799" s="927">
        <f t="shared" si="83"/>
        <v>0</v>
      </c>
      <c r="J1799" s="347" t="s">
        <v>2505</v>
      </c>
    </row>
    <row r="1800" spans="4:10">
      <c r="D1800" s="20">
        <f t="shared" si="85"/>
        <v>0</v>
      </c>
      <c r="E1800" s="20">
        <f t="shared" si="85"/>
        <v>0</v>
      </c>
      <c r="F1800" s="927">
        <f t="shared" si="85"/>
        <v>0</v>
      </c>
      <c r="G1800" s="365"/>
      <c r="H1800" s="927">
        <f t="shared" si="82"/>
        <v>0</v>
      </c>
      <c r="I1800" s="927">
        <f t="shared" si="83"/>
        <v>0</v>
      </c>
      <c r="J1800" s="347" t="s">
        <v>2505</v>
      </c>
    </row>
    <row r="1801" spans="4:10">
      <c r="D1801" s="20">
        <f t="shared" si="85"/>
        <v>0</v>
      </c>
      <c r="E1801" s="20">
        <f t="shared" si="85"/>
        <v>0</v>
      </c>
      <c r="F1801" s="927">
        <f t="shared" si="85"/>
        <v>0</v>
      </c>
      <c r="G1801" s="365"/>
      <c r="H1801" s="927">
        <f t="shared" si="82"/>
        <v>0</v>
      </c>
      <c r="I1801" s="927">
        <f t="shared" si="83"/>
        <v>0</v>
      </c>
      <c r="J1801" s="347" t="s">
        <v>2505</v>
      </c>
    </row>
    <row r="1802" spans="4:10">
      <c r="D1802" s="20">
        <f t="shared" si="85"/>
        <v>0</v>
      </c>
      <c r="E1802" s="20">
        <f t="shared" si="85"/>
        <v>0</v>
      </c>
      <c r="F1802" s="927">
        <f t="shared" si="85"/>
        <v>0</v>
      </c>
      <c r="G1802" s="365"/>
      <c r="H1802" s="927">
        <f t="shared" si="82"/>
        <v>0</v>
      </c>
      <c r="I1802" s="927">
        <f t="shared" si="83"/>
        <v>0</v>
      </c>
      <c r="J1802" s="347" t="s">
        <v>2505</v>
      </c>
    </row>
    <row r="1803" spans="4:10">
      <c r="D1803" s="20">
        <f t="shared" si="85"/>
        <v>0</v>
      </c>
      <c r="E1803" s="20">
        <f t="shared" si="85"/>
        <v>0</v>
      </c>
      <c r="F1803" s="927">
        <f t="shared" si="85"/>
        <v>0</v>
      </c>
      <c r="G1803" s="365"/>
      <c r="H1803" s="927">
        <f t="shared" si="82"/>
        <v>0</v>
      </c>
      <c r="I1803" s="927">
        <f t="shared" si="83"/>
        <v>0</v>
      </c>
      <c r="J1803" s="347" t="s">
        <v>2505</v>
      </c>
    </row>
    <row r="1804" spans="4:10">
      <c r="D1804" s="20">
        <f t="shared" si="85"/>
        <v>0</v>
      </c>
      <c r="E1804" s="20">
        <f t="shared" si="85"/>
        <v>0</v>
      </c>
      <c r="F1804" s="927">
        <f t="shared" si="85"/>
        <v>0</v>
      </c>
      <c r="G1804" s="365"/>
      <c r="H1804" s="927">
        <f t="shared" si="82"/>
        <v>0</v>
      </c>
      <c r="I1804" s="927">
        <f t="shared" si="83"/>
        <v>0</v>
      </c>
      <c r="J1804" s="347" t="s">
        <v>2505</v>
      </c>
    </row>
    <row r="1805" spans="4:10">
      <c r="D1805" s="20">
        <f t="shared" si="85"/>
        <v>0</v>
      </c>
      <c r="E1805" s="20">
        <f t="shared" si="85"/>
        <v>0</v>
      </c>
      <c r="F1805" s="927">
        <f t="shared" si="85"/>
        <v>0</v>
      </c>
      <c r="G1805" s="365"/>
      <c r="H1805" s="927">
        <f t="shared" si="82"/>
        <v>0</v>
      </c>
      <c r="I1805" s="927">
        <f t="shared" si="83"/>
        <v>0</v>
      </c>
      <c r="J1805" s="347" t="s">
        <v>2505</v>
      </c>
    </row>
    <row r="1806" spans="4:10">
      <c r="D1806" s="20">
        <f t="shared" si="85"/>
        <v>0</v>
      </c>
      <c r="E1806" s="20">
        <f t="shared" si="85"/>
        <v>0</v>
      </c>
      <c r="F1806" s="927">
        <f t="shared" si="85"/>
        <v>0</v>
      </c>
      <c r="G1806" s="365"/>
      <c r="H1806" s="927">
        <f t="shared" si="82"/>
        <v>0</v>
      </c>
      <c r="I1806" s="927">
        <f t="shared" si="83"/>
        <v>0</v>
      </c>
      <c r="J1806" s="347" t="s">
        <v>2505</v>
      </c>
    </row>
    <row r="1807" spans="4:10">
      <c r="D1807" s="20">
        <f t="shared" si="85"/>
        <v>0</v>
      </c>
      <c r="E1807" s="20">
        <f t="shared" si="85"/>
        <v>0</v>
      </c>
      <c r="F1807" s="927">
        <f t="shared" si="85"/>
        <v>0</v>
      </c>
      <c r="G1807" s="365"/>
      <c r="H1807" s="927">
        <f t="shared" si="82"/>
        <v>0</v>
      </c>
      <c r="I1807" s="927">
        <f t="shared" si="83"/>
        <v>0</v>
      </c>
      <c r="J1807" s="347" t="s">
        <v>2505</v>
      </c>
    </row>
    <row r="1808" spans="4:10">
      <c r="D1808" s="20">
        <f t="shared" si="85"/>
        <v>0</v>
      </c>
      <c r="E1808" s="20">
        <f t="shared" si="85"/>
        <v>0</v>
      </c>
      <c r="F1808" s="927">
        <f t="shared" si="85"/>
        <v>0</v>
      </c>
      <c r="G1808" s="365"/>
      <c r="H1808" s="927">
        <f t="shared" si="82"/>
        <v>0</v>
      </c>
      <c r="I1808" s="927">
        <f t="shared" si="83"/>
        <v>0</v>
      </c>
      <c r="J1808" s="347" t="s">
        <v>2505</v>
      </c>
    </row>
    <row r="1809" spans="4:10">
      <c r="D1809" s="20">
        <f t="shared" si="85"/>
        <v>0</v>
      </c>
      <c r="E1809" s="20">
        <f t="shared" si="85"/>
        <v>0</v>
      </c>
      <c r="F1809" s="927">
        <f t="shared" si="85"/>
        <v>0</v>
      </c>
      <c r="G1809" s="365"/>
      <c r="H1809" s="927">
        <f t="shared" si="82"/>
        <v>0</v>
      </c>
      <c r="I1809" s="927">
        <f t="shared" si="83"/>
        <v>0</v>
      </c>
      <c r="J1809" s="347" t="s">
        <v>2505</v>
      </c>
    </row>
    <row r="1810" spans="4:10">
      <c r="D1810" s="20">
        <f t="shared" si="85"/>
        <v>0</v>
      </c>
      <c r="E1810" s="20">
        <f t="shared" si="85"/>
        <v>0</v>
      </c>
      <c r="F1810" s="927">
        <f t="shared" si="85"/>
        <v>0</v>
      </c>
      <c r="G1810" s="365"/>
      <c r="H1810" s="927">
        <f t="shared" si="82"/>
        <v>0</v>
      </c>
      <c r="I1810" s="927">
        <f t="shared" si="83"/>
        <v>0</v>
      </c>
      <c r="J1810" s="347" t="s">
        <v>2505</v>
      </c>
    </row>
    <row r="1811" spans="4:10">
      <c r="D1811" s="20">
        <f t="shared" si="85"/>
        <v>0</v>
      </c>
      <c r="E1811" s="20">
        <f t="shared" si="85"/>
        <v>0</v>
      </c>
      <c r="F1811" s="927">
        <f t="shared" si="85"/>
        <v>0</v>
      </c>
      <c r="G1811" s="365"/>
      <c r="H1811" s="927">
        <f t="shared" si="82"/>
        <v>0</v>
      </c>
      <c r="I1811" s="927">
        <f t="shared" si="83"/>
        <v>0</v>
      </c>
      <c r="J1811" s="347" t="s">
        <v>2505</v>
      </c>
    </row>
    <row r="1812" spans="4:10">
      <c r="D1812" s="20">
        <f t="shared" si="85"/>
        <v>0</v>
      </c>
      <c r="E1812" s="20">
        <f t="shared" si="85"/>
        <v>0</v>
      </c>
      <c r="F1812" s="927">
        <f t="shared" si="85"/>
        <v>0</v>
      </c>
      <c r="G1812" s="365"/>
      <c r="H1812" s="927">
        <f t="shared" si="82"/>
        <v>0</v>
      </c>
      <c r="I1812" s="927">
        <f t="shared" si="83"/>
        <v>0</v>
      </c>
      <c r="J1812" s="347" t="s">
        <v>2505</v>
      </c>
    </row>
    <row r="1813" spans="4:10">
      <c r="D1813" s="20">
        <f t="shared" si="85"/>
        <v>0</v>
      </c>
      <c r="E1813" s="20">
        <f t="shared" si="85"/>
        <v>0</v>
      </c>
      <c r="F1813" s="927">
        <f t="shared" si="85"/>
        <v>0</v>
      </c>
      <c r="G1813" s="365"/>
      <c r="H1813" s="927">
        <f t="shared" si="82"/>
        <v>0</v>
      </c>
      <c r="I1813" s="927">
        <f t="shared" si="83"/>
        <v>0</v>
      </c>
      <c r="J1813" s="347" t="s">
        <v>2505</v>
      </c>
    </row>
    <row r="1814" spans="4:10">
      <c r="D1814" s="20">
        <f t="shared" si="85"/>
        <v>0</v>
      </c>
      <c r="E1814" s="20">
        <f t="shared" si="85"/>
        <v>0</v>
      </c>
      <c r="F1814" s="927">
        <f t="shared" si="85"/>
        <v>0</v>
      </c>
      <c r="G1814" s="365"/>
      <c r="H1814" s="927">
        <f t="shared" si="82"/>
        <v>0</v>
      </c>
      <c r="I1814" s="927">
        <f t="shared" si="83"/>
        <v>0</v>
      </c>
      <c r="J1814" s="347" t="s">
        <v>2505</v>
      </c>
    </row>
    <row r="1815" spans="4:10">
      <c r="D1815" s="20">
        <f t="shared" si="85"/>
        <v>0</v>
      </c>
      <c r="E1815" s="20">
        <f t="shared" si="85"/>
        <v>0</v>
      </c>
      <c r="F1815" s="927">
        <f t="shared" si="85"/>
        <v>0</v>
      </c>
      <c r="G1815" s="365"/>
      <c r="H1815" s="927">
        <f t="shared" si="82"/>
        <v>0</v>
      </c>
      <c r="I1815" s="927">
        <f t="shared" si="83"/>
        <v>0</v>
      </c>
      <c r="J1815" s="347" t="s">
        <v>2505</v>
      </c>
    </row>
    <row r="1816" spans="4:10">
      <c r="D1816" s="20">
        <f t="shared" si="85"/>
        <v>0</v>
      </c>
      <c r="E1816" s="20">
        <f t="shared" si="85"/>
        <v>0</v>
      </c>
      <c r="F1816" s="927">
        <f t="shared" si="85"/>
        <v>0</v>
      </c>
      <c r="G1816" s="365"/>
      <c r="H1816" s="927">
        <f t="shared" si="82"/>
        <v>0</v>
      </c>
      <c r="I1816" s="927">
        <f t="shared" si="83"/>
        <v>0</v>
      </c>
      <c r="J1816" s="347" t="s">
        <v>2505</v>
      </c>
    </row>
    <row r="1817" spans="4:10">
      <c r="D1817" s="20">
        <f t="shared" si="85"/>
        <v>0</v>
      </c>
      <c r="E1817" s="20">
        <f t="shared" si="85"/>
        <v>0</v>
      </c>
      <c r="F1817" s="927">
        <f t="shared" si="85"/>
        <v>0</v>
      </c>
      <c r="G1817" s="365"/>
      <c r="H1817" s="927">
        <f t="shared" si="82"/>
        <v>0</v>
      </c>
      <c r="I1817" s="927">
        <f t="shared" si="83"/>
        <v>0</v>
      </c>
      <c r="J1817" s="347" t="s">
        <v>2505</v>
      </c>
    </row>
    <row r="1818" spans="4:10">
      <c r="D1818" s="20">
        <f t="shared" ref="D1818:F1837" si="86">D856</f>
        <v>0</v>
      </c>
      <c r="E1818" s="20">
        <f t="shared" si="86"/>
        <v>0</v>
      </c>
      <c r="F1818" s="927">
        <f t="shared" si="86"/>
        <v>0</v>
      </c>
      <c r="G1818" s="365"/>
      <c r="H1818" s="927">
        <f t="shared" si="82"/>
        <v>0</v>
      </c>
      <c r="I1818" s="927">
        <f t="shared" si="83"/>
        <v>0</v>
      </c>
      <c r="J1818" s="347" t="s">
        <v>2505</v>
      </c>
    </row>
    <row r="1819" spans="4:10">
      <c r="D1819" s="20">
        <f t="shared" si="86"/>
        <v>0</v>
      </c>
      <c r="E1819" s="20">
        <f t="shared" si="86"/>
        <v>0</v>
      </c>
      <c r="F1819" s="927">
        <f t="shared" si="86"/>
        <v>0</v>
      </c>
      <c r="G1819" s="365"/>
      <c r="H1819" s="927">
        <f t="shared" si="82"/>
        <v>0</v>
      </c>
      <c r="I1819" s="927">
        <f t="shared" si="83"/>
        <v>0</v>
      </c>
      <c r="J1819" s="347" t="s">
        <v>2505</v>
      </c>
    </row>
    <row r="1820" spans="4:10">
      <c r="D1820" s="20">
        <f t="shared" si="86"/>
        <v>0</v>
      </c>
      <c r="E1820" s="20">
        <f t="shared" si="86"/>
        <v>0</v>
      </c>
      <c r="F1820" s="927">
        <f t="shared" si="86"/>
        <v>0</v>
      </c>
      <c r="G1820" s="365"/>
      <c r="H1820" s="927">
        <f t="shared" si="82"/>
        <v>0</v>
      </c>
      <c r="I1820" s="927">
        <f t="shared" si="83"/>
        <v>0</v>
      </c>
      <c r="J1820" s="347" t="s">
        <v>2505</v>
      </c>
    </row>
    <row r="1821" spans="4:10">
      <c r="D1821" s="20">
        <f t="shared" si="86"/>
        <v>0</v>
      </c>
      <c r="E1821" s="20">
        <f t="shared" si="86"/>
        <v>0</v>
      </c>
      <c r="F1821" s="927">
        <f t="shared" si="86"/>
        <v>0</v>
      </c>
      <c r="G1821" s="365"/>
      <c r="H1821" s="927">
        <f t="shared" si="82"/>
        <v>0</v>
      </c>
      <c r="I1821" s="927">
        <f t="shared" si="83"/>
        <v>0</v>
      </c>
      <c r="J1821" s="347" t="s">
        <v>2505</v>
      </c>
    </row>
    <row r="1822" spans="4:10">
      <c r="D1822" s="20">
        <f t="shared" si="86"/>
        <v>0</v>
      </c>
      <c r="E1822" s="20">
        <f t="shared" si="86"/>
        <v>0</v>
      </c>
      <c r="F1822" s="927">
        <f t="shared" si="86"/>
        <v>0</v>
      </c>
      <c r="G1822" s="365"/>
      <c r="H1822" s="927">
        <f t="shared" si="82"/>
        <v>0</v>
      </c>
      <c r="I1822" s="927">
        <f t="shared" si="83"/>
        <v>0</v>
      </c>
      <c r="J1822" s="347" t="s">
        <v>2505</v>
      </c>
    </row>
    <row r="1823" spans="4:10">
      <c r="D1823" s="20">
        <f t="shared" si="86"/>
        <v>0</v>
      </c>
      <c r="E1823" s="20">
        <f t="shared" si="86"/>
        <v>0</v>
      </c>
      <c r="F1823" s="927">
        <f t="shared" si="86"/>
        <v>0</v>
      </c>
      <c r="G1823" s="365"/>
      <c r="H1823" s="927">
        <f t="shared" si="82"/>
        <v>0</v>
      </c>
      <c r="I1823" s="927">
        <f t="shared" si="83"/>
        <v>0</v>
      </c>
      <c r="J1823" s="347" t="s">
        <v>2505</v>
      </c>
    </row>
    <row r="1824" spans="4:10">
      <c r="D1824" s="20">
        <f t="shared" si="86"/>
        <v>0</v>
      </c>
      <c r="E1824" s="20">
        <f t="shared" si="86"/>
        <v>0</v>
      </c>
      <c r="F1824" s="927">
        <f t="shared" si="86"/>
        <v>0</v>
      </c>
      <c r="G1824" s="365"/>
      <c r="H1824" s="927">
        <f t="shared" si="82"/>
        <v>0</v>
      </c>
      <c r="I1824" s="927">
        <f t="shared" si="83"/>
        <v>0</v>
      </c>
      <c r="J1824" s="347" t="s">
        <v>2505</v>
      </c>
    </row>
    <row r="1825" spans="4:10">
      <c r="D1825" s="20">
        <f t="shared" si="86"/>
        <v>0</v>
      </c>
      <c r="E1825" s="20">
        <f t="shared" si="86"/>
        <v>0</v>
      </c>
      <c r="F1825" s="927">
        <f t="shared" si="86"/>
        <v>0</v>
      </c>
      <c r="G1825" s="365"/>
      <c r="H1825" s="927">
        <f t="shared" si="82"/>
        <v>0</v>
      </c>
      <c r="I1825" s="927">
        <f t="shared" si="83"/>
        <v>0</v>
      </c>
      <c r="J1825" s="347" t="s">
        <v>2505</v>
      </c>
    </row>
    <row r="1826" spans="4:10">
      <c r="D1826" s="20">
        <f t="shared" si="86"/>
        <v>0</v>
      </c>
      <c r="E1826" s="20">
        <f t="shared" si="86"/>
        <v>0</v>
      </c>
      <c r="F1826" s="927">
        <f t="shared" si="86"/>
        <v>0</v>
      </c>
      <c r="G1826" s="365"/>
      <c r="H1826" s="927">
        <f t="shared" si="82"/>
        <v>0</v>
      </c>
      <c r="I1826" s="927">
        <f t="shared" si="83"/>
        <v>0</v>
      </c>
      <c r="J1826" s="347" t="s">
        <v>2505</v>
      </c>
    </row>
    <row r="1827" spans="4:10">
      <c r="D1827" s="20">
        <f t="shared" si="86"/>
        <v>0</v>
      </c>
      <c r="E1827" s="20">
        <f t="shared" si="86"/>
        <v>0</v>
      </c>
      <c r="F1827" s="927">
        <f t="shared" si="86"/>
        <v>0</v>
      </c>
      <c r="G1827" s="365"/>
      <c r="H1827" s="927">
        <f t="shared" si="82"/>
        <v>0</v>
      </c>
      <c r="I1827" s="927">
        <f t="shared" si="83"/>
        <v>0</v>
      </c>
      <c r="J1827" s="347" t="s">
        <v>2505</v>
      </c>
    </row>
    <row r="1828" spans="4:10">
      <c r="D1828" s="20">
        <f t="shared" si="86"/>
        <v>0</v>
      </c>
      <c r="E1828" s="20">
        <f t="shared" si="86"/>
        <v>0</v>
      </c>
      <c r="F1828" s="927">
        <f t="shared" si="86"/>
        <v>0</v>
      </c>
      <c r="G1828" s="365"/>
      <c r="H1828" s="927">
        <f t="shared" si="82"/>
        <v>0</v>
      </c>
      <c r="I1828" s="927">
        <f t="shared" si="83"/>
        <v>0</v>
      </c>
      <c r="J1828" s="347" t="s">
        <v>2505</v>
      </c>
    </row>
    <row r="1829" spans="4:10">
      <c r="D1829" s="20">
        <f t="shared" si="86"/>
        <v>0</v>
      </c>
      <c r="E1829" s="20">
        <f t="shared" si="86"/>
        <v>0</v>
      </c>
      <c r="F1829" s="927">
        <f t="shared" si="86"/>
        <v>0</v>
      </c>
      <c r="G1829" s="365"/>
      <c r="H1829" s="927">
        <f t="shared" si="82"/>
        <v>0</v>
      </c>
      <c r="I1829" s="927">
        <f t="shared" si="83"/>
        <v>0</v>
      </c>
      <c r="J1829" s="347" t="s">
        <v>2505</v>
      </c>
    </row>
    <row r="1830" spans="4:10">
      <c r="D1830" s="20">
        <f t="shared" si="86"/>
        <v>0</v>
      </c>
      <c r="E1830" s="20">
        <f t="shared" si="86"/>
        <v>0</v>
      </c>
      <c r="F1830" s="927">
        <f t="shared" si="86"/>
        <v>0</v>
      </c>
      <c r="G1830" s="365"/>
      <c r="H1830" s="927">
        <f t="shared" si="82"/>
        <v>0</v>
      </c>
      <c r="I1830" s="927">
        <f t="shared" si="83"/>
        <v>0</v>
      </c>
      <c r="J1830" s="347" t="s">
        <v>2505</v>
      </c>
    </row>
    <row r="1831" spans="4:10">
      <c r="D1831" s="20">
        <f t="shared" si="86"/>
        <v>0</v>
      </c>
      <c r="E1831" s="20">
        <f t="shared" si="86"/>
        <v>0</v>
      </c>
      <c r="F1831" s="927">
        <f t="shared" si="86"/>
        <v>0</v>
      </c>
      <c r="G1831" s="365"/>
      <c r="H1831" s="927">
        <f t="shared" si="82"/>
        <v>0</v>
      </c>
      <c r="I1831" s="927">
        <f t="shared" si="83"/>
        <v>0</v>
      </c>
      <c r="J1831" s="347" t="s">
        <v>2505</v>
      </c>
    </row>
    <row r="1832" spans="4:10">
      <c r="D1832" s="20">
        <f t="shared" si="86"/>
        <v>0</v>
      </c>
      <c r="E1832" s="20">
        <f t="shared" si="86"/>
        <v>0</v>
      </c>
      <c r="F1832" s="927">
        <f t="shared" si="86"/>
        <v>0</v>
      </c>
      <c r="G1832" s="365"/>
      <c r="H1832" s="927">
        <f t="shared" si="82"/>
        <v>0</v>
      </c>
      <c r="I1832" s="927">
        <f t="shared" si="83"/>
        <v>0</v>
      </c>
      <c r="J1832" s="347" t="s">
        <v>2505</v>
      </c>
    </row>
    <row r="1833" spans="4:10">
      <c r="D1833" s="20">
        <f t="shared" si="86"/>
        <v>0</v>
      </c>
      <c r="E1833" s="20">
        <f t="shared" si="86"/>
        <v>0</v>
      </c>
      <c r="F1833" s="927">
        <f t="shared" si="86"/>
        <v>0</v>
      </c>
      <c r="G1833" s="365"/>
      <c r="H1833" s="927">
        <f t="shared" si="82"/>
        <v>0</v>
      </c>
      <c r="I1833" s="927">
        <f t="shared" si="83"/>
        <v>0</v>
      </c>
      <c r="J1833" s="347" t="s">
        <v>2505</v>
      </c>
    </row>
    <row r="1834" spans="4:10">
      <c r="D1834" s="20">
        <f t="shared" si="86"/>
        <v>0</v>
      </c>
      <c r="E1834" s="20">
        <f t="shared" si="86"/>
        <v>0</v>
      </c>
      <c r="F1834" s="927">
        <f t="shared" si="86"/>
        <v>0</v>
      </c>
      <c r="G1834" s="365"/>
      <c r="H1834" s="927">
        <f t="shared" si="82"/>
        <v>0</v>
      </c>
      <c r="I1834" s="927">
        <f t="shared" si="83"/>
        <v>0</v>
      </c>
      <c r="J1834" s="347" t="s">
        <v>2505</v>
      </c>
    </row>
    <row r="1835" spans="4:10">
      <c r="D1835" s="20">
        <f t="shared" si="86"/>
        <v>0</v>
      </c>
      <c r="E1835" s="20">
        <f t="shared" si="86"/>
        <v>0</v>
      </c>
      <c r="F1835" s="927">
        <f t="shared" si="86"/>
        <v>0</v>
      </c>
      <c r="G1835" s="365"/>
      <c r="H1835" s="927">
        <f t="shared" si="82"/>
        <v>0</v>
      </c>
      <c r="I1835" s="927">
        <f t="shared" si="83"/>
        <v>0</v>
      </c>
      <c r="J1835" s="347" t="s">
        <v>2505</v>
      </c>
    </row>
    <row r="1836" spans="4:10">
      <c r="D1836" s="20">
        <f t="shared" si="86"/>
        <v>0</v>
      </c>
      <c r="E1836" s="20">
        <f t="shared" si="86"/>
        <v>0</v>
      </c>
      <c r="F1836" s="927">
        <f t="shared" si="86"/>
        <v>0</v>
      </c>
      <c r="G1836" s="365"/>
      <c r="H1836" s="927">
        <f t="shared" si="82"/>
        <v>0</v>
      </c>
      <c r="I1836" s="927">
        <f t="shared" si="83"/>
        <v>0</v>
      </c>
      <c r="J1836" s="347" t="s">
        <v>2505</v>
      </c>
    </row>
    <row r="1837" spans="4:10">
      <c r="D1837" s="20">
        <f t="shared" si="86"/>
        <v>0</v>
      </c>
      <c r="E1837" s="20">
        <f t="shared" si="86"/>
        <v>0</v>
      </c>
      <c r="F1837" s="927">
        <f t="shared" si="86"/>
        <v>0</v>
      </c>
      <c r="G1837" s="20"/>
      <c r="H1837" s="927">
        <f t="shared" si="82"/>
        <v>0</v>
      </c>
      <c r="I1837" s="927">
        <f t="shared" si="83"/>
        <v>0</v>
      </c>
      <c r="J1837" s="347" t="s">
        <v>2505</v>
      </c>
    </row>
    <row r="1838" spans="4:10">
      <c r="D1838" s="20">
        <f t="shared" ref="D1838:F1857" si="87">D876</f>
        <v>0</v>
      </c>
      <c r="E1838" s="20">
        <f t="shared" si="87"/>
        <v>0</v>
      </c>
      <c r="F1838" s="927">
        <f t="shared" si="87"/>
        <v>0</v>
      </c>
      <c r="G1838" s="20"/>
      <c r="H1838" s="927">
        <f t="shared" ref="H1838:H1893" si="88">H876</f>
        <v>0</v>
      </c>
      <c r="I1838" s="927">
        <f t="shared" si="83"/>
        <v>0</v>
      </c>
      <c r="J1838" s="347" t="s">
        <v>2505</v>
      </c>
    </row>
    <row r="1839" spans="4:10">
      <c r="D1839" s="20">
        <f t="shared" si="87"/>
        <v>0</v>
      </c>
      <c r="E1839" s="20">
        <f t="shared" si="87"/>
        <v>0</v>
      </c>
      <c r="F1839" s="927">
        <f t="shared" si="87"/>
        <v>0</v>
      </c>
      <c r="G1839" s="20"/>
      <c r="H1839" s="927">
        <f t="shared" si="88"/>
        <v>0</v>
      </c>
      <c r="I1839" s="927">
        <f t="shared" si="83"/>
        <v>0</v>
      </c>
      <c r="J1839" s="347" t="s">
        <v>2505</v>
      </c>
    </row>
    <row r="1840" spans="4:10">
      <c r="D1840" s="20">
        <f t="shared" si="87"/>
        <v>0</v>
      </c>
      <c r="E1840" s="20">
        <f t="shared" si="87"/>
        <v>0</v>
      </c>
      <c r="F1840" s="927">
        <f t="shared" si="87"/>
        <v>0</v>
      </c>
      <c r="G1840" s="20"/>
      <c r="H1840" s="927">
        <f t="shared" si="88"/>
        <v>0</v>
      </c>
      <c r="I1840" s="927">
        <f t="shared" ref="I1840:I1893" si="89">I878</f>
        <v>0</v>
      </c>
      <c r="J1840" s="347" t="s">
        <v>2505</v>
      </c>
    </row>
    <row r="1841" spans="4:10">
      <c r="D1841" s="20">
        <f t="shared" si="87"/>
        <v>0</v>
      </c>
      <c r="E1841" s="20">
        <f t="shared" si="87"/>
        <v>0</v>
      </c>
      <c r="F1841" s="927">
        <f t="shared" si="87"/>
        <v>0</v>
      </c>
      <c r="G1841" s="20"/>
      <c r="H1841" s="927">
        <f t="shared" si="88"/>
        <v>0</v>
      </c>
      <c r="I1841" s="927">
        <f t="shared" si="89"/>
        <v>0</v>
      </c>
      <c r="J1841" s="347" t="s">
        <v>2505</v>
      </c>
    </row>
    <row r="1842" spans="4:10">
      <c r="D1842" s="20">
        <f t="shared" si="87"/>
        <v>0</v>
      </c>
      <c r="E1842" s="20">
        <f t="shared" si="87"/>
        <v>0</v>
      </c>
      <c r="F1842" s="927">
        <f t="shared" si="87"/>
        <v>0</v>
      </c>
      <c r="G1842" s="367"/>
      <c r="H1842" s="927">
        <f t="shared" si="88"/>
        <v>0</v>
      </c>
      <c r="I1842" s="927">
        <f t="shared" si="89"/>
        <v>0</v>
      </c>
      <c r="J1842" s="347" t="s">
        <v>2505</v>
      </c>
    </row>
    <row r="1843" spans="4:10">
      <c r="D1843" s="20">
        <f t="shared" si="87"/>
        <v>0</v>
      </c>
      <c r="E1843" s="20">
        <f t="shared" si="87"/>
        <v>0</v>
      </c>
      <c r="F1843" s="927">
        <f t="shared" si="87"/>
        <v>0</v>
      </c>
      <c r="G1843" s="367"/>
      <c r="H1843" s="927">
        <f t="shared" si="88"/>
        <v>0</v>
      </c>
      <c r="I1843" s="927">
        <f t="shared" si="89"/>
        <v>0</v>
      </c>
      <c r="J1843" s="347" t="s">
        <v>2505</v>
      </c>
    </row>
    <row r="1844" spans="4:10">
      <c r="D1844" s="20">
        <f t="shared" si="87"/>
        <v>0</v>
      </c>
      <c r="E1844" s="20">
        <f t="shared" si="87"/>
        <v>0</v>
      </c>
      <c r="F1844" s="927">
        <f t="shared" si="87"/>
        <v>0</v>
      </c>
      <c r="G1844" s="365"/>
      <c r="H1844" s="927">
        <f t="shared" si="88"/>
        <v>0</v>
      </c>
      <c r="I1844" s="927">
        <f t="shared" si="89"/>
        <v>0</v>
      </c>
      <c r="J1844" s="347" t="s">
        <v>2505</v>
      </c>
    </row>
    <row r="1845" spans="4:10">
      <c r="D1845" s="20">
        <f t="shared" si="87"/>
        <v>0</v>
      </c>
      <c r="E1845" s="20">
        <f t="shared" si="87"/>
        <v>0</v>
      </c>
      <c r="F1845" s="927">
        <f t="shared" si="87"/>
        <v>0</v>
      </c>
      <c r="G1845" s="365"/>
      <c r="H1845" s="927">
        <f t="shared" si="88"/>
        <v>0</v>
      </c>
      <c r="I1845" s="927">
        <f t="shared" si="89"/>
        <v>0</v>
      </c>
      <c r="J1845" s="347" t="s">
        <v>2505</v>
      </c>
    </row>
    <row r="1846" spans="4:10">
      <c r="D1846" s="20">
        <f t="shared" si="87"/>
        <v>0</v>
      </c>
      <c r="E1846" s="20">
        <f t="shared" si="87"/>
        <v>0</v>
      </c>
      <c r="F1846" s="927">
        <f t="shared" si="87"/>
        <v>0</v>
      </c>
      <c r="G1846" s="365"/>
      <c r="H1846" s="927">
        <f t="shared" si="88"/>
        <v>0</v>
      </c>
      <c r="I1846" s="927">
        <f t="shared" si="89"/>
        <v>0</v>
      </c>
      <c r="J1846" s="347" t="s">
        <v>2505</v>
      </c>
    </row>
    <row r="1847" spans="4:10">
      <c r="D1847" s="20">
        <f t="shared" si="87"/>
        <v>0</v>
      </c>
      <c r="E1847" s="20">
        <f t="shared" si="87"/>
        <v>0</v>
      </c>
      <c r="F1847" s="927">
        <f t="shared" si="87"/>
        <v>0</v>
      </c>
      <c r="G1847" s="365"/>
      <c r="H1847" s="927">
        <f t="shared" si="88"/>
        <v>0</v>
      </c>
      <c r="I1847" s="927">
        <f t="shared" si="89"/>
        <v>0</v>
      </c>
      <c r="J1847" s="347" t="s">
        <v>2505</v>
      </c>
    </row>
    <row r="1848" spans="4:10">
      <c r="D1848" s="20">
        <f t="shared" si="87"/>
        <v>0</v>
      </c>
      <c r="E1848" s="20">
        <f t="shared" si="87"/>
        <v>0</v>
      </c>
      <c r="F1848" s="927">
        <f t="shared" si="87"/>
        <v>0</v>
      </c>
      <c r="G1848" s="365"/>
      <c r="H1848" s="927">
        <f t="shared" si="88"/>
        <v>0</v>
      </c>
      <c r="I1848" s="927">
        <f t="shared" si="89"/>
        <v>0</v>
      </c>
      <c r="J1848" s="347" t="s">
        <v>2505</v>
      </c>
    </row>
    <row r="1849" spans="4:10">
      <c r="D1849" s="20">
        <f t="shared" si="87"/>
        <v>0</v>
      </c>
      <c r="E1849" s="20">
        <f t="shared" si="87"/>
        <v>0</v>
      </c>
      <c r="F1849" s="927">
        <f t="shared" si="87"/>
        <v>0</v>
      </c>
      <c r="G1849" s="365"/>
      <c r="H1849" s="927">
        <f t="shared" si="88"/>
        <v>0</v>
      </c>
      <c r="I1849" s="927">
        <f t="shared" si="89"/>
        <v>0</v>
      </c>
      <c r="J1849" s="347" t="s">
        <v>2505</v>
      </c>
    </row>
    <row r="1850" spans="4:10">
      <c r="D1850" s="20">
        <f t="shared" si="87"/>
        <v>0</v>
      </c>
      <c r="E1850" s="20">
        <f t="shared" si="87"/>
        <v>0</v>
      </c>
      <c r="F1850" s="927">
        <f t="shared" si="87"/>
        <v>0</v>
      </c>
      <c r="G1850" s="365"/>
      <c r="H1850" s="927">
        <f t="shared" si="88"/>
        <v>0</v>
      </c>
      <c r="I1850" s="927">
        <f t="shared" si="89"/>
        <v>0</v>
      </c>
      <c r="J1850" s="347" t="s">
        <v>2505</v>
      </c>
    </row>
    <row r="1851" spans="4:10">
      <c r="D1851" s="20">
        <f t="shared" si="87"/>
        <v>0</v>
      </c>
      <c r="E1851" s="20">
        <f t="shared" si="87"/>
        <v>0</v>
      </c>
      <c r="F1851" s="927">
        <f t="shared" si="87"/>
        <v>0</v>
      </c>
      <c r="G1851" s="365"/>
      <c r="H1851" s="927">
        <f t="shared" si="88"/>
        <v>0</v>
      </c>
      <c r="I1851" s="927">
        <f t="shared" si="89"/>
        <v>0</v>
      </c>
      <c r="J1851" s="347" t="s">
        <v>2505</v>
      </c>
    </row>
    <row r="1852" spans="4:10">
      <c r="D1852" s="20">
        <f t="shared" si="87"/>
        <v>0</v>
      </c>
      <c r="E1852" s="20">
        <f t="shared" si="87"/>
        <v>0</v>
      </c>
      <c r="F1852" s="927">
        <f t="shared" si="87"/>
        <v>0</v>
      </c>
      <c r="G1852" s="365"/>
      <c r="H1852" s="927">
        <f t="shared" si="88"/>
        <v>0</v>
      </c>
      <c r="I1852" s="927">
        <f t="shared" si="89"/>
        <v>0</v>
      </c>
      <c r="J1852" s="347" t="s">
        <v>2505</v>
      </c>
    </row>
    <row r="1853" spans="4:10">
      <c r="D1853" s="20">
        <f t="shared" si="87"/>
        <v>0</v>
      </c>
      <c r="E1853" s="20">
        <f t="shared" si="87"/>
        <v>0</v>
      </c>
      <c r="F1853" s="927">
        <f t="shared" si="87"/>
        <v>0</v>
      </c>
      <c r="G1853" s="365"/>
      <c r="H1853" s="927">
        <f t="shared" si="88"/>
        <v>0</v>
      </c>
      <c r="I1853" s="927">
        <f t="shared" si="89"/>
        <v>0</v>
      </c>
      <c r="J1853" s="347" t="s">
        <v>2505</v>
      </c>
    </row>
    <row r="1854" spans="4:10">
      <c r="D1854" s="20">
        <f t="shared" si="87"/>
        <v>0</v>
      </c>
      <c r="E1854" s="20">
        <f t="shared" si="87"/>
        <v>0</v>
      </c>
      <c r="F1854" s="927">
        <f t="shared" si="87"/>
        <v>0</v>
      </c>
      <c r="G1854" s="365"/>
      <c r="H1854" s="927">
        <f t="shared" si="88"/>
        <v>0</v>
      </c>
      <c r="I1854" s="927">
        <f t="shared" si="89"/>
        <v>0</v>
      </c>
      <c r="J1854" s="347" t="s">
        <v>2505</v>
      </c>
    </row>
    <row r="1855" spans="4:10">
      <c r="D1855" s="20">
        <f t="shared" si="87"/>
        <v>0</v>
      </c>
      <c r="E1855" s="20">
        <f t="shared" si="87"/>
        <v>0</v>
      </c>
      <c r="F1855" s="927">
        <f t="shared" si="87"/>
        <v>0</v>
      </c>
      <c r="G1855" s="365"/>
      <c r="H1855" s="927">
        <f t="shared" si="88"/>
        <v>0</v>
      </c>
      <c r="I1855" s="927">
        <f t="shared" si="89"/>
        <v>0</v>
      </c>
      <c r="J1855" s="347" t="s">
        <v>2505</v>
      </c>
    </row>
    <row r="1856" spans="4:10">
      <c r="D1856" s="20">
        <f t="shared" si="87"/>
        <v>0</v>
      </c>
      <c r="E1856" s="20">
        <f t="shared" si="87"/>
        <v>0</v>
      </c>
      <c r="F1856" s="927">
        <f t="shared" si="87"/>
        <v>0</v>
      </c>
      <c r="G1856" s="365"/>
      <c r="H1856" s="927">
        <f t="shared" si="88"/>
        <v>0</v>
      </c>
      <c r="I1856" s="927">
        <f t="shared" si="89"/>
        <v>0</v>
      </c>
      <c r="J1856" s="347" t="s">
        <v>2505</v>
      </c>
    </row>
    <row r="1857" spans="4:10">
      <c r="D1857" s="20">
        <f t="shared" si="87"/>
        <v>0</v>
      </c>
      <c r="E1857" s="20">
        <f t="shared" si="87"/>
        <v>0</v>
      </c>
      <c r="F1857" s="927">
        <f t="shared" si="87"/>
        <v>0</v>
      </c>
      <c r="G1857" s="365"/>
      <c r="H1857" s="927">
        <f t="shared" si="88"/>
        <v>0</v>
      </c>
      <c r="I1857" s="927">
        <f t="shared" si="89"/>
        <v>0</v>
      </c>
      <c r="J1857" s="347" t="s">
        <v>2505</v>
      </c>
    </row>
    <row r="1858" spans="4:10">
      <c r="D1858" s="20">
        <f t="shared" ref="D1858:F1877" si="90">D896</f>
        <v>0</v>
      </c>
      <c r="E1858" s="20">
        <f t="shared" si="90"/>
        <v>0</v>
      </c>
      <c r="F1858" s="927">
        <f t="shared" si="90"/>
        <v>0</v>
      </c>
      <c r="G1858" s="365"/>
      <c r="H1858" s="927">
        <f t="shared" si="88"/>
        <v>0</v>
      </c>
      <c r="I1858" s="927">
        <f t="shared" si="89"/>
        <v>0</v>
      </c>
      <c r="J1858" s="347" t="s">
        <v>2505</v>
      </c>
    </row>
    <row r="1859" spans="4:10">
      <c r="D1859" s="20">
        <f t="shared" si="90"/>
        <v>0</v>
      </c>
      <c r="E1859" s="20">
        <f t="shared" si="90"/>
        <v>0</v>
      </c>
      <c r="F1859" s="927">
        <f t="shared" si="90"/>
        <v>0</v>
      </c>
      <c r="G1859" s="365"/>
      <c r="H1859" s="927">
        <f t="shared" si="88"/>
        <v>0</v>
      </c>
      <c r="I1859" s="927">
        <f t="shared" si="89"/>
        <v>0</v>
      </c>
      <c r="J1859" s="347" t="s">
        <v>2505</v>
      </c>
    </row>
    <row r="1860" spans="4:10">
      <c r="D1860" s="20">
        <f t="shared" si="90"/>
        <v>0</v>
      </c>
      <c r="E1860" s="20">
        <f t="shared" si="90"/>
        <v>0</v>
      </c>
      <c r="F1860" s="927">
        <f t="shared" si="90"/>
        <v>0</v>
      </c>
      <c r="G1860" s="365"/>
      <c r="H1860" s="927">
        <f t="shared" si="88"/>
        <v>0</v>
      </c>
      <c r="I1860" s="927">
        <f t="shared" si="89"/>
        <v>0</v>
      </c>
      <c r="J1860" s="347" t="s">
        <v>2505</v>
      </c>
    </row>
    <row r="1861" spans="4:10">
      <c r="D1861" s="20">
        <f t="shared" si="90"/>
        <v>0</v>
      </c>
      <c r="E1861" s="20">
        <f t="shared" si="90"/>
        <v>0</v>
      </c>
      <c r="F1861" s="927">
        <f t="shared" si="90"/>
        <v>0</v>
      </c>
      <c r="G1861" s="365"/>
      <c r="H1861" s="927">
        <f t="shared" si="88"/>
        <v>0</v>
      </c>
      <c r="I1861" s="927">
        <f t="shared" si="89"/>
        <v>0</v>
      </c>
      <c r="J1861" s="347" t="s">
        <v>2505</v>
      </c>
    </row>
    <row r="1862" spans="4:10">
      <c r="D1862" s="20">
        <f t="shared" si="90"/>
        <v>0</v>
      </c>
      <c r="E1862" s="20">
        <f t="shared" si="90"/>
        <v>0</v>
      </c>
      <c r="F1862" s="927">
        <f t="shared" si="90"/>
        <v>0</v>
      </c>
      <c r="G1862" s="365"/>
      <c r="H1862" s="927">
        <f t="shared" si="88"/>
        <v>0</v>
      </c>
      <c r="I1862" s="927">
        <f t="shared" si="89"/>
        <v>0</v>
      </c>
      <c r="J1862" s="347" t="s">
        <v>2505</v>
      </c>
    </row>
    <row r="1863" spans="4:10">
      <c r="D1863" s="20">
        <f t="shared" si="90"/>
        <v>0</v>
      </c>
      <c r="E1863" s="20">
        <f t="shared" si="90"/>
        <v>0</v>
      </c>
      <c r="F1863" s="927">
        <f t="shared" si="90"/>
        <v>0</v>
      </c>
      <c r="G1863" s="365"/>
      <c r="H1863" s="927">
        <f t="shared" si="88"/>
        <v>0</v>
      </c>
      <c r="I1863" s="927">
        <f t="shared" si="89"/>
        <v>0</v>
      </c>
      <c r="J1863" s="347" t="s">
        <v>2505</v>
      </c>
    </row>
    <row r="1864" spans="4:10">
      <c r="D1864" s="20">
        <f t="shared" si="90"/>
        <v>0</v>
      </c>
      <c r="E1864" s="20">
        <f t="shared" si="90"/>
        <v>0</v>
      </c>
      <c r="F1864" s="927">
        <f t="shared" si="90"/>
        <v>0</v>
      </c>
      <c r="G1864" s="365"/>
      <c r="H1864" s="927">
        <f t="shared" si="88"/>
        <v>0</v>
      </c>
      <c r="I1864" s="927">
        <f t="shared" si="89"/>
        <v>0</v>
      </c>
      <c r="J1864" s="347" t="s">
        <v>2505</v>
      </c>
    </row>
    <row r="1865" spans="4:10">
      <c r="D1865" s="20">
        <f t="shared" si="90"/>
        <v>0</v>
      </c>
      <c r="E1865" s="20">
        <f t="shared" si="90"/>
        <v>0</v>
      </c>
      <c r="F1865" s="927">
        <f t="shared" si="90"/>
        <v>0</v>
      </c>
      <c r="G1865" s="365"/>
      <c r="H1865" s="927">
        <f t="shared" si="88"/>
        <v>0</v>
      </c>
      <c r="I1865" s="927">
        <f t="shared" si="89"/>
        <v>0</v>
      </c>
      <c r="J1865" s="347" t="s">
        <v>2505</v>
      </c>
    </row>
    <row r="1866" spans="4:10">
      <c r="D1866" s="20">
        <f t="shared" si="90"/>
        <v>0</v>
      </c>
      <c r="E1866" s="20">
        <f t="shared" si="90"/>
        <v>0</v>
      </c>
      <c r="F1866" s="927">
        <f t="shared" si="90"/>
        <v>0</v>
      </c>
      <c r="G1866" s="365"/>
      <c r="H1866" s="927">
        <f t="shared" si="88"/>
        <v>0</v>
      </c>
      <c r="I1866" s="927">
        <f t="shared" si="89"/>
        <v>0</v>
      </c>
      <c r="J1866" s="347" t="s">
        <v>2505</v>
      </c>
    </row>
    <row r="1867" spans="4:10">
      <c r="D1867" s="20">
        <f t="shared" si="90"/>
        <v>0</v>
      </c>
      <c r="E1867" s="20">
        <f t="shared" si="90"/>
        <v>0</v>
      </c>
      <c r="F1867" s="927">
        <f t="shared" si="90"/>
        <v>0</v>
      </c>
      <c r="G1867" s="365"/>
      <c r="H1867" s="927">
        <f t="shared" si="88"/>
        <v>0</v>
      </c>
      <c r="I1867" s="927">
        <f t="shared" si="89"/>
        <v>0</v>
      </c>
      <c r="J1867" s="347" t="s">
        <v>2505</v>
      </c>
    </row>
    <row r="1868" spans="4:10">
      <c r="D1868" s="20">
        <f t="shared" si="90"/>
        <v>0</v>
      </c>
      <c r="E1868" s="20">
        <f t="shared" si="90"/>
        <v>0</v>
      </c>
      <c r="F1868" s="927">
        <f t="shared" si="90"/>
        <v>0</v>
      </c>
      <c r="G1868" s="365"/>
      <c r="H1868" s="927">
        <f t="shared" si="88"/>
        <v>0</v>
      </c>
      <c r="I1868" s="927">
        <f t="shared" si="89"/>
        <v>0</v>
      </c>
      <c r="J1868" s="347" t="s">
        <v>2505</v>
      </c>
    </row>
    <row r="1869" spans="4:10">
      <c r="D1869" s="20">
        <f t="shared" si="90"/>
        <v>0</v>
      </c>
      <c r="E1869" s="20">
        <f t="shared" si="90"/>
        <v>0</v>
      </c>
      <c r="F1869" s="927">
        <f t="shared" si="90"/>
        <v>0</v>
      </c>
      <c r="G1869" s="365"/>
      <c r="H1869" s="927">
        <f t="shared" si="88"/>
        <v>0</v>
      </c>
      <c r="I1869" s="927">
        <f t="shared" si="89"/>
        <v>0</v>
      </c>
      <c r="J1869" s="347" t="s">
        <v>2505</v>
      </c>
    </row>
    <row r="1870" spans="4:10">
      <c r="D1870" s="20">
        <f t="shared" si="90"/>
        <v>0</v>
      </c>
      <c r="E1870" s="20">
        <f t="shared" si="90"/>
        <v>0</v>
      </c>
      <c r="F1870" s="927">
        <f t="shared" si="90"/>
        <v>0</v>
      </c>
      <c r="G1870" s="365"/>
      <c r="H1870" s="927">
        <f t="shared" si="88"/>
        <v>0</v>
      </c>
      <c r="I1870" s="927">
        <f t="shared" si="89"/>
        <v>0</v>
      </c>
      <c r="J1870" s="347" t="s">
        <v>2505</v>
      </c>
    </row>
    <row r="1871" spans="4:10">
      <c r="D1871" s="20">
        <f t="shared" si="90"/>
        <v>0</v>
      </c>
      <c r="E1871" s="20">
        <f t="shared" si="90"/>
        <v>0</v>
      </c>
      <c r="F1871" s="927">
        <f t="shared" si="90"/>
        <v>0</v>
      </c>
      <c r="G1871" s="365"/>
      <c r="H1871" s="927">
        <f t="shared" si="88"/>
        <v>0</v>
      </c>
      <c r="I1871" s="927">
        <f t="shared" si="89"/>
        <v>0</v>
      </c>
      <c r="J1871" s="347" t="s">
        <v>2505</v>
      </c>
    </row>
    <row r="1872" spans="4:10">
      <c r="D1872" s="20">
        <f t="shared" si="90"/>
        <v>0</v>
      </c>
      <c r="E1872" s="20">
        <f t="shared" si="90"/>
        <v>0</v>
      </c>
      <c r="F1872" s="927">
        <f t="shared" si="90"/>
        <v>0</v>
      </c>
      <c r="G1872" s="365"/>
      <c r="H1872" s="927">
        <f t="shared" si="88"/>
        <v>0</v>
      </c>
      <c r="I1872" s="927">
        <f t="shared" si="89"/>
        <v>0</v>
      </c>
      <c r="J1872" s="347" t="s">
        <v>2505</v>
      </c>
    </row>
    <row r="1873" spans="4:10">
      <c r="D1873" s="20">
        <f t="shared" si="90"/>
        <v>0</v>
      </c>
      <c r="E1873" s="20">
        <f t="shared" si="90"/>
        <v>0</v>
      </c>
      <c r="F1873" s="927">
        <f t="shared" si="90"/>
        <v>0</v>
      </c>
      <c r="G1873" s="365"/>
      <c r="H1873" s="927">
        <f t="shared" si="88"/>
        <v>0</v>
      </c>
      <c r="I1873" s="927">
        <f t="shared" si="89"/>
        <v>0</v>
      </c>
      <c r="J1873" s="347" t="s">
        <v>2505</v>
      </c>
    </row>
    <row r="1874" spans="4:10">
      <c r="D1874" s="20">
        <f t="shared" si="90"/>
        <v>0</v>
      </c>
      <c r="E1874" s="20">
        <f t="shared" si="90"/>
        <v>0</v>
      </c>
      <c r="F1874" s="927">
        <f t="shared" si="90"/>
        <v>0</v>
      </c>
      <c r="G1874" s="365"/>
      <c r="H1874" s="927">
        <f t="shared" si="88"/>
        <v>0</v>
      </c>
      <c r="I1874" s="927">
        <f t="shared" si="89"/>
        <v>0</v>
      </c>
      <c r="J1874" s="347" t="s">
        <v>2505</v>
      </c>
    </row>
    <row r="1875" spans="4:10">
      <c r="D1875" s="20">
        <f t="shared" si="90"/>
        <v>0</v>
      </c>
      <c r="E1875" s="20">
        <f t="shared" si="90"/>
        <v>0</v>
      </c>
      <c r="F1875" s="927">
        <f t="shared" si="90"/>
        <v>0</v>
      </c>
      <c r="G1875" s="365"/>
      <c r="H1875" s="927">
        <f t="shared" si="88"/>
        <v>0</v>
      </c>
      <c r="I1875" s="927">
        <f t="shared" si="89"/>
        <v>0</v>
      </c>
      <c r="J1875" s="347" t="s">
        <v>2505</v>
      </c>
    </row>
    <row r="1876" spans="4:10">
      <c r="D1876" s="20">
        <f t="shared" si="90"/>
        <v>0</v>
      </c>
      <c r="E1876" s="20">
        <f t="shared" si="90"/>
        <v>0</v>
      </c>
      <c r="F1876" s="927">
        <f t="shared" si="90"/>
        <v>0</v>
      </c>
      <c r="G1876" s="365"/>
      <c r="H1876" s="927">
        <f t="shared" si="88"/>
        <v>0</v>
      </c>
      <c r="I1876" s="927">
        <f t="shared" si="89"/>
        <v>0</v>
      </c>
      <c r="J1876" s="347" t="s">
        <v>2505</v>
      </c>
    </row>
    <row r="1877" spans="4:10">
      <c r="D1877" s="20">
        <f t="shared" si="90"/>
        <v>0</v>
      </c>
      <c r="E1877" s="20">
        <f t="shared" si="90"/>
        <v>0</v>
      </c>
      <c r="F1877" s="927">
        <f t="shared" si="90"/>
        <v>0</v>
      </c>
      <c r="G1877" s="365"/>
      <c r="H1877" s="927">
        <f t="shared" si="88"/>
        <v>0</v>
      </c>
      <c r="I1877" s="927">
        <f t="shared" si="89"/>
        <v>0</v>
      </c>
      <c r="J1877" s="347" t="s">
        <v>2505</v>
      </c>
    </row>
    <row r="1878" spans="4:10">
      <c r="D1878" s="20">
        <f t="shared" ref="D1878:F1897" si="91">D916</f>
        <v>0</v>
      </c>
      <c r="E1878" s="20">
        <f t="shared" si="91"/>
        <v>0</v>
      </c>
      <c r="F1878" s="927">
        <f t="shared" si="91"/>
        <v>0</v>
      </c>
      <c r="G1878" s="365"/>
      <c r="H1878" s="927">
        <f t="shared" si="88"/>
        <v>0</v>
      </c>
      <c r="I1878" s="927">
        <f t="shared" si="89"/>
        <v>0</v>
      </c>
      <c r="J1878" s="347" t="s">
        <v>2505</v>
      </c>
    </row>
    <row r="1879" spans="4:10">
      <c r="D1879" s="20">
        <f t="shared" si="91"/>
        <v>0</v>
      </c>
      <c r="E1879" s="20">
        <f t="shared" si="91"/>
        <v>0</v>
      </c>
      <c r="F1879" s="927">
        <f t="shared" si="91"/>
        <v>0</v>
      </c>
      <c r="G1879" s="365"/>
      <c r="H1879" s="927">
        <f t="shared" si="88"/>
        <v>0</v>
      </c>
      <c r="I1879" s="927">
        <f t="shared" si="89"/>
        <v>0</v>
      </c>
      <c r="J1879" s="347" t="s">
        <v>2505</v>
      </c>
    </row>
    <row r="1880" spans="4:10">
      <c r="D1880" s="20">
        <f t="shared" si="91"/>
        <v>0</v>
      </c>
      <c r="E1880" s="20">
        <f t="shared" si="91"/>
        <v>0</v>
      </c>
      <c r="F1880" s="927">
        <f t="shared" si="91"/>
        <v>0</v>
      </c>
      <c r="G1880" s="365"/>
      <c r="H1880" s="927">
        <f t="shared" si="88"/>
        <v>0</v>
      </c>
      <c r="I1880" s="927">
        <f t="shared" si="89"/>
        <v>0</v>
      </c>
      <c r="J1880" s="347" t="s">
        <v>2505</v>
      </c>
    </row>
    <row r="1881" spans="4:10">
      <c r="D1881" s="20">
        <f t="shared" si="91"/>
        <v>0</v>
      </c>
      <c r="E1881" s="20">
        <f t="shared" si="91"/>
        <v>0</v>
      </c>
      <c r="F1881" s="927">
        <f t="shared" si="91"/>
        <v>0</v>
      </c>
      <c r="G1881" s="365"/>
      <c r="H1881" s="927">
        <f t="shared" si="88"/>
        <v>0</v>
      </c>
      <c r="I1881" s="927">
        <f t="shared" si="89"/>
        <v>0</v>
      </c>
      <c r="J1881" s="347" t="s">
        <v>2505</v>
      </c>
    </row>
    <row r="1882" spans="4:10">
      <c r="D1882" s="20">
        <f t="shared" si="91"/>
        <v>0</v>
      </c>
      <c r="E1882" s="20">
        <f t="shared" si="91"/>
        <v>0</v>
      </c>
      <c r="F1882" s="927">
        <f t="shared" si="91"/>
        <v>0</v>
      </c>
      <c r="G1882" s="365"/>
      <c r="H1882" s="927">
        <f t="shared" si="88"/>
        <v>0</v>
      </c>
      <c r="I1882" s="927">
        <f t="shared" si="89"/>
        <v>0</v>
      </c>
      <c r="J1882" s="347" t="s">
        <v>2505</v>
      </c>
    </row>
    <row r="1883" spans="4:10">
      <c r="D1883" s="20">
        <f t="shared" si="91"/>
        <v>0</v>
      </c>
      <c r="E1883" s="20">
        <f t="shared" si="91"/>
        <v>0</v>
      </c>
      <c r="F1883" s="927">
        <f t="shared" si="91"/>
        <v>0</v>
      </c>
      <c r="G1883" s="365"/>
      <c r="H1883" s="927">
        <f t="shared" si="88"/>
        <v>0</v>
      </c>
      <c r="I1883" s="927">
        <f t="shared" si="89"/>
        <v>0</v>
      </c>
      <c r="J1883" s="347" t="s">
        <v>2505</v>
      </c>
    </row>
    <row r="1884" spans="4:10">
      <c r="D1884" s="20">
        <f t="shared" si="91"/>
        <v>0</v>
      </c>
      <c r="E1884" s="20">
        <f t="shared" si="91"/>
        <v>0</v>
      </c>
      <c r="F1884" s="927">
        <f t="shared" si="91"/>
        <v>0</v>
      </c>
      <c r="G1884" s="365"/>
      <c r="H1884" s="927">
        <f t="shared" si="88"/>
        <v>0</v>
      </c>
      <c r="I1884" s="927">
        <f t="shared" si="89"/>
        <v>0</v>
      </c>
      <c r="J1884" s="347" t="s">
        <v>2505</v>
      </c>
    </row>
    <row r="1885" spans="4:10">
      <c r="D1885" s="20">
        <f t="shared" si="91"/>
        <v>0</v>
      </c>
      <c r="E1885" s="20">
        <f t="shared" si="91"/>
        <v>0</v>
      </c>
      <c r="F1885" s="927">
        <f t="shared" si="91"/>
        <v>0</v>
      </c>
      <c r="G1885" s="365"/>
      <c r="H1885" s="927">
        <f t="shared" si="88"/>
        <v>0</v>
      </c>
      <c r="I1885" s="927">
        <f t="shared" si="89"/>
        <v>0</v>
      </c>
      <c r="J1885" s="347" t="s">
        <v>2505</v>
      </c>
    </row>
    <row r="1886" spans="4:10">
      <c r="D1886" s="20">
        <f t="shared" si="91"/>
        <v>0</v>
      </c>
      <c r="E1886" s="20">
        <f t="shared" si="91"/>
        <v>0</v>
      </c>
      <c r="F1886" s="927">
        <f t="shared" si="91"/>
        <v>0</v>
      </c>
      <c r="G1886" s="365"/>
      <c r="H1886" s="927">
        <f t="shared" si="88"/>
        <v>0</v>
      </c>
      <c r="I1886" s="927">
        <f t="shared" si="89"/>
        <v>0</v>
      </c>
      <c r="J1886" s="347" t="s">
        <v>2505</v>
      </c>
    </row>
    <row r="1887" spans="4:10">
      <c r="D1887" s="20">
        <f t="shared" si="91"/>
        <v>0</v>
      </c>
      <c r="E1887" s="20">
        <f t="shared" si="91"/>
        <v>0</v>
      </c>
      <c r="F1887" s="927">
        <f t="shared" si="91"/>
        <v>0</v>
      </c>
      <c r="G1887" s="365"/>
      <c r="H1887" s="927">
        <f t="shared" si="88"/>
        <v>0</v>
      </c>
      <c r="I1887" s="927">
        <f t="shared" si="89"/>
        <v>0</v>
      </c>
      <c r="J1887" s="347" t="s">
        <v>2505</v>
      </c>
    </row>
    <row r="1888" spans="4:10">
      <c r="D1888" s="20">
        <f t="shared" si="91"/>
        <v>0</v>
      </c>
      <c r="E1888" s="20">
        <f t="shared" si="91"/>
        <v>0</v>
      </c>
      <c r="F1888" s="927">
        <f t="shared" si="91"/>
        <v>0</v>
      </c>
      <c r="G1888" s="365"/>
      <c r="H1888" s="927">
        <f t="shared" si="88"/>
        <v>0</v>
      </c>
      <c r="I1888" s="927">
        <f t="shared" si="89"/>
        <v>0</v>
      </c>
      <c r="J1888" s="347" t="s">
        <v>2505</v>
      </c>
    </row>
    <row r="1889" spans="4:10">
      <c r="D1889" s="20">
        <f t="shared" si="91"/>
        <v>0</v>
      </c>
      <c r="E1889" s="20">
        <f t="shared" si="91"/>
        <v>0</v>
      </c>
      <c r="F1889" s="927">
        <f t="shared" si="91"/>
        <v>0</v>
      </c>
      <c r="G1889" s="365"/>
      <c r="H1889" s="927">
        <f t="shared" si="88"/>
        <v>0</v>
      </c>
      <c r="I1889" s="927">
        <f t="shared" si="89"/>
        <v>0</v>
      </c>
      <c r="J1889" s="347" t="s">
        <v>2505</v>
      </c>
    </row>
    <row r="1890" spans="4:10">
      <c r="D1890" s="20">
        <f t="shared" si="91"/>
        <v>0</v>
      </c>
      <c r="E1890" s="20">
        <f t="shared" si="91"/>
        <v>0</v>
      </c>
      <c r="F1890" s="927">
        <f t="shared" si="91"/>
        <v>0</v>
      </c>
      <c r="G1890" s="365"/>
      <c r="H1890" s="927">
        <f t="shared" si="88"/>
        <v>0</v>
      </c>
      <c r="I1890" s="927">
        <f t="shared" si="89"/>
        <v>0</v>
      </c>
      <c r="J1890" s="347" t="s">
        <v>2505</v>
      </c>
    </row>
    <row r="1891" spans="4:10">
      <c r="D1891" s="20">
        <f t="shared" si="91"/>
        <v>0</v>
      </c>
      <c r="E1891" s="20">
        <f t="shared" si="91"/>
        <v>0</v>
      </c>
      <c r="F1891" s="927">
        <f t="shared" si="91"/>
        <v>0</v>
      </c>
      <c r="G1891" s="365"/>
      <c r="H1891" s="927">
        <f t="shared" si="88"/>
        <v>0</v>
      </c>
      <c r="I1891" s="927">
        <f t="shared" si="89"/>
        <v>0</v>
      </c>
      <c r="J1891" s="347" t="s">
        <v>2505</v>
      </c>
    </row>
    <row r="1892" spans="4:10">
      <c r="D1892" s="20">
        <f t="shared" si="91"/>
        <v>0</v>
      </c>
      <c r="E1892" s="20">
        <f t="shared" si="91"/>
        <v>0</v>
      </c>
      <c r="F1892" s="927">
        <f t="shared" si="91"/>
        <v>0</v>
      </c>
      <c r="G1892" s="365"/>
      <c r="H1892" s="927">
        <f t="shared" si="88"/>
        <v>0</v>
      </c>
      <c r="I1892" s="927">
        <f t="shared" si="89"/>
        <v>0</v>
      </c>
      <c r="J1892" s="347" t="s">
        <v>2505</v>
      </c>
    </row>
    <row r="1893" spans="4:10">
      <c r="D1893" s="20">
        <f t="shared" si="91"/>
        <v>0</v>
      </c>
      <c r="E1893" s="20">
        <f t="shared" si="91"/>
        <v>0</v>
      </c>
      <c r="F1893" s="927">
        <f t="shared" si="91"/>
        <v>0</v>
      </c>
      <c r="G1893" s="365"/>
      <c r="H1893" s="927">
        <f t="shared" si="88"/>
        <v>0</v>
      </c>
      <c r="I1893" s="927">
        <f t="shared" si="89"/>
        <v>0</v>
      </c>
      <c r="J1893" s="347" t="s">
        <v>2505</v>
      </c>
    </row>
    <row r="1894" spans="4:10">
      <c r="D1894" s="20">
        <f t="shared" si="91"/>
        <v>0</v>
      </c>
      <c r="E1894" s="20">
        <f t="shared" si="91"/>
        <v>0</v>
      </c>
      <c r="F1894" s="927">
        <f t="shared" si="91"/>
        <v>0</v>
      </c>
      <c r="G1894" s="365"/>
      <c r="H1894" s="927">
        <f t="shared" ref="H1894:I1909" si="92">H932</f>
        <v>0</v>
      </c>
      <c r="I1894" s="927">
        <f t="shared" si="92"/>
        <v>0</v>
      </c>
      <c r="J1894" s="347" t="s">
        <v>2505</v>
      </c>
    </row>
    <row r="1895" spans="4:10">
      <c r="D1895" s="20">
        <f t="shared" si="91"/>
        <v>0</v>
      </c>
      <c r="E1895" s="20">
        <f t="shared" si="91"/>
        <v>0</v>
      </c>
      <c r="F1895" s="927">
        <f t="shared" si="91"/>
        <v>0</v>
      </c>
      <c r="G1895" s="365"/>
      <c r="H1895" s="927">
        <f t="shared" si="92"/>
        <v>0</v>
      </c>
      <c r="I1895" s="927">
        <f t="shared" si="92"/>
        <v>0</v>
      </c>
      <c r="J1895" s="347" t="s">
        <v>2505</v>
      </c>
    </row>
    <row r="1896" spans="4:10">
      <c r="D1896" s="20">
        <f t="shared" si="91"/>
        <v>0</v>
      </c>
      <c r="E1896" s="20">
        <f t="shared" si="91"/>
        <v>0</v>
      </c>
      <c r="F1896" s="927">
        <f t="shared" si="91"/>
        <v>0</v>
      </c>
      <c r="G1896" s="365"/>
      <c r="H1896" s="927">
        <f t="shared" si="92"/>
        <v>0</v>
      </c>
      <c r="I1896" s="927">
        <f t="shared" si="92"/>
        <v>0</v>
      </c>
      <c r="J1896" s="347" t="s">
        <v>2505</v>
      </c>
    </row>
    <row r="1897" spans="4:10">
      <c r="D1897" s="20">
        <f t="shared" si="91"/>
        <v>0</v>
      </c>
      <c r="E1897" s="20">
        <f t="shared" si="91"/>
        <v>0</v>
      </c>
      <c r="F1897" s="927">
        <f t="shared" si="91"/>
        <v>0</v>
      </c>
      <c r="G1897" s="365"/>
      <c r="H1897" s="927">
        <f t="shared" si="92"/>
        <v>0</v>
      </c>
      <c r="I1897" s="927">
        <f t="shared" si="92"/>
        <v>0</v>
      </c>
      <c r="J1897" s="347" t="s">
        <v>2505</v>
      </c>
    </row>
    <row r="1898" spans="4:10">
      <c r="D1898" s="20">
        <f t="shared" ref="D1898:F1908" si="93">D936</f>
        <v>0</v>
      </c>
      <c r="E1898" s="20">
        <f t="shared" si="93"/>
        <v>0</v>
      </c>
      <c r="F1898" s="927">
        <f t="shared" si="93"/>
        <v>0</v>
      </c>
      <c r="G1898" s="365"/>
      <c r="H1898" s="927">
        <f t="shared" si="92"/>
        <v>0</v>
      </c>
      <c r="I1898" s="927">
        <f t="shared" si="92"/>
        <v>0</v>
      </c>
      <c r="J1898" s="347" t="s">
        <v>2505</v>
      </c>
    </row>
    <row r="1899" spans="4:10">
      <c r="D1899" s="20">
        <f t="shared" si="93"/>
        <v>0</v>
      </c>
      <c r="E1899" s="20">
        <f t="shared" si="93"/>
        <v>0</v>
      </c>
      <c r="F1899" s="927">
        <f t="shared" si="93"/>
        <v>0</v>
      </c>
      <c r="G1899" s="365"/>
      <c r="H1899" s="927">
        <f t="shared" si="92"/>
        <v>0</v>
      </c>
      <c r="I1899" s="927">
        <f t="shared" si="92"/>
        <v>0</v>
      </c>
      <c r="J1899" s="347" t="s">
        <v>2505</v>
      </c>
    </row>
    <row r="1900" spans="4:10">
      <c r="D1900" s="20">
        <f t="shared" si="93"/>
        <v>0</v>
      </c>
      <c r="E1900" s="20">
        <f t="shared" si="93"/>
        <v>0</v>
      </c>
      <c r="F1900" s="927">
        <f t="shared" si="93"/>
        <v>0</v>
      </c>
      <c r="G1900" s="365"/>
      <c r="H1900" s="927">
        <f t="shared" si="92"/>
        <v>0</v>
      </c>
      <c r="I1900" s="927">
        <f t="shared" si="92"/>
        <v>0</v>
      </c>
      <c r="J1900" s="347" t="s">
        <v>2505</v>
      </c>
    </row>
    <row r="1901" spans="4:10">
      <c r="D1901" s="20">
        <f t="shared" si="93"/>
        <v>0</v>
      </c>
      <c r="E1901" s="20">
        <f t="shared" si="93"/>
        <v>0</v>
      </c>
      <c r="F1901" s="927">
        <f t="shared" si="93"/>
        <v>0</v>
      </c>
      <c r="G1901" s="365"/>
      <c r="H1901" s="927">
        <f t="shared" si="92"/>
        <v>0</v>
      </c>
      <c r="I1901" s="927">
        <f t="shared" si="92"/>
        <v>0</v>
      </c>
      <c r="J1901" s="347" t="s">
        <v>2505</v>
      </c>
    </row>
    <row r="1902" spans="4:10">
      <c r="D1902" s="20">
        <f t="shared" si="93"/>
        <v>0</v>
      </c>
      <c r="E1902" s="20">
        <f t="shared" si="93"/>
        <v>0</v>
      </c>
      <c r="F1902" s="927">
        <f t="shared" si="93"/>
        <v>0</v>
      </c>
      <c r="G1902" s="365"/>
      <c r="H1902" s="927">
        <f t="shared" si="92"/>
        <v>0</v>
      </c>
      <c r="I1902" s="927">
        <f t="shared" si="92"/>
        <v>0</v>
      </c>
      <c r="J1902" s="347" t="s">
        <v>2505</v>
      </c>
    </row>
    <row r="1903" spans="4:10">
      <c r="D1903" s="20">
        <f t="shared" si="93"/>
        <v>0</v>
      </c>
      <c r="E1903" s="20">
        <f t="shared" si="93"/>
        <v>0</v>
      </c>
      <c r="F1903" s="927">
        <f t="shared" si="93"/>
        <v>0</v>
      </c>
      <c r="G1903" s="365"/>
      <c r="H1903" s="927">
        <f t="shared" si="92"/>
        <v>0</v>
      </c>
      <c r="I1903" s="927">
        <f t="shared" si="92"/>
        <v>0</v>
      </c>
      <c r="J1903" s="347" t="s">
        <v>2505</v>
      </c>
    </row>
    <row r="1904" spans="4:10">
      <c r="D1904" s="20">
        <f t="shared" si="93"/>
        <v>0</v>
      </c>
      <c r="E1904" s="20">
        <f t="shared" si="93"/>
        <v>0</v>
      </c>
      <c r="F1904" s="927">
        <f t="shared" si="93"/>
        <v>0</v>
      </c>
      <c r="G1904" s="365"/>
      <c r="H1904" s="927">
        <f t="shared" si="92"/>
        <v>0</v>
      </c>
      <c r="I1904" s="927">
        <f t="shared" si="92"/>
        <v>0</v>
      </c>
      <c r="J1904" s="347" t="s">
        <v>2505</v>
      </c>
    </row>
    <row r="1905" spans="4:10">
      <c r="D1905" s="20">
        <f t="shared" si="93"/>
        <v>0</v>
      </c>
      <c r="E1905" s="20">
        <f t="shared" si="93"/>
        <v>0</v>
      </c>
      <c r="F1905" s="927">
        <f t="shared" si="93"/>
        <v>0</v>
      </c>
      <c r="G1905" s="365"/>
      <c r="H1905" s="927">
        <f t="shared" si="92"/>
        <v>0</v>
      </c>
      <c r="I1905" s="927">
        <f t="shared" si="92"/>
        <v>0</v>
      </c>
      <c r="J1905" s="347" t="s">
        <v>2505</v>
      </c>
    </row>
    <row r="1906" spans="4:10">
      <c r="D1906" s="20">
        <f t="shared" si="93"/>
        <v>0</v>
      </c>
      <c r="E1906" s="20">
        <f t="shared" si="93"/>
        <v>0</v>
      </c>
      <c r="F1906" s="927">
        <f t="shared" si="93"/>
        <v>0</v>
      </c>
      <c r="G1906" s="365"/>
      <c r="H1906" s="927">
        <f t="shared" si="92"/>
        <v>0</v>
      </c>
      <c r="I1906" s="927">
        <f t="shared" si="92"/>
        <v>0</v>
      </c>
      <c r="J1906" s="347" t="s">
        <v>2505</v>
      </c>
    </row>
    <row r="1907" spans="4:10">
      <c r="D1907" s="20">
        <f t="shared" si="93"/>
        <v>0</v>
      </c>
      <c r="E1907" s="20">
        <f t="shared" si="93"/>
        <v>0</v>
      </c>
      <c r="F1907" s="927">
        <f t="shared" si="93"/>
        <v>0</v>
      </c>
      <c r="G1907" s="365"/>
      <c r="H1907" s="927">
        <f t="shared" si="92"/>
        <v>0</v>
      </c>
      <c r="I1907" s="927">
        <f t="shared" si="92"/>
        <v>0</v>
      </c>
      <c r="J1907" s="347" t="s">
        <v>2505</v>
      </c>
    </row>
    <row r="1908" spans="4:10">
      <c r="D1908" s="20">
        <f t="shared" si="93"/>
        <v>0</v>
      </c>
      <c r="E1908" s="20">
        <f t="shared" si="93"/>
        <v>0</v>
      </c>
      <c r="F1908" s="927">
        <f t="shared" si="93"/>
        <v>0</v>
      </c>
      <c r="G1908" s="365"/>
      <c r="H1908" s="927">
        <f t="shared" si="92"/>
        <v>0</v>
      </c>
      <c r="I1908" s="927">
        <f t="shared" si="92"/>
        <v>0</v>
      </c>
      <c r="J1908" s="347" t="s">
        <v>2505</v>
      </c>
    </row>
    <row r="1909" spans="4:10">
      <c r="D1909" s="20">
        <f t="shared" ref="D1909:F1924" si="94">D947</f>
        <v>0</v>
      </c>
      <c r="E1909" s="20">
        <f t="shared" si="94"/>
        <v>0</v>
      </c>
      <c r="F1909" s="927">
        <f t="shared" si="94"/>
        <v>0</v>
      </c>
      <c r="G1909" s="365"/>
      <c r="H1909" s="927">
        <f t="shared" si="92"/>
        <v>0</v>
      </c>
      <c r="I1909" s="927">
        <f t="shared" si="92"/>
        <v>0</v>
      </c>
      <c r="J1909" s="347" t="s">
        <v>2505</v>
      </c>
    </row>
    <row r="1910" spans="4:10">
      <c r="D1910" s="20">
        <f t="shared" si="94"/>
        <v>0</v>
      </c>
      <c r="E1910" s="20">
        <f t="shared" si="94"/>
        <v>0</v>
      </c>
      <c r="F1910" s="927">
        <f t="shared" si="94"/>
        <v>0</v>
      </c>
      <c r="G1910" s="365"/>
      <c r="H1910" s="927">
        <f t="shared" ref="H1910:I1925" si="95">H948</f>
        <v>0</v>
      </c>
      <c r="I1910" s="927">
        <f t="shared" si="95"/>
        <v>0</v>
      </c>
      <c r="J1910" s="347" t="s">
        <v>2505</v>
      </c>
    </row>
    <row r="1911" spans="4:10">
      <c r="D1911" s="20">
        <f t="shared" si="94"/>
        <v>0</v>
      </c>
      <c r="E1911" s="20">
        <f t="shared" si="94"/>
        <v>0</v>
      </c>
      <c r="F1911" s="927">
        <f t="shared" si="94"/>
        <v>0</v>
      </c>
      <c r="G1911" s="365"/>
      <c r="H1911" s="927">
        <f t="shared" si="95"/>
        <v>0</v>
      </c>
      <c r="I1911" s="927">
        <f t="shared" si="95"/>
        <v>0</v>
      </c>
      <c r="J1911" s="347" t="s">
        <v>2505</v>
      </c>
    </row>
    <row r="1912" spans="4:10">
      <c r="D1912" s="20">
        <f t="shared" si="94"/>
        <v>0</v>
      </c>
      <c r="E1912" s="20">
        <f t="shared" si="94"/>
        <v>0</v>
      </c>
      <c r="F1912" s="927">
        <f t="shared" si="94"/>
        <v>0</v>
      </c>
      <c r="G1912" s="365"/>
      <c r="H1912" s="927">
        <f t="shared" si="95"/>
        <v>0</v>
      </c>
      <c r="I1912" s="927">
        <f t="shared" si="95"/>
        <v>0</v>
      </c>
      <c r="J1912" s="347" t="s">
        <v>2505</v>
      </c>
    </row>
    <row r="1913" spans="4:10">
      <c r="D1913" s="20">
        <f t="shared" si="94"/>
        <v>0</v>
      </c>
      <c r="E1913" s="20">
        <f t="shared" si="94"/>
        <v>0</v>
      </c>
      <c r="F1913" s="927">
        <f t="shared" si="94"/>
        <v>0</v>
      </c>
      <c r="G1913" s="365"/>
      <c r="H1913" s="927">
        <f t="shared" si="95"/>
        <v>0</v>
      </c>
      <c r="I1913" s="927">
        <f t="shared" si="95"/>
        <v>0</v>
      </c>
      <c r="J1913" s="347" t="s">
        <v>2505</v>
      </c>
    </row>
    <row r="1914" spans="4:10">
      <c r="D1914" s="20">
        <f t="shared" si="94"/>
        <v>0</v>
      </c>
      <c r="E1914" s="20">
        <f t="shared" si="94"/>
        <v>0</v>
      </c>
      <c r="F1914" s="927">
        <f t="shared" si="94"/>
        <v>0</v>
      </c>
      <c r="G1914" s="365"/>
      <c r="H1914" s="927">
        <f t="shared" si="95"/>
        <v>0</v>
      </c>
      <c r="I1914" s="927">
        <f t="shared" si="95"/>
        <v>0</v>
      </c>
      <c r="J1914" s="347" t="s">
        <v>2505</v>
      </c>
    </row>
    <row r="1915" spans="4:10">
      <c r="D1915" s="20">
        <f t="shared" si="94"/>
        <v>0</v>
      </c>
      <c r="E1915" s="20">
        <f t="shared" si="94"/>
        <v>0</v>
      </c>
      <c r="F1915" s="927">
        <f t="shared" si="94"/>
        <v>0</v>
      </c>
      <c r="G1915" s="365"/>
      <c r="H1915" s="927">
        <f t="shared" si="95"/>
        <v>0</v>
      </c>
      <c r="I1915" s="927">
        <f t="shared" si="95"/>
        <v>0</v>
      </c>
      <c r="J1915" s="347" t="s">
        <v>2505</v>
      </c>
    </row>
    <row r="1916" spans="4:10">
      <c r="D1916" s="20">
        <f t="shared" si="94"/>
        <v>0</v>
      </c>
      <c r="E1916" s="20">
        <f t="shared" si="94"/>
        <v>0</v>
      </c>
      <c r="F1916" s="927">
        <f t="shared" si="94"/>
        <v>0</v>
      </c>
      <c r="G1916" s="365"/>
      <c r="H1916" s="927">
        <f t="shared" si="95"/>
        <v>0</v>
      </c>
      <c r="I1916" s="927">
        <f t="shared" si="95"/>
        <v>0</v>
      </c>
      <c r="J1916" s="347" t="s">
        <v>2505</v>
      </c>
    </row>
    <row r="1917" spans="4:10">
      <c r="D1917" s="20">
        <f t="shared" si="94"/>
        <v>0</v>
      </c>
      <c r="E1917" s="20">
        <f t="shared" si="94"/>
        <v>0</v>
      </c>
      <c r="F1917" s="927">
        <f t="shared" si="94"/>
        <v>0</v>
      </c>
      <c r="G1917" s="365"/>
      <c r="H1917" s="927">
        <f t="shared" si="95"/>
        <v>0</v>
      </c>
      <c r="I1917" s="927">
        <f t="shared" si="95"/>
        <v>0</v>
      </c>
      <c r="J1917" s="347" t="s">
        <v>2505</v>
      </c>
    </row>
    <row r="1918" spans="4:10">
      <c r="D1918" s="20">
        <f t="shared" si="94"/>
        <v>0</v>
      </c>
      <c r="E1918" s="20">
        <f t="shared" si="94"/>
        <v>0</v>
      </c>
      <c r="F1918" s="927">
        <f t="shared" si="94"/>
        <v>0</v>
      </c>
      <c r="G1918" s="365"/>
      <c r="H1918" s="927">
        <f t="shared" si="95"/>
        <v>0</v>
      </c>
      <c r="I1918" s="927">
        <f t="shared" si="95"/>
        <v>0</v>
      </c>
      <c r="J1918" s="347" t="s">
        <v>2505</v>
      </c>
    </row>
    <row r="1919" spans="4:10">
      <c r="D1919" s="20">
        <f t="shared" si="94"/>
        <v>0</v>
      </c>
      <c r="E1919" s="20">
        <f t="shared" si="94"/>
        <v>0</v>
      </c>
      <c r="F1919" s="927">
        <f t="shared" si="94"/>
        <v>0</v>
      </c>
      <c r="G1919" s="365"/>
      <c r="H1919" s="927">
        <f t="shared" si="95"/>
        <v>0</v>
      </c>
      <c r="I1919" s="927">
        <f t="shared" si="95"/>
        <v>0</v>
      </c>
      <c r="J1919" s="347" t="s">
        <v>2505</v>
      </c>
    </row>
    <row r="1920" spans="4:10">
      <c r="D1920" s="20">
        <f t="shared" si="94"/>
        <v>0</v>
      </c>
      <c r="E1920" s="20">
        <f t="shared" si="94"/>
        <v>0</v>
      </c>
      <c r="F1920" s="927">
        <f t="shared" si="94"/>
        <v>0</v>
      </c>
      <c r="G1920" s="365"/>
      <c r="H1920" s="927">
        <f t="shared" si="95"/>
        <v>0</v>
      </c>
      <c r="I1920" s="927">
        <f t="shared" si="95"/>
        <v>0</v>
      </c>
      <c r="J1920" s="347" t="s">
        <v>2505</v>
      </c>
    </row>
    <row r="1921" spans="4:10">
      <c r="D1921" s="20">
        <f t="shared" si="94"/>
        <v>0</v>
      </c>
      <c r="E1921" s="20">
        <f t="shared" si="94"/>
        <v>0</v>
      </c>
      <c r="F1921" s="927">
        <f t="shared" si="94"/>
        <v>0</v>
      </c>
      <c r="G1921" s="365"/>
      <c r="H1921" s="927">
        <f t="shared" si="95"/>
        <v>0</v>
      </c>
      <c r="I1921" s="927">
        <f t="shared" si="95"/>
        <v>0</v>
      </c>
      <c r="J1921" s="347" t="s">
        <v>2505</v>
      </c>
    </row>
    <row r="1922" spans="4:10">
      <c r="D1922" s="20">
        <f t="shared" si="94"/>
        <v>0</v>
      </c>
      <c r="E1922" s="20">
        <f t="shared" si="94"/>
        <v>0</v>
      </c>
      <c r="F1922" s="927">
        <f t="shared" si="94"/>
        <v>0</v>
      </c>
      <c r="G1922" s="365"/>
      <c r="H1922" s="927">
        <f t="shared" si="95"/>
        <v>0</v>
      </c>
      <c r="I1922" s="927">
        <f t="shared" si="95"/>
        <v>0</v>
      </c>
      <c r="J1922" s="347" t="s">
        <v>2505</v>
      </c>
    </row>
    <row r="1923" spans="4:10">
      <c r="D1923" s="20">
        <f t="shared" si="94"/>
        <v>0</v>
      </c>
      <c r="E1923" s="20">
        <f t="shared" si="94"/>
        <v>0</v>
      </c>
      <c r="F1923" s="927">
        <f t="shared" si="94"/>
        <v>0</v>
      </c>
      <c r="G1923" s="365"/>
      <c r="H1923" s="927">
        <f t="shared" si="95"/>
        <v>0</v>
      </c>
      <c r="I1923" s="927">
        <f t="shared" si="95"/>
        <v>0</v>
      </c>
      <c r="J1923" s="347" t="s">
        <v>2505</v>
      </c>
    </row>
    <row r="1924" spans="4:10">
      <c r="D1924" s="20">
        <f t="shared" si="94"/>
        <v>0</v>
      </c>
      <c r="E1924" s="20">
        <f t="shared" si="94"/>
        <v>0</v>
      </c>
      <c r="F1924" s="927">
        <f t="shared" si="94"/>
        <v>0</v>
      </c>
      <c r="G1924" s="365"/>
      <c r="H1924" s="927">
        <f t="shared" si="95"/>
        <v>0</v>
      </c>
      <c r="I1924" s="927">
        <f t="shared" si="95"/>
        <v>0</v>
      </c>
      <c r="J1924" s="347" t="s">
        <v>2505</v>
      </c>
    </row>
    <row r="1925" spans="4:10">
      <c r="D1925" s="20">
        <f t="shared" ref="D1925:F1940" si="96">D963</f>
        <v>0</v>
      </c>
      <c r="E1925" s="20">
        <f t="shared" si="96"/>
        <v>0</v>
      </c>
      <c r="F1925" s="927">
        <f t="shared" si="96"/>
        <v>0</v>
      </c>
      <c r="G1925" s="365"/>
      <c r="H1925" s="927">
        <f t="shared" si="95"/>
        <v>0</v>
      </c>
      <c r="I1925" s="927">
        <f t="shared" si="95"/>
        <v>0</v>
      </c>
      <c r="J1925" s="347" t="s">
        <v>2505</v>
      </c>
    </row>
    <row r="1926" spans="4:10">
      <c r="D1926" s="20">
        <f t="shared" si="96"/>
        <v>0</v>
      </c>
      <c r="E1926" s="20">
        <f t="shared" si="96"/>
        <v>0</v>
      </c>
      <c r="F1926" s="927">
        <f t="shared" si="96"/>
        <v>0</v>
      </c>
      <c r="G1926" s="365"/>
      <c r="H1926" s="927">
        <f t="shared" ref="H1926:I1941" si="97">H964</f>
        <v>0</v>
      </c>
      <c r="I1926" s="927">
        <f t="shared" si="97"/>
        <v>0</v>
      </c>
      <c r="J1926" s="347" t="s">
        <v>2505</v>
      </c>
    </row>
    <row r="1927" spans="4:10">
      <c r="D1927" s="20">
        <f t="shared" si="96"/>
        <v>0</v>
      </c>
      <c r="E1927" s="20">
        <f t="shared" si="96"/>
        <v>0</v>
      </c>
      <c r="F1927" s="927">
        <f t="shared" si="96"/>
        <v>0</v>
      </c>
      <c r="G1927" s="365"/>
      <c r="H1927" s="927">
        <f t="shared" si="97"/>
        <v>0</v>
      </c>
      <c r="I1927" s="927">
        <f t="shared" si="97"/>
        <v>0</v>
      </c>
      <c r="J1927" s="347" t="s">
        <v>2505</v>
      </c>
    </row>
    <row r="1928" spans="4:10">
      <c r="D1928" s="20">
        <f t="shared" si="96"/>
        <v>0</v>
      </c>
      <c r="E1928" s="20">
        <f t="shared" si="96"/>
        <v>0</v>
      </c>
      <c r="F1928" s="927">
        <f t="shared" si="96"/>
        <v>0</v>
      </c>
      <c r="G1928" s="365"/>
      <c r="H1928" s="927">
        <f t="shared" si="97"/>
        <v>0</v>
      </c>
      <c r="I1928" s="927">
        <f t="shared" si="97"/>
        <v>0</v>
      </c>
      <c r="J1928" s="347" t="s">
        <v>2505</v>
      </c>
    </row>
    <row r="1929" spans="4:10">
      <c r="D1929" s="20">
        <f t="shared" si="96"/>
        <v>0</v>
      </c>
      <c r="E1929" s="20">
        <f t="shared" si="96"/>
        <v>0</v>
      </c>
      <c r="F1929" s="927">
        <f t="shared" si="96"/>
        <v>0</v>
      </c>
      <c r="G1929" s="365"/>
      <c r="H1929" s="927">
        <f t="shared" si="97"/>
        <v>0</v>
      </c>
      <c r="I1929" s="927">
        <f t="shared" si="97"/>
        <v>0</v>
      </c>
      <c r="J1929" s="347" t="s">
        <v>2505</v>
      </c>
    </row>
    <row r="1930" spans="4:10">
      <c r="D1930" s="20">
        <f t="shared" si="96"/>
        <v>0</v>
      </c>
      <c r="E1930" s="20">
        <f t="shared" si="96"/>
        <v>0</v>
      </c>
      <c r="F1930" s="927">
        <f t="shared" si="96"/>
        <v>0</v>
      </c>
      <c r="G1930" s="365"/>
      <c r="H1930" s="927">
        <f t="shared" si="97"/>
        <v>0</v>
      </c>
      <c r="I1930" s="927">
        <f t="shared" si="97"/>
        <v>0</v>
      </c>
      <c r="J1930" s="347" t="s">
        <v>2505</v>
      </c>
    </row>
    <row r="1931" spans="4:10">
      <c r="D1931" s="20">
        <f t="shared" si="96"/>
        <v>0</v>
      </c>
      <c r="E1931" s="20">
        <f t="shared" si="96"/>
        <v>0</v>
      </c>
      <c r="F1931" s="927">
        <f t="shared" si="96"/>
        <v>0</v>
      </c>
      <c r="G1931" s="365"/>
      <c r="H1931" s="927">
        <f t="shared" si="97"/>
        <v>0</v>
      </c>
      <c r="I1931" s="927">
        <f t="shared" si="97"/>
        <v>0</v>
      </c>
      <c r="J1931" s="347" t="s">
        <v>2505</v>
      </c>
    </row>
    <row r="1932" spans="4:10">
      <c r="D1932" s="20">
        <f t="shared" si="96"/>
        <v>0</v>
      </c>
      <c r="E1932" s="20">
        <f t="shared" si="96"/>
        <v>0</v>
      </c>
      <c r="F1932" s="927">
        <f t="shared" si="96"/>
        <v>0</v>
      </c>
      <c r="G1932" s="365"/>
      <c r="H1932" s="927">
        <f t="shared" si="97"/>
        <v>0</v>
      </c>
      <c r="I1932" s="927">
        <f t="shared" si="97"/>
        <v>0</v>
      </c>
      <c r="J1932" s="347" t="s">
        <v>2505</v>
      </c>
    </row>
    <row r="1933" spans="4:10">
      <c r="D1933" s="20">
        <f t="shared" si="96"/>
        <v>0</v>
      </c>
      <c r="E1933" s="20">
        <f t="shared" si="96"/>
        <v>0</v>
      </c>
      <c r="F1933" s="927">
        <f t="shared" si="96"/>
        <v>0</v>
      </c>
      <c r="G1933" s="365"/>
      <c r="H1933" s="927">
        <f t="shared" si="97"/>
        <v>0</v>
      </c>
      <c r="I1933" s="927">
        <f t="shared" si="97"/>
        <v>0</v>
      </c>
      <c r="J1933" s="347" t="s">
        <v>2505</v>
      </c>
    </row>
    <row r="1934" spans="4:10">
      <c r="D1934" s="20">
        <f t="shared" si="96"/>
        <v>0</v>
      </c>
      <c r="E1934" s="20">
        <f t="shared" si="96"/>
        <v>0</v>
      </c>
      <c r="F1934" s="927">
        <f t="shared" si="96"/>
        <v>0</v>
      </c>
      <c r="G1934" s="365"/>
      <c r="H1934" s="927">
        <f t="shared" si="97"/>
        <v>0</v>
      </c>
      <c r="I1934" s="927">
        <f t="shared" si="97"/>
        <v>0</v>
      </c>
      <c r="J1934" s="347" t="s">
        <v>2505</v>
      </c>
    </row>
    <row r="1935" spans="4:10">
      <c r="D1935" s="20">
        <f t="shared" si="96"/>
        <v>0</v>
      </c>
      <c r="E1935" s="20">
        <f t="shared" si="96"/>
        <v>0</v>
      </c>
      <c r="F1935" s="927">
        <f t="shared" si="96"/>
        <v>0</v>
      </c>
      <c r="G1935" s="365"/>
      <c r="H1935" s="927">
        <f t="shared" si="97"/>
        <v>0</v>
      </c>
      <c r="I1935" s="927">
        <f t="shared" si="97"/>
        <v>0</v>
      </c>
      <c r="J1935" s="347" t="s">
        <v>2505</v>
      </c>
    </row>
    <row r="1936" spans="4:10">
      <c r="D1936" s="20">
        <f t="shared" si="96"/>
        <v>0</v>
      </c>
      <c r="E1936" s="20">
        <f t="shared" si="96"/>
        <v>0</v>
      </c>
      <c r="F1936" s="927">
        <f t="shared" si="96"/>
        <v>0</v>
      </c>
      <c r="G1936" s="365"/>
      <c r="H1936" s="927">
        <f t="shared" si="97"/>
        <v>0</v>
      </c>
      <c r="I1936" s="927">
        <f t="shared" si="97"/>
        <v>0</v>
      </c>
      <c r="J1936" s="347" t="s">
        <v>2505</v>
      </c>
    </row>
    <row r="1937" spans="4:10">
      <c r="D1937" s="20">
        <f t="shared" si="96"/>
        <v>0</v>
      </c>
      <c r="E1937" s="20">
        <f t="shared" si="96"/>
        <v>0</v>
      </c>
      <c r="F1937" s="927">
        <f t="shared" si="96"/>
        <v>0</v>
      </c>
      <c r="G1937" s="365"/>
      <c r="H1937" s="927">
        <f t="shared" si="97"/>
        <v>0</v>
      </c>
      <c r="I1937" s="927">
        <f t="shared" si="97"/>
        <v>0</v>
      </c>
      <c r="J1937" s="347" t="s">
        <v>2505</v>
      </c>
    </row>
    <row r="1938" spans="4:10">
      <c r="D1938" s="20">
        <f t="shared" si="96"/>
        <v>0</v>
      </c>
      <c r="E1938" s="20">
        <f t="shared" si="96"/>
        <v>0</v>
      </c>
      <c r="F1938" s="927">
        <f t="shared" si="96"/>
        <v>0</v>
      </c>
      <c r="G1938" s="365"/>
      <c r="H1938" s="927">
        <f t="shared" si="97"/>
        <v>0</v>
      </c>
      <c r="I1938" s="927">
        <f t="shared" si="97"/>
        <v>0</v>
      </c>
      <c r="J1938" s="347" t="s">
        <v>2505</v>
      </c>
    </row>
    <row r="1939" spans="4:10">
      <c r="D1939" s="20">
        <f t="shared" si="96"/>
        <v>0</v>
      </c>
      <c r="E1939" s="20">
        <f t="shared" si="96"/>
        <v>0</v>
      </c>
      <c r="F1939" s="927">
        <f t="shared" si="96"/>
        <v>0</v>
      </c>
      <c r="G1939" s="365"/>
      <c r="H1939" s="927">
        <f t="shared" si="97"/>
        <v>0</v>
      </c>
      <c r="I1939" s="927">
        <f t="shared" si="97"/>
        <v>0</v>
      </c>
      <c r="J1939" s="347" t="s">
        <v>2505</v>
      </c>
    </row>
    <row r="1940" spans="4:10">
      <c r="D1940" s="20">
        <f t="shared" si="96"/>
        <v>0</v>
      </c>
      <c r="E1940" s="20">
        <f t="shared" si="96"/>
        <v>0</v>
      </c>
      <c r="F1940" s="927">
        <f t="shared" si="96"/>
        <v>0</v>
      </c>
      <c r="G1940" s="365"/>
      <c r="H1940" s="927">
        <f t="shared" si="97"/>
        <v>0</v>
      </c>
      <c r="I1940" s="927">
        <f t="shared" si="97"/>
        <v>0</v>
      </c>
      <c r="J1940" s="347" t="s">
        <v>2505</v>
      </c>
    </row>
    <row r="1941" spans="4:10">
      <c r="D1941" s="20">
        <f t="shared" ref="D1941:F1956" si="98">D979</f>
        <v>0</v>
      </c>
      <c r="E1941" s="20">
        <f t="shared" si="98"/>
        <v>0</v>
      </c>
      <c r="F1941" s="927">
        <f t="shared" si="98"/>
        <v>0</v>
      </c>
      <c r="G1941" s="365"/>
      <c r="H1941" s="927">
        <f t="shared" si="97"/>
        <v>0</v>
      </c>
      <c r="I1941" s="927">
        <f t="shared" si="97"/>
        <v>0</v>
      </c>
      <c r="J1941" s="347" t="s">
        <v>2505</v>
      </c>
    </row>
    <row r="1942" spans="4:10">
      <c r="D1942" s="20">
        <f t="shared" si="98"/>
        <v>0</v>
      </c>
      <c r="E1942" s="20">
        <f t="shared" si="98"/>
        <v>0</v>
      </c>
      <c r="F1942" s="927">
        <f t="shared" si="98"/>
        <v>0</v>
      </c>
      <c r="G1942" s="365"/>
      <c r="H1942" s="927">
        <f t="shared" ref="H1942:I1956" si="99">H980</f>
        <v>0</v>
      </c>
      <c r="I1942" s="927">
        <f t="shared" si="99"/>
        <v>0</v>
      </c>
      <c r="J1942" s="347" t="s">
        <v>2505</v>
      </c>
    </row>
    <row r="1943" spans="4:10">
      <c r="D1943" s="20">
        <f t="shared" si="98"/>
        <v>0</v>
      </c>
      <c r="E1943" s="20">
        <f t="shared" si="98"/>
        <v>0</v>
      </c>
      <c r="F1943" s="927">
        <f t="shared" si="98"/>
        <v>0</v>
      </c>
      <c r="G1943" s="365"/>
      <c r="H1943" s="927">
        <f t="shared" si="99"/>
        <v>0</v>
      </c>
      <c r="I1943" s="927">
        <f t="shared" si="99"/>
        <v>0</v>
      </c>
      <c r="J1943" s="347" t="s">
        <v>2505</v>
      </c>
    </row>
    <row r="1944" spans="4:10">
      <c r="D1944" s="20">
        <f t="shared" si="98"/>
        <v>0</v>
      </c>
      <c r="E1944" s="20">
        <f t="shared" si="98"/>
        <v>0</v>
      </c>
      <c r="F1944" s="927">
        <f t="shared" si="98"/>
        <v>0</v>
      </c>
      <c r="G1944" s="365"/>
      <c r="H1944" s="927">
        <f t="shared" si="99"/>
        <v>0</v>
      </c>
      <c r="I1944" s="927">
        <f t="shared" si="99"/>
        <v>0</v>
      </c>
      <c r="J1944" s="347" t="s">
        <v>2505</v>
      </c>
    </row>
    <row r="1945" spans="4:10">
      <c r="D1945" s="20">
        <f t="shared" si="98"/>
        <v>0</v>
      </c>
      <c r="E1945" s="20">
        <f t="shared" si="98"/>
        <v>0</v>
      </c>
      <c r="F1945" s="927">
        <f t="shared" si="98"/>
        <v>0</v>
      </c>
      <c r="G1945" s="365"/>
      <c r="H1945" s="927">
        <f t="shared" si="99"/>
        <v>0</v>
      </c>
      <c r="I1945" s="927">
        <f t="shared" si="99"/>
        <v>0</v>
      </c>
      <c r="J1945" s="347" t="s">
        <v>2505</v>
      </c>
    </row>
    <row r="1946" spans="4:10">
      <c r="D1946" s="20">
        <f t="shared" si="98"/>
        <v>0</v>
      </c>
      <c r="E1946" s="20">
        <f t="shared" si="98"/>
        <v>0</v>
      </c>
      <c r="F1946" s="927">
        <f t="shared" si="98"/>
        <v>0</v>
      </c>
      <c r="G1946" s="365"/>
      <c r="H1946" s="927">
        <f t="shared" si="99"/>
        <v>0</v>
      </c>
      <c r="I1946" s="927">
        <f t="shared" si="99"/>
        <v>0</v>
      </c>
      <c r="J1946" s="347" t="s">
        <v>2505</v>
      </c>
    </row>
    <row r="1947" spans="4:10">
      <c r="D1947" s="20">
        <f t="shared" si="98"/>
        <v>0</v>
      </c>
      <c r="E1947" s="20">
        <f t="shared" si="98"/>
        <v>0</v>
      </c>
      <c r="F1947" s="927">
        <f t="shared" si="98"/>
        <v>0</v>
      </c>
      <c r="G1947" s="365"/>
      <c r="H1947" s="927">
        <f t="shared" si="99"/>
        <v>0</v>
      </c>
      <c r="I1947" s="927">
        <f t="shared" si="99"/>
        <v>0</v>
      </c>
      <c r="J1947" s="347" t="s">
        <v>2505</v>
      </c>
    </row>
    <row r="1948" spans="4:10">
      <c r="D1948" s="20">
        <f t="shared" si="98"/>
        <v>0</v>
      </c>
      <c r="E1948" s="20">
        <f t="shared" si="98"/>
        <v>0</v>
      </c>
      <c r="F1948" s="927">
        <f t="shared" si="98"/>
        <v>0</v>
      </c>
      <c r="G1948" s="365"/>
      <c r="H1948" s="927">
        <f t="shared" si="99"/>
        <v>0</v>
      </c>
      <c r="I1948" s="927">
        <f t="shared" si="99"/>
        <v>0</v>
      </c>
      <c r="J1948" s="347" t="s">
        <v>2505</v>
      </c>
    </row>
    <row r="1949" spans="4:10">
      <c r="D1949" s="20">
        <f t="shared" si="98"/>
        <v>0</v>
      </c>
      <c r="E1949" s="20">
        <f t="shared" si="98"/>
        <v>0</v>
      </c>
      <c r="F1949" s="927">
        <f t="shared" si="98"/>
        <v>0</v>
      </c>
      <c r="G1949" s="365"/>
      <c r="H1949" s="927">
        <f t="shared" si="99"/>
        <v>0</v>
      </c>
      <c r="I1949" s="927">
        <f t="shared" si="99"/>
        <v>0</v>
      </c>
      <c r="J1949" s="347" t="s">
        <v>2505</v>
      </c>
    </row>
    <row r="1950" spans="4:10">
      <c r="D1950" s="20">
        <f t="shared" si="98"/>
        <v>0</v>
      </c>
      <c r="E1950" s="20">
        <f t="shared" si="98"/>
        <v>0</v>
      </c>
      <c r="F1950" s="927">
        <f t="shared" si="98"/>
        <v>0</v>
      </c>
      <c r="G1950" s="365"/>
      <c r="H1950" s="927">
        <f t="shared" si="99"/>
        <v>0</v>
      </c>
      <c r="I1950" s="927">
        <f t="shared" si="99"/>
        <v>0</v>
      </c>
      <c r="J1950" s="347" t="s">
        <v>2505</v>
      </c>
    </row>
    <row r="1951" spans="4:10">
      <c r="D1951" s="20">
        <f t="shared" si="98"/>
        <v>0</v>
      </c>
      <c r="E1951" s="20">
        <f t="shared" si="98"/>
        <v>0</v>
      </c>
      <c r="F1951" s="927">
        <f t="shared" si="98"/>
        <v>0</v>
      </c>
      <c r="G1951" s="365"/>
      <c r="H1951" s="927">
        <f t="shared" si="99"/>
        <v>0</v>
      </c>
      <c r="I1951" s="927">
        <f t="shared" si="99"/>
        <v>0</v>
      </c>
      <c r="J1951" s="347" t="s">
        <v>2505</v>
      </c>
    </row>
    <row r="1952" spans="4:10">
      <c r="D1952" s="20">
        <f t="shared" si="98"/>
        <v>0</v>
      </c>
      <c r="E1952" s="20">
        <f t="shared" si="98"/>
        <v>0</v>
      </c>
      <c r="F1952" s="927">
        <f t="shared" si="98"/>
        <v>0</v>
      </c>
      <c r="G1952" s="365"/>
      <c r="H1952" s="927">
        <f t="shared" si="99"/>
        <v>0</v>
      </c>
      <c r="I1952" s="927">
        <f t="shared" si="99"/>
        <v>0</v>
      </c>
      <c r="J1952" s="347" t="s">
        <v>2505</v>
      </c>
    </row>
    <row r="1953" spans="4:10">
      <c r="D1953" s="20">
        <f t="shared" si="98"/>
        <v>0</v>
      </c>
      <c r="E1953" s="20">
        <f t="shared" si="98"/>
        <v>0</v>
      </c>
      <c r="F1953" s="927">
        <f t="shared" si="98"/>
        <v>0</v>
      </c>
      <c r="G1953" s="365"/>
      <c r="H1953" s="927">
        <f t="shared" si="99"/>
        <v>0</v>
      </c>
      <c r="I1953" s="927">
        <f t="shared" si="99"/>
        <v>0</v>
      </c>
      <c r="J1953" s="347" t="s">
        <v>2505</v>
      </c>
    </row>
    <row r="1954" spans="4:10">
      <c r="D1954" s="20">
        <f t="shared" si="98"/>
        <v>0</v>
      </c>
      <c r="E1954" s="20">
        <f t="shared" si="98"/>
        <v>0</v>
      </c>
      <c r="F1954" s="927">
        <f t="shared" si="98"/>
        <v>0</v>
      </c>
      <c r="G1954" s="365"/>
      <c r="H1954" s="927">
        <f t="shared" si="99"/>
        <v>0</v>
      </c>
      <c r="I1954" s="927">
        <f t="shared" si="99"/>
        <v>0</v>
      </c>
      <c r="J1954" s="347" t="s">
        <v>2505</v>
      </c>
    </row>
    <row r="1955" spans="4:10">
      <c r="D1955" s="20">
        <f t="shared" si="98"/>
        <v>0</v>
      </c>
      <c r="E1955" s="20">
        <f t="shared" si="98"/>
        <v>0</v>
      </c>
      <c r="F1955" s="927">
        <f t="shared" si="98"/>
        <v>0</v>
      </c>
      <c r="G1955" s="365"/>
      <c r="H1955" s="927">
        <f t="shared" si="99"/>
        <v>0</v>
      </c>
      <c r="I1955" s="927">
        <f t="shared" si="99"/>
        <v>0</v>
      </c>
      <c r="J1955" s="347" t="s">
        <v>2505</v>
      </c>
    </row>
    <row r="1956" spans="4:10">
      <c r="D1956" s="20">
        <f t="shared" si="98"/>
        <v>0</v>
      </c>
      <c r="E1956" s="20">
        <f t="shared" si="98"/>
        <v>0</v>
      </c>
      <c r="F1956" s="927">
        <f t="shared" si="98"/>
        <v>0</v>
      </c>
      <c r="G1956" s="365"/>
      <c r="H1956" s="927">
        <f t="shared" si="99"/>
        <v>0</v>
      </c>
      <c r="I1956" s="927">
        <f t="shared" si="99"/>
        <v>0</v>
      </c>
      <c r="J1956" s="347" t="s">
        <v>2505</v>
      </c>
    </row>
    <row r="2044" spans="2:2" ht="18">
      <c r="B2044" s="28" t="s">
        <v>1553</v>
      </c>
    </row>
  </sheetData>
  <dataValidations count="1">
    <dataValidation type="list" allowBlank="1" showInputMessage="1" showErrorMessage="1" sqref="I1007 I36:I994" xr:uid="{9CAA607F-BF0E-4BBC-93A8-71D0145D0757}">
      <formula1>$I$12:$I$21</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A3035-3D7A-4407-878C-C8767BCFA525}">
  <sheetPr codeName="Sheet7">
    <tabColor theme="9"/>
    <pageSetUpPr autoPageBreaks="0"/>
  </sheetPr>
  <dimension ref="A1:XFC638"/>
  <sheetViews>
    <sheetView zoomScale="55" zoomScaleNormal="55" workbookViewId="0">
      <pane ySplit="6" topLeftCell="A20" activePane="bottomLeft" state="frozen"/>
      <selection activeCell="G59" sqref="G59"/>
      <selection pane="bottomLeft" activeCell="E32" sqref="E32"/>
    </sheetView>
  </sheetViews>
  <sheetFormatPr defaultColWidth="0" defaultRowHeight="14"/>
  <cols>
    <col min="1" max="1" width="14.453125" style="11" customWidth="1"/>
    <col min="2" max="3" width="1.54296875" style="11" customWidth="1"/>
    <col min="4" max="4" width="24.453125" style="11" customWidth="1"/>
    <col min="5" max="5" width="30.54296875" style="11" bestFit="1" customWidth="1"/>
    <col min="6" max="6" width="14.54296875" style="11" customWidth="1"/>
    <col min="7" max="7" width="14.453125" style="11" customWidth="1"/>
    <col min="8" max="8" width="61" style="11" bestFit="1" customWidth="1"/>
    <col min="9" max="9" width="42.453125" style="11" bestFit="1" customWidth="1"/>
    <col min="10" max="10" width="41.453125" style="11" customWidth="1"/>
    <col min="11" max="11" width="26.453125" style="11" bestFit="1" customWidth="1"/>
    <col min="12" max="12" width="24" style="11" bestFit="1" customWidth="1"/>
    <col min="13" max="13" width="10.54296875" style="11" bestFit="1" customWidth="1"/>
    <col min="14" max="14" width="12.453125" style="11" bestFit="1" customWidth="1"/>
    <col min="15" max="15" width="11.54296875" style="11" customWidth="1"/>
    <col min="16" max="20" width="11.453125" style="11" customWidth="1"/>
    <col min="21" max="26" width="1.54296875" style="11" customWidth="1"/>
    <col min="27" max="63" width="18.453125" style="11" hidden="1"/>
    <col min="64" max="16383" width="14" style="11" hidden="1"/>
    <col min="16384" max="16384" width="14.453125" style="11" hidden="1"/>
  </cols>
  <sheetData>
    <row r="1" spans="1:20" s="2" customFormat="1" ht="25">
      <c r="A1" s="62" t="s">
        <v>1365</v>
      </c>
      <c r="B1" s="3"/>
      <c r="I1" s="4" t="s">
        <v>1</v>
      </c>
      <c r="J1" s="4"/>
      <c r="K1" s="4"/>
      <c r="L1" s="4"/>
      <c r="R1" s="3"/>
    </row>
    <row r="2" spans="1:20" s="2" customFormat="1" ht="25">
      <c r="A2" s="4" t="str">
        <f>Cover!$E$13</f>
        <v>Master</v>
      </c>
      <c r="B2" s="3"/>
    </row>
    <row r="3" spans="1:20" s="2" customFormat="1" ht="25">
      <c r="A3" s="4">
        <f>Cover!$E$15</f>
        <v>2025</v>
      </c>
      <c r="B3" s="4"/>
      <c r="C3" s="4"/>
      <c r="D3" s="4"/>
    </row>
    <row r="4" spans="1:20" s="5" customFormat="1" ht="25.5" thickBot="1">
      <c r="A4" s="1302" t="s">
        <v>55</v>
      </c>
      <c r="B4" s="6"/>
    </row>
    <row r="5" spans="1:20" ht="18">
      <c r="A5" s="7"/>
      <c r="B5" s="8"/>
      <c r="C5" s="8"/>
      <c r="D5" s="9"/>
      <c r="E5" s="9"/>
      <c r="F5" s="9"/>
      <c r="G5" s="9"/>
      <c r="H5" s="9"/>
      <c r="I5" s="9"/>
      <c r="J5" s="9"/>
      <c r="K5" s="9"/>
      <c r="L5" s="9"/>
      <c r="M5" s="10"/>
      <c r="N5" s="10"/>
      <c r="O5" s="7"/>
      <c r="P5" s="68" t="s">
        <v>1743</v>
      </c>
      <c r="Q5" s="66"/>
      <c r="R5" s="66"/>
      <c r="S5" s="66"/>
      <c r="T5" s="67"/>
    </row>
    <row r="6" spans="1:20" s="61" customFormat="1" ht="15.5">
      <c r="A6" s="21"/>
      <c r="B6" s="57"/>
      <c r="C6" s="57"/>
      <c r="D6" s="36" t="s">
        <v>164</v>
      </c>
      <c r="E6" s="36" t="s">
        <v>165</v>
      </c>
      <c r="F6" s="36" t="s">
        <v>170</v>
      </c>
      <c r="G6" s="36" t="s">
        <v>171</v>
      </c>
      <c r="H6" s="36" t="s">
        <v>1555</v>
      </c>
      <c r="I6" s="37" t="s">
        <v>2509</v>
      </c>
      <c r="J6" s="37" t="s">
        <v>405</v>
      </c>
      <c r="K6" s="37" t="s">
        <v>406</v>
      </c>
      <c r="L6" s="37" t="s">
        <v>407</v>
      </c>
      <c r="M6" s="37" t="s">
        <v>174</v>
      </c>
      <c r="N6" s="37" t="s">
        <v>2510</v>
      </c>
      <c r="O6" s="37" t="s">
        <v>175</v>
      </c>
      <c r="P6" s="16">
        <v>2022</v>
      </c>
      <c r="Q6" s="17">
        <v>2023</v>
      </c>
      <c r="R6" s="17">
        <v>2024</v>
      </c>
      <c r="S6" s="17">
        <v>2025</v>
      </c>
      <c r="T6" s="18">
        <v>2026</v>
      </c>
    </row>
    <row r="8" spans="1:20" ht="23">
      <c r="A8" s="437"/>
      <c r="B8" s="800" t="s">
        <v>2511</v>
      </c>
      <c r="C8" s="437"/>
      <c r="D8" s="437"/>
      <c r="E8" s="437"/>
      <c r="F8" s="27"/>
      <c r="G8" s="27"/>
      <c r="H8" s="27"/>
      <c r="I8" s="27"/>
      <c r="J8" s="27"/>
      <c r="K8" s="27"/>
      <c r="L8" s="27"/>
      <c r="M8" s="27"/>
      <c r="N8" s="27"/>
      <c r="O8" s="27"/>
      <c r="P8" s="27"/>
      <c r="Q8" s="27"/>
      <c r="R8" s="27"/>
      <c r="S8" s="27"/>
      <c r="T8" s="27"/>
    </row>
    <row r="9" spans="1:20" ht="15.5">
      <c r="A9" s="21"/>
      <c r="B9" s="57"/>
      <c r="C9" s="57"/>
      <c r="D9" s="36"/>
      <c r="E9" s="36"/>
      <c r="F9" s="36"/>
      <c r="G9" s="36"/>
      <c r="H9" s="36"/>
      <c r="I9" s="37"/>
      <c r="J9" s="37"/>
      <c r="K9" s="37"/>
      <c r="L9" s="37"/>
      <c r="M9" s="37"/>
      <c r="N9" s="37"/>
      <c r="O9" s="37"/>
      <c r="P9" s="374"/>
      <c r="Q9" s="374"/>
      <c r="R9" s="374"/>
      <c r="S9" s="374"/>
      <c r="T9" s="374"/>
    </row>
    <row r="10" spans="1:20" ht="20">
      <c r="A10" s="437"/>
      <c r="B10" s="437" t="s">
        <v>2512</v>
      </c>
      <c r="C10" s="437"/>
      <c r="D10" s="437"/>
      <c r="E10" s="437"/>
      <c r="F10" s="27"/>
      <c r="G10" s="27"/>
      <c r="H10" s="27"/>
      <c r="I10" s="27"/>
      <c r="J10" s="27"/>
      <c r="K10" s="27"/>
      <c r="L10" s="27"/>
      <c r="M10" s="27"/>
      <c r="N10" s="27"/>
      <c r="O10" s="27"/>
      <c r="P10" s="27"/>
      <c r="Q10" s="27"/>
      <c r="R10" s="27"/>
      <c r="S10" s="27"/>
      <c r="T10" s="27"/>
    </row>
    <row r="11" spans="1:20" ht="15.5">
      <c r="A11" s="21"/>
      <c r="B11" s="57"/>
      <c r="C11" s="57"/>
      <c r="D11" s="36"/>
      <c r="E11" s="36"/>
      <c r="F11" s="36"/>
      <c r="G11" s="36"/>
      <c r="H11" s="36"/>
      <c r="I11" s="37"/>
      <c r="J11" s="37"/>
      <c r="K11" s="37"/>
      <c r="L11" s="37"/>
      <c r="M11" s="37"/>
      <c r="N11" s="37"/>
      <c r="O11" s="37"/>
      <c r="P11" s="374"/>
      <c r="Q11" s="374"/>
      <c r="R11" s="374"/>
      <c r="S11" s="374"/>
      <c r="T11" s="374"/>
    </row>
    <row r="12" spans="1:20" ht="13.5" customHeight="1">
      <c r="A12" s="22"/>
      <c r="B12" s="22"/>
      <c r="C12" s="76" t="s">
        <v>2513</v>
      </c>
      <c r="D12" s="76"/>
      <c r="E12" s="77"/>
      <c r="F12" s="77"/>
      <c r="G12" s="77"/>
      <c r="H12" s="77"/>
      <c r="I12" s="77"/>
      <c r="J12" s="77"/>
      <c r="K12" s="77"/>
      <c r="L12" s="77"/>
      <c r="M12" s="77"/>
      <c r="N12" s="77"/>
      <c r="O12" s="77"/>
      <c r="P12" s="77"/>
      <c r="Q12" s="77"/>
      <c r="R12" s="77"/>
      <c r="S12" s="77"/>
      <c r="T12" s="77"/>
    </row>
    <row r="13" spans="1:20" ht="15.5">
      <c r="A13" s="21"/>
      <c r="B13" s="57"/>
      <c r="C13" s="57"/>
      <c r="D13" s="36"/>
      <c r="E13" s="36"/>
      <c r="F13" s="36"/>
      <c r="G13" s="36"/>
      <c r="H13" s="36"/>
      <c r="I13" s="37"/>
      <c r="J13" s="37"/>
      <c r="K13" s="37"/>
      <c r="L13" s="37"/>
      <c r="M13" s="37"/>
      <c r="N13" s="37"/>
      <c r="O13" s="37"/>
      <c r="P13" s="374"/>
      <c r="Q13" s="374"/>
      <c r="R13" s="374"/>
      <c r="S13" s="374"/>
      <c r="T13" s="374"/>
    </row>
    <row r="14" spans="1:20">
      <c r="A14" s="402" t="s">
        <v>2514</v>
      </c>
      <c r="D14" s="20" t="s">
        <v>189</v>
      </c>
      <c r="E14" s="20" t="s">
        <v>171</v>
      </c>
      <c r="F14" s="7" t="s">
        <v>180</v>
      </c>
      <c r="G14" s="20"/>
      <c r="H14" s="11" t="s">
        <v>1744</v>
      </c>
      <c r="I14" s="11" t="s">
        <v>2515</v>
      </c>
      <c r="K14" s="20"/>
      <c r="L14" s="7"/>
      <c r="M14" s="21" t="s">
        <v>184</v>
      </c>
      <c r="N14" s="21" t="s">
        <v>1374</v>
      </c>
      <c r="O14" s="7" t="s">
        <v>185</v>
      </c>
      <c r="P14" s="928">
        <f t="shared" ref="P14:T23" si="0">SUMIFS(P$62:P$619,$E$62:$E$619,$E14,$F$62:$F$619,$F14,$H$62:$H$619,$H14,$I$62:$I$619,$I14,$N$62:$N$619,$N14)</f>
        <v>0</v>
      </c>
      <c r="Q14" s="928">
        <f t="shared" si="0"/>
        <v>0</v>
      </c>
      <c r="R14" s="928">
        <f t="shared" si="0"/>
        <v>0</v>
      </c>
      <c r="S14" s="928">
        <f t="shared" si="0"/>
        <v>0</v>
      </c>
      <c r="T14" s="928">
        <f t="shared" si="0"/>
        <v>0</v>
      </c>
    </row>
    <row r="15" spans="1:20">
      <c r="A15" s="402" t="s">
        <v>2514</v>
      </c>
      <c r="D15" s="20" t="s">
        <v>189</v>
      </c>
      <c r="E15" s="20" t="s">
        <v>171</v>
      </c>
      <c r="F15" s="7" t="s">
        <v>180</v>
      </c>
      <c r="G15" s="20"/>
      <c r="H15" s="11" t="s">
        <v>1744</v>
      </c>
      <c r="I15" s="11" t="s">
        <v>2516</v>
      </c>
      <c r="L15" s="7"/>
      <c r="M15" s="21" t="s">
        <v>184</v>
      </c>
      <c r="N15" s="21" t="s">
        <v>1374</v>
      </c>
      <c r="O15" s="7" t="s">
        <v>185</v>
      </c>
      <c r="P15" s="928">
        <f t="shared" si="0"/>
        <v>0</v>
      </c>
      <c r="Q15" s="928">
        <f t="shared" si="0"/>
        <v>0</v>
      </c>
      <c r="R15" s="928">
        <f t="shared" si="0"/>
        <v>0</v>
      </c>
      <c r="S15" s="928">
        <f t="shared" si="0"/>
        <v>0</v>
      </c>
      <c r="T15" s="928">
        <f t="shared" si="0"/>
        <v>0</v>
      </c>
    </row>
    <row r="16" spans="1:20">
      <c r="A16" s="402" t="s">
        <v>2514</v>
      </c>
      <c r="D16" s="20" t="s">
        <v>189</v>
      </c>
      <c r="E16" s="20" t="s">
        <v>171</v>
      </c>
      <c r="F16" s="7" t="s">
        <v>180</v>
      </c>
      <c r="G16" s="20"/>
      <c r="H16" s="11" t="s">
        <v>1744</v>
      </c>
      <c r="I16" s="11" t="s">
        <v>2517</v>
      </c>
      <c r="L16" s="7"/>
      <c r="M16" s="21" t="s">
        <v>184</v>
      </c>
      <c r="N16" s="21" t="s">
        <v>1374</v>
      </c>
      <c r="O16" s="7" t="s">
        <v>185</v>
      </c>
      <c r="P16" s="928">
        <f t="shared" si="0"/>
        <v>0</v>
      </c>
      <c r="Q16" s="928">
        <f t="shared" si="0"/>
        <v>0</v>
      </c>
      <c r="R16" s="928">
        <f t="shared" si="0"/>
        <v>0</v>
      </c>
      <c r="S16" s="928">
        <f t="shared" si="0"/>
        <v>0</v>
      </c>
      <c r="T16" s="928">
        <f t="shared" si="0"/>
        <v>0</v>
      </c>
    </row>
    <row r="17" spans="1:20">
      <c r="A17" s="402" t="s">
        <v>2514</v>
      </c>
      <c r="D17" s="20" t="s">
        <v>189</v>
      </c>
      <c r="E17" s="20" t="s">
        <v>171</v>
      </c>
      <c r="F17" s="7" t="s">
        <v>180</v>
      </c>
      <c r="G17" s="20"/>
      <c r="H17" s="11" t="s">
        <v>1744</v>
      </c>
      <c r="I17" s="11" t="s">
        <v>2518</v>
      </c>
      <c r="L17" s="7"/>
      <c r="M17" s="21" t="s">
        <v>184</v>
      </c>
      <c r="N17" s="21" t="s">
        <v>1374</v>
      </c>
      <c r="O17" s="7" t="s">
        <v>185</v>
      </c>
      <c r="P17" s="928">
        <f t="shared" si="0"/>
        <v>0</v>
      </c>
      <c r="Q17" s="928">
        <f t="shared" si="0"/>
        <v>0</v>
      </c>
      <c r="R17" s="928">
        <f t="shared" si="0"/>
        <v>0</v>
      </c>
      <c r="S17" s="928">
        <f t="shared" si="0"/>
        <v>0</v>
      </c>
      <c r="T17" s="928">
        <f t="shared" si="0"/>
        <v>0</v>
      </c>
    </row>
    <row r="18" spans="1:20">
      <c r="A18" s="402" t="s">
        <v>2514</v>
      </c>
      <c r="D18" s="20" t="s">
        <v>189</v>
      </c>
      <c r="E18" s="20" t="s">
        <v>171</v>
      </c>
      <c r="F18" s="7" t="s">
        <v>180</v>
      </c>
      <c r="G18" s="20"/>
      <c r="H18" s="11" t="s">
        <v>1747</v>
      </c>
      <c r="I18" s="11" t="s">
        <v>1748</v>
      </c>
      <c r="K18" s="20"/>
      <c r="L18" s="7"/>
      <c r="M18" s="21" t="s">
        <v>184</v>
      </c>
      <c r="N18" s="21" t="s">
        <v>1374</v>
      </c>
      <c r="O18" s="7" t="s">
        <v>185</v>
      </c>
      <c r="P18" s="928">
        <f t="shared" si="0"/>
        <v>0</v>
      </c>
      <c r="Q18" s="928">
        <f t="shared" si="0"/>
        <v>0</v>
      </c>
      <c r="R18" s="928">
        <f t="shared" si="0"/>
        <v>0</v>
      </c>
      <c r="S18" s="928">
        <f t="shared" si="0"/>
        <v>0</v>
      </c>
      <c r="T18" s="928">
        <f t="shared" si="0"/>
        <v>0</v>
      </c>
    </row>
    <row r="19" spans="1:20">
      <c r="A19" s="402" t="s">
        <v>2514</v>
      </c>
      <c r="D19" s="20" t="s">
        <v>189</v>
      </c>
      <c r="E19" s="20" t="s">
        <v>171</v>
      </c>
      <c r="F19" s="7" t="s">
        <v>180</v>
      </c>
      <c r="G19" s="20"/>
      <c r="H19" s="11" t="s">
        <v>1747</v>
      </c>
      <c r="I19" s="11" t="s">
        <v>2519</v>
      </c>
      <c r="K19" s="20"/>
      <c r="L19" s="7"/>
      <c r="M19" s="21" t="s">
        <v>184</v>
      </c>
      <c r="N19" s="21" t="s">
        <v>1374</v>
      </c>
      <c r="O19" s="7" t="s">
        <v>185</v>
      </c>
      <c r="P19" s="928">
        <f t="shared" si="0"/>
        <v>0</v>
      </c>
      <c r="Q19" s="928">
        <f t="shared" si="0"/>
        <v>0</v>
      </c>
      <c r="R19" s="928">
        <f t="shared" si="0"/>
        <v>0</v>
      </c>
      <c r="S19" s="928">
        <f t="shared" si="0"/>
        <v>0</v>
      </c>
      <c r="T19" s="928">
        <f t="shared" si="0"/>
        <v>0</v>
      </c>
    </row>
    <row r="20" spans="1:20">
      <c r="A20" s="402" t="s">
        <v>2514</v>
      </c>
      <c r="D20" s="20" t="s">
        <v>189</v>
      </c>
      <c r="E20" s="20" t="s">
        <v>171</v>
      </c>
      <c r="F20" s="7" t="s">
        <v>180</v>
      </c>
      <c r="G20" s="20"/>
      <c r="H20" s="11" t="s">
        <v>1747</v>
      </c>
      <c r="I20" s="11" t="s">
        <v>1750</v>
      </c>
      <c r="K20" s="20"/>
      <c r="L20" s="7"/>
      <c r="M20" s="21" t="s">
        <v>184</v>
      </c>
      <c r="N20" s="21" t="s">
        <v>1374</v>
      </c>
      <c r="O20" s="7" t="s">
        <v>185</v>
      </c>
      <c r="P20" s="928">
        <f t="shared" si="0"/>
        <v>0</v>
      </c>
      <c r="Q20" s="928">
        <f t="shared" si="0"/>
        <v>0</v>
      </c>
      <c r="R20" s="928">
        <f t="shared" si="0"/>
        <v>0</v>
      </c>
      <c r="S20" s="928">
        <f t="shared" si="0"/>
        <v>0</v>
      </c>
      <c r="T20" s="928">
        <f t="shared" si="0"/>
        <v>0</v>
      </c>
    </row>
    <row r="21" spans="1:20">
      <c r="A21" s="402" t="s">
        <v>2514</v>
      </c>
      <c r="D21" s="20" t="s">
        <v>189</v>
      </c>
      <c r="E21" s="20" t="s">
        <v>171</v>
      </c>
      <c r="F21" s="7" t="s">
        <v>180</v>
      </c>
      <c r="G21" s="20"/>
      <c r="H21" s="11" t="s">
        <v>1747</v>
      </c>
      <c r="I21" s="11" t="s">
        <v>2520</v>
      </c>
      <c r="K21" s="20"/>
      <c r="L21" s="7"/>
      <c r="M21" s="21" t="s">
        <v>184</v>
      </c>
      <c r="N21" s="21" t="s">
        <v>1374</v>
      </c>
      <c r="O21" s="7" t="s">
        <v>185</v>
      </c>
      <c r="P21" s="928">
        <f t="shared" si="0"/>
        <v>0</v>
      </c>
      <c r="Q21" s="928">
        <f t="shared" si="0"/>
        <v>0</v>
      </c>
      <c r="R21" s="928">
        <f t="shared" si="0"/>
        <v>0</v>
      </c>
      <c r="S21" s="928">
        <f t="shared" si="0"/>
        <v>0</v>
      </c>
      <c r="T21" s="928">
        <f t="shared" si="0"/>
        <v>0</v>
      </c>
    </row>
    <row r="22" spans="1:20">
      <c r="A22" s="402" t="s">
        <v>2514</v>
      </c>
      <c r="D22" s="20" t="s">
        <v>189</v>
      </c>
      <c r="E22" s="20" t="s">
        <v>171</v>
      </c>
      <c r="F22" s="7" t="s">
        <v>180</v>
      </c>
      <c r="G22" s="20"/>
      <c r="H22" s="11" t="s">
        <v>1747</v>
      </c>
      <c r="I22" s="11" t="s">
        <v>2521</v>
      </c>
      <c r="K22" s="20"/>
      <c r="L22" s="7"/>
      <c r="M22" s="21" t="s">
        <v>184</v>
      </c>
      <c r="N22" s="21" t="s">
        <v>1374</v>
      </c>
      <c r="O22" s="7" t="s">
        <v>185</v>
      </c>
      <c r="P22" s="928">
        <f t="shared" si="0"/>
        <v>0</v>
      </c>
      <c r="Q22" s="928">
        <f t="shared" si="0"/>
        <v>0</v>
      </c>
      <c r="R22" s="928">
        <f t="shared" si="0"/>
        <v>0</v>
      </c>
      <c r="S22" s="928">
        <f t="shared" si="0"/>
        <v>0</v>
      </c>
      <c r="T22" s="928">
        <f t="shared" si="0"/>
        <v>0</v>
      </c>
    </row>
    <row r="23" spans="1:20">
      <c r="A23" s="402" t="s">
        <v>2514</v>
      </c>
      <c r="D23" s="20" t="s">
        <v>189</v>
      </c>
      <c r="E23" s="20" t="s">
        <v>178</v>
      </c>
      <c r="F23" s="7" t="s">
        <v>180</v>
      </c>
      <c r="G23" s="20"/>
      <c r="H23" s="20" t="s">
        <v>178</v>
      </c>
      <c r="I23" s="11" t="s">
        <v>2522</v>
      </c>
      <c r="J23" s="11" t="s">
        <v>2522</v>
      </c>
      <c r="K23" s="20"/>
      <c r="L23" s="7"/>
      <c r="M23" s="21" t="s">
        <v>184</v>
      </c>
      <c r="N23" s="21" t="s">
        <v>1374</v>
      </c>
      <c r="O23" s="7" t="s">
        <v>185</v>
      </c>
      <c r="P23" s="928">
        <f t="shared" si="0"/>
        <v>0</v>
      </c>
      <c r="Q23" s="928">
        <f t="shared" si="0"/>
        <v>0</v>
      </c>
      <c r="R23" s="928">
        <f t="shared" si="0"/>
        <v>0</v>
      </c>
      <c r="S23" s="928">
        <f t="shared" si="0"/>
        <v>0</v>
      </c>
      <c r="T23" s="928">
        <f t="shared" si="0"/>
        <v>0</v>
      </c>
    </row>
    <row r="24" spans="1:20">
      <c r="A24" s="402" t="s">
        <v>2514</v>
      </c>
      <c r="D24" s="20" t="s">
        <v>189</v>
      </c>
      <c r="E24" s="20" t="s">
        <v>178</v>
      </c>
      <c r="F24" s="7" t="s">
        <v>180</v>
      </c>
      <c r="G24" s="20"/>
      <c r="H24" s="20" t="s">
        <v>178</v>
      </c>
      <c r="I24" s="11" t="s">
        <v>288</v>
      </c>
      <c r="J24" s="11" t="s">
        <v>288</v>
      </c>
      <c r="K24" s="20"/>
      <c r="L24" s="7"/>
      <c r="M24" s="21" t="s">
        <v>184</v>
      </c>
      <c r="N24" s="21" t="s">
        <v>1374</v>
      </c>
      <c r="O24" s="7" t="s">
        <v>185</v>
      </c>
      <c r="P24" s="928">
        <f t="shared" ref="P24:T31" si="1">SUMIFS(P$62:P$619,$E$62:$E$619,$E24,$F$62:$F$619,$F24,$H$62:$H$619,$H24,$I$62:$I$619,$I24,$N$62:$N$619,$N24)</f>
        <v>0</v>
      </c>
      <c r="Q24" s="928">
        <f t="shared" si="1"/>
        <v>0</v>
      </c>
      <c r="R24" s="928">
        <f t="shared" si="1"/>
        <v>0</v>
      </c>
      <c r="S24" s="928">
        <f t="shared" si="1"/>
        <v>0</v>
      </c>
      <c r="T24" s="928">
        <f t="shared" si="1"/>
        <v>0</v>
      </c>
    </row>
    <row r="25" spans="1:20">
      <c r="A25" s="402" t="s">
        <v>2514</v>
      </c>
      <c r="D25" s="20" t="s">
        <v>189</v>
      </c>
      <c r="E25" s="20" t="s">
        <v>178</v>
      </c>
      <c r="F25" s="7" t="s">
        <v>180</v>
      </c>
      <c r="G25" s="20"/>
      <c r="H25" s="20" t="s">
        <v>178</v>
      </c>
      <c r="I25" s="11" t="s">
        <v>2523</v>
      </c>
      <c r="J25" s="11" t="s">
        <v>2523</v>
      </c>
      <c r="K25" s="20"/>
      <c r="L25" s="7"/>
      <c r="M25" s="21" t="s">
        <v>184</v>
      </c>
      <c r="N25" s="21" t="s">
        <v>1374</v>
      </c>
      <c r="O25" s="7" t="s">
        <v>185</v>
      </c>
      <c r="P25" s="928">
        <f t="shared" si="1"/>
        <v>0</v>
      </c>
      <c r="Q25" s="928">
        <f t="shared" si="1"/>
        <v>0</v>
      </c>
      <c r="R25" s="928">
        <f t="shared" si="1"/>
        <v>0</v>
      </c>
      <c r="S25" s="928">
        <f t="shared" si="1"/>
        <v>0</v>
      </c>
      <c r="T25" s="928">
        <f t="shared" si="1"/>
        <v>0</v>
      </c>
    </row>
    <row r="26" spans="1:20">
      <c r="A26" s="402" t="s">
        <v>2514</v>
      </c>
      <c r="D26" s="20" t="s">
        <v>189</v>
      </c>
      <c r="E26" s="20" t="s">
        <v>178</v>
      </c>
      <c r="F26" s="7" t="s">
        <v>180</v>
      </c>
      <c r="G26" s="20"/>
      <c r="H26" s="20" t="s">
        <v>178</v>
      </c>
      <c r="I26" s="11" t="s">
        <v>2524</v>
      </c>
      <c r="J26" s="11" t="s">
        <v>2524</v>
      </c>
      <c r="K26" s="20"/>
      <c r="L26" s="7"/>
      <c r="M26" s="21" t="s">
        <v>184</v>
      </c>
      <c r="N26" s="21" t="s">
        <v>1374</v>
      </c>
      <c r="O26" s="7" t="s">
        <v>185</v>
      </c>
      <c r="P26" s="928">
        <f t="shared" si="1"/>
        <v>0</v>
      </c>
      <c r="Q26" s="928">
        <f t="shared" si="1"/>
        <v>0</v>
      </c>
      <c r="R26" s="928">
        <f t="shared" si="1"/>
        <v>0</v>
      </c>
      <c r="S26" s="928">
        <f t="shared" si="1"/>
        <v>0</v>
      </c>
      <c r="T26" s="928">
        <f t="shared" si="1"/>
        <v>0</v>
      </c>
    </row>
    <row r="27" spans="1:20">
      <c r="A27" s="402" t="s">
        <v>2514</v>
      </c>
      <c r="D27" s="20" t="s">
        <v>189</v>
      </c>
      <c r="E27" s="20" t="s">
        <v>178</v>
      </c>
      <c r="F27" s="7" t="s">
        <v>180</v>
      </c>
      <c r="G27" s="20"/>
      <c r="H27" s="20" t="s">
        <v>178</v>
      </c>
      <c r="I27" s="11" t="s">
        <v>2525</v>
      </c>
      <c r="J27" s="11" t="s">
        <v>2525</v>
      </c>
      <c r="K27" s="20"/>
      <c r="L27" s="7"/>
      <c r="M27" s="21" t="s">
        <v>184</v>
      </c>
      <c r="N27" s="21" t="s">
        <v>1374</v>
      </c>
      <c r="O27" s="7" t="s">
        <v>185</v>
      </c>
      <c r="P27" s="928">
        <f t="shared" si="1"/>
        <v>0</v>
      </c>
      <c r="Q27" s="928">
        <f t="shared" si="1"/>
        <v>0</v>
      </c>
      <c r="R27" s="928">
        <f t="shared" si="1"/>
        <v>0</v>
      </c>
      <c r="S27" s="928">
        <f t="shared" si="1"/>
        <v>0</v>
      </c>
      <c r="T27" s="928">
        <f t="shared" si="1"/>
        <v>0</v>
      </c>
    </row>
    <row r="28" spans="1:20">
      <c r="A28" s="402" t="s">
        <v>2514</v>
      </c>
      <c r="D28" s="20" t="s">
        <v>189</v>
      </c>
      <c r="E28" s="20" t="s">
        <v>178</v>
      </c>
      <c r="F28" s="7" t="s">
        <v>180</v>
      </c>
      <c r="G28" s="20"/>
      <c r="H28" s="20" t="s">
        <v>178</v>
      </c>
      <c r="I28" s="11" t="s">
        <v>2526</v>
      </c>
      <c r="J28" s="11" t="s">
        <v>2526</v>
      </c>
      <c r="K28" s="20"/>
      <c r="L28" s="7"/>
      <c r="M28" s="21" t="s">
        <v>184</v>
      </c>
      <c r="N28" s="21" t="s">
        <v>1374</v>
      </c>
      <c r="O28" s="7" t="s">
        <v>185</v>
      </c>
      <c r="P28" s="928">
        <f t="shared" si="1"/>
        <v>0</v>
      </c>
      <c r="Q28" s="928">
        <f t="shared" si="1"/>
        <v>0</v>
      </c>
      <c r="R28" s="928">
        <f t="shared" si="1"/>
        <v>0</v>
      </c>
      <c r="S28" s="928">
        <f t="shared" si="1"/>
        <v>0</v>
      </c>
      <c r="T28" s="928">
        <f t="shared" si="1"/>
        <v>0</v>
      </c>
    </row>
    <row r="29" spans="1:20">
      <c r="A29" s="402" t="s">
        <v>2514</v>
      </c>
      <c r="D29" s="20" t="s">
        <v>189</v>
      </c>
      <c r="E29" s="20" t="s">
        <v>178</v>
      </c>
      <c r="F29" s="7" t="s">
        <v>180</v>
      </c>
      <c r="G29" s="20"/>
      <c r="H29" s="20" t="s">
        <v>178</v>
      </c>
      <c r="I29" s="11" t="s">
        <v>2527</v>
      </c>
      <c r="J29" s="11" t="s">
        <v>2527</v>
      </c>
      <c r="K29" s="20"/>
      <c r="L29" s="7"/>
      <c r="M29" s="21" t="s">
        <v>184</v>
      </c>
      <c r="N29" s="21" t="s">
        <v>1374</v>
      </c>
      <c r="O29" s="7" t="s">
        <v>185</v>
      </c>
      <c r="P29" s="928">
        <f t="shared" si="1"/>
        <v>0</v>
      </c>
      <c r="Q29" s="928">
        <f t="shared" si="1"/>
        <v>0</v>
      </c>
      <c r="R29" s="928">
        <f t="shared" si="1"/>
        <v>0</v>
      </c>
      <c r="S29" s="928">
        <f t="shared" si="1"/>
        <v>0</v>
      </c>
      <c r="T29" s="928">
        <f t="shared" si="1"/>
        <v>0</v>
      </c>
    </row>
    <row r="30" spans="1:20">
      <c r="A30" s="402" t="s">
        <v>2514</v>
      </c>
      <c r="D30" s="20" t="s">
        <v>189</v>
      </c>
      <c r="E30" s="20" t="s">
        <v>178</v>
      </c>
      <c r="F30" s="7" t="s">
        <v>180</v>
      </c>
      <c r="G30" s="20"/>
      <c r="H30" s="20" t="s">
        <v>178</v>
      </c>
      <c r="I30" s="11" t="s">
        <v>2528</v>
      </c>
      <c r="J30" s="11" t="s">
        <v>2528</v>
      </c>
      <c r="K30" s="20"/>
      <c r="L30" s="7"/>
      <c r="M30" s="21" t="s">
        <v>184</v>
      </c>
      <c r="N30" s="21" t="s">
        <v>1374</v>
      </c>
      <c r="O30" s="7" t="s">
        <v>185</v>
      </c>
      <c r="P30" s="928">
        <f t="shared" si="1"/>
        <v>0</v>
      </c>
      <c r="Q30" s="928">
        <f t="shared" si="1"/>
        <v>0</v>
      </c>
      <c r="R30" s="928">
        <f t="shared" si="1"/>
        <v>0</v>
      </c>
      <c r="S30" s="928">
        <f t="shared" si="1"/>
        <v>0</v>
      </c>
      <c r="T30" s="928">
        <f t="shared" si="1"/>
        <v>0</v>
      </c>
    </row>
    <row r="31" spans="1:20">
      <c r="A31" s="402" t="s">
        <v>2514</v>
      </c>
      <c r="D31" s="20" t="s">
        <v>189</v>
      </c>
      <c r="E31" s="20" t="s">
        <v>171</v>
      </c>
      <c r="F31" s="7" t="s">
        <v>180</v>
      </c>
      <c r="G31" s="20"/>
      <c r="H31" s="20" t="s">
        <v>1384</v>
      </c>
      <c r="I31" s="438" t="s">
        <v>2425</v>
      </c>
      <c r="J31" s="11" t="s">
        <v>2529</v>
      </c>
      <c r="K31" s="20"/>
      <c r="L31" s="7"/>
      <c r="M31" s="21" t="s">
        <v>184</v>
      </c>
      <c r="N31" s="21" t="s">
        <v>1374</v>
      </c>
      <c r="O31" s="7" t="s">
        <v>185</v>
      </c>
      <c r="P31" s="928">
        <f t="shared" si="1"/>
        <v>0</v>
      </c>
      <c r="Q31" s="928">
        <f t="shared" si="1"/>
        <v>0</v>
      </c>
      <c r="R31" s="928">
        <f t="shared" si="1"/>
        <v>0</v>
      </c>
      <c r="S31" s="928">
        <f t="shared" si="1"/>
        <v>0</v>
      </c>
      <c r="T31" s="928">
        <f t="shared" si="1"/>
        <v>0</v>
      </c>
    </row>
    <row r="32" spans="1:20">
      <c r="A32" s="1361" t="s">
        <v>4344</v>
      </c>
      <c r="B32" s="29"/>
      <c r="C32" s="29"/>
      <c r="D32" s="9" t="s">
        <v>189</v>
      </c>
      <c r="E32" s="9" t="s">
        <v>4345</v>
      </c>
      <c r="F32" s="9" t="s">
        <v>1371</v>
      </c>
      <c r="G32" s="20"/>
      <c r="I32" s="438"/>
      <c r="J32" s="29" t="s">
        <v>4346</v>
      </c>
      <c r="K32" s="20"/>
      <c r="L32" s="7"/>
      <c r="M32" s="116" t="s">
        <v>184</v>
      </c>
      <c r="N32" s="116" t="s">
        <v>1374</v>
      </c>
      <c r="O32" s="31" t="s">
        <v>185</v>
      </c>
      <c r="P32" s="929">
        <f>SUM(P14:P31)</f>
        <v>0</v>
      </c>
      <c r="Q32" s="929">
        <f t="shared" ref="Q32:T32" si="2">SUM(Q14:Q31)</f>
        <v>0</v>
      </c>
      <c r="R32" s="929">
        <f t="shared" si="2"/>
        <v>0</v>
      </c>
      <c r="S32" s="929">
        <f t="shared" si="2"/>
        <v>0</v>
      </c>
      <c r="T32" s="929">
        <f t="shared" si="2"/>
        <v>0</v>
      </c>
    </row>
    <row r="34" spans="1:20" ht="14.5">
      <c r="A34" s="402" t="s">
        <v>2514</v>
      </c>
      <c r="B34"/>
      <c r="C34"/>
      <c r="D34" s="20" t="s">
        <v>189</v>
      </c>
      <c r="E34" s="20" t="s">
        <v>171</v>
      </c>
      <c r="F34" s="7" t="s">
        <v>180</v>
      </c>
      <c r="G34" s="20"/>
      <c r="H34" s="20" t="s">
        <v>2530</v>
      </c>
      <c r="I34" s="11" t="s">
        <v>2531</v>
      </c>
      <c r="J34"/>
      <c r="K34" s="20"/>
      <c r="L34" s="7"/>
      <c r="M34" s="21" t="s">
        <v>184</v>
      </c>
      <c r="N34" s="21" t="s">
        <v>1374</v>
      </c>
      <c r="O34" s="7" t="s">
        <v>185</v>
      </c>
      <c r="P34" s="928">
        <f>SUMIFS(P$62:P$619,$E$62:$E$619,$E34,$F$62:$F$619,$F34,$H$62:$H$619,$H34,$I$62:$I$619,$I34,$N$62:$N$619,$N34)</f>
        <v>0</v>
      </c>
      <c r="Q34" s="928">
        <f>SUMIFS(Q$62:Q$619,$E$62:$E$619,$E34,$F$62:$F$619,$F34,$H$62:$H$619,$H34,$I$62:$I$619,$I34,$N$62:$N$619,$N34)</f>
        <v>0</v>
      </c>
      <c r="R34" s="928">
        <f>SUMIFS(R$62:R$619,$E$62:$E$619,$E34,$F$62:$F$619,$F34,$H$62:$H$619,$H34,$I$62:$I$619,$I34,$N$62:$N$619,$N34)</f>
        <v>0</v>
      </c>
      <c r="S34" s="928">
        <f>SUMIFS(S$62:S$619,$E$62:$E$619,$E34,$F$62:$F$619,$F34,$H$62:$H$619,$H34,$I$62:$I$619,$I34,$N$62:$N$619,$N34)</f>
        <v>0</v>
      </c>
      <c r="T34" s="928">
        <f>SUMIFS(T$62:T$619,$E$62:$E$619,$E34,$F$62:$F$619,$F34,$H$62:$H$619,$H34,$I$62:$I$619,$I34,$N$62:$N$619,$N34)</f>
        <v>0</v>
      </c>
    </row>
    <row r="35" spans="1:20">
      <c r="A35" s="1361" t="s">
        <v>4344</v>
      </c>
      <c r="B35" s="29"/>
      <c r="C35" s="29"/>
      <c r="D35" s="9" t="s">
        <v>189</v>
      </c>
      <c r="E35" s="9" t="s">
        <v>171</v>
      </c>
      <c r="F35" s="9" t="s">
        <v>2530</v>
      </c>
      <c r="G35" s="20"/>
      <c r="I35" s="438"/>
      <c r="J35" s="29" t="s">
        <v>4346</v>
      </c>
      <c r="K35" s="20"/>
      <c r="L35" s="7"/>
      <c r="M35" s="116" t="s">
        <v>184</v>
      </c>
      <c r="N35" s="116" t="s">
        <v>1374</v>
      </c>
      <c r="O35" s="31" t="s">
        <v>185</v>
      </c>
      <c r="P35" s="929">
        <f>SUM(P34:P34)</f>
        <v>0</v>
      </c>
      <c r="Q35" s="929">
        <f>SUM(Q34:Q34)</f>
        <v>0</v>
      </c>
      <c r="R35" s="929">
        <f>SUM(R34:R34)</f>
        <v>0</v>
      </c>
      <c r="S35" s="929">
        <f>SUM(S34:S34)</f>
        <v>0</v>
      </c>
      <c r="T35" s="929">
        <f>SUM(T34:T34)</f>
        <v>0</v>
      </c>
    </row>
    <row r="36" spans="1:20" ht="14.5">
      <c r="A36" s="402"/>
      <c r="B36"/>
      <c r="C36"/>
      <c r="D36" s="20"/>
      <c r="E36" s="20"/>
      <c r="F36" s="7"/>
      <c r="G36" s="20"/>
      <c r="H36" s="20"/>
      <c r="I36" s="438"/>
      <c r="J36" s="1362"/>
      <c r="K36" s="438"/>
      <c r="L36" s="438"/>
      <c r="M36" s="438"/>
      <c r="N36" s="438"/>
      <c r="O36" s="438"/>
      <c r="P36" s="438"/>
      <c r="Q36" s="438"/>
      <c r="R36" s="438"/>
      <c r="S36" s="438"/>
      <c r="T36" s="438"/>
    </row>
    <row r="37" spans="1:20" ht="14.5">
      <c r="A37" s="402" t="s">
        <v>2514</v>
      </c>
      <c r="B37"/>
      <c r="C37"/>
      <c r="D37" s="20" t="s">
        <v>189</v>
      </c>
      <c r="E37" s="20" t="s">
        <v>171</v>
      </c>
      <c r="F37" s="7" t="s">
        <v>180</v>
      </c>
      <c r="G37" s="20"/>
      <c r="H37" s="20" t="s">
        <v>2532</v>
      </c>
      <c r="I37" s="11" t="s">
        <v>2515</v>
      </c>
      <c r="J37"/>
      <c r="K37" s="20"/>
      <c r="L37" s="7"/>
      <c r="M37" s="21" t="s">
        <v>184</v>
      </c>
      <c r="N37" s="21" t="s">
        <v>1374</v>
      </c>
      <c r="O37" s="7" t="s">
        <v>185</v>
      </c>
      <c r="P37" s="928">
        <f t="shared" ref="P37:T41" si="3">SUMIFS(P$62:P$619,$E$62:$E$619,$E37,$F$62:$F$619,$F37,$H$62:$H$619,$H37,$I$62:$I$619,$I37,$N$62:$N$619,$N37)</f>
        <v>0</v>
      </c>
      <c r="Q37" s="928">
        <f t="shared" si="3"/>
        <v>0</v>
      </c>
      <c r="R37" s="928">
        <f t="shared" si="3"/>
        <v>0</v>
      </c>
      <c r="S37" s="928">
        <f t="shared" si="3"/>
        <v>0</v>
      </c>
      <c r="T37" s="928">
        <f t="shared" si="3"/>
        <v>0</v>
      </c>
    </row>
    <row r="38" spans="1:20" ht="14.5">
      <c r="A38" s="402" t="s">
        <v>2514</v>
      </c>
      <c r="B38"/>
      <c r="C38"/>
      <c r="D38" s="20" t="s">
        <v>189</v>
      </c>
      <c r="E38" s="20" t="s">
        <v>171</v>
      </c>
      <c r="F38" s="7" t="s">
        <v>180</v>
      </c>
      <c r="G38" s="20"/>
      <c r="H38" s="20" t="s">
        <v>2532</v>
      </c>
      <c r="I38" s="11" t="s">
        <v>1747</v>
      </c>
      <c r="J38"/>
      <c r="K38" s="20"/>
      <c r="L38" s="7"/>
      <c r="M38" s="21" t="s">
        <v>184</v>
      </c>
      <c r="N38" s="21" t="s">
        <v>1374</v>
      </c>
      <c r="O38" s="7" t="s">
        <v>185</v>
      </c>
      <c r="P38" s="928">
        <f t="shared" si="3"/>
        <v>0</v>
      </c>
      <c r="Q38" s="928">
        <f t="shared" si="3"/>
        <v>0</v>
      </c>
      <c r="R38" s="928">
        <f t="shared" si="3"/>
        <v>0</v>
      </c>
      <c r="S38" s="928">
        <f t="shared" si="3"/>
        <v>0</v>
      </c>
      <c r="T38" s="928">
        <f t="shared" si="3"/>
        <v>0</v>
      </c>
    </row>
    <row r="39" spans="1:20" ht="14.5">
      <c r="A39" s="402" t="s">
        <v>2514</v>
      </c>
      <c r="B39"/>
      <c r="C39"/>
      <c r="D39" s="20" t="s">
        <v>189</v>
      </c>
      <c r="E39" s="20" t="s">
        <v>171</v>
      </c>
      <c r="F39" s="7" t="s">
        <v>180</v>
      </c>
      <c r="G39" s="20"/>
      <c r="H39" s="20" t="s">
        <v>2532</v>
      </c>
      <c r="I39" s="11" t="s">
        <v>178</v>
      </c>
      <c r="J39"/>
      <c r="K39" s="20"/>
      <c r="L39" s="7"/>
      <c r="M39" s="21" t="s">
        <v>184</v>
      </c>
      <c r="N39" s="21" t="s">
        <v>1374</v>
      </c>
      <c r="O39" s="7" t="s">
        <v>185</v>
      </c>
      <c r="P39" s="928">
        <f t="shared" si="3"/>
        <v>0</v>
      </c>
      <c r="Q39" s="928">
        <f t="shared" si="3"/>
        <v>0</v>
      </c>
      <c r="R39" s="928">
        <f t="shared" si="3"/>
        <v>0</v>
      </c>
      <c r="S39" s="928">
        <f t="shared" si="3"/>
        <v>0</v>
      </c>
      <c r="T39" s="928">
        <f t="shared" si="3"/>
        <v>0</v>
      </c>
    </row>
    <row r="40" spans="1:20" ht="13.5" customHeight="1">
      <c r="A40" s="402" t="s">
        <v>2514</v>
      </c>
      <c r="B40"/>
      <c r="C40"/>
      <c r="D40" s="20" t="s">
        <v>189</v>
      </c>
      <c r="E40" s="20" t="s">
        <v>171</v>
      </c>
      <c r="F40" s="7" t="s">
        <v>180</v>
      </c>
      <c r="G40" s="20"/>
      <c r="H40" s="20" t="s">
        <v>2532</v>
      </c>
      <c r="I40" s="11" t="s">
        <v>1384</v>
      </c>
      <c r="J40"/>
      <c r="K40" s="20"/>
      <c r="L40" s="7"/>
      <c r="M40" s="21" t="s">
        <v>184</v>
      </c>
      <c r="N40" s="21" t="s">
        <v>1374</v>
      </c>
      <c r="O40" s="7" t="s">
        <v>185</v>
      </c>
      <c r="P40" s="928">
        <f t="shared" si="3"/>
        <v>0</v>
      </c>
      <c r="Q40" s="928">
        <f t="shared" si="3"/>
        <v>0</v>
      </c>
      <c r="R40" s="928">
        <f t="shared" si="3"/>
        <v>0</v>
      </c>
      <c r="S40" s="928">
        <f t="shared" si="3"/>
        <v>0</v>
      </c>
      <c r="T40" s="928">
        <f t="shared" si="3"/>
        <v>0</v>
      </c>
    </row>
    <row r="41" spans="1:20" ht="13.5" customHeight="1">
      <c r="A41" s="402" t="s">
        <v>2514</v>
      </c>
      <c r="B41"/>
      <c r="C41"/>
      <c r="D41" s="20" t="s">
        <v>189</v>
      </c>
      <c r="E41" s="20" t="s">
        <v>171</v>
      </c>
      <c r="F41" s="456" t="s">
        <v>180</v>
      </c>
      <c r="G41" s="20"/>
      <c r="H41" s="20" t="s">
        <v>2532</v>
      </c>
      <c r="I41" s="11" t="s">
        <v>2530</v>
      </c>
      <c r="J41"/>
      <c r="K41" s="20"/>
      <c r="L41" s="456"/>
      <c r="M41" s="462" t="s">
        <v>184</v>
      </c>
      <c r="N41" s="21" t="s">
        <v>1374</v>
      </c>
      <c r="O41" s="456" t="s">
        <v>185</v>
      </c>
      <c r="P41" s="928">
        <f t="shared" si="3"/>
        <v>0</v>
      </c>
      <c r="Q41" s="928">
        <f t="shared" si="3"/>
        <v>0</v>
      </c>
      <c r="R41" s="928">
        <f t="shared" si="3"/>
        <v>0</v>
      </c>
      <c r="S41" s="928">
        <f t="shared" si="3"/>
        <v>0</v>
      </c>
      <c r="T41" s="928">
        <f t="shared" si="3"/>
        <v>0</v>
      </c>
    </row>
    <row r="42" spans="1:20">
      <c r="A42" s="1361" t="s">
        <v>4344</v>
      </c>
      <c r="B42" s="29"/>
      <c r="C42" s="29"/>
      <c r="D42" s="9" t="s">
        <v>189</v>
      </c>
      <c r="E42" s="9" t="s">
        <v>171</v>
      </c>
      <c r="F42" s="9" t="s">
        <v>2532</v>
      </c>
      <c r="G42" s="20"/>
      <c r="I42" s="438"/>
      <c r="J42" s="29" t="s">
        <v>4346</v>
      </c>
      <c r="K42" s="20"/>
      <c r="L42" s="7"/>
      <c r="M42" s="21"/>
      <c r="N42" s="21"/>
      <c r="O42" s="7"/>
      <c r="P42" s="929">
        <f>SUM(P37:P41)</f>
        <v>0</v>
      </c>
      <c r="Q42" s="929">
        <f t="shared" ref="Q42:T42" si="4">SUM(Q37:Q41)</f>
        <v>0</v>
      </c>
      <c r="R42" s="929">
        <f t="shared" si="4"/>
        <v>0</v>
      </c>
      <c r="S42" s="929">
        <f t="shared" si="4"/>
        <v>0</v>
      </c>
      <c r="T42" s="929">
        <f t="shared" si="4"/>
        <v>0</v>
      </c>
    </row>
    <row r="43" spans="1:20" ht="14.5">
      <c r="A43" s="402"/>
      <c r="B43"/>
      <c r="C43"/>
      <c r="D43" s="20"/>
      <c r="E43" s="20"/>
      <c r="F43" s="7"/>
      <c r="G43" s="20"/>
      <c r="H43" s="20"/>
      <c r="I43" s="20"/>
      <c r="J43" s="20"/>
      <c r="K43" s="20"/>
      <c r="L43" s="20"/>
      <c r="M43" s="20"/>
      <c r="N43" s="20"/>
      <c r="O43" s="20"/>
      <c r="P43" s="20"/>
      <c r="Q43" s="20"/>
      <c r="R43" s="20"/>
      <c r="S43" s="20"/>
      <c r="T43" s="20"/>
    </row>
    <row r="44" spans="1:20" ht="14.5">
      <c r="A44" s="402" t="s">
        <v>2514</v>
      </c>
      <c r="B44"/>
      <c r="C44"/>
      <c r="D44" s="20" t="s">
        <v>189</v>
      </c>
      <c r="E44" s="20" t="s">
        <v>171</v>
      </c>
      <c r="F44" s="7" t="s">
        <v>180</v>
      </c>
      <c r="G44" s="20"/>
      <c r="H44" s="20" t="s">
        <v>2533</v>
      </c>
      <c r="I44" s="11" t="s">
        <v>2515</v>
      </c>
      <c r="J44"/>
      <c r="K44" s="20"/>
      <c r="L44" s="7"/>
      <c r="M44" s="21" t="s">
        <v>184</v>
      </c>
      <c r="N44" s="21" t="s">
        <v>1374</v>
      </c>
      <c r="O44" s="7" t="s">
        <v>185</v>
      </c>
      <c r="P44" s="928">
        <f t="shared" ref="P44:T48" si="5">SUMIFS(P$62:P$619,$E$62:$E$619,$E44,$F$62:$F$619,$F44,$H$62:$H$619,$H44,$I$62:$I$619,$I44,$N$62:$N$619,$N44)</f>
        <v>0</v>
      </c>
      <c r="Q44" s="928">
        <f t="shared" si="5"/>
        <v>0</v>
      </c>
      <c r="R44" s="928">
        <f t="shared" si="5"/>
        <v>0</v>
      </c>
      <c r="S44" s="928">
        <f t="shared" si="5"/>
        <v>0</v>
      </c>
      <c r="T44" s="928">
        <f t="shared" si="5"/>
        <v>0</v>
      </c>
    </row>
    <row r="45" spans="1:20" ht="14.5">
      <c r="A45" s="402" t="s">
        <v>2514</v>
      </c>
      <c r="B45"/>
      <c r="C45"/>
      <c r="D45" s="20" t="s">
        <v>189</v>
      </c>
      <c r="E45" s="20" t="s">
        <v>171</v>
      </c>
      <c r="F45" s="7" t="s">
        <v>180</v>
      </c>
      <c r="G45" s="20"/>
      <c r="H45" s="20" t="s">
        <v>2533</v>
      </c>
      <c r="I45" s="11" t="s">
        <v>1747</v>
      </c>
      <c r="J45"/>
      <c r="K45" s="20"/>
      <c r="L45" s="7"/>
      <c r="M45" s="21" t="s">
        <v>184</v>
      </c>
      <c r="N45" s="21" t="s">
        <v>1374</v>
      </c>
      <c r="O45" s="7" t="s">
        <v>185</v>
      </c>
      <c r="P45" s="928">
        <f t="shared" si="5"/>
        <v>0</v>
      </c>
      <c r="Q45" s="928">
        <f t="shared" si="5"/>
        <v>0</v>
      </c>
      <c r="R45" s="928">
        <f t="shared" si="5"/>
        <v>0</v>
      </c>
      <c r="S45" s="928">
        <f t="shared" si="5"/>
        <v>0</v>
      </c>
      <c r="T45" s="928">
        <f t="shared" si="5"/>
        <v>0</v>
      </c>
    </row>
    <row r="46" spans="1:20" ht="14.5">
      <c r="A46" s="402" t="s">
        <v>2514</v>
      </c>
      <c r="B46"/>
      <c r="C46"/>
      <c r="D46" s="20" t="s">
        <v>189</v>
      </c>
      <c r="E46" s="20" t="s">
        <v>171</v>
      </c>
      <c r="F46" s="7" t="s">
        <v>180</v>
      </c>
      <c r="G46" s="20"/>
      <c r="H46" s="20" t="s">
        <v>2533</v>
      </c>
      <c r="I46" s="11" t="s">
        <v>178</v>
      </c>
      <c r="J46"/>
      <c r="K46" s="20"/>
      <c r="L46" s="7"/>
      <c r="M46" s="21" t="s">
        <v>184</v>
      </c>
      <c r="N46" s="21" t="s">
        <v>1374</v>
      </c>
      <c r="O46" s="7" t="s">
        <v>185</v>
      </c>
      <c r="P46" s="928">
        <f t="shared" si="5"/>
        <v>0</v>
      </c>
      <c r="Q46" s="928">
        <f t="shared" si="5"/>
        <v>0</v>
      </c>
      <c r="R46" s="928">
        <f t="shared" si="5"/>
        <v>0</v>
      </c>
      <c r="S46" s="928">
        <f t="shared" si="5"/>
        <v>0</v>
      </c>
      <c r="T46" s="928">
        <f t="shared" si="5"/>
        <v>0</v>
      </c>
    </row>
    <row r="47" spans="1:20" ht="14.5">
      <c r="A47" s="402" t="s">
        <v>2514</v>
      </c>
      <c r="B47"/>
      <c r="C47"/>
      <c r="D47" s="20" t="s">
        <v>189</v>
      </c>
      <c r="E47" s="20" t="s">
        <v>171</v>
      </c>
      <c r="F47" s="7" t="s">
        <v>180</v>
      </c>
      <c r="G47" s="20"/>
      <c r="H47" s="20" t="s">
        <v>2533</v>
      </c>
      <c r="I47" s="11" t="s">
        <v>1384</v>
      </c>
      <c r="J47"/>
      <c r="K47" s="20"/>
      <c r="L47" s="7"/>
      <c r="M47" s="21" t="s">
        <v>184</v>
      </c>
      <c r="N47" s="21" t="s">
        <v>1374</v>
      </c>
      <c r="O47" s="7" t="s">
        <v>185</v>
      </c>
      <c r="P47" s="928">
        <f t="shared" si="5"/>
        <v>0</v>
      </c>
      <c r="Q47" s="928">
        <f t="shared" si="5"/>
        <v>0</v>
      </c>
      <c r="R47" s="928">
        <f t="shared" si="5"/>
        <v>0</v>
      </c>
      <c r="S47" s="928">
        <f t="shared" si="5"/>
        <v>0</v>
      </c>
      <c r="T47" s="928">
        <f t="shared" si="5"/>
        <v>0</v>
      </c>
    </row>
    <row r="48" spans="1:20" ht="14.5">
      <c r="A48" s="402" t="s">
        <v>2514</v>
      </c>
      <c r="B48"/>
      <c r="C48"/>
      <c r="D48" s="20" t="s">
        <v>189</v>
      </c>
      <c r="E48" s="20" t="s">
        <v>171</v>
      </c>
      <c r="F48" s="7" t="s">
        <v>180</v>
      </c>
      <c r="G48" s="20"/>
      <c r="H48" s="20" t="s">
        <v>2533</v>
      </c>
      <c r="I48" s="11" t="s">
        <v>2530</v>
      </c>
      <c r="J48"/>
      <c r="K48" s="20"/>
      <c r="L48" s="7"/>
      <c r="M48" s="21" t="s">
        <v>184</v>
      </c>
      <c r="N48" s="21" t="s">
        <v>1374</v>
      </c>
      <c r="O48" s="7" t="s">
        <v>185</v>
      </c>
      <c r="P48" s="928">
        <f t="shared" si="5"/>
        <v>0</v>
      </c>
      <c r="Q48" s="928">
        <f t="shared" si="5"/>
        <v>0</v>
      </c>
      <c r="R48" s="928">
        <f t="shared" si="5"/>
        <v>0</v>
      </c>
      <c r="S48" s="928">
        <f t="shared" si="5"/>
        <v>0</v>
      </c>
      <c r="T48" s="928">
        <f t="shared" si="5"/>
        <v>0</v>
      </c>
    </row>
    <row r="49" spans="1:20">
      <c r="A49" s="1361" t="s">
        <v>4344</v>
      </c>
      <c r="B49" s="29"/>
      <c r="C49" s="29"/>
      <c r="D49" s="9" t="s">
        <v>189</v>
      </c>
      <c r="E49" s="9" t="s">
        <v>171</v>
      </c>
      <c r="F49" s="9" t="s">
        <v>2533</v>
      </c>
      <c r="G49" s="20"/>
      <c r="J49" s="29" t="s">
        <v>4346</v>
      </c>
      <c r="K49" s="20"/>
      <c r="L49" s="7"/>
      <c r="M49" s="21"/>
      <c r="N49" s="21"/>
      <c r="O49" s="7"/>
      <c r="P49" s="929">
        <f>SUM(P44:P48)</f>
        <v>0</v>
      </c>
      <c r="Q49" s="929">
        <f t="shared" ref="Q49:T49" si="6">SUM(Q44:Q48)</f>
        <v>0</v>
      </c>
      <c r="R49" s="929">
        <f t="shared" si="6"/>
        <v>0</v>
      </c>
      <c r="S49" s="929">
        <f t="shared" si="6"/>
        <v>0</v>
      </c>
      <c r="T49" s="929">
        <f t="shared" si="6"/>
        <v>0</v>
      </c>
    </row>
    <row r="50" spans="1:20" ht="14.5">
      <c r="A50" s="402"/>
      <c r="D50" s="20"/>
      <c r="E50" s="20"/>
      <c r="F50" s="7"/>
      <c r="G50" s="20"/>
      <c r="H50" s="20"/>
      <c r="J50"/>
      <c r="K50" s="20"/>
      <c r="L50" s="7"/>
      <c r="M50" s="21"/>
      <c r="N50" s="21"/>
      <c r="O50" s="21"/>
      <c r="P50" s="21"/>
      <c r="Q50" s="21"/>
      <c r="R50" s="21"/>
      <c r="S50" s="21"/>
      <c r="T50" s="21"/>
    </row>
    <row r="51" spans="1:20" ht="14.5">
      <c r="A51" s="402" t="s">
        <v>2514</v>
      </c>
      <c r="D51" s="20" t="s">
        <v>189</v>
      </c>
      <c r="E51" s="20" t="s">
        <v>171</v>
      </c>
      <c r="F51" s="7" t="s">
        <v>2534</v>
      </c>
      <c r="G51" s="20"/>
      <c r="H51" s="11" t="s">
        <v>2425</v>
      </c>
      <c r="I51" s="11" t="s">
        <v>2425</v>
      </c>
      <c r="J51"/>
      <c r="K51" s="20"/>
      <c r="L51" s="7" t="s">
        <v>2535</v>
      </c>
      <c r="M51" s="21" t="s">
        <v>184</v>
      </c>
      <c r="N51" s="21" t="s">
        <v>1374</v>
      </c>
      <c r="O51" s="7" t="s">
        <v>185</v>
      </c>
      <c r="P51" s="928">
        <f t="shared" ref="P51:T52" si="7">SUMIFS(P$62:P$619,$E$62:$E$619,$E51,$F$62:$F$619,$F51,$H$62:$H$619,$H51,$I$62:$I$619,$I51,$L$62:$L$619,$L51,$N$62:$N$619,$N51)</f>
        <v>0</v>
      </c>
      <c r="Q51" s="928">
        <f t="shared" si="7"/>
        <v>0</v>
      </c>
      <c r="R51" s="928">
        <f t="shared" si="7"/>
        <v>0</v>
      </c>
      <c r="S51" s="928">
        <f t="shared" si="7"/>
        <v>0</v>
      </c>
      <c r="T51" s="928">
        <f t="shared" si="7"/>
        <v>0</v>
      </c>
    </row>
    <row r="52" spans="1:20" ht="14.5">
      <c r="A52" s="402" t="s">
        <v>2514</v>
      </c>
      <c r="D52" s="20" t="s">
        <v>189</v>
      </c>
      <c r="E52" s="20" t="s">
        <v>171</v>
      </c>
      <c r="F52" s="7" t="s">
        <v>2534</v>
      </c>
      <c r="G52" s="20"/>
      <c r="H52" s="11" t="s">
        <v>2425</v>
      </c>
      <c r="I52" s="11" t="s">
        <v>2425</v>
      </c>
      <c r="J52"/>
      <c r="K52" s="20"/>
      <c r="L52" s="7" t="s">
        <v>2536</v>
      </c>
      <c r="M52" s="21" t="s">
        <v>184</v>
      </c>
      <c r="N52" s="21" t="s">
        <v>1374</v>
      </c>
      <c r="O52" s="7" t="s">
        <v>185</v>
      </c>
      <c r="P52" s="928">
        <f t="shared" si="7"/>
        <v>0</v>
      </c>
      <c r="Q52" s="928">
        <f t="shared" si="7"/>
        <v>0</v>
      </c>
      <c r="R52" s="928">
        <f t="shared" si="7"/>
        <v>0</v>
      </c>
      <c r="S52" s="928">
        <f t="shared" si="7"/>
        <v>0</v>
      </c>
      <c r="T52" s="928">
        <f t="shared" si="7"/>
        <v>0</v>
      </c>
    </row>
    <row r="53" spans="1:20">
      <c r="A53" s="402" t="s">
        <v>2514</v>
      </c>
      <c r="D53" s="20" t="s">
        <v>189</v>
      </c>
      <c r="E53" s="20" t="s">
        <v>171</v>
      </c>
      <c r="F53" s="31" t="s">
        <v>2537</v>
      </c>
      <c r="G53" s="20"/>
      <c r="H53" s="11" t="s">
        <v>2425</v>
      </c>
      <c r="I53" s="11" t="s">
        <v>2425</v>
      </c>
      <c r="J53" s="29" t="s">
        <v>4346</v>
      </c>
      <c r="K53" s="20"/>
      <c r="L53" s="7"/>
      <c r="M53" s="21" t="s">
        <v>184</v>
      </c>
      <c r="N53" s="21" t="s">
        <v>1374</v>
      </c>
      <c r="O53" s="7" t="s">
        <v>185</v>
      </c>
      <c r="P53" s="1044">
        <f>SUM(P51:P52)</f>
        <v>0</v>
      </c>
      <c r="Q53" s="1044">
        <f t="shared" ref="Q53:T53" si="8">SUM(Q51:Q52)</f>
        <v>0</v>
      </c>
      <c r="R53" s="1044">
        <f t="shared" si="8"/>
        <v>0</v>
      </c>
      <c r="S53" s="1044">
        <f t="shared" si="8"/>
        <v>0</v>
      </c>
      <c r="T53" s="1044">
        <f t="shared" si="8"/>
        <v>0</v>
      </c>
    </row>
    <row r="56" spans="1:20" ht="18">
      <c r="A56" s="27"/>
      <c r="B56" s="28" t="s">
        <v>1371</v>
      </c>
      <c r="C56" s="27"/>
      <c r="D56" s="27"/>
      <c r="E56" s="27"/>
      <c r="F56" s="27"/>
      <c r="G56" s="27"/>
      <c r="H56" s="27"/>
      <c r="I56" s="27"/>
      <c r="J56" s="27"/>
      <c r="K56" s="27"/>
      <c r="L56" s="27"/>
      <c r="M56" s="27"/>
      <c r="N56" s="27"/>
      <c r="O56" s="27"/>
      <c r="P56" s="27"/>
      <c r="Q56" s="27"/>
      <c r="R56" s="27"/>
      <c r="S56" s="27"/>
      <c r="T56" s="27"/>
    </row>
    <row r="57" spans="1:20">
      <c r="A57" s="12"/>
      <c r="B57" s="12"/>
      <c r="C57" s="12"/>
      <c r="D57" s="12"/>
      <c r="E57" s="12"/>
      <c r="F57" s="12"/>
      <c r="G57" s="12"/>
      <c r="H57" s="12"/>
      <c r="I57" s="7"/>
      <c r="J57" s="7"/>
      <c r="K57" s="7"/>
      <c r="L57" s="7"/>
      <c r="M57" s="22"/>
      <c r="N57" s="22"/>
      <c r="O57" s="15"/>
      <c r="P57" s="12"/>
      <c r="Q57" s="12"/>
      <c r="R57" s="13"/>
      <c r="S57" s="14"/>
      <c r="T57" s="15"/>
    </row>
    <row r="58" spans="1:20" ht="13.5" customHeight="1">
      <c r="A58" s="22"/>
      <c r="B58" s="22"/>
      <c r="C58" s="76" t="s">
        <v>1744</v>
      </c>
      <c r="D58" s="76"/>
      <c r="E58" s="77"/>
      <c r="F58" s="77"/>
      <c r="G58" s="77"/>
      <c r="H58" s="77"/>
      <c r="I58" s="77"/>
      <c r="J58" s="77"/>
      <c r="K58" s="77"/>
      <c r="L58" s="77"/>
      <c r="M58" s="77"/>
      <c r="N58" s="77"/>
      <c r="O58" s="77"/>
      <c r="P58" s="77"/>
      <c r="Q58" s="77"/>
      <c r="R58" s="77"/>
      <c r="S58" s="77"/>
      <c r="T58" s="77"/>
    </row>
    <row r="59" spans="1:20">
      <c r="A59" s="12"/>
      <c r="B59" s="12"/>
      <c r="C59" s="12"/>
      <c r="D59" s="12"/>
      <c r="E59" s="12"/>
      <c r="F59" s="12"/>
      <c r="G59" s="12"/>
      <c r="H59" s="12"/>
      <c r="I59" s="7"/>
      <c r="J59" s="7"/>
      <c r="K59" s="7"/>
      <c r="L59" s="7"/>
      <c r="M59" s="22"/>
      <c r="N59" s="22"/>
      <c r="O59" s="15"/>
      <c r="P59" s="12"/>
      <c r="Q59" s="12"/>
      <c r="R59" s="13"/>
      <c r="S59" s="14"/>
      <c r="T59" s="15"/>
    </row>
    <row r="60" spans="1:20" ht="14.25" customHeight="1">
      <c r="A60" s="12"/>
      <c r="B60" s="12"/>
      <c r="C60" s="12"/>
      <c r="D60" s="80" t="s">
        <v>2538</v>
      </c>
      <c r="E60" s="81"/>
      <c r="F60" s="81"/>
      <c r="G60" s="81"/>
      <c r="H60" s="81"/>
      <c r="I60" s="81"/>
      <c r="J60" s="81"/>
      <c r="K60" s="81"/>
      <c r="L60" s="81"/>
      <c r="M60" s="81"/>
      <c r="N60" s="81"/>
      <c r="O60" s="81"/>
      <c r="P60" s="81"/>
      <c r="Q60" s="81"/>
      <c r="R60" s="81"/>
      <c r="S60" s="81"/>
      <c r="T60" s="81"/>
    </row>
    <row r="61" spans="1:20">
      <c r="A61" s="12"/>
      <c r="B61" s="12"/>
      <c r="C61" s="12"/>
      <c r="D61" s="12"/>
      <c r="E61" s="12"/>
      <c r="F61" s="12"/>
      <c r="G61" s="12"/>
      <c r="H61" s="12"/>
      <c r="I61" s="7"/>
      <c r="J61" s="7"/>
      <c r="K61" s="7"/>
      <c r="L61" s="7"/>
      <c r="M61" s="22"/>
      <c r="N61" s="22"/>
      <c r="O61" s="15"/>
      <c r="P61" s="12"/>
      <c r="Q61" s="12"/>
      <c r="R61" s="13"/>
      <c r="S61" s="14"/>
      <c r="T61" s="15"/>
    </row>
    <row r="62" spans="1:20">
      <c r="D62" s="20" t="s">
        <v>189</v>
      </c>
      <c r="E62" s="20" t="s">
        <v>171</v>
      </c>
      <c r="F62" s="7" t="s">
        <v>180</v>
      </c>
      <c r="G62" s="20"/>
      <c r="H62" s="11" t="s">
        <v>1744</v>
      </c>
      <c r="I62" s="11" t="s">
        <v>2515</v>
      </c>
      <c r="J62" s="11" t="s">
        <v>2539</v>
      </c>
      <c r="K62" s="20"/>
      <c r="L62" s="7"/>
      <c r="M62" s="21" t="s">
        <v>184</v>
      </c>
      <c r="N62" s="462" t="s">
        <v>2540</v>
      </c>
      <c r="O62" s="7" t="s">
        <v>185</v>
      </c>
      <c r="P62" s="727"/>
      <c r="Q62" s="727"/>
      <c r="R62" s="727"/>
      <c r="S62" s="727"/>
      <c r="T62" s="727"/>
    </row>
    <row r="63" spans="1:20">
      <c r="D63" s="20" t="s">
        <v>189</v>
      </c>
      <c r="E63" s="20" t="s">
        <v>171</v>
      </c>
      <c r="F63" s="7" t="s">
        <v>180</v>
      </c>
      <c r="G63" s="20"/>
      <c r="H63" s="11" t="s">
        <v>1744</v>
      </c>
      <c r="I63" s="11" t="s">
        <v>2515</v>
      </c>
      <c r="J63" s="11" t="s">
        <v>2541</v>
      </c>
      <c r="K63" s="20"/>
      <c r="L63" s="7"/>
      <c r="M63" s="21" t="s">
        <v>184</v>
      </c>
      <c r="N63" s="462" t="s">
        <v>2540</v>
      </c>
      <c r="O63" s="7" t="s">
        <v>185</v>
      </c>
      <c r="P63" s="727"/>
      <c r="Q63" s="727"/>
      <c r="R63" s="727"/>
      <c r="S63" s="727"/>
      <c r="T63" s="727"/>
    </row>
    <row r="64" spans="1:20">
      <c r="D64" s="20" t="s">
        <v>189</v>
      </c>
      <c r="E64" s="20" t="s">
        <v>171</v>
      </c>
      <c r="F64" s="7" t="s">
        <v>180</v>
      </c>
      <c r="G64" s="20"/>
      <c r="H64" s="11" t="s">
        <v>1744</v>
      </c>
      <c r="I64" s="11" t="s">
        <v>2515</v>
      </c>
      <c r="J64" s="11" t="s">
        <v>432</v>
      </c>
      <c r="K64" s="20"/>
      <c r="L64" s="7"/>
      <c r="M64" s="21" t="s">
        <v>184</v>
      </c>
      <c r="N64" s="462" t="s">
        <v>2540</v>
      </c>
      <c r="O64" s="7" t="s">
        <v>185</v>
      </c>
      <c r="P64" s="727"/>
      <c r="Q64" s="727"/>
      <c r="R64" s="727"/>
      <c r="S64" s="727"/>
      <c r="T64" s="727"/>
    </row>
    <row r="65" spans="4:20">
      <c r="D65" s="20" t="s">
        <v>189</v>
      </c>
      <c r="E65" s="20" t="s">
        <v>171</v>
      </c>
      <c r="F65" s="7" t="s">
        <v>180</v>
      </c>
      <c r="G65" s="20"/>
      <c r="H65" s="11" t="s">
        <v>1744</v>
      </c>
      <c r="I65" s="11" t="s">
        <v>2515</v>
      </c>
      <c r="J65" s="11" t="s">
        <v>2542</v>
      </c>
      <c r="K65" s="20"/>
      <c r="L65" s="7"/>
      <c r="M65" s="21" t="s">
        <v>184</v>
      </c>
      <c r="N65" s="462" t="s">
        <v>2540</v>
      </c>
      <c r="O65" s="7" t="s">
        <v>185</v>
      </c>
      <c r="P65" s="727"/>
      <c r="Q65" s="727"/>
      <c r="R65" s="727"/>
      <c r="S65" s="727"/>
      <c r="T65" s="727"/>
    </row>
    <row r="66" spans="4:20">
      <c r="D66" s="15" t="s">
        <v>189</v>
      </c>
      <c r="E66" s="20" t="s">
        <v>171</v>
      </c>
      <c r="F66" s="7" t="s">
        <v>180</v>
      </c>
      <c r="G66" s="15"/>
      <c r="H66" s="11" t="s">
        <v>1744</v>
      </c>
      <c r="I66" s="11" t="s">
        <v>2515</v>
      </c>
      <c r="J66" s="11" t="s">
        <v>2543</v>
      </c>
      <c r="K66" s="15"/>
      <c r="L66" s="7"/>
      <c r="M66" s="13" t="s">
        <v>184</v>
      </c>
      <c r="N66" s="462" t="s">
        <v>2540</v>
      </c>
      <c r="O66" s="7" t="s">
        <v>185</v>
      </c>
      <c r="P66" s="727"/>
      <c r="Q66" s="727"/>
      <c r="R66" s="727"/>
      <c r="S66" s="727"/>
      <c r="T66" s="727"/>
    </row>
    <row r="67" spans="4:20">
      <c r="D67" s="15" t="s">
        <v>189</v>
      </c>
      <c r="E67" s="20" t="s">
        <v>171</v>
      </c>
      <c r="F67" s="7" t="s">
        <v>180</v>
      </c>
      <c r="G67" s="15"/>
      <c r="H67" s="11" t="s">
        <v>1744</v>
      </c>
      <c r="I67" s="11" t="s">
        <v>2515</v>
      </c>
      <c r="J67" s="11" t="s">
        <v>2544</v>
      </c>
      <c r="K67" s="15"/>
      <c r="L67" s="7"/>
      <c r="M67" s="23" t="s">
        <v>184</v>
      </c>
      <c r="N67" s="462" t="s">
        <v>2540</v>
      </c>
      <c r="O67" s="7" t="s">
        <v>185</v>
      </c>
      <c r="P67" s="727"/>
      <c r="Q67" s="727"/>
      <c r="R67" s="727"/>
      <c r="S67" s="727"/>
      <c r="T67" s="727"/>
    </row>
    <row r="68" spans="4:20">
      <c r="D68" s="15" t="s">
        <v>189</v>
      </c>
      <c r="E68" s="20" t="s">
        <v>171</v>
      </c>
      <c r="F68" s="7" t="s">
        <v>180</v>
      </c>
      <c r="G68" s="15"/>
      <c r="H68" s="11" t="s">
        <v>1744</v>
      </c>
      <c r="I68" s="11" t="s">
        <v>2515</v>
      </c>
      <c r="J68" s="11" t="s">
        <v>2545</v>
      </c>
      <c r="K68" s="15"/>
      <c r="L68" s="7"/>
      <c r="M68" s="23" t="s">
        <v>184</v>
      </c>
      <c r="N68" s="462" t="s">
        <v>2540</v>
      </c>
      <c r="O68" s="7" t="s">
        <v>185</v>
      </c>
      <c r="P68" s="727"/>
      <c r="Q68" s="727"/>
      <c r="R68" s="727"/>
      <c r="S68" s="727"/>
      <c r="T68" s="727"/>
    </row>
    <row r="69" spans="4:20">
      <c r="D69" s="15" t="s">
        <v>189</v>
      </c>
      <c r="E69" s="20" t="s">
        <v>171</v>
      </c>
      <c r="F69" s="7" t="s">
        <v>180</v>
      </c>
      <c r="G69" s="15"/>
      <c r="H69" s="11" t="s">
        <v>1744</v>
      </c>
      <c r="I69" s="11" t="s">
        <v>2515</v>
      </c>
      <c r="J69" s="11" t="s">
        <v>2546</v>
      </c>
      <c r="K69" s="15"/>
      <c r="L69" s="7"/>
      <c r="M69" s="23" t="s">
        <v>184</v>
      </c>
      <c r="N69" s="462" t="s">
        <v>2540</v>
      </c>
      <c r="O69" s="7" t="s">
        <v>185</v>
      </c>
      <c r="P69" s="727"/>
      <c r="Q69" s="727"/>
      <c r="R69" s="727"/>
      <c r="S69" s="727"/>
      <c r="T69" s="727"/>
    </row>
    <row r="70" spans="4:20">
      <c r="D70" s="11" t="s">
        <v>189</v>
      </c>
      <c r="E70" s="20" t="s">
        <v>171</v>
      </c>
      <c r="F70" s="7" t="s">
        <v>180</v>
      </c>
      <c r="H70" s="11" t="s">
        <v>1744</v>
      </c>
      <c r="I70" s="11" t="s">
        <v>2515</v>
      </c>
      <c r="J70" s="11" t="s">
        <v>216</v>
      </c>
      <c r="K70" s="53"/>
      <c r="M70" s="11" t="s">
        <v>184</v>
      </c>
      <c r="N70" s="462" t="s">
        <v>2540</v>
      </c>
      <c r="O70" s="7" t="s">
        <v>185</v>
      </c>
      <c r="P70" s="727"/>
      <c r="Q70" s="727"/>
      <c r="R70" s="727"/>
      <c r="S70" s="727"/>
      <c r="T70" s="727"/>
    </row>
    <row r="71" spans="4:20">
      <c r="D71" s="11" t="s">
        <v>189</v>
      </c>
      <c r="E71" s="20" t="s">
        <v>171</v>
      </c>
      <c r="F71" s="7" t="s">
        <v>180</v>
      </c>
      <c r="H71" s="11" t="s">
        <v>1744</v>
      </c>
      <c r="I71" s="11" t="s">
        <v>2515</v>
      </c>
      <c r="J71" s="11" t="s">
        <v>216</v>
      </c>
      <c r="K71" s="53"/>
      <c r="M71" s="11" t="s">
        <v>184</v>
      </c>
      <c r="N71" s="462" t="s">
        <v>2540</v>
      </c>
      <c r="O71" s="7" t="s">
        <v>185</v>
      </c>
      <c r="P71" s="727"/>
      <c r="Q71" s="727"/>
      <c r="R71" s="727"/>
      <c r="S71" s="727"/>
      <c r="T71" s="727"/>
    </row>
    <row r="72" spans="4:20">
      <c r="D72" s="11" t="s">
        <v>189</v>
      </c>
      <c r="E72" s="20" t="s">
        <v>171</v>
      </c>
      <c r="F72" s="7" t="s">
        <v>180</v>
      </c>
      <c r="H72" s="11" t="s">
        <v>1744</v>
      </c>
      <c r="I72" s="11" t="s">
        <v>2515</v>
      </c>
      <c r="J72" s="11" t="s">
        <v>216</v>
      </c>
      <c r="K72" s="53"/>
      <c r="M72" s="11" t="s">
        <v>184</v>
      </c>
      <c r="N72" s="462" t="s">
        <v>2540</v>
      </c>
      <c r="O72" s="7" t="s">
        <v>185</v>
      </c>
      <c r="P72" s="727"/>
      <c r="Q72" s="727"/>
      <c r="R72" s="727"/>
      <c r="S72" s="727"/>
      <c r="T72" s="727"/>
    </row>
    <row r="73" spans="4:20">
      <c r="D73" s="11" t="s">
        <v>189</v>
      </c>
      <c r="E73" s="20" t="s">
        <v>171</v>
      </c>
      <c r="F73" s="7" t="s">
        <v>180</v>
      </c>
      <c r="H73" s="11" t="s">
        <v>1744</v>
      </c>
      <c r="I73" s="11" t="s">
        <v>2515</v>
      </c>
      <c r="J73" s="11" t="s">
        <v>216</v>
      </c>
      <c r="K73" s="53"/>
      <c r="M73" s="11" t="s">
        <v>184</v>
      </c>
      <c r="N73" s="462" t="s">
        <v>2540</v>
      </c>
      <c r="O73" s="7" t="s">
        <v>185</v>
      </c>
      <c r="P73" s="727"/>
      <c r="Q73" s="727"/>
      <c r="R73" s="727"/>
      <c r="S73" s="727"/>
      <c r="T73" s="727"/>
    </row>
    <row r="74" spans="4:20">
      <c r="D74" s="11" t="s">
        <v>189</v>
      </c>
      <c r="E74" s="20" t="s">
        <v>171</v>
      </c>
      <c r="F74" s="7" t="s">
        <v>180</v>
      </c>
      <c r="H74" s="11" t="s">
        <v>1744</v>
      </c>
      <c r="I74" s="11" t="s">
        <v>2515</v>
      </c>
      <c r="J74" s="11" t="s">
        <v>216</v>
      </c>
      <c r="K74" s="53"/>
      <c r="M74" s="11" t="s">
        <v>184</v>
      </c>
      <c r="N74" s="462" t="s">
        <v>2540</v>
      </c>
      <c r="O74" s="7" t="s">
        <v>185</v>
      </c>
      <c r="P74" s="727"/>
      <c r="Q74" s="727"/>
      <c r="R74" s="727"/>
      <c r="S74" s="727"/>
      <c r="T74" s="727"/>
    </row>
    <row r="75" spans="4:20">
      <c r="D75" s="11" t="s">
        <v>189</v>
      </c>
      <c r="E75" s="20" t="s">
        <v>171</v>
      </c>
      <c r="F75" s="7" t="s">
        <v>180</v>
      </c>
      <c r="H75" s="11" t="s">
        <v>1744</v>
      </c>
      <c r="I75" s="11" t="s">
        <v>2515</v>
      </c>
      <c r="J75" s="11" t="s">
        <v>216</v>
      </c>
      <c r="K75" s="53"/>
      <c r="M75" s="11" t="s">
        <v>184</v>
      </c>
      <c r="N75" s="462" t="s">
        <v>2540</v>
      </c>
      <c r="O75" s="7" t="s">
        <v>185</v>
      </c>
      <c r="P75" s="727"/>
      <c r="Q75" s="727"/>
      <c r="R75" s="727"/>
      <c r="S75" s="727"/>
      <c r="T75" s="727"/>
    </row>
    <row r="76" spans="4:20">
      <c r="D76" s="11" t="s">
        <v>189</v>
      </c>
      <c r="E76" s="20" t="s">
        <v>171</v>
      </c>
      <c r="F76" s="7" t="s">
        <v>180</v>
      </c>
      <c r="H76" s="11" t="s">
        <v>1744</v>
      </c>
      <c r="I76" s="11" t="s">
        <v>2515</v>
      </c>
      <c r="J76" s="11" t="s">
        <v>216</v>
      </c>
      <c r="K76" s="53"/>
      <c r="M76" s="11" t="s">
        <v>184</v>
      </c>
      <c r="N76" s="462" t="s">
        <v>2540</v>
      </c>
      <c r="O76" s="7" t="s">
        <v>185</v>
      </c>
      <c r="P76" s="727"/>
      <c r="Q76" s="727"/>
      <c r="R76" s="727"/>
      <c r="S76" s="727"/>
      <c r="T76" s="727"/>
    </row>
    <row r="77" spans="4:20">
      <c r="D77" s="11" t="s">
        <v>189</v>
      </c>
      <c r="E77" s="20" t="s">
        <v>171</v>
      </c>
      <c r="F77" s="7" t="s">
        <v>180</v>
      </c>
      <c r="H77" s="11" t="s">
        <v>1744</v>
      </c>
      <c r="I77" s="11" t="s">
        <v>2515</v>
      </c>
      <c r="J77" s="11" t="s">
        <v>216</v>
      </c>
      <c r="K77" s="53"/>
      <c r="M77" s="11" t="s">
        <v>184</v>
      </c>
      <c r="N77" s="462" t="s">
        <v>2540</v>
      </c>
      <c r="O77" s="7" t="s">
        <v>185</v>
      </c>
      <c r="P77" s="727"/>
      <c r="Q77" s="727"/>
      <c r="R77" s="727"/>
      <c r="S77" s="727"/>
      <c r="T77" s="727"/>
    </row>
    <row r="78" spans="4:20">
      <c r="D78" s="11" t="s">
        <v>189</v>
      </c>
      <c r="E78" s="20" t="s">
        <v>171</v>
      </c>
      <c r="F78" s="7" t="s">
        <v>180</v>
      </c>
      <c r="H78" s="11" t="s">
        <v>1744</v>
      </c>
      <c r="I78" s="11" t="s">
        <v>2515</v>
      </c>
      <c r="J78" s="11" t="s">
        <v>216</v>
      </c>
      <c r="K78" s="53"/>
      <c r="M78" s="11" t="s">
        <v>184</v>
      </c>
      <c r="N78" s="462" t="s">
        <v>2540</v>
      </c>
      <c r="O78" s="7" t="s">
        <v>185</v>
      </c>
      <c r="P78" s="727"/>
      <c r="Q78" s="727"/>
      <c r="R78" s="727"/>
      <c r="S78" s="727"/>
      <c r="T78" s="727"/>
    </row>
    <row r="79" spans="4:20">
      <c r="D79" s="11" t="s">
        <v>189</v>
      </c>
      <c r="E79" s="20" t="s">
        <v>171</v>
      </c>
      <c r="F79" s="7" t="s">
        <v>180</v>
      </c>
      <c r="H79" s="11" t="s">
        <v>1744</v>
      </c>
      <c r="I79" s="11" t="s">
        <v>2515</v>
      </c>
      <c r="J79" s="11" t="s">
        <v>216</v>
      </c>
      <c r="K79" s="53"/>
      <c r="M79" s="11" t="s">
        <v>184</v>
      </c>
      <c r="N79" s="462" t="s">
        <v>2540</v>
      </c>
      <c r="O79" s="7" t="s">
        <v>185</v>
      </c>
      <c r="P79" s="727"/>
      <c r="Q79" s="727"/>
      <c r="R79" s="727"/>
      <c r="S79" s="727"/>
      <c r="T79" s="727"/>
    </row>
    <row r="80" spans="4:20">
      <c r="D80" s="29" t="s">
        <v>189</v>
      </c>
      <c r="E80" s="9" t="s">
        <v>171</v>
      </c>
      <c r="F80" s="31" t="s">
        <v>180</v>
      </c>
      <c r="H80" s="29" t="s">
        <v>1744</v>
      </c>
      <c r="I80" s="29" t="s">
        <v>2515</v>
      </c>
      <c r="J80" s="29" t="s">
        <v>2547</v>
      </c>
      <c r="M80" s="29" t="s">
        <v>184</v>
      </c>
      <c r="N80" s="1360" t="s">
        <v>2540</v>
      </c>
      <c r="O80" s="31" t="s">
        <v>185</v>
      </c>
      <c r="P80" s="1044">
        <f>SUM(P62:P79)</f>
        <v>0</v>
      </c>
      <c r="Q80" s="1044">
        <f t="shared" ref="Q80:T80" si="9">SUM(Q62:Q79)</f>
        <v>0</v>
      </c>
      <c r="R80" s="1044">
        <f t="shared" si="9"/>
        <v>0</v>
      </c>
      <c r="S80" s="1044">
        <f t="shared" si="9"/>
        <v>0</v>
      </c>
      <c r="T80" s="1044">
        <f t="shared" si="9"/>
        <v>0</v>
      </c>
    </row>
    <row r="81" spans="4:20">
      <c r="D81" s="11" t="s">
        <v>189</v>
      </c>
      <c r="E81" s="20" t="s">
        <v>171</v>
      </c>
      <c r="F81" s="7" t="s">
        <v>180</v>
      </c>
      <c r="H81" s="11" t="s">
        <v>1744</v>
      </c>
      <c r="I81" s="11" t="s">
        <v>2515</v>
      </c>
      <c r="J81" s="11" t="s">
        <v>2548</v>
      </c>
      <c r="M81" s="11" t="s">
        <v>184</v>
      </c>
      <c r="O81" s="7" t="s">
        <v>185</v>
      </c>
      <c r="P81" s="727"/>
      <c r="Q81" s="727"/>
      <c r="R81" s="727"/>
      <c r="S81" s="727"/>
      <c r="T81" s="727"/>
    </row>
    <row r="82" spans="4:20">
      <c r="D82" s="29" t="s">
        <v>189</v>
      </c>
      <c r="E82" s="9" t="s">
        <v>171</v>
      </c>
      <c r="F82" s="31" t="s">
        <v>180</v>
      </c>
      <c r="H82" s="29" t="s">
        <v>1744</v>
      </c>
      <c r="I82" s="29" t="s">
        <v>2515</v>
      </c>
      <c r="J82" s="29" t="s">
        <v>2549</v>
      </c>
      <c r="M82" s="29" t="s">
        <v>184</v>
      </c>
      <c r="N82" s="29" t="s">
        <v>1374</v>
      </c>
      <c r="O82" s="31" t="s">
        <v>185</v>
      </c>
      <c r="P82" s="1044">
        <f>SUM(P80:P81)</f>
        <v>0</v>
      </c>
      <c r="Q82" s="1044">
        <f t="shared" ref="Q82:T82" si="10">SUM(Q80:Q81)</f>
        <v>0</v>
      </c>
      <c r="R82" s="1044">
        <f t="shared" si="10"/>
        <v>0</v>
      </c>
      <c r="S82" s="1044">
        <f t="shared" si="10"/>
        <v>0</v>
      </c>
      <c r="T82" s="1044">
        <f t="shared" si="10"/>
        <v>0</v>
      </c>
    </row>
    <row r="83" spans="4:20">
      <c r="P83" s="399"/>
      <c r="Q83" s="399"/>
      <c r="R83" s="399"/>
      <c r="S83" s="399"/>
      <c r="T83" s="399"/>
    </row>
    <row r="84" spans="4:20" ht="14.25" customHeight="1">
      <c r="D84" s="80" t="s">
        <v>2550</v>
      </c>
      <c r="E84" s="81"/>
      <c r="F84" s="81"/>
      <c r="G84" s="81"/>
      <c r="H84" s="81"/>
      <c r="I84" s="81"/>
      <c r="J84" s="81"/>
      <c r="K84" s="81"/>
      <c r="L84" s="81"/>
      <c r="M84" s="81"/>
      <c r="N84" s="81"/>
      <c r="O84" s="81"/>
      <c r="P84" s="1103"/>
      <c r="Q84" s="1103"/>
      <c r="R84" s="1103"/>
      <c r="S84" s="1103"/>
      <c r="T84" s="1103"/>
    </row>
    <row r="85" spans="4:20">
      <c r="D85" s="12"/>
      <c r="E85" s="12"/>
      <c r="F85" s="7"/>
      <c r="G85" s="12"/>
      <c r="H85" s="12"/>
      <c r="I85" s="12"/>
      <c r="J85" s="7"/>
      <c r="K85" s="7"/>
      <c r="L85" s="7"/>
      <c r="M85" s="22"/>
      <c r="N85" s="22"/>
      <c r="O85" s="15"/>
      <c r="P85" s="1104"/>
      <c r="Q85" s="1104"/>
      <c r="R85" s="1105"/>
      <c r="S85" s="1106"/>
      <c r="T85" s="1107"/>
    </row>
    <row r="86" spans="4:20">
      <c r="D86" s="20" t="s">
        <v>189</v>
      </c>
      <c r="E86" s="20" t="s">
        <v>171</v>
      </c>
      <c r="F86" s="7" t="s">
        <v>180</v>
      </c>
      <c r="G86" s="20"/>
      <c r="H86" s="11" t="s">
        <v>1744</v>
      </c>
      <c r="I86" s="11" t="s">
        <v>2516</v>
      </c>
      <c r="J86" s="11" t="s">
        <v>2539</v>
      </c>
      <c r="K86" s="20"/>
      <c r="L86" s="7"/>
      <c r="M86" s="21" t="s">
        <v>184</v>
      </c>
      <c r="N86" s="462" t="s">
        <v>2540</v>
      </c>
      <c r="O86" s="7" t="s">
        <v>185</v>
      </c>
      <c r="P86" s="727"/>
      <c r="Q86" s="727"/>
      <c r="R86" s="727"/>
      <c r="S86" s="727"/>
      <c r="T86" s="727"/>
    </row>
    <row r="87" spans="4:20">
      <c r="D87" s="20" t="s">
        <v>189</v>
      </c>
      <c r="E87" s="20" t="s">
        <v>171</v>
      </c>
      <c r="F87" s="7" t="s">
        <v>180</v>
      </c>
      <c r="G87" s="20"/>
      <c r="H87" s="11" t="s">
        <v>1744</v>
      </c>
      <c r="I87" s="11" t="s">
        <v>2516</v>
      </c>
      <c r="J87" s="11" t="s">
        <v>2541</v>
      </c>
      <c r="K87" s="20"/>
      <c r="L87" s="7"/>
      <c r="M87" s="21" t="s">
        <v>184</v>
      </c>
      <c r="N87" s="462" t="s">
        <v>2540</v>
      </c>
      <c r="O87" s="7" t="s">
        <v>185</v>
      </c>
      <c r="P87" s="727"/>
      <c r="Q87" s="727"/>
      <c r="R87" s="727"/>
      <c r="S87" s="727"/>
      <c r="T87" s="727"/>
    </row>
    <row r="88" spans="4:20">
      <c r="D88" s="20" t="s">
        <v>189</v>
      </c>
      <c r="E88" s="20" t="s">
        <v>171</v>
      </c>
      <c r="F88" s="7" t="s">
        <v>180</v>
      </c>
      <c r="G88" s="20"/>
      <c r="H88" s="11" t="s">
        <v>1744</v>
      </c>
      <c r="I88" s="11" t="s">
        <v>2516</v>
      </c>
      <c r="J88" s="11" t="s">
        <v>432</v>
      </c>
      <c r="K88" s="20"/>
      <c r="L88" s="7"/>
      <c r="M88" s="21" t="s">
        <v>184</v>
      </c>
      <c r="N88" s="462" t="s">
        <v>2540</v>
      </c>
      <c r="O88" s="7" t="s">
        <v>185</v>
      </c>
      <c r="P88" s="727"/>
      <c r="Q88" s="727"/>
      <c r="R88" s="727"/>
      <c r="S88" s="727"/>
      <c r="T88" s="727"/>
    </row>
    <row r="89" spans="4:20">
      <c r="D89" s="20" t="s">
        <v>189</v>
      </c>
      <c r="E89" s="20" t="s">
        <v>171</v>
      </c>
      <c r="F89" s="7" t="s">
        <v>180</v>
      </c>
      <c r="G89" s="20"/>
      <c r="H89" s="11" t="s">
        <v>1744</v>
      </c>
      <c r="I89" s="11" t="s">
        <v>2516</v>
      </c>
      <c r="J89" s="11" t="s">
        <v>2542</v>
      </c>
      <c r="K89" s="20"/>
      <c r="L89" s="7"/>
      <c r="M89" s="21" t="s">
        <v>184</v>
      </c>
      <c r="N89" s="462" t="s">
        <v>2540</v>
      </c>
      <c r="O89" s="7" t="s">
        <v>185</v>
      </c>
      <c r="P89" s="727"/>
      <c r="Q89" s="727"/>
      <c r="R89" s="727"/>
      <c r="S89" s="727"/>
      <c r="T89" s="727"/>
    </row>
    <row r="90" spans="4:20">
      <c r="D90" s="15" t="s">
        <v>189</v>
      </c>
      <c r="E90" s="20" t="s">
        <v>171</v>
      </c>
      <c r="F90" s="7" t="s">
        <v>180</v>
      </c>
      <c r="G90" s="15"/>
      <c r="H90" s="11" t="s">
        <v>1744</v>
      </c>
      <c r="I90" s="11" t="s">
        <v>2516</v>
      </c>
      <c r="J90" s="11" t="s">
        <v>2543</v>
      </c>
      <c r="K90" s="15"/>
      <c r="L90" s="7"/>
      <c r="M90" s="13" t="s">
        <v>184</v>
      </c>
      <c r="N90" s="462" t="s">
        <v>2540</v>
      </c>
      <c r="O90" s="7" t="s">
        <v>185</v>
      </c>
      <c r="P90" s="727"/>
      <c r="Q90" s="727"/>
      <c r="R90" s="727"/>
      <c r="S90" s="727"/>
      <c r="T90" s="727"/>
    </row>
    <row r="91" spans="4:20">
      <c r="D91" s="15" t="s">
        <v>189</v>
      </c>
      <c r="E91" s="20" t="s">
        <v>171</v>
      </c>
      <c r="F91" s="7" t="s">
        <v>180</v>
      </c>
      <c r="G91" s="15"/>
      <c r="H91" s="11" t="s">
        <v>1744</v>
      </c>
      <c r="I91" s="11" t="s">
        <v>2516</v>
      </c>
      <c r="J91" s="11" t="s">
        <v>2544</v>
      </c>
      <c r="K91" s="15"/>
      <c r="L91" s="7"/>
      <c r="M91" s="23" t="s">
        <v>184</v>
      </c>
      <c r="N91" s="462" t="s">
        <v>2540</v>
      </c>
      <c r="O91" s="7" t="s">
        <v>185</v>
      </c>
      <c r="P91" s="727"/>
      <c r="Q91" s="727"/>
      <c r="R91" s="727"/>
      <c r="S91" s="727"/>
      <c r="T91" s="727"/>
    </row>
    <row r="92" spans="4:20">
      <c r="D92" s="15" t="s">
        <v>189</v>
      </c>
      <c r="E92" s="20" t="s">
        <v>171</v>
      </c>
      <c r="F92" s="7" t="s">
        <v>180</v>
      </c>
      <c r="G92" s="15"/>
      <c r="H92" s="11" t="s">
        <v>1744</v>
      </c>
      <c r="I92" s="11" t="s">
        <v>2516</v>
      </c>
      <c r="J92" s="11" t="s">
        <v>2545</v>
      </c>
      <c r="K92" s="15"/>
      <c r="L92" s="7"/>
      <c r="M92" s="23" t="s">
        <v>184</v>
      </c>
      <c r="N92" s="462" t="s">
        <v>2540</v>
      </c>
      <c r="O92" s="7" t="s">
        <v>185</v>
      </c>
      <c r="P92" s="727"/>
      <c r="Q92" s="727"/>
      <c r="R92" s="727"/>
      <c r="S92" s="727"/>
      <c r="T92" s="727"/>
    </row>
    <row r="93" spans="4:20">
      <c r="D93" s="15" t="s">
        <v>189</v>
      </c>
      <c r="E93" s="20" t="s">
        <v>171</v>
      </c>
      <c r="F93" s="7" t="s">
        <v>180</v>
      </c>
      <c r="G93" s="15"/>
      <c r="H93" s="11" t="s">
        <v>1744</v>
      </c>
      <c r="I93" s="11" t="s">
        <v>2516</v>
      </c>
      <c r="J93" s="11" t="s">
        <v>2546</v>
      </c>
      <c r="K93" s="15"/>
      <c r="L93" s="7"/>
      <c r="M93" s="23" t="s">
        <v>184</v>
      </c>
      <c r="N93" s="462" t="s">
        <v>2540</v>
      </c>
      <c r="O93" s="7" t="s">
        <v>185</v>
      </c>
      <c r="P93" s="727"/>
      <c r="Q93" s="727"/>
      <c r="R93" s="727"/>
      <c r="S93" s="727"/>
      <c r="T93" s="727"/>
    </row>
    <row r="94" spans="4:20">
      <c r="D94" s="11" t="s">
        <v>189</v>
      </c>
      <c r="E94" s="20" t="s">
        <v>171</v>
      </c>
      <c r="F94" s="7" t="s">
        <v>180</v>
      </c>
      <c r="H94" s="11" t="s">
        <v>1744</v>
      </c>
      <c r="I94" s="11" t="s">
        <v>2516</v>
      </c>
      <c r="J94" s="11" t="s">
        <v>216</v>
      </c>
      <c r="K94" s="53"/>
      <c r="M94" s="11" t="s">
        <v>184</v>
      </c>
      <c r="N94" s="462" t="s">
        <v>2540</v>
      </c>
      <c r="O94" s="7" t="s">
        <v>185</v>
      </c>
      <c r="P94" s="727"/>
      <c r="Q94" s="727"/>
      <c r="R94" s="727"/>
      <c r="S94" s="727"/>
      <c r="T94" s="727"/>
    </row>
    <row r="95" spans="4:20">
      <c r="D95" s="11" t="s">
        <v>189</v>
      </c>
      <c r="E95" s="20" t="s">
        <v>171</v>
      </c>
      <c r="F95" s="7" t="s">
        <v>180</v>
      </c>
      <c r="H95" s="11" t="s">
        <v>1744</v>
      </c>
      <c r="I95" s="11" t="s">
        <v>2516</v>
      </c>
      <c r="J95" s="11" t="s">
        <v>216</v>
      </c>
      <c r="K95" s="53"/>
      <c r="M95" s="11" t="s">
        <v>184</v>
      </c>
      <c r="N95" s="462" t="s">
        <v>2540</v>
      </c>
      <c r="O95" s="7" t="s">
        <v>185</v>
      </c>
      <c r="P95" s="727"/>
      <c r="Q95" s="727"/>
      <c r="R95" s="727"/>
      <c r="S95" s="727"/>
      <c r="T95" s="727"/>
    </row>
    <row r="96" spans="4:20">
      <c r="D96" s="11" t="s">
        <v>189</v>
      </c>
      <c r="E96" s="20" t="s">
        <v>171</v>
      </c>
      <c r="F96" s="7" t="s">
        <v>180</v>
      </c>
      <c r="H96" s="11" t="s">
        <v>1744</v>
      </c>
      <c r="I96" s="11" t="s">
        <v>2516</v>
      </c>
      <c r="J96" s="11" t="s">
        <v>216</v>
      </c>
      <c r="K96" s="53"/>
      <c r="M96" s="11" t="s">
        <v>184</v>
      </c>
      <c r="N96" s="462" t="s">
        <v>2540</v>
      </c>
      <c r="O96" s="7" t="s">
        <v>185</v>
      </c>
      <c r="P96" s="727"/>
      <c r="Q96" s="727"/>
      <c r="R96" s="727"/>
      <c r="S96" s="727"/>
      <c r="T96" s="727"/>
    </row>
    <row r="97" spans="4:20">
      <c r="D97" s="11" t="s">
        <v>189</v>
      </c>
      <c r="E97" s="20" t="s">
        <v>171</v>
      </c>
      <c r="F97" s="7" t="s">
        <v>180</v>
      </c>
      <c r="H97" s="11" t="s">
        <v>1744</v>
      </c>
      <c r="I97" s="11" t="s">
        <v>2516</v>
      </c>
      <c r="J97" s="11" t="s">
        <v>216</v>
      </c>
      <c r="K97" s="53"/>
      <c r="M97" s="11" t="s">
        <v>184</v>
      </c>
      <c r="N97" s="462" t="s">
        <v>2540</v>
      </c>
      <c r="O97" s="7" t="s">
        <v>185</v>
      </c>
      <c r="P97" s="727"/>
      <c r="Q97" s="727"/>
      <c r="R97" s="727"/>
      <c r="S97" s="727"/>
      <c r="T97" s="727"/>
    </row>
    <row r="98" spans="4:20">
      <c r="D98" s="11" t="s">
        <v>189</v>
      </c>
      <c r="E98" s="20" t="s">
        <v>171</v>
      </c>
      <c r="F98" s="7" t="s">
        <v>180</v>
      </c>
      <c r="H98" s="11" t="s">
        <v>1744</v>
      </c>
      <c r="I98" s="11" t="s">
        <v>2516</v>
      </c>
      <c r="J98" s="11" t="s">
        <v>216</v>
      </c>
      <c r="K98" s="53"/>
      <c r="M98" s="11" t="s">
        <v>184</v>
      </c>
      <c r="N98" s="462" t="s">
        <v>2540</v>
      </c>
      <c r="O98" s="7" t="s">
        <v>185</v>
      </c>
      <c r="P98" s="727"/>
      <c r="Q98" s="727"/>
      <c r="R98" s="727"/>
      <c r="S98" s="727"/>
      <c r="T98" s="727"/>
    </row>
    <row r="99" spans="4:20">
      <c r="D99" s="11" t="s">
        <v>189</v>
      </c>
      <c r="E99" s="20" t="s">
        <v>171</v>
      </c>
      <c r="F99" s="7" t="s">
        <v>180</v>
      </c>
      <c r="H99" s="11" t="s">
        <v>1744</v>
      </c>
      <c r="I99" s="11" t="s">
        <v>2516</v>
      </c>
      <c r="J99" s="11" t="s">
        <v>216</v>
      </c>
      <c r="K99" s="53"/>
      <c r="M99" s="11" t="s">
        <v>184</v>
      </c>
      <c r="N99" s="462" t="s">
        <v>2540</v>
      </c>
      <c r="O99" s="7" t="s">
        <v>185</v>
      </c>
      <c r="P99" s="727"/>
      <c r="Q99" s="727"/>
      <c r="R99" s="727"/>
      <c r="S99" s="727"/>
      <c r="T99" s="727"/>
    </row>
    <row r="100" spans="4:20">
      <c r="D100" s="11" t="s">
        <v>189</v>
      </c>
      <c r="E100" s="20" t="s">
        <v>171</v>
      </c>
      <c r="F100" s="7" t="s">
        <v>180</v>
      </c>
      <c r="H100" s="11" t="s">
        <v>1744</v>
      </c>
      <c r="I100" s="11" t="s">
        <v>2516</v>
      </c>
      <c r="J100" s="11" t="s">
        <v>216</v>
      </c>
      <c r="K100" s="53"/>
      <c r="M100" s="11" t="s">
        <v>184</v>
      </c>
      <c r="N100" s="462" t="s">
        <v>2540</v>
      </c>
      <c r="O100" s="7" t="s">
        <v>185</v>
      </c>
      <c r="P100" s="727"/>
      <c r="Q100" s="727"/>
      <c r="R100" s="727"/>
      <c r="S100" s="727"/>
      <c r="T100" s="727"/>
    </row>
    <row r="101" spans="4:20">
      <c r="D101" s="11" t="s">
        <v>189</v>
      </c>
      <c r="E101" s="20" t="s">
        <v>171</v>
      </c>
      <c r="F101" s="7" t="s">
        <v>180</v>
      </c>
      <c r="H101" s="11" t="s">
        <v>1744</v>
      </c>
      <c r="I101" s="11" t="s">
        <v>2516</v>
      </c>
      <c r="J101" s="11" t="s">
        <v>216</v>
      </c>
      <c r="K101" s="53"/>
      <c r="M101" s="11" t="s">
        <v>184</v>
      </c>
      <c r="N101" s="462" t="s">
        <v>2540</v>
      </c>
      <c r="O101" s="7" t="s">
        <v>185</v>
      </c>
      <c r="P101" s="727"/>
      <c r="Q101" s="727"/>
      <c r="R101" s="727"/>
      <c r="S101" s="727"/>
      <c r="T101" s="727"/>
    </row>
    <row r="102" spans="4:20">
      <c r="D102" s="11" t="s">
        <v>189</v>
      </c>
      <c r="E102" s="20" t="s">
        <v>171</v>
      </c>
      <c r="F102" s="7" t="s">
        <v>180</v>
      </c>
      <c r="H102" s="11" t="s">
        <v>1744</v>
      </c>
      <c r="I102" s="11" t="s">
        <v>2516</v>
      </c>
      <c r="J102" s="11" t="s">
        <v>216</v>
      </c>
      <c r="K102" s="53"/>
      <c r="M102" s="11" t="s">
        <v>184</v>
      </c>
      <c r="N102" s="462" t="s">
        <v>2540</v>
      </c>
      <c r="O102" s="7" t="s">
        <v>185</v>
      </c>
      <c r="P102" s="727"/>
      <c r="Q102" s="727"/>
      <c r="R102" s="727"/>
      <c r="S102" s="727"/>
      <c r="T102" s="727"/>
    </row>
    <row r="103" spans="4:20">
      <c r="D103" s="11" t="s">
        <v>189</v>
      </c>
      <c r="E103" s="20" t="s">
        <v>171</v>
      </c>
      <c r="F103" s="7" t="s">
        <v>180</v>
      </c>
      <c r="H103" s="11" t="s">
        <v>1744</v>
      </c>
      <c r="I103" s="11" t="s">
        <v>2516</v>
      </c>
      <c r="J103" s="11" t="s">
        <v>216</v>
      </c>
      <c r="K103" s="53"/>
      <c r="M103" s="11" t="s">
        <v>184</v>
      </c>
      <c r="N103" s="462" t="s">
        <v>2540</v>
      </c>
      <c r="O103" s="7" t="s">
        <v>185</v>
      </c>
      <c r="P103" s="727"/>
      <c r="Q103" s="727"/>
      <c r="R103" s="727"/>
      <c r="S103" s="727"/>
      <c r="T103" s="727"/>
    </row>
    <row r="104" spans="4:20">
      <c r="D104" s="11" t="s">
        <v>189</v>
      </c>
      <c r="E104" s="20" t="s">
        <v>171</v>
      </c>
      <c r="F104" s="7" t="s">
        <v>180</v>
      </c>
      <c r="H104" s="11" t="s">
        <v>1744</v>
      </c>
      <c r="I104" s="11" t="s">
        <v>2516</v>
      </c>
      <c r="J104" s="29" t="s">
        <v>2547</v>
      </c>
      <c r="M104" s="29" t="s">
        <v>184</v>
      </c>
      <c r="N104" s="1360" t="s">
        <v>2540</v>
      </c>
      <c r="O104" s="31" t="s">
        <v>185</v>
      </c>
      <c r="P104" s="1044">
        <f>SUM(P86:P103)</f>
        <v>0</v>
      </c>
      <c r="Q104" s="1044">
        <f t="shared" ref="Q104:T104" si="11">SUM(Q86:Q103)</f>
        <v>0</v>
      </c>
      <c r="R104" s="1044">
        <f t="shared" si="11"/>
        <v>0</v>
      </c>
      <c r="S104" s="1044">
        <f t="shared" si="11"/>
        <v>0</v>
      </c>
      <c r="T104" s="1044">
        <f t="shared" si="11"/>
        <v>0</v>
      </c>
    </row>
    <row r="105" spans="4:20">
      <c r="D105" s="11" t="s">
        <v>189</v>
      </c>
      <c r="E105" s="20" t="s">
        <v>171</v>
      </c>
      <c r="F105" s="7" t="s">
        <v>180</v>
      </c>
      <c r="H105" s="11" t="s">
        <v>1744</v>
      </c>
      <c r="I105" s="11" t="s">
        <v>2516</v>
      </c>
      <c r="J105" s="11" t="s">
        <v>2548</v>
      </c>
      <c r="M105" s="11" t="s">
        <v>184</v>
      </c>
      <c r="O105" s="7" t="s">
        <v>185</v>
      </c>
      <c r="P105" s="727"/>
      <c r="Q105" s="727"/>
      <c r="R105" s="727"/>
      <c r="S105" s="727"/>
      <c r="T105" s="727"/>
    </row>
    <row r="106" spans="4:20">
      <c r="D106" s="11" t="s">
        <v>189</v>
      </c>
      <c r="E106" s="20" t="s">
        <v>171</v>
      </c>
      <c r="F106" s="7" t="s">
        <v>180</v>
      </c>
      <c r="H106" s="11" t="s">
        <v>1744</v>
      </c>
      <c r="I106" s="11" t="s">
        <v>2516</v>
      </c>
      <c r="J106" s="29" t="s">
        <v>2549</v>
      </c>
      <c r="M106" s="29" t="s">
        <v>184</v>
      </c>
      <c r="N106" s="29" t="s">
        <v>1374</v>
      </c>
      <c r="O106" s="31" t="s">
        <v>185</v>
      </c>
      <c r="P106" s="1044">
        <f>SUM(P104:P105)</f>
        <v>0</v>
      </c>
      <c r="Q106" s="1044">
        <f t="shared" ref="Q106" si="12">SUM(Q104:Q105)</f>
        <v>0</v>
      </c>
      <c r="R106" s="1044">
        <f t="shared" ref="R106" si="13">SUM(R104:R105)</f>
        <v>0</v>
      </c>
      <c r="S106" s="1044">
        <f t="shared" ref="S106" si="14">SUM(S104:S105)</f>
        <v>0</v>
      </c>
      <c r="T106" s="1044">
        <f t="shared" ref="T106" si="15">SUM(T104:T105)</f>
        <v>0</v>
      </c>
    </row>
    <row r="107" spans="4:20">
      <c r="P107" s="399"/>
      <c r="Q107" s="399"/>
      <c r="R107" s="399"/>
      <c r="S107" s="399"/>
      <c r="T107" s="399"/>
    </row>
    <row r="108" spans="4:20" ht="14.25" customHeight="1">
      <c r="D108" s="80" t="s">
        <v>2517</v>
      </c>
      <c r="E108" s="81"/>
      <c r="F108" s="81"/>
      <c r="G108" s="81"/>
      <c r="H108" s="81"/>
      <c r="I108" s="81"/>
      <c r="J108" s="81"/>
      <c r="K108" s="81"/>
      <c r="L108" s="81"/>
      <c r="M108" s="81"/>
      <c r="N108" s="81"/>
      <c r="O108" s="81"/>
      <c r="P108" s="1103"/>
      <c r="Q108" s="1103"/>
      <c r="R108" s="1103"/>
      <c r="S108" s="1103"/>
      <c r="T108" s="1103"/>
    </row>
    <row r="109" spans="4:20">
      <c r="D109" s="12"/>
      <c r="E109" s="12"/>
      <c r="F109" s="7"/>
      <c r="G109" s="12"/>
      <c r="H109" s="12"/>
      <c r="I109" s="12"/>
      <c r="J109" s="7"/>
      <c r="K109" s="7"/>
      <c r="L109" s="7"/>
      <c r="M109" s="22"/>
      <c r="N109" s="22"/>
      <c r="O109" s="15"/>
      <c r="P109" s="1104"/>
      <c r="Q109" s="1104"/>
      <c r="R109" s="1105"/>
      <c r="S109" s="1106"/>
      <c r="T109" s="1107"/>
    </row>
    <row r="110" spans="4:20">
      <c r="D110" s="20" t="s">
        <v>189</v>
      </c>
      <c r="E110" s="20" t="s">
        <v>171</v>
      </c>
      <c r="F110" s="7" t="s">
        <v>180</v>
      </c>
      <c r="G110" s="20"/>
      <c r="H110" s="11" t="s">
        <v>1744</v>
      </c>
      <c r="I110" s="11" t="s">
        <v>2517</v>
      </c>
      <c r="J110" s="11" t="s">
        <v>2539</v>
      </c>
      <c r="K110" s="20"/>
      <c r="L110" s="7"/>
      <c r="M110" s="21" t="s">
        <v>184</v>
      </c>
      <c r="N110" s="462" t="s">
        <v>2540</v>
      </c>
      <c r="O110" s="7" t="s">
        <v>185</v>
      </c>
      <c r="P110" s="727"/>
      <c r="Q110" s="727"/>
      <c r="R110" s="727"/>
      <c r="S110" s="727"/>
      <c r="T110" s="727"/>
    </row>
    <row r="111" spans="4:20">
      <c r="D111" s="20" t="s">
        <v>189</v>
      </c>
      <c r="E111" s="20" t="s">
        <v>171</v>
      </c>
      <c r="F111" s="7" t="s">
        <v>180</v>
      </c>
      <c r="G111" s="20"/>
      <c r="H111" s="11" t="s">
        <v>1744</v>
      </c>
      <c r="I111" s="11" t="s">
        <v>2517</v>
      </c>
      <c r="J111" s="11" t="s">
        <v>2541</v>
      </c>
      <c r="K111" s="20"/>
      <c r="L111" s="7"/>
      <c r="M111" s="21" t="s">
        <v>184</v>
      </c>
      <c r="N111" s="462" t="s">
        <v>2540</v>
      </c>
      <c r="O111" s="7" t="s">
        <v>185</v>
      </c>
      <c r="P111" s="727"/>
      <c r="Q111" s="727"/>
      <c r="R111" s="727"/>
      <c r="S111" s="727"/>
      <c r="T111" s="727"/>
    </row>
    <row r="112" spans="4:20">
      <c r="D112" s="20" t="s">
        <v>189</v>
      </c>
      <c r="E112" s="20" t="s">
        <v>171</v>
      </c>
      <c r="F112" s="7" t="s">
        <v>180</v>
      </c>
      <c r="G112" s="20"/>
      <c r="H112" s="11" t="s">
        <v>1744</v>
      </c>
      <c r="I112" s="11" t="s">
        <v>2517</v>
      </c>
      <c r="J112" s="11" t="s">
        <v>432</v>
      </c>
      <c r="K112" s="20"/>
      <c r="L112" s="7"/>
      <c r="M112" s="21" t="s">
        <v>184</v>
      </c>
      <c r="N112" s="462" t="s">
        <v>2540</v>
      </c>
      <c r="O112" s="7" t="s">
        <v>185</v>
      </c>
      <c r="P112" s="727"/>
      <c r="Q112" s="727"/>
      <c r="R112" s="727"/>
      <c r="S112" s="727"/>
      <c r="T112" s="727"/>
    </row>
    <row r="113" spans="4:20">
      <c r="D113" s="20" t="s">
        <v>189</v>
      </c>
      <c r="E113" s="20" t="s">
        <v>171</v>
      </c>
      <c r="F113" s="7" t="s">
        <v>180</v>
      </c>
      <c r="G113" s="20"/>
      <c r="H113" s="11" t="s">
        <v>1744</v>
      </c>
      <c r="I113" s="11" t="s">
        <v>2517</v>
      </c>
      <c r="J113" s="11" t="s">
        <v>2542</v>
      </c>
      <c r="K113" s="20"/>
      <c r="L113" s="7"/>
      <c r="M113" s="21" t="s">
        <v>184</v>
      </c>
      <c r="N113" s="462" t="s">
        <v>2540</v>
      </c>
      <c r="O113" s="7" t="s">
        <v>185</v>
      </c>
      <c r="P113" s="727"/>
      <c r="Q113" s="727"/>
      <c r="R113" s="727"/>
      <c r="S113" s="727"/>
      <c r="T113" s="727"/>
    </row>
    <row r="114" spans="4:20">
      <c r="D114" s="15" t="s">
        <v>189</v>
      </c>
      <c r="E114" s="20" t="s">
        <v>171</v>
      </c>
      <c r="F114" s="7" t="s">
        <v>180</v>
      </c>
      <c r="G114" s="15"/>
      <c r="H114" s="11" t="s">
        <v>1744</v>
      </c>
      <c r="I114" s="11" t="s">
        <v>2517</v>
      </c>
      <c r="J114" s="11" t="s">
        <v>2543</v>
      </c>
      <c r="K114" s="15"/>
      <c r="L114" s="7"/>
      <c r="M114" s="13" t="s">
        <v>184</v>
      </c>
      <c r="N114" s="462" t="s">
        <v>2540</v>
      </c>
      <c r="O114" s="7" t="s">
        <v>185</v>
      </c>
      <c r="P114" s="727"/>
      <c r="Q114" s="727"/>
      <c r="R114" s="727"/>
      <c r="S114" s="727"/>
      <c r="T114" s="727"/>
    </row>
    <row r="115" spans="4:20">
      <c r="D115" s="15" t="s">
        <v>189</v>
      </c>
      <c r="E115" s="20" t="s">
        <v>171</v>
      </c>
      <c r="F115" s="7" t="s">
        <v>180</v>
      </c>
      <c r="G115" s="15"/>
      <c r="H115" s="11" t="s">
        <v>1744</v>
      </c>
      <c r="I115" s="11" t="s">
        <v>2517</v>
      </c>
      <c r="J115" s="11" t="s">
        <v>2544</v>
      </c>
      <c r="K115" s="15"/>
      <c r="L115" s="7"/>
      <c r="M115" s="23" t="s">
        <v>184</v>
      </c>
      <c r="N115" s="462" t="s">
        <v>2540</v>
      </c>
      <c r="O115" s="7" t="s">
        <v>185</v>
      </c>
      <c r="P115" s="727"/>
      <c r="Q115" s="727"/>
      <c r="R115" s="727"/>
      <c r="S115" s="727"/>
      <c r="T115" s="727"/>
    </row>
    <row r="116" spans="4:20">
      <c r="D116" s="15" t="s">
        <v>189</v>
      </c>
      <c r="E116" s="20" t="s">
        <v>171</v>
      </c>
      <c r="F116" s="7" t="s">
        <v>180</v>
      </c>
      <c r="G116" s="15"/>
      <c r="H116" s="11" t="s">
        <v>1744</v>
      </c>
      <c r="I116" s="11" t="s">
        <v>2517</v>
      </c>
      <c r="J116" s="11" t="s">
        <v>2545</v>
      </c>
      <c r="K116" s="15"/>
      <c r="L116" s="7"/>
      <c r="M116" s="23" t="s">
        <v>184</v>
      </c>
      <c r="N116" s="462" t="s">
        <v>2540</v>
      </c>
      <c r="O116" s="7" t="s">
        <v>185</v>
      </c>
      <c r="P116" s="727"/>
      <c r="Q116" s="727"/>
      <c r="R116" s="727"/>
      <c r="S116" s="727"/>
      <c r="T116" s="727"/>
    </row>
    <row r="117" spans="4:20">
      <c r="D117" s="15" t="s">
        <v>189</v>
      </c>
      <c r="E117" s="20" t="s">
        <v>171</v>
      </c>
      <c r="F117" s="7" t="s">
        <v>180</v>
      </c>
      <c r="G117" s="15"/>
      <c r="H117" s="11" t="s">
        <v>1744</v>
      </c>
      <c r="I117" s="11" t="s">
        <v>2517</v>
      </c>
      <c r="J117" s="11" t="s">
        <v>2546</v>
      </c>
      <c r="K117" s="15"/>
      <c r="L117" s="7"/>
      <c r="M117" s="23" t="s">
        <v>184</v>
      </c>
      <c r="N117" s="462" t="s">
        <v>2540</v>
      </c>
      <c r="O117" s="7" t="s">
        <v>185</v>
      </c>
      <c r="P117" s="727"/>
      <c r="Q117" s="727"/>
      <c r="R117" s="727"/>
      <c r="S117" s="727"/>
      <c r="T117" s="727"/>
    </row>
    <row r="118" spans="4:20">
      <c r="D118" s="11" t="s">
        <v>189</v>
      </c>
      <c r="E118" s="20" t="s">
        <v>171</v>
      </c>
      <c r="F118" s="7" t="s">
        <v>180</v>
      </c>
      <c r="H118" s="11" t="s">
        <v>1744</v>
      </c>
      <c r="I118" s="11" t="s">
        <v>2517</v>
      </c>
      <c r="J118" s="11" t="s">
        <v>216</v>
      </c>
      <c r="K118" s="53"/>
      <c r="M118" s="11" t="s">
        <v>184</v>
      </c>
      <c r="N118" s="462" t="s">
        <v>2540</v>
      </c>
      <c r="O118" s="7" t="s">
        <v>185</v>
      </c>
      <c r="P118" s="727"/>
      <c r="Q118" s="727"/>
      <c r="R118" s="727"/>
      <c r="S118" s="727"/>
      <c r="T118" s="727"/>
    </row>
    <row r="119" spans="4:20">
      <c r="D119" s="11" t="s">
        <v>189</v>
      </c>
      <c r="E119" s="20" t="s">
        <v>171</v>
      </c>
      <c r="F119" s="7" t="s">
        <v>180</v>
      </c>
      <c r="H119" s="11" t="s">
        <v>1744</v>
      </c>
      <c r="I119" s="11" t="s">
        <v>2517</v>
      </c>
      <c r="J119" s="11" t="s">
        <v>216</v>
      </c>
      <c r="K119" s="53"/>
      <c r="M119" s="11" t="s">
        <v>184</v>
      </c>
      <c r="N119" s="462" t="s">
        <v>2540</v>
      </c>
      <c r="O119" s="7" t="s">
        <v>185</v>
      </c>
      <c r="P119" s="727"/>
      <c r="Q119" s="727"/>
      <c r="R119" s="727"/>
      <c r="S119" s="727"/>
      <c r="T119" s="727"/>
    </row>
    <row r="120" spans="4:20">
      <c r="D120" s="11" t="s">
        <v>189</v>
      </c>
      <c r="E120" s="20" t="s">
        <v>171</v>
      </c>
      <c r="F120" s="7" t="s">
        <v>180</v>
      </c>
      <c r="H120" s="11" t="s">
        <v>1744</v>
      </c>
      <c r="I120" s="11" t="s">
        <v>2517</v>
      </c>
      <c r="J120" s="11" t="s">
        <v>216</v>
      </c>
      <c r="K120" s="53"/>
      <c r="M120" s="11" t="s">
        <v>184</v>
      </c>
      <c r="N120" s="462" t="s">
        <v>2540</v>
      </c>
      <c r="O120" s="7" t="s">
        <v>185</v>
      </c>
      <c r="P120" s="727"/>
      <c r="Q120" s="727"/>
      <c r="R120" s="727"/>
      <c r="S120" s="727"/>
      <c r="T120" s="727"/>
    </row>
    <row r="121" spans="4:20">
      <c r="D121" s="11" t="s">
        <v>189</v>
      </c>
      <c r="E121" s="20" t="s">
        <v>171</v>
      </c>
      <c r="F121" s="7" t="s">
        <v>180</v>
      </c>
      <c r="H121" s="11" t="s">
        <v>1744</v>
      </c>
      <c r="I121" s="11" t="s">
        <v>2517</v>
      </c>
      <c r="J121" s="11" t="s">
        <v>216</v>
      </c>
      <c r="K121" s="53"/>
      <c r="M121" s="11" t="s">
        <v>184</v>
      </c>
      <c r="N121" s="462" t="s">
        <v>2540</v>
      </c>
      <c r="O121" s="7" t="s">
        <v>185</v>
      </c>
      <c r="P121" s="727"/>
      <c r="Q121" s="727"/>
      <c r="R121" s="727"/>
      <c r="S121" s="727"/>
      <c r="T121" s="727"/>
    </row>
    <row r="122" spans="4:20">
      <c r="D122" s="11" t="s">
        <v>189</v>
      </c>
      <c r="E122" s="20" t="s">
        <v>171</v>
      </c>
      <c r="F122" s="7" t="s">
        <v>180</v>
      </c>
      <c r="H122" s="11" t="s">
        <v>1744</v>
      </c>
      <c r="I122" s="11" t="s">
        <v>2517</v>
      </c>
      <c r="J122" s="11" t="s">
        <v>216</v>
      </c>
      <c r="K122" s="53"/>
      <c r="M122" s="11" t="s">
        <v>184</v>
      </c>
      <c r="N122" s="462" t="s">
        <v>2540</v>
      </c>
      <c r="O122" s="7" t="s">
        <v>185</v>
      </c>
      <c r="P122" s="727"/>
      <c r="Q122" s="727"/>
      <c r="R122" s="727"/>
      <c r="S122" s="727"/>
      <c r="T122" s="727"/>
    </row>
    <row r="123" spans="4:20">
      <c r="D123" s="11" t="s">
        <v>189</v>
      </c>
      <c r="E123" s="20" t="s">
        <v>171</v>
      </c>
      <c r="F123" s="7" t="s">
        <v>180</v>
      </c>
      <c r="H123" s="11" t="s">
        <v>1744</v>
      </c>
      <c r="I123" s="11" t="s">
        <v>2517</v>
      </c>
      <c r="J123" s="11" t="s">
        <v>216</v>
      </c>
      <c r="K123" s="53"/>
      <c r="M123" s="11" t="s">
        <v>184</v>
      </c>
      <c r="N123" s="462" t="s">
        <v>2540</v>
      </c>
      <c r="O123" s="7" t="s">
        <v>185</v>
      </c>
      <c r="P123" s="727"/>
      <c r="Q123" s="727"/>
      <c r="R123" s="727"/>
      <c r="S123" s="727"/>
      <c r="T123" s="727"/>
    </row>
    <row r="124" spans="4:20">
      <c r="D124" s="11" t="s">
        <v>189</v>
      </c>
      <c r="E124" s="20" t="s">
        <v>171</v>
      </c>
      <c r="F124" s="7" t="s">
        <v>180</v>
      </c>
      <c r="H124" s="11" t="s">
        <v>1744</v>
      </c>
      <c r="I124" s="11" t="s">
        <v>2517</v>
      </c>
      <c r="J124" s="11" t="s">
        <v>216</v>
      </c>
      <c r="K124" s="53"/>
      <c r="M124" s="11" t="s">
        <v>184</v>
      </c>
      <c r="N124" s="462" t="s">
        <v>2540</v>
      </c>
      <c r="O124" s="7" t="s">
        <v>185</v>
      </c>
      <c r="P124" s="727"/>
      <c r="Q124" s="727"/>
      <c r="R124" s="727"/>
      <c r="S124" s="727"/>
      <c r="T124" s="727"/>
    </row>
    <row r="125" spans="4:20">
      <c r="D125" s="11" t="s">
        <v>189</v>
      </c>
      <c r="E125" s="20" t="s">
        <v>171</v>
      </c>
      <c r="F125" s="7" t="s">
        <v>180</v>
      </c>
      <c r="H125" s="11" t="s">
        <v>1744</v>
      </c>
      <c r="I125" s="11" t="s">
        <v>2517</v>
      </c>
      <c r="J125" s="11" t="s">
        <v>216</v>
      </c>
      <c r="K125" s="53"/>
      <c r="M125" s="11" t="s">
        <v>184</v>
      </c>
      <c r="N125" s="462" t="s">
        <v>2540</v>
      </c>
      <c r="O125" s="7" t="s">
        <v>185</v>
      </c>
      <c r="P125" s="727"/>
      <c r="Q125" s="727"/>
      <c r="R125" s="727"/>
      <c r="S125" s="727"/>
      <c r="T125" s="727"/>
    </row>
    <row r="126" spans="4:20">
      <c r="D126" s="11" t="s">
        <v>189</v>
      </c>
      <c r="E126" s="20" t="s">
        <v>171</v>
      </c>
      <c r="F126" s="7" t="s">
        <v>180</v>
      </c>
      <c r="H126" s="11" t="s">
        <v>1744</v>
      </c>
      <c r="I126" s="11" t="s">
        <v>2517</v>
      </c>
      <c r="J126" s="11" t="s">
        <v>216</v>
      </c>
      <c r="K126" s="53"/>
      <c r="M126" s="11" t="s">
        <v>184</v>
      </c>
      <c r="N126" s="462" t="s">
        <v>2540</v>
      </c>
      <c r="O126" s="7" t="s">
        <v>185</v>
      </c>
      <c r="P126" s="727"/>
      <c r="Q126" s="727"/>
      <c r="R126" s="727"/>
      <c r="S126" s="727"/>
      <c r="T126" s="727"/>
    </row>
    <row r="127" spans="4:20">
      <c r="D127" s="11" t="s">
        <v>189</v>
      </c>
      <c r="E127" s="20" t="s">
        <v>171</v>
      </c>
      <c r="F127" s="7" t="s">
        <v>180</v>
      </c>
      <c r="H127" s="11" t="s">
        <v>1744</v>
      </c>
      <c r="I127" s="11" t="s">
        <v>2517</v>
      </c>
      <c r="J127" s="11" t="s">
        <v>216</v>
      </c>
      <c r="K127" s="53"/>
      <c r="M127" s="11" t="s">
        <v>184</v>
      </c>
      <c r="N127" s="462" t="s">
        <v>2540</v>
      </c>
      <c r="O127" s="7" t="s">
        <v>185</v>
      </c>
      <c r="P127" s="727"/>
      <c r="Q127" s="727"/>
      <c r="R127" s="727"/>
      <c r="S127" s="727"/>
      <c r="T127" s="727"/>
    </row>
    <row r="128" spans="4:20">
      <c r="D128" s="11" t="s">
        <v>189</v>
      </c>
      <c r="E128" s="20" t="s">
        <v>171</v>
      </c>
      <c r="F128" s="7" t="s">
        <v>180</v>
      </c>
      <c r="H128" s="11" t="s">
        <v>1744</v>
      </c>
      <c r="I128" s="11" t="s">
        <v>2517</v>
      </c>
      <c r="J128" s="29" t="s">
        <v>2547</v>
      </c>
      <c r="M128" s="29" t="s">
        <v>184</v>
      </c>
      <c r="N128" s="1360" t="s">
        <v>2540</v>
      </c>
      <c r="O128" s="31" t="s">
        <v>185</v>
      </c>
      <c r="P128" s="1044">
        <f>SUM(P110:P127)</f>
        <v>0</v>
      </c>
      <c r="Q128" s="1044">
        <f t="shared" ref="Q128:T128" si="16">SUM(Q110:Q127)</f>
        <v>0</v>
      </c>
      <c r="R128" s="1044">
        <f t="shared" si="16"/>
        <v>0</v>
      </c>
      <c r="S128" s="1044">
        <f t="shared" si="16"/>
        <v>0</v>
      </c>
      <c r="T128" s="1044">
        <f t="shared" si="16"/>
        <v>0</v>
      </c>
    </row>
    <row r="129" spans="4:20">
      <c r="D129" s="11" t="s">
        <v>189</v>
      </c>
      <c r="E129" s="20" t="s">
        <v>171</v>
      </c>
      <c r="F129" s="7" t="s">
        <v>180</v>
      </c>
      <c r="H129" s="11" t="s">
        <v>1744</v>
      </c>
      <c r="I129" s="11" t="s">
        <v>2517</v>
      </c>
      <c r="J129" s="11" t="s">
        <v>2548</v>
      </c>
      <c r="M129" s="11" t="s">
        <v>184</v>
      </c>
      <c r="O129" s="7" t="s">
        <v>185</v>
      </c>
      <c r="P129" s="727"/>
      <c r="Q129" s="727"/>
      <c r="R129" s="727"/>
      <c r="S129" s="727"/>
      <c r="T129" s="727"/>
    </row>
    <row r="130" spans="4:20">
      <c r="D130" s="11" t="s">
        <v>189</v>
      </c>
      <c r="E130" s="20" t="s">
        <v>171</v>
      </c>
      <c r="F130" s="7" t="s">
        <v>180</v>
      </c>
      <c r="H130" s="11" t="s">
        <v>1744</v>
      </c>
      <c r="I130" s="11" t="s">
        <v>2517</v>
      </c>
      <c r="J130" s="29" t="s">
        <v>2549</v>
      </c>
      <c r="M130" s="29" t="s">
        <v>184</v>
      </c>
      <c r="N130" s="29" t="s">
        <v>1374</v>
      </c>
      <c r="O130" s="31" t="s">
        <v>185</v>
      </c>
      <c r="P130" s="1044">
        <f>SUM(P128:P129)</f>
        <v>0</v>
      </c>
      <c r="Q130" s="1044">
        <f t="shared" ref="Q130" si="17">SUM(Q128:Q129)</f>
        <v>0</v>
      </c>
      <c r="R130" s="1044">
        <f t="shared" ref="R130" si="18">SUM(R128:R129)</f>
        <v>0</v>
      </c>
      <c r="S130" s="1044">
        <f t="shared" ref="S130" si="19">SUM(S128:S129)</f>
        <v>0</v>
      </c>
      <c r="T130" s="1044">
        <f t="shared" ref="T130" si="20">SUM(T128:T129)</f>
        <v>0</v>
      </c>
    </row>
    <row r="131" spans="4:20">
      <c r="P131" s="399"/>
      <c r="Q131" s="399"/>
      <c r="R131" s="399"/>
      <c r="S131" s="399"/>
      <c r="T131" s="399"/>
    </row>
    <row r="132" spans="4:20" ht="14.25" customHeight="1">
      <c r="D132" s="80" t="s">
        <v>2518</v>
      </c>
      <c r="E132" s="81"/>
      <c r="F132" s="81"/>
      <c r="G132" s="81"/>
      <c r="H132" s="81"/>
      <c r="I132" s="81"/>
      <c r="J132" s="81"/>
      <c r="K132" s="81"/>
      <c r="L132" s="81"/>
      <c r="M132" s="81"/>
      <c r="N132" s="81"/>
      <c r="O132" s="81"/>
      <c r="P132" s="1103"/>
      <c r="Q132" s="1103"/>
      <c r="R132" s="1103"/>
      <c r="S132" s="1103"/>
      <c r="T132" s="1103"/>
    </row>
    <row r="133" spans="4:20" ht="12.75" customHeight="1">
      <c r="D133" s="12"/>
      <c r="E133" s="12"/>
      <c r="F133" s="7"/>
      <c r="G133" s="12"/>
      <c r="H133" s="12"/>
      <c r="I133" s="12"/>
      <c r="J133" s="7"/>
      <c r="K133" s="7"/>
      <c r="L133" s="7"/>
      <c r="M133" s="22"/>
      <c r="N133" s="22"/>
      <c r="O133" s="15"/>
      <c r="P133" s="1104"/>
      <c r="Q133" s="1104"/>
      <c r="R133" s="1105"/>
      <c r="S133" s="1106"/>
      <c r="T133" s="1107"/>
    </row>
    <row r="134" spans="4:20">
      <c r="D134" s="20" t="s">
        <v>189</v>
      </c>
      <c r="E134" s="20" t="s">
        <v>171</v>
      </c>
      <c r="F134" s="7" t="s">
        <v>180</v>
      </c>
      <c r="G134" s="20"/>
      <c r="H134" s="11" t="s">
        <v>1744</v>
      </c>
      <c r="I134" s="11" t="s">
        <v>2518</v>
      </c>
      <c r="J134" s="11" t="s">
        <v>2539</v>
      </c>
      <c r="K134" s="20"/>
      <c r="L134" s="7"/>
      <c r="M134" s="21" t="s">
        <v>184</v>
      </c>
      <c r="N134" s="462" t="s">
        <v>2540</v>
      </c>
      <c r="O134" s="7" t="s">
        <v>185</v>
      </c>
      <c r="P134" s="727"/>
      <c r="Q134" s="727"/>
      <c r="R134" s="727"/>
      <c r="S134" s="727"/>
      <c r="T134" s="727"/>
    </row>
    <row r="135" spans="4:20">
      <c r="D135" s="20" t="s">
        <v>189</v>
      </c>
      <c r="E135" s="20" t="s">
        <v>171</v>
      </c>
      <c r="F135" s="7" t="s">
        <v>180</v>
      </c>
      <c r="G135" s="20"/>
      <c r="H135" s="11" t="s">
        <v>1744</v>
      </c>
      <c r="I135" s="11" t="s">
        <v>2518</v>
      </c>
      <c r="J135" s="11" t="s">
        <v>2541</v>
      </c>
      <c r="K135" s="20"/>
      <c r="L135" s="7"/>
      <c r="M135" s="21" t="s">
        <v>184</v>
      </c>
      <c r="N135" s="462" t="s">
        <v>2540</v>
      </c>
      <c r="O135" s="7" t="s">
        <v>185</v>
      </c>
      <c r="P135" s="727"/>
      <c r="Q135" s="727"/>
      <c r="R135" s="727"/>
      <c r="S135" s="727"/>
      <c r="T135" s="727"/>
    </row>
    <row r="136" spans="4:20">
      <c r="D136" s="20" t="s">
        <v>189</v>
      </c>
      <c r="E136" s="20" t="s">
        <v>171</v>
      </c>
      <c r="F136" s="7" t="s">
        <v>180</v>
      </c>
      <c r="G136" s="20"/>
      <c r="H136" s="11" t="s">
        <v>1744</v>
      </c>
      <c r="I136" s="11" t="s">
        <v>2518</v>
      </c>
      <c r="J136" s="11" t="s">
        <v>432</v>
      </c>
      <c r="K136" s="20"/>
      <c r="L136" s="7"/>
      <c r="M136" s="21" t="s">
        <v>184</v>
      </c>
      <c r="N136" s="462" t="s">
        <v>2540</v>
      </c>
      <c r="O136" s="7" t="s">
        <v>185</v>
      </c>
      <c r="P136" s="727"/>
      <c r="Q136" s="727"/>
      <c r="R136" s="727"/>
      <c r="S136" s="727"/>
      <c r="T136" s="727"/>
    </row>
    <row r="137" spans="4:20">
      <c r="D137" s="20" t="s">
        <v>189</v>
      </c>
      <c r="E137" s="20" t="s">
        <v>171</v>
      </c>
      <c r="F137" s="7" t="s">
        <v>180</v>
      </c>
      <c r="G137" s="20"/>
      <c r="H137" s="11" t="s">
        <v>1744</v>
      </c>
      <c r="I137" s="11" t="s">
        <v>2518</v>
      </c>
      <c r="J137" s="11" t="s">
        <v>2542</v>
      </c>
      <c r="K137" s="20"/>
      <c r="L137" s="7"/>
      <c r="M137" s="21" t="s">
        <v>184</v>
      </c>
      <c r="N137" s="462" t="s">
        <v>2540</v>
      </c>
      <c r="O137" s="7" t="s">
        <v>185</v>
      </c>
      <c r="P137" s="727"/>
      <c r="Q137" s="727"/>
      <c r="R137" s="727"/>
      <c r="S137" s="727"/>
      <c r="T137" s="727"/>
    </row>
    <row r="138" spans="4:20">
      <c r="D138" s="15" t="s">
        <v>189</v>
      </c>
      <c r="E138" s="20" t="s">
        <v>171</v>
      </c>
      <c r="F138" s="7" t="s">
        <v>180</v>
      </c>
      <c r="G138" s="15"/>
      <c r="H138" s="11" t="s">
        <v>1744</v>
      </c>
      <c r="I138" s="11" t="s">
        <v>2518</v>
      </c>
      <c r="J138" s="11" t="s">
        <v>2543</v>
      </c>
      <c r="K138" s="15"/>
      <c r="L138" s="7"/>
      <c r="M138" s="13" t="s">
        <v>184</v>
      </c>
      <c r="N138" s="462" t="s">
        <v>2540</v>
      </c>
      <c r="O138" s="7" t="s">
        <v>185</v>
      </c>
      <c r="P138" s="727"/>
      <c r="Q138" s="727"/>
      <c r="R138" s="727"/>
      <c r="S138" s="727"/>
      <c r="T138" s="727"/>
    </row>
    <row r="139" spans="4:20">
      <c r="D139" s="15" t="s">
        <v>189</v>
      </c>
      <c r="E139" s="20" t="s">
        <v>171</v>
      </c>
      <c r="F139" s="7" t="s">
        <v>180</v>
      </c>
      <c r="G139" s="15"/>
      <c r="H139" s="11" t="s">
        <v>1744</v>
      </c>
      <c r="I139" s="11" t="s">
        <v>2518</v>
      </c>
      <c r="J139" s="11" t="s">
        <v>2544</v>
      </c>
      <c r="K139" s="15"/>
      <c r="L139" s="7"/>
      <c r="M139" s="23" t="s">
        <v>184</v>
      </c>
      <c r="N139" s="462" t="s">
        <v>2540</v>
      </c>
      <c r="O139" s="7" t="s">
        <v>185</v>
      </c>
      <c r="P139" s="727"/>
      <c r="Q139" s="727"/>
      <c r="R139" s="727"/>
      <c r="S139" s="727"/>
      <c r="T139" s="727"/>
    </row>
    <row r="140" spans="4:20">
      <c r="D140" s="15" t="s">
        <v>189</v>
      </c>
      <c r="E140" s="20" t="s">
        <v>171</v>
      </c>
      <c r="F140" s="7" t="s">
        <v>180</v>
      </c>
      <c r="G140" s="15"/>
      <c r="H140" s="11" t="s">
        <v>1744</v>
      </c>
      <c r="I140" s="11" t="s">
        <v>2518</v>
      </c>
      <c r="J140" s="11" t="s">
        <v>2545</v>
      </c>
      <c r="K140" s="15"/>
      <c r="L140" s="7"/>
      <c r="M140" s="23" t="s">
        <v>184</v>
      </c>
      <c r="N140" s="462" t="s">
        <v>2540</v>
      </c>
      <c r="O140" s="7" t="s">
        <v>185</v>
      </c>
      <c r="P140" s="727"/>
      <c r="Q140" s="727"/>
      <c r="R140" s="727"/>
      <c r="S140" s="727"/>
      <c r="T140" s="727"/>
    </row>
    <row r="141" spans="4:20">
      <c r="D141" s="15" t="s">
        <v>189</v>
      </c>
      <c r="E141" s="20" t="s">
        <v>171</v>
      </c>
      <c r="F141" s="7" t="s">
        <v>180</v>
      </c>
      <c r="G141" s="15"/>
      <c r="H141" s="11" t="s">
        <v>1744</v>
      </c>
      <c r="I141" s="11" t="s">
        <v>2518</v>
      </c>
      <c r="J141" s="11" t="s">
        <v>2546</v>
      </c>
      <c r="K141" s="15"/>
      <c r="L141" s="7"/>
      <c r="M141" s="23" t="s">
        <v>184</v>
      </c>
      <c r="N141" s="462" t="s">
        <v>2540</v>
      </c>
      <c r="O141" s="7" t="s">
        <v>185</v>
      </c>
      <c r="P141" s="727"/>
      <c r="Q141" s="727"/>
      <c r="R141" s="727"/>
      <c r="S141" s="727"/>
      <c r="T141" s="727"/>
    </row>
    <row r="142" spans="4:20">
      <c r="D142" s="11" t="s">
        <v>189</v>
      </c>
      <c r="E142" s="20" t="s">
        <v>171</v>
      </c>
      <c r="F142" s="7" t="s">
        <v>180</v>
      </c>
      <c r="H142" s="11" t="s">
        <v>1744</v>
      </c>
      <c r="I142" s="11" t="s">
        <v>2518</v>
      </c>
      <c r="J142" s="11" t="s">
        <v>216</v>
      </c>
      <c r="K142" s="53"/>
      <c r="M142" s="11" t="s">
        <v>184</v>
      </c>
      <c r="N142" s="462" t="s">
        <v>2540</v>
      </c>
      <c r="O142" s="7" t="s">
        <v>185</v>
      </c>
      <c r="P142" s="727"/>
      <c r="Q142" s="727"/>
      <c r="R142" s="727"/>
      <c r="S142" s="727"/>
      <c r="T142" s="727"/>
    </row>
    <row r="143" spans="4:20">
      <c r="D143" s="11" t="s">
        <v>189</v>
      </c>
      <c r="E143" s="20" t="s">
        <v>171</v>
      </c>
      <c r="F143" s="7" t="s">
        <v>180</v>
      </c>
      <c r="H143" s="11" t="s">
        <v>1744</v>
      </c>
      <c r="I143" s="11" t="s">
        <v>2518</v>
      </c>
      <c r="J143" s="11" t="s">
        <v>216</v>
      </c>
      <c r="K143" s="53"/>
      <c r="M143" s="11" t="s">
        <v>184</v>
      </c>
      <c r="N143" s="462" t="s">
        <v>2540</v>
      </c>
      <c r="O143" s="7" t="s">
        <v>185</v>
      </c>
      <c r="P143" s="727"/>
      <c r="Q143" s="727"/>
      <c r="R143" s="727"/>
      <c r="S143" s="727"/>
      <c r="T143" s="727"/>
    </row>
    <row r="144" spans="4:20">
      <c r="D144" s="11" t="s">
        <v>189</v>
      </c>
      <c r="E144" s="20" t="s">
        <v>171</v>
      </c>
      <c r="F144" s="7" t="s">
        <v>180</v>
      </c>
      <c r="H144" s="11" t="s">
        <v>1744</v>
      </c>
      <c r="I144" s="11" t="s">
        <v>2518</v>
      </c>
      <c r="J144" s="11" t="s">
        <v>216</v>
      </c>
      <c r="K144" s="53"/>
      <c r="M144" s="11" t="s">
        <v>184</v>
      </c>
      <c r="N144" s="462" t="s">
        <v>2540</v>
      </c>
      <c r="O144" s="7" t="s">
        <v>185</v>
      </c>
      <c r="P144" s="727"/>
      <c r="Q144" s="727"/>
      <c r="R144" s="727"/>
      <c r="S144" s="727"/>
      <c r="T144" s="727"/>
    </row>
    <row r="145" spans="3:20">
      <c r="D145" s="11" t="s">
        <v>189</v>
      </c>
      <c r="E145" s="20" t="s">
        <v>171</v>
      </c>
      <c r="F145" s="7" t="s">
        <v>180</v>
      </c>
      <c r="H145" s="11" t="s">
        <v>1744</v>
      </c>
      <c r="I145" s="11" t="s">
        <v>2518</v>
      </c>
      <c r="J145" s="11" t="s">
        <v>216</v>
      </c>
      <c r="K145" s="53"/>
      <c r="M145" s="11" t="s">
        <v>184</v>
      </c>
      <c r="N145" s="462" t="s">
        <v>2540</v>
      </c>
      <c r="O145" s="7" t="s">
        <v>185</v>
      </c>
      <c r="P145" s="727"/>
      <c r="Q145" s="727"/>
      <c r="R145" s="727"/>
      <c r="S145" s="727"/>
      <c r="T145" s="727"/>
    </row>
    <row r="146" spans="3:20">
      <c r="D146" s="11" t="s">
        <v>189</v>
      </c>
      <c r="E146" s="20" t="s">
        <v>171</v>
      </c>
      <c r="F146" s="7" t="s">
        <v>180</v>
      </c>
      <c r="H146" s="11" t="s">
        <v>1744</v>
      </c>
      <c r="I146" s="11" t="s">
        <v>2518</v>
      </c>
      <c r="J146" s="11" t="s">
        <v>216</v>
      </c>
      <c r="K146" s="53"/>
      <c r="M146" s="11" t="s">
        <v>184</v>
      </c>
      <c r="N146" s="462" t="s">
        <v>2540</v>
      </c>
      <c r="O146" s="7" t="s">
        <v>185</v>
      </c>
      <c r="P146" s="727"/>
      <c r="Q146" s="727"/>
      <c r="R146" s="727"/>
      <c r="S146" s="727"/>
      <c r="T146" s="727"/>
    </row>
    <row r="147" spans="3:20">
      <c r="D147" s="11" t="s">
        <v>189</v>
      </c>
      <c r="E147" s="20" t="s">
        <v>171</v>
      </c>
      <c r="F147" s="7" t="s">
        <v>180</v>
      </c>
      <c r="H147" s="11" t="s">
        <v>1744</v>
      </c>
      <c r="I147" s="11" t="s">
        <v>2518</v>
      </c>
      <c r="J147" s="11" t="s">
        <v>216</v>
      </c>
      <c r="K147" s="53"/>
      <c r="M147" s="11" t="s">
        <v>184</v>
      </c>
      <c r="N147" s="462" t="s">
        <v>2540</v>
      </c>
      <c r="O147" s="7" t="s">
        <v>185</v>
      </c>
      <c r="P147" s="727"/>
      <c r="Q147" s="727"/>
      <c r="R147" s="727"/>
      <c r="S147" s="727"/>
      <c r="T147" s="727"/>
    </row>
    <row r="148" spans="3:20">
      <c r="D148" s="11" t="s">
        <v>189</v>
      </c>
      <c r="E148" s="20" t="s">
        <v>171</v>
      </c>
      <c r="F148" s="7" t="s">
        <v>180</v>
      </c>
      <c r="H148" s="11" t="s">
        <v>1744</v>
      </c>
      <c r="I148" s="11" t="s">
        <v>2518</v>
      </c>
      <c r="J148" s="11" t="s">
        <v>216</v>
      </c>
      <c r="K148" s="53"/>
      <c r="M148" s="11" t="s">
        <v>184</v>
      </c>
      <c r="N148" s="462" t="s">
        <v>2540</v>
      </c>
      <c r="O148" s="7" t="s">
        <v>185</v>
      </c>
      <c r="P148" s="727"/>
      <c r="Q148" s="727"/>
      <c r="R148" s="727"/>
      <c r="S148" s="727"/>
      <c r="T148" s="727"/>
    </row>
    <row r="149" spans="3:20">
      <c r="D149" s="11" t="s">
        <v>189</v>
      </c>
      <c r="E149" s="20" t="s">
        <v>171</v>
      </c>
      <c r="F149" s="7" t="s">
        <v>180</v>
      </c>
      <c r="H149" s="11" t="s">
        <v>1744</v>
      </c>
      <c r="I149" s="11" t="s">
        <v>2518</v>
      </c>
      <c r="J149" s="11" t="s">
        <v>216</v>
      </c>
      <c r="K149" s="53"/>
      <c r="M149" s="11" t="s">
        <v>184</v>
      </c>
      <c r="N149" s="462" t="s">
        <v>2540</v>
      </c>
      <c r="O149" s="7" t="s">
        <v>185</v>
      </c>
      <c r="P149" s="727"/>
      <c r="Q149" s="727"/>
      <c r="R149" s="727"/>
      <c r="S149" s="727"/>
      <c r="T149" s="727"/>
    </row>
    <row r="150" spans="3:20">
      <c r="D150" s="11" t="s">
        <v>189</v>
      </c>
      <c r="E150" s="20" t="s">
        <v>171</v>
      </c>
      <c r="F150" s="7" t="s">
        <v>180</v>
      </c>
      <c r="H150" s="11" t="s">
        <v>1744</v>
      </c>
      <c r="I150" s="11" t="s">
        <v>2518</v>
      </c>
      <c r="J150" s="11" t="s">
        <v>216</v>
      </c>
      <c r="K150" s="53"/>
      <c r="M150" s="11" t="s">
        <v>184</v>
      </c>
      <c r="N150" s="462" t="s">
        <v>2540</v>
      </c>
      <c r="O150" s="7" t="s">
        <v>185</v>
      </c>
      <c r="P150" s="727"/>
      <c r="Q150" s="727"/>
      <c r="R150" s="727"/>
      <c r="S150" s="727"/>
      <c r="T150" s="727"/>
    </row>
    <row r="151" spans="3:20">
      <c r="D151" s="11" t="s">
        <v>189</v>
      </c>
      <c r="E151" s="20" t="s">
        <v>171</v>
      </c>
      <c r="F151" s="7" t="s">
        <v>180</v>
      </c>
      <c r="H151" s="11" t="s">
        <v>1744</v>
      </c>
      <c r="I151" s="11" t="s">
        <v>2518</v>
      </c>
      <c r="J151" s="11" t="s">
        <v>216</v>
      </c>
      <c r="K151" s="53"/>
      <c r="M151" s="11" t="s">
        <v>184</v>
      </c>
      <c r="N151" s="462" t="s">
        <v>2540</v>
      </c>
      <c r="O151" s="7" t="s">
        <v>185</v>
      </c>
      <c r="P151" s="727"/>
      <c r="Q151" s="727"/>
      <c r="R151" s="727"/>
      <c r="S151" s="727"/>
      <c r="T151" s="727"/>
    </row>
    <row r="152" spans="3:20">
      <c r="D152" s="11" t="s">
        <v>189</v>
      </c>
      <c r="E152" s="20" t="s">
        <v>171</v>
      </c>
      <c r="F152" s="7" t="s">
        <v>180</v>
      </c>
      <c r="H152" s="11" t="s">
        <v>1744</v>
      </c>
      <c r="I152" s="11" t="s">
        <v>2518</v>
      </c>
      <c r="J152" s="29" t="s">
        <v>2547</v>
      </c>
      <c r="M152" s="29" t="s">
        <v>184</v>
      </c>
      <c r="N152" s="1360" t="s">
        <v>2540</v>
      </c>
      <c r="O152" s="31" t="s">
        <v>185</v>
      </c>
      <c r="P152" s="1044">
        <f>SUM(P134:P151)</f>
        <v>0</v>
      </c>
      <c r="Q152" s="1044">
        <f t="shared" ref="Q152:T152" si="21">SUM(Q134:Q151)</f>
        <v>0</v>
      </c>
      <c r="R152" s="1044">
        <f t="shared" si="21"/>
        <v>0</v>
      </c>
      <c r="S152" s="1044">
        <f t="shared" si="21"/>
        <v>0</v>
      </c>
      <c r="T152" s="1044">
        <f t="shared" si="21"/>
        <v>0</v>
      </c>
    </row>
    <row r="153" spans="3:20">
      <c r="D153" s="11" t="s">
        <v>189</v>
      </c>
      <c r="E153" s="20" t="s">
        <v>171</v>
      </c>
      <c r="F153" s="7" t="s">
        <v>180</v>
      </c>
      <c r="H153" s="11" t="s">
        <v>1744</v>
      </c>
      <c r="I153" s="11" t="s">
        <v>2518</v>
      </c>
      <c r="J153" s="11" t="s">
        <v>2548</v>
      </c>
      <c r="M153" s="11" t="s">
        <v>184</v>
      </c>
      <c r="O153" s="7" t="s">
        <v>185</v>
      </c>
      <c r="P153" s="727"/>
      <c r="Q153" s="727"/>
      <c r="R153" s="727"/>
      <c r="S153" s="727"/>
      <c r="T153" s="727"/>
    </row>
    <row r="154" spans="3:20">
      <c r="D154" s="11" t="s">
        <v>189</v>
      </c>
      <c r="E154" s="20" t="s">
        <v>171</v>
      </c>
      <c r="F154" s="7" t="s">
        <v>180</v>
      </c>
      <c r="H154" s="11" t="s">
        <v>1744</v>
      </c>
      <c r="I154" s="11" t="s">
        <v>2518</v>
      </c>
      <c r="J154" s="29" t="s">
        <v>2549</v>
      </c>
      <c r="M154" s="29" t="s">
        <v>184</v>
      </c>
      <c r="N154" s="29" t="s">
        <v>1374</v>
      </c>
      <c r="O154" s="31" t="s">
        <v>185</v>
      </c>
      <c r="P154" s="1044">
        <f>SUM(P152:P153)</f>
        <v>0</v>
      </c>
      <c r="Q154" s="1044">
        <f t="shared" ref="Q154" si="22">SUM(Q152:Q153)</f>
        <v>0</v>
      </c>
      <c r="R154" s="1044">
        <f t="shared" ref="R154" si="23">SUM(R152:R153)</f>
        <v>0</v>
      </c>
      <c r="S154" s="1044">
        <f t="shared" ref="S154" si="24">SUM(S152:S153)</f>
        <v>0</v>
      </c>
      <c r="T154" s="1044">
        <f t="shared" ref="T154" si="25">SUM(T152:T153)</f>
        <v>0</v>
      </c>
    </row>
    <row r="155" spans="3:20">
      <c r="P155" s="399"/>
      <c r="Q155" s="399"/>
      <c r="R155" s="399"/>
      <c r="S155" s="399"/>
      <c r="T155" s="399"/>
    </row>
    <row r="156" spans="3:20" ht="13.5" customHeight="1">
      <c r="C156" s="76" t="s">
        <v>1747</v>
      </c>
      <c r="D156" s="76"/>
      <c r="E156" s="77"/>
      <c r="F156" s="77"/>
      <c r="G156" s="77"/>
      <c r="H156" s="77"/>
      <c r="I156" s="77"/>
      <c r="J156" s="77"/>
      <c r="K156" s="77"/>
      <c r="L156" s="77"/>
      <c r="M156" s="77"/>
      <c r="N156" s="77"/>
      <c r="O156" s="77"/>
      <c r="P156" s="1108"/>
      <c r="Q156" s="1108"/>
      <c r="R156" s="1108"/>
      <c r="S156" s="1108"/>
      <c r="T156" s="1108"/>
    </row>
    <row r="157" spans="3:20">
      <c r="C157" s="12"/>
      <c r="D157" s="12"/>
      <c r="E157" s="12"/>
      <c r="F157" s="7"/>
      <c r="G157" s="12"/>
      <c r="H157" s="12"/>
      <c r="I157" s="7"/>
      <c r="J157" s="7"/>
      <c r="K157" s="7"/>
      <c r="L157" s="7"/>
      <c r="M157" s="22"/>
      <c r="N157" s="22"/>
      <c r="O157" s="15"/>
      <c r="P157" s="1104"/>
      <c r="Q157" s="1104"/>
      <c r="R157" s="1105"/>
      <c r="S157" s="1106"/>
      <c r="T157" s="1107"/>
    </row>
    <row r="158" spans="3:20" ht="14.25" customHeight="1">
      <c r="C158" s="12"/>
      <c r="D158" s="80" t="s">
        <v>1748</v>
      </c>
      <c r="E158" s="81"/>
      <c r="F158" s="81"/>
      <c r="G158" s="81"/>
      <c r="H158" s="81"/>
      <c r="I158" s="81"/>
      <c r="J158" s="81"/>
      <c r="K158" s="81"/>
      <c r="L158" s="81"/>
      <c r="M158" s="81"/>
      <c r="N158" s="81"/>
      <c r="O158" s="81"/>
      <c r="P158" s="1103"/>
      <c r="Q158" s="1103"/>
      <c r="R158" s="1103"/>
      <c r="S158" s="1103"/>
      <c r="T158" s="1103"/>
    </row>
    <row r="159" spans="3:20">
      <c r="C159" s="12"/>
      <c r="D159" s="12"/>
      <c r="E159" s="12"/>
      <c r="F159" s="7"/>
      <c r="G159" s="12"/>
      <c r="H159" s="12"/>
      <c r="I159" s="7"/>
      <c r="J159" s="7"/>
      <c r="K159" s="7"/>
      <c r="L159" s="7"/>
      <c r="M159" s="22"/>
      <c r="N159" s="22"/>
      <c r="O159" s="15"/>
      <c r="P159" s="1104"/>
      <c r="Q159" s="1104"/>
      <c r="R159" s="1105"/>
      <c r="S159" s="1106"/>
      <c r="T159" s="1107"/>
    </row>
    <row r="160" spans="3:20">
      <c r="D160" s="20" t="s">
        <v>189</v>
      </c>
      <c r="E160" s="20" t="s">
        <v>171</v>
      </c>
      <c r="F160" s="7" t="s">
        <v>180</v>
      </c>
      <c r="G160" s="20"/>
      <c r="H160" s="11" t="s">
        <v>1747</v>
      </c>
      <c r="I160" s="11" t="s">
        <v>1748</v>
      </c>
      <c r="J160" s="11" t="s">
        <v>2539</v>
      </c>
      <c r="K160" s="20"/>
      <c r="L160" s="7"/>
      <c r="M160" s="21" t="s">
        <v>184</v>
      </c>
      <c r="N160" s="462" t="s">
        <v>2540</v>
      </c>
      <c r="O160" s="7" t="s">
        <v>185</v>
      </c>
      <c r="P160" s="727"/>
      <c r="Q160" s="727"/>
      <c r="R160" s="727"/>
      <c r="S160" s="727"/>
      <c r="T160" s="727"/>
    </row>
    <row r="161" spans="4:20">
      <c r="D161" s="20" t="s">
        <v>189</v>
      </c>
      <c r="E161" s="20" t="s">
        <v>171</v>
      </c>
      <c r="F161" s="7" t="s">
        <v>180</v>
      </c>
      <c r="G161" s="20"/>
      <c r="H161" s="11" t="s">
        <v>1747</v>
      </c>
      <c r="I161" s="11" t="s">
        <v>1748</v>
      </c>
      <c r="J161" s="11" t="s">
        <v>2541</v>
      </c>
      <c r="K161" s="20"/>
      <c r="L161" s="7"/>
      <c r="M161" s="21" t="s">
        <v>184</v>
      </c>
      <c r="N161" s="462" t="s">
        <v>2540</v>
      </c>
      <c r="O161" s="7" t="s">
        <v>185</v>
      </c>
      <c r="P161" s="727"/>
      <c r="Q161" s="727"/>
      <c r="R161" s="727"/>
      <c r="S161" s="727"/>
      <c r="T161" s="727"/>
    </row>
    <row r="162" spans="4:20">
      <c r="D162" s="20" t="s">
        <v>189</v>
      </c>
      <c r="E162" s="20" t="s">
        <v>171</v>
      </c>
      <c r="F162" s="7" t="s">
        <v>180</v>
      </c>
      <c r="G162" s="20"/>
      <c r="H162" s="11" t="s">
        <v>1747</v>
      </c>
      <c r="I162" s="11" t="s">
        <v>1748</v>
      </c>
      <c r="J162" s="11" t="s">
        <v>432</v>
      </c>
      <c r="K162" s="20"/>
      <c r="L162" s="7"/>
      <c r="M162" s="21" t="s">
        <v>184</v>
      </c>
      <c r="N162" s="462" t="s">
        <v>2540</v>
      </c>
      <c r="O162" s="7" t="s">
        <v>185</v>
      </c>
      <c r="P162" s="727"/>
      <c r="Q162" s="727"/>
      <c r="R162" s="727"/>
      <c r="S162" s="727"/>
      <c r="T162" s="727"/>
    </row>
    <row r="163" spans="4:20">
      <c r="D163" s="20" t="s">
        <v>189</v>
      </c>
      <c r="E163" s="20" t="s">
        <v>171</v>
      </c>
      <c r="F163" s="7" t="s">
        <v>180</v>
      </c>
      <c r="G163" s="20"/>
      <c r="H163" s="11" t="s">
        <v>1747</v>
      </c>
      <c r="I163" s="11" t="s">
        <v>1748</v>
      </c>
      <c r="J163" s="11" t="s">
        <v>2542</v>
      </c>
      <c r="K163" s="20"/>
      <c r="L163" s="7"/>
      <c r="M163" s="21" t="s">
        <v>184</v>
      </c>
      <c r="N163" s="462" t="s">
        <v>2540</v>
      </c>
      <c r="O163" s="7" t="s">
        <v>185</v>
      </c>
      <c r="P163" s="727"/>
      <c r="Q163" s="727"/>
      <c r="R163" s="727"/>
      <c r="S163" s="727"/>
      <c r="T163" s="727"/>
    </row>
    <row r="164" spans="4:20">
      <c r="D164" s="15" t="s">
        <v>189</v>
      </c>
      <c r="E164" s="20" t="s">
        <v>171</v>
      </c>
      <c r="F164" s="7" t="s">
        <v>180</v>
      </c>
      <c r="G164" s="15"/>
      <c r="H164" s="11" t="s">
        <v>1747</v>
      </c>
      <c r="I164" s="11" t="s">
        <v>1748</v>
      </c>
      <c r="J164" s="11" t="s">
        <v>2543</v>
      </c>
      <c r="K164" s="15"/>
      <c r="L164" s="7"/>
      <c r="M164" s="13" t="s">
        <v>184</v>
      </c>
      <c r="N164" s="462" t="s">
        <v>2540</v>
      </c>
      <c r="O164" s="7" t="s">
        <v>185</v>
      </c>
      <c r="P164" s="727"/>
      <c r="Q164" s="727"/>
      <c r="R164" s="727"/>
      <c r="S164" s="727"/>
      <c r="T164" s="727"/>
    </row>
    <row r="165" spans="4:20">
      <c r="D165" s="15" t="s">
        <v>189</v>
      </c>
      <c r="E165" s="20" t="s">
        <v>171</v>
      </c>
      <c r="F165" s="7" t="s">
        <v>180</v>
      </c>
      <c r="G165" s="15"/>
      <c r="H165" s="11" t="s">
        <v>1747</v>
      </c>
      <c r="I165" s="11" t="s">
        <v>1748</v>
      </c>
      <c r="J165" s="11" t="s">
        <v>2544</v>
      </c>
      <c r="K165" s="15"/>
      <c r="L165" s="7"/>
      <c r="M165" s="23" t="s">
        <v>184</v>
      </c>
      <c r="N165" s="462" t="s">
        <v>2540</v>
      </c>
      <c r="O165" s="7" t="s">
        <v>185</v>
      </c>
      <c r="P165" s="727"/>
      <c r="Q165" s="727"/>
      <c r="R165" s="727"/>
      <c r="S165" s="727"/>
      <c r="T165" s="727"/>
    </row>
    <row r="166" spans="4:20">
      <c r="D166" s="15" t="s">
        <v>189</v>
      </c>
      <c r="E166" s="20" t="s">
        <v>171</v>
      </c>
      <c r="F166" s="7" t="s">
        <v>180</v>
      </c>
      <c r="G166" s="15"/>
      <c r="H166" s="11" t="s">
        <v>1747</v>
      </c>
      <c r="I166" s="11" t="s">
        <v>1748</v>
      </c>
      <c r="J166" s="11" t="s">
        <v>2545</v>
      </c>
      <c r="K166" s="15"/>
      <c r="L166" s="7"/>
      <c r="M166" s="23" t="s">
        <v>184</v>
      </c>
      <c r="N166" s="462" t="s">
        <v>2540</v>
      </c>
      <c r="O166" s="7" t="s">
        <v>185</v>
      </c>
      <c r="P166" s="727"/>
      <c r="Q166" s="727"/>
      <c r="R166" s="727"/>
      <c r="S166" s="727"/>
      <c r="T166" s="727"/>
    </row>
    <row r="167" spans="4:20">
      <c r="D167" s="15" t="s">
        <v>189</v>
      </c>
      <c r="E167" s="20" t="s">
        <v>171</v>
      </c>
      <c r="F167" s="7" t="s">
        <v>180</v>
      </c>
      <c r="G167" s="15"/>
      <c r="H167" s="11" t="s">
        <v>1747</v>
      </c>
      <c r="I167" s="11" t="s">
        <v>1748</v>
      </c>
      <c r="J167" s="11" t="s">
        <v>2546</v>
      </c>
      <c r="K167" s="15"/>
      <c r="L167" s="7"/>
      <c r="M167" s="23" t="s">
        <v>184</v>
      </c>
      <c r="N167" s="462" t="s">
        <v>2540</v>
      </c>
      <c r="O167" s="7" t="s">
        <v>185</v>
      </c>
      <c r="P167" s="727"/>
      <c r="Q167" s="727"/>
      <c r="R167" s="727"/>
      <c r="S167" s="727"/>
      <c r="T167" s="727"/>
    </row>
    <row r="168" spans="4:20">
      <c r="D168" s="11" t="s">
        <v>189</v>
      </c>
      <c r="E168" s="20" t="s">
        <v>171</v>
      </c>
      <c r="F168" s="7" t="s">
        <v>180</v>
      </c>
      <c r="H168" s="11" t="s">
        <v>1747</v>
      </c>
      <c r="I168" s="11" t="s">
        <v>1748</v>
      </c>
      <c r="J168" s="11" t="s">
        <v>216</v>
      </c>
      <c r="K168" s="53"/>
      <c r="M168" s="11" t="s">
        <v>184</v>
      </c>
      <c r="N168" s="462" t="s">
        <v>2540</v>
      </c>
      <c r="O168" s="7" t="s">
        <v>185</v>
      </c>
      <c r="P168" s="727"/>
      <c r="Q168" s="727"/>
      <c r="R168" s="727"/>
      <c r="S168" s="727"/>
      <c r="T168" s="727"/>
    </row>
    <row r="169" spans="4:20">
      <c r="D169" s="11" t="s">
        <v>189</v>
      </c>
      <c r="E169" s="20" t="s">
        <v>171</v>
      </c>
      <c r="F169" s="7" t="s">
        <v>180</v>
      </c>
      <c r="H169" s="11" t="s">
        <v>1747</v>
      </c>
      <c r="I169" s="11" t="s">
        <v>1748</v>
      </c>
      <c r="J169" s="11" t="s">
        <v>216</v>
      </c>
      <c r="K169" s="53"/>
      <c r="M169" s="11" t="s">
        <v>184</v>
      </c>
      <c r="N169" s="462" t="s">
        <v>2540</v>
      </c>
      <c r="O169" s="7" t="s">
        <v>185</v>
      </c>
      <c r="P169" s="727"/>
      <c r="Q169" s="727"/>
      <c r="R169" s="727"/>
      <c r="S169" s="727"/>
      <c r="T169" s="727"/>
    </row>
    <row r="170" spans="4:20">
      <c r="D170" s="11" t="s">
        <v>189</v>
      </c>
      <c r="E170" s="20" t="s">
        <v>171</v>
      </c>
      <c r="F170" s="7" t="s">
        <v>180</v>
      </c>
      <c r="H170" s="11" t="s">
        <v>1747</v>
      </c>
      <c r="I170" s="11" t="s">
        <v>1748</v>
      </c>
      <c r="J170" s="11" t="s">
        <v>216</v>
      </c>
      <c r="K170" s="53"/>
      <c r="M170" s="11" t="s">
        <v>184</v>
      </c>
      <c r="N170" s="462" t="s">
        <v>2540</v>
      </c>
      <c r="O170" s="7" t="s">
        <v>185</v>
      </c>
      <c r="P170" s="727"/>
      <c r="Q170" s="727"/>
      <c r="R170" s="727"/>
      <c r="S170" s="727"/>
      <c r="T170" s="727"/>
    </row>
    <row r="171" spans="4:20">
      <c r="D171" s="11" t="s">
        <v>189</v>
      </c>
      <c r="E171" s="20" t="s">
        <v>171</v>
      </c>
      <c r="F171" s="7" t="s">
        <v>180</v>
      </c>
      <c r="H171" s="11" t="s">
        <v>1747</v>
      </c>
      <c r="I171" s="11" t="s">
        <v>1748</v>
      </c>
      <c r="J171" s="11" t="s">
        <v>216</v>
      </c>
      <c r="K171" s="53"/>
      <c r="M171" s="11" t="s">
        <v>184</v>
      </c>
      <c r="N171" s="462" t="s">
        <v>2540</v>
      </c>
      <c r="O171" s="7" t="s">
        <v>185</v>
      </c>
      <c r="P171" s="727"/>
      <c r="Q171" s="727"/>
      <c r="R171" s="727"/>
      <c r="S171" s="727"/>
      <c r="T171" s="727"/>
    </row>
    <row r="172" spans="4:20">
      <c r="D172" s="11" t="s">
        <v>189</v>
      </c>
      <c r="E172" s="20" t="s">
        <v>171</v>
      </c>
      <c r="F172" s="7" t="s">
        <v>180</v>
      </c>
      <c r="H172" s="11" t="s">
        <v>1747</v>
      </c>
      <c r="I172" s="11" t="s">
        <v>1748</v>
      </c>
      <c r="J172" s="11" t="s">
        <v>216</v>
      </c>
      <c r="K172" s="53"/>
      <c r="M172" s="11" t="s">
        <v>184</v>
      </c>
      <c r="N172" s="462" t="s">
        <v>2540</v>
      </c>
      <c r="O172" s="7" t="s">
        <v>185</v>
      </c>
      <c r="P172" s="727"/>
      <c r="Q172" s="727"/>
      <c r="R172" s="727"/>
      <c r="S172" s="727"/>
      <c r="T172" s="727"/>
    </row>
    <row r="173" spans="4:20">
      <c r="D173" s="11" t="s">
        <v>189</v>
      </c>
      <c r="E173" s="20" t="s">
        <v>171</v>
      </c>
      <c r="F173" s="7" t="s">
        <v>180</v>
      </c>
      <c r="H173" s="11" t="s">
        <v>1747</v>
      </c>
      <c r="I173" s="11" t="s">
        <v>1748</v>
      </c>
      <c r="J173" s="11" t="s">
        <v>216</v>
      </c>
      <c r="K173" s="53"/>
      <c r="M173" s="11" t="s">
        <v>184</v>
      </c>
      <c r="N173" s="462" t="s">
        <v>2540</v>
      </c>
      <c r="O173" s="7" t="s">
        <v>185</v>
      </c>
      <c r="P173" s="727"/>
      <c r="Q173" s="727"/>
      <c r="R173" s="727"/>
      <c r="S173" s="727"/>
      <c r="T173" s="727"/>
    </row>
    <row r="174" spans="4:20">
      <c r="D174" s="11" t="s">
        <v>189</v>
      </c>
      <c r="E174" s="20" t="s">
        <v>171</v>
      </c>
      <c r="F174" s="7" t="s">
        <v>180</v>
      </c>
      <c r="H174" s="11" t="s">
        <v>1747</v>
      </c>
      <c r="I174" s="11" t="s">
        <v>1748</v>
      </c>
      <c r="J174" s="11" t="s">
        <v>216</v>
      </c>
      <c r="K174" s="53"/>
      <c r="M174" s="11" t="s">
        <v>184</v>
      </c>
      <c r="N174" s="462" t="s">
        <v>2540</v>
      </c>
      <c r="O174" s="7" t="s">
        <v>185</v>
      </c>
      <c r="P174" s="727"/>
      <c r="Q174" s="727"/>
      <c r="R174" s="727"/>
      <c r="S174" s="727"/>
      <c r="T174" s="727"/>
    </row>
    <row r="175" spans="4:20">
      <c r="D175" s="11" t="s">
        <v>189</v>
      </c>
      <c r="E175" s="20" t="s">
        <v>171</v>
      </c>
      <c r="F175" s="7" t="s">
        <v>180</v>
      </c>
      <c r="H175" s="11" t="s">
        <v>1747</v>
      </c>
      <c r="I175" s="11" t="s">
        <v>1748</v>
      </c>
      <c r="J175" s="11" t="s">
        <v>216</v>
      </c>
      <c r="K175" s="53"/>
      <c r="M175" s="11" t="s">
        <v>184</v>
      </c>
      <c r="N175" s="462" t="s">
        <v>2540</v>
      </c>
      <c r="O175" s="7" t="s">
        <v>185</v>
      </c>
      <c r="P175" s="727"/>
      <c r="Q175" s="727"/>
      <c r="R175" s="727"/>
      <c r="S175" s="727"/>
      <c r="T175" s="727"/>
    </row>
    <row r="176" spans="4:20">
      <c r="D176" s="11" t="s">
        <v>189</v>
      </c>
      <c r="E176" s="20" t="s">
        <v>171</v>
      </c>
      <c r="F176" s="7" t="s">
        <v>180</v>
      </c>
      <c r="H176" s="11" t="s">
        <v>1747</v>
      </c>
      <c r="I176" s="11" t="s">
        <v>1748</v>
      </c>
      <c r="J176" s="11" t="s">
        <v>216</v>
      </c>
      <c r="K176" s="53"/>
      <c r="M176" s="11" t="s">
        <v>184</v>
      </c>
      <c r="N176" s="462" t="s">
        <v>2540</v>
      </c>
      <c r="O176" s="7" t="s">
        <v>185</v>
      </c>
      <c r="P176" s="727"/>
      <c r="Q176" s="727"/>
      <c r="R176" s="727"/>
      <c r="S176" s="727"/>
      <c r="T176" s="727"/>
    </row>
    <row r="177" spans="4:20">
      <c r="D177" s="11" t="s">
        <v>189</v>
      </c>
      <c r="E177" s="20" t="s">
        <v>171</v>
      </c>
      <c r="F177" s="7" t="s">
        <v>180</v>
      </c>
      <c r="H177" s="11" t="s">
        <v>1747</v>
      </c>
      <c r="I177" s="11" t="s">
        <v>1748</v>
      </c>
      <c r="J177" s="11" t="s">
        <v>216</v>
      </c>
      <c r="K177" s="53"/>
      <c r="M177" s="11" t="s">
        <v>184</v>
      </c>
      <c r="N177" s="462" t="s">
        <v>2540</v>
      </c>
      <c r="O177" s="7" t="s">
        <v>185</v>
      </c>
      <c r="P177" s="727"/>
      <c r="Q177" s="727"/>
      <c r="R177" s="727"/>
      <c r="S177" s="727"/>
      <c r="T177" s="727"/>
    </row>
    <row r="178" spans="4:20">
      <c r="D178" s="11" t="s">
        <v>189</v>
      </c>
      <c r="E178" s="20" t="s">
        <v>171</v>
      </c>
      <c r="F178" s="7" t="s">
        <v>180</v>
      </c>
      <c r="H178" s="11" t="s">
        <v>1747</v>
      </c>
      <c r="I178" s="11" t="s">
        <v>1748</v>
      </c>
      <c r="J178" s="29" t="s">
        <v>2547</v>
      </c>
      <c r="M178" s="29" t="s">
        <v>184</v>
      </c>
      <c r="N178" s="1360" t="s">
        <v>2540</v>
      </c>
      <c r="O178" s="31" t="s">
        <v>185</v>
      </c>
      <c r="P178" s="1044">
        <f>SUM(P160:P177)</f>
        <v>0</v>
      </c>
      <c r="Q178" s="1044">
        <f t="shared" ref="Q178:T178" si="26">SUM(Q160:Q177)</f>
        <v>0</v>
      </c>
      <c r="R178" s="1044">
        <f t="shared" si="26"/>
        <v>0</v>
      </c>
      <c r="S178" s="1044">
        <f t="shared" si="26"/>
        <v>0</v>
      </c>
      <c r="T178" s="1044">
        <f t="shared" si="26"/>
        <v>0</v>
      </c>
    </row>
    <row r="179" spans="4:20">
      <c r="D179" s="11" t="s">
        <v>189</v>
      </c>
      <c r="E179" s="20" t="s">
        <v>171</v>
      </c>
      <c r="F179" s="7" t="s">
        <v>180</v>
      </c>
      <c r="H179" s="11" t="s">
        <v>1747</v>
      </c>
      <c r="I179" s="11" t="s">
        <v>1748</v>
      </c>
      <c r="J179" s="11" t="s">
        <v>2548</v>
      </c>
      <c r="M179" s="11" t="s">
        <v>184</v>
      </c>
      <c r="O179" s="7" t="s">
        <v>185</v>
      </c>
      <c r="P179" s="727"/>
      <c r="Q179" s="727"/>
      <c r="R179" s="727"/>
      <c r="S179" s="727"/>
      <c r="T179" s="727"/>
    </row>
    <row r="180" spans="4:20">
      <c r="D180" s="11" t="s">
        <v>189</v>
      </c>
      <c r="E180" s="20" t="s">
        <v>171</v>
      </c>
      <c r="F180" s="7" t="s">
        <v>180</v>
      </c>
      <c r="H180" s="11" t="s">
        <v>1747</v>
      </c>
      <c r="I180" s="11" t="s">
        <v>1748</v>
      </c>
      <c r="J180" s="29" t="s">
        <v>2549</v>
      </c>
      <c r="M180" s="29" t="s">
        <v>184</v>
      </c>
      <c r="N180" s="29" t="s">
        <v>1374</v>
      </c>
      <c r="O180" s="31" t="s">
        <v>185</v>
      </c>
      <c r="P180" s="1044">
        <f>SUM(P178:P179)</f>
        <v>0</v>
      </c>
      <c r="Q180" s="1044">
        <f t="shared" ref="Q180" si="27">SUM(Q178:Q179)</f>
        <v>0</v>
      </c>
      <c r="R180" s="1044">
        <f t="shared" ref="R180" si="28">SUM(R178:R179)</f>
        <v>0</v>
      </c>
      <c r="S180" s="1044">
        <f t="shared" ref="S180" si="29">SUM(S178:S179)</f>
        <v>0</v>
      </c>
      <c r="T180" s="1044">
        <f t="shared" ref="T180" si="30">SUM(T178:T179)</f>
        <v>0</v>
      </c>
    </row>
    <row r="181" spans="4:20">
      <c r="P181" s="399"/>
      <c r="Q181" s="399"/>
      <c r="R181" s="399"/>
      <c r="S181" s="399"/>
      <c r="T181" s="399"/>
    </row>
    <row r="182" spans="4:20" ht="14.25" customHeight="1">
      <c r="D182" s="80" t="s">
        <v>2519</v>
      </c>
      <c r="E182" s="81"/>
      <c r="F182" s="81"/>
      <c r="G182" s="81"/>
      <c r="H182" s="81"/>
      <c r="I182" s="81"/>
      <c r="J182" s="81"/>
      <c r="K182" s="81"/>
      <c r="L182" s="81"/>
      <c r="M182" s="81"/>
      <c r="N182" s="81"/>
      <c r="O182" s="81"/>
      <c r="P182" s="1103"/>
      <c r="Q182" s="1103"/>
      <c r="R182" s="1103"/>
      <c r="S182" s="1103"/>
      <c r="T182" s="1103"/>
    </row>
    <row r="183" spans="4:20">
      <c r="D183" s="12"/>
      <c r="E183" s="12"/>
      <c r="F183" s="7"/>
      <c r="G183" s="12"/>
      <c r="H183" s="12"/>
      <c r="I183" s="12"/>
      <c r="J183" s="7"/>
      <c r="K183" s="7"/>
      <c r="L183" s="7"/>
      <c r="M183" s="22"/>
      <c r="N183" s="22"/>
      <c r="O183" s="15"/>
      <c r="P183" s="1104"/>
      <c r="Q183" s="1104"/>
      <c r="R183" s="1105"/>
      <c r="S183" s="1106"/>
      <c r="T183" s="1107"/>
    </row>
    <row r="184" spans="4:20">
      <c r="D184" s="20" t="s">
        <v>189</v>
      </c>
      <c r="E184" s="20" t="s">
        <v>171</v>
      </c>
      <c r="F184" s="7" t="s">
        <v>180</v>
      </c>
      <c r="G184" s="20"/>
      <c r="H184" s="11" t="s">
        <v>1747</v>
      </c>
      <c r="I184" s="11" t="s">
        <v>2519</v>
      </c>
      <c r="J184" s="11" t="s">
        <v>2539</v>
      </c>
      <c r="K184" s="20"/>
      <c r="L184" s="7"/>
      <c r="M184" s="21" t="s">
        <v>184</v>
      </c>
      <c r="N184" s="462" t="s">
        <v>2540</v>
      </c>
      <c r="O184" s="7" t="s">
        <v>185</v>
      </c>
      <c r="P184" s="727"/>
      <c r="Q184" s="727"/>
      <c r="R184" s="727"/>
      <c r="S184" s="727"/>
      <c r="T184" s="727"/>
    </row>
    <row r="185" spans="4:20">
      <c r="D185" s="20" t="s">
        <v>189</v>
      </c>
      <c r="E185" s="20" t="s">
        <v>171</v>
      </c>
      <c r="F185" s="7" t="s">
        <v>180</v>
      </c>
      <c r="G185" s="20"/>
      <c r="H185" s="11" t="s">
        <v>1747</v>
      </c>
      <c r="I185" s="11" t="s">
        <v>2519</v>
      </c>
      <c r="J185" s="11" t="s">
        <v>2541</v>
      </c>
      <c r="K185" s="20"/>
      <c r="L185" s="7"/>
      <c r="M185" s="21" t="s">
        <v>184</v>
      </c>
      <c r="N185" s="462" t="s">
        <v>2540</v>
      </c>
      <c r="O185" s="7" t="s">
        <v>185</v>
      </c>
      <c r="P185" s="727"/>
      <c r="Q185" s="727"/>
      <c r="R185" s="727"/>
      <c r="S185" s="727"/>
      <c r="T185" s="727"/>
    </row>
    <row r="186" spans="4:20">
      <c r="D186" s="20" t="s">
        <v>189</v>
      </c>
      <c r="E186" s="20" t="s">
        <v>171</v>
      </c>
      <c r="F186" s="7" t="s">
        <v>180</v>
      </c>
      <c r="G186" s="20"/>
      <c r="H186" s="11" t="s">
        <v>1747</v>
      </c>
      <c r="I186" s="11" t="s">
        <v>2519</v>
      </c>
      <c r="J186" s="11" t="s">
        <v>432</v>
      </c>
      <c r="K186" s="20"/>
      <c r="L186" s="7"/>
      <c r="M186" s="21" t="s">
        <v>184</v>
      </c>
      <c r="N186" s="462" t="s">
        <v>2540</v>
      </c>
      <c r="O186" s="7" t="s">
        <v>185</v>
      </c>
      <c r="P186" s="727"/>
      <c r="Q186" s="727"/>
      <c r="R186" s="727"/>
      <c r="S186" s="727"/>
      <c r="T186" s="727"/>
    </row>
    <row r="187" spans="4:20">
      <c r="D187" s="20" t="s">
        <v>189</v>
      </c>
      <c r="E187" s="20" t="s">
        <v>171</v>
      </c>
      <c r="F187" s="7" t="s">
        <v>180</v>
      </c>
      <c r="G187" s="20"/>
      <c r="H187" s="11" t="s">
        <v>1747</v>
      </c>
      <c r="I187" s="11" t="s">
        <v>2519</v>
      </c>
      <c r="J187" s="11" t="s">
        <v>2542</v>
      </c>
      <c r="K187" s="20"/>
      <c r="L187" s="7"/>
      <c r="M187" s="21" t="s">
        <v>184</v>
      </c>
      <c r="N187" s="462" t="s">
        <v>2540</v>
      </c>
      <c r="O187" s="7" t="s">
        <v>185</v>
      </c>
      <c r="P187" s="727"/>
      <c r="Q187" s="727"/>
      <c r="R187" s="727"/>
      <c r="S187" s="727"/>
      <c r="T187" s="727"/>
    </row>
    <row r="188" spans="4:20">
      <c r="D188" s="15" t="s">
        <v>189</v>
      </c>
      <c r="E188" s="20" t="s">
        <v>171</v>
      </c>
      <c r="F188" s="7" t="s">
        <v>180</v>
      </c>
      <c r="G188" s="15"/>
      <c r="H188" s="11" t="s">
        <v>1747</v>
      </c>
      <c r="I188" s="11" t="s">
        <v>2519</v>
      </c>
      <c r="J188" s="11" t="s">
        <v>2543</v>
      </c>
      <c r="K188" s="15"/>
      <c r="L188" s="7"/>
      <c r="M188" s="13" t="s">
        <v>184</v>
      </c>
      <c r="N188" s="462" t="s">
        <v>2540</v>
      </c>
      <c r="O188" s="7" t="s">
        <v>185</v>
      </c>
      <c r="P188" s="727"/>
      <c r="Q188" s="727"/>
      <c r="R188" s="727"/>
      <c r="S188" s="727"/>
      <c r="T188" s="727"/>
    </row>
    <row r="189" spans="4:20">
      <c r="D189" s="15" t="s">
        <v>189</v>
      </c>
      <c r="E189" s="20" t="s">
        <v>171</v>
      </c>
      <c r="F189" s="7" t="s">
        <v>180</v>
      </c>
      <c r="G189" s="15"/>
      <c r="H189" s="11" t="s">
        <v>1747</v>
      </c>
      <c r="I189" s="11" t="s">
        <v>2519</v>
      </c>
      <c r="J189" s="11" t="s">
        <v>2544</v>
      </c>
      <c r="K189" s="15"/>
      <c r="L189" s="7"/>
      <c r="M189" s="23" t="s">
        <v>184</v>
      </c>
      <c r="N189" s="462" t="s">
        <v>2540</v>
      </c>
      <c r="O189" s="7" t="s">
        <v>185</v>
      </c>
      <c r="P189" s="727"/>
      <c r="Q189" s="727"/>
      <c r="R189" s="727"/>
      <c r="S189" s="727"/>
      <c r="T189" s="727"/>
    </row>
    <row r="190" spans="4:20">
      <c r="D190" s="15" t="s">
        <v>189</v>
      </c>
      <c r="E190" s="20" t="s">
        <v>171</v>
      </c>
      <c r="F190" s="7" t="s">
        <v>180</v>
      </c>
      <c r="G190" s="15"/>
      <c r="H190" s="11" t="s">
        <v>1747</v>
      </c>
      <c r="I190" s="11" t="s">
        <v>2519</v>
      </c>
      <c r="J190" s="11" t="s">
        <v>2545</v>
      </c>
      <c r="K190" s="15"/>
      <c r="L190" s="7"/>
      <c r="M190" s="23" t="s">
        <v>184</v>
      </c>
      <c r="N190" s="462" t="s">
        <v>2540</v>
      </c>
      <c r="O190" s="7" t="s">
        <v>185</v>
      </c>
      <c r="P190" s="727"/>
      <c r="Q190" s="727"/>
      <c r="R190" s="727"/>
      <c r="S190" s="727"/>
      <c r="T190" s="727"/>
    </row>
    <row r="191" spans="4:20">
      <c r="D191" s="15" t="s">
        <v>189</v>
      </c>
      <c r="E191" s="20" t="s">
        <v>171</v>
      </c>
      <c r="F191" s="7" t="s">
        <v>180</v>
      </c>
      <c r="G191" s="15"/>
      <c r="H191" s="11" t="s">
        <v>1747</v>
      </c>
      <c r="I191" s="11" t="s">
        <v>2519</v>
      </c>
      <c r="J191" s="11" t="s">
        <v>2546</v>
      </c>
      <c r="K191" s="15"/>
      <c r="L191" s="7"/>
      <c r="M191" s="23" t="s">
        <v>184</v>
      </c>
      <c r="N191" s="462" t="s">
        <v>2540</v>
      </c>
      <c r="O191" s="7" t="s">
        <v>185</v>
      </c>
      <c r="P191" s="727"/>
      <c r="Q191" s="727"/>
      <c r="R191" s="727"/>
      <c r="S191" s="727"/>
      <c r="T191" s="727"/>
    </row>
    <row r="192" spans="4:20">
      <c r="D192" s="11" t="s">
        <v>189</v>
      </c>
      <c r="E192" s="20" t="s">
        <v>171</v>
      </c>
      <c r="F192" s="7" t="s">
        <v>180</v>
      </c>
      <c r="H192" s="11" t="s">
        <v>1747</v>
      </c>
      <c r="I192" s="11" t="s">
        <v>2519</v>
      </c>
      <c r="J192" s="11" t="s">
        <v>216</v>
      </c>
      <c r="K192" s="53"/>
      <c r="M192" s="11" t="s">
        <v>184</v>
      </c>
      <c r="N192" s="462" t="s">
        <v>2540</v>
      </c>
      <c r="O192" s="7" t="s">
        <v>185</v>
      </c>
      <c r="P192" s="727"/>
      <c r="Q192" s="727"/>
      <c r="R192" s="727"/>
      <c r="S192" s="727"/>
      <c r="T192" s="727"/>
    </row>
    <row r="193" spans="4:20">
      <c r="D193" s="11" t="s">
        <v>189</v>
      </c>
      <c r="E193" s="20" t="s">
        <v>171</v>
      </c>
      <c r="F193" s="7" t="s">
        <v>180</v>
      </c>
      <c r="H193" s="11" t="s">
        <v>1747</v>
      </c>
      <c r="I193" s="11" t="s">
        <v>2519</v>
      </c>
      <c r="J193" s="11" t="s">
        <v>216</v>
      </c>
      <c r="K193" s="53"/>
      <c r="M193" s="11" t="s">
        <v>184</v>
      </c>
      <c r="N193" s="462" t="s">
        <v>2540</v>
      </c>
      <c r="O193" s="7" t="s">
        <v>185</v>
      </c>
      <c r="P193" s="727"/>
      <c r="Q193" s="727"/>
      <c r="R193" s="727"/>
      <c r="S193" s="727"/>
      <c r="T193" s="727"/>
    </row>
    <row r="194" spans="4:20">
      <c r="D194" s="11" t="s">
        <v>189</v>
      </c>
      <c r="E194" s="20" t="s">
        <v>171</v>
      </c>
      <c r="F194" s="7" t="s">
        <v>180</v>
      </c>
      <c r="H194" s="11" t="s">
        <v>1747</v>
      </c>
      <c r="I194" s="11" t="s">
        <v>2519</v>
      </c>
      <c r="J194" s="11" t="s">
        <v>216</v>
      </c>
      <c r="K194" s="53"/>
      <c r="M194" s="11" t="s">
        <v>184</v>
      </c>
      <c r="N194" s="462" t="s">
        <v>2540</v>
      </c>
      <c r="O194" s="7" t="s">
        <v>185</v>
      </c>
      <c r="P194" s="727"/>
      <c r="Q194" s="727"/>
      <c r="R194" s="727"/>
      <c r="S194" s="727"/>
      <c r="T194" s="727"/>
    </row>
    <row r="195" spans="4:20">
      <c r="D195" s="11" t="s">
        <v>189</v>
      </c>
      <c r="E195" s="20" t="s">
        <v>171</v>
      </c>
      <c r="F195" s="7" t="s">
        <v>180</v>
      </c>
      <c r="H195" s="11" t="s">
        <v>1747</v>
      </c>
      <c r="I195" s="11" t="s">
        <v>2519</v>
      </c>
      <c r="J195" s="11" t="s">
        <v>216</v>
      </c>
      <c r="K195" s="53"/>
      <c r="M195" s="11" t="s">
        <v>184</v>
      </c>
      <c r="N195" s="462" t="s">
        <v>2540</v>
      </c>
      <c r="O195" s="7" t="s">
        <v>185</v>
      </c>
      <c r="P195" s="727"/>
      <c r="Q195" s="727"/>
      <c r="R195" s="727"/>
      <c r="S195" s="727"/>
      <c r="T195" s="727"/>
    </row>
    <row r="196" spans="4:20">
      <c r="D196" s="11" t="s">
        <v>189</v>
      </c>
      <c r="E196" s="20" t="s">
        <v>171</v>
      </c>
      <c r="F196" s="7" t="s">
        <v>180</v>
      </c>
      <c r="H196" s="11" t="s">
        <v>1747</v>
      </c>
      <c r="I196" s="11" t="s">
        <v>2519</v>
      </c>
      <c r="J196" s="11" t="s">
        <v>216</v>
      </c>
      <c r="K196" s="53"/>
      <c r="M196" s="11" t="s">
        <v>184</v>
      </c>
      <c r="N196" s="462" t="s">
        <v>2540</v>
      </c>
      <c r="O196" s="7" t="s">
        <v>185</v>
      </c>
      <c r="P196" s="727"/>
      <c r="Q196" s="727"/>
      <c r="R196" s="727"/>
      <c r="S196" s="727"/>
      <c r="T196" s="727"/>
    </row>
    <row r="197" spans="4:20">
      <c r="D197" s="11" t="s">
        <v>189</v>
      </c>
      <c r="E197" s="20" t="s">
        <v>171</v>
      </c>
      <c r="F197" s="7" t="s">
        <v>180</v>
      </c>
      <c r="H197" s="11" t="s">
        <v>1747</v>
      </c>
      <c r="I197" s="11" t="s">
        <v>2519</v>
      </c>
      <c r="J197" s="11" t="s">
        <v>216</v>
      </c>
      <c r="K197" s="53"/>
      <c r="M197" s="11" t="s">
        <v>184</v>
      </c>
      <c r="N197" s="462" t="s">
        <v>2540</v>
      </c>
      <c r="O197" s="7" t="s">
        <v>185</v>
      </c>
      <c r="P197" s="727"/>
      <c r="Q197" s="727"/>
      <c r="R197" s="727"/>
      <c r="S197" s="727"/>
      <c r="T197" s="727"/>
    </row>
    <row r="198" spans="4:20">
      <c r="D198" s="11" t="s">
        <v>189</v>
      </c>
      <c r="E198" s="20" t="s">
        <v>171</v>
      </c>
      <c r="F198" s="7" t="s">
        <v>180</v>
      </c>
      <c r="H198" s="11" t="s">
        <v>1747</v>
      </c>
      <c r="I198" s="11" t="s">
        <v>2519</v>
      </c>
      <c r="J198" s="11" t="s">
        <v>216</v>
      </c>
      <c r="K198" s="53"/>
      <c r="M198" s="11" t="s">
        <v>184</v>
      </c>
      <c r="N198" s="462" t="s">
        <v>2540</v>
      </c>
      <c r="O198" s="7" t="s">
        <v>185</v>
      </c>
      <c r="P198" s="727"/>
      <c r="Q198" s="727"/>
      <c r="R198" s="727"/>
      <c r="S198" s="727"/>
      <c r="T198" s="727"/>
    </row>
    <row r="199" spans="4:20">
      <c r="D199" s="11" t="s">
        <v>189</v>
      </c>
      <c r="E199" s="20" t="s">
        <v>171</v>
      </c>
      <c r="F199" s="7" t="s">
        <v>180</v>
      </c>
      <c r="H199" s="11" t="s">
        <v>1747</v>
      </c>
      <c r="I199" s="11" t="s">
        <v>2519</v>
      </c>
      <c r="J199" s="11" t="s">
        <v>216</v>
      </c>
      <c r="K199" s="53"/>
      <c r="M199" s="11" t="s">
        <v>184</v>
      </c>
      <c r="N199" s="462" t="s">
        <v>2540</v>
      </c>
      <c r="O199" s="7" t="s">
        <v>185</v>
      </c>
      <c r="P199" s="727"/>
      <c r="Q199" s="727"/>
      <c r="R199" s="727"/>
      <c r="S199" s="727"/>
      <c r="T199" s="727"/>
    </row>
    <row r="200" spans="4:20">
      <c r="D200" s="11" t="s">
        <v>189</v>
      </c>
      <c r="E200" s="20" t="s">
        <v>171</v>
      </c>
      <c r="F200" s="7" t="s">
        <v>180</v>
      </c>
      <c r="H200" s="11" t="s">
        <v>1747</v>
      </c>
      <c r="I200" s="11" t="s">
        <v>2519</v>
      </c>
      <c r="J200" s="11" t="s">
        <v>216</v>
      </c>
      <c r="K200" s="53"/>
      <c r="M200" s="11" t="s">
        <v>184</v>
      </c>
      <c r="N200" s="462" t="s">
        <v>2540</v>
      </c>
      <c r="O200" s="7" t="s">
        <v>185</v>
      </c>
      <c r="P200" s="727"/>
      <c r="Q200" s="727"/>
      <c r="R200" s="727"/>
      <c r="S200" s="727"/>
      <c r="T200" s="727"/>
    </row>
    <row r="201" spans="4:20">
      <c r="D201" s="11" t="s">
        <v>189</v>
      </c>
      <c r="E201" s="20" t="s">
        <v>171</v>
      </c>
      <c r="F201" s="7" t="s">
        <v>180</v>
      </c>
      <c r="H201" s="11" t="s">
        <v>1747</v>
      </c>
      <c r="I201" s="11" t="s">
        <v>2519</v>
      </c>
      <c r="J201" s="11" t="s">
        <v>216</v>
      </c>
      <c r="K201" s="53"/>
      <c r="M201" s="11" t="s">
        <v>184</v>
      </c>
      <c r="N201" s="462" t="s">
        <v>2540</v>
      </c>
      <c r="O201" s="7" t="s">
        <v>185</v>
      </c>
      <c r="P201" s="727"/>
      <c r="Q201" s="727"/>
      <c r="R201" s="727"/>
      <c r="S201" s="727"/>
      <c r="T201" s="727"/>
    </row>
    <row r="202" spans="4:20">
      <c r="D202" s="11" t="s">
        <v>189</v>
      </c>
      <c r="E202" s="20" t="s">
        <v>171</v>
      </c>
      <c r="F202" s="7" t="s">
        <v>180</v>
      </c>
      <c r="H202" s="11" t="s">
        <v>1747</v>
      </c>
      <c r="I202" s="11" t="s">
        <v>2519</v>
      </c>
      <c r="J202" s="29" t="s">
        <v>2547</v>
      </c>
      <c r="M202" s="29" t="s">
        <v>184</v>
      </c>
      <c r="N202" s="1360" t="s">
        <v>2540</v>
      </c>
      <c r="O202" s="31" t="s">
        <v>185</v>
      </c>
      <c r="P202" s="1044">
        <f>SUM(P184:P201)</f>
        <v>0</v>
      </c>
      <c r="Q202" s="1044">
        <f t="shared" ref="Q202:T202" si="31">SUM(Q184:Q201)</f>
        <v>0</v>
      </c>
      <c r="R202" s="1044">
        <f t="shared" si="31"/>
        <v>0</v>
      </c>
      <c r="S202" s="1044">
        <f t="shared" si="31"/>
        <v>0</v>
      </c>
      <c r="T202" s="1044">
        <f t="shared" si="31"/>
        <v>0</v>
      </c>
    </row>
    <row r="203" spans="4:20">
      <c r="D203" s="11" t="s">
        <v>189</v>
      </c>
      <c r="E203" s="20" t="s">
        <v>171</v>
      </c>
      <c r="F203" s="7" t="s">
        <v>180</v>
      </c>
      <c r="H203" s="11" t="s">
        <v>1747</v>
      </c>
      <c r="I203" s="11" t="s">
        <v>2519</v>
      </c>
      <c r="J203" s="11" t="s">
        <v>2548</v>
      </c>
      <c r="M203" s="11" t="s">
        <v>184</v>
      </c>
      <c r="O203" s="7" t="s">
        <v>185</v>
      </c>
      <c r="P203" s="727"/>
      <c r="Q203" s="727"/>
      <c r="R203" s="727"/>
      <c r="S203" s="727"/>
      <c r="T203" s="727"/>
    </row>
    <row r="204" spans="4:20">
      <c r="D204" s="11" t="s">
        <v>189</v>
      </c>
      <c r="E204" s="20" t="s">
        <v>171</v>
      </c>
      <c r="F204" s="7" t="s">
        <v>180</v>
      </c>
      <c r="H204" s="11" t="s">
        <v>1747</v>
      </c>
      <c r="I204" s="11" t="s">
        <v>2519</v>
      </c>
      <c r="J204" s="29" t="s">
        <v>2549</v>
      </c>
      <c r="M204" s="29" t="s">
        <v>184</v>
      </c>
      <c r="N204" s="29" t="s">
        <v>1374</v>
      </c>
      <c r="O204" s="31" t="s">
        <v>185</v>
      </c>
      <c r="P204" s="1044">
        <f>SUM(P202:P203)</f>
        <v>0</v>
      </c>
      <c r="Q204" s="1044">
        <f t="shared" ref="Q204" si="32">SUM(Q202:Q203)</f>
        <v>0</v>
      </c>
      <c r="R204" s="1044">
        <f t="shared" ref="R204" si="33">SUM(R202:R203)</f>
        <v>0</v>
      </c>
      <c r="S204" s="1044">
        <f t="shared" ref="S204" si="34">SUM(S202:S203)</f>
        <v>0</v>
      </c>
      <c r="T204" s="1044">
        <f t="shared" ref="T204" si="35">SUM(T202:T203)</f>
        <v>0</v>
      </c>
    </row>
    <row r="205" spans="4:20">
      <c r="P205" s="399"/>
      <c r="Q205" s="399"/>
      <c r="R205" s="399"/>
      <c r="S205" s="399"/>
      <c r="T205" s="399"/>
    </row>
    <row r="206" spans="4:20" ht="14.25" customHeight="1">
      <c r="D206" s="80" t="s">
        <v>1750</v>
      </c>
      <c r="E206" s="81"/>
      <c r="F206" s="81"/>
      <c r="G206" s="81"/>
      <c r="H206" s="81"/>
      <c r="I206" s="81"/>
      <c r="J206" s="81"/>
      <c r="K206" s="81"/>
      <c r="L206" s="81"/>
      <c r="M206" s="81"/>
      <c r="N206" s="81"/>
      <c r="O206" s="81"/>
      <c r="P206" s="1103"/>
      <c r="Q206" s="1103"/>
      <c r="R206" s="1103"/>
      <c r="S206" s="1103"/>
      <c r="T206" s="1103"/>
    </row>
    <row r="207" spans="4:20">
      <c r="D207" s="12"/>
      <c r="E207" s="12"/>
      <c r="F207" s="7"/>
      <c r="G207" s="12"/>
      <c r="H207" s="12"/>
      <c r="I207" s="12"/>
      <c r="J207" s="7"/>
      <c r="K207" s="7"/>
      <c r="L207" s="7"/>
      <c r="M207" s="22"/>
      <c r="N207" s="22"/>
      <c r="O207" s="15"/>
      <c r="P207" s="1104"/>
      <c r="Q207" s="1104"/>
      <c r="R207" s="1105"/>
      <c r="S207" s="1106"/>
      <c r="T207" s="1107"/>
    </row>
    <row r="208" spans="4:20">
      <c r="D208" s="20" t="s">
        <v>189</v>
      </c>
      <c r="E208" s="20" t="s">
        <v>171</v>
      </c>
      <c r="F208" s="7" t="s">
        <v>180</v>
      </c>
      <c r="G208" s="20"/>
      <c r="H208" s="11" t="s">
        <v>1747</v>
      </c>
      <c r="I208" s="11" t="s">
        <v>1750</v>
      </c>
      <c r="J208" s="11" t="s">
        <v>2539</v>
      </c>
      <c r="K208" s="20"/>
      <c r="L208" s="7"/>
      <c r="M208" s="21" t="s">
        <v>184</v>
      </c>
      <c r="N208" s="462" t="s">
        <v>2540</v>
      </c>
      <c r="O208" s="7" t="s">
        <v>185</v>
      </c>
      <c r="P208" s="727"/>
      <c r="Q208" s="727"/>
      <c r="R208" s="727"/>
      <c r="S208" s="727"/>
      <c r="T208" s="727"/>
    </row>
    <row r="209" spans="4:20">
      <c r="D209" s="20" t="s">
        <v>189</v>
      </c>
      <c r="E209" s="20" t="s">
        <v>171</v>
      </c>
      <c r="F209" s="7" t="s">
        <v>180</v>
      </c>
      <c r="G209" s="20"/>
      <c r="H209" s="11" t="s">
        <v>1747</v>
      </c>
      <c r="I209" s="11" t="s">
        <v>1750</v>
      </c>
      <c r="J209" s="11" t="s">
        <v>2541</v>
      </c>
      <c r="K209" s="20"/>
      <c r="L209" s="7"/>
      <c r="M209" s="21" t="s">
        <v>184</v>
      </c>
      <c r="N209" s="462" t="s">
        <v>2540</v>
      </c>
      <c r="O209" s="7" t="s">
        <v>185</v>
      </c>
      <c r="P209" s="727"/>
      <c r="Q209" s="727"/>
      <c r="R209" s="727"/>
      <c r="S209" s="727"/>
      <c r="T209" s="727"/>
    </row>
    <row r="210" spans="4:20">
      <c r="D210" s="20" t="s">
        <v>189</v>
      </c>
      <c r="E210" s="20" t="s">
        <v>171</v>
      </c>
      <c r="F210" s="7" t="s">
        <v>180</v>
      </c>
      <c r="G210" s="20"/>
      <c r="H210" s="11" t="s">
        <v>1747</v>
      </c>
      <c r="I210" s="11" t="s">
        <v>1750</v>
      </c>
      <c r="J210" s="11" t="s">
        <v>432</v>
      </c>
      <c r="K210" s="20"/>
      <c r="L210" s="7"/>
      <c r="M210" s="21" t="s">
        <v>184</v>
      </c>
      <c r="N210" s="462" t="s">
        <v>2540</v>
      </c>
      <c r="O210" s="7" t="s">
        <v>185</v>
      </c>
      <c r="P210" s="727"/>
      <c r="Q210" s="727"/>
      <c r="R210" s="727"/>
      <c r="S210" s="727"/>
      <c r="T210" s="727"/>
    </row>
    <row r="211" spans="4:20">
      <c r="D211" s="20" t="s">
        <v>189</v>
      </c>
      <c r="E211" s="20" t="s">
        <v>171</v>
      </c>
      <c r="F211" s="7" t="s">
        <v>180</v>
      </c>
      <c r="G211" s="20"/>
      <c r="H211" s="11" t="s">
        <v>1747</v>
      </c>
      <c r="I211" s="11" t="s">
        <v>1750</v>
      </c>
      <c r="J211" s="11" t="s">
        <v>2542</v>
      </c>
      <c r="K211" s="20"/>
      <c r="L211" s="7"/>
      <c r="M211" s="21" t="s">
        <v>184</v>
      </c>
      <c r="N211" s="462" t="s">
        <v>2540</v>
      </c>
      <c r="O211" s="7" t="s">
        <v>185</v>
      </c>
      <c r="P211" s="727"/>
      <c r="Q211" s="727"/>
      <c r="R211" s="727"/>
      <c r="S211" s="727"/>
      <c r="T211" s="727"/>
    </row>
    <row r="212" spans="4:20">
      <c r="D212" s="15" t="s">
        <v>189</v>
      </c>
      <c r="E212" s="20" t="s">
        <v>171</v>
      </c>
      <c r="F212" s="7" t="s">
        <v>180</v>
      </c>
      <c r="G212" s="15"/>
      <c r="H212" s="11" t="s">
        <v>1747</v>
      </c>
      <c r="I212" s="11" t="s">
        <v>1750</v>
      </c>
      <c r="J212" s="11" t="s">
        <v>2543</v>
      </c>
      <c r="K212" s="15"/>
      <c r="L212" s="7"/>
      <c r="M212" s="13" t="s">
        <v>184</v>
      </c>
      <c r="N212" s="462" t="s">
        <v>2540</v>
      </c>
      <c r="O212" s="7" t="s">
        <v>185</v>
      </c>
      <c r="P212" s="727"/>
      <c r="Q212" s="727"/>
      <c r="R212" s="727"/>
      <c r="S212" s="727"/>
      <c r="T212" s="727"/>
    </row>
    <row r="213" spans="4:20">
      <c r="D213" s="15" t="s">
        <v>189</v>
      </c>
      <c r="E213" s="20" t="s">
        <v>171</v>
      </c>
      <c r="F213" s="7" t="s">
        <v>180</v>
      </c>
      <c r="G213" s="15"/>
      <c r="H213" s="11" t="s">
        <v>1747</v>
      </c>
      <c r="I213" s="11" t="s">
        <v>1750</v>
      </c>
      <c r="J213" s="11" t="s">
        <v>2544</v>
      </c>
      <c r="K213" s="15"/>
      <c r="L213" s="7"/>
      <c r="M213" s="23" t="s">
        <v>184</v>
      </c>
      <c r="N213" s="462" t="s">
        <v>2540</v>
      </c>
      <c r="O213" s="7" t="s">
        <v>185</v>
      </c>
      <c r="P213" s="727"/>
      <c r="Q213" s="727"/>
      <c r="R213" s="727"/>
      <c r="S213" s="727"/>
      <c r="T213" s="727"/>
    </row>
    <row r="214" spans="4:20">
      <c r="D214" s="15" t="s">
        <v>189</v>
      </c>
      <c r="E214" s="20" t="s">
        <v>171</v>
      </c>
      <c r="F214" s="7" t="s">
        <v>180</v>
      </c>
      <c r="G214" s="15"/>
      <c r="H214" s="11" t="s">
        <v>1747</v>
      </c>
      <c r="I214" s="11" t="s">
        <v>1750</v>
      </c>
      <c r="J214" s="11" t="s">
        <v>2545</v>
      </c>
      <c r="K214" s="15"/>
      <c r="L214" s="7"/>
      <c r="M214" s="23" t="s">
        <v>184</v>
      </c>
      <c r="N214" s="462" t="s">
        <v>2540</v>
      </c>
      <c r="O214" s="7" t="s">
        <v>185</v>
      </c>
      <c r="P214" s="727"/>
      <c r="Q214" s="727"/>
      <c r="R214" s="727"/>
      <c r="S214" s="727"/>
      <c r="T214" s="727"/>
    </row>
    <row r="215" spans="4:20">
      <c r="D215" s="15" t="s">
        <v>189</v>
      </c>
      <c r="E215" s="20" t="s">
        <v>171</v>
      </c>
      <c r="F215" s="7" t="s">
        <v>180</v>
      </c>
      <c r="G215" s="15"/>
      <c r="H215" s="11" t="s">
        <v>1747</v>
      </c>
      <c r="I215" s="11" t="s">
        <v>1750</v>
      </c>
      <c r="J215" s="11" t="s">
        <v>2546</v>
      </c>
      <c r="K215" s="15"/>
      <c r="L215" s="7"/>
      <c r="M215" s="23" t="s">
        <v>184</v>
      </c>
      <c r="N215" s="462" t="s">
        <v>2540</v>
      </c>
      <c r="O215" s="7" t="s">
        <v>185</v>
      </c>
      <c r="P215" s="727"/>
      <c r="Q215" s="727"/>
      <c r="R215" s="727"/>
      <c r="S215" s="727"/>
      <c r="T215" s="727"/>
    </row>
    <row r="216" spans="4:20">
      <c r="D216" s="11" t="s">
        <v>189</v>
      </c>
      <c r="E216" s="20" t="s">
        <v>171</v>
      </c>
      <c r="F216" s="7" t="s">
        <v>180</v>
      </c>
      <c r="H216" s="11" t="s">
        <v>1747</v>
      </c>
      <c r="I216" s="11" t="s">
        <v>1750</v>
      </c>
      <c r="J216" s="11" t="s">
        <v>216</v>
      </c>
      <c r="K216" s="53"/>
      <c r="M216" s="11" t="s">
        <v>184</v>
      </c>
      <c r="N216" s="462" t="s">
        <v>2540</v>
      </c>
      <c r="O216" s="7" t="s">
        <v>185</v>
      </c>
      <c r="P216" s="727"/>
      <c r="Q216" s="727"/>
      <c r="R216" s="727"/>
      <c r="S216" s="727"/>
      <c r="T216" s="727"/>
    </row>
    <row r="217" spans="4:20">
      <c r="D217" s="11" t="s">
        <v>189</v>
      </c>
      <c r="E217" s="20" t="s">
        <v>171</v>
      </c>
      <c r="F217" s="7" t="s">
        <v>180</v>
      </c>
      <c r="H217" s="11" t="s">
        <v>1747</v>
      </c>
      <c r="I217" s="11" t="s">
        <v>1750</v>
      </c>
      <c r="J217" s="11" t="s">
        <v>216</v>
      </c>
      <c r="K217" s="53"/>
      <c r="M217" s="11" t="s">
        <v>184</v>
      </c>
      <c r="N217" s="462" t="s">
        <v>2540</v>
      </c>
      <c r="O217" s="7" t="s">
        <v>185</v>
      </c>
      <c r="P217" s="727"/>
      <c r="Q217" s="727"/>
      <c r="R217" s="727"/>
      <c r="S217" s="727"/>
      <c r="T217" s="727"/>
    </row>
    <row r="218" spans="4:20">
      <c r="D218" s="11" t="s">
        <v>189</v>
      </c>
      <c r="E218" s="20" t="s">
        <v>171</v>
      </c>
      <c r="F218" s="7" t="s">
        <v>180</v>
      </c>
      <c r="H218" s="11" t="s">
        <v>1747</v>
      </c>
      <c r="I218" s="11" t="s">
        <v>1750</v>
      </c>
      <c r="J218" s="11" t="s">
        <v>216</v>
      </c>
      <c r="K218" s="53"/>
      <c r="M218" s="11" t="s">
        <v>184</v>
      </c>
      <c r="N218" s="462" t="s">
        <v>2540</v>
      </c>
      <c r="O218" s="7" t="s">
        <v>185</v>
      </c>
      <c r="P218" s="727"/>
      <c r="Q218" s="727"/>
      <c r="R218" s="727"/>
      <c r="S218" s="727"/>
      <c r="T218" s="727"/>
    </row>
    <row r="219" spans="4:20">
      <c r="D219" s="11" t="s">
        <v>189</v>
      </c>
      <c r="E219" s="20" t="s">
        <v>171</v>
      </c>
      <c r="F219" s="7" t="s">
        <v>180</v>
      </c>
      <c r="H219" s="11" t="s">
        <v>1747</v>
      </c>
      <c r="I219" s="11" t="s">
        <v>1750</v>
      </c>
      <c r="J219" s="11" t="s">
        <v>216</v>
      </c>
      <c r="K219" s="53"/>
      <c r="M219" s="11" t="s">
        <v>184</v>
      </c>
      <c r="N219" s="462" t="s">
        <v>2540</v>
      </c>
      <c r="O219" s="7" t="s">
        <v>185</v>
      </c>
      <c r="P219" s="727"/>
      <c r="Q219" s="727"/>
      <c r="R219" s="727"/>
      <c r="S219" s="727"/>
      <c r="T219" s="727"/>
    </row>
    <row r="220" spans="4:20">
      <c r="D220" s="11" t="s">
        <v>189</v>
      </c>
      <c r="E220" s="20" t="s">
        <v>171</v>
      </c>
      <c r="F220" s="7" t="s">
        <v>180</v>
      </c>
      <c r="H220" s="11" t="s">
        <v>1747</v>
      </c>
      <c r="I220" s="11" t="s">
        <v>1750</v>
      </c>
      <c r="J220" s="11" t="s">
        <v>216</v>
      </c>
      <c r="K220" s="53"/>
      <c r="M220" s="11" t="s">
        <v>184</v>
      </c>
      <c r="N220" s="462" t="s">
        <v>2540</v>
      </c>
      <c r="O220" s="7" t="s">
        <v>185</v>
      </c>
      <c r="P220" s="727"/>
      <c r="Q220" s="727"/>
      <c r="R220" s="727"/>
      <c r="S220" s="727"/>
      <c r="T220" s="727"/>
    </row>
    <row r="221" spans="4:20">
      <c r="D221" s="11" t="s">
        <v>189</v>
      </c>
      <c r="E221" s="20" t="s">
        <v>171</v>
      </c>
      <c r="F221" s="7" t="s">
        <v>180</v>
      </c>
      <c r="H221" s="11" t="s">
        <v>1747</v>
      </c>
      <c r="I221" s="11" t="s">
        <v>1750</v>
      </c>
      <c r="J221" s="11" t="s">
        <v>216</v>
      </c>
      <c r="K221" s="53"/>
      <c r="M221" s="11" t="s">
        <v>184</v>
      </c>
      <c r="N221" s="462" t="s">
        <v>2540</v>
      </c>
      <c r="O221" s="7" t="s">
        <v>185</v>
      </c>
      <c r="P221" s="727"/>
      <c r="Q221" s="727"/>
      <c r="R221" s="727"/>
      <c r="S221" s="727"/>
      <c r="T221" s="727"/>
    </row>
    <row r="222" spans="4:20">
      <c r="D222" s="11" t="s">
        <v>189</v>
      </c>
      <c r="E222" s="20" t="s">
        <v>171</v>
      </c>
      <c r="F222" s="7" t="s">
        <v>180</v>
      </c>
      <c r="H222" s="11" t="s">
        <v>1747</v>
      </c>
      <c r="I222" s="11" t="s">
        <v>1750</v>
      </c>
      <c r="J222" s="11" t="s">
        <v>216</v>
      </c>
      <c r="K222" s="53"/>
      <c r="M222" s="11" t="s">
        <v>184</v>
      </c>
      <c r="N222" s="462" t="s">
        <v>2540</v>
      </c>
      <c r="O222" s="7" t="s">
        <v>185</v>
      </c>
      <c r="P222" s="727"/>
      <c r="Q222" s="727"/>
      <c r="R222" s="727"/>
      <c r="S222" s="727"/>
      <c r="T222" s="727"/>
    </row>
    <row r="223" spans="4:20">
      <c r="D223" s="11" t="s">
        <v>189</v>
      </c>
      <c r="E223" s="20" t="s">
        <v>171</v>
      </c>
      <c r="F223" s="7" t="s">
        <v>180</v>
      </c>
      <c r="H223" s="11" t="s">
        <v>1747</v>
      </c>
      <c r="I223" s="11" t="s">
        <v>1750</v>
      </c>
      <c r="J223" s="11" t="s">
        <v>216</v>
      </c>
      <c r="K223" s="53"/>
      <c r="M223" s="11" t="s">
        <v>184</v>
      </c>
      <c r="N223" s="462" t="s">
        <v>2540</v>
      </c>
      <c r="O223" s="7" t="s">
        <v>185</v>
      </c>
      <c r="P223" s="727"/>
      <c r="Q223" s="727"/>
      <c r="R223" s="727"/>
      <c r="S223" s="727"/>
      <c r="T223" s="727"/>
    </row>
    <row r="224" spans="4:20">
      <c r="D224" s="11" t="s">
        <v>189</v>
      </c>
      <c r="E224" s="20" t="s">
        <v>171</v>
      </c>
      <c r="F224" s="7" t="s">
        <v>180</v>
      </c>
      <c r="H224" s="11" t="s">
        <v>1747</v>
      </c>
      <c r="I224" s="11" t="s">
        <v>1750</v>
      </c>
      <c r="J224" s="11" t="s">
        <v>216</v>
      </c>
      <c r="K224" s="53"/>
      <c r="M224" s="11" t="s">
        <v>184</v>
      </c>
      <c r="N224" s="462" t="s">
        <v>2540</v>
      </c>
      <c r="O224" s="7" t="s">
        <v>185</v>
      </c>
      <c r="P224" s="727"/>
      <c r="Q224" s="727"/>
      <c r="R224" s="727"/>
      <c r="S224" s="727"/>
      <c r="T224" s="727"/>
    </row>
    <row r="225" spans="4:20">
      <c r="D225" s="11" t="s">
        <v>189</v>
      </c>
      <c r="E225" s="20" t="s">
        <v>171</v>
      </c>
      <c r="F225" s="7" t="s">
        <v>180</v>
      </c>
      <c r="H225" s="11" t="s">
        <v>1747</v>
      </c>
      <c r="I225" s="11" t="s">
        <v>1750</v>
      </c>
      <c r="J225" s="11" t="s">
        <v>216</v>
      </c>
      <c r="K225" s="53"/>
      <c r="M225" s="11" t="s">
        <v>184</v>
      </c>
      <c r="N225" s="462" t="s">
        <v>2540</v>
      </c>
      <c r="O225" s="7" t="s">
        <v>185</v>
      </c>
      <c r="P225" s="727"/>
      <c r="Q225" s="727"/>
      <c r="R225" s="727"/>
      <c r="S225" s="727"/>
      <c r="T225" s="727"/>
    </row>
    <row r="226" spans="4:20">
      <c r="D226" s="11" t="s">
        <v>189</v>
      </c>
      <c r="E226" s="20" t="s">
        <v>171</v>
      </c>
      <c r="F226" s="7" t="s">
        <v>180</v>
      </c>
      <c r="H226" s="11" t="s">
        <v>1747</v>
      </c>
      <c r="I226" s="11" t="s">
        <v>1750</v>
      </c>
      <c r="J226" s="29" t="s">
        <v>2547</v>
      </c>
      <c r="M226" s="29" t="s">
        <v>184</v>
      </c>
      <c r="N226" s="1360" t="s">
        <v>2540</v>
      </c>
      <c r="O226" s="31" t="s">
        <v>185</v>
      </c>
      <c r="P226" s="1044">
        <f>SUM(P208:P225)</f>
        <v>0</v>
      </c>
      <c r="Q226" s="1044">
        <f t="shared" ref="Q226:T226" si="36">SUM(Q208:Q225)</f>
        <v>0</v>
      </c>
      <c r="R226" s="1044">
        <f t="shared" si="36"/>
        <v>0</v>
      </c>
      <c r="S226" s="1044">
        <f t="shared" si="36"/>
        <v>0</v>
      </c>
      <c r="T226" s="1044">
        <f t="shared" si="36"/>
        <v>0</v>
      </c>
    </row>
    <row r="227" spans="4:20">
      <c r="D227" s="11" t="s">
        <v>189</v>
      </c>
      <c r="E227" s="20" t="s">
        <v>171</v>
      </c>
      <c r="F227" s="7" t="s">
        <v>180</v>
      </c>
      <c r="H227" s="11" t="s">
        <v>1747</v>
      </c>
      <c r="I227" s="11" t="s">
        <v>1750</v>
      </c>
      <c r="J227" s="11" t="s">
        <v>2548</v>
      </c>
      <c r="M227" s="11" t="s">
        <v>184</v>
      </c>
      <c r="O227" s="7" t="s">
        <v>185</v>
      </c>
      <c r="P227" s="727"/>
      <c r="Q227" s="727"/>
      <c r="R227" s="727"/>
      <c r="S227" s="727"/>
      <c r="T227" s="727"/>
    </row>
    <row r="228" spans="4:20">
      <c r="D228" s="11" t="s">
        <v>189</v>
      </c>
      <c r="E228" s="20" t="s">
        <v>171</v>
      </c>
      <c r="F228" s="7" t="s">
        <v>180</v>
      </c>
      <c r="H228" s="11" t="s">
        <v>1747</v>
      </c>
      <c r="I228" s="11" t="s">
        <v>1750</v>
      </c>
      <c r="J228" s="29" t="s">
        <v>2549</v>
      </c>
      <c r="M228" s="29" t="s">
        <v>184</v>
      </c>
      <c r="N228" s="29" t="s">
        <v>1374</v>
      </c>
      <c r="O228" s="31" t="s">
        <v>185</v>
      </c>
      <c r="P228" s="1044">
        <f>SUM(P226:P227)</f>
        <v>0</v>
      </c>
      <c r="Q228" s="1044">
        <f t="shared" ref="Q228" si="37">SUM(Q226:Q227)</f>
        <v>0</v>
      </c>
      <c r="R228" s="1044">
        <f t="shared" ref="R228" si="38">SUM(R226:R227)</f>
        <v>0</v>
      </c>
      <c r="S228" s="1044">
        <f t="shared" ref="S228" si="39">SUM(S226:S227)</f>
        <v>0</v>
      </c>
      <c r="T228" s="1044">
        <f t="shared" ref="T228" si="40">SUM(T226:T227)</f>
        <v>0</v>
      </c>
    </row>
    <row r="229" spans="4:20">
      <c r="E229" s="20"/>
      <c r="P229" s="399"/>
      <c r="Q229" s="399"/>
      <c r="R229" s="399"/>
      <c r="S229" s="399"/>
      <c r="T229" s="399"/>
    </row>
    <row r="230" spans="4:20" ht="14.25" customHeight="1">
      <c r="D230" s="80" t="s">
        <v>1393</v>
      </c>
      <c r="E230" s="81"/>
      <c r="F230" s="81"/>
      <c r="G230" s="81"/>
      <c r="H230" s="81"/>
      <c r="I230" s="81"/>
      <c r="J230" s="81"/>
      <c r="K230" s="81"/>
      <c r="L230" s="81"/>
      <c r="M230" s="81"/>
      <c r="N230" s="81"/>
      <c r="O230" s="81"/>
      <c r="P230" s="1103"/>
      <c r="Q230" s="1103"/>
      <c r="R230" s="1103"/>
      <c r="S230" s="1103"/>
      <c r="T230" s="1103"/>
    </row>
    <row r="231" spans="4:20">
      <c r="D231" s="12"/>
      <c r="E231" s="12"/>
      <c r="F231" s="7"/>
      <c r="G231" s="12"/>
      <c r="H231" s="12"/>
      <c r="I231" s="12"/>
      <c r="J231" s="7"/>
      <c r="K231" s="7"/>
      <c r="L231" s="7"/>
      <c r="M231" s="22"/>
      <c r="N231" s="22"/>
      <c r="O231" s="15"/>
      <c r="P231" s="1104"/>
      <c r="Q231" s="1104"/>
      <c r="R231" s="1105"/>
      <c r="S231" s="1106"/>
      <c r="T231" s="1107"/>
    </row>
    <row r="232" spans="4:20">
      <c r="D232" s="20" t="s">
        <v>189</v>
      </c>
      <c r="E232" s="20" t="s">
        <v>171</v>
      </c>
      <c r="F232" s="7" t="s">
        <v>180</v>
      </c>
      <c r="G232" s="20"/>
      <c r="H232" s="11" t="s">
        <v>1747</v>
      </c>
      <c r="I232" s="11" t="s">
        <v>2520</v>
      </c>
      <c r="J232" s="11" t="s">
        <v>2539</v>
      </c>
      <c r="K232" s="20"/>
      <c r="L232" s="7"/>
      <c r="M232" s="21" t="s">
        <v>184</v>
      </c>
      <c r="N232" s="462" t="s">
        <v>2540</v>
      </c>
      <c r="O232" s="7" t="s">
        <v>185</v>
      </c>
      <c r="P232" s="727"/>
      <c r="Q232" s="727"/>
      <c r="R232" s="727"/>
      <c r="S232" s="727"/>
      <c r="T232" s="727"/>
    </row>
    <row r="233" spans="4:20">
      <c r="D233" s="20" t="s">
        <v>189</v>
      </c>
      <c r="E233" s="20" t="s">
        <v>171</v>
      </c>
      <c r="F233" s="7" t="s">
        <v>180</v>
      </c>
      <c r="G233" s="20"/>
      <c r="H233" s="11" t="s">
        <v>1747</v>
      </c>
      <c r="I233" s="11" t="s">
        <v>2520</v>
      </c>
      <c r="J233" s="11" t="s">
        <v>2541</v>
      </c>
      <c r="K233" s="20"/>
      <c r="L233" s="7"/>
      <c r="M233" s="21" t="s">
        <v>184</v>
      </c>
      <c r="N233" s="462" t="s">
        <v>2540</v>
      </c>
      <c r="O233" s="7" t="s">
        <v>185</v>
      </c>
      <c r="P233" s="727"/>
      <c r="Q233" s="727"/>
      <c r="R233" s="727"/>
      <c r="S233" s="727"/>
      <c r="T233" s="727"/>
    </row>
    <row r="234" spans="4:20">
      <c r="D234" s="20" t="s">
        <v>189</v>
      </c>
      <c r="E234" s="20" t="s">
        <v>171</v>
      </c>
      <c r="F234" s="7" t="s">
        <v>180</v>
      </c>
      <c r="G234" s="20"/>
      <c r="H234" s="11" t="s">
        <v>1747</v>
      </c>
      <c r="I234" s="11" t="s">
        <v>2520</v>
      </c>
      <c r="J234" s="11" t="s">
        <v>432</v>
      </c>
      <c r="K234" s="20"/>
      <c r="L234" s="7"/>
      <c r="M234" s="21" t="s">
        <v>184</v>
      </c>
      <c r="N234" s="462" t="s">
        <v>2540</v>
      </c>
      <c r="O234" s="7" t="s">
        <v>185</v>
      </c>
      <c r="P234" s="727"/>
      <c r="Q234" s="727"/>
      <c r="R234" s="727"/>
      <c r="S234" s="727"/>
      <c r="T234" s="727"/>
    </row>
    <row r="235" spans="4:20">
      <c r="D235" s="20" t="s">
        <v>189</v>
      </c>
      <c r="E235" s="20" t="s">
        <v>171</v>
      </c>
      <c r="F235" s="7" t="s">
        <v>180</v>
      </c>
      <c r="G235" s="20"/>
      <c r="H235" s="11" t="s">
        <v>1747</v>
      </c>
      <c r="I235" s="11" t="s">
        <v>2520</v>
      </c>
      <c r="J235" s="11" t="s">
        <v>2542</v>
      </c>
      <c r="K235" s="20"/>
      <c r="L235" s="7"/>
      <c r="M235" s="21" t="s">
        <v>184</v>
      </c>
      <c r="N235" s="462" t="s">
        <v>2540</v>
      </c>
      <c r="O235" s="7" t="s">
        <v>185</v>
      </c>
      <c r="P235" s="727"/>
      <c r="Q235" s="727"/>
      <c r="R235" s="727"/>
      <c r="S235" s="727"/>
      <c r="T235" s="727"/>
    </row>
    <row r="236" spans="4:20">
      <c r="D236" s="15" t="s">
        <v>189</v>
      </c>
      <c r="E236" s="20" t="s">
        <v>171</v>
      </c>
      <c r="F236" s="7" t="s">
        <v>180</v>
      </c>
      <c r="G236" s="15"/>
      <c r="H236" s="11" t="s">
        <v>1747</v>
      </c>
      <c r="I236" s="11" t="s">
        <v>2520</v>
      </c>
      <c r="J236" s="11" t="s">
        <v>2543</v>
      </c>
      <c r="K236" s="15"/>
      <c r="L236" s="7"/>
      <c r="M236" s="13" t="s">
        <v>184</v>
      </c>
      <c r="N236" s="462" t="s">
        <v>2540</v>
      </c>
      <c r="O236" s="7" t="s">
        <v>185</v>
      </c>
      <c r="P236" s="727"/>
      <c r="Q236" s="727"/>
      <c r="R236" s="727"/>
      <c r="S236" s="727"/>
      <c r="T236" s="727"/>
    </row>
    <row r="237" spans="4:20">
      <c r="D237" s="15" t="s">
        <v>189</v>
      </c>
      <c r="E237" s="20" t="s">
        <v>171</v>
      </c>
      <c r="F237" s="7" t="s">
        <v>180</v>
      </c>
      <c r="G237" s="15"/>
      <c r="H237" s="11" t="s">
        <v>1747</v>
      </c>
      <c r="I237" s="11" t="s">
        <v>2520</v>
      </c>
      <c r="J237" s="11" t="s">
        <v>2544</v>
      </c>
      <c r="K237" s="15"/>
      <c r="L237" s="7"/>
      <c r="M237" s="23" t="s">
        <v>184</v>
      </c>
      <c r="N237" s="462" t="s">
        <v>2540</v>
      </c>
      <c r="O237" s="7" t="s">
        <v>185</v>
      </c>
      <c r="P237" s="727"/>
      <c r="Q237" s="727"/>
      <c r="R237" s="727"/>
      <c r="S237" s="727"/>
      <c r="T237" s="727"/>
    </row>
    <row r="238" spans="4:20">
      <c r="D238" s="15" t="s">
        <v>189</v>
      </c>
      <c r="E238" s="20" t="s">
        <v>171</v>
      </c>
      <c r="F238" s="7" t="s">
        <v>180</v>
      </c>
      <c r="G238" s="15"/>
      <c r="H238" s="11" t="s">
        <v>1747</v>
      </c>
      <c r="I238" s="11" t="s">
        <v>2520</v>
      </c>
      <c r="J238" s="11" t="s">
        <v>2545</v>
      </c>
      <c r="K238" s="15"/>
      <c r="L238" s="7"/>
      <c r="M238" s="23" t="s">
        <v>184</v>
      </c>
      <c r="N238" s="462" t="s">
        <v>2540</v>
      </c>
      <c r="O238" s="7" t="s">
        <v>185</v>
      </c>
      <c r="P238" s="727"/>
      <c r="Q238" s="727"/>
      <c r="R238" s="727"/>
      <c r="S238" s="727"/>
      <c r="T238" s="727"/>
    </row>
    <row r="239" spans="4:20">
      <c r="D239" s="15" t="s">
        <v>189</v>
      </c>
      <c r="E239" s="20" t="s">
        <v>171</v>
      </c>
      <c r="F239" s="7" t="s">
        <v>180</v>
      </c>
      <c r="G239" s="15"/>
      <c r="H239" s="11" t="s">
        <v>1747</v>
      </c>
      <c r="I239" s="11" t="s">
        <v>2520</v>
      </c>
      <c r="J239" s="11" t="s">
        <v>2546</v>
      </c>
      <c r="K239" s="15"/>
      <c r="L239" s="7"/>
      <c r="M239" s="23" t="s">
        <v>184</v>
      </c>
      <c r="N239" s="462" t="s">
        <v>2540</v>
      </c>
      <c r="O239" s="7" t="s">
        <v>185</v>
      </c>
      <c r="P239" s="727"/>
      <c r="Q239" s="727"/>
      <c r="R239" s="727"/>
      <c r="S239" s="727"/>
      <c r="T239" s="727"/>
    </row>
    <row r="240" spans="4:20">
      <c r="D240" s="11" t="s">
        <v>189</v>
      </c>
      <c r="E240" s="20" t="s">
        <v>171</v>
      </c>
      <c r="F240" s="7" t="s">
        <v>180</v>
      </c>
      <c r="H240" s="11" t="s">
        <v>1747</v>
      </c>
      <c r="I240" s="11" t="s">
        <v>2520</v>
      </c>
      <c r="J240" s="11" t="s">
        <v>216</v>
      </c>
      <c r="K240" s="53"/>
      <c r="M240" s="11" t="s">
        <v>184</v>
      </c>
      <c r="N240" s="462" t="s">
        <v>2540</v>
      </c>
      <c r="O240" s="7" t="s">
        <v>185</v>
      </c>
      <c r="P240" s="727"/>
      <c r="Q240" s="727"/>
      <c r="R240" s="727"/>
      <c r="S240" s="727"/>
      <c r="T240" s="727"/>
    </row>
    <row r="241" spans="4:20">
      <c r="D241" s="11" t="s">
        <v>189</v>
      </c>
      <c r="E241" s="20" t="s">
        <v>171</v>
      </c>
      <c r="F241" s="7" t="s">
        <v>180</v>
      </c>
      <c r="H241" s="11" t="s">
        <v>1747</v>
      </c>
      <c r="I241" s="11" t="s">
        <v>2520</v>
      </c>
      <c r="J241" s="11" t="s">
        <v>216</v>
      </c>
      <c r="K241" s="53"/>
      <c r="M241" s="11" t="s">
        <v>184</v>
      </c>
      <c r="N241" s="462" t="s">
        <v>2540</v>
      </c>
      <c r="O241" s="7" t="s">
        <v>185</v>
      </c>
      <c r="P241" s="727"/>
      <c r="Q241" s="727"/>
      <c r="R241" s="727"/>
      <c r="S241" s="727"/>
      <c r="T241" s="727"/>
    </row>
    <row r="242" spans="4:20">
      <c r="D242" s="11" t="s">
        <v>189</v>
      </c>
      <c r="E242" s="20" t="s">
        <v>171</v>
      </c>
      <c r="F242" s="7" t="s">
        <v>180</v>
      </c>
      <c r="H242" s="11" t="s">
        <v>1747</v>
      </c>
      <c r="I242" s="11" t="s">
        <v>2520</v>
      </c>
      <c r="J242" s="11" t="s">
        <v>216</v>
      </c>
      <c r="K242" s="53"/>
      <c r="M242" s="11" t="s">
        <v>184</v>
      </c>
      <c r="N242" s="462" t="s">
        <v>2540</v>
      </c>
      <c r="O242" s="7" t="s">
        <v>185</v>
      </c>
      <c r="P242" s="727"/>
      <c r="Q242" s="727"/>
      <c r="R242" s="727"/>
      <c r="S242" s="727"/>
      <c r="T242" s="727"/>
    </row>
    <row r="243" spans="4:20">
      <c r="D243" s="11" t="s">
        <v>189</v>
      </c>
      <c r="E243" s="20" t="s">
        <v>171</v>
      </c>
      <c r="F243" s="7" t="s">
        <v>180</v>
      </c>
      <c r="H243" s="11" t="s">
        <v>1747</v>
      </c>
      <c r="I243" s="11" t="s">
        <v>2520</v>
      </c>
      <c r="J243" s="11" t="s">
        <v>216</v>
      </c>
      <c r="K243" s="53"/>
      <c r="M243" s="11" t="s">
        <v>184</v>
      </c>
      <c r="N243" s="462" t="s">
        <v>2540</v>
      </c>
      <c r="O243" s="7" t="s">
        <v>185</v>
      </c>
      <c r="P243" s="727"/>
      <c r="Q243" s="727"/>
      <c r="R243" s="727"/>
      <c r="S243" s="727"/>
      <c r="T243" s="727"/>
    </row>
    <row r="244" spans="4:20">
      <c r="D244" s="11" t="s">
        <v>189</v>
      </c>
      <c r="E244" s="20" t="s">
        <v>171</v>
      </c>
      <c r="F244" s="7" t="s">
        <v>180</v>
      </c>
      <c r="H244" s="11" t="s">
        <v>1747</v>
      </c>
      <c r="I244" s="11" t="s">
        <v>2520</v>
      </c>
      <c r="J244" s="11" t="s">
        <v>216</v>
      </c>
      <c r="K244" s="53"/>
      <c r="M244" s="11" t="s">
        <v>184</v>
      </c>
      <c r="N244" s="462" t="s">
        <v>2540</v>
      </c>
      <c r="O244" s="7" t="s">
        <v>185</v>
      </c>
      <c r="P244" s="727"/>
      <c r="Q244" s="727"/>
      <c r="R244" s="727"/>
      <c r="S244" s="727"/>
      <c r="T244" s="727"/>
    </row>
    <row r="245" spans="4:20">
      <c r="D245" s="11" t="s">
        <v>189</v>
      </c>
      <c r="E245" s="20" t="s">
        <v>171</v>
      </c>
      <c r="F245" s="7" t="s">
        <v>180</v>
      </c>
      <c r="H245" s="11" t="s">
        <v>1747</v>
      </c>
      <c r="I245" s="11" t="s">
        <v>2520</v>
      </c>
      <c r="J245" s="11" t="s">
        <v>216</v>
      </c>
      <c r="K245" s="53"/>
      <c r="M245" s="11" t="s">
        <v>184</v>
      </c>
      <c r="N245" s="462" t="s">
        <v>2540</v>
      </c>
      <c r="O245" s="7" t="s">
        <v>185</v>
      </c>
      <c r="P245" s="727"/>
      <c r="Q245" s="727"/>
      <c r="R245" s="727"/>
      <c r="S245" s="727"/>
      <c r="T245" s="727"/>
    </row>
    <row r="246" spans="4:20">
      <c r="D246" s="11" t="s">
        <v>189</v>
      </c>
      <c r="E246" s="20" t="s">
        <v>171</v>
      </c>
      <c r="F246" s="7" t="s">
        <v>180</v>
      </c>
      <c r="H246" s="11" t="s">
        <v>1747</v>
      </c>
      <c r="I246" s="11" t="s">
        <v>2520</v>
      </c>
      <c r="J246" s="11" t="s">
        <v>216</v>
      </c>
      <c r="K246" s="53"/>
      <c r="M246" s="11" t="s">
        <v>184</v>
      </c>
      <c r="N246" s="462" t="s">
        <v>2540</v>
      </c>
      <c r="O246" s="7" t="s">
        <v>185</v>
      </c>
      <c r="P246" s="727"/>
      <c r="Q246" s="727"/>
      <c r="R246" s="727"/>
      <c r="S246" s="727"/>
      <c r="T246" s="727"/>
    </row>
    <row r="247" spans="4:20">
      <c r="D247" s="11" t="s">
        <v>189</v>
      </c>
      <c r="E247" s="20" t="s">
        <v>171</v>
      </c>
      <c r="F247" s="7" t="s">
        <v>180</v>
      </c>
      <c r="H247" s="11" t="s">
        <v>1747</v>
      </c>
      <c r="I247" s="11" t="s">
        <v>2520</v>
      </c>
      <c r="J247" s="11" t="s">
        <v>216</v>
      </c>
      <c r="K247" s="53"/>
      <c r="M247" s="11" t="s">
        <v>184</v>
      </c>
      <c r="N247" s="462" t="s">
        <v>2540</v>
      </c>
      <c r="O247" s="7" t="s">
        <v>185</v>
      </c>
      <c r="P247" s="727"/>
      <c r="Q247" s="727"/>
      <c r="R247" s="727"/>
      <c r="S247" s="727"/>
      <c r="T247" s="727"/>
    </row>
    <row r="248" spans="4:20">
      <c r="D248" s="11" t="s">
        <v>189</v>
      </c>
      <c r="E248" s="20" t="s">
        <v>171</v>
      </c>
      <c r="F248" s="7" t="s">
        <v>180</v>
      </c>
      <c r="H248" s="11" t="s">
        <v>1747</v>
      </c>
      <c r="I248" s="11" t="s">
        <v>2520</v>
      </c>
      <c r="J248" s="11" t="s">
        <v>216</v>
      </c>
      <c r="K248" s="53"/>
      <c r="M248" s="11" t="s">
        <v>184</v>
      </c>
      <c r="N248" s="462" t="s">
        <v>2540</v>
      </c>
      <c r="O248" s="7" t="s">
        <v>185</v>
      </c>
      <c r="P248" s="727"/>
      <c r="Q248" s="727"/>
      <c r="R248" s="727"/>
      <c r="S248" s="727"/>
      <c r="T248" s="727"/>
    </row>
    <row r="249" spans="4:20">
      <c r="D249" s="11" t="s">
        <v>189</v>
      </c>
      <c r="E249" s="20" t="s">
        <v>171</v>
      </c>
      <c r="F249" s="7" t="s">
        <v>180</v>
      </c>
      <c r="H249" s="11" t="s">
        <v>1747</v>
      </c>
      <c r="I249" s="11" t="s">
        <v>2520</v>
      </c>
      <c r="J249" s="11" t="s">
        <v>216</v>
      </c>
      <c r="K249" s="53"/>
      <c r="M249" s="11" t="s">
        <v>184</v>
      </c>
      <c r="N249" s="462" t="s">
        <v>2540</v>
      </c>
      <c r="O249" s="7" t="s">
        <v>185</v>
      </c>
      <c r="P249" s="727"/>
      <c r="Q249" s="727"/>
      <c r="R249" s="727"/>
      <c r="S249" s="727"/>
      <c r="T249" s="727"/>
    </row>
    <row r="250" spans="4:20">
      <c r="D250" s="11" t="s">
        <v>189</v>
      </c>
      <c r="E250" s="20" t="s">
        <v>171</v>
      </c>
      <c r="F250" s="7" t="s">
        <v>180</v>
      </c>
      <c r="H250" s="11" t="s">
        <v>1747</v>
      </c>
      <c r="I250" s="11" t="s">
        <v>2520</v>
      </c>
      <c r="J250" s="29" t="s">
        <v>2547</v>
      </c>
      <c r="M250" s="29" t="s">
        <v>184</v>
      </c>
      <c r="N250" s="1360" t="s">
        <v>2540</v>
      </c>
      <c r="O250" s="31" t="s">
        <v>185</v>
      </c>
      <c r="P250" s="1044">
        <f>SUM(P232:P249)</f>
        <v>0</v>
      </c>
      <c r="Q250" s="1044">
        <f t="shared" ref="Q250:T250" si="41">SUM(Q232:Q249)</f>
        <v>0</v>
      </c>
      <c r="R250" s="1044">
        <f t="shared" si="41"/>
        <v>0</v>
      </c>
      <c r="S250" s="1044">
        <f t="shared" si="41"/>
        <v>0</v>
      </c>
      <c r="T250" s="1044">
        <f t="shared" si="41"/>
        <v>0</v>
      </c>
    </row>
    <row r="251" spans="4:20">
      <c r="D251" s="11" t="s">
        <v>189</v>
      </c>
      <c r="E251" s="20" t="s">
        <v>171</v>
      </c>
      <c r="F251" s="7" t="s">
        <v>180</v>
      </c>
      <c r="H251" s="11" t="s">
        <v>1747</v>
      </c>
      <c r="I251" s="11" t="s">
        <v>2520</v>
      </c>
      <c r="J251" s="11" t="s">
        <v>2548</v>
      </c>
      <c r="M251" s="11" t="s">
        <v>184</v>
      </c>
      <c r="O251" s="7" t="s">
        <v>185</v>
      </c>
      <c r="P251" s="727"/>
      <c r="Q251" s="727"/>
      <c r="R251" s="727"/>
      <c r="S251" s="727"/>
      <c r="T251" s="727"/>
    </row>
    <row r="252" spans="4:20">
      <c r="D252" s="11" t="s">
        <v>189</v>
      </c>
      <c r="E252" s="20" t="s">
        <v>171</v>
      </c>
      <c r="F252" s="7" t="s">
        <v>180</v>
      </c>
      <c r="H252" s="11" t="s">
        <v>1747</v>
      </c>
      <c r="I252" s="11" t="s">
        <v>2520</v>
      </c>
      <c r="J252" s="29" t="s">
        <v>2549</v>
      </c>
      <c r="M252" s="29" t="s">
        <v>184</v>
      </c>
      <c r="N252" s="29" t="s">
        <v>1374</v>
      </c>
      <c r="O252" s="31" t="s">
        <v>185</v>
      </c>
      <c r="P252" s="1044">
        <f>SUM(P250:P251)</f>
        <v>0</v>
      </c>
      <c r="Q252" s="1044">
        <f t="shared" ref="Q252" si="42">SUM(Q250:Q251)</f>
        <v>0</v>
      </c>
      <c r="R252" s="1044">
        <f t="shared" ref="R252" si="43">SUM(R250:R251)</f>
        <v>0</v>
      </c>
      <c r="S252" s="1044">
        <f t="shared" ref="S252" si="44">SUM(S250:S251)</f>
        <v>0</v>
      </c>
      <c r="T252" s="1044">
        <f t="shared" ref="T252" si="45">SUM(T250:T251)</f>
        <v>0</v>
      </c>
    </row>
    <row r="253" spans="4:20">
      <c r="P253" s="399"/>
      <c r="Q253" s="399"/>
      <c r="R253" s="399"/>
      <c r="S253" s="399"/>
      <c r="T253" s="399"/>
    </row>
    <row r="254" spans="4:20" ht="14.25" customHeight="1">
      <c r="D254" s="80" t="s">
        <v>2551</v>
      </c>
      <c r="E254" s="81"/>
      <c r="F254" s="81"/>
      <c r="G254" s="81"/>
      <c r="H254" s="81"/>
      <c r="I254" s="81"/>
      <c r="J254" s="81"/>
      <c r="K254" s="81"/>
      <c r="L254" s="81"/>
      <c r="M254" s="81"/>
      <c r="N254" s="81"/>
      <c r="O254" s="81"/>
      <c r="P254" s="1103"/>
      <c r="Q254" s="1103"/>
      <c r="R254" s="1103"/>
      <c r="S254" s="1103"/>
      <c r="T254" s="1103"/>
    </row>
    <row r="255" spans="4:20">
      <c r="D255" s="12"/>
      <c r="E255" s="12"/>
      <c r="F255" s="7"/>
      <c r="G255" s="12"/>
      <c r="H255" s="12"/>
      <c r="I255" s="12"/>
      <c r="J255" s="7"/>
      <c r="K255" s="7"/>
      <c r="L255" s="7"/>
      <c r="M255" s="22"/>
      <c r="N255" s="22"/>
      <c r="O255" s="15"/>
      <c r="P255" s="1104"/>
      <c r="Q255" s="1104"/>
      <c r="R255" s="1105"/>
      <c r="S255" s="1106"/>
      <c r="T255" s="1107"/>
    </row>
    <row r="256" spans="4:20">
      <c r="D256" s="20" t="s">
        <v>189</v>
      </c>
      <c r="E256" s="20" t="s">
        <v>171</v>
      </c>
      <c r="F256" s="7" t="s">
        <v>180</v>
      </c>
      <c r="G256" s="20"/>
      <c r="H256" s="11" t="s">
        <v>1747</v>
      </c>
      <c r="I256" s="11" t="s">
        <v>2521</v>
      </c>
      <c r="J256" s="11" t="s">
        <v>2539</v>
      </c>
      <c r="K256" s="20"/>
      <c r="L256" s="7"/>
      <c r="M256" s="21" t="s">
        <v>184</v>
      </c>
      <c r="N256" s="462" t="s">
        <v>2540</v>
      </c>
      <c r="O256" s="7" t="s">
        <v>185</v>
      </c>
      <c r="P256" s="727"/>
      <c r="Q256" s="727"/>
      <c r="R256" s="727"/>
      <c r="S256" s="727"/>
      <c r="T256" s="727"/>
    </row>
    <row r="257" spans="4:20">
      <c r="D257" s="20" t="s">
        <v>189</v>
      </c>
      <c r="E257" s="20" t="s">
        <v>171</v>
      </c>
      <c r="F257" s="7" t="s">
        <v>180</v>
      </c>
      <c r="G257" s="20"/>
      <c r="H257" s="11" t="s">
        <v>1747</v>
      </c>
      <c r="I257" s="11" t="s">
        <v>2521</v>
      </c>
      <c r="J257" s="11" t="s">
        <v>2541</v>
      </c>
      <c r="K257" s="20"/>
      <c r="L257" s="7"/>
      <c r="M257" s="21" t="s">
        <v>184</v>
      </c>
      <c r="N257" s="462" t="s">
        <v>2540</v>
      </c>
      <c r="O257" s="7" t="s">
        <v>185</v>
      </c>
      <c r="P257" s="727"/>
      <c r="Q257" s="727"/>
      <c r="R257" s="727"/>
      <c r="S257" s="727"/>
      <c r="T257" s="727"/>
    </row>
    <row r="258" spans="4:20">
      <c r="D258" s="20" t="s">
        <v>189</v>
      </c>
      <c r="E258" s="20" t="s">
        <v>171</v>
      </c>
      <c r="F258" s="7" t="s">
        <v>180</v>
      </c>
      <c r="G258" s="20"/>
      <c r="H258" s="11" t="s">
        <v>1747</v>
      </c>
      <c r="I258" s="11" t="s">
        <v>2521</v>
      </c>
      <c r="J258" s="11" t="s">
        <v>432</v>
      </c>
      <c r="K258" s="20"/>
      <c r="L258" s="7"/>
      <c r="M258" s="21" t="s">
        <v>184</v>
      </c>
      <c r="N258" s="462" t="s">
        <v>2540</v>
      </c>
      <c r="O258" s="7" t="s">
        <v>185</v>
      </c>
      <c r="P258" s="727"/>
      <c r="Q258" s="727"/>
      <c r="R258" s="727"/>
      <c r="S258" s="727"/>
      <c r="T258" s="727"/>
    </row>
    <row r="259" spans="4:20">
      <c r="D259" s="20" t="s">
        <v>189</v>
      </c>
      <c r="E259" s="20" t="s">
        <v>171</v>
      </c>
      <c r="F259" s="7" t="s">
        <v>180</v>
      </c>
      <c r="G259" s="20"/>
      <c r="H259" s="11" t="s">
        <v>1747</v>
      </c>
      <c r="I259" s="11" t="s">
        <v>2521</v>
      </c>
      <c r="J259" s="11" t="s">
        <v>2542</v>
      </c>
      <c r="K259" s="20"/>
      <c r="L259" s="7"/>
      <c r="M259" s="21" t="s">
        <v>184</v>
      </c>
      <c r="N259" s="462" t="s">
        <v>2540</v>
      </c>
      <c r="O259" s="7" t="s">
        <v>185</v>
      </c>
      <c r="P259" s="727"/>
      <c r="Q259" s="727"/>
      <c r="R259" s="727"/>
      <c r="S259" s="727"/>
      <c r="T259" s="727"/>
    </row>
    <row r="260" spans="4:20">
      <c r="D260" s="15" t="s">
        <v>189</v>
      </c>
      <c r="E260" s="20" t="s">
        <v>171</v>
      </c>
      <c r="F260" s="7" t="s">
        <v>180</v>
      </c>
      <c r="G260" s="15"/>
      <c r="H260" s="11" t="s">
        <v>1747</v>
      </c>
      <c r="I260" s="11" t="s">
        <v>2521</v>
      </c>
      <c r="J260" s="11" t="s">
        <v>2543</v>
      </c>
      <c r="K260" s="15"/>
      <c r="L260" s="7"/>
      <c r="M260" s="13" t="s">
        <v>184</v>
      </c>
      <c r="N260" s="462" t="s">
        <v>2540</v>
      </c>
      <c r="O260" s="7" t="s">
        <v>185</v>
      </c>
      <c r="P260" s="727"/>
      <c r="Q260" s="727"/>
      <c r="R260" s="727"/>
      <c r="S260" s="727"/>
      <c r="T260" s="727"/>
    </row>
    <row r="261" spans="4:20">
      <c r="D261" s="15" t="s">
        <v>189</v>
      </c>
      <c r="E261" s="20" t="s">
        <v>171</v>
      </c>
      <c r="F261" s="7" t="s">
        <v>180</v>
      </c>
      <c r="G261" s="15"/>
      <c r="H261" s="11" t="s">
        <v>1747</v>
      </c>
      <c r="I261" s="11" t="s">
        <v>2521</v>
      </c>
      <c r="J261" s="11" t="s">
        <v>2544</v>
      </c>
      <c r="K261" s="15"/>
      <c r="L261" s="7"/>
      <c r="M261" s="23" t="s">
        <v>184</v>
      </c>
      <c r="N261" s="462" t="s">
        <v>2540</v>
      </c>
      <c r="O261" s="7" t="s">
        <v>185</v>
      </c>
      <c r="P261" s="727"/>
      <c r="Q261" s="727"/>
      <c r="R261" s="727"/>
      <c r="S261" s="727"/>
      <c r="T261" s="727"/>
    </row>
    <row r="262" spans="4:20">
      <c r="D262" s="15" t="s">
        <v>189</v>
      </c>
      <c r="E262" s="20" t="s">
        <v>171</v>
      </c>
      <c r="F262" s="7" t="s">
        <v>180</v>
      </c>
      <c r="G262" s="15"/>
      <c r="H262" s="11" t="s">
        <v>1747</v>
      </c>
      <c r="I262" s="11" t="s">
        <v>2521</v>
      </c>
      <c r="J262" s="11" t="s">
        <v>2545</v>
      </c>
      <c r="K262" s="15"/>
      <c r="L262" s="7"/>
      <c r="M262" s="23" t="s">
        <v>184</v>
      </c>
      <c r="N262" s="462" t="s">
        <v>2540</v>
      </c>
      <c r="O262" s="7" t="s">
        <v>185</v>
      </c>
      <c r="P262" s="727"/>
      <c r="Q262" s="727"/>
      <c r="R262" s="727"/>
      <c r="S262" s="727"/>
      <c r="T262" s="727"/>
    </row>
    <row r="263" spans="4:20">
      <c r="D263" s="15" t="s">
        <v>189</v>
      </c>
      <c r="E263" s="20" t="s">
        <v>171</v>
      </c>
      <c r="F263" s="7" t="s">
        <v>180</v>
      </c>
      <c r="G263" s="15"/>
      <c r="H263" s="11" t="s">
        <v>1747</v>
      </c>
      <c r="I263" s="11" t="s">
        <v>2521</v>
      </c>
      <c r="J263" s="11" t="s">
        <v>2546</v>
      </c>
      <c r="K263" s="15"/>
      <c r="L263" s="7"/>
      <c r="M263" s="23" t="s">
        <v>184</v>
      </c>
      <c r="N263" s="462" t="s">
        <v>2540</v>
      </c>
      <c r="O263" s="7" t="s">
        <v>185</v>
      </c>
      <c r="P263" s="727"/>
      <c r="Q263" s="727"/>
      <c r="R263" s="727"/>
      <c r="S263" s="727"/>
      <c r="T263" s="727"/>
    </row>
    <row r="264" spans="4:20">
      <c r="D264" s="469" t="s">
        <v>189</v>
      </c>
      <c r="E264" s="20" t="s">
        <v>171</v>
      </c>
      <c r="F264" s="456" t="s">
        <v>180</v>
      </c>
      <c r="G264" s="469"/>
      <c r="H264" s="11" t="s">
        <v>1747</v>
      </c>
      <c r="I264" s="11" t="s">
        <v>2521</v>
      </c>
      <c r="J264" s="11" t="s">
        <v>4232</v>
      </c>
      <c r="K264" s="469"/>
      <c r="L264" s="456"/>
      <c r="M264" s="706" t="s">
        <v>184</v>
      </c>
      <c r="N264" s="462" t="s">
        <v>2540</v>
      </c>
      <c r="O264" s="456" t="s">
        <v>185</v>
      </c>
      <c r="P264" s="727"/>
      <c r="Q264" s="727"/>
      <c r="R264" s="727"/>
      <c r="S264" s="727"/>
      <c r="T264" s="727"/>
    </row>
    <row r="265" spans="4:20">
      <c r="D265" s="469" t="s">
        <v>189</v>
      </c>
      <c r="E265" s="20" t="s">
        <v>171</v>
      </c>
      <c r="F265" s="456" t="s">
        <v>180</v>
      </c>
      <c r="G265" s="469"/>
      <c r="H265" s="11" t="s">
        <v>1747</v>
      </c>
      <c r="I265" s="11" t="s">
        <v>2521</v>
      </c>
      <c r="J265" s="11" t="s">
        <v>4233</v>
      </c>
      <c r="K265" s="469"/>
      <c r="L265" s="456"/>
      <c r="M265" s="706" t="s">
        <v>184</v>
      </c>
      <c r="N265" s="462" t="s">
        <v>2540</v>
      </c>
      <c r="O265" s="456" t="s">
        <v>185</v>
      </c>
      <c r="P265" s="727"/>
      <c r="Q265" s="727"/>
      <c r="R265" s="727"/>
      <c r="S265" s="727"/>
      <c r="T265" s="727"/>
    </row>
    <row r="266" spans="4:20">
      <c r="D266" s="113" t="s">
        <v>189</v>
      </c>
      <c r="E266" s="20" t="s">
        <v>171</v>
      </c>
      <c r="F266" s="98" t="s">
        <v>180</v>
      </c>
      <c r="G266" s="113"/>
      <c r="H266" s="11" t="s">
        <v>1747</v>
      </c>
      <c r="I266" s="11" t="s">
        <v>2521</v>
      </c>
      <c r="J266" s="11" t="s">
        <v>216</v>
      </c>
      <c r="K266" s="53"/>
      <c r="M266" s="11" t="s">
        <v>184</v>
      </c>
      <c r="N266" s="462" t="s">
        <v>2540</v>
      </c>
      <c r="O266" s="7" t="s">
        <v>185</v>
      </c>
      <c r="P266" s="727"/>
      <c r="Q266" s="727"/>
      <c r="R266" s="727"/>
      <c r="S266" s="727"/>
      <c r="T266" s="727"/>
    </row>
    <row r="267" spans="4:20">
      <c r="D267" s="113" t="s">
        <v>189</v>
      </c>
      <c r="E267" s="20" t="s">
        <v>171</v>
      </c>
      <c r="F267" s="98" t="s">
        <v>180</v>
      </c>
      <c r="G267" s="113"/>
      <c r="H267" s="11" t="s">
        <v>1747</v>
      </c>
      <c r="I267" s="11" t="s">
        <v>2521</v>
      </c>
      <c r="J267" s="11" t="s">
        <v>216</v>
      </c>
      <c r="K267" s="53"/>
      <c r="M267" s="11" t="s">
        <v>184</v>
      </c>
      <c r="N267" s="462" t="s">
        <v>2540</v>
      </c>
      <c r="O267" s="7" t="s">
        <v>185</v>
      </c>
      <c r="P267" s="727"/>
      <c r="Q267" s="727"/>
      <c r="R267" s="727"/>
      <c r="S267" s="727"/>
      <c r="T267" s="727"/>
    </row>
    <row r="268" spans="4:20">
      <c r="D268" s="11" t="s">
        <v>189</v>
      </c>
      <c r="E268" s="20" t="s">
        <v>171</v>
      </c>
      <c r="F268" s="7" t="s">
        <v>180</v>
      </c>
      <c r="H268" s="11" t="s">
        <v>1747</v>
      </c>
      <c r="I268" s="11" t="s">
        <v>2521</v>
      </c>
      <c r="J268" s="11" t="s">
        <v>216</v>
      </c>
      <c r="K268" s="53"/>
      <c r="M268" s="11" t="s">
        <v>184</v>
      </c>
      <c r="N268" s="462" t="s">
        <v>2540</v>
      </c>
      <c r="O268" s="7" t="s">
        <v>185</v>
      </c>
      <c r="P268" s="727"/>
      <c r="Q268" s="727"/>
      <c r="R268" s="727"/>
      <c r="S268" s="727"/>
      <c r="T268" s="727"/>
    </row>
    <row r="269" spans="4:20">
      <c r="D269" s="11" t="s">
        <v>189</v>
      </c>
      <c r="E269" s="20" t="s">
        <v>171</v>
      </c>
      <c r="F269" s="7" t="s">
        <v>180</v>
      </c>
      <c r="H269" s="11" t="s">
        <v>1747</v>
      </c>
      <c r="I269" s="11" t="s">
        <v>2521</v>
      </c>
      <c r="J269" s="11" t="s">
        <v>216</v>
      </c>
      <c r="K269" s="53"/>
      <c r="M269" s="11" t="s">
        <v>184</v>
      </c>
      <c r="N269" s="462" t="s">
        <v>2540</v>
      </c>
      <c r="O269" s="7" t="s">
        <v>185</v>
      </c>
      <c r="P269" s="727"/>
      <c r="Q269" s="727"/>
      <c r="R269" s="727"/>
      <c r="S269" s="727"/>
      <c r="T269" s="727"/>
    </row>
    <row r="270" spans="4:20">
      <c r="D270" s="11" t="s">
        <v>189</v>
      </c>
      <c r="E270" s="20" t="s">
        <v>171</v>
      </c>
      <c r="F270" s="7" t="s">
        <v>180</v>
      </c>
      <c r="H270" s="11" t="s">
        <v>1747</v>
      </c>
      <c r="I270" s="11" t="s">
        <v>2521</v>
      </c>
      <c r="J270" s="11" t="s">
        <v>216</v>
      </c>
      <c r="K270" s="53"/>
      <c r="M270" s="11" t="s">
        <v>184</v>
      </c>
      <c r="N270" s="462" t="s">
        <v>2540</v>
      </c>
      <c r="O270" s="7" t="s">
        <v>185</v>
      </c>
      <c r="P270" s="727"/>
      <c r="Q270" s="727"/>
      <c r="R270" s="727"/>
      <c r="S270" s="727"/>
      <c r="T270" s="727"/>
    </row>
    <row r="271" spans="4:20">
      <c r="D271" s="11" t="s">
        <v>189</v>
      </c>
      <c r="E271" s="20" t="s">
        <v>171</v>
      </c>
      <c r="F271" s="7" t="s">
        <v>180</v>
      </c>
      <c r="H271" s="11" t="s">
        <v>1747</v>
      </c>
      <c r="I271" s="11" t="s">
        <v>2521</v>
      </c>
      <c r="J271" s="11" t="s">
        <v>216</v>
      </c>
      <c r="K271" s="53"/>
      <c r="M271" s="11" t="s">
        <v>184</v>
      </c>
      <c r="N271" s="462" t="s">
        <v>2540</v>
      </c>
      <c r="O271" s="7" t="s">
        <v>185</v>
      </c>
      <c r="P271" s="727"/>
      <c r="Q271" s="727"/>
      <c r="R271" s="727"/>
      <c r="S271" s="727"/>
      <c r="T271" s="727"/>
    </row>
    <row r="272" spans="4:20">
      <c r="D272" s="11" t="s">
        <v>189</v>
      </c>
      <c r="E272" s="20" t="s">
        <v>171</v>
      </c>
      <c r="F272" s="7" t="s">
        <v>180</v>
      </c>
      <c r="H272" s="11" t="s">
        <v>1747</v>
      </c>
      <c r="I272" s="11" t="s">
        <v>2521</v>
      </c>
      <c r="J272" s="11" t="s">
        <v>216</v>
      </c>
      <c r="K272" s="53"/>
      <c r="M272" s="11" t="s">
        <v>184</v>
      </c>
      <c r="N272" s="462" t="s">
        <v>2540</v>
      </c>
      <c r="O272" s="7" t="s">
        <v>185</v>
      </c>
      <c r="P272" s="727"/>
      <c r="Q272" s="727"/>
      <c r="R272" s="727"/>
      <c r="S272" s="727"/>
      <c r="T272" s="727"/>
    </row>
    <row r="273" spans="3:20">
      <c r="D273" s="11" t="s">
        <v>189</v>
      </c>
      <c r="E273" s="20" t="s">
        <v>171</v>
      </c>
      <c r="F273" s="7" t="s">
        <v>180</v>
      </c>
      <c r="H273" s="11" t="s">
        <v>1747</v>
      </c>
      <c r="I273" s="11" t="s">
        <v>2521</v>
      </c>
      <c r="J273" s="11" t="s">
        <v>216</v>
      </c>
      <c r="K273" s="53"/>
      <c r="M273" s="11" t="s">
        <v>184</v>
      </c>
      <c r="N273" s="462" t="s">
        <v>2540</v>
      </c>
      <c r="O273" s="7" t="s">
        <v>185</v>
      </c>
      <c r="P273" s="727"/>
      <c r="Q273" s="727"/>
      <c r="R273" s="727"/>
      <c r="S273" s="727"/>
      <c r="T273" s="727"/>
    </row>
    <row r="274" spans="3:20">
      <c r="D274" s="11" t="s">
        <v>189</v>
      </c>
      <c r="E274" s="20" t="s">
        <v>171</v>
      </c>
      <c r="F274" s="7" t="s">
        <v>180</v>
      </c>
      <c r="H274" s="11" t="s">
        <v>1747</v>
      </c>
      <c r="I274" s="11" t="s">
        <v>2521</v>
      </c>
      <c r="J274" s="11" t="s">
        <v>216</v>
      </c>
      <c r="K274" s="53"/>
      <c r="M274" s="11" t="s">
        <v>184</v>
      </c>
      <c r="N274" s="462" t="s">
        <v>2540</v>
      </c>
      <c r="O274" s="7" t="s">
        <v>185</v>
      </c>
      <c r="P274" s="727"/>
      <c r="Q274" s="727"/>
      <c r="R274" s="727"/>
      <c r="S274" s="727"/>
      <c r="T274" s="727"/>
    </row>
    <row r="275" spans="3:20">
      <c r="D275" s="11" t="s">
        <v>189</v>
      </c>
      <c r="E275" s="20" t="s">
        <v>171</v>
      </c>
      <c r="F275" s="7" t="s">
        <v>180</v>
      </c>
      <c r="H275" s="11" t="s">
        <v>1747</v>
      </c>
      <c r="I275" s="11" t="s">
        <v>2521</v>
      </c>
      <c r="J275" s="11" t="s">
        <v>216</v>
      </c>
      <c r="K275" s="53"/>
      <c r="M275" s="11" t="s">
        <v>184</v>
      </c>
      <c r="N275" s="462" t="s">
        <v>2540</v>
      </c>
      <c r="O275" s="7" t="s">
        <v>185</v>
      </c>
      <c r="P275" s="727"/>
      <c r="Q275" s="727"/>
      <c r="R275" s="727"/>
      <c r="S275" s="727"/>
      <c r="T275" s="727"/>
    </row>
    <row r="276" spans="3:20">
      <c r="D276" s="11" t="s">
        <v>189</v>
      </c>
      <c r="E276" s="20" t="s">
        <v>171</v>
      </c>
      <c r="F276" s="7" t="s">
        <v>180</v>
      </c>
      <c r="H276" s="11" t="s">
        <v>1747</v>
      </c>
      <c r="I276" s="11" t="s">
        <v>2521</v>
      </c>
      <c r="J276" s="29" t="s">
        <v>2547</v>
      </c>
      <c r="M276" s="29" t="s">
        <v>184</v>
      </c>
      <c r="N276" s="1360" t="s">
        <v>2540</v>
      </c>
      <c r="O276" s="31" t="s">
        <v>185</v>
      </c>
      <c r="P276" s="1044">
        <f>SUM(P256:P275)</f>
        <v>0</v>
      </c>
      <c r="Q276" s="1044">
        <f t="shared" ref="Q276:T276" si="46">SUM(Q256:Q275)</f>
        <v>0</v>
      </c>
      <c r="R276" s="1044">
        <f t="shared" si="46"/>
        <v>0</v>
      </c>
      <c r="S276" s="1044">
        <f t="shared" si="46"/>
        <v>0</v>
      </c>
      <c r="T276" s="1044">
        <f t="shared" si="46"/>
        <v>0</v>
      </c>
    </row>
    <row r="277" spans="3:20">
      <c r="D277" s="11" t="s">
        <v>189</v>
      </c>
      <c r="E277" s="20" t="s">
        <v>171</v>
      </c>
      <c r="F277" s="7" t="s">
        <v>180</v>
      </c>
      <c r="H277" s="11" t="s">
        <v>1747</v>
      </c>
      <c r="I277" s="11" t="s">
        <v>2521</v>
      </c>
      <c r="J277" s="11" t="s">
        <v>2548</v>
      </c>
      <c r="M277" s="11" t="s">
        <v>184</v>
      </c>
      <c r="O277" s="7" t="s">
        <v>185</v>
      </c>
      <c r="P277" s="727"/>
      <c r="Q277" s="727"/>
      <c r="R277" s="727"/>
      <c r="S277" s="727"/>
      <c r="T277" s="727"/>
    </row>
    <row r="278" spans="3:20">
      <c r="D278" s="11" t="s">
        <v>189</v>
      </c>
      <c r="E278" s="20" t="s">
        <v>171</v>
      </c>
      <c r="F278" s="7" t="s">
        <v>180</v>
      </c>
      <c r="H278" s="11" t="s">
        <v>1747</v>
      </c>
      <c r="I278" s="11" t="s">
        <v>2521</v>
      </c>
      <c r="J278" s="29" t="s">
        <v>2549</v>
      </c>
      <c r="M278" s="29" t="s">
        <v>184</v>
      </c>
      <c r="N278" s="29" t="s">
        <v>1374</v>
      </c>
      <c r="O278" s="31" t="s">
        <v>185</v>
      </c>
      <c r="P278" s="1044">
        <f>SUM(P276:P277)</f>
        <v>0</v>
      </c>
      <c r="Q278" s="1044">
        <f t="shared" ref="Q278" si="47">SUM(Q276:Q277)</f>
        <v>0</v>
      </c>
      <c r="R278" s="1044">
        <f t="shared" ref="R278" si="48">SUM(R276:R277)</f>
        <v>0</v>
      </c>
      <c r="S278" s="1044">
        <f t="shared" ref="S278" si="49">SUM(S276:S277)</f>
        <v>0</v>
      </c>
      <c r="T278" s="1044">
        <f t="shared" ref="T278" si="50">SUM(T276:T277)</f>
        <v>0</v>
      </c>
    </row>
    <row r="279" spans="3:20" ht="15.75" customHeight="1">
      <c r="P279" s="399"/>
      <c r="Q279" s="399"/>
      <c r="R279" s="399"/>
      <c r="S279" s="399"/>
      <c r="T279" s="399"/>
    </row>
    <row r="280" spans="3:20" ht="13.5" customHeight="1">
      <c r="C280" s="76" t="s">
        <v>2552</v>
      </c>
      <c r="D280" s="76"/>
      <c r="E280" s="77"/>
      <c r="F280" s="77"/>
      <c r="G280" s="77"/>
      <c r="H280" s="77"/>
      <c r="I280" s="77"/>
      <c r="J280" s="77"/>
      <c r="K280" s="77"/>
      <c r="L280" s="77"/>
      <c r="M280" s="77"/>
      <c r="N280" s="77"/>
      <c r="O280" s="77"/>
      <c r="P280" s="1108"/>
      <c r="Q280" s="1108"/>
      <c r="R280" s="1108"/>
      <c r="S280" s="1108"/>
      <c r="T280" s="1108"/>
    </row>
    <row r="281" spans="3:20">
      <c r="C281" s="12"/>
      <c r="D281" s="12"/>
      <c r="E281" s="12"/>
      <c r="F281" s="7"/>
      <c r="G281" s="12"/>
      <c r="H281" s="12"/>
      <c r="I281" s="7"/>
      <c r="J281" s="7"/>
      <c r="K281" s="7"/>
      <c r="L281" s="7"/>
      <c r="M281" s="22"/>
      <c r="N281" s="22"/>
      <c r="O281" s="15"/>
      <c r="P281" s="1104"/>
      <c r="Q281" s="1104"/>
      <c r="R281" s="1105"/>
      <c r="S281" s="1106"/>
      <c r="T281" s="1107"/>
    </row>
    <row r="282" spans="3:20" ht="14.25" customHeight="1">
      <c r="C282" s="12"/>
      <c r="D282" s="80" t="s">
        <v>2522</v>
      </c>
      <c r="E282" s="81"/>
      <c r="F282" s="81"/>
      <c r="G282" s="81"/>
      <c r="H282" s="81"/>
      <c r="I282" s="81"/>
      <c r="J282" s="81"/>
      <c r="K282" s="81"/>
      <c r="L282" s="81"/>
      <c r="M282" s="81"/>
      <c r="N282" s="81"/>
      <c r="O282" s="81"/>
      <c r="P282" s="1103"/>
      <c r="Q282" s="1103"/>
      <c r="R282" s="1103"/>
      <c r="S282" s="1103"/>
      <c r="T282" s="1103"/>
    </row>
    <row r="283" spans="3:20">
      <c r="C283" s="12"/>
      <c r="D283" s="12"/>
      <c r="E283" s="12"/>
      <c r="F283" s="7"/>
      <c r="G283" s="12"/>
      <c r="H283" s="12"/>
      <c r="I283" s="7"/>
      <c r="J283" s="7"/>
      <c r="K283" s="7"/>
      <c r="L283" s="7"/>
      <c r="M283" s="22"/>
      <c r="N283" s="22"/>
      <c r="O283" s="15"/>
      <c r="P283" s="1104"/>
      <c r="Q283" s="1104"/>
      <c r="R283" s="1105"/>
      <c r="S283" s="1106"/>
      <c r="T283" s="1107"/>
    </row>
    <row r="284" spans="3:20">
      <c r="D284" s="20" t="s">
        <v>189</v>
      </c>
      <c r="E284" s="20" t="s">
        <v>178</v>
      </c>
      <c r="F284" s="7" t="s">
        <v>180</v>
      </c>
      <c r="G284" s="20"/>
      <c r="H284" s="20" t="s">
        <v>178</v>
      </c>
      <c r="I284" s="11" t="s">
        <v>2522</v>
      </c>
      <c r="J284" s="11" t="s">
        <v>2539</v>
      </c>
      <c r="K284" s="20"/>
      <c r="L284" s="7"/>
      <c r="M284" s="21" t="s">
        <v>184</v>
      </c>
      <c r="N284" s="462" t="s">
        <v>2540</v>
      </c>
      <c r="O284" s="7" t="s">
        <v>185</v>
      </c>
      <c r="P284" s="727"/>
      <c r="Q284" s="727"/>
      <c r="R284" s="727"/>
      <c r="S284" s="727"/>
      <c r="T284" s="727"/>
    </row>
    <row r="285" spans="3:20">
      <c r="D285" s="20" t="s">
        <v>189</v>
      </c>
      <c r="E285" s="20" t="s">
        <v>178</v>
      </c>
      <c r="F285" s="7" t="s">
        <v>180</v>
      </c>
      <c r="G285" s="20"/>
      <c r="H285" s="20" t="s">
        <v>178</v>
      </c>
      <c r="I285" s="11" t="s">
        <v>2522</v>
      </c>
      <c r="J285" s="11" t="s">
        <v>2541</v>
      </c>
      <c r="K285" s="20"/>
      <c r="L285" s="7"/>
      <c r="M285" s="21" t="s">
        <v>184</v>
      </c>
      <c r="N285" s="462" t="s">
        <v>2540</v>
      </c>
      <c r="O285" s="7" t="s">
        <v>185</v>
      </c>
      <c r="P285" s="727"/>
      <c r="Q285" s="727"/>
      <c r="R285" s="727"/>
      <c r="S285" s="727"/>
      <c r="T285" s="727"/>
    </row>
    <row r="286" spans="3:20">
      <c r="D286" s="20" t="s">
        <v>189</v>
      </c>
      <c r="E286" s="20" t="s">
        <v>178</v>
      </c>
      <c r="F286" s="7" t="s">
        <v>180</v>
      </c>
      <c r="G286" s="20"/>
      <c r="H286" s="20" t="s">
        <v>178</v>
      </c>
      <c r="I286" s="11" t="s">
        <v>2522</v>
      </c>
      <c r="J286" s="11" t="s">
        <v>432</v>
      </c>
      <c r="K286" s="20"/>
      <c r="L286" s="7"/>
      <c r="M286" s="21" t="s">
        <v>184</v>
      </c>
      <c r="N286" s="462" t="s">
        <v>2540</v>
      </c>
      <c r="O286" s="7" t="s">
        <v>185</v>
      </c>
      <c r="P286" s="727"/>
      <c r="Q286" s="727"/>
      <c r="R286" s="727"/>
      <c r="S286" s="727"/>
      <c r="T286" s="727"/>
    </row>
    <row r="287" spans="3:20">
      <c r="D287" s="20" t="s">
        <v>189</v>
      </c>
      <c r="E287" s="20" t="s">
        <v>178</v>
      </c>
      <c r="F287" s="7" t="s">
        <v>180</v>
      </c>
      <c r="G287" s="20"/>
      <c r="H287" s="20" t="s">
        <v>178</v>
      </c>
      <c r="I287" s="11" t="s">
        <v>2522</v>
      </c>
      <c r="J287" s="11" t="s">
        <v>2542</v>
      </c>
      <c r="K287" s="20"/>
      <c r="L287" s="7"/>
      <c r="M287" s="21" t="s">
        <v>184</v>
      </c>
      <c r="N287" s="462" t="s">
        <v>2540</v>
      </c>
      <c r="O287" s="7" t="s">
        <v>185</v>
      </c>
      <c r="P287" s="727"/>
      <c r="Q287" s="727"/>
      <c r="R287" s="727"/>
      <c r="S287" s="727"/>
      <c r="T287" s="727"/>
    </row>
    <row r="288" spans="3:20">
      <c r="D288" s="15" t="s">
        <v>189</v>
      </c>
      <c r="E288" s="20" t="s">
        <v>178</v>
      </c>
      <c r="F288" s="7" t="s">
        <v>180</v>
      </c>
      <c r="G288" s="15"/>
      <c r="H288" s="20" t="s">
        <v>178</v>
      </c>
      <c r="I288" s="11" t="s">
        <v>2522</v>
      </c>
      <c r="J288" s="11" t="s">
        <v>2543</v>
      </c>
      <c r="K288" s="15"/>
      <c r="L288" s="7"/>
      <c r="M288" s="13" t="s">
        <v>184</v>
      </c>
      <c r="N288" s="462" t="s">
        <v>2540</v>
      </c>
      <c r="O288" s="7" t="s">
        <v>185</v>
      </c>
      <c r="P288" s="727"/>
      <c r="Q288" s="727"/>
      <c r="R288" s="727"/>
      <c r="S288" s="727"/>
      <c r="T288" s="727"/>
    </row>
    <row r="289" spans="4:20">
      <c r="D289" s="15" t="s">
        <v>189</v>
      </c>
      <c r="E289" s="20" t="s">
        <v>178</v>
      </c>
      <c r="F289" s="7" t="s">
        <v>180</v>
      </c>
      <c r="G289" s="15"/>
      <c r="H289" s="20" t="s">
        <v>178</v>
      </c>
      <c r="I289" s="11" t="s">
        <v>2522</v>
      </c>
      <c r="J289" s="11" t="s">
        <v>2544</v>
      </c>
      <c r="K289" s="15"/>
      <c r="L289" s="7"/>
      <c r="M289" s="23" t="s">
        <v>184</v>
      </c>
      <c r="N289" s="462" t="s">
        <v>2540</v>
      </c>
      <c r="O289" s="7" t="s">
        <v>185</v>
      </c>
      <c r="P289" s="727"/>
      <c r="Q289" s="727"/>
      <c r="R289" s="727"/>
      <c r="S289" s="727"/>
      <c r="T289" s="727"/>
    </row>
    <row r="290" spans="4:20">
      <c r="D290" s="15" t="s">
        <v>189</v>
      </c>
      <c r="E290" s="20" t="s">
        <v>178</v>
      </c>
      <c r="F290" s="7" t="s">
        <v>180</v>
      </c>
      <c r="G290" s="15"/>
      <c r="H290" s="20" t="s">
        <v>178</v>
      </c>
      <c r="I290" s="11" t="s">
        <v>2522</v>
      </c>
      <c r="J290" s="11" t="s">
        <v>2545</v>
      </c>
      <c r="K290" s="15"/>
      <c r="L290" s="7"/>
      <c r="M290" s="23" t="s">
        <v>184</v>
      </c>
      <c r="N290" s="462" t="s">
        <v>2540</v>
      </c>
      <c r="O290" s="7" t="s">
        <v>185</v>
      </c>
      <c r="P290" s="727"/>
      <c r="Q290" s="727"/>
      <c r="R290" s="727"/>
      <c r="S290" s="727"/>
      <c r="T290" s="727"/>
    </row>
    <row r="291" spans="4:20">
      <c r="D291" s="15" t="s">
        <v>189</v>
      </c>
      <c r="E291" s="20" t="s">
        <v>178</v>
      </c>
      <c r="F291" s="7" t="s">
        <v>180</v>
      </c>
      <c r="G291" s="15"/>
      <c r="H291" s="20" t="s">
        <v>178</v>
      </c>
      <c r="I291" s="11" t="s">
        <v>2522</v>
      </c>
      <c r="J291" s="11" t="s">
        <v>2546</v>
      </c>
      <c r="K291" s="15"/>
      <c r="L291" s="7"/>
      <c r="M291" s="23" t="s">
        <v>184</v>
      </c>
      <c r="N291" s="462" t="s">
        <v>2540</v>
      </c>
      <c r="O291" s="7" t="s">
        <v>185</v>
      </c>
      <c r="P291" s="727"/>
      <c r="Q291" s="727"/>
      <c r="R291" s="727"/>
      <c r="S291" s="727"/>
      <c r="T291" s="727"/>
    </row>
    <row r="292" spans="4:20">
      <c r="D292" s="11" t="s">
        <v>189</v>
      </c>
      <c r="E292" s="20" t="s">
        <v>178</v>
      </c>
      <c r="F292" s="7" t="s">
        <v>180</v>
      </c>
      <c r="H292" s="20" t="s">
        <v>178</v>
      </c>
      <c r="I292" s="11" t="s">
        <v>2522</v>
      </c>
      <c r="J292" s="11" t="s">
        <v>216</v>
      </c>
      <c r="K292" s="53"/>
      <c r="M292" s="11" t="s">
        <v>184</v>
      </c>
      <c r="N292" s="462" t="s">
        <v>2540</v>
      </c>
      <c r="O292" s="7" t="s">
        <v>185</v>
      </c>
      <c r="P292" s="727"/>
      <c r="Q292" s="727"/>
      <c r="R292" s="727"/>
      <c r="S292" s="727"/>
      <c r="T292" s="727"/>
    </row>
    <row r="293" spans="4:20">
      <c r="D293" s="11" t="s">
        <v>189</v>
      </c>
      <c r="E293" s="20" t="s">
        <v>178</v>
      </c>
      <c r="F293" s="7" t="s">
        <v>180</v>
      </c>
      <c r="H293" s="20" t="s">
        <v>178</v>
      </c>
      <c r="I293" s="11" t="s">
        <v>2522</v>
      </c>
      <c r="J293" s="11" t="s">
        <v>216</v>
      </c>
      <c r="K293" s="53"/>
      <c r="M293" s="11" t="s">
        <v>184</v>
      </c>
      <c r="N293" s="462" t="s">
        <v>2540</v>
      </c>
      <c r="O293" s="7" t="s">
        <v>185</v>
      </c>
      <c r="P293" s="727"/>
      <c r="Q293" s="727"/>
      <c r="R293" s="727"/>
      <c r="S293" s="727"/>
      <c r="T293" s="727"/>
    </row>
    <row r="294" spans="4:20">
      <c r="D294" s="11" t="s">
        <v>189</v>
      </c>
      <c r="E294" s="20" t="s">
        <v>178</v>
      </c>
      <c r="F294" s="7" t="s">
        <v>180</v>
      </c>
      <c r="H294" s="20" t="s">
        <v>178</v>
      </c>
      <c r="I294" s="11" t="s">
        <v>2522</v>
      </c>
      <c r="J294" s="11" t="s">
        <v>216</v>
      </c>
      <c r="K294" s="53"/>
      <c r="M294" s="11" t="s">
        <v>184</v>
      </c>
      <c r="N294" s="462" t="s">
        <v>2540</v>
      </c>
      <c r="O294" s="7" t="s">
        <v>185</v>
      </c>
      <c r="P294" s="727"/>
      <c r="Q294" s="727"/>
      <c r="R294" s="727"/>
      <c r="S294" s="727"/>
      <c r="T294" s="727"/>
    </row>
    <row r="295" spans="4:20">
      <c r="D295" s="11" t="s">
        <v>189</v>
      </c>
      <c r="E295" s="20" t="s">
        <v>178</v>
      </c>
      <c r="F295" s="7" t="s">
        <v>180</v>
      </c>
      <c r="H295" s="20" t="s">
        <v>178</v>
      </c>
      <c r="I295" s="11" t="s">
        <v>2522</v>
      </c>
      <c r="J295" s="11" t="s">
        <v>216</v>
      </c>
      <c r="K295" s="53"/>
      <c r="M295" s="11" t="s">
        <v>184</v>
      </c>
      <c r="N295" s="462" t="s">
        <v>2540</v>
      </c>
      <c r="O295" s="7" t="s">
        <v>185</v>
      </c>
      <c r="P295" s="727"/>
      <c r="Q295" s="727"/>
      <c r="R295" s="727"/>
      <c r="S295" s="727"/>
      <c r="T295" s="727"/>
    </row>
    <row r="296" spans="4:20">
      <c r="D296" s="11" t="s">
        <v>189</v>
      </c>
      <c r="E296" s="20" t="s">
        <v>178</v>
      </c>
      <c r="F296" s="7" t="s">
        <v>180</v>
      </c>
      <c r="H296" s="20" t="s">
        <v>178</v>
      </c>
      <c r="I296" s="11" t="s">
        <v>2522</v>
      </c>
      <c r="J296" s="11" t="s">
        <v>216</v>
      </c>
      <c r="K296" s="53"/>
      <c r="M296" s="11" t="s">
        <v>184</v>
      </c>
      <c r="N296" s="462" t="s">
        <v>2540</v>
      </c>
      <c r="O296" s="7" t="s">
        <v>185</v>
      </c>
      <c r="P296" s="727"/>
      <c r="Q296" s="727"/>
      <c r="R296" s="727"/>
      <c r="S296" s="727"/>
      <c r="T296" s="727"/>
    </row>
    <row r="297" spans="4:20">
      <c r="D297" s="11" t="s">
        <v>189</v>
      </c>
      <c r="E297" s="20" t="s">
        <v>178</v>
      </c>
      <c r="F297" s="7" t="s">
        <v>180</v>
      </c>
      <c r="H297" s="20" t="s">
        <v>178</v>
      </c>
      <c r="I297" s="11" t="s">
        <v>2522</v>
      </c>
      <c r="J297" s="11" t="s">
        <v>216</v>
      </c>
      <c r="K297" s="53"/>
      <c r="M297" s="11" t="s">
        <v>184</v>
      </c>
      <c r="N297" s="462" t="s">
        <v>2540</v>
      </c>
      <c r="O297" s="7" t="s">
        <v>185</v>
      </c>
      <c r="P297" s="727"/>
      <c r="Q297" s="727"/>
      <c r="R297" s="727"/>
      <c r="S297" s="727"/>
      <c r="T297" s="727"/>
    </row>
    <row r="298" spans="4:20">
      <c r="D298" s="11" t="s">
        <v>189</v>
      </c>
      <c r="E298" s="20" t="s">
        <v>178</v>
      </c>
      <c r="F298" s="7" t="s">
        <v>180</v>
      </c>
      <c r="H298" s="20" t="s">
        <v>178</v>
      </c>
      <c r="I298" s="11" t="s">
        <v>2522</v>
      </c>
      <c r="J298" s="11" t="s">
        <v>216</v>
      </c>
      <c r="K298" s="53"/>
      <c r="M298" s="11" t="s">
        <v>184</v>
      </c>
      <c r="N298" s="462" t="s">
        <v>2540</v>
      </c>
      <c r="O298" s="7" t="s">
        <v>185</v>
      </c>
      <c r="P298" s="727"/>
      <c r="Q298" s="727"/>
      <c r="R298" s="727"/>
      <c r="S298" s="727"/>
      <c r="T298" s="727"/>
    </row>
    <row r="299" spans="4:20">
      <c r="D299" s="11" t="s">
        <v>189</v>
      </c>
      <c r="E299" s="20" t="s">
        <v>178</v>
      </c>
      <c r="F299" s="7" t="s">
        <v>180</v>
      </c>
      <c r="H299" s="20" t="s">
        <v>178</v>
      </c>
      <c r="I299" s="11" t="s">
        <v>2522</v>
      </c>
      <c r="J299" s="11" t="s">
        <v>216</v>
      </c>
      <c r="K299" s="53"/>
      <c r="M299" s="11" t="s">
        <v>184</v>
      </c>
      <c r="N299" s="462" t="s">
        <v>2540</v>
      </c>
      <c r="O299" s="7" t="s">
        <v>185</v>
      </c>
      <c r="P299" s="727"/>
      <c r="Q299" s="727"/>
      <c r="R299" s="727"/>
      <c r="S299" s="727"/>
      <c r="T299" s="727"/>
    </row>
    <row r="300" spans="4:20">
      <c r="D300" s="11" t="s">
        <v>189</v>
      </c>
      <c r="E300" s="20" t="s">
        <v>178</v>
      </c>
      <c r="F300" s="7" t="s">
        <v>180</v>
      </c>
      <c r="H300" s="20" t="s">
        <v>178</v>
      </c>
      <c r="I300" s="11" t="s">
        <v>2522</v>
      </c>
      <c r="J300" s="11" t="s">
        <v>216</v>
      </c>
      <c r="K300" s="53"/>
      <c r="M300" s="11" t="s">
        <v>184</v>
      </c>
      <c r="N300" s="462" t="s">
        <v>2540</v>
      </c>
      <c r="O300" s="7" t="s">
        <v>185</v>
      </c>
      <c r="P300" s="727"/>
      <c r="Q300" s="727"/>
      <c r="R300" s="727"/>
      <c r="S300" s="727"/>
      <c r="T300" s="727"/>
    </row>
    <row r="301" spans="4:20">
      <c r="D301" s="11" t="s">
        <v>189</v>
      </c>
      <c r="E301" s="20" t="s">
        <v>178</v>
      </c>
      <c r="F301" s="7" t="s">
        <v>180</v>
      </c>
      <c r="H301" s="20" t="s">
        <v>178</v>
      </c>
      <c r="I301" s="11" t="s">
        <v>2522</v>
      </c>
      <c r="J301" s="11" t="s">
        <v>216</v>
      </c>
      <c r="K301" s="53"/>
      <c r="M301" s="11" t="s">
        <v>184</v>
      </c>
      <c r="N301" s="462" t="s">
        <v>2540</v>
      </c>
      <c r="O301" s="7" t="s">
        <v>185</v>
      </c>
      <c r="P301" s="727"/>
      <c r="Q301" s="727"/>
      <c r="R301" s="727"/>
      <c r="S301" s="727"/>
      <c r="T301" s="727"/>
    </row>
    <row r="302" spans="4:20">
      <c r="D302" s="11" t="s">
        <v>189</v>
      </c>
      <c r="E302" s="20" t="s">
        <v>178</v>
      </c>
      <c r="F302" s="7" t="s">
        <v>180</v>
      </c>
      <c r="H302" s="20" t="s">
        <v>178</v>
      </c>
      <c r="I302" s="11" t="s">
        <v>2522</v>
      </c>
      <c r="J302" s="29" t="s">
        <v>2547</v>
      </c>
      <c r="M302" s="29" t="s">
        <v>184</v>
      </c>
      <c r="N302" s="1360" t="s">
        <v>2540</v>
      </c>
      <c r="O302" s="31" t="s">
        <v>185</v>
      </c>
      <c r="P302" s="1044">
        <f>SUM(P284:P301)</f>
        <v>0</v>
      </c>
      <c r="Q302" s="1044">
        <f t="shared" ref="Q302:T302" si="51">SUM(Q284:Q301)</f>
        <v>0</v>
      </c>
      <c r="R302" s="1044">
        <f t="shared" si="51"/>
        <v>0</v>
      </c>
      <c r="S302" s="1044">
        <f t="shared" si="51"/>
        <v>0</v>
      </c>
      <c r="T302" s="1044">
        <f t="shared" si="51"/>
        <v>0</v>
      </c>
    </row>
    <row r="303" spans="4:20">
      <c r="D303" s="11" t="s">
        <v>189</v>
      </c>
      <c r="E303" s="20" t="s">
        <v>178</v>
      </c>
      <c r="F303" s="7" t="s">
        <v>180</v>
      </c>
      <c r="H303" s="20" t="s">
        <v>178</v>
      </c>
      <c r="I303" s="11" t="s">
        <v>2522</v>
      </c>
      <c r="J303" s="11" t="s">
        <v>2548</v>
      </c>
      <c r="M303" s="11" t="s">
        <v>184</v>
      </c>
      <c r="O303" s="7" t="s">
        <v>185</v>
      </c>
      <c r="P303" s="727"/>
      <c r="Q303" s="727"/>
      <c r="R303" s="727"/>
      <c r="S303" s="727"/>
      <c r="T303" s="727"/>
    </row>
    <row r="304" spans="4:20">
      <c r="D304" s="11" t="s">
        <v>189</v>
      </c>
      <c r="E304" s="20" t="s">
        <v>178</v>
      </c>
      <c r="F304" s="7" t="s">
        <v>180</v>
      </c>
      <c r="H304" s="20" t="s">
        <v>178</v>
      </c>
      <c r="I304" s="11" t="s">
        <v>2522</v>
      </c>
      <c r="J304" s="29" t="s">
        <v>2549</v>
      </c>
      <c r="M304" s="29" t="s">
        <v>184</v>
      </c>
      <c r="N304" s="29" t="s">
        <v>1374</v>
      </c>
      <c r="O304" s="31" t="s">
        <v>185</v>
      </c>
      <c r="P304" s="1044">
        <f>SUM(P302:P303)</f>
        <v>0</v>
      </c>
      <c r="Q304" s="1044">
        <f t="shared" ref="Q304" si="52">SUM(Q302:Q303)</f>
        <v>0</v>
      </c>
      <c r="R304" s="1044">
        <f t="shared" ref="R304" si="53">SUM(R302:R303)</f>
        <v>0</v>
      </c>
      <c r="S304" s="1044">
        <f t="shared" ref="S304" si="54">SUM(S302:S303)</f>
        <v>0</v>
      </c>
      <c r="T304" s="1044">
        <f t="shared" ref="T304" si="55">SUM(T302:T303)</f>
        <v>0</v>
      </c>
    </row>
    <row r="306" spans="4:20" ht="14.25" customHeight="1">
      <c r="D306" s="80" t="s">
        <v>288</v>
      </c>
      <c r="E306" s="81"/>
      <c r="F306" s="81"/>
      <c r="G306" s="81"/>
      <c r="H306" s="81"/>
      <c r="I306" s="81"/>
      <c r="J306" s="81"/>
      <c r="K306" s="81"/>
      <c r="L306" s="81"/>
      <c r="M306" s="81"/>
      <c r="N306" s="81"/>
      <c r="O306" s="81"/>
      <c r="P306" s="1103"/>
      <c r="Q306" s="1103"/>
      <c r="R306" s="1103"/>
      <c r="S306" s="1103"/>
      <c r="T306" s="1103"/>
    </row>
    <row r="307" spans="4:20">
      <c r="D307" s="12"/>
      <c r="E307" s="12"/>
      <c r="F307" s="7"/>
      <c r="G307" s="12"/>
      <c r="H307" s="12"/>
      <c r="I307" s="12"/>
      <c r="J307" s="7"/>
      <c r="K307" s="7"/>
      <c r="L307" s="7"/>
      <c r="M307" s="22"/>
      <c r="N307" s="22"/>
      <c r="O307" s="15"/>
      <c r="P307" s="1104"/>
      <c r="Q307" s="1104"/>
      <c r="R307" s="1105"/>
      <c r="S307" s="1106"/>
      <c r="T307" s="1107"/>
    </row>
    <row r="308" spans="4:20">
      <c r="D308" s="20" t="s">
        <v>189</v>
      </c>
      <c r="E308" s="20" t="s">
        <v>178</v>
      </c>
      <c r="F308" s="7" t="s">
        <v>180</v>
      </c>
      <c r="G308" s="20"/>
      <c r="H308" s="20" t="s">
        <v>178</v>
      </c>
      <c r="I308" s="11" t="s">
        <v>288</v>
      </c>
      <c r="J308" s="11" t="s">
        <v>2539</v>
      </c>
      <c r="K308" s="20"/>
      <c r="L308" s="7"/>
      <c r="M308" s="21" t="s">
        <v>184</v>
      </c>
      <c r="N308" s="462" t="s">
        <v>2540</v>
      </c>
      <c r="O308" s="7" t="s">
        <v>185</v>
      </c>
      <c r="P308" s="727"/>
      <c r="Q308" s="727"/>
      <c r="R308" s="727"/>
      <c r="S308" s="727"/>
      <c r="T308" s="727"/>
    </row>
    <row r="309" spans="4:20">
      <c r="D309" s="20" t="s">
        <v>189</v>
      </c>
      <c r="E309" s="20" t="s">
        <v>178</v>
      </c>
      <c r="F309" s="7" t="s">
        <v>180</v>
      </c>
      <c r="G309" s="20"/>
      <c r="H309" s="20" t="s">
        <v>178</v>
      </c>
      <c r="I309" s="11" t="s">
        <v>288</v>
      </c>
      <c r="J309" s="11" t="s">
        <v>2541</v>
      </c>
      <c r="K309" s="20"/>
      <c r="L309" s="7"/>
      <c r="M309" s="21" t="s">
        <v>184</v>
      </c>
      <c r="N309" s="462" t="s">
        <v>2540</v>
      </c>
      <c r="O309" s="7" t="s">
        <v>185</v>
      </c>
      <c r="P309" s="727"/>
      <c r="Q309" s="727"/>
      <c r="R309" s="727"/>
      <c r="S309" s="727"/>
      <c r="T309" s="727"/>
    </row>
    <row r="310" spans="4:20">
      <c r="D310" s="20" t="s">
        <v>189</v>
      </c>
      <c r="E310" s="20" t="s">
        <v>178</v>
      </c>
      <c r="F310" s="7" t="s">
        <v>180</v>
      </c>
      <c r="G310" s="20"/>
      <c r="H310" s="20" t="s">
        <v>178</v>
      </c>
      <c r="I310" s="11" t="s">
        <v>288</v>
      </c>
      <c r="J310" s="11" t="s">
        <v>432</v>
      </c>
      <c r="K310" s="20"/>
      <c r="L310" s="7"/>
      <c r="M310" s="21" t="s">
        <v>184</v>
      </c>
      <c r="N310" s="462" t="s">
        <v>2540</v>
      </c>
      <c r="O310" s="7" t="s">
        <v>185</v>
      </c>
      <c r="P310" s="727"/>
      <c r="Q310" s="727"/>
      <c r="R310" s="727"/>
      <c r="S310" s="727"/>
      <c r="T310" s="727"/>
    </row>
    <row r="311" spans="4:20">
      <c r="D311" s="20" t="s">
        <v>189</v>
      </c>
      <c r="E311" s="20" t="s">
        <v>178</v>
      </c>
      <c r="F311" s="7" t="s">
        <v>180</v>
      </c>
      <c r="G311" s="20"/>
      <c r="H311" s="20" t="s">
        <v>178</v>
      </c>
      <c r="I311" s="11" t="s">
        <v>288</v>
      </c>
      <c r="J311" s="11" t="s">
        <v>2542</v>
      </c>
      <c r="K311" s="20"/>
      <c r="L311" s="7"/>
      <c r="M311" s="21" t="s">
        <v>184</v>
      </c>
      <c r="N311" s="462" t="s">
        <v>2540</v>
      </c>
      <c r="O311" s="7" t="s">
        <v>185</v>
      </c>
      <c r="P311" s="727"/>
      <c r="Q311" s="727"/>
      <c r="R311" s="727"/>
      <c r="S311" s="727"/>
      <c r="T311" s="727"/>
    </row>
    <row r="312" spans="4:20">
      <c r="D312" s="15" t="s">
        <v>189</v>
      </c>
      <c r="E312" s="20" t="s">
        <v>178</v>
      </c>
      <c r="F312" s="7" t="s">
        <v>180</v>
      </c>
      <c r="G312" s="15"/>
      <c r="H312" s="20" t="s">
        <v>178</v>
      </c>
      <c r="I312" s="11" t="s">
        <v>288</v>
      </c>
      <c r="J312" s="11" t="s">
        <v>2543</v>
      </c>
      <c r="K312" s="15"/>
      <c r="L312" s="7"/>
      <c r="M312" s="13" t="s">
        <v>184</v>
      </c>
      <c r="N312" s="462" t="s">
        <v>2540</v>
      </c>
      <c r="O312" s="7" t="s">
        <v>185</v>
      </c>
      <c r="P312" s="727"/>
      <c r="Q312" s="727"/>
      <c r="R312" s="727"/>
      <c r="S312" s="727"/>
      <c r="T312" s="727"/>
    </row>
    <row r="313" spans="4:20">
      <c r="D313" s="15" t="s">
        <v>189</v>
      </c>
      <c r="E313" s="20" t="s">
        <v>178</v>
      </c>
      <c r="F313" s="7" t="s">
        <v>180</v>
      </c>
      <c r="G313" s="15"/>
      <c r="H313" s="20" t="s">
        <v>178</v>
      </c>
      <c r="I313" s="11" t="s">
        <v>288</v>
      </c>
      <c r="J313" s="11" t="s">
        <v>2544</v>
      </c>
      <c r="K313" s="15"/>
      <c r="L313" s="7"/>
      <c r="M313" s="23" t="s">
        <v>184</v>
      </c>
      <c r="N313" s="462" t="s">
        <v>2540</v>
      </c>
      <c r="O313" s="7" t="s">
        <v>185</v>
      </c>
      <c r="P313" s="727"/>
      <c r="Q313" s="727"/>
      <c r="R313" s="727"/>
      <c r="S313" s="727"/>
      <c r="T313" s="727"/>
    </row>
    <row r="314" spans="4:20">
      <c r="D314" s="15" t="s">
        <v>189</v>
      </c>
      <c r="E314" s="20" t="s">
        <v>178</v>
      </c>
      <c r="F314" s="7" t="s">
        <v>180</v>
      </c>
      <c r="G314" s="15"/>
      <c r="H314" s="20" t="s">
        <v>178</v>
      </c>
      <c r="I314" s="11" t="s">
        <v>288</v>
      </c>
      <c r="J314" s="11" t="s">
        <v>2545</v>
      </c>
      <c r="K314" s="15"/>
      <c r="L314" s="7"/>
      <c r="M314" s="23" t="s">
        <v>184</v>
      </c>
      <c r="N314" s="462" t="s">
        <v>2540</v>
      </c>
      <c r="O314" s="7" t="s">
        <v>185</v>
      </c>
      <c r="P314" s="727"/>
      <c r="Q314" s="727"/>
      <c r="R314" s="727"/>
      <c r="S314" s="727"/>
      <c r="T314" s="727"/>
    </row>
    <row r="315" spans="4:20">
      <c r="D315" s="15" t="s">
        <v>189</v>
      </c>
      <c r="E315" s="20" t="s">
        <v>178</v>
      </c>
      <c r="F315" s="7" t="s">
        <v>180</v>
      </c>
      <c r="G315" s="15"/>
      <c r="H315" s="20" t="s">
        <v>178</v>
      </c>
      <c r="I315" s="11" t="s">
        <v>288</v>
      </c>
      <c r="J315" s="11" t="s">
        <v>2546</v>
      </c>
      <c r="K315" s="15"/>
      <c r="L315" s="7"/>
      <c r="M315" s="23" t="s">
        <v>184</v>
      </c>
      <c r="N315" s="462" t="s">
        <v>2540</v>
      </c>
      <c r="O315" s="7" t="s">
        <v>185</v>
      </c>
      <c r="P315" s="727"/>
      <c r="Q315" s="727"/>
      <c r="R315" s="727"/>
      <c r="S315" s="727"/>
      <c r="T315" s="727"/>
    </row>
    <row r="316" spans="4:20">
      <c r="D316" s="11" t="s">
        <v>189</v>
      </c>
      <c r="E316" s="20" t="s">
        <v>178</v>
      </c>
      <c r="F316" s="7" t="s">
        <v>180</v>
      </c>
      <c r="H316" s="20" t="s">
        <v>178</v>
      </c>
      <c r="I316" s="11" t="s">
        <v>288</v>
      </c>
      <c r="J316" s="11" t="s">
        <v>216</v>
      </c>
      <c r="K316" s="53"/>
      <c r="M316" s="11" t="s">
        <v>184</v>
      </c>
      <c r="N316" s="462" t="s">
        <v>2540</v>
      </c>
      <c r="O316" s="7" t="s">
        <v>185</v>
      </c>
      <c r="P316" s="727"/>
      <c r="Q316" s="727"/>
      <c r="R316" s="727"/>
      <c r="S316" s="727"/>
      <c r="T316" s="727"/>
    </row>
    <row r="317" spans="4:20">
      <c r="D317" s="11" t="s">
        <v>189</v>
      </c>
      <c r="E317" s="20" t="s">
        <v>178</v>
      </c>
      <c r="F317" s="7" t="s">
        <v>180</v>
      </c>
      <c r="H317" s="20" t="s">
        <v>178</v>
      </c>
      <c r="I317" s="11" t="s">
        <v>288</v>
      </c>
      <c r="J317" s="11" t="s">
        <v>216</v>
      </c>
      <c r="K317" s="53"/>
      <c r="M317" s="11" t="s">
        <v>184</v>
      </c>
      <c r="N317" s="462" t="s">
        <v>2540</v>
      </c>
      <c r="O317" s="7" t="s">
        <v>185</v>
      </c>
      <c r="P317" s="727"/>
      <c r="Q317" s="727"/>
      <c r="R317" s="727"/>
      <c r="S317" s="727"/>
      <c r="T317" s="727"/>
    </row>
    <row r="318" spans="4:20">
      <c r="D318" s="11" t="s">
        <v>189</v>
      </c>
      <c r="E318" s="20" t="s">
        <v>178</v>
      </c>
      <c r="F318" s="7" t="s">
        <v>180</v>
      </c>
      <c r="H318" s="20" t="s">
        <v>178</v>
      </c>
      <c r="I318" s="11" t="s">
        <v>288</v>
      </c>
      <c r="J318" s="11" t="s">
        <v>216</v>
      </c>
      <c r="K318" s="53"/>
      <c r="M318" s="11" t="s">
        <v>184</v>
      </c>
      <c r="N318" s="462" t="s">
        <v>2540</v>
      </c>
      <c r="O318" s="7" t="s">
        <v>185</v>
      </c>
      <c r="P318" s="727"/>
      <c r="Q318" s="727"/>
      <c r="R318" s="727"/>
      <c r="S318" s="727"/>
      <c r="T318" s="727"/>
    </row>
    <row r="319" spans="4:20">
      <c r="D319" s="11" t="s">
        <v>189</v>
      </c>
      <c r="E319" s="20" t="s">
        <v>178</v>
      </c>
      <c r="F319" s="7" t="s">
        <v>180</v>
      </c>
      <c r="H319" s="20" t="s">
        <v>178</v>
      </c>
      <c r="I319" s="11" t="s">
        <v>288</v>
      </c>
      <c r="J319" s="11" t="s">
        <v>216</v>
      </c>
      <c r="K319" s="53"/>
      <c r="M319" s="11" t="s">
        <v>184</v>
      </c>
      <c r="N319" s="462" t="s">
        <v>2540</v>
      </c>
      <c r="O319" s="7" t="s">
        <v>185</v>
      </c>
      <c r="P319" s="727"/>
      <c r="Q319" s="727"/>
      <c r="R319" s="727"/>
      <c r="S319" s="727"/>
      <c r="T319" s="727"/>
    </row>
    <row r="320" spans="4:20">
      <c r="D320" s="11" t="s">
        <v>189</v>
      </c>
      <c r="E320" s="20" t="s">
        <v>178</v>
      </c>
      <c r="F320" s="7" t="s">
        <v>180</v>
      </c>
      <c r="H320" s="20" t="s">
        <v>178</v>
      </c>
      <c r="I320" s="11" t="s">
        <v>288</v>
      </c>
      <c r="J320" s="11" t="s">
        <v>216</v>
      </c>
      <c r="K320" s="53"/>
      <c r="M320" s="11" t="s">
        <v>184</v>
      </c>
      <c r="N320" s="462" t="s">
        <v>2540</v>
      </c>
      <c r="O320" s="7" t="s">
        <v>185</v>
      </c>
      <c r="P320" s="727"/>
      <c r="Q320" s="727"/>
      <c r="R320" s="727"/>
      <c r="S320" s="727"/>
      <c r="T320" s="727"/>
    </row>
    <row r="321" spans="4:20">
      <c r="D321" s="11" t="s">
        <v>189</v>
      </c>
      <c r="E321" s="20" t="s">
        <v>178</v>
      </c>
      <c r="F321" s="7" t="s">
        <v>180</v>
      </c>
      <c r="H321" s="20" t="s">
        <v>178</v>
      </c>
      <c r="I321" s="11" t="s">
        <v>288</v>
      </c>
      <c r="J321" s="11" t="s">
        <v>216</v>
      </c>
      <c r="K321" s="53"/>
      <c r="M321" s="11" t="s">
        <v>184</v>
      </c>
      <c r="N321" s="462" t="s">
        <v>2540</v>
      </c>
      <c r="O321" s="7" t="s">
        <v>185</v>
      </c>
      <c r="P321" s="727"/>
      <c r="Q321" s="727"/>
      <c r="R321" s="727"/>
      <c r="S321" s="727"/>
      <c r="T321" s="727"/>
    </row>
    <row r="322" spans="4:20">
      <c r="D322" s="11" t="s">
        <v>189</v>
      </c>
      <c r="E322" s="20" t="s">
        <v>178</v>
      </c>
      <c r="F322" s="7" t="s">
        <v>180</v>
      </c>
      <c r="H322" s="20" t="s">
        <v>178</v>
      </c>
      <c r="I322" s="11" t="s">
        <v>288</v>
      </c>
      <c r="J322" s="11" t="s">
        <v>216</v>
      </c>
      <c r="K322" s="53"/>
      <c r="M322" s="11" t="s">
        <v>184</v>
      </c>
      <c r="N322" s="462" t="s">
        <v>2540</v>
      </c>
      <c r="O322" s="7" t="s">
        <v>185</v>
      </c>
      <c r="P322" s="727"/>
      <c r="Q322" s="727"/>
      <c r="R322" s="727"/>
      <c r="S322" s="727"/>
      <c r="T322" s="727"/>
    </row>
    <row r="323" spans="4:20">
      <c r="D323" s="11" t="s">
        <v>189</v>
      </c>
      <c r="E323" s="20" t="s">
        <v>178</v>
      </c>
      <c r="F323" s="7" t="s">
        <v>180</v>
      </c>
      <c r="H323" s="20" t="s">
        <v>178</v>
      </c>
      <c r="I323" s="11" t="s">
        <v>288</v>
      </c>
      <c r="J323" s="11" t="s">
        <v>216</v>
      </c>
      <c r="K323" s="53"/>
      <c r="M323" s="11" t="s">
        <v>184</v>
      </c>
      <c r="N323" s="462" t="s">
        <v>2540</v>
      </c>
      <c r="O323" s="7" t="s">
        <v>185</v>
      </c>
      <c r="P323" s="727"/>
      <c r="Q323" s="727"/>
      <c r="R323" s="727"/>
      <c r="S323" s="727"/>
      <c r="T323" s="727"/>
    </row>
    <row r="324" spans="4:20">
      <c r="D324" s="11" t="s">
        <v>189</v>
      </c>
      <c r="E324" s="20" t="s">
        <v>178</v>
      </c>
      <c r="F324" s="7" t="s">
        <v>180</v>
      </c>
      <c r="H324" s="20" t="s">
        <v>178</v>
      </c>
      <c r="I324" s="11" t="s">
        <v>288</v>
      </c>
      <c r="J324" s="11" t="s">
        <v>216</v>
      </c>
      <c r="K324" s="53"/>
      <c r="M324" s="11" t="s">
        <v>184</v>
      </c>
      <c r="N324" s="462" t="s">
        <v>2540</v>
      </c>
      <c r="O324" s="7" t="s">
        <v>185</v>
      </c>
      <c r="P324" s="727"/>
      <c r="Q324" s="727"/>
      <c r="R324" s="727"/>
      <c r="S324" s="727"/>
      <c r="T324" s="727"/>
    </row>
    <row r="325" spans="4:20">
      <c r="D325" s="11" t="s">
        <v>189</v>
      </c>
      <c r="E325" s="20" t="s">
        <v>178</v>
      </c>
      <c r="F325" s="7" t="s">
        <v>180</v>
      </c>
      <c r="H325" s="20" t="s">
        <v>178</v>
      </c>
      <c r="I325" s="11" t="s">
        <v>288</v>
      </c>
      <c r="J325" s="11" t="s">
        <v>216</v>
      </c>
      <c r="K325" s="53"/>
      <c r="M325" s="11" t="s">
        <v>184</v>
      </c>
      <c r="N325" s="462" t="s">
        <v>2540</v>
      </c>
      <c r="O325" s="7" t="s">
        <v>185</v>
      </c>
      <c r="P325" s="727"/>
      <c r="Q325" s="727"/>
      <c r="R325" s="727"/>
      <c r="S325" s="727"/>
      <c r="T325" s="727"/>
    </row>
    <row r="326" spans="4:20">
      <c r="D326" s="11" t="s">
        <v>189</v>
      </c>
      <c r="E326" s="20" t="s">
        <v>178</v>
      </c>
      <c r="F326" s="7" t="s">
        <v>180</v>
      </c>
      <c r="H326" s="20" t="s">
        <v>178</v>
      </c>
      <c r="I326" s="11" t="s">
        <v>288</v>
      </c>
      <c r="J326" s="29" t="s">
        <v>2547</v>
      </c>
      <c r="M326" s="29" t="s">
        <v>184</v>
      </c>
      <c r="N326" s="1360" t="s">
        <v>2540</v>
      </c>
      <c r="O326" s="31" t="s">
        <v>185</v>
      </c>
      <c r="P326" s="1044">
        <f>SUM(P308:P325)</f>
        <v>0</v>
      </c>
      <c r="Q326" s="1044">
        <f t="shared" ref="Q326:T326" si="56">SUM(Q308:Q325)</f>
        <v>0</v>
      </c>
      <c r="R326" s="1044">
        <f t="shared" si="56"/>
        <v>0</v>
      </c>
      <c r="S326" s="1044">
        <f t="shared" si="56"/>
        <v>0</v>
      </c>
      <c r="T326" s="1044">
        <f t="shared" si="56"/>
        <v>0</v>
      </c>
    </row>
    <row r="327" spans="4:20">
      <c r="D327" s="11" t="s">
        <v>189</v>
      </c>
      <c r="E327" s="20" t="s">
        <v>178</v>
      </c>
      <c r="F327" s="7" t="s">
        <v>180</v>
      </c>
      <c r="H327" s="20" t="s">
        <v>178</v>
      </c>
      <c r="I327" s="11" t="s">
        <v>288</v>
      </c>
      <c r="J327" s="11" t="s">
        <v>2548</v>
      </c>
      <c r="M327" s="11" t="s">
        <v>184</v>
      </c>
      <c r="O327" s="7" t="s">
        <v>185</v>
      </c>
      <c r="P327" s="727"/>
      <c r="Q327" s="727"/>
      <c r="R327" s="727"/>
      <c r="S327" s="727"/>
      <c r="T327" s="727"/>
    </row>
    <row r="328" spans="4:20">
      <c r="D328" s="11" t="s">
        <v>189</v>
      </c>
      <c r="E328" s="20" t="s">
        <v>178</v>
      </c>
      <c r="F328" s="7" t="s">
        <v>180</v>
      </c>
      <c r="H328" s="20" t="s">
        <v>178</v>
      </c>
      <c r="I328" s="11" t="s">
        <v>288</v>
      </c>
      <c r="J328" s="29" t="s">
        <v>2549</v>
      </c>
      <c r="M328" s="29" t="s">
        <v>184</v>
      </c>
      <c r="N328" s="29" t="s">
        <v>1374</v>
      </c>
      <c r="O328" s="31" t="s">
        <v>185</v>
      </c>
      <c r="P328" s="1044">
        <f>SUM(P326:P327)</f>
        <v>0</v>
      </c>
      <c r="Q328" s="1044">
        <f t="shared" ref="Q328" si="57">SUM(Q326:Q327)</f>
        <v>0</v>
      </c>
      <c r="R328" s="1044">
        <f t="shared" ref="R328" si="58">SUM(R326:R327)</f>
        <v>0</v>
      </c>
      <c r="S328" s="1044">
        <f t="shared" ref="S328" si="59">SUM(S326:S327)</f>
        <v>0</v>
      </c>
      <c r="T328" s="1044">
        <f t="shared" ref="T328" si="60">SUM(T326:T327)</f>
        <v>0</v>
      </c>
    </row>
    <row r="329" spans="4:20">
      <c r="P329" s="399"/>
      <c r="Q329" s="399"/>
      <c r="R329" s="399"/>
      <c r="S329" s="399"/>
      <c r="T329" s="399"/>
    </row>
    <row r="330" spans="4:20" ht="14.25" customHeight="1">
      <c r="D330" s="80" t="s">
        <v>2523</v>
      </c>
      <c r="E330" s="81"/>
      <c r="F330" s="81"/>
      <c r="G330" s="81"/>
      <c r="H330" s="81"/>
      <c r="I330" s="81"/>
      <c r="J330" s="81"/>
      <c r="K330" s="81"/>
      <c r="L330" s="81"/>
      <c r="M330" s="81"/>
      <c r="N330" s="81"/>
      <c r="O330" s="81"/>
      <c r="P330" s="1103"/>
      <c r="Q330" s="1103"/>
      <c r="R330" s="1103"/>
      <c r="S330" s="1103"/>
      <c r="T330" s="1103"/>
    </row>
    <row r="331" spans="4:20">
      <c r="D331" s="12"/>
      <c r="E331" s="12"/>
      <c r="F331" s="7"/>
      <c r="G331" s="12"/>
      <c r="H331" s="12"/>
      <c r="I331" s="12"/>
      <c r="J331" s="7"/>
      <c r="K331" s="7"/>
      <c r="L331" s="7"/>
      <c r="M331" s="22"/>
      <c r="N331" s="22"/>
      <c r="O331" s="15"/>
      <c r="P331" s="1104"/>
      <c r="Q331" s="1104"/>
      <c r="R331" s="1105"/>
      <c r="S331" s="1106"/>
      <c r="T331" s="1107"/>
    </row>
    <row r="332" spans="4:20">
      <c r="D332" s="20" t="s">
        <v>189</v>
      </c>
      <c r="E332" s="20" t="s">
        <v>178</v>
      </c>
      <c r="F332" s="7" t="s">
        <v>180</v>
      </c>
      <c r="G332" s="20"/>
      <c r="H332" s="20" t="s">
        <v>178</v>
      </c>
      <c r="I332" s="11" t="s">
        <v>2523</v>
      </c>
      <c r="J332" s="11" t="s">
        <v>2539</v>
      </c>
      <c r="K332" s="20"/>
      <c r="L332" s="7"/>
      <c r="M332" s="21" t="s">
        <v>184</v>
      </c>
      <c r="N332" s="462" t="s">
        <v>2540</v>
      </c>
      <c r="O332" s="7" t="s">
        <v>185</v>
      </c>
      <c r="P332" s="727"/>
      <c r="Q332" s="727"/>
      <c r="R332" s="727"/>
      <c r="S332" s="727"/>
      <c r="T332" s="727"/>
    </row>
    <row r="333" spans="4:20">
      <c r="D333" s="20" t="s">
        <v>189</v>
      </c>
      <c r="E333" s="20" t="s">
        <v>178</v>
      </c>
      <c r="F333" s="7" t="s">
        <v>180</v>
      </c>
      <c r="G333" s="20"/>
      <c r="H333" s="20" t="s">
        <v>178</v>
      </c>
      <c r="I333" s="11" t="s">
        <v>2523</v>
      </c>
      <c r="J333" s="11" t="s">
        <v>2541</v>
      </c>
      <c r="K333" s="20"/>
      <c r="L333" s="7"/>
      <c r="M333" s="21" t="s">
        <v>184</v>
      </c>
      <c r="N333" s="462" t="s">
        <v>2540</v>
      </c>
      <c r="O333" s="7" t="s">
        <v>185</v>
      </c>
      <c r="P333" s="727"/>
      <c r="Q333" s="727"/>
      <c r="R333" s="727"/>
      <c r="S333" s="727"/>
      <c r="T333" s="727"/>
    </row>
    <row r="334" spans="4:20">
      <c r="D334" s="20" t="s">
        <v>189</v>
      </c>
      <c r="E334" s="20" t="s">
        <v>178</v>
      </c>
      <c r="F334" s="7" t="s">
        <v>180</v>
      </c>
      <c r="G334" s="20"/>
      <c r="H334" s="20" t="s">
        <v>178</v>
      </c>
      <c r="I334" s="11" t="s">
        <v>2523</v>
      </c>
      <c r="J334" s="11" t="s">
        <v>432</v>
      </c>
      <c r="K334" s="20"/>
      <c r="L334" s="7"/>
      <c r="M334" s="21" t="s">
        <v>184</v>
      </c>
      <c r="N334" s="462" t="s">
        <v>2540</v>
      </c>
      <c r="O334" s="7" t="s">
        <v>185</v>
      </c>
      <c r="P334" s="727"/>
      <c r="Q334" s="727"/>
      <c r="R334" s="727"/>
      <c r="S334" s="727"/>
      <c r="T334" s="727"/>
    </row>
    <row r="335" spans="4:20">
      <c r="D335" s="20" t="s">
        <v>189</v>
      </c>
      <c r="E335" s="20" t="s">
        <v>178</v>
      </c>
      <c r="F335" s="7" t="s">
        <v>180</v>
      </c>
      <c r="G335" s="20"/>
      <c r="H335" s="20" t="s">
        <v>178</v>
      </c>
      <c r="I335" s="11" t="s">
        <v>2523</v>
      </c>
      <c r="J335" s="11" t="s">
        <v>2542</v>
      </c>
      <c r="K335" s="20"/>
      <c r="L335" s="7"/>
      <c r="M335" s="21" t="s">
        <v>184</v>
      </c>
      <c r="N335" s="462" t="s">
        <v>2540</v>
      </c>
      <c r="O335" s="7" t="s">
        <v>185</v>
      </c>
      <c r="P335" s="727"/>
      <c r="Q335" s="727"/>
      <c r="R335" s="727"/>
      <c r="S335" s="727"/>
      <c r="T335" s="727"/>
    </row>
    <row r="336" spans="4:20">
      <c r="D336" s="15" t="s">
        <v>189</v>
      </c>
      <c r="E336" s="20" t="s">
        <v>178</v>
      </c>
      <c r="F336" s="7" t="s">
        <v>180</v>
      </c>
      <c r="G336" s="20"/>
      <c r="H336" s="20" t="s">
        <v>178</v>
      </c>
      <c r="I336" s="11" t="s">
        <v>2523</v>
      </c>
      <c r="J336" s="11" t="s">
        <v>2543</v>
      </c>
      <c r="K336" s="15"/>
      <c r="L336" s="7"/>
      <c r="M336" s="13" t="s">
        <v>184</v>
      </c>
      <c r="N336" s="462" t="s">
        <v>2540</v>
      </c>
      <c r="O336" s="7" t="s">
        <v>185</v>
      </c>
      <c r="P336" s="727"/>
      <c r="Q336" s="727"/>
      <c r="R336" s="727"/>
      <c r="S336" s="727"/>
      <c r="T336" s="727"/>
    </row>
    <row r="337" spans="4:20">
      <c r="D337" s="15" t="s">
        <v>189</v>
      </c>
      <c r="E337" s="20" t="s">
        <v>178</v>
      </c>
      <c r="F337" s="7" t="s">
        <v>180</v>
      </c>
      <c r="G337" s="20"/>
      <c r="H337" s="20" t="s">
        <v>178</v>
      </c>
      <c r="I337" s="11" t="s">
        <v>2523</v>
      </c>
      <c r="J337" s="11" t="s">
        <v>2544</v>
      </c>
      <c r="K337" s="15"/>
      <c r="L337" s="7"/>
      <c r="M337" s="23" t="s">
        <v>184</v>
      </c>
      <c r="N337" s="462" t="s">
        <v>2540</v>
      </c>
      <c r="O337" s="7" t="s">
        <v>185</v>
      </c>
      <c r="P337" s="727"/>
      <c r="Q337" s="727"/>
      <c r="R337" s="727"/>
      <c r="S337" s="727"/>
      <c r="T337" s="727"/>
    </row>
    <row r="338" spans="4:20">
      <c r="D338" s="15" t="s">
        <v>189</v>
      </c>
      <c r="E338" s="20" t="s">
        <v>178</v>
      </c>
      <c r="F338" s="7" t="s">
        <v>180</v>
      </c>
      <c r="G338" s="20"/>
      <c r="H338" s="20" t="s">
        <v>178</v>
      </c>
      <c r="I338" s="11" t="s">
        <v>2523</v>
      </c>
      <c r="J338" s="11" t="s">
        <v>2545</v>
      </c>
      <c r="K338" s="15"/>
      <c r="L338" s="7"/>
      <c r="M338" s="23" t="s">
        <v>184</v>
      </c>
      <c r="N338" s="462" t="s">
        <v>2540</v>
      </c>
      <c r="O338" s="7" t="s">
        <v>185</v>
      </c>
      <c r="P338" s="727"/>
      <c r="Q338" s="727"/>
      <c r="R338" s="727"/>
      <c r="S338" s="727"/>
      <c r="T338" s="727"/>
    </row>
    <row r="339" spans="4:20">
      <c r="D339" s="15" t="s">
        <v>189</v>
      </c>
      <c r="E339" s="20" t="s">
        <v>178</v>
      </c>
      <c r="F339" s="7" t="s">
        <v>180</v>
      </c>
      <c r="G339" s="20"/>
      <c r="H339" s="20" t="s">
        <v>178</v>
      </c>
      <c r="I339" s="11" t="s">
        <v>2523</v>
      </c>
      <c r="J339" s="11" t="s">
        <v>2546</v>
      </c>
      <c r="K339" s="15"/>
      <c r="L339" s="7"/>
      <c r="M339" s="23" t="s">
        <v>184</v>
      </c>
      <c r="N339" s="462" t="s">
        <v>2540</v>
      </c>
      <c r="O339" s="7" t="s">
        <v>185</v>
      </c>
      <c r="P339" s="727"/>
      <c r="Q339" s="727"/>
      <c r="R339" s="727"/>
      <c r="S339" s="727"/>
      <c r="T339" s="727"/>
    </row>
    <row r="340" spans="4:20">
      <c r="D340" s="11" t="s">
        <v>189</v>
      </c>
      <c r="E340" s="20" t="s">
        <v>178</v>
      </c>
      <c r="F340" s="7" t="s">
        <v>180</v>
      </c>
      <c r="G340" s="20"/>
      <c r="H340" s="20" t="s">
        <v>178</v>
      </c>
      <c r="I340" s="11" t="s">
        <v>2523</v>
      </c>
      <c r="J340" s="11" t="s">
        <v>216</v>
      </c>
      <c r="K340" s="53"/>
      <c r="M340" s="11" t="s">
        <v>184</v>
      </c>
      <c r="N340" s="462" t="s">
        <v>2540</v>
      </c>
      <c r="O340" s="7" t="s">
        <v>185</v>
      </c>
      <c r="P340" s="727"/>
      <c r="Q340" s="727"/>
      <c r="R340" s="727"/>
      <c r="S340" s="727"/>
      <c r="T340" s="727"/>
    </row>
    <row r="341" spans="4:20">
      <c r="D341" s="11" t="s">
        <v>189</v>
      </c>
      <c r="E341" s="20" t="s">
        <v>178</v>
      </c>
      <c r="F341" s="7" t="s">
        <v>180</v>
      </c>
      <c r="G341" s="20"/>
      <c r="H341" s="20" t="s">
        <v>178</v>
      </c>
      <c r="I341" s="11" t="s">
        <v>2523</v>
      </c>
      <c r="J341" s="11" t="s">
        <v>216</v>
      </c>
      <c r="K341" s="53"/>
      <c r="M341" s="11" t="s">
        <v>184</v>
      </c>
      <c r="N341" s="462" t="s">
        <v>2540</v>
      </c>
      <c r="O341" s="7" t="s">
        <v>185</v>
      </c>
      <c r="P341" s="727"/>
      <c r="Q341" s="727"/>
      <c r="R341" s="727"/>
      <c r="S341" s="727"/>
      <c r="T341" s="727"/>
    </row>
    <row r="342" spans="4:20">
      <c r="D342" s="11" t="s">
        <v>189</v>
      </c>
      <c r="E342" s="20" t="s">
        <v>178</v>
      </c>
      <c r="F342" s="7" t="s">
        <v>180</v>
      </c>
      <c r="G342" s="20"/>
      <c r="H342" s="20" t="s">
        <v>178</v>
      </c>
      <c r="I342" s="11" t="s">
        <v>2523</v>
      </c>
      <c r="J342" s="11" t="s">
        <v>216</v>
      </c>
      <c r="K342" s="53"/>
      <c r="M342" s="11" t="s">
        <v>184</v>
      </c>
      <c r="N342" s="462" t="s">
        <v>2540</v>
      </c>
      <c r="O342" s="7" t="s">
        <v>185</v>
      </c>
      <c r="P342" s="727"/>
      <c r="Q342" s="727"/>
      <c r="R342" s="727"/>
      <c r="S342" s="727"/>
      <c r="T342" s="727"/>
    </row>
    <row r="343" spans="4:20">
      <c r="D343" s="11" t="s">
        <v>189</v>
      </c>
      <c r="E343" s="20" t="s">
        <v>178</v>
      </c>
      <c r="F343" s="7" t="s">
        <v>180</v>
      </c>
      <c r="G343" s="20"/>
      <c r="H343" s="20" t="s">
        <v>178</v>
      </c>
      <c r="I343" s="11" t="s">
        <v>2523</v>
      </c>
      <c r="J343" s="11" t="s">
        <v>216</v>
      </c>
      <c r="K343" s="53"/>
      <c r="M343" s="11" t="s">
        <v>184</v>
      </c>
      <c r="N343" s="462" t="s">
        <v>2540</v>
      </c>
      <c r="O343" s="7" t="s">
        <v>185</v>
      </c>
      <c r="P343" s="727"/>
      <c r="Q343" s="727"/>
      <c r="R343" s="727"/>
      <c r="S343" s="727"/>
      <c r="T343" s="727"/>
    </row>
    <row r="344" spans="4:20">
      <c r="D344" s="11" t="s">
        <v>189</v>
      </c>
      <c r="E344" s="20" t="s">
        <v>178</v>
      </c>
      <c r="F344" s="7" t="s">
        <v>180</v>
      </c>
      <c r="G344" s="20"/>
      <c r="H344" s="20" t="s">
        <v>178</v>
      </c>
      <c r="I344" s="11" t="s">
        <v>2523</v>
      </c>
      <c r="J344" s="11" t="s">
        <v>216</v>
      </c>
      <c r="K344" s="53"/>
      <c r="M344" s="11" t="s">
        <v>184</v>
      </c>
      <c r="N344" s="462" t="s">
        <v>2540</v>
      </c>
      <c r="O344" s="7" t="s">
        <v>185</v>
      </c>
      <c r="P344" s="727"/>
      <c r="Q344" s="727"/>
      <c r="R344" s="727"/>
      <c r="S344" s="727"/>
      <c r="T344" s="727"/>
    </row>
    <row r="345" spans="4:20">
      <c r="D345" s="11" t="s">
        <v>189</v>
      </c>
      <c r="E345" s="20" t="s">
        <v>178</v>
      </c>
      <c r="F345" s="7" t="s">
        <v>180</v>
      </c>
      <c r="G345" s="20"/>
      <c r="H345" s="20" t="s">
        <v>178</v>
      </c>
      <c r="I345" s="11" t="s">
        <v>2523</v>
      </c>
      <c r="J345" s="11" t="s">
        <v>216</v>
      </c>
      <c r="K345" s="53"/>
      <c r="M345" s="11" t="s">
        <v>184</v>
      </c>
      <c r="N345" s="462" t="s">
        <v>2540</v>
      </c>
      <c r="O345" s="7" t="s">
        <v>185</v>
      </c>
      <c r="P345" s="727"/>
      <c r="Q345" s="727"/>
      <c r="R345" s="727"/>
      <c r="S345" s="727"/>
      <c r="T345" s="727"/>
    </row>
    <row r="346" spans="4:20">
      <c r="D346" s="11" t="s">
        <v>189</v>
      </c>
      <c r="E346" s="20" t="s">
        <v>178</v>
      </c>
      <c r="F346" s="7" t="s">
        <v>180</v>
      </c>
      <c r="G346" s="20"/>
      <c r="H346" s="20" t="s">
        <v>178</v>
      </c>
      <c r="I346" s="11" t="s">
        <v>2523</v>
      </c>
      <c r="J346" s="11" t="s">
        <v>216</v>
      </c>
      <c r="K346" s="53"/>
      <c r="M346" s="11" t="s">
        <v>184</v>
      </c>
      <c r="N346" s="462" t="s">
        <v>2540</v>
      </c>
      <c r="O346" s="7" t="s">
        <v>185</v>
      </c>
      <c r="P346" s="727"/>
      <c r="Q346" s="727"/>
      <c r="R346" s="727"/>
      <c r="S346" s="727"/>
      <c r="T346" s="727"/>
    </row>
    <row r="347" spans="4:20">
      <c r="D347" s="11" t="s">
        <v>189</v>
      </c>
      <c r="E347" s="20" t="s">
        <v>178</v>
      </c>
      <c r="F347" s="7" t="s">
        <v>180</v>
      </c>
      <c r="G347" s="20"/>
      <c r="H347" s="20" t="s">
        <v>178</v>
      </c>
      <c r="I347" s="11" t="s">
        <v>2523</v>
      </c>
      <c r="J347" s="11" t="s">
        <v>216</v>
      </c>
      <c r="K347" s="53"/>
      <c r="M347" s="11" t="s">
        <v>184</v>
      </c>
      <c r="N347" s="462" t="s">
        <v>2540</v>
      </c>
      <c r="O347" s="7" t="s">
        <v>185</v>
      </c>
      <c r="P347" s="727"/>
      <c r="Q347" s="727"/>
      <c r="R347" s="727"/>
      <c r="S347" s="727"/>
      <c r="T347" s="727"/>
    </row>
    <row r="348" spans="4:20">
      <c r="D348" s="11" t="s">
        <v>189</v>
      </c>
      <c r="E348" s="20" t="s">
        <v>178</v>
      </c>
      <c r="F348" s="7" t="s">
        <v>180</v>
      </c>
      <c r="G348" s="20"/>
      <c r="H348" s="20" t="s">
        <v>178</v>
      </c>
      <c r="I348" s="11" t="s">
        <v>2523</v>
      </c>
      <c r="J348" s="11" t="s">
        <v>216</v>
      </c>
      <c r="K348" s="53"/>
      <c r="M348" s="11" t="s">
        <v>184</v>
      </c>
      <c r="N348" s="462" t="s">
        <v>2540</v>
      </c>
      <c r="O348" s="7" t="s">
        <v>185</v>
      </c>
      <c r="P348" s="727"/>
      <c r="Q348" s="727"/>
      <c r="R348" s="727"/>
      <c r="S348" s="727"/>
      <c r="T348" s="727"/>
    </row>
    <row r="349" spans="4:20">
      <c r="D349" s="11" t="s">
        <v>189</v>
      </c>
      <c r="E349" s="20" t="s">
        <v>178</v>
      </c>
      <c r="F349" s="7" t="s">
        <v>180</v>
      </c>
      <c r="G349" s="20"/>
      <c r="H349" s="20" t="s">
        <v>178</v>
      </c>
      <c r="I349" s="11" t="s">
        <v>2523</v>
      </c>
      <c r="J349" s="11" t="s">
        <v>216</v>
      </c>
      <c r="K349" s="53"/>
      <c r="M349" s="11" t="s">
        <v>184</v>
      </c>
      <c r="N349" s="462" t="s">
        <v>2540</v>
      </c>
      <c r="O349" s="7" t="s">
        <v>185</v>
      </c>
      <c r="P349" s="727"/>
      <c r="Q349" s="727"/>
      <c r="R349" s="727"/>
      <c r="S349" s="727"/>
      <c r="T349" s="727"/>
    </row>
    <row r="350" spans="4:20">
      <c r="D350" s="11" t="s">
        <v>189</v>
      </c>
      <c r="E350" s="20" t="s">
        <v>178</v>
      </c>
      <c r="F350" s="7" t="s">
        <v>180</v>
      </c>
      <c r="G350" s="20"/>
      <c r="H350" s="20" t="s">
        <v>178</v>
      </c>
      <c r="I350" s="11" t="s">
        <v>2523</v>
      </c>
      <c r="J350" s="29" t="s">
        <v>2547</v>
      </c>
      <c r="M350" s="29" t="s">
        <v>184</v>
      </c>
      <c r="N350" s="1360" t="s">
        <v>2540</v>
      </c>
      <c r="O350" s="31" t="s">
        <v>185</v>
      </c>
      <c r="P350" s="1044">
        <f>SUM(P332:P349)</f>
        <v>0</v>
      </c>
      <c r="Q350" s="1044">
        <f t="shared" ref="Q350:T350" si="61">SUM(Q332:Q349)</f>
        <v>0</v>
      </c>
      <c r="R350" s="1044">
        <f t="shared" si="61"/>
        <v>0</v>
      </c>
      <c r="S350" s="1044">
        <f t="shared" si="61"/>
        <v>0</v>
      </c>
      <c r="T350" s="1044">
        <f t="shared" si="61"/>
        <v>0</v>
      </c>
    </row>
    <row r="351" spans="4:20">
      <c r="D351" s="11" t="s">
        <v>189</v>
      </c>
      <c r="E351" s="20" t="s">
        <v>178</v>
      </c>
      <c r="F351" s="7" t="s">
        <v>180</v>
      </c>
      <c r="G351" s="20"/>
      <c r="H351" s="20" t="s">
        <v>178</v>
      </c>
      <c r="I351" s="11" t="s">
        <v>2523</v>
      </c>
      <c r="J351" s="11" t="s">
        <v>2548</v>
      </c>
      <c r="M351" s="11" t="s">
        <v>184</v>
      </c>
      <c r="O351" s="7" t="s">
        <v>185</v>
      </c>
      <c r="P351" s="727"/>
      <c r="Q351" s="727"/>
      <c r="R351" s="727"/>
      <c r="S351" s="727"/>
      <c r="T351" s="727"/>
    </row>
    <row r="352" spans="4:20">
      <c r="D352" s="11" t="s">
        <v>189</v>
      </c>
      <c r="E352" s="20" t="s">
        <v>178</v>
      </c>
      <c r="F352" s="7" t="s">
        <v>180</v>
      </c>
      <c r="G352" s="20"/>
      <c r="H352" s="20" t="s">
        <v>178</v>
      </c>
      <c r="I352" s="11" t="s">
        <v>2523</v>
      </c>
      <c r="J352" s="29" t="s">
        <v>2549</v>
      </c>
      <c r="M352" s="29" t="s">
        <v>184</v>
      </c>
      <c r="N352" s="29" t="s">
        <v>1374</v>
      </c>
      <c r="O352" s="31" t="s">
        <v>185</v>
      </c>
      <c r="P352" s="1044">
        <f>SUM(P350:P351)</f>
        <v>0</v>
      </c>
      <c r="Q352" s="1044">
        <f t="shared" ref="Q352" si="62">SUM(Q350:Q351)</f>
        <v>0</v>
      </c>
      <c r="R352" s="1044">
        <f t="shared" ref="R352" si="63">SUM(R350:R351)</f>
        <v>0</v>
      </c>
      <c r="S352" s="1044">
        <f t="shared" ref="S352" si="64">SUM(S350:S351)</f>
        <v>0</v>
      </c>
      <c r="T352" s="1044">
        <f t="shared" ref="T352" si="65">SUM(T350:T351)</f>
        <v>0</v>
      </c>
    </row>
    <row r="354" spans="4:20" ht="14.25" customHeight="1">
      <c r="D354" s="80" t="s">
        <v>2524</v>
      </c>
      <c r="E354" s="81"/>
      <c r="F354" s="81"/>
      <c r="G354" s="81"/>
      <c r="H354" s="81"/>
      <c r="I354" s="81"/>
      <c r="J354" s="81"/>
      <c r="K354" s="81"/>
      <c r="L354" s="81"/>
      <c r="M354" s="81"/>
      <c r="N354" s="81"/>
      <c r="O354" s="81"/>
      <c r="P354" s="1103"/>
      <c r="Q354" s="1103"/>
      <c r="R354" s="1103"/>
      <c r="S354" s="1103"/>
      <c r="T354" s="1103"/>
    </row>
    <row r="355" spans="4:20">
      <c r="D355" s="12"/>
      <c r="E355" s="12"/>
      <c r="F355" s="7"/>
      <c r="G355" s="12"/>
      <c r="H355" s="12"/>
      <c r="I355" s="12"/>
      <c r="J355" s="7"/>
      <c r="K355" s="7"/>
      <c r="L355" s="7"/>
      <c r="M355" s="22"/>
      <c r="N355" s="22"/>
      <c r="O355" s="15"/>
      <c r="P355" s="1104"/>
      <c r="Q355" s="1104"/>
      <c r="R355" s="1105"/>
      <c r="S355" s="1106"/>
      <c r="T355" s="1107"/>
    </row>
    <row r="356" spans="4:20">
      <c r="D356" s="20" t="s">
        <v>189</v>
      </c>
      <c r="E356" s="20" t="s">
        <v>178</v>
      </c>
      <c r="F356" s="7" t="s">
        <v>180</v>
      </c>
      <c r="G356" s="20"/>
      <c r="H356" s="20" t="s">
        <v>178</v>
      </c>
      <c r="I356" s="11" t="s">
        <v>2524</v>
      </c>
      <c r="J356" s="11" t="s">
        <v>2539</v>
      </c>
      <c r="K356" s="20"/>
      <c r="L356" s="7"/>
      <c r="M356" s="21" t="s">
        <v>184</v>
      </c>
      <c r="N356" s="462" t="s">
        <v>2540</v>
      </c>
      <c r="O356" s="7" t="s">
        <v>185</v>
      </c>
      <c r="P356" s="727"/>
      <c r="Q356" s="727"/>
      <c r="R356" s="727"/>
      <c r="S356" s="727"/>
      <c r="T356" s="727"/>
    </row>
    <row r="357" spans="4:20">
      <c r="D357" s="20" t="s">
        <v>189</v>
      </c>
      <c r="E357" s="20" t="s">
        <v>178</v>
      </c>
      <c r="F357" s="7" t="s">
        <v>180</v>
      </c>
      <c r="G357" s="20"/>
      <c r="H357" s="20" t="s">
        <v>178</v>
      </c>
      <c r="I357" s="11" t="s">
        <v>2524</v>
      </c>
      <c r="J357" s="11" t="s">
        <v>2541</v>
      </c>
      <c r="K357" s="20"/>
      <c r="L357" s="7"/>
      <c r="M357" s="21" t="s">
        <v>184</v>
      </c>
      <c r="N357" s="462" t="s">
        <v>2540</v>
      </c>
      <c r="O357" s="7" t="s">
        <v>185</v>
      </c>
      <c r="P357" s="727"/>
      <c r="Q357" s="727"/>
      <c r="R357" s="727"/>
      <c r="S357" s="727"/>
      <c r="T357" s="727"/>
    </row>
    <row r="358" spans="4:20">
      <c r="D358" s="20" t="s">
        <v>189</v>
      </c>
      <c r="E358" s="20" t="s">
        <v>178</v>
      </c>
      <c r="F358" s="7" t="s">
        <v>180</v>
      </c>
      <c r="G358" s="20"/>
      <c r="H358" s="20" t="s">
        <v>178</v>
      </c>
      <c r="I358" s="11" t="s">
        <v>2524</v>
      </c>
      <c r="J358" s="11" t="s">
        <v>432</v>
      </c>
      <c r="K358" s="20"/>
      <c r="L358" s="7"/>
      <c r="M358" s="21" t="s">
        <v>184</v>
      </c>
      <c r="N358" s="462" t="s">
        <v>2540</v>
      </c>
      <c r="O358" s="7" t="s">
        <v>185</v>
      </c>
      <c r="P358" s="727"/>
      <c r="Q358" s="727"/>
      <c r="R358" s="727"/>
      <c r="S358" s="727"/>
      <c r="T358" s="727"/>
    </row>
    <row r="359" spans="4:20">
      <c r="D359" s="20" t="s">
        <v>189</v>
      </c>
      <c r="E359" s="20" t="s">
        <v>178</v>
      </c>
      <c r="F359" s="7" t="s">
        <v>180</v>
      </c>
      <c r="G359" s="20"/>
      <c r="H359" s="20" t="s">
        <v>178</v>
      </c>
      <c r="I359" s="11" t="s">
        <v>2524</v>
      </c>
      <c r="J359" s="11" t="s">
        <v>2542</v>
      </c>
      <c r="K359" s="20"/>
      <c r="L359" s="7"/>
      <c r="M359" s="21" t="s">
        <v>184</v>
      </c>
      <c r="N359" s="462" t="s">
        <v>2540</v>
      </c>
      <c r="O359" s="7" t="s">
        <v>185</v>
      </c>
      <c r="P359" s="727"/>
      <c r="Q359" s="727"/>
      <c r="R359" s="727"/>
      <c r="S359" s="727"/>
      <c r="T359" s="727"/>
    </row>
    <row r="360" spans="4:20">
      <c r="D360" s="15" t="s">
        <v>189</v>
      </c>
      <c r="E360" s="20" t="s">
        <v>178</v>
      </c>
      <c r="F360" s="7" t="s">
        <v>180</v>
      </c>
      <c r="G360" s="20"/>
      <c r="H360" s="20" t="s">
        <v>178</v>
      </c>
      <c r="I360" s="11" t="s">
        <v>2524</v>
      </c>
      <c r="J360" s="11" t="s">
        <v>2543</v>
      </c>
      <c r="K360" s="15"/>
      <c r="L360" s="7"/>
      <c r="M360" s="13" t="s">
        <v>184</v>
      </c>
      <c r="N360" s="462" t="s">
        <v>2540</v>
      </c>
      <c r="O360" s="7" t="s">
        <v>185</v>
      </c>
      <c r="P360" s="727"/>
      <c r="Q360" s="727"/>
      <c r="R360" s="727"/>
      <c r="S360" s="727"/>
      <c r="T360" s="727"/>
    </row>
    <row r="361" spans="4:20">
      <c r="D361" s="15" t="s">
        <v>189</v>
      </c>
      <c r="E361" s="20" t="s">
        <v>178</v>
      </c>
      <c r="F361" s="7" t="s">
        <v>180</v>
      </c>
      <c r="G361" s="20"/>
      <c r="H361" s="20" t="s">
        <v>178</v>
      </c>
      <c r="I361" s="11" t="s">
        <v>2524</v>
      </c>
      <c r="J361" s="11" t="s">
        <v>2544</v>
      </c>
      <c r="K361" s="15"/>
      <c r="L361" s="7"/>
      <c r="M361" s="23" t="s">
        <v>184</v>
      </c>
      <c r="N361" s="462" t="s">
        <v>2540</v>
      </c>
      <c r="O361" s="7" t="s">
        <v>185</v>
      </c>
      <c r="P361" s="727"/>
      <c r="Q361" s="727"/>
      <c r="R361" s="727"/>
      <c r="S361" s="727"/>
      <c r="T361" s="727"/>
    </row>
    <row r="362" spans="4:20">
      <c r="D362" s="15" t="s">
        <v>189</v>
      </c>
      <c r="E362" s="20" t="s">
        <v>178</v>
      </c>
      <c r="F362" s="7" t="s">
        <v>180</v>
      </c>
      <c r="G362" s="20"/>
      <c r="H362" s="20" t="s">
        <v>178</v>
      </c>
      <c r="I362" s="11" t="s">
        <v>2524</v>
      </c>
      <c r="J362" s="11" t="s">
        <v>2545</v>
      </c>
      <c r="K362" s="15"/>
      <c r="L362" s="7"/>
      <c r="M362" s="23" t="s">
        <v>184</v>
      </c>
      <c r="N362" s="462" t="s">
        <v>2540</v>
      </c>
      <c r="O362" s="7" t="s">
        <v>185</v>
      </c>
      <c r="P362" s="727"/>
      <c r="Q362" s="727"/>
      <c r="R362" s="727"/>
      <c r="S362" s="727"/>
      <c r="T362" s="727"/>
    </row>
    <row r="363" spans="4:20">
      <c r="D363" s="15" t="s">
        <v>189</v>
      </c>
      <c r="E363" s="20" t="s">
        <v>178</v>
      </c>
      <c r="F363" s="7" t="s">
        <v>180</v>
      </c>
      <c r="G363" s="20"/>
      <c r="H363" s="20" t="s">
        <v>178</v>
      </c>
      <c r="I363" s="11" t="s">
        <v>2524</v>
      </c>
      <c r="J363" s="11" t="s">
        <v>2546</v>
      </c>
      <c r="K363" s="15"/>
      <c r="L363" s="7"/>
      <c r="M363" s="23" t="s">
        <v>184</v>
      </c>
      <c r="N363" s="462" t="s">
        <v>2540</v>
      </c>
      <c r="O363" s="7" t="s">
        <v>185</v>
      </c>
      <c r="P363" s="727"/>
      <c r="Q363" s="727"/>
      <c r="R363" s="727"/>
      <c r="S363" s="727"/>
      <c r="T363" s="727"/>
    </row>
    <row r="364" spans="4:20">
      <c r="D364" s="11" t="s">
        <v>189</v>
      </c>
      <c r="E364" s="20" t="s">
        <v>178</v>
      </c>
      <c r="F364" s="7" t="s">
        <v>180</v>
      </c>
      <c r="G364" s="20"/>
      <c r="H364" s="20" t="s">
        <v>178</v>
      </c>
      <c r="I364" s="11" t="s">
        <v>2524</v>
      </c>
      <c r="J364" s="11" t="s">
        <v>216</v>
      </c>
      <c r="K364" s="53"/>
      <c r="M364" s="11" t="s">
        <v>184</v>
      </c>
      <c r="N364" s="462" t="s">
        <v>2540</v>
      </c>
      <c r="O364" s="7" t="s">
        <v>185</v>
      </c>
      <c r="P364" s="727"/>
      <c r="Q364" s="727"/>
      <c r="R364" s="727"/>
      <c r="S364" s="727"/>
      <c r="T364" s="727"/>
    </row>
    <row r="365" spans="4:20">
      <c r="D365" s="11" t="s">
        <v>189</v>
      </c>
      <c r="E365" s="20" t="s">
        <v>178</v>
      </c>
      <c r="F365" s="7" t="s">
        <v>180</v>
      </c>
      <c r="G365" s="20"/>
      <c r="H365" s="20" t="s">
        <v>178</v>
      </c>
      <c r="I365" s="11" t="s">
        <v>2524</v>
      </c>
      <c r="J365" s="11" t="s">
        <v>216</v>
      </c>
      <c r="K365" s="53"/>
      <c r="M365" s="11" t="s">
        <v>184</v>
      </c>
      <c r="N365" s="462" t="s">
        <v>2540</v>
      </c>
      <c r="O365" s="7" t="s">
        <v>185</v>
      </c>
      <c r="P365" s="727"/>
      <c r="Q365" s="727"/>
      <c r="R365" s="727"/>
      <c r="S365" s="727"/>
      <c r="T365" s="727"/>
    </row>
    <row r="366" spans="4:20">
      <c r="D366" s="11" t="s">
        <v>189</v>
      </c>
      <c r="E366" s="20" t="s">
        <v>178</v>
      </c>
      <c r="F366" s="7" t="s">
        <v>180</v>
      </c>
      <c r="G366" s="20"/>
      <c r="H366" s="20" t="s">
        <v>178</v>
      </c>
      <c r="I366" s="11" t="s">
        <v>2524</v>
      </c>
      <c r="J366" s="11" t="s">
        <v>216</v>
      </c>
      <c r="K366" s="53"/>
      <c r="M366" s="11" t="s">
        <v>184</v>
      </c>
      <c r="N366" s="462" t="s">
        <v>2540</v>
      </c>
      <c r="O366" s="7" t="s">
        <v>185</v>
      </c>
      <c r="P366" s="727"/>
      <c r="Q366" s="727"/>
      <c r="R366" s="727"/>
      <c r="S366" s="727"/>
      <c r="T366" s="727"/>
    </row>
    <row r="367" spans="4:20">
      <c r="D367" s="11" t="s">
        <v>189</v>
      </c>
      <c r="E367" s="20" t="s">
        <v>178</v>
      </c>
      <c r="F367" s="7" t="s">
        <v>180</v>
      </c>
      <c r="G367" s="20"/>
      <c r="H367" s="20" t="s">
        <v>178</v>
      </c>
      <c r="I367" s="11" t="s">
        <v>2524</v>
      </c>
      <c r="J367" s="11" t="s">
        <v>216</v>
      </c>
      <c r="K367" s="53"/>
      <c r="M367" s="11" t="s">
        <v>184</v>
      </c>
      <c r="N367" s="462" t="s">
        <v>2540</v>
      </c>
      <c r="O367" s="7" t="s">
        <v>185</v>
      </c>
      <c r="P367" s="727"/>
      <c r="Q367" s="727"/>
      <c r="R367" s="727"/>
      <c r="S367" s="727"/>
      <c r="T367" s="727"/>
    </row>
    <row r="368" spans="4:20">
      <c r="D368" s="11" t="s">
        <v>189</v>
      </c>
      <c r="E368" s="20" t="s">
        <v>178</v>
      </c>
      <c r="F368" s="7" t="s">
        <v>180</v>
      </c>
      <c r="G368" s="20"/>
      <c r="H368" s="20" t="s">
        <v>178</v>
      </c>
      <c r="I368" s="11" t="s">
        <v>2524</v>
      </c>
      <c r="J368" s="11" t="s">
        <v>216</v>
      </c>
      <c r="K368" s="53"/>
      <c r="M368" s="11" t="s">
        <v>184</v>
      </c>
      <c r="N368" s="462" t="s">
        <v>2540</v>
      </c>
      <c r="O368" s="7" t="s">
        <v>185</v>
      </c>
      <c r="P368" s="727"/>
      <c r="Q368" s="727"/>
      <c r="R368" s="727"/>
      <c r="S368" s="727"/>
      <c r="T368" s="727"/>
    </row>
    <row r="369" spans="4:20">
      <c r="D369" s="11" t="s">
        <v>189</v>
      </c>
      <c r="E369" s="20" t="s">
        <v>178</v>
      </c>
      <c r="F369" s="7" t="s">
        <v>180</v>
      </c>
      <c r="G369" s="20"/>
      <c r="H369" s="20" t="s">
        <v>178</v>
      </c>
      <c r="I369" s="11" t="s">
        <v>2524</v>
      </c>
      <c r="J369" s="11" t="s">
        <v>216</v>
      </c>
      <c r="K369" s="53"/>
      <c r="M369" s="11" t="s">
        <v>184</v>
      </c>
      <c r="N369" s="462" t="s">
        <v>2540</v>
      </c>
      <c r="O369" s="7" t="s">
        <v>185</v>
      </c>
      <c r="P369" s="727"/>
      <c r="Q369" s="727"/>
      <c r="R369" s="727"/>
      <c r="S369" s="727"/>
      <c r="T369" s="727"/>
    </row>
    <row r="370" spans="4:20">
      <c r="D370" s="11" t="s">
        <v>189</v>
      </c>
      <c r="E370" s="20" t="s">
        <v>178</v>
      </c>
      <c r="F370" s="7" t="s">
        <v>180</v>
      </c>
      <c r="G370" s="20"/>
      <c r="H370" s="20" t="s">
        <v>178</v>
      </c>
      <c r="I370" s="11" t="s">
        <v>2524</v>
      </c>
      <c r="J370" s="11" t="s">
        <v>216</v>
      </c>
      <c r="K370" s="53"/>
      <c r="M370" s="11" t="s">
        <v>184</v>
      </c>
      <c r="N370" s="462" t="s">
        <v>2540</v>
      </c>
      <c r="O370" s="7" t="s">
        <v>185</v>
      </c>
      <c r="P370" s="727"/>
      <c r="Q370" s="727"/>
      <c r="R370" s="727"/>
      <c r="S370" s="727"/>
      <c r="T370" s="727"/>
    </row>
    <row r="371" spans="4:20">
      <c r="D371" s="11" t="s">
        <v>189</v>
      </c>
      <c r="E371" s="20" t="s">
        <v>178</v>
      </c>
      <c r="F371" s="7" t="s">
        <v>180</v>
      </c>
      <c r="G371" s="20"/>
      <c r="H371" s="20" t="s">
        <v>178</v>
      </c>
      <c r="I371" s="11" t="s">
        <v>2524</v>
      </c>
      <c r="J371" s="11" t="s">
        <v>216</v>
      </c>
      <c r="K371" s="53"/>
      <c r="M371" s="11" t="s">
        <v>184</v>
      </c>
      <c r="N371" s="462" t="s">
        <v>2540</v>
      </c>
      <c r="O371" s="7" t="s">
        <v>185</v>
      </c>
      <c r="P371" s="727"/>
      <c r="Q371" s="727"/>
      <c r="R371" s="727"/>
      <c r="S371" s="727"/>
      <c r="T371" s="727"/>
    </row>
    <row r="372" spans="4:20">
      <c r="D372" s="11" t="s">
        <v>189</v>
      </c>
      <c r="E372" s="20" t="s">
        <v>178</v>
      </c>
      <c r="F372" s="7" t="s">
        <v>180</v>
      </c>
      <c r="G372" s="20"/>
      <c r="H372" s="20" t="s">
        <v>178</v>
      </c>
      <c r="I372" s="11" t="s">
        <v>2524</v>
      </c>
      <c r="J372" s="11" t="s">
        <v>216</v>
      </c>
      <c r="K372" s="53"/>
      <c r="M372" s="11" t="s">
        <v>184</v>
      </c>
      <c r="N372" s="462" t="s">
        <v>2540</v>
      </c>
      <c r="O372" s="7" t="s">
        <v>185</v>
      </c>
      <c r="P372" s="727"/>
      <c r="Q372" s="727"/>
      <c r="R372" s="727"/>
      <c r="S372" s="727"/>
      <c r="T372" s="727"/>
    </row>
    <row r="373" spans="4:20">
      <c r="D373" s="11" t="s">
        <v>189</v>
      </c>
      <c r="E373" s="20" t="s">
        <v>178</v>
      </c>
      <c r="F373" s="7" t="s">
        <v>180</v>
      </c>
      <c r="G373" s="20"/>
      <c r="H373" s="20" t="s">
        <v>178</v>
      </c>
      <c r="I373" s="11" t="s">
        <v>2524</v>
      </c>
      <c r="J373" s="11" t="s">
        <v>216</v>
      </c>
      <c r="K373" s="53"/>
      <c r="M373" s="11" t="s">
        <v>184</v>
      </c>
      <c r="N373" s="462" t="s">
        <v>2540</v>
      </c>
      <c r="O373" s="7" t="s">
        <v>185</v>
      </c>
      <c r="P373" s="727"/>
      <c r="Q373" s="727"/>
      <c r="R373" s="727"/>
      <c r="S373" s="727"/>
      <c r="T373" s="727"/>
    </row>
    <row r="374" spans="4:20">
      <c r="D374" s="11" t="s">
        <v>189</v>
      </c>
      <c r="E374" s="20" t="s">
        <v>178</v>
      </c>
      <c r="F374" s="7" t="s">
        <v>180</v>
      </c>
      <c r="G374" s="20"/>
      <c r="H374" s="20" t="s">
        <v>178</v>
      </c>
      <c r="I374" s="11" t="s">
        <v>2524</v>
      </c>
      <c r="J374" s="29" t="s">
        <v>2547</v>
      </c>
      <c r="M374" s="29" t="s">
        <v>184</v>
      </c>
      <c r="N374" s="1360" t="s">
        <v>2540</v>
      </c>
      <c r="O374" s="31" t="s">
        <v>185</v>
      </c>
      <c r="P374" s="1044">
        <f>SUM(P356:P373)</f>
        <v>0</v>
      </c>
      <c r="Q374" s="1044">
        <f t="shared" ref="Q374:T374" si="66">SUM(Q356:Q373)</f>
        <v>0</v>
      </c>
      <c r="R374" s="1044">
        <f t="shared" si="66"/>
        <v>0</v>
      </c>
      <c r="S374" s="1044">
        <f t="shared" si="66"/>
        <v>0</v>
      </c>
      <c r="T374" s="1044">
        <f t="shared" si="66"/>
        <v>0</v>
      </c>
    </row>
    <row r="375" spans="4:20">
      <c r="D375" s="11" t="s">
        <v>189</v>
      </c>
      <c r="E375" s="20" t="s">
        <v>178</v>
      </c>
      <c r="F375" s="7" t="s">
        <v>180</v>
      </c>
      <c r="G375" s="20"/>
      <c r="H375" s="20" t="s">
        <v>178</v>
      </c>
      <c r="I375" s="11" t="s">
        <v>2524</v>
      </c>
      <c r="J375" s="11" t="s">
        <v>2548</v>
      </c>
      <c r="M375" s="11" t="s">
        <v>184</v>
      </c>
      <c r="O375" s="7" t="s">
        <v>185</v>
      </c>
      <c r="P375" s="727"/>
      <c r="Q375" s="727"/>
      <c r="R375" s="727"/>
      <c r="S375" s="727"/>
      <c r="T375" s="727"/>
    </row>
    <row r="376" spans="4:20">
      <c r="D376" s="11" t="s">
        <v>189</v>
      </c>
      <c r="E376" s="20" t="s">
        <v>178</v>
      </c>
      <c r="F376" s="7" t="s">
        <v>180</v>
      </c>
      <c r="G376" s="20"/>
      <c r="H376" s="20" t="s">
        <v>178</v>
      </c>
      <c r="I376" s="11" t="s">
        <v>2524</v>
      </c>
      <c r="J376" s="29" t="s">
        <v>2549</v>
      </c>
      <c r="M376" s="29" t="s">
        <v>184</v>
      </c>
      <c r="N376" s="29" t="s">
        <v>1374</v>
      </c>
      <c r="O376" s="31" t="s">
        <v>185</v>
      </c>
      <c r="P376" s="1044">
        <f>SUM(P374:P375)</f>
        <v>0</v>
      </c>
      <c r="Q376" s="1044">
        <f t="shared" ref="Q376" si="67">SUM(Q374:Q375)</f>
        <v>0</v>
      </c>
      <c r="R376" s="1044">
        <f t="shared" ref="R376" si="68">SUM(R374:R375)</f>
        <v>0</v>
      </c>
      <c r="S376" s="1044">
        <f t="shared" ref="S376" si="69">SUM(S374:S375)</f>
        <v>0</v>
      </c>
      <c r="T376" s="1044">
        <f t="shared" ref="T376" si="70">SUM(T374:T375)</f>
        <v>0</v>
      </c>
    </row>
    <row r="377" spans="4:20">
      <c r="P377" s="399"/>
      <c r="Q377" s="399"/>
      <c r="R377" s="399"/>
      <c r="S377" s="399"/>
      <c r="T377" s="399"/>
    </row>
    <row r="378" spans="4:20" ht="14.25" customHeight="1">
      <c r="D378" s="80" t="s">
        <v>2525</v>
      </c>
      <c r="E378" s="81"/>
      <c r="F378" s="81"/>
      <c r="G378" s="81"/>
      <c r="H378" s="81"/>
      <c r="I378" s="81"/>
      <c r="J378" s="81"/>
      <c r="K378" s="81"/>
      <c r="L378" s="81"/>
      <c r="M378" s="81"/>
      <c r="N378" s="81"/>
      <c r="O378" s="81"/>
      <c r="P378" s="1103"/>
      <c r="Q378" s="1103"/>
      <c r="R378" s="1103"/>
      <c r="S378" s="1103"/>
      <c r="T378" s="1103"/>
    </row>
    <row r="379" spans="4:20">
      <c r="D379" s="12"/>
      <c r="E379" s="12"/>
      <c r="F379" s="7"/>
      <c r="G379" s="12"/>
      <c r="H379" s="12"/>
      <c r="I379" s="12"/>
      <c r="J379" s="7"/>
      <c r="K379" s="7"/>
      <c r="L379" s="7"/>
      <c r="M379" s="22"/>
      <c r="N379" s="22"/>
      <c r="O379" s="15"/>
      <c r="P379" s="1104"/>
      <c r="Q379" s="1104"/>
      <c r="R379" s="1105"/>
      <c r="S379" s="1106"/>
      <c r="T379" s="1107"/>
    </row>
    <row r="380" spans="4:20">
      <c r="D380" s="20" t="s">
        <v>189</v>
      </c>
      <c r="E380" s="20" t="s">
        <v>178</v>
      </c>
      <c r="F380" s="7" t="s">
        <v>180</v>
      </c>
      <c r="G380" s="20"/>
      <c r="H380" s="20" t="s">
        <v>178</v>
      </c>
      <c r="I380" s="11" t="s">
        <v>2525</v>
      </c>
      <c r="J380" s="11" t="s">
        <v>2539</v>
      </c>
      <c r="K380" s="20"/>
      <c r="L380" s="7"/>
      <c r="M380" s="21" t="s">
        <v>184</v>
      </c>
      <c r="N380" s="462" t="s">
        <v>2540</v>
      </c>
      <c r="O380" s="7" t="s">
        <v>185</v>
      </c>
      <c r="P380" s="727"/>
      <c r="Q380" s="727"/>
      <c r="R380" s="727"/>
      <c r="S380" s="727"/>
      <c r="T380" s="727"/>
    </row>
    <row r="381" spans="4:20">
      <c r="D381" s="20" t="s">
        <v>189</v>
      </c>
      <c r="E381" s="20" t="s">
        <v>178</v>
      </c>
      <c r="F381" s="7" t="s">
        <v>180</v>
      </c>
      <c r="G381" s="20"/>
      <c r="H381" s="20" t="s">
        <v>178</v>
      </c>
      <c r="I381" s="11" t="s">
        <v>2525</v>
      </c>
      <c r="J381" s="11" t="s">
        <v>2541</v>
      </c>
      <c r="K381" s="20"/>
      <c r="L381" s="7"/>
      <c r="M381" s="21" t="s">
        <v>184</v>
      </c>
      <c r="N381" s="462" t="s">
        <v>2540</v>
      </c>
      <c r="O381" s="7" t="s">
        <v>185</v>
      </c>
      <c r="P381" s="727"/>
      <c r="Q381" s="727"/>
      <c r="R381" s="727"/>
      <c r="S381" s="727"/>
      <c r="T381" s="727"/>
    </row>
    <row r="382" spans="4:20">
      <c r="D382" s="20" t="s">
        <v>189</v>
      </c>
      <c r="E382" s="20" t="s">
        <v>178</v>
      </c>
      <c r="F382" s="7" t="s">
        <v>180</v>
      </c>
      <c r="G382" s="20"/>
      <c r="H382" s="20" t="s">
        <v>178</v>
      </c>
      <c r="I382" s="11" t="s">
        <v>2525</v>
      </c>
      <c r="J382" s="11" t="s">
        <v>432</v>
      </c>
      <c r="K382" s="20"/>
      <c r="L382" s="7"/>
      <c r="M382" s="21" t="s">
        <v>184</v>
      </c>
      <c r="N382" s="462" t="s">
        <v>2540</v>
      </c>
      <c r="O382" s="7" t="s">
        <v>185</v>
      </c>
      <c r="P382" s="727"/>
      <c r="Q382" s="727"/>
      <c r="R382" s="727"/>
      <c r="S382" s="727"/>
      <c r="T382" s="727"/>
    </row>
    <row r="383" spans="4:20">
      <c r="D383" s="20" t="s">
        <v>189</v>
      </c>
      <c r="E383" s="20" t="s">
        <v>178</v>
      </c>
      <c r="F383" s="7" t="s">
        <v>180</v>
      </c>
      <c r="G383" s="20"/>
      <c r="H383" s="20" t="s">
        <v>178</v>
      </c>
      <c r="I383" s="11" t="s">
        <v>2525</v>
      </c>
      <c r="J383" s="11" t="s">
        <v>2542</v>
      </c>
      <c r="K383" s="20"/>
      <c r="L383" s="7"/>
      <c r="M383" s="21" t="s">
        <v>184</v>
      </c>
      <c r="N383" s="462" t="s">
        <v>2540</v>
      </c>
      <c r="O383" s="7" t="s">
        <v>185</v>
      </c>
      <c r="P383" s="727"/>
      <c r="Q383" s="727"/>
      <c r="R383" s="727"/>
      <c r="S383" s="727"/>
      <c r="T383" s="727"/>
    </row>
    <row r="384" spans="4:20">
      <c r="D384" s="15" t="s">
        <v>189</v>
      </c>
      <c r="E384" s="20" t="s">
        <v>178</v>
      </c>
      <c r="F384" s="7" t="s">
        <v>180</v>
      </c>
      <c r="G384" s="15"/>
      <c r="H384" s="20" t="s">
        <v>178</v>
      </c>
      <c r="I384" s="11" t="s">
        <v>2525</v>
      </c>
      <c r="J384" s="11" t="s">
        <v>2543</v>
      </c>
      <c r="K384" s="15"/>
      <c r="L384" s="7"/>
      <c r="M384" s="13" t="s">
        <v>184</v>
      </c>
      <c r="N384" s="462" t="s">
        <v>2540</v>
      </c>
      <c r="O384" s="7" t="s">
        <v>185</v>
      </c>
      <c r="P384" s="727"/>
      <c r="Q384" s="727"/>
      <c r="R384" s="727"/>
      <c r="S384" s="727"/>
      <c r="T384" s="727"/>
    </row>
    <row r="385" spans="4:20">
      <c r="D385" s="15" t="s">
        <v>189</v>
      </c>
      <c r="E385" s="20" t="s">
        <v>178</v>
      </c>
      <c r="F385" s="7" t="s">
        <v>180</v>
      </c>
      <c r="G385" s="15"/>
      <c r="H385" s="20" t="s">
        <v>178</v>
      </c>
      <c r="I385" s="11" t="s">
        <v>2525</v>
      </c>
      <c r="J385" s="11" t="s">
        <v>2544</v>
      </c>
      <c r="K385" s="15"/>
      <c r="L385" s="7"/>
      <c r="M385" s="23" t="s">
        <v>184</v>
      </c>
      <c r="N385" s="462" t="s">
        <v>2540</v>
      </c>
      <c r="O385" s="7" t="s">
        <v>185</v>
      </c>
      <c r="P385" s="727"/>
      <c r="Q385" s="727"/>
      <c r="R385" s="727"/>
      <c r="S385" s="727"/>
      <c r="T385" s="727"/>
    </row>
    <row r="386" spans="4:20">
      <c r="D386" s="15" t="s">
        <v>189</v>
      </c>
      <c r="E386" s="20" t="s">
        <v>178</v>
      </c>
      <c r="F386" s="7" t="s">
        <v>180</v>
      </c>
      <c r="G386" s="15"/>
      <c r="H386" s="20" t="s">
        <v>178</v>
      </c>
      <c r="I386" s="11" t="s">
        <v>2525</v>
      </c>
      <c r="J386" s="11" t="s">
        <v>2545</v>
      </c>
      <c r="K386" s="15"/>
      <c r="L386" s="7"/>
      <c r="M386" s="23" t="s">
        <v>184</v>
      </c>
      <c r="N386" s="462" t="s">
        <v>2540</v>
      </c>
      <c r="O386" s="7" t="s">
        <v>185</v>
      </c>
      <c r="P386" s="727"/>
      <c r="Q386" s="727"/>
      <c r="R386" s="727"/>
      <c r="S386" s="727"/>
      <c r="T386" s="727"/>
    </row>
    <row r="387" spans="4:20">
      <c r="D387" s="15" t="s">
        <v>189</v>
      </c>
      <c r="E387" s="20" t="s">
        <v>178</v>
      </c>
      <c r="F387" s="7" t="s">
        <v>180</v>
      </c>
      <c r="G387" s="15"/>
      <c r="H387" s="20" t="s">
        <v>178</v>
      </c>
      <c r="I387" s="11" t="s">
        <v>2525</v>
      </c>
      <c r="J387" s="11" t="s">
        <v>2546</v>
      </c>
      <c r="K387" s="15"/>
      <c r="L387" s="7"/>
      <c r="M387" s="23" t="s">
        <v>184</v>
      </c>
      <c r="N387" s="462" t="s">
        <v>2540</v>
      </c>
      <c r="O387" s="7" t="s">
        <v>185</v>
      </c>
      <c r="P387" s="727"/>
      <c r="Q387" s="727"/>
      <c r="R387" s="727"/>
      <c r="S387" s="727"/>
      <c r="T387" s="727"/>
    </row>
    <row r="388" spans="4:20">
      <c r="D388" s="11" t="s">
        <v>189</v>
      </c>
      <c r="E388" s="20" t="s">
        <v>178</v>
      </c>
      <c r="F388" s="7" t="s">
        <v>180</v>
      </c>
      <c r="H388" s="20" t="s">
        <v>178</v>
      </c>
      <c r="I388" s="11" t="s">
        <v>2525</v>
      </c>
      <c r="J388" s="11" t="s">
        <v>216</v>
      </c>
      <c r="K388" s="53"/>
      <c r="M388" s="11" t="s">
        <v>184</v>
      </c>
      <c r="N388" s="462" t="s">
        <v>2540</v>
      </c>
      <c r="O388" s="7" t="s">
        <v>185</v>
      </c>
      <c r="P388" s="727"/>
      <c r="Q388" s="727"/>
      <c r="R388" s="727"/>
      <c r="S388" s="727"/>
      <c r="T388" s="727"/>
    </row>
    <row r="389" spans="4:20">
      <c r="D389" s="11" t="s">
        <v>189</v>
      </c>
      <c r="E389" s="20" t="s">
        <v>178</v>
      </c>
      <c r="F389" s="7" t="s">
        <v>180</v>
      </c>
      <c r="H389" s="20" t="s">
        <v>178</v>
      </c>
      <c r="I389" s="11" t="s">
        <v>2525</v>
      </c>
      <c r="J389" s="11" t="s">
        <v>216</v>
      </c>
      <c r="K389" s="53"/>
      <c r="M389" s="11" t="s">
        <v>184</v>
      </c>
      <c r="N389" s="462" t="s">
        <v>2540</v>
      </c>
      <c r="O389" s="7" t="s">
        <v>185</v>
      </c>
      <c r="P389" s="727"/>
      <c r="Q389" s="727"/>
      <c r="R389" s="727"/>
      <c r="S389" s="727"/>
      <c r="T389" s="727"/>
    </row>
    <row r="390" spans="4:20">
      <c r="D390" s="11" t="s">
        <v>189</v>
      </c>
      <c r="E390" s="20" t="s">
        <v>178</v>
      </c>
      <c r="F390" s="7" t="s">
        <v>180</v>
      </c>
      <c r="H390" s="20" t="s">
        <v>178</v>
      </c>
      <c r="I390" s="11" t="s">
        <v>2525</v>
      </c>
      <c r="J390" s="11" t="s">
        <v>216</v>
      </c>
      <c r="K390" s="53"/>
      <c r="M390" s="11" t="s">
        <v>184</v>
      </c>
      <c r="N390" s="462" t="s">
        <v>2540</v>
      </c>
      <c r="O390" s="7" t="s">
        <v>185</v>
      </c>
      <c r="P390" s="727"/>
      <c r="Q390" s="727"/>
      <c r="R390" s="727"/>
      <c r="S390" s="727"/>
      <c r="T390" s="727"/>
    </row>
    <row r="391" spans="4:20">
      <c r="D391" s="11" t="s">
        <v>189</v>
      </c>
      <c r="E391" s="20" t="s">
        <v>178</v>
      </c>
      <c r="F391" s="7" t="s">
        <v>180</v>
      </c>
      <c r="H391" s="20" t="s">
        <v>178</v>
      </c>
      <c r="I391" s="11" t="s">
        <v>2525</v>
      </c>
      <c r="J391" s="11" t="s">
        <v>216</v>
      </c>
      <c r="K391" s="53"/>
      <c r="M391" s="11" t="s">
        <v>184</v>
      </c>
      <c r="N391" s="462" t="s">
        <v>2540</v>
      </c>
      <c r="O391" s="7" t="s">
        <v>185</v>
      </c>
      <c r="P391" s="727"/>
      <c r="Q391" s="727"/>
      <c r="R391" s="727"/>
      <c r="S391" s="727"/>
      <c r="T391" s="727"/>
    </row>
    <row r="392" spans="4:20">
      <c r="D392" s="11" t="s">
        <v>189</v>
      </c>
      <c r="E392" s="20" t="s">
        <v>178</v>
      </c>
      <c r="F392" s="7" t="s">
        <v>180</v>
      </c>
      <c r="H392" s="20" t="s">
        <v>178</v>
      </c>
      <c r="I392" s="11" t="s">
        <v>2525</v>
      </c>
      <c r="J392" s="11" t="s">
        <v>216</v>
      </c>
      <c r="K392" s="53"/>
      <c r="M392" s="11" t="s">
        <v>184</v>
      </c>
      <c r="N392" s="462" t="s">
        <v>2540</v>
      </c>
      <c r="O392" s="7" t="s">
        <v>185</v>
      </c>
      <c r="P392" s="727"/>
      <c r="Q392" s="727"/>
      <c r="R392" s="727"/>
      <c r="S392" s="727"/>
      <c r="T392" s="727"/>
    </row>
    <row r="393" spans="4:20">
      <c r="D393" s="11" t="s">
        <v>189</v>
      </c>
      <c r="E393" s="20" t="s">
        <v>178</v>
      </c>
      <c r="F393" s="7" t="s">
        <v>180</v>
      </c>
      <c r="H393" s="20" t="s">
        <v>178</v>
      </c>
      <c r="I393" s="11" t="s">
        <v>2525</v>
      </c>
      <c r="J393" s="11" t="s">
        <v>216</v>
      </c>
      <c r="K393" s="53"/>
      <c r="M393" s="11" t="s">
        <v>184</v>
      </c>
      <c r="N393" s="462" t="s">
        <v>2540</v>
      </c>
      <c r="O393" s="7" t="s">
        <v>185</v>
      </c>
      <c r="P393" s="727"/>
      <c r="Q393" s="727"/>
      <c r="R393" s="727"/>
      <c r="S393" s="727"/>
      <c r="T393" s="727"/>
    </row>
    <row r="394" spans="4:20">
      <c r="D394" s="11" t="s">
        <v>189</v>
      </c>
      <c r="E394" s="20" t="s">
        <v>178</v>
      </c>
      <c r="F394" s="7" t="s">
        <v>180</v>
      </c>
      <c r="H394" s="20" t="s">
        <v>178</v>
      </c>
      <c r="I394" s="11" t="s">
        <v>2525</v>
      </c>
      <c r="J394" s="11" t="s">
        <v>216</v>
      </c>
      <c r="K394" s="53"/>
      <c r="M394" s="11" t="s">
        <v>184</v>
      </c>
      <c r="N394" s="462" t="s">
        <v>2540</v>
      </c>
      <c r="O394" s="7" t="s">
        <v>185</v>
      </c>
      <c r="P394" s="727"/>
      <c r="Q394" s="727"/>
      <c r="R394" s="727"/>
      <c r="S394" s="727"/>
      <c r="T394" s="727"/>
    </row>
    <row r="395" spans="4:20">
      <c r="D395" s="11" t="s">
        <v>189</v>
      </c>
      <c r="E395" s="20" t="s">
        <v>178</v>
      </c>
      <c r="F395" s="7" t="s">
        <v>180</v>
      </c>
      <c r="H395" s="20" t="s">
        <v>178</v>
      </c>
      <c r="I395" s="11" t="s">
        <v>2525</v>
      </c>
      <c r="J395" s="11" t="s">
        <v>216</v>
      </c>
      <c r="K395" s="53"/>
      <c r="M395" s="11" t="s">
        <v>184</v>
      </c>
      <c r="N395" s="462" t="s">
        <v>2540</v>
      </c>
      <c r="O395" s="7" t="s">
        <v>185</v>
      </c>
      <c r="P395" s="727"/>
      <c r="Q395" s="727"/>
      <c r="R395" s="727"/>
      <c r="S395" s="727"/>
      <c r="T395" s="727"/>
    </row>
    <row r="396" spans="4:20">
      <c r="D396" s="11" t="s">
        <v>189</v>
      </c>
      <c r="E396" s="20" t="s">
        <v>178</v>
      </c>
      <c r="F396" s="7" t="s">
        <v>180</v>
      </c>
      <c r="H396" s="20" t="s">
        <v>178</v>
      </c>
      <c r="I396" s="11" t="s">
        <v>2525</v>
      </c>
      <c r="J396" s="11" t="s">
        <v>216</v>
      </c>
      <c r="K396" s="53"/>
      <c r="M396" s="11" t="s">
        <v>184</v>
      </c>
      <c r="N396" s="462" t="s">
        <v>2540</v>
      </c>
      <c r="O396" s="7" t="s">
        <v>185</v>
      </c>
      <c r="P396" s="727"/>
      <c r="Q396" s="727"/>
      <c r="R396" s="727"/>
      <c r="S396" s="727"/>
      <c r="T396" s="727"/>
    </row>
    <row r="397" spans="4:20">
      <c r="D397" s="11" t="s">
        <v>189</v>
      </c>
      <c r="E397" s="20" t="s">
        <v>178</v>
      </c>
      <c r="F397" s="7" t="s">
        <v>180</v>
      </c>
      <c r="H397" s="20" t="s">
        <v>178</v>
      </c>
      <c r="I397" s="11" t="s">
        <v>2525</v>
      </c>
      <c r="J397" s="11" t="s">
        <v>216</v>
      </c>
      <c r="K397" s="53"/>
      <c r="M397" s="11" t="s">
        <v>184</v>
      </c>
      <c r="N397" s="462" t="s">
        <v>2540</v>
      </c>
      <c r="O397" s="7" t="s">
        <v>185</v>
      </c>
      <c r="P397" s="727"/>
      <c r="Q397" s="727"/>
      <c r="R397" s="727"/>
      <c r="S397" s="727"/>
      <c r="T397" s="727"/>
    </row>
    <row r="398" spans="4:20">
      <c r="D398" s="11" t="s">
        <v>189</v>
      </c>
      <c r="E398" s="20" t="s">
        <v>178</v>
      </c>
      <c r="F398" s="7" t="s">
        <v>180</v>
      </c>
      <c r="H398" s="20" t="s">
        <v>178</v>
      </c>
      <c r="I398" s="11" t="s">
        <v>2525</v>
      </c>
      <c r="J398" s="29" t="s">
        <v>2547</v>
      </c>
      <c r="M398" s="29" t="s">
        <v>184</v>
      </c>
      <c r="N398" s="1360" t="s">
        <v>2540</v>
      </c>
      <c r="O398" s="31" t="s">
        <v>185</v>
      </c>
      <c r="P398" s="1044">
        <f>SUM(P380:P397)</f>
        <v>0</v>
      </c>
      <c r="Q398" s="1044">
        <f t="shared" ref="Q398:T398" si="71">SUM(Q380:Q397)</f>
        <v>0</v>
      </c>
      <c r="R398" s="1044">
        <f t="shared" si="71"/>
        <v>0</v>
      </c>
      <c r="S398" s="1044">
        <f t="shared" si="71"/>
        <v>0</v>
      </c>
      <c r="T398" s="1044">
        <f t="shared" si="71"/>
        <v>0</v>
      </c>
    </row>
    <row r="399" spans="4:20">
      <c r="D399" s="11" t="s">
        <v>189</v>
      </c>
      <c r="E399" s="20" t="s">
        <v>178</v>
      </c>
      <c r="F399" s="7" t="s">
        <v>180</v>
      </c>
      <c r="H399" s="20" t="s">
        <v>178</v>
      </c>
      <c r="I399" s="11" t="s">
        <v>2525</v>
      </c>
      <c r="J399" s="11" t="s">
        <v>2548</v>
      </c>
      <c r="M399" s="11" t="s">
        <v>184</v>
      </c>
      <c r="O399" s="7" t="s">
        <v>185</v>
      </c>
      <c r="P399" s="727"/>
      <c r="Q399" s="727"/>
      <c r="R399" s="727"/>
      <c r="S399" s="727"/>
      <c r="T399" s="727"/>
    </row>
    <row r="400" spans="4:20">
      <c r="D400" s="11" t="s">
        <v>189</v>
      </c>
      <c r="E400" s="20" t="s">
        <v>178</v>
      </c>
      <c r="F400" s="7" t="s">
        <v>180</v>
      </c>
      <c r="H400" s="20" t="s">
        <v>178</v>
      </c>
      <c r="I400" s="11" t="s">
        <v>2525</v>
      </c>
      <c r="J400" s="29" t="s">
        <v>2549</v>
      </c>
      <c r="M400" s="29" t="s">
        <v>184</v>
      </c>
      <c r="N400" s="29" t="s">
        <v>1374</v>
      </c>
      <c r="O400" s="31" t="s">
        <v>185</v>
      </c>
      <c r="P400" s="1044">
        <f>SUM(P398:P399)</f>
        <v>0</v>
      </c>
      <c r="Q400" s="1044">
        <f t="shared" ref="Q400" si="72">SUM(Q398:Q399)</f>
        <v>0</v>
      </c>
      <c r="R400" s="1044">
        <f t="shared" ref="R400" si="73">SUM(R398:R399)</f>
        <v>0</v>
      </c>
      <c r="S400" s="1044">
        <f t="shared" ref="S400" si="74">SUM(S398:S399)</f>
        <v>0</v>
      </c>
      <c r="T400" s="1044">
        <f t="shared" ref="T400" si="75">SUM(T398:T399)</f>
        <v>0</v>
      </c>
    </row>
    <row r="402" spans="4:20" ht="14.25" customHeight="1">
      <c r="D402" s="80" t="s">
        <v>2526</v>
      </c>
      <c r="E402" s="81"/>
      <c r="F402" s="81"/>
      <c r="G402" s="81"/>
      <c r="H402" s="81"/>
      <c r="I402" s="81"/>
      <c r="J402" s="81"/>
      <c r="K402" s="81"/>
      <c r="L402" s="81"/>
      <c r="M402" s="81"/>
      <c r="N402" s="81"/>
      <c r="O402" s="81"/>
      <c r="P402" s="1103"/>
      <c r="Q402" s="1103"/>
      <c r="R402" s="1103"/>
      <c r="S402" s="1103"/>
      <c r="T402" s="1103"/>
    </row>
    <row r="403" spans="4:20">
      <c r="D403" s="12"/>
      <c r="E403" s="12"/>
      <c r="F403" s="7"/>
      <c r="G403" s="12"/>
      <c r="H403" s="12"/>
      <c r="I403" s="12"/>
      <c r="J403" s="7"/>
      <c r="K403" s="7"/>
      <c r="L403" s="7"/>
      <c r="M403" s="22"/>
      <c r="N403" s="22"/>
      <c r="O403" s="15"/>
      <c r="P403" s="1104"/>
      <c r="Q403" s="1104"/>
      <c r="R403" s="1105"/>
      <c r="S403" s="1106"/>
      <c r="T403" s="1107"/>
    </row>
    <row r="404" spans="4:20">
      <c r="D404" s="20" t="s">
        <v>189</v>
      </c>
      <c r="E404" s="20" t="s">
        <v>178</v>
      </c>
      <c r="F404" s="7" t="s">
        <v>180</v>
      </c>
      <c r="G404" s="20"/>
      <c r="H404" s="20" t="s">
        <v>178</v>
      </c>
      <c r="I404" s="11" t="s">
        <v>2526</v>
      </c>
      <c r="J404" s="11" t="s">
        <v>2539</v>
      </c>
      <c r="K404" s="20"/>
      <c r="L404" s="7"/>
      <c r="M404" s="21" t="s">
        <v>184</v>
      </c>
      <c r="N404" s="462" t="s">
        <v>2540</v>
      </c>
      <c r="O404" s="7" t="s">
        <v>185</v>
      </c>
      <c r="P404" s="727"/>
      <c r="Q404" s="727"/>
      <c r="R404" s="727"/>
      <c r="S404" s="727"/>
      <c r="T404" s="727"/>
    </row>
    <row r="405" spans="4:20">
      <c r="D405" s="20" t="s">
        <v>189</v>
      </c>
      <c r="E405" s="20" t="s">
        <v>178</v>
      </c>
      <c r="F405" s="7" t="s">
        <v>180</v>
      </c>
      <c r="G405" s="20"/>
      <c r="H405" s="20" t="s">
        <v>178</v>
      </c>
      <c r="I405" s="11" t="s">
        <v>2526</v>
      </c>
      <c r="J405" s="11" t="s">
        <v>2541</v>
      </c>
      <c r="K405" s="20"/>
      <c r="L405" s="7"/>
      <c r="M405" s="21" t="s">
        <v>184</v>
      </c>
      <c r="N405" s="462" t="s">
        <v>2540</v>
      </c>
      <c r="O405" s="7" t="s">
        <v>185</v>
      </c>
      <c r="P405" s="727"/>
      <c r="Q405" s="727"/>
      <c r="R405" s="727"/>
      <c r="S405" s="727"/>
      <c r="T405" s="727"/>
    </row>
    <row r="406" spans="4:20">
      <c r="D406" s="20" t="s">
        <v>189</v>
      </c>
      <c r="E406" s="20" t="s">
        <v>178</v>
      </c>
      <c r="F406" s="7" t="s">
        <v>180</v>
      </c>
      <c r="G406" s="20"/>
      <c r="H406" s="20" t="s">
        <v>178</v>
      </c>
      <c r="I406" s="11" t="s">
        <v>2526</v>
      </c>
      <c r="J406" s="11" t="s">
        <v>432</v>
      </c>
      <c r="K406" s="20"/>
      <c r="L406" s="7"/>
      <c r="M406" s="21" t="s">
        <v>184</v>
      </c>
      <c r="N406" s="462" t="s">
        <v>2540</v>
      </c>
      <c r="O406" s="7" t="s">
        <v>185</v>
      </c>
      <c r="P406" s="727"/>
      <c r="Q406" s="727"/>
      <c r="R406" s="727"/>
      <c r="S406" s="727"/>
      <c r="T406" s="727"/>
    </row>
    <row r="407" spans="4:20">
      <c r="D407" s="20" t="s">
        <v>189</v>
      </c>
      <c r="E407" s="20" t="s">
        <v>178</v>
      </c>
      <c r="F407" s="7" t="s">
        <v>180</v>
      </c>
      <c r="G407" s="20"/>
      <c r="H407" s="20" t="s">
        <v>178</v>
      </c>
      <c r="I407" s="11" t="s">
        <v>2526</v>
      </c>
      <c r="J407" s="11" t="s">
        <v>2542</v>
      </c>
      <c r="K407" s="20"/>
      <c r="L407" s="7"/>
      <c r="M407" s="21" t="s">
        <v>184</v>
      </c>
      <c r="N407" s="462" t="s">
        <v>2540</v>
      </c>
      <c r="O407" s="7" t="s">
        <v>185</v>
      </c>
      <c r="P407" s="727"/>
      <c r="Q407" s="727"/>
      <c r="R407" s="727"/>
      <c r="S407" s="727"/>
      <c r="T407" s="727"/>
    </row>
    <row r="408" spans="4:20">
      <c r="D408" s="15" t="s">
        <v>189</v>
      </c>
      <c r="E408" s="20" t="s">
        <v>178</v>
      </c>
      <c r="F408" s="7" t="s">
        <v>180</v>
      </c>
      <c r="G408" s="15"/>
      <c r="H408" s="20" t="s">
        <v>178</v>
      </c>
      <c r="I408" s="11" t="s">
        <v>2526</v>
      </c>
      <c r="J408" s="11" t="s">
        <v>2543</v>
      </c>
      <c r="K408" s="15"/>
      <c r="L408" s="7"/>
      <c r="M408" s="13" t="s">
        <v>184</v>
      </c>
      <c r="N408" s="462" t="s">
        <v>2540</v>
      </c>
      <c r="O408" s="7" t="s">
        <v>185</v>
      </c>
      <c r="P408" s="727"/>
      <c r="Q408" s="727"/>
      <c r="R408" s="727"/>
      <c r="S408" s="727"/>
      <c r="T408" s="727"/>
    </row>
    <row r="409" spans="4:20">
      <c r="D409" s="15" t="s">
        <v>189</v>
      </c>
      <c r="E409" s="20" t="s">
        <v>178</v>
      </c>
      <c r="F409" s="7" t="s">
        <v>180</v>
      </c>
      <c r="G409" s="15"/>
      <c r="H409" s="20" t="s">
        <v>178</v>
      </c>
      <c r="I409" s="11" t="s">
        <v>2526</v>
      </c>
      <c r="J409" s="11" t="s">
        <v>2544</v>
      </c>
      <c r="K409" s="15"/>
      <c r="L409" s="7"/>
      <c r="M409" s="23" t="s">
        <v>184</v>
      </c>
      <c r="N409" s="462" t="s">
        <v>2540</v>
      </c>
      <c r="O409" s="7" t="s">
        <v>185</v>
      </c>
      <c r="P409" s="727"/>
      <c r="Q409" s="727"/>
      <c r="R409" s="727"/>
      <c r="S409" s="727"/>
      <c r="T409" s="727"/>
    </row>
    <row r="410" spans="4:20">
      <c r="D410" s="15" t="s">
        <v>189</v>
      </c>
      <c r="E410" s="20" t="s">
        <v>178</v>
      </c>
      <c r="F410" s="7" t="s">
        <v>180</v>
      </c>
      <c r="G410" s="15"/>
      <c r="H410" s="20" t="s">
        <v>178</v>
      </c>
      <c r="I410" s="11" t="s">
        <v>2526</v>
      </c>
      <c r="J410" s="11" t="s">
        <v>2545</v>
      </c>
      <c r="K410" s="15"/>
      <c r="L410" s="7"/>
      <c r="M410" s="23" t="s">
        <v>184</v>
      </c>
      <c r="N410" s="462" t="s">
        <v>2540</v>
      </c>
      <c r="O410" s="7" t="s">
        <v>185</v>
      </c>
      <c r="P410" s="727"/>
      <c r="Q410" s="727"/>
      <c r="R410" s="727"/>
      <c r="S410" s="727"/>
      <c r="T410" s="727"/>
    </row>
    <row r="411" spans="4:20">
      <c r="D411" s="15" t="s">
        <v>189</v>
      </c>
      <c r="E411" s="20" t="s">
        <v>178</v>
      </c>
      <c r="F411" s="7" t="s">
        <v>180</v>
      </c>
      <c r="G411" s="15"/>
      <c r="H411" s="20" t="s">
        <v>178</v>
      </c>
      <c r="I411" s="11" t="s">
        <v>2526</v>
      </c>
      <c r="J411" s="11" t="s">
        <v>2546</v>
      </c>
      <c r="K411" s="15"/>
      <c r="L411" s="7"/>
      <c r="M411" s="23" t="s">
        <v>184</v>
      </c>
      <c r="N411" s="462" t="s">
        <v>2540</v>
      </c>
      <c r="O411" s="7" t="s">
        <v>185</v>
      </c>
      <c r="P411" s="727"/>
      <c r="Q411" s="727"/>
      <c r="R411" s="727"/>
      <c r="S411" s="727"/>
      <c r="T411" s="727"/>
    </row>
    <row r="412" spans="4:20">
      <c r="D412" s="11" t="s">
        <v>189</v>
      </c>
      <c r="E412" s="20" t="s">
        <v>178</v>
      </c>
      <c r="F412" s="7" t="s">
        <v>180</v>
      </c>
      <c r="H412" s="20" t="s">
        <v>178</v>
      </c>
      <c r="I412" s="11" t="s">
        <v>2526</v>
      </c>
      <c r="J412" s="11" t="s">
        <v>216</v>
      </c>
      <c r="K412" s="53"/>
      <c r="M412" s="11" t="s">
        <v>184</v>
      </c>
      <c r="N412" s="462" t="s">
        <v>2540</v>
      </c>
      <c r="O412" s="7" t="s">
        <v>185</v>
      </c>
      <c r="P412" s="727"/>
      <c r="Q412" s="727"/>
      <c r="R412" s="727"/>
      <c r="S412" s="727"/>
      <c r="T412" s="727"/>
    </row>
    <row r="413" spans="4:20">
      <c r="D413" s="11" t="s">
        <v>189</v>
      </c>
      <c r="E413" s="20" t="s">
        <v>178</v>
      </c>
      <c r="F413" s="7" t="s">
        <v>180</v>
      </c>
      <c r="H413" s="20" t="s">
        <v>178</v>
      </c>
      <c r="I413" s="11" t="s">
        <v>2526</v>
      </c>
      <c r="J413" s="11" t="s">
        <v>216</v>
      </c>
      <c r="K413" s="53"/>
      <c r="M413" s="11" t="s">
        <v>184</v>
      </c>
      <c r="N413" s="462" t="s">
        <v>2540</v>
      </c>
      <c r="O413" s="7" t="s">
        <v>185</v>
      </c>
      <c r="P413" s="727"/>
      <c r="Q413" s="727"/>
      <c r="R413" s="727"/>
      <c r="S413" s="727"/>
      <c r="T413" s="727"/>
    </row>
    <row r="414" spans="4:20">
      <c r="D414" s="11" t="s">
        <v>189</v>
      </c>
      <c r="E414" s="20" t="s">
        <v>178</v>
      </c>
      <c r="F414" s="7" t="s">
        <v>180</v>
      </c>
      <c r="H414" s="20" t="s">
        <v>178</v>
      </c>
      <c r="I414" s="11" t="s">
        <v>2526</v>
      </c>
      <c r="J414" s="11" t="s">
        <v>216</v>
      </c>
      <c r="K414" s="53"/>
      <c r="M414" s="11" t="s">
        <v>184</v>
      </c>
      <c r="N414" s="462" t="s">
        <v>2540</v>
      </c>
      <c r="O414" s="7" t="s">
        <v>185</v>
      </c>
      <c r="P414" s="727"/>
      <c r="Q414" s="727"/>
      <c r="R414" s="727"/>
      <c r="S414" s="727"/>
      <c r="T414" s="727"/>
    </row>
    <row r="415" spans="4:20">
      <c r="D415" s="11" t="s">
        <v>189</v>
      </c>
      <c r="E415" s="20" t="s">
        <v>178</v>
      </c>
      <c r="F415" s="7" t="s">
        <v>180</v>
      </c>
      <c r="H415" s="20" t="s">
        <v>178</v>
      </c>
      <c r="I415" s="11" t="s">
        <v>2526</v>
      </c>
      <c r="J415" s="11" t="s">
        <v>216</v>
      </c>
      <c r="K415" s="53"/>
      <c r="M415" s="11" t="s">
        <v>184</v>
      </c>
      <c r="N415" s="462" t="s">
        <v>2540</v>
      </c>
      <c r="O415" s="7" t="s">
        <v>185</v>
      </c>
      <c r="P415" s="727"/>
      <c r="Q415" s="727"/>
      <c r="R415" s="727"/>
      <c r="S415" s="727"/>
      <c r="T415" s="727"/>
    </row>
    <row r="416" spans="4:20">
      <c r="D416" s="11" t="s">
        <v>189</v>
      </c>
      <c r="E416" s="20" t="s">
        <v>178</v>
      </c>
      <c r="F416" s="7" t="s">
        <v>180</v>
      </c>
      <c r="H416" s="20" t="s">
        <v>178</v>
      </c>
      <c r="I416" s="11" t="s">
        <v>2526</v>
      </c>
      <c r="J416" s="11" t="s">
        <v>216</v>
      </c>
      <c r="K416" s="53"/>
      <c r="M416" s="11" t="s">
        <v>184</v>
      </c>
      <c r="N416" s="462" t="s">
        <v>2540</v>
      </c>
      <c r="O416" s="7" t="s">
        <v>185</v>
      </c>
      <c r="P416" s="727"/>
      <c r="Q416" s="727"/>
      <c r="R416" s="727"/>
      <c r="S416" s="727"/>
      <c r="T416" s="727"/>
    </row>
    <row r="417" spans="4:20">
      <c r="D417" s="11" t="s">
        <v>189</v>
      </c>
      <c r="E417" s="20" t="s">
        <v>178</v>
      </c>
      <c r="F417" s="7" t="s">
        <v>180</v>
      </c>
      <c r="H417" s="20" t="s">
        <v>178</v>
      </c>
      <c r="I417" s="11" t="s">
        <v>2526</v>
      </c>
      <c r="J417" s="11" t="s">
        <v>216</v>
      </c>
      <c r="K417" s="53"/>
      <c r="M417" s="11" t="s">
        <v>184</v>
      </c>
      <c r="N417" s="462" t="s">
        <v>2540</v>
      </c>
      <c r="O417" s="7" t="s">
        <v>185</v>
      </c>
      <c r="P417" s="727"/>
      <c r="Q417" s="727"/>
      <c r="R417" s="727"/>
      <c r="S417" s="727"/>
      <c r="T417" s="727"/>
    </row>
    <row r="418" spans="4:20">
      <c r="D418" s="11" t="s">
        <v>189</v>
      </c>
      <c r="E418" s="20" t="s">
        <v>178</v>
      </c>
      <c r="F418" s="7" t="s">
        <v>180</v>
      </c>
      <c r="H418" s="20" t="s">
        <v>178</v>
      </c>
      <c r="I418" s="11" t="s">
        <v>2526</v>
      </c>
      <c r="J418" s="11" t="s">
        <v>216</v>
      </c>
      <c r="K418" s="53"/>
      <c r="M418" s="11" t="s">
        <v>184</v>
      </c>
      <c r="N418" s="462" t="s">
        <v>2540</v>
      </c>
      <c r="O418" s="7" t="s">
        <v>185</v>
      </c>
      <c r="P418" s="727"/>
      <c r="Q418" s="727"/>
      <c r="R418" s="727"/>
      <c r="S418" s="727"/>
      <c r="T418" s="727"/>
    </row>
    <row r="419" spans="4:20">
      <c r="D419" s="11" t="s">
        <v>189</v>
      </c>
      <c r="E419" s="20" t="s">
        <v>178</v>
      </c>
      <c r="F419" s="7" t="s">
        <v>180</v>
      </c>
      <c r="H419" s="20" t="s">
        <v>178</v>
      </c>
      <c r="I419" s="11" t="s">
        <v>2526</v>
      </c>
      <c r="J419" s="11" t="s">
        <v>216</v>
      </c>
      <c r="K419" s="53"/>
      <c r="M419" s="11" t="s">
        <v>184</v>
      </c>
      <c r="N419" s="462" t="s">
        <v>2540</v>
      </c>
      <c r="O419" s="7" t="s">
        <v>185</v>
      </c>
      <c r="P419" s="727"/>
      <c r="Q419" s="727"/>
      <c r="R419" s="727"/>
      <c r="S419" s="727"/>
      <c r="T419" s="727"/>
    </row>
    <row r="420" spans="4:20">
      <c r="D420" s="11" t="s">
        <v>189</v>
      </c>
      <c r="E420" s="20" t="s">
        <v>178</v>
      </c>
      <c r="F420" s="7" t="s">
        <v>180</v>
      </c>
      <c r="H420" s="20" t="s">
        <v>178</v>
      </c>
      <c r="I420" s="11" t="s">
        <v>2526</v>
      </c>
      <c r="J420" s="11" t="s">
        <v>216</v>
      </c>
      <c r="K420" s="53"/>
      <c r="M420" s="11" t="s">
        <v>184</v>
      </c>
      <c r="N420" s="462" t="s">
        <v>2540</v>
      </c>
      <c r="O420" s="7" t="s">
        <v>185</v>
      </c>
      <c r="P420" s="727"/>
      <c r="Q420" s="727"/>
      <c r="R420" s="727"/>
      <c r="S420" s="727"/>
      <c r="T420" s="727"/>
    </row>
    <row r="421" spans="4:20">
      <c r="D421" s="11" t="s">
        <v>189</v>
      </c>
      <c r="E421" s="20" t="s">
        <v>178</v>
      </c>
      <c r="F421" s="7" t="s">
        <v>180</v>
      </c>
      <c r="H421" s="20" t="s">
        <v>178</v>
      </c>
      <c r="I421" s="11" t="s">
        <v>2526</v>
      </c>
      <c r="J421" s="11" t="s">
        <v>216</v>
      </c>
      <c r="K421" s="53"/>
      <c r="M421" s="11" t="s">
        <v>184</v>
      </c>
      <c r="N421" s="462" t="s">
        <v>2540</v>
      </c>
      <c r="O421" s="7" t="s">
        <v>185</v>
      </c>
      <c r="P421" s="727"/>
      <c r="Q421" s="727"/>
      <c r="R421" s="727"/>
      <c r="S421" s="727"/>
      <c r="T421" s="727"/>
    </row>
    <row r="422" spans="4:20">
      <c r="D422" s="11" t="s">
        <v>189</v>
      </c>
      <c r="E422" s="20" t="s">
        <v>178</v>
      </c>
      <c r="F422" s="7" t="s">
        <v>180</v>
      </c>
      <c r="H422" s="20" t="s">
        <v>178</v>
      </c>
      <c r="I422" s="11" t="s">
        <v>2526</v>
      </c>
      <c r="J422" s="29" t="s">
        <v>2547</v>
      </c>
      <c r="M422" s="29" t="s">
        <v>184</v>
      </c>
      <c r="N422" s="1360" t="s">
        <v>2540</v>
      </c>
      <c r="O422" s="31" t="s">
        <v>185</v>
      </c>
      <c r="P422" s="1044">
        <f>SUM(P404:P421)</f>
        <v>0</v>
      </c>
      <c r="Q422" s="1044">
        <f t="shared" ref="Q422:T422" si="76">SUM(Q404:Q421)</f>
        <v>0</v>
      </c>
      <c r="R422" s="1044">
        <f t="shared" si="76"/>
        <v>0</v>
      </c>
      <c r="S422" s="1044">
        <f t="shared" si="76"/>
        <v>0</v>
      </c>
      <c r="T422" s="1044">
        <f t="shared" si="76"/>
        <v>0</v>
      </c>
    </row>
    <row r="423" spans="4:20">
      <c r="D423" s="11" t="s">
        <v>189</v>
      </c>
      <c r="E423" s="20" t="s">
        <v>178</v>
      </c>
      <c r="F423" s="7" t="s">
        <v>180</v>
      </c>
      <c r="H423" s="20" t="s">
        <v>178</v>
      </c>
      <c r="I423" s="11" t="s">
        <v>2526</v>
      </c>
      <c r="J423" s="11" t="s">
        <v>2548</v>
      </c>
      <c r="M423" s="11" t="s">
        <v>184</v>
      </c>
      <c r="O423" s="7" t="s">
        <v>185</v>
      </c>
      <c r="P423" s="727"/>
      <c r="Q423" s="727"/>
      <c r="R423" s="727"/>
      <c r="S423" s="727"/>
      <c r="T423" s="727"/>
    </row>
    <row r="424" spans="4:20">
      <c r="D424" s="11" t="s">
        <v>189</v>
      </c>
      <c r="E424" s="20" t="s">
        <v>178</v>
      </c>
      <c r="F424" s="7" t="s">
        <v>180</v>
      </c>
      <c r="H424" s="20" t="s">
        <v>178</v>
      </c>
      <c r="I424" s="11" t="s">
        <v>2526</v>
      </c>
      <c r="J424" s="29" t="s">
        <v>2549</v>
      </c>
      <c r="M424" s="29" t="s">
        <v>184</v>
      </c>
      <c r="N424" s="29" t="s">
        <v>1374</v>
      </c>
      <c r="O424" s="31" t="s">
        <v>185</v>
      </c>
      <c r="P424" s="1044">
        <f>SUM(P422:P423)</f>
        <v>0</v>
      </c>
      <c r="Q424" s="1044">
        <f t="shared" ref="Q424" si="77">SUM(Q422:Q423)</f>
        <v>0</v>
      </c>
      <c r="R424" s="1044">
        <f t="shared" ref="R424" si="78">SUM(R422:R423)</f>
        <v>0</v>
      </c>
      <c r="S424" s="1044">
        <f t="shared" ref="S424" si="79">SUM(S422:S423)</f>
        <v>0</v>
      </c>
      <c r="T424" s="1044">
        <f t="shared" ref="T424" si="80">SUM(T422:T423)</f>
        <v>0</v>
      </c>
    </row>
    <row r="425" spans="4:20">
      <c r="P425" s="399"/>
      <c r="Q425" s="399"/>
      <c r="R425" s="399"/>
      <c r="S425" s="399"/>
      <c r="T425" s="399"/>
    </row>
    <row r="426" spans="4:20" ht="14.25" customHeight="1">
      <c r="D426" s="80" t="s">
        <v>2527</v>
      </c>
      <c r="E426" s="81"/>
      <c r="F426" s="81"/>
      <c r="G426" s="81"/>
      <c r="H426" s="81"/>
      <c r="I426" s="81"/>
      <c r="J426" s="81"/>
      <c r="K426" s="81"/>
      <c r="L426" s="81"/>
      <c r="M426" s="81"/>
      <c r="N426" s="81"/>
      <c r="O426" s="81"/>
      <c r="P426" s="1103"/>
      <c r="Q426" s="1103"/>
      <c r="R426" s="1103"/>
      <c r="S426" s="1103"/>
      <c r="T426" s="1103"/>
    </row>
    <row r="427" spans="4:20">
      <c r="D427" s="12"/>
      <c r="E427" s="12"/>
      <c r="F427" s="7"/>
      <c r="G427" s="12"/>
      <c r="H427" s="12"/>
      <c r="I427" s="12"/>
      <c r="J427" s="7"/>
      <c r="K427" s="7"/>
      <c r="L427" s="7"/>
      <c r="M427" s="22"/>
      <c r="N427" s="22"/>
      <c r="O427" s="15"/>
      <c r="P427" s="1104"/>
      <c r="Q427" s="1104"/>
      <c r="R427" s="1105"/>
      <c r="S427" s="1106"/>
      <c r="T427" s="1107"/>
    </row>
    <row r="428" spans="4:20">
      <c r="D428" s="20" t="s">
        <v>189</v>
      </c>
      <c r="E428" s="20" t="s">
        <v>178</v>
      </c>
      <c r="F428" s="7" t="s">
        <v>180</v>
      </c>
      <c r="G428" s="20"/>
      <c r="H428" s="20" t="s">
        <v>178</v>
      </c>
      <c r="I428" s="11" t="s">
        <v>2527</v>
      </c>
      <c r="J428" s="11" t="s">
        <v>2539</v>
      </c>
      <c r="K428" s="20"/>
      <c r="L428" s="7"/>
      <c r="M428" s="21" t="s">
        <v>184</v>
      </c>
      <c r="N428" s="462" t="s">
        <v>2540</v>
      </c>
      <c r="O428" s="7" t="s">
        <v>185</v>
      </c>
      <c r="P428" s="727"/>
      <c r="Q428" s="727"/>
      <c r="R428" s="727"/>
      <c r="S428" s="727"/>
      <c r="T428" s="727"/>
    </row>
    <row r="429" spans="4:20">
      <c r="D429" s="20" t="s">
        <v>189</v>
      </c>
      <c r="E429" s="20" t="s">
        <v>178</v>
      </c>
      <c r="F429" s="7" t="s">
        <v>180</v>
      </c>
      <c r="G429" s="20"/>
      <c r="H429" s="20" t="s">
        <v>178</v>
      </c>
      <c r="I429" s="11" t="s">
        <v>2527</v>
      </c>
      <c r="J429" s="11" t="s">
        <v>2541</v>
      </c>
      <c r="K429" s="20"/>
      <c r="L429" s="7"/>
      <c r="M429" s="21" t="s">
        <v>184</v>
      </c>
      <c r="N429" s="462" t="s">
        <v>2540</v>
      </c>
      <c r="O429" s="7" t="s">
        <v>185</v>
      </c>
      <c r="P429" s="727"/>
      <c r="Q429" s="727"/>
      <c r="R429" s="727"/>
      <c r="S429" s="727"/>
      <c r="T429" s="727"/>
    </row>
    <row r="430" spans="4:20">
      <c r="D430" s="20" t="s">
        <v>189</v>
      </c>
      <c r="E430" s="20" t="s">
        <v>178</v>
      </c>
      <c r="F430" s="7" t="s">
        <v>180</v>
      </c>
      <c r="G430" s="20"/>
      <c r="H430" s="20" t="s">
        <v>178</v>
      </c>
      <c r="I430" s="11" t="s">
        <v>2527</v>
      </c>
      <c r="J430" s="11" t="s">
        <v>432</v>
      </c>
      <c r="K430" s="20"/>
      <c r="L430" s="7"/>
      <c r="M430" s="21" t="s">
        <v>184</v>
      </c>
      <c r="N430" s="462" t="s">
        <v>2540</v>
      </c>
      <c r="O430" s="7" t="s">
        <v>185</v>
      </c>
      <c r="P430" s="727"/>
      <c r="Q430" s="727"/>
      <c r="R430" s="727"/>
      <c r="S430" s="727"/>
      <c r="T430" s="727"/>
    </row>
    <row r="431" spans="4:20">
      <c r="D431" s="20" t="s">
        <v>189</v>
      </c>
      <c r="E431" s="20" t="s">
        <v>178</v>
      </c>
      <c r="F431" s="7" t="s">
        <v>180</v>
      </c>
      <c r="G431" s="20"/>
      <c r="H431" s="20" t="s">
        <v>178</v>
      </c>
      <c r="I431" s="11" t="s">
        <v>2527</v>
      </c>
      <c r="J431" s="11" t="s">
        <v>2542</v>
      </c>
      <c r="K431" s="20"/>
      <c r="L431" s="7"/>
      <c r="M431" s="21" t="s">
        <v>184</v>
      </c>
      <c r="N431" s="462" t="s">
        <v>2540</v>
      </c>
      <c r="O431" s="7" t="s">
        <v>185</v>
      </c>
      <c r="P431" s="727"/>
      <c r="Q431" s="727"/>
      <c r="R431" s="727"/>
      <c r="S431" s="727"/>
      <c r="T431" s="727"/>
    </row>
    <row r="432" spans="4:20">
      <c r="D432" s="15" t="s">
        <v>189</v>
      </c>
      <c r="E432" s="20" t="s">
        <v>178</v>
      </c>
      <c r="F432" s="7" t="s">
        <v>180</v>
      </c>
      <c r="G432" s="15"/>
      <c r="H432" s="20" t="s">
        <v>178</v>
      </c>
      <c r="I432" s="11" t="s">
        <v>2527</v>
      </c>
      <c r="J432" s="11" t="s">
        <v>2543</v>
      </c>
      <c r="K432" s="15"/>
      <c r="L432" s="7"/>
      <c r="M432" s="13" t="s">
        <v>184</v>
      </c>
      <c r="N432" s="462" t="s">
        <v>2540</v>
      </c>
      <c r="O432" s="7" t="s">
        <v>185</v>
      </c>
      <c r="P432" s="727"/>
      <c r="Q432" s="727"/>
      <c r="R432" s="727"/>
      <c r="S432" s="727"/>
      <c r="T432" s="727"/>
    </row>
    <row r="433" spans="4:20">
      <c r="D433" s="15" t="s">
        <v>189</v>
      </c>
      <c r="E433" s="20" t="s">
        <v>178</v>
      </c>
      <c r="F433" s="7" t="s">
        <v>180</v>
      </c>
      <c r="G433" s="15"/>
      <c r="H433" s="20" t="s">
        <v>178</v>
      </c>
      <c r="I433" s="11" t="s">
        <v>2527</v>
      </c>
      <c r="J433" s="11" t="s">
        <v>2544</v>
      </c>
      <c r="K433" s="15"/>
      <c r="L433" s="7"/>
      <c r="M433" s="23" t="s">
        <v>184</v>
      </c>
      <c r="N433" s="462" t="s">
        <v>2540</v>
      </c>
      <c r="O433" s="7" t="s">
        <v>185</v>
      </c>
      <c r="P433" s="727"/>
      <c r="Q433" s="727"/>
      <c r="R433" s="727"/>
      <c r="S433" s="727"/>
      <c r="T433" s="727"/>
    </row>
    <row r="434" spans="4:20">
      <c r="D434" s="15" t="s">
        <v>189</v>
      </c>
      <c r="E434" s="20" t="s">
        <v>178</v>
      </c>
      <c r="F434" s="7" t="s">
        <v>180</v>
      </c>
      <c r="G434" s="15"/>
      <c r="H434" s="20" t="s">
        <v>178</v>
      </c>
      <c r="I434" s="11" t="s">
        <v>2527</v>
      </c>
      <c r="J434" s="11" t="s">
        <v>2545</v>
      </c>
      <c r="K434" s="15"/>
      <c r="L434" s="7"/>
      <c r="M434" s="23" t="s">
        <v>184</v>
      </c>
      <c r="N434" s="462" t="s">
        <v>2540</v>
      </c>
      <c r="O434" s="7" t="s">
        <v>185</v>
      </c>
      <c r="P434" s="727"/>
      <c r="Q434" s="727"/>
      <c r="R434" s="727"/>
      <c r="S434" s="727"/>
      <c r="T434" s="727"/>
    </row>
    <row r="435" spans="4:20">
      <c r="D435" s="15" t="s">
        <v>189</v>
      </c>
      <c r="E435" s="20" t="s">
        <v>178</v>
      </c>
      <c r="F435" s="7" t="s">
        <v>180</v>
      </c>
      <c r="G435" s="15"/>
      <c r="H435" s="20" t="s">
        <v>178</v>
      </c>
      <c r="I435" s="11" t="s">
        <v>2527</v>
      </c>
      <c r="J435" s="11" t="s">
        <v>2546</v>
      </c>
      <c r="K435" s="15"/>
      <c r="L435" s="7"/>
      <c r="M435" s="23" t="s">
        <v>184</v>
      </c>
      <c r="N435" s="462" t="s">
        <v>2540</v>
      </c>
      <c r="O435" s="7" t="s">
        <v>185</v>
      </c>
      <c r="P435" s="727"/>
      <c r="Q435" s="727"/>
      <c r="R435" s="727"/>
      <c r="S435" s="727"/>
      <c r="T435" s="727"/>
    </row>
    <row r="436" spans="4:20">
      <c r="D436" s="11" t="s">
        <v>189</v>
      </c>
      <c r="E436" s="20" t="s">
        <v>178</v>
      </c>
      <c r="F436" s="7" t="s">
        <v>180</v>
      </c>
      <c r="H436" s="20" t="s">
        <v>178</v>
      </c>
      <c r="I436" s="11" t="s">
        <v>2527</v>
      </c>
      <c r="J436" s="11" t="s">
        <v>216</v>
      </c>
      <c r="K436" s="53"/>
      <c r="M436" s="11" t="s">
        <v>184</v>
      </c>
      <c r="N436" s="462" t="s">
        <v>2540</v>
      </c>
      <c r="O436" s="7" t="s">
        <v>185</v>
      </c>
      <c r="P436" s="727"/>
      <c r="Q436" s="727"/>
      <c r="R436" s="727"/>
      <c r="S436" s="727"/>
      <c r="T436" s="727"/>
    </row>
    <row r="437" spans="4:20">
      <c r="D437" s="11" t="s">
        <v>189</v>
      </c>
      <c r="E437" s="20" t="s">
        <v>178</v>
      </c>
      <c r="F437" s="7" t="s">
        <v>180</v>
      </c>
      <c r="H437" s="20" t="s">
        <v>178</v>
      </c>
      <c r="I437" s="11" t="s">
        <v>2527</v>
      </c>
      <c r="J437" s="11" t="s">
        <v>216</v>
      </c>
      <c r="K437" s="53"/>
      <c r="M437" s="11" t="s">
        <v>184</v>
      </c>
      <c r="N437" s="462" t="s">
        <v>2540</v>
      </c>
      <c r="O437" s="7" t="s">
        <v>185</v>
      </c>
      <c r="P437" s="727"/>
      <c r="Q437" s="727"/>
      <c r="R437" s="727"/>
      <c r="S437" s="727"/>
      <c r="T437" s="727"/>
    </row>
    <row r="438" spans="4:20">
      <c r="D438" s="11" t="s">
        <v>189</v>
      </c>
      <c r="E438" s="20" t="s">
        <v>178</v>
      </c>
      <c r="F438" s="7" t="s">
        <v>180</v>
      </c>
      <c r="H438" s="20" t="s">
        <v>178</v>
      </c>
      <c r="I438" s="11" t="s">
        <v>2527</v>
      </c>
      <c r="J438" s="11" t="s">
        <v>216</v>
      </c>
      <c r="K438" s="53"/>
      <c r="M438" s="11" t="s">
        <v>184</v>
      </c>
      <c r="N438" s="462" t="s">
        <v>2540</v>
      </c>
      <c r="O438" s="7" t="s">
        <v>185</v>
      </c>
      <c r="P438" s="727"/>
      <c r="Q438" s="727"/>
      <c r="R438" s="727"/>
      <c r="S438" s="727"/>
      <c r="T438" s="727"/>
    </row>
    <row r="439" spans="4:20">
      <c r="D439" s="11" t="s">
        <v>189</v>
      </c>
      <c r="E439" s="20" t="s">
        <v>178</v>
      </c>
      <c r="F439" s="7" t="s">
        <v>180</v>
      </c>
      <c r="H439" s="20" t="s">
        <v>178</v>
      </c>
      <c r="I439" s="11" t="s">
        <v>2527</v>
      </c>
      <c r="J439" s="11" t="s">
        <v>216</v>
      </c>
      <c r="K439" s="53"/>
      <c r="M439" s="11" t="s">
        <v>184</v>
      </c>
      <c r="N439" s="462" t="s">
        <v>2540</v>
      </c>
      <c r="O439" s="7" t="s">
        <v>185</v>
      </c>
      <c r="P439" s="727"/>
      <c r="Q439" s="727"/>
      <c r="R439" s="727"/>
      <c r="S439" s="727"/>
      <c r="T439" s="727"/>
    </row>
    <row r="440" spans="4:20">
      <c r="D440" s="11" t="s">
        <v>189</v>
      </c>
      <c r="E440" s="20" t="s">
        <v>178</v>
      </c>
      <c r="F440" s="7" t="s">
        <v>180</v>
      </c>
      <c r="H440" s="20" t="s">
        <v>178</v>
      </c>
      <c r="I440" s="11" t="s">
        <v>2527</v>
      </c>
      <c r="J440" s="11" t="s">
        <v>216</v>
      </c>
      <c r="K440" s="53"/>
      <c r="M440" s="11" t="s">
        <v>184</v>
      </c>
      <c r="N440" s="462" t="s">
        <v>2540</v>
      </c>
      <c r="O440" s="7" t="s">
        <v>185</v>
      </c>
      <c r="P440" s="727"/>
      <c r="Q440" s="727"/>
      <c r="R440" s="727"/>
      <c r="S440" s="727"/>
      <c r="T440" s="727"/>
    </row>
    <row r="441" spans="4:20">
      <c r="D441" s="11" t="s">
        <v>189</v>
      </c>
      <c r="E441" s="20" t="s">
        <v>178</v>
      </c>
      <c r="F441" s="7" t="s">
        <v>180</v>
      </c>
      <c r="H441" s="20" t="s">
        <v>178</v>
      </c>
      <c r="I441" s="11" t="s">
        <v>2527</v>
      </c>
      <c r="J441" s="11" t="s">
        <v>216</v>
      </c>
      <c r="K441" s="53"/>
      <c r="M441" s="11" t="s">
        <v>184</v>
      </c>
      <c r="N441" s="462" t="s">
        <v>2540</v>
      </c>
      <c r="O441" s="7" t="s">
        <v>185</v>
      </c>
      <c r="P441" s="727"/>
      <c r="Q441" s="727"/>
      <c r="R441" s="727"/>
      <c r="S441" s="727"/>
      <c r="T441" s="727"/>
    </row>
    <row r="442" spans="4:20">
      <c r="D442" s="11" t="s">
        <v>189</v>
      </c>
      <c r="E442" s="20" t="s">
        <v>178</v>
      </c>
      <c r="F442" s="7" t="s">
        <v>180</v>
      </c>
      <c r="H442" s="20" t="s">
        <v>178</v>
      </c>
      <c r="I442" s="11" t="s">
        <v>2527</v>
      </c>
      <c r="J442" s="11" t="s">
        <v>216</v>
      </c>
      <c r="K442" s="53"/>
      <c r="M442" s="11" t="s">
        <v>184</v>
      </c>
      <c r="N442" s="462" t="s">
        <v>2540</v>
      </c>
      <c r="O442" s="7" t="s">
        <v>185</v>
      </c>
      <c r="P442" s="727"/>
      <c r="Q442" s="727"/>
      <c r="R442" s="727"/>
      <c r="S442" s="727"/>
      <c r="T442" s="727"/>
    </row>
    <row r="443" spans="4:20">
      <c r="D443" s="11" t="s">
        <v>189</v>
      </c>
      <c r="E443" s="20" t="s">
        <v>178</v>
      </c>
      <c r="F443" s="7" t="s">
        <v>180</v>
      </c>
      <c r="H443" s="20" t="s">
        <v>178</v>
      </c>
      <c r="I443" s="11" t="s">
        <v>2527</v>
      </c>
      <c r="J443" s="11" t="s">
        <v>216</v>
      </c>
      <c r="K443" s="53"/>
      <c r="M443" s="11" t="s">
        <v>184</v>
      </c>
      <c r="N443" s="462" t="s">
        <v>2540</v>
      </c>
      <c r="O443" s="7" t="s">
        <v>185</v>
      </c>
      <c r="P443" s="727"/>
      <c r="Q443" s="727"/>
      <c r="R443" s="727"/>
      <c r="S443" s="727"/>
      <c r="T443" s="727"/>
    </row>
    <row r="444" spans="4:20">
      <c r="D444" s="11" t="s">
        <v>189</v>
      </c>
      <c r="E444" s="20" t="s">
        <v>178</v>
      </c>
      <c r="F444" s="7" t="s">
        <v>180</v>
      </c>
      <c r="H444" s="20" t="s">
        <v>178</v>
      </c>
      <c r="I444" s="11" t="s">
        <v>2527</v>
      </c>
      <c r="J444" s="11" t="s">
        <v>216</v>
      </c>
      <c r="K444" s="53"/>
      <c r="M444" s="11" t="s">
        <v>184</v>
      </c>
      <c r="N444" s="462" t="s">
        <v>2540</v>
      </c>
      <c r="O444" s="7" t="s">
        <v>185</v>
      </c>
      <c r="P444" s="727"/>
      <c r="Q444" s="727"/>
      <c r="R444" s="727"/>
      <c r="S444" s="727"/>
      <c r="T444" s="727"/>
    </row>
    <row r="445" spans="4:20">
      <c r="D445" s="11" t="s">
        <v>189</v>
      </c>
      <c r="E445" s="20" t="s">
        <v>178</v>
      </c>
      <c r="F445" s="7" t="s">
        <v>180</v>
      </c>
      <c r="H445" s="20" t="s">
        <v>178</v>
      </c>
      <c r="I445" s="11" t="s">
        <v>2527</v>
      </c>
      <c r="J445" s="11" t="s">
        <v>216</v>
      </c>
      <c r="K445" s="53"/>
      <c r="M445" s="11" t="s">
        <v>184</v>
      </c>
      <c r="N445" s="462" t="s">
        <v>2540</v>
      </c>
      <c r="O445" s="7" t="s">
        <v>185</v>
      </c>
      <c r="P445" s="727"/>
      <c r="Q445" s="727"/>
      <c r="R445" s="727"/>
      <c r="S445" s="727"/>
      <c r="T445" s="727"/>
    </row>
    <row r="446" spans="4:20">
      <c r="D446" s="11" t="s">
        <v>189</v>
      </c>
      <c r="E446" s="20" t="s">
        <v>178</v>
      </c>
      <c r="F446" s="7" t="s">
        <v>180</v>
      </c>
      <c r="H446" s="20" t="s">
        <v>178</v>
      </c>
      <c r="I446" s="11" t="s">
        <v>2527</v>
      </c>
      <c r="J446" s="29" t="s">
        <v>2547</v>
      </c>
      <c r="M446" s="29" t="s">
        <v>184</v>
      </c>
      <c r="N446" s="1360" t="s">
        <v>2540</v>
      </c>
      <c r="O446" s="31" t="s">
        <v>185</v>
      </c>
      <c r="P446" s="1044">
        <f>SUM(P428:P445)</f>
        <v>0</v>
      </c>
      <c r="Q446" s="1044">
        <f t="shared" ref="Q446:T446" si="81">SUM(Q428:Q445)</f>
        <v>0</v>
      </c>
      <c r="R446" s="1044">
        <f t="shared" si="81"/>
        <v>0</v>
      </c>
      <c r="S446" s="1044">
        <f t="shared" si="81"/>
        <v>0</v>
      </c>
      <c r="T446" s="1044">
        <f t="shared" si="81"/>
        <v>0</v>
      </c>
    </row>
    <row r="447" spans="4:20">
      <c r="D447" s="11" t="s">
        <v>189</v>
      </c>
      <c r="E447" s="20" t="s">
        <v>178</v>
      </c>
      <c r="F447" s="7" t="s">
        <v>180</v>
      </c>
      <c r="H447" s="20" t="s">
        <v>178</v>
      </c>
      <c r="I447" s="11" t="s">
        <v>2527</v>
      </c>
      <c r="J447" s="11" t="s">
        <v>2548</v>
      </c>
      <c r="M447" s="11" t="s">
        <v>184</v>
      </c>
      <c r="O447" s="7" t="s">
        <v>185</v>
      </c>
      <c r="P447" s="727"/>
      <c r="Q447" s="727"/>
      <c r="R447" s="727"/>
      <c r="S447" s="727"/>
      <c r="T447" s="727"/>
    </row>
    <row r="448" spans="4:20">
      <c r="D448" s="11" t="s">
        <v>189</v>
      </c>
      <c r="E448" s="20" t="s">
        <v>178</v>
      </c>
      <c r="F448" s="7" t="s">
        <v>180</v>
      </c>
      <c r="H448" s="20" t="s">
        <v>178</v>
      </c>
      <c r="I448" s="11" t="s">
        <v>2527</v>
      </c>
      <c r="J448" s="29" t="s">
        <v>2549</v>
      </c>
      <c r="M448" s="29" t="s">
        <v>184</v>
      </c>
      <c r="N448" s="29" t="s">
        <v>1374</v>
      </c>
      <c r="O448" s="31" t="s">
        <v>185</v>
      </c>
      <c r="P448" s="1044">
        <f>SUM(P446:P447)</f>
        <v>0</v>
      </c>
      <c r="Q448" s="1044">
        <f t="shared" ref="Q448" si="82">SUM(Q446:Q447)</f>
        <v>0</v>
      </c>
      <c r="R448" s="1044">
        <f t="shared" ref="R448" si="83">SUM(R446:R447)</f>
        <v>0</v>
      </c>
      <c r="S448" s="1044">
        <f t="shared" ref="S448" si="84">SUM(S446:S447)</f>
        <v>0</v>
      </c>
      <c r="T448" s="1044">
        <f t="shared" ref="T448" si="85">SUM(T446:T447)</f>
        <v>0</v>
      </c>
    </row>
    <row r="450" spans="4:20" ht="14.25" customHeight="1">
      <c r="D450" s="80" t="s">
        <v>2528</v>
      </c>
      <c r="E450" s="81"/>
      <c r="F450" s="81"/>
      <c r="G450" s="81"/>
      <c r="H450" s="81"/>
      <c r="I450" s="81"/>
      <c r="J450" s="81"/>
      <c r="K450" s="81"/>
      <c r="L450" s="81"/>
      <c r="M450" s="81"/>
      <c r="N450" s="81"/>
      <c r="O450" s="81"/>
      <c r="P450" s="1103"/>
      <c r="Q450" s="1103"/>
      <c r="R450" s="1103"/>
      <c r="S450" s="1103"/>
      <c r="T450" s="1103"/>
    </row>
    <row r="451" spans="4:20">
      <c r="D451" s="12"/>
      <c r="E451" s="12"/>
      <c r="F451" s="7"/>
      <c r="G451" s="12"/>
      <c r="H451" s="12"/>
      <c r="I451" s="12"/>
      <c r="J451" s="7"/>
      <c r="K451" s="7"/>
      <c r="L451" s="7"/>
      <c r="M451" s="22"/>
      <c r="N451" s="22"/>
      <c r="O451" s="15"/>
      <c r="P451" s="1104"/>
      <c r="Q451" s="1104"/>
      <c r="R451" s="1105"/>
      <c r="S451" s="1106"/>
      <c r="T451" s="1107"/>
    </row>
    <row r="452" spans="4:20" ht="16.5" customHeight="1">
      <c r="D452" s="20" t="s">
        <v>189</v>
      </c>
      <c r="E452" s="20" t="s">
        <v>178</v>
      </c>
      <c r="F452" s="7" t="s">
        <v>180</v>
      </c>
      <c r="G452" s="20"/>
      <c r="H452" s="20" t="s">
        <v>178</v>
      </c>
      <c r="I452" s="11" t="s">
        <v>2528</v>
      </c>
      <c r="J452" s="11" t="s">
        <v>2539</v>
      </c>
      <c r="K452" s="20"/>
      <c r="L452" s="7"/>
      <c r="M452" s="21" t="s">
        <v>184</v>
      </c>
      <c r="N452" s="462" t="s">
        <v>2540</v>
      </c>
      <c r="O452" s="7" t="s">
        <v>185</v>
      </c>
      <c r="P452" s="727"/>
      <c r="Q452" s="727"/>
      <c r="R452" s="727"/>
      <c r="S452" s="727"/>
      <c r="T452" s="727"/>
    </row>
    <row r="453" spans="4:20">
      <c r="D453" s="20" t="s">
        <v>189</v>
      </c>
      <c r="E453" s="20" t="s">
        <v>178</v>
      </c>
      <c r="F453" s="7" t="s">
        <v>180</v>
      </c>
      <c r="G453" s="20"/>
      <c r="H453" s="20" t="s">
        <v>178</v>
      </c>
      <c r="I453" s="11" t="s">
        <v>2528</v>
      </c>
      <c r="J453" s="11" t="s">
        <v>2541</v>
      </c>
      <c r="K453" s="20"/>
      <c r="L453" s="7"/>
      <c r="M453" s="21" t="s">
        <v>184</v>
      </c>
      <c r="N453" s="462" t="s">
        <v>2540</v>
      </c>
      <c r="O453" s="7" t="s">
        <v>185</v>
      </c>
      <c r="P453" s="727"/>
      <c r="Q453" s="727"/>
      <c r="R453" s="727"/>
      <c r="S453" s="727"/>
      <c r="T453" s="727"/>
    </row>
    <row r="454" spans="4:20">
      <c r="D454" s="20" t="s">
        <v>189</v>
      </c>
      <c r="E454" s="20" t="s">
        <v>178</v>
      </c>
      <c r="F454" s="7" t="s">
        <v>180</v>
      </c>
      <c r="G454" s="20"/>
      <c r="H454" s="20" t="s">
        <v>178</v>
      </c>
      <c r="I454" s="11" t="s">
        <v>2528</v>
      </c>
      <c r="J454" s="11" t="s">
        <v>432</v>
      </c>
      <c r="K454" s="20"/>
      <c r="L454" s="7"/>
      <c r="M454" s="21" t="s">
        <v>184</v>
      </c>
      <c r="N454" s="462" t="s">
        <v>2540</v>
      </c>
      <c r="O454" s="7" t="s">
        <v>185</v>
      </c>
      <c r="P454" s="727"/>
      <c r="Q454" s="727"/>
      <c r="R454" s="727"/>
      <c r="S454" s="727"/>
      <c r="T454" s="727"/>
    </row>
    <row r="455" spans="4:20">
      <c r="D455" s="20" t="s">
        <v>189</v>
      </c>
      <c r="E455" s="20" t="s">
        <v>178</v>
      </c>
      <c r="F455" s="7" t="s">
        <v>180</v>
      </c>
      <c r="G455" s="20"/>
      <c r="H455" s="20" t="s">
        <v>178</v>
      </c>
      <c r="I455" s="11" t="s">
        <v>2528</v>
      </c>
      <c r="J455" s="11" t="s">
        <v>2542</v>
      </c>
      <c r="K455" s="20"/>
      <c r="L455" s="7"/>
      <c r="M455" s="21" t="s">
        <v>184</v>
      </c>
      <c r="N455" s="462" t="s">
        <v>2540</v>
      </c>
      <c r="O455" s="7" t="s">
        <v>185</v>
      </c>
      <c r="P455" s="727"/>
      <c r="Q455" s="727"/>
      <c r="R455" s="727"/>
      <c r="S455" s="727"/>
      <c r="T455" s="727"/>
    </row>
    <row r="456" spans="4:20">
      <c r="D456" s="15" t="s">
        <v>189</v>
      </c>
      <c r="E456" s="20" t="s">
        <v>178</v>
      </c>
      <c r="F456" s="7" t="s">
        <v>180</v>
      </c>
      <c r="G456" s="15"/>
      <c r="H456" s="20" t="s">
        <v>178</v>
      </c>
      <c r="I456" s="11" t="s">
        <v>2528</v>
      </c>
      <c r="J456" s="11" t="s">
        <v>2543</v>
      </c>
      <c r="K456" s="15"/>
      <c r="L456" s="7"/>
      <c r="M456" s="13" t="s">
        <v>184</v>
      </c>
      <c r="N456" s="462" t="s">
        <v>2540</v>
      </c>
      <c r="O456" s="7" t="s">
        <v>185</v>
      </c>
      <c r="P456" s="727"/>
      <c r="Q456" s="727"/>
      <c r="R456" s="727"/>
      <c r="S456" s="727"/>
      <c r="T456" s="727"/>
    </row>
    <row r="457" spans="4:20">
      <c r="D457" s="15" t="s">
        <v>189</v>
      </c>
      <c r="E457" s="20" t="s">
        <v>178</v>
      </c>
      <c r="F457" s="7" t="s">
        <v>180</v>
      </c>
      <c r="G457" s="15"/>
      <c r="H457" s="20" t="s">
        <v>178</v>
      </c>
      <c r="I457" s="11" t="s">
        <v>2528</v>
      </c>
      <c r="J457" s="11" t="s">
        <v>2544</v>
      </c>
      <c r="K457" s="15"/>
      <c r="L457" s="7"/>
      <c r="M457" s="23" t="s">
        <v>184</v>
      </c>
      <c r="N457" s="462" t="s">
        <v>2540</v>
      </c>
      <c r="O457" s="7" t="s">
        <v>185</v>
      </c>
      <c r="P457" s="727"/>
      <c r="Q457" s="727"/>
      <c r="R457" s="727"/>
      <c r="S457" s="727"/>
      <c r="T457" s="727"/>
    </row>
    <row r="458" spans="4:20">
      <c r="D458" s="15" t="s">
        <v>189</v>
      </c>
      <c r="E458" s="20" t="s">
        <v>178</v>
      </c>
      <c r="F458" s="7" t="s">
        <v>180</v>
      </c>
      <c r="G458" s="15"/>
      <c r="H458" s="20" t="s">
        <v>178</v>
      </c>
      <c r="I458" s="11" t="s">
        <v>2528</v>
      </c>
      <c r="J458" s="11" t="s">
        <v>2545</v>
      </c>
      <c r="K458" s="15"/>
      <c r="L458" s="7"/>
      <c r="M458" s="23" t="s">
        <v>184</v>
      </c>
      <c r="N458" s="462" t="s">
        <v>2540</v>
      </c>
      <c r="O458" s="7" t="s">
        <v>185</v>
      </c>
      <c r="P458" s="727"/>
      <c r="Q458" s="727"/>
      <c r="R458" s="727"/>
      <c r="S458" s="727"/>
      <c r="T458" s="727"/>
    </row>
    <row r="459" spans="4:20">
      <c r="D459" s="15" t="s">
        <v>189</v>
      </c>
      <c r="E459" s="20" t="s">
        <v>178</v>
      </c>
      <c r="F459" s="7" t="s">
        <v>180</v>
      </c>
      <c r="G459" s="15"/>
      <c r="H459" s="20" t="s">
        <v>178</v>
      </c>
      <c r="I459" s="11" t="s">
        <v>2528</v>
      </c>
      <c r="J459" s="11" t="s">
        <v>2546</v>
      </c>
      <c r="K459" s="15"/>
      <c r="L459" s="7"/>
      <c r="M459" s="23" t="s">
        <v>184</v>
      </c>
      <c r="N459" s="462" t="s">
        <v>2540</v>
      </c>
      <c r="O459" s="7" t="s">
        <v>185</v>
      </c>
      <c r="P459" s="727"/>
      <c r="Q459" s="727"/>
      <c r="R459" s="727"/>
      <c r="S459" s="727"/>
      <c r="T459" s="727"/>
    </row>
    <row r="460" spans="4:20">
      <c r="D460" s="11" t="s">
        <v>189</v>
      </c>
      <c r="E460" s="20" t="s">
        <v>178</v>
      </c>
      <c r="F460" s="7" t="s">
        <v>180</v>
      </c>
      <c r="H460" s="20" t="s">
        <v>178</v>
      </c>
      <c r="I460" s="11" t="s">
        <v>2528</v>
      </c>
      <c r="J460" s="11" t="s">
        <v>216</v>
      </c>
      <c r="K460" s="53"/>
      <c r="M460" s="11" t="s">
        <v>184</v>
      </c>
      <c r="N460" s="462" t="s">
        <v>2540</v>
      </c>
      <c r="O460" s="7" t="s">
        <v>185</v>
      </c>
      <c r="P460" s="727"/>
      <c r="Q460" s="727"/>
      <c r="R460" s="727"/>
      <c r="S460" s="727"/>
      <c r="T460" s="727"/>
    </row>
    <row r="461" spans="4:20">
      <c r="D461" s="11" t="s">
        <v>189</v>
      </c>
      <c r="E461" s="20" t="s">
        <v>178</v>
      </c>
      <c r="F461" s="7" t="s">
        <v>180</v>
      </c>
      <c r="H461" s="20" t="s">
        <v>178</v>
      </c>
      <c r="I461" s="11" t="s">
        <v>2528</v>
      </c>
      <c r="J461" s="11" t="s">
        <v>216</v>
      </c>
      <c r="K461" s="53"/>
      <c r="M461" s="11" t="s">
        <v>184</v>
      </c>
      <c r="N461" s="462" t="s">
        <v>2540</v>
      </c>
      <c r="O461" s="7" t="s">
        <v>185</v>
      </c>
      <c r="P461" s="727"/>
      <c r="Q461" s="727"/>
      <c r="R461" s="727"/>
      <c r="S461" s="727"/>
      <c r="T461" s="727"/>
    </row>
    <row r="462" spans="4:20">
      <c r="D462" s="11" t="s">
        <v>189</v>
      </c>
      <c r="E462" s="20" t="s">
        <v>178</v>
      </c>
      <c r="F462" s="7" t="s">
        <v>180</v>
      </c>
      <c r="H462" s="20" t="s">
        <v>178</v>
      </c>
      <c r="I462" s="11" t="s">
        <v>2528</v>
      </c>
      <c r="J462" s="11" t="s">
        <v>216</v>
      </c>
      <c r="K462" s="53"/>
      <c r="M462" s="11" t="s">
        <v>184</v>
      </c>
      <c r="N462" s="462" t="s">
        <v>2540</v>
      </c>
      <c r="O462" s="7" t="s">
        <v>185</v>
      </c>
      <c r="P462" s="727"/>
      <c r="Q462" s="727"/>
      <c r="R462" s="727"/>
      <c r="S462" s="727"/>
      <c r="T462" s="727"/>
    </row>
    <row r="463" spans="4:20">
      <c r="D463" s="11" t="s">
        <v>189</v>
      </c>
      <c r="E463" s="20" t="s">
        <v>178</v>
      </c>
      <c r="F463" s="7" t="s">
        <v>180</v>
      </c>
      <c r="H463" s="20" t="s">
        <v>178</v>
      </c>
      <c r="I463" s="11" t="s">
        <v>2528</v>
      </c>
      <c r="J463" s="11" t="s">
        <v>216</v>
      </c>
      <c r="K463" s="53"/>
      <c r="M463" s="11" t="s">
        <v>184</v>
      </c>
      <c r="N463" s="462" t="s">
        <v>2540</v>
      </c>
      <c r="O463" s="7" t="s">
        <v>185</v>
      </c>
      <c r="P463" s="727"/>
      <c r="Q463" s="727"/>
      <c r="R463" s="727"/>
      <c r="S463" s="727"/>
      <c r="T463" s="727"/>
    </row>
    <row r="464" spans="4:20">
      <c r="D464" s="11" t="s">
        <v>189</v>
      </c>
      <c r="E464" s="20" t="s">
        <v>178</v>
      </c>
      <c r="F464" s="7" t="s">
        <v>180</v>
      </c>
      <c r="H464" s="20" t="s">
        <v>178</v>
      </c>
      <c r="I464" s="11" t="s">
        <v>2528</v>
      </c>
      <c r="J464" s="11" t="s">
        <v>216</v>
      </c>
      <c r="K464" s="53"/>
      <c r="M464" s="11" t="s">
        <v>184</v>
      </c>
      <c r="N464" s="462" t="s">
        <v>2540</v>
      </c>
      <c r="O464" s="7" t="s">
        <v>185</v>
      </c>
      <c r="P464" s="727"/>
      <c r="Q464" s="727"/>
      <c r="R464" s="727"/>
      <c r="S464" s="727"/>
      <c r="T464" s="727"/>
    </row>
    <row r="465" spans="3:20">
      <c r="D465" s="11" t="s">
        <v>189</v>
      </c>
      <c r="E465" s="20" t="s">
        <v>178</v>
      </c>
      <c r="F465" s="7" t="s">
        <v>180</v>
      </c>
      <c r="H465" s="20" t="s">
        <v>178</v>
      </c>
      <c r="I465" s="11" t="s">
        <v>2528</v>
      </c>
      <c r="J465" s="11" t="s">
        <v>216</v>
      </c>
      <c r="K465" s="53"/>
      <c r="M465" s="11" t="s">
        <v>184</v>
      </c>
      <c r="N465" s="462" t="s">
        <v>2540</v>
      </c>
      <c r="O465" s="7" t="s">
        <v>185</v>
      </c>
      <c r="P465" s="727"/>
      <c r="Q465" s="727"/>
      <c r="R465" s="727"/>
      <c r="S465" s="727"/>
      <c r="T465" s="727"/>
    </row>
    <row r="466" spans="3:20">
      <c r="D466" s="11" t="s">
        <v>189</v>
      </c>
      <c r="E466" s="20" t="s">
        <v>178</v>
      </c>
      <c r="F466" s="7" t="s">
        <v>180</v>
      </c>
      <c r="H466" s="20" t="s">
        <v>178</v>
      </c>
      <c r="I466" s="11" t="s">
        <v>2528</v>
      </c>
      <c r="J466" s="11" t="s">
        <v>216</v>
      </c>
      <c r="K466" s="53"/>
      <c r="M466" s="11" t="s">
        <v>184</v>
      </c>
      <c r="N466" s="462" t="s">
        <v>2540</v>
      </c>
      <c r="O466" s="7" t="s">
        <v>185</v>
      </c>
      <c r="P466" s="727"/>
      <c r="Q466" s="727"/>
      <c r="R466" s="727"/>
      <c r="S466" s="727"/>
      <c r="T466" s="727"/>
    </row>
    <row r="467" spans="3:20">
      <c r="D467" s="11" t="s">
        <v>189</v>
      </c>
      <c r="E467" s="20" t="s">
        <v>178</v>
      </c>
      <c r="F467" s="7" t="s">
        <v>180</v>
      </c>
      <c r="H467" s="20" t="s">
        <v>178</v>
      </c>
      <c r="I467" s="11" t="s">
        <v>2528</v>
      </c>
      <c r="J467" s="11" t="s">
        <v>216</v>
      </c>
      <c r="K467" s="53"/>
      <c r="M467" s="11" t="s">
        <v>184</v>
      </c>
      <c r="N467" s="462" t="s">
        <v>2540</v>
      </c>
      <c r="O467" s="7" t="s">
        <v>185</v>
      </c>
      <c r="P467" s="727"/>
      <c r="Q467" s="727"/>
      <c r="R467" s="727"/>
      <c r="S467" s="727"/>
      <c r="T467" s="727"/>
    </row>
    <row r="468" spans="3:20">
      <c r="D468" s="11" t="s">
        <v>189</v>
      </c>
      <c r="E468" s="20" t="s">
        <v>178</v>
      </c>
      <c r="F468" s="7" t="s">
        <v>180</v>
      </c>
      <c r="H468" s="20" t="s">
        <v>178</v>
      </c>
      <c r="I468" s="11" t="s">
        <v>2528</v>
      </c>
      <c r="J468" s="11" t="s">
        <v>216</v>
      </c>
      <c r="K468" s="53"/>
      <c r="M468" s="11" t="s">
        <v>184</v>
      </c>
      <c r="N468" s="462" t="s">
        <v>2540</v>
      </c>
      <c r="O468" s="7" t="s">
        <v>185</v>
      </c>
      <c r="P468" s="727"/>
      <c r="Q468" s="727"/>
      <c r="R468" s="727"/>
      <c r="S468" s="727"/>
      <c r="T468" s="727"/>
    </row>
    <row r="469" spans="3:20">
      <c r="D469" s="11" t="s">
        <v>189</v>
      </c>
      <c r="E469" s="20" t="s">
        <v>178</v>
      </c>
      <c r="F469" s="7" t="s">
        <v>180</v>
      </c>
      <c r="H469" s="20" t="s">
        <v>178</v>
      </c>
      <c r="I469" s="11" t="s">
        <v>2528</v>
      </c>
      <c r="J469" s="11" t="s">
        <v>216</v>
      </c>
      <c r="K469" s="53"/>
      <c r="M469" s="11" t="s">
        <v>184</v>
      </c>
      <c r="N469" s="462" t="s">
        <v>2540</v>
      </c>
      <c r="O469" s="7" t="s">
        <v>185</v>
      </c>
      <c r="P469" s="727"/>
      <c r="Q469" s="727"/>
      <c r="R469" s="727"/>
      <c r="S469" s="727"/>
      <c r="T469" s="727"/>
    </row>
    <row r="470" spans="3:20">
      <c r="D470" s="11" t="s">
        <v>189</v>
      </c>
      <c r="E470" s="20" t="s">
        <v>178</v>
      </c>
      <c r="F470" s="7" t="s">
        <v>180</v>
      </c>
      <c r="H470" s="20" t="s">
        <v>178</v>
      </c>
      <c r="I470" s="11" t="s">
        <v>2528</v>
      </c>
      <c r="J470" s="29" t="s">
        <v>2547</v>
      </c>
      <c r="M470" s="29" t="s">
        <v>184</v>
      </c>
      <c r="N470" s="1360" t="s">
        <v>2540</v>
      </c>
      <c r="O470" s="31" t="s">
        <v>185</v>
      </c>
      <c r="P470" s="1044">
        <f>SUM(P452:P469)</f>
        <v>0</v>
      </c>
      <c r="Q470" s="1044">
        <f t="shared" ref="Q470:T470" si="86">SUM(Q452:Q469)</f>
        <v>0</v>
      </c>
      <c r="R470" s="1044">
        <f t="shared" si="86"/>
        <v>0</v>
      </c>
      <c r="S470" s="1044">
        <f t="shared" si="86"/>
        <v>0</v>
      </c>
      <c r="T470" s="1044">
        <f t="shared" si="86"/>
        <v>0</v>
      </c>
    </row>
    <row r="471" spans="3:20">
      <c r="D471" s="11" t="s">
        <v>189</v>
      </c>
      <c r="E471" s="20" t="s">
        <v>178</v>
      </c>
      <c r="F471" s="7" t="s">
        <v>180</v>
      </c>
      <c r="H471" s="20" t="s">
        <v>178</v>
      </c>
      <c r="I471" s="11" t="s">
        <v>2528</v>
      </c>
      <c r="J471" s="11" t="s">
        <v>2548</v>
      </c>
      <c r="M471" s="11" t="s">
        <v>184</v>
      </c>
      <c r="O471" s="7" t="s">
        <v>185</v>
      </c>
      <c r="P471" s="727"/>
      <c r="Q471" s="727"/>
      <c r="R471" s="727"/>
      <c r="S471" s="727"/>
      <c r="T471" s="727"/>
    </row>
    <row r="472" spans="3:20">
      <c r="D472" s="11" t="s">
        <v>189</v>
      </c>
      <c r="E472" s="20" t="s">
        <v>178</v>
      </c>
      <c r="F472" s="7" t="s">
        <v>180</v>
      </c>
      <c r="H472" s="20" t="s">
        <v>178</v>
      </c>
      <c r="I472" s="11" t="s">
        <v>2528</v>
      </c>
      <c r="J472" s="29" t="s">
        <v>2549</v>
      </c>
      <c r="M472" s="29" t="s">
        <v>184</v>
      </c>
      <c r="N472" s="29" t="s">
        <v>1374</v>
      </c>
      <c r="O472" s="31" t="s">
        <v>185</v>
      </c>
      <c r="P472" s="1044">
        <f>SUM(P470:P471)</f>
        <v>0</v>
      </c>
      <c r="Q472" s="1044">
        <f t="shared" ref="Q472" si="87">SUM(Q470:Q471)</f>
        <v>0</v>
      </c>
      <c r="R472" s="1044">
        <f t="shared" ref="R472" si="88">SUM(R470:R471)</f>
        <v>0</v>
      </c>
      <c r="S472" s="1044">
        <f t="shared" ref="S472" si="89">SUM(S470:S471)</f>
        <v>0</v>
      </c>
      <c r="T472" s="1044">
        <f t="shared" ref="T472" si="90">SUM(T470:T471)</f>
        <v>0</v>
      </c>
    </row>
    <row r="473" spans="3:20">
      <c r="E473" s="20"/>
      <c r="H473" s="20"/>
      <c r="P473" s="399"/>
      <c r="Q473" s="399"/>
      <c r="R473" s="399"/>
      <c r="S473" s="399"/>
      <c r="T473" s="399"/>
    </row>
    <row r="474" spans="3:20" ht="13.5" customHeight="1">
      <c r="C474" s="76" t="s">
        <v>1384</v>
      </c>
      <c r="D474" s="76"/>
      <c r="E474" s="77"/>
      <c r="F474" s="77"/>
      <c r="G474" s="77"/>
      <c r="H474" s="77"/>
      <c r="I474" s="77"/>
      <c r="J474" s="77"/>
      <c r="K474" s="77"/>
      <c r="L474" s="77"/>
      <c r="M474" s="77"/>
      <c r="N474" s="77"/>
      <c r="O474" s="77"/>
      <c r="P474" s="1108"/>
      <c r="Q474" s="1108"/>
      <c r="R474" s="1108"/>
      <c r="S474" s="1108"/>
      <c r="T474" s="1108"/>
    </row>
    <row r="475" spans="3:20">
      <c r="C475" s="12"/>
      <c r="D475" s="12"/>
      <c r="E475" s="12"/>
      <c r="F475" s="7"/>
      <c r="G475" s="12"/>
      <c r="H475" s="12"/>
      <c r="I475" s="7"/>
      <c r="J475" s="7"/>
      <c r="K475" s="7"/>
      <c r="L475" s="7"/>
      <c r="M475" s="22"/>
      <c r="N475" s="22"/>
      <c r="O475" s="15"/>
      <c r="P475" s="1104"/>
      <c r="Q475" s="1104"/>
      <c r="R475" s="1105"/>
      <c r="S475" s="1106"/>
      <c r="T475" s="1107"/>
    </row>
    <row r="476" spans="3:20" ht="14.25" customHeight="1">
      <c r="C476" s="12"/>
      <c r="D476" s="80" t="s">
        <v>2529</v>
      </c>
      <c r="E476" s="81"/>
      <c r="F476" s="81"/>
      <c r="G476" s="81"/>
      <c r="H476" s="81"/>
      <c r="I476" s="81"/>
      <c r="J476" s="81"/>
      <c r="K476" s="81"/>
      <c r="L476" s="81"/>
      <c r="M476" s="81"/>
      <c r="N476" s="81"/>
      <c r="O476" s="81"/>
      <c r="P476" s="1103"/>
      <c r="Q476" s="1103"/>
      <c r="R476" s="1103"/>
      <c r="S476" s="1103"/>
      <c r="T476" s="1103"/>
    </row>
    <row r="477" spans="3:20">
      <c r="C477" s="12"/>
      <c r="D477" s="12"/>
      <c r="E477" s="12"/>
      <c r="F477" s="7"/>
      <c r="G477" s="12"/>
      <c r="H477" s="12"/>
      <c r="I477" s="7"/>
      <c r="J477" s="7"/>
      <c r="K477" s="7"/>
      <c r="L477" s="7"/>
      <c r="M477" s="22"/>
      <c r="N477" s="22"/>
      <c r="O477" s="15"/>
      <c r="P477" s="1104"/>
      <c r="Q477" s="1104"/>
      <c r="R477" s="1105"/>
      <c r="S477" s="1106"/>
      <c r="T477" s="1107"/>
    </row>
    <row r="478" spans="3:20">
      <c r="D478" s="20" t="s">
        <v>189</v>
      </c>
      <c r="E478" s="20" t="s">
        <v>171</v>
      </c>
      <c r="F478" s="7" t="s">
        <v>180</v>
      </c>
      <c r="G478" s="20"/>
      <c r="H478" s="20" t="s">
        <v>1384</v>
      </c>
      <c r="I478" s="438" t="s">
        <v>2425</v>
      </c>
      <c r="J478" s="11" t="s">
        <v>2539</v>
      </c>
      <c r="K478" s="20"/>
      <c r="L478" s="7"/>
      <c r="M478" s="21" t="s">
        <v>184</v>
      </c>
      <c r="N478" s="462" t="s">
        <v>2540</v>
      </c>
      <c r="O478" s="7" t="s">
        <v>185</v>
      </c>
      <c r="P478" s="727"/>
      <c r="Q478" s="727"/>
      <c r="R478" s="727"/>
      <c r="S478" s="727"/>
      <c r="T478" s="727"/>
    </row>
    <row r="479" spans="3:20">
      <c r="D479" s="20" t="s">
        <v>189</v>
      </c>
      <c r="E479" s="20" t="s">
        <v>171</v>
      </c>
      <c r="F479" s="7" t="s">
        <v>180</v>
      </c>
      <c r="G479" s="20"/>
      <c r="H479" s="20" t="s">
        <v>1384</v>
      </c>
      <c r="I479" s="438" t="s">
        <v>2425</v>
      </c>
      <c r="J479" s="11" t="s">
        <v>2541</v>
      </c>
      <c r="K479" s="20"/>
      <c r="L479" s="7"/>
      <c r="M479" s="21" t="s">
        <v>184</v>
      </c>
      <c r="N479" s="462" t="s">
        <v>2540</v>
      </c>
      <c r="O479" s="7" t="s">
        <v>185</v>
      </c>
      <c r="P479" s="727"/>
      <c r="Q479" s="727"/>
      <c r="R479" s="727"/>
      <c r="S479" s="727"/>
      <c r="T479" s="727"/>
    </row>
    <row r="480" spans="3:20">
      <c r="D480" s="20" t="s">
        <v>189</v>
      </c>
      <c r="E480" s="20" t="s">
        <v>171</v>
      </c>
      <c r="F480" s="7" t="s">
        <v>180</v>
      </c>
      <c r="G480" s="20"/>
      <c r="H480" s="20" t="s">
        <v>1384</v>
      </c>
      <c r="I480" s="438" t="s">
        <v>2425</v>
      </c>
      <c r="J480" s="11" t="s">
        <v>432</v>
      </c>
      <c r="K480" s="20"/>
      <c r="L480" s="7"/>
      <c r="M480" s="21" t="s">
        <v>184</v>
      </c>
      <c r="N480" s="462" t="s">
        <v>2540</v>
      </c>
      <c r="O480" s="7" t="s">
        <v>185</v>
      </c>
      <c r="P480" s="727"/>
      <c r="Q480" s="727"/>
      <c r="R480" s="727"/>
      <c r="S480" s="727"/>
      <c r="T480" s="727"/>
    </row>
    <row r="481" spans="4:20">
      <c r="D481" s="20" t="s">
        <v>189</v>
      </c>
      <c r="E481" s="20" t="s">
        <v>171</v>
      </c>
      <c r="F481" s="7" t="s">
        <v>180</v>
      </c>
      <c r="G481" s="20"/>
      <c r="H481" s="20" t="s">
        <v>1384</v>
      </c>
      <c r="I481" s="438" t="s">
        <v>2425</v>
      </c>
      <c r="J481" s="11" t="s">
        <v>2542</v>
      </c>
      <c r="K481" s="20"/>
      <c r="L481" s="7"/>
      <c r="M481" s="21" t="s">
        <v>184</v>
      </c>
      <c r="N481" s="462" t="s">
        <v>2540</v>
      </c>
      <c r="O481" s="7" t="s">
        <v>185</v>
      </c>
      <c r="P481" s="727"/>
      <c r="Q481" s="727"/>
      <c r="R481" s="727"/>
      <c r="S481" s="727"/>
      <c r="T481" s="727"/>
    </row>
    <row r="482" spans="4:20">
      <c r="D482" s="15" t="s">
        <v>189</v>
      </c>
      <c r="E482" s="20" t="s">
        <v>171</v>
      </c>
      <c r="F482" s="7" t="s">
        <v>180</v>
      </c>
      <c r="G482" s="15"/>
      <c r="H482" s="20" t="s">
        <v>1384</v>
      </c>
      <c r="I482" s="438" t="s">
        <v>2425</v>
      </c>
      <c r="J482" s="11" t="s">
        <v>2543</v>
      </c>
      <c r="K482" s="15"/>
      <c r="L482" s="7"/>
      <c r="M482" s="13" t="s">
        <v>184</v>
      </c>
      <c r="N482" s="462" t="s">
        <v>2540</v>
      </c>
      <c r="O482" s="7" t="s">
        <v>185</v>
      </c>
      <c r="P482" s="727"/>
      <c r="Q482" s="727"/>
      <c r="R482" s="727"/>
      <c r="S482" s="727"/>
      <c r="T482" s="727"/>
    </row>
    <row r="483" spans="4:20">
      <c r="D483" s="15" t="s">
        <v>189</v>
      </c>
      <c r="E483" s="20" t="s">
        <v>171</v>
      </c>
      <c r="F483" s="7" t="s">
        <v>180</v>
      </c>
      <c r="G483" s="15"/>
      <c r="H483" s="20" t="s">
        <v>1384</v>
      </c>
      <c r="I483" s="438" t="s">
        <v>2425</v>
      </c>
      <c r="J483" s="11" t="s">
        <v>2544</v>
      </c>
      <c r="K483" s="15"/>
      <c r="L483" s="7"/>
      <c r="M483" s="23" t="s">
        <v>184</v>
      </c>
      <c r="N483" s="462" t="s">
        <v>2540</v>
      </c>
      <c r="O483" s="7" t="s">
        <v>185</v>
      </c>
      <c r="P483" s="727"/>
      <c r="Q483" s="727"/>
      <c r="R483" s="727"/>
      <c r="S483" s="727"/>
      <c r="T483" s="727"/>
    </row>
    <row r="484" spans="4:20">
      <c r="D484" s="15" t="s">
        <v>189</v>
      </c>
      <c r="E484" s="20" t="s">
        <v>171</v>
      </c>
      <c r="F484" s="7" t="s">
        <v>180</v>
      </c>
      <c r="G484" s="15"/>
      <c r="H484" s="20" t="s">
        <v>1384</v>
      </c>
      <c r="I484" s="438" t="s">
        <v>2425</v>
      </c>
      <c r="J484" s="11" t="s">
        <v>2545</v>
      </c>
      <c r="K484" s="15"/>
      <c r="L484" s="7"/>
      <c r="M484" s="23" t="s">
        <v>184</v>
      </c>
      <c r="N484" s="462" t="s">
        <v>2540</v>
      </c>
      <c r="O484" s="7" t="s">
        <v>185</v>
      </c>
      <c r="P484" s="727"/>
      <c r="Q484" s="727"/>
      <c r="R484" s="727"/>
      <c r="S484" s="727"/>
      <c r="T484" s="727"/>
    </row>
    <row r="485" spans="4:20">
      <c r="D485" s="15" t="s">
        <v>189</v>
      </c>
      <c r="E485" s="20" t="s">
        <v>171</v>
      </c>
      <c r="F485" s="7" t="s">
        <v>180</v>
      </c>
      <c r="G485" s="15"/>
      <c r="H485" s="20" t="s">
        <v>1384</v>
      </c>
      <c r="I485" s="438" t="s">
        <v>2425</v>
      </c>
      <c r="J485" s="11" t="s">
        <v>2546</v>
      </c>
      <c r="K485" s="15"/>
      <c r="L485" s="7"/>
      <c r="M485" s="23" t="s">
        <v>184</v>
      </c>
      <c r="N485" s="462" t="s">
        <v>2540</v>
      </c>
      <c r="O485" s="7" t="s">
        <v>185</v>
      </c>
      <c r="P485" s="727"/>
      <c r="Q485" s="727"/>
      <c r="R485" s="727"/>
      <c r="S485" s="727"/>
      <c r="T485" s="727"/>
    </row>
    <row r="486" spans="4:20">
      <c r="D486" s="11" t="s">
        <v>189</v>
      </c>
      <c r="E486" s="20" t="s">
        <v>171</v>
      </c>
      <c r="F486" s="7" t="s">
        <v>180</v>
      </c>
      <c r="H486" s="20" t="s">
        <v>1384</v>
      </c>
      <c r="I486" s="438" t="s">
        <v>2425</v>
      </c>
      <c r="J486" s="11" t="s">
        <v>216</v>
      </c>
      <c r="K486" s="53"/>
      <c r="M486" s="11" t="s">
        <v>184</v>
      </c>
      <c r="N486" s="462" t="s">
        <v>2540</v>
      </c>
      <c r="O486" s="7" t="s">
        <v>185</v>
      </c>
      <c r="P486" s="727"/>
      <c r="Q486" s="727"/>
      <c r="R486" s="727"/>
      <c r="S486" s="727"/>
      <c r="T486" s="727"/>
    </row>
    <row r="487" spans="4:20">
      <c r="D487" s="11" t="s">
        <v>189</v>
      </c>
      <c r="E487" s="20" t="s">
        <v>171</v>
      </c>
      <c r="F487" s="7" t="s">
        <v>180</v>
      </c>
      <c r="H487" s="20" t="s">
        <v>1384</v>
      </c>
      <c r="I487" s="438" t="s">
        <v>2425</v>
      </c>
      <c r="J487" s="11" t="s">
        <v>216</v>
      </c>
      <c r="K487" s="53"/>
      <c r="M487" s="11" t="s">
        <v>184</v>
      </c>
      <c r="N487" s="462" t="s">
        <v>2540</v>
      </c>
      <c r="O487" s="7" t="s">
        <v>185</v>
      </c>
      <c r="P487" s="727"/>
      <c r="Q487" s="727"/>
      <c r="R487" s="727"/>
      <c r="S487" s="727"/>
      <c r="T487" s="727"/>
    </row>
    <row r="488" spans="4:20">
      <c r="D488" s="11" t="s">
        <v>189</v>
      </c>
      <c r="E488" s="20" t="s">
        <v>171</v>
      </c>
      <c r="F488" s="7" t="s">
        <v>180</v>
      </c>
      <c r="H488" s="20" t="s">
        <v>1384</v>
      </c>
      <c r="I488" s="438" t="s">
        <v>2425</v>
      </c>
      <c r="J488" s="11" t="s">
        <v>216</v>
      </c>
      <c r="K488" s="53"/>
      <c r="M488" s="11" t="s">
        <v>184</v>
      </c>
      <c r="N488" s="462" t="s">
        <v>2540</v>
      </c>
      <c r="O488" s="7" t="s">
        <v>185</v>
      </c>
      <c r="P488" s="727"/>
      <c r="Q488" s="727"/>
      <c r="R488" s="727"/>
      <c r="S488" s="727"/>
      <c r="T488" s="727"/>
    </row>
    <row r="489" spans="4:20">
      <c r="D489" s="11" t="s">
        <v>189</v>
      </c>
      <c r="E489" s="20" t="s">
        <v>171</v>
      </c>
      <c r="F489" s="7" t="s">
        <v>180</v>
      </c>
      <c r="H489" s="20" t="s">
        <v>1384</v>
      </c>
      <c r="I489" s="438" t="s">
        <v>2425</v>
      </c>
      <c r="J489" s="11" t="s">
        <v>216</v>
      </c>
      <c r="K489" s="53"/>
      <c r="M489" s="11" t="s">
        <v>184</v>
      </c>
      <c r="N489" s="462" t="s">
        <v>2540</v>
      </c>
      <c r="O489" s="7" t="s">
        <v>185</v>
      </c>
      <c r="P489" s="727"/>
      <c r="Q489" s="727"/>
      <c r="R489" s="727"/>
      <c r="S489" s="727"/>
      <c r="T489" s="727"/>
    </row>
    <row r="490" spans="4:20">
      <c r="D490" s="11" t="s">
        <v>189</v>
      </c>
      <c r="E490" s="20" t="s">
        <v>171</v>
      </c>
      <c r="F490" s="7" t="s">
        <v>180</v>
      </c>
      <c r="H490" s="20" t="s">
        <v>1384</v>
      </c>
      <c r="I490" s="438" t="s">
        <v>2425</v>
      </c>
      <c r="J490" s="11" t="s">
        <v>216</v>
      </c>
      <c r="K490" s="53"/>
      <c r="M490" s="11" t="s">
        <v>184</v>
      </c>
      <c r="N490" s="462" t="s">
        <v>2540</v>
      </c>
      <c r="O490" s="7" t="s">
        <v>185</v>
      </c>
      <c r="P490" s="727"/>
      <c r="Q490" s="727"/>
      <c r="R490" s="727"/>
      <c r="S490" s="727"/>
      <c r="T490" s="727"/>
    </row>
    <row r="491" spans="4:20">
      <c r="D491" s="11" t="s">
        <v>189</v>
      </c>
      <c r="E491" s="20" t="s">
        <v>171</v>
      </c>
      <c r="F491" s="7" t="s">
        <v>180</v>
      </c>
      <c r="H491" s="20" t="s">
        <v>1384</v>
      </c>
      <c r="I491" s="438" t="s">
        <v>2425</v>
      </c>
      <c r="J491" s="11" t="s">
        <v>216</v>
      </c>
      <c r="K491" s="53"/>
      <c r="M491" s="11" t="s">
        <v>184</v>
      </c>
      <c r="N491" s="462" t="s">
        <v>2540</v>
      </c>
      <c r="O491" s="7" t="s">
        <v>185</v>
      </c>
      <c r="P491" s="727"/>
      <c r="Q491" s="727"/>
      <c r="R491" s="727"/>
      <c r="S491" s="727"/>
      <c r="T491" s="727"/>
    </row>
    <row r="492" spans="4:20">
      <c r="D492" s="11" t="s">
        <v>189</v>
      </c>
      <c r="E492" s="20" t="s">
        <v>171</v>
      </c>
      <c r="F492" s="7" t="s">
        <v>180</v>
      </c>
      <c r="H492" s="20" t="s">
        <v>1384</v>
      </c>
      <c r="I492" s="438" t="s">
        <v>2425</v>
      </c>
      <c r="J492" s="11" t="s">
        <v>216</v>
      </c>
      <c r="K492" s="53"/>
      <c r="M492" s="11" t="s">
        <v>184</v>
      </c>
      <c r="N492" s="462" t="s">
        <v>2540</v>
      </c>
      <c r="O492" s="7" t="s">
        <v>185</v>
      </c>
      <c r="P492" s="727"/>
      <c r="Q492" s="727"/>
      <c r="R492" s="727"/>
      <c r="S492" s="727"/>
      <c r="T492" s="727"/>
    </row>
    <row r="493" spans="4:20">
      <c r="D493" s="11" t="s">
        <v>189</v>
      </c>
      <c r="E493" s="20" t="s">
        <v>171</v>
      </c>
      <c r="F493" s="7" t="s">
        <v>180</v>
      </c>
      <c r="H493" s="20" t="s">
        <v>1384</v>
      </c>
      <c r="I493" s="438" t="s">
        <v>2425</v>
      </c>
      <c r="J493" s="11" t="s">
        <v>216</v>
      </c>
      <c r="K493" s="53"/>
      <c r="M493" s="11" t="s">
        <v>184</v>
      </c>
      <c r="N493" s="462" t="s">
        <v>2540</v>
      </c>
      <c r="O493" s="7" t="s">
        <v>185</v>
      </c>
      <c r="P493" s="727"/>
      <c r="Q493" s="727"/>
      <c r="R493" s="727"/>
      <c r="S493" s="727"/>
      <c r="T493" s="727"/>
    </row>
    <row r="494" spans="4:20">
      <c r="D494" s="11" t="s">
        <v>189</v>
      </c>
      <c r="E494" s="20" t="s">
        <v>171</v>
      </c>
      <c r="F494" s="7" t="s">
        <v>180</v>
      </c>
      <c r="H494" s="20" t="s">
        <v>1384</v>
      </c>
      <c r="I494" s="438" t="s">
        <v>2425</v>
      </c>
      <c r="J494" s="11" t="s">
        <v>216</v>
      </c>
      <c r="K494" s="53"/>
      <c r="M494" s="11" t="s">
        <v>184</v>
      </c>
      <c r="N494" s="462" t="s">
        <v>2540</v>
      </c>
      <c r="O494" s="7" t="s">
        <v>185</v>
      </c>
      <c r="P494" s="727"/>
      <c r="Q494" s="727"/>
      <c r="R494" s="727"/>
      <c r="S494" s="727"/>
      <c r="T494" s="727"/>
    </row>
    <row r="495" spans="4:20">
      <c r="D495" s="11" t="s">
        <v>189</v>
      </c>
      <c r="E495" s="20" t="s">
        <v>171</v>
      </c>
      <c r="F495" s="7" t="s">
        <v>180</v>
      </c>
      <c r="H495" s="20" t="s">
        <v>1384</v>
      </c>
      <c r="I495" s="438" t="s">
        <v>2425</v>
      </c>
      <c r="J495" s="11" t="s">
        <v>216</v>
      </c>
      <c r="K495" s="53"/>
      <c r="M495" s="11" t="s">
        <v>184</v>
      </c>
      <c r="N495" s="462" t="s">
        <v>2540</v>
      </c>
      <c r="O495" s="7" t="s">
        <v>185</v>
      </c>
      <c r="P495" s="727"/>
      <c r="Q495" s="727"/>
      <c r="R495" s="727"/>
      <c r="S495" s="727"/>
      <c r="T495" s="727"/>
    </row>
    <row r="496" spans="4:20">
      <c r="D496" s="11" t="s">
        <v>189</v>
      </c>
      <c r="E496" s="20" t="s">
        <v>171</v>
      </c>
      <c r="F496" s="7" t="s">
        <v>180</v>
      </c>
      <c r="H496" s="20" t="s">
        <v>1384</v>
      </c>
      <c r="I496" s="438" t="s">
        <v>2425</v>
      </c>
      <c r="J496" s="29" t="s">
        <v>2547</v>
      </c>
      <c r="M496" s="29" t="s">
        <v>184</v>
      </c>
      <c r="N496" s="1360" t="s">
        <v>2540</v>
      </c>
      <c r="O496" s="31" t="s">
        <v>185</v>
      </c>
      <c r="P496" s="1044">
        <f>SUM(P478:P495)</f>
        <v>0</v>
      </c>
      <c r="Q496" s="1044">
        <f t="shared" ref="Q496:T496" si="91">SUM(Q478:Q495)</f>
        <v>0</v>
      </c>
      <c r="R496" s="1044">
        <f t="shared" si="91"/>
        <v>0</v>
      </c>
      <c r="S496" s="1044">
        <f t="shared" si="91"/>
        <v>0</v>
      </c>
      <c r="T496" s="1044">
        <f t="shared" si="91"/>
        <v>0</v>
      </c>
    </row>
    <row r="497" spans="3:20">
      <c r="D497" s="11" t="s">
        <v>189</v>
      </c>
      <c r="E497" s="20" t="s">
        <v>171</v>
      </c>
      <c r="F497" s="7" t="s">
        <v>180</v>
      </c>
      <c r="H497" s="20" t="s">
        <v>1384</v>
      </c>
      <c r="I497" s="438" t="s">
        <v>2425</v>
      </c>
      <c r="J497" s="11" t="s">
        <v>2548</v>
      </c>
      <c r="M497" s="11" t="s">
        <v>184</v>
      </c>
      <c r="O497" s="7" t="s">
        <v>185</v>
      </c>
      <c r="P497" s="727"/>
      <c r="Q497" s="727"/>
      <c r="R497" s="727"/>
      <c r="S497" s="727"/>
      <c r="T497" s="727"/>
    </row>
    <row r="498" spans="3:20">
      <c r="D498" s="11" t="s">
        <v>189</v>
      </c>
      <c r="E498" s="20" t="s">
        <v>171</v>
      </c>
      <c r="F498" s="7" t="s">
        <v>180</v>
      </c>
      <c r="H498" s="20" t="s">
        <v>1384</v>
      </c>
      <c r="I498" s="438" t="s">
        <v>2425</v>
      </c>
      <c r="J498" s="29" t="s">
        <v>2549</v>
      </c>
      <c r="M498" s="29" t="s">
        <v>184</v>
      </c>
      <c r="N498" s="29" t="s">
        <v>1374</v>
      </c>
      <c r="O498" s="31" t="s">
        <v>185</v>
      </c>
      <c r="P498" s="1044">
        <f>SUM(P496:P497)</f>
        <v>0</v>
      </c>
      <c r="Q498" s="1044">
        <f t="shared" ref="Q498" si="92">SUM(Q496:Q497)</f>
        <v>0</v>
      </c>
      <c r="R498" s="1044">
        <f t="shared" ref="R498" si="93">SUM(R496:R497)</f>
        <v>0</v>
      </c>
      <c r="S498" s="1044">
        <f t="shared" ref="S498" si="94">SUM(S496:S497)</f>
        <v>0</v>
      </c>
      <c r="T498" s="1044">
        <f t="shared" ref="T498" si="95">SUM(T496:T497)</f>
        <v>0</v>
      </c>
    </row>
    <row r="499" spans="3:20">
      <c r="P499" s="399"/>
      <c r="Q499" s="399"/>
      <c r="R499" s="399"/>
      <c r="S499" s="399"/>
      <c r="T499" s="399"/>
    </row>
    <row r="500" spans="3:20" ht="13.5" customHeight="1">
      <c r="C500" s="76" t="s">
        <v>2530</v>
      </c>
      <c r="D500" s="76"/>
      <c r="E500" s="77"/>
      <c r="F500" s="77"/>
      <c r="G500" s="77"/>
      <c r="H500" s="77"/>
      <c r="I500" s="77"/>
      <c r="J500" s="77"/>
      <c r="K500" s="77"/>
      <c r="L500" s="77"/>
      <c r="M500" s="77"/>
      <c r="N500" s="77"/>
      <c r="O500" s="77"/>
      <c r="P500" s="1108"/>
      <c r="Q500" s="1108"/>
      <c r="R500" s="1108"/>
      <c r="S500" s="1108"/>
      <c r="T500" s="1108"/>
    </row>
    <row r="501" spans="3:20">
      <c r="C501" s="12"/>
      <c r="D501" s="12"/>
      <c r="E501" s="12"/>
      <c r="F501" s="7"/>
      <c r="G501" s="12"/>
      <c r="H501" s="12"/>
      <c r="I501" s="7"/>
      <c r="J501" s="7"/>
      <c r="K501" s="7"/>
      <c r="L501" s="7"/>
      <c r="M501" s="22"/>
      <c r="N501" s="22"/>
      <c r="O501" s="15"/>
      <c r="P501" s="1104"/>
      <c r="Q501" s="1104"/>
      <c r="R501" s="1105"/>
      <c r="S501" s="1106"/>
      <c r="T501" s="1107"/>
    </row>
    <row r="502" spans="3:20" ht="14.25" customHeight="1">
      <c r="C502" s="12"/>
      <c r="D502" s="80" t="s">
        <v>2531</v>
      </c>
      <c r="E502" s="81"/>
      <c r="F502" s="81"/>
      <c r="G502" s="81"/>
      <c r="H502" s="81"/>
      <c r="I502" s="81"/>
      <c r="J502" s="81"/>
      <c r="K502" s="81"/>
      <c r="L502" s="81"/>
      <c r="M502" s="81"/>
      <c r="N502" s="81"/>
      <c r="O502" s="81"/>
      <c r="P502" s="1103"/>
      <c r="Q502" s="1103"/>
      <c r="R502" s="1103"/>
      <c r="S502" s="1103"/>
      <c r="T502" s="1103"/>
    </row>
    <row r="503" spans="3:20">
      <c r="C503" s="12"/>
      <c r="D503" s="12"/>
      <c r="E503" s="12"/>
      <c r="F503" s="7"/>
      <c r="G503" s="12"/>
      <c r="H503" s="12"/>
      <c r="I503" s="12"/>
      <c r="J503" s="7"/>
      <c r="K503" s="7"/>
      <c r="L503" s="7"/>
      <c r="M503" s="22"/>
      <c r="N503" s="22"/>
      <c r="O503" s="15"/>
      <c r="P503" s="1104"/>
      <c r="Q503" s="1104"/>
      <c r="R503" s="1105"/>
      <c r="S503" s="1106"/>
      <c r="T503" s="1107"/>
    </row>
    <row r="504" spans="3:20">
      <c r="D504" s="20" t="s">
        <v>189</v>
      </c>
      <c r="E504" s="20" t="s">
        <v>171</v>
      </c>
      <c r="F504" s="7" t="s">
        <v>180</v>
      </c>
      <c r="G504" s="20"/>
      <c r="H504" s="20" t="s">
        <v>2530</v>
      </c>
      <c r="I504" s="11" t="s">
        <v>2531</v>
      </c>
      <c r="J504" s="11" t="s">
        <v>2539</v>
      </c>
      <c r="K504" s="20"/>
      <c r="L504" s="7"/>
      <c r="M504" s="21" t="s">
        <v>184</v>
      </c>
      <c r="N504" s="462" t="s">
        <v>2540</v>
      </c>
      <c r="O504" s="7" t="s">
        <v>185</v>
      </c>
      <c r="P504" s="727"/>
      <c r="Q504" s="727"/>
      <c r="R504" s="727"/>
      <c r="S504" s="727"/>
      <c r="T504" s="727"/>
    </row>
    <row r="505" spans="3:20">
      <c r="D505" s="20" t="s">
        <v>189</v>
      </c>
      <c r="E505" s="20" t="s">
        <v>171</v>
      </c>
      <c r="F505" s="7" t="s">
        <v>180</v>
      </c>
      <c r="G505" s="20"/>
      <c r="H505" s="20" t="s">
        <v>2530</v>
      </c>
      <c r="I505" s="11" t="s">
        <v>2531</v>
      </c>
      <c r="J505" s="11" t="s">
        <v>2541</v>
      </c>
      <c r="K505" s="20"/>
      <c r="L505" s="7"/>
      <c r="M505" s="21" t="s">
        <v>184</v>
      </c>
      <c r="N505" s="462" t="s">
        <v>2540</v>
      </c>
      <c r="O505" s="7" t="s">
        <v>185</v>
      </c>
      <c r="P505" s="727"/>
      <c r="Q505" s="727"/>
      <c r="R505" s="727"/>
      <c r="S505" s="727"/>
      <c r="T505" s="727"/>
    </row>
    <row r="506" spans="3:20">
      <c r="D506" s="20" t="s">
        <v>189</v>
      </c>
      <c r="E506" s="20" t="s">
        <v>171</v>
      </c>
      <c r="F506" s="7" t="s">
        <v>180</v>
      </c>
      <c r="G506" s="20"/>
      <c r="H506" s="20" t="s">
        <v>2530</v>
      </c>
      <c r="I506" s="11" t="s">
        <v>2531</v>
      </c>
      <c r="J506" s="11" t="s">
        <v>432</v>
      </c>
      <c r="K506" s="20"/>
      <c r="L506" s="7"/>
      <c r="M506" s="21" t="s">
        <v>184</v>
      </c>
      <c r="N506" s="462" t="s">
        <v>2540</v>
      </c>
      <c r="O506" s="7" t="s">
        <v>185</v>
      </c>
      <c r="P506" s="727"/>
      <c r="Q506" s="727"/>
      <c r="R506" s="727"/>
      <c r="S506" s="727"/>
      <c r="T506" s="727"/>
    </row>
    <row r="507" spans="3:20">
      <c r="D507" s="20" t="s">
        <v>189</v>
      </c>
      <c r="E507" s="20" t="s">
        <v>171</v>
      </c>
      <c r="F507" s="7" t="s">
        <v>180</v>
      </c>
      <c r="G507" s="20"/>
      <c r="H507" s="20" t="s">
        <v>2530</v>
      </c>
      <c r="I507" s="11" t="s">
        <v>2531</v>
      </c>
      <c r="J507" s="11" t="s">
        <v>2542</v>
      </c>
      <c r="K507" s="20"/>
      <c r="L507" s="7"/>
      <c r="M507" s="21" t="s">
        <v>184</v>
      </c>
      <c r="N507" s="462" t="s">
        <v>2540</v>
      </c>
      <c r="O507" s="7" t="s">
        <v>185</v>
      </c>
      <c r="P507" s="727"/>
      <c r="Q507" s="727"/>
      <c r="R507" s="727"/>
      <c r="S507" s="727"/>
      <c r="T507" s="727"/>
    </row>
    <row r="508" spans="3:20">
      <c r="D508" s="15" t="s">
        <v>189</v>
      </c>
      <c r="E508" s="20" t="s">
        <v>171</v>
      </c>
      <c r="F508" s="7" t="s">
        <v>180</v>
      </c>
      <c r="G508" s="15"/>
      <c r="H508" s="20" t="s">
        <v>2530</v>
      </c>
      <c r="I508" s="11" t="s">
        <v>2531</v>
      </c>
      <c r="J508" s="11" t="s">
        <v>2543</v>
      </c>
      <c r="K508" s="15"/>
      <c r="L508" s="7"/>
      <c r="M508" s="13" t="s">
        <v>184</v>
      </c>
      <c r="N508" s="462" t="s">
        <v>2540</v>
      </c>
      <c r="O508" s="7" t="s">
        <v>185</v>
      </c>
      <c r="P508" s="727"/>
      <c r="Q508" s="727"/>
      <c r="R508" s="727"/>
      <c r="S508" s="727"/>
      <c r="T508" s="727"/>
    </row>
    <row r="509" spans="3:20">
      <c r="D509" s="15" t="s">
        <v>189</v>
      </c>
      <c r="E509" s="20" t="s">
        <v>171</v>
      </c>
      <c r="F509" s="7" t="s">
        <v>180</v>
      </c>
      <c r="G509" s="15"/>
      <c r="H509" s="20" t="s">
        <v>2530</v>
      </c>
      <c r="I509" s="11" t="s">
        <v>2531</v>
      </c>
      <c r="J509" s="11" t="s">
        <v>2544</v>
      </c>
      <c r="K509" s="15"/>
      <c r="L509" s="7"/>
      <c r="M509" s="23" t="s">
        <v>184</v>
      </c>
      <c r="N509" s="462" t="s">
        <v>2540</v>
      </c>
      <c r="O509" s="7" t="s">
        <v>185</v>
      </c>
      <c r="P509" s="727"/>
      <c r="Q509" s="727"/>
      <c r="R509" s="727"/>
      <c r="S509" s="727"/>
      <c r="T509" s="727"/>
    </row>
    <row r="510" spans="3:20">
      <c r="D510" s="15" t="s">
        <v>189</v>
      </c>
      <c r="E510" s="20" t="s">
        <v>171</v>
      </c>
      <c r="F510" s="7" t="s">
        <v>180</v>
      </c>
      <c r="G510" s="15"/>
      <c r="H510" s="20" t="s">
        <v>2530</v>
      </c>
      <c r="I510" s="11" t="s">
        <v>2531</v>
      </c>
      <c r="J510" s="11" t="s">
        <v>2545</v>
      </c>
      <c r="K510" s="15"/>
      <c r="L510" s="7"/>
      <c r="M510" s="23" t="s">
        <v>184</v>
      </c>
      <c r="N510" s="462" t="s">
        <v>2540</v>
      </c>
      <c r="O510" s="7" t="s">
        <v>185</v>
      </c>
      <c r="P510" s="727"/>
      <c r="Q510" s="727"/>
      <c r="R510" s="727"/>
      <c r="S510" s="727"/>
      <c r="T510" s="727"/>
    </row>
    <row r="511" spans="3:20">
      <c r="D511" s="15" t="s">
        <v>189</v>
      </c>
      <c r="E511" s="20" t="s">
        <v>171</v>
      </c>
      <c r="F511" s="7" t="s">
        <v>180</v>
      </c>
      <c r="G511" s="15"/>
      <c r="H511" s="20" t="s">
        <v>2530</v>
      </c>
      <c r="I511" s="11" t="s">
        <v>2531</v>
      </c>
      <c r="J511" s="11" t="s">
        <v>2546</v>
      </c>
      <c r="K511" s="15"/>
      <c r="L511" s="7"/>
      <c r="M511" s="23" t="s">
        <v>184</v>
      </c>
      <c r="N511" s="462" t="s">
        <v>2540</v>
      </c>
      <c r="O511" s="7" t="s">
        <v>185</v>
      </c>
      <c r="P511" s="727"/>
      <c r="Q511" s="727"/>
      <c r="R511" s="727"/>
      <c r="S511" s="727"/>
      <c r="T511" s="727"/>
    </row>
    <row r="512" spans="3:20">
      <c r="D512" s="11" t="s">
        <v>189</v>
      </c>
      <c r="E512" s="20" t="s">
        <v>171</v>
      </c>
      <c r="F512" s="7" t="s">
        <v>180</v>
      </c>
      <c r="H512" s="20" t="s">
        <v>2530</v>
      </c>
      <c r="I512" s="11" t="s">
        <v>2531</v>
      </c>
      <c r="J512" s="11" t="s">
        <v>216</v>
      </c>
      <c r="K512" s="53"/>
      <c r="M512" s="11" t="s">
        <v>184</v>
      </c>
      <c r="N512" s="462" t="s">
        <v>2540</v>
      </c>
      <c r="O512" s="7" t="s">
        <v>185</v>
      </c>
      <c r="P512" s="727"/>
      <c r="Q512" s="727"/>
      <c r="R512" s="727"/>
      <c r="S512" s="727"/>
      <c r="T512" s="727"/>
    </row>
    <row r="513" spans="3:20">
      <c r="D513" s="11" t="s">
        <v>189</v>
      </c>
      <c r="E513" s="20" t="s">
        <v>171</v>
      </c>
      <c r="F513" s="7" t="s">
        <v>180</v>
      </c>
      <c r="H513" s="20" t="s">
        <v>2530</v>
      </c>
      <c r="I513" s="11" t="s">
        <v>2531</v>
      </c>
      <c r="J513" s="11" t="s">
        <v>216</v>
      </c>
      <c r="K513" s="53"/>
      <c r="M513" s="11" t="s">
        <v>184</v>
      </c>
      <c r="N513" s="462" t="s">
        <v>2540</v>
      </c>
      <c r="O513" s="7" t="s">
        <v>185</v>
      </c>
      <c r="P513" s="727"/>
      <c r="Q513" s="727"/>
      <c r="R513" s="727"/>
      <c r="S513" s="727"/>
      <c r="T513" s="727"/>
    </row>
    <row r="514" spans="3:20">
      <c r="D514" s="11" t="s">
        <v>189</v>
      </c>
      <c r="E514" s="20" t="s">
        <v>171</v>
      </c>
      <c r="F514" s="7" t="s">
        <v>180</v>
      </c>
      <c r="H514" s="20" t="s">
        <v>2530</v>
      </c>
      <c r="I514" s="11" t="s">
        <v>2531</v>
      </c>
      <c r="J514" s="11" t="s">
        <v>216</v>
      </c>
      <c r="K514" s="53"/>
      <c r="M514" s="11" t="s">
        <v>184</v>
      </c>
      <c r="N514" s="462" t="s">
        <v>2540</v>
      </c>
      <c r="O514" s="7" t="s">
        <v>185</v>
      </c>
      <c r="P514" s="727"/>
      <c r="Q514" s="727"/>
      <c r="R514" s="727"/>
      <c r="S514" s="727"/>
      <c r="T514" s="727"/>
    </row>
    <row r="515" spans="3:20">
      <c r="D515" s="11" t="s">
        <v>189</v>
      </c>
      <c r="E515" s="20" t="s">
        <v>171</v>
      </c>
      <c r="F515" s="7" t="s">
        <v>180</v>
      </c>
      <c r="H515" s="20" t="s">
        <v>2530</v>
      </c>
      <c r="I515" s="11" t="s">
        <v>2531</v>
      </c>
      <c r="J515" s="11" t="s">
        <v>216</v>
      </c>
      <c r="K515" s="53"/>
      <c r="M515" s="11" t="s">
        <v>184</v>
      </c>
      <c r="N515" s="462" t="s">
        <v>2540</v>
      </c>
      <c r="O515" s="7" t="s">
        <v>185</v>
      </c>
      <c r="P515" s="727"/>
      <c r="Q515" s="727"/>
      <c r="R515" s="727"/>
      <c r="S515" s="727"/>
      <c r="T515" s="727"/>
    </row>
    <row r="516" spans="3:20">
      <c r="D516" s="11" t="s">
        <v>189</v>
      </c>
      <c r="E516" s="20" t="s">
        <v>171</v>
      </c>
      <c r="F516" s="7" t="s">
        <v>180</v>
      </c>
      <c r="H516" s="20" t="s">
        <v>2530</v>
      </c>
      <c r="I516" s="11" t="s">
        <v>2531</v>
      </c>
      <c r="J516" s="11" t="s">
        <v>216</v>
      </c>
      <c r="K516" s="53"/>
      <c r="M516" s="11" t="s">
        <v>184</v>
      </c>
      <c r="N516" s="462" t="s">
        <v>2540</v>
      </c>
      <c r="O516" s="7" t="s">
        <v>185</v>
      </c>
      <c r="P516" s="727"/>
      <c r="Q516" s="727"/>
      <c r="R516" s="727"/>
      <c r="S516" s="727"/>
      <c r="T516" s="727"/>
    </row>
    <row r="517" spans="3:20">
      <c r="D517" s="11" t="s">
        <v>189</v>
      </c>
      <c r="E517" s="20" t="s">
        <v>171</v>
      </c>
      <c r="F517" s="7" t="s">
        <v>180</v>
      </c>
      <c r="H517" s="20" t="s">
        <v>2530</v>
      </c>
      <c r="I517" s="11" t="s">
        <v>2531</v>
      </c>
      <c r="J517" s="11" t="s">
        <v>216</v>
      </c>
      <c r="K517" s="53"/>
      <c r="M517" s="11" t="s">
        <v>184</v>
      </c>
      <c r="N517" s="462" t="s">
        <v>2540</v>
      </c>
      <c r="O517" s="7" t="s">
        <v>185</v>
      </c>
      <c r="P517" s="727"/>
      <c r="Q517" s="727"/>
      <c r="R517" s="727"/>
      <c r="S517" s="727"/>
      <c r="T517" s="727"/>
    </row>
    <row r="518" spans="3:20">
      <c r="D518" s="11" t="s">
        <v>189</v>
      </c>
      <c r="E518" s="20" t="s">
        <v>171</v>
      </c>
      <c r="F518" s="7" t="s">
        <v>180</v>
      </c>
      <c r="H518" s="20" t="s">
        <v>2530</v>
      </c>
      <c r="I518" s="11" t="s">
        <v>2531</v>
      </c>
      <c r="J518" s="11" t="s">
        <v>216</v>
      </c>
      <c r="K518" s="53"/>
      <c r="M518" s="11" t="s">
        <v>184</v>
      </c>
      <c r="N518" s="462" t="s">
        <v>2540</v>
      </c>
      <c r="O518" s="7" t="s">
        <v>185</v>
      </c>
      <c r="P518" s="727"/>
      <c r="Q518" s="727"/>
      <c r="R518" s="727"/>
      <c r="S518" s="727"/>
      <c r="T518" s="727"/>
    </row>
    <row r="519" spans="3:20">
      <c r="D519" s="11" t="s">
        <v>189</v>
      </c>
      <c r="E519" s="20" t="s">
        <v>171</v>
      </c>
      <c r="F519" s="7" t="s">
        <v>180</v>
      </c>
      <c r="H519" s="20" t="s">
        <v>2530</v>
      </c>
      <c r="I519" s="11" t="s">
        <v>2531</v>
      </c>
      <c r="J519" s="11" t="s">
        <v>216</v>
      </c>
      <c r="K519" s="53"/>
      <c r="M519" s="11" t="s">
        <v>184</v>
      </c>
      <c r="N519" s="462" t="s">
        <v>2540</v>
      </c>
      <c r="O519" s="7" t="s">
        <v>185</v>
      </c>
      <c r="P519" s="727"/>
      <c r="Q519" s="727"/>
      <c r="R519" s="727"/>
      <c r="S519" s="727"/>
      <c r="T519" s="727"/>
    </row>
    <row r="520" spans="3:20">
      <c r="D520" s="11" t="s">
        <v>189</v>
      </c>
      <c r="E520" s="20" t="s">
        <v>171</v>
      </c>
      <c r="F520" s="7" t="s">
        <v>180</v>
      </c>
      <c r="H520" s="20" t="s">
        <v>2530</v>
      </c>
      <c r="I520" s="11" t="s">
        <v>2531</v>
      </c>
      <c r="J520" s="11" t="s">
        <v>216</v>
      </c>
      <c r="K520" s="53"/>
      <c r="M520" s="11" t="s">
        <v>184</v>
      </c>
      <c r="N520" s="462" t="s">
        <v>2540</v>
      </c>
      <c r="O520" s="7" t="s">
        <v>185</v>
      </c>
      <c r="P520" s="727"/>
      <c r="Q520" s="727"/>
      <c r="R520" s="727"/>
      <c r="S520" s="727"/>
      <c r="T520" s="727"/>
    </row>
    <row r="521" spans="3:20">
      <c r="D521" s="11" t="s">
        <v>189</v>
      </c>
      <c r="E521" s="20" t="s">
        <v>171</v>
      </c>
      <c r="F521" s="7" t="s">
        <v>180</v>
      </c>
      <c r="H521" s="20" t="s">
        <v>2530</v>
      </c>
      <c r="I521" s="11" t="s">
        <v>2531</v>
      </c>
      <c r="J521" s="11" t="s">
        <v>216</v>
      </c>
      <c r="K521" s="53"/>
      <c r="M521" s="11" t="s">
        <v>184</v>
      </c>
      <c r="N521" s="462" t="s">
        <v>2540</v>
      </c>
      <c r="O521" s="7" t="s">
        <v>185</v>
      </c>
      <c r="P521" s="727"/>
      <c r="Q521" s="727"/>
      <c r="R521" s="727"/>
      <c r="S521" s="727"/>
      <c r="T521" s="727"/>
    </row>
    <row r="522" spans="3:20">
      <c r="D522" s="11" t="s">
        <v>189</v>
      </c>
      <c r="E522" s="20" t="s">
        <v>171</v>
      </c>
      <c r="F522" s="7" t="s">
        <v>180</v>
      </c>
      <c r="H522" s="20" t="s">
        <v>2530</v>
      </c>
      <c r="I522" s="11" t="s">
        <v>2531</v>
      </c>
      <c r="J522" s="29" t="s">
        <v>2547</v>
      </c>
      <c r="M522" s="29" t="s">
        <v>184</v>
      </c>
      <c r="N522" s="1360" t="s">
        <v>2540</v>
      </c>
      <c r="O522" s="31" t="s">
        <v>185</v>
      </c>
      <c r="P522" s="1044">
        <f>SUM(P504:P521)</f>
        <v>0</v>
      </c>
      <c r="Q522" s="1044">
        <f t="shared" ref="Q522:T522" si="96">SUM(Q504:Q521)</f>
        <v>0</v>
      </c>
      <c r="R522" s="1044">
        <f t="shared" si="96"/>
        <v>0</v>
      </c>
      <c r="S522" s="1044">
        <f t="shared" si="96"/>
        <v>0</v>
      </c>
      <c r="T522" s="1044">
        <f t="shared" si="96"/>
        <v>0</v>
      </c>
    </row>
    <row r="523" spans="3:20">
      <c r="D523" s="11" t="s">
        <v>189</v>
      </c>
      <c r="E523" s="20" t="s">
        <v>171</v>
      </c>
      <c r="F523" s="7" t="s">
        <v>180</v>
      </c>
      <c r="H523" s="20" t="s">
        <v>2530</v>
      </c>
      <c r="I523" s="11" t="s">
        <v>2531</v>
      </c>
      <c r="J523" s="11" t="s">
        <v>2548</v>
      </c>
      <c r="M523" s="11" t="s">
        <v>184</v>
      </c>
      <c r="O523" s="7" t="s">
        <v>185</v>
      </c>
      <c r="P523" s="727"/>
      <c r="Q523" s="727"/>
      <c r="R523" s="727"/>
      <c r="S523" s="727"/>
      <c r="T523" s="727"/>
    </row>
    <row r="524" spans="3:20">
      <c r="D524" s="11" t="s">
        <v>189</v>
      </c>
      <c r="E524" s="20" t="s">
        <v>171</v>
      </c>
      <c r="F524" s="7" t="s">
        <v>180</v>
      </c>
      <c r="H524" s="20" t="s">
        <v>2530</v>
      </c>
      <c r="I524" s="11" t="s">
        <v>2531</v>
      </c>
      <c r="J524" s="29" t="s">
        <v>2549</v>
      </c>
      <c r="M524" s="29" t="s">
        <v>184</v>
      </c>
      <c r="N524" s="29" t="s">
        <v>1374</v>
      </c>
      <c r="O524" s="31" t="s">
        <v>185</v>
      </c>
      <c r="P524" s="1044">
        <f>SUM(P522:P523)</f>
        <v>0</v>
      </c>
      <c r="Q524" s="1044">
        <f t="shared" ref="Q524" si="97">SUM(Q522:Q523)</f>
        <v>0</v>
      </c>
      <c r="R524" s="1044">
        <f t="shared" ref="R524" si="98">SUM(R522:R523)</f>
        <v>0</v>
      </c>
      <c r="S524" s="1044">
        <f t="shared" ref="S524" si="99">SUM(S522:S523)</f>
        <v>0</v>
      </c>
      <c r="T524" s="1044">
        <f t="shared" ref="T524" si="100">SUM(T522:T523)</f>
        <v>0</v>
      </c>
    </row>
    <row r="525" spans="3:20">
      <c r="P525" s="399"/>
      <c r="Q525" s="399"/>
      <c r="R525" s="399"/>
      <c r="S525" s="399"/>
      <c r="T525" s="399"/>
    </row>
    <row r="526" spans="3:20" ht="13.5" customHeight="1">
      <c r="C526" s="76" t="s">
        <v>2532</v>
      </c>
      <c r="D526" s="76"/>
      <c r="E526" s="77"/>
      <c r="F526" s="77"/>
      <c r="G526" s="77"/>
      <c r="H526" s="77"/>
      <c r="I526" s="77"/>
      <c r="J526" s="77"/>
      <c r="K526" s="77"/>
      <c r="L526" s="77"/>
      <c r="M526" s="77"/>
      <c r="N526" s="77"/>
      <c r="O526" s="77"/>
      <c r="P526" s="1108"/>
      <c r="Q526" s="1108"/>
      <c r="R526" s="1108"/>
      <c r="S526" s="1108"/>
      <c r="T526" s="1108"/>
    </row>
    <row r="527" spans="3:20">
      <c r="C527" s="12"/>
      <c r="D527" s="12"/>
      <c r="E527" s="12"/>
      <c r="F527" s="7"/>
      <c r="G527" s="12"/>
      <c r="H527" s="12"/>
      <c r="I527" s="7"/>
      <c r="J527" s="7"/>
      <c r="K527" s="7"/>
      <c r="L527" s="7"/>
      <c r="M527" s="22"/>
      <c r="N527" s="22"/>
      <c r="O527" s="15"/>
      <c r="P527" s="1104"/>
      <c r="Q527" s="1104"/>
      <c r="R527" s="1105"/>
      <c r="S527" s="1106"/>
      <c r="T527" s="1107"/>
    </row>
    <row r="528" spans="3:20" ht="14.25" customHeight="1">
      <c r="C528" s="12"/>
      <c r="D528" s="80" t="s">
        <v>1744</v>
      </c>
      <c r="E528" s="81"/>
      <c r="F528" s="81"/>
      <c r="G528" s="81"/>
      <c r="H528" s="81"/>
      <c r="I528" s="81"/>
      <c r="J528" s="81"/>
      <c r="K528" s="81"/>
      <c r="L528" s="81"/>
      <c r="M528" s="81"/>
      <c r="N528" s="81"/>
      <c r="O528" s="81"/>
      <c r="P528" s="1103"/>
      <c r="Q528" s="1103"/>
      <c r="R528" s="1103"/>
      <c r="S528" s="1103"/>
      <c r="T528" s="1103"/>
    </row>
    <row r="530" spans="4:15">
      <c r="D530" s="20" t="s">
        <v>189</v>
      </c>
      <c r="E530" s="20" t="s">
        <v>171</v>
      </c>
      <c r="F530" s="7" t="s">
        <v>180</v>
      </c>
      <c r="G530" s="20"/>
      <c r="H530" s="20" t="s">
        <v>2532</v>
      </c>
      <c r="I530" s="11" t="s">
        <v>2515</v>
      </c>
      <c r="J530" s="11" t="s">
        <v>2538</v>
      </c>
      <c r="K530" s="20"/>
      <c r="L530" s="7"/>
      <c r="M530" s="21" t="s">
        <v>184</v>
      </c>
      <c r="N530" s="21" t="s">
        <v>1374</v>
      </c>
      <c r="O530" s="7" t="s">
        <v>185</v>
      </c>
    </row>
    <row r="531" spans="4:15">
      <c r="D531" s="20" t="s">
        <v>189</v>
      </c>
      <c r="E531" s="20" t="s">
        <v>171</v>
      </c>
      <c r="F531" s="7" t="s">
        <v>180</v>
      </c>
      <c r="G531" s="20"/>
      <c r="H531" s="20" t="s">
        <v>2532</v>
      </c>
      <c r="I531" s="11" t="s">
        <v>2515</v>
      </c>
      <c r="J531" s="11" t="s">
        <v>2550</v>
      </c>
      <c r="K531" s="20"/>
      <c r="L531" s="7"/>
      <c r="M531" s="21" t="s">
        <v>184</v>
      </c>
      <c r="N531" s="21" t="s">
        <v>1374</v>
      </c>
      <c r="O531" s="7" t="s">
        <v>185</v>
      </c>
    </row>
    <row r="532" spans="4:15">
      <c r="D532" s="20" t="s">
        <v>189</v>
      </c>
      <c r="E532" s="20" t="s">
        <v>171</v>
      </c>
      <c r="F532" s="7" t="s">
        <v>180</v>
      </c>
      <c r="G532" s="20"/>
      <c r="H532" s="20" t="s">
        <v>2532</v>
      </c>
      <c r="I532" s="11" t="s">
        <v>2515</v>
      </c>
      <c r="J532" s="11" t="s">
        <v>2517</v>
      </c>
      <c r="K532" s="20"/>
      <c r="L532" s="7"/>
      <c r="M532" s="21" t="s">
        <v>184</v>
      </c>
      <c r="N532" s="21" t="s">
        <v>1374</v>
      </c>
      <c r="O532" s="7" t="s">
        <v>185</v>
      </c>
    </row>
    <row r="533" spans="4:15">
      <c r="D533" s="20" t="s">
        <v>189</v>
      </c>
      <c r="E533" s="20" t="s">
        <v>171</v>
      </c>
      <c r="F533" s="7" t="s">
        <v>180</v>
      </c>
      <c r="G533" s="20"/>
      <c r="H533" s="20" t="s">
        <v>2532</v>
      </c>
      <c r="I533" s="11" t="s">
        <v>2515</v>
      </c>
      <c r="J533" s="11" t="s">
        <v>2518</v>
      </c>
      <c r="K533" s="20"/>
      <c r="L533" s="7"/>
      <c r="M533" s="21" t="s">
        <v>184</v>
      </c>
      <c r="N533" s="21" t="s">
        <v>1374</v>
      </c>
      <c r="O533" s="7" t="s">
        <v>185</v>
      </c>
    </row>
    <row r="534" spans="4:15">
      <c r="D534" s="12"/>
      <c r="E534" s="12"/>
      <c r="F534" s="7"/>
      <c r="G534" s="12"/>
      <c r="H534" s="12"/>
      <c r="I534" s="7"/>
      <c r="J534" s="7"/>
      <c r="K534" s="7"/>
      <c r="L534" s="7"/>
      <c r="M534" s="22"/>
      <c r="N534" s="22"/>
      <c r="O534" s="15"/>
    </row>
    <row r="535" spans="4:15" ht="14.25" customHeight="1">
      <c r="D535" s="80" t="s">
        <v>1747</v>
      </c>
      <c r="E535" s="81"/>
      <c r="F535" s="81"/>
      <c r="G535" s="81"/>
      <c r="H535" s="81"/>
      <c r="I535" s="81"/>
      <c r="J535" s="81"/>
      <c r="K535" s="81"/>
      <c r="L535" s="81"/>
      <c r="M535" s="81"/>
      <c r="N535" s="81"/>
      <c r="O535" s="81"/>
    </row>
    <row r="536" spans="4:15">
      <c r="D536" s="12"/>
      <c r="E536" s="12"/>
      <c r="F536" s="7"/>
      <c r="G536" s="12"/>
      <c r="H536" s="12"/>
      <c r="I536" s="7"/>
      <c r="J536" s="7"/>
      <c r="K536" s="7"/>
      <c r="L536" s="7"/>
      <c r="M536" s="22"/>
      <c r="N536" s="22"/>
      <c r="O536" s="15"/>
    </row>
    <row r="537" spans="4:15">
      <c r="D537" s="20" t="s">
        <v>189</v>
      </c>
      <c r="E537" s="20" t="s">
        <v>171</v>
      </c>
      <c r="F537" s="7" t="s">
        <v>180</v>
      </c>
      <c r="G537" s="20"/>
      <c r="H537" s="20" t="s">
        <v>2532</v>
      </c>
      <c r="I537" s="11" t="s">
        <v>1747</v>
      </c>
      <c r="J537" s="11" t="s">
        <v>1748</v>
      </c>
      <c r="K537" s="20"/>
      <c r="L537" s="7"/>
      <c r="M537" s="21" t="s">
        <v>184</v>
      </c>
      <c r="N537" s="21" t="s">
        <v>1374</v>
      </c>
      <c r="O537" s="7" t="s">
        <v>185</v>
      </c>
    </row>
    <row r="538" spans="4:15">
      <c r="D538" s="20" t="s">
        <v>189</v>
      </c>
      <c r="E538" s="20" t="s">
        <v>171</v>
      </c>
      <c r="F538" s="7" t="s">
        <v>180</v>
      </c>
      <c r="G538" s="20"/>
      <c r="H538" s="20" t="s">
        <v>2532</v>
      </c>
      <c r="I538" s="11" t="s">
        <v>1747</v>
      </c>
      <c r="J538" s="11" t="s">
        <v>2519</v>
      </c>
      <c r="K538" s="20"/>
      <c r="L538" s="7"/>
      <c r="M538" s="21" t="s">
        <v>184</v>
      </c>
      <c r="N538" s="21" t="s">
        <v>1374</v>
      </c>
      <c r="O538" s="7" t="s">
        <v>185</v>
      </c>
    </row>
    <row r="539" spans="4:15">
      <c r="D539" s="20" t="s">
        <v>189</v>
      </c>
      <c r="E539" s="20" t="s">
        <v>171</v>
      </c>
      <c r="F539" s="7" t="s">
        <v>180</v>
      </c>
      <c r="G539" s="20"/>
      <c r="H539" s="20" t="s">
        <v>2532</v>
      </c>
      <c r="I539" s="11" t="s">
        <v>1747</v>
      </c>
      <c r="J539" s="11" t="s">
        <v>1750</v>
      </c>
      <c r="K539" s="20"/>
      <c r="L539" s="7"/>
      <c r="M539" s="21" t="s">
        <v>184</v>
      </c>
      <c r="N539" s="21" t="s">
        <v>1374</v>
      </c>
      <c r="O539" s="7" t="s">
        <v>185</v>
      </c>
    </row>
    <row r="540" spans="4:15">
      <c r="D540" s="20" t="s">
        <v>189</v>
      </c>
      <c r="E540" s="20" t="s">
        <v>171</v>
      </c>
      <c r="F540" s="7" t="s">
        <v>180</v>
      </c>
      <c r="G540" s="20"/>
      <c r="H540" s="20" t="s">
        <v>2532</v>
      </c>
      <c r="I540" s="11" t="s">
        <v>1747</v>
      </c>
      <c r="J540" s="11" t="s">
        <v>2520</v>
      </c>
      <c r="K540" s="20"/>
      <c r="L540" s="7"/>
      <c r="M540" s="21" t="s">
        <v>184</v>
      </c>
      <c r="N540" s="21" t="s">
        <v>1374</v>
      </c>
      <c r="O540" s="7" t="s">
        <v>185</v>
      </c>
    </row>
    <row r="541" spans="4:15">
      <c r="D541" s="20" t="s">
        <v>189</v>
      </c>
      <c r="E541" s="20" t="s">
        <v>171</v>
      </c>
      <c r="F541" s="7" t="s">
        <v>180</v>
      </c>
      <c r="G541" s="20"/>
      <c r="H541" s="20" t="s">
        <v>2532</v>
      </c>
      <c r="I541" s="11" t="s">
        <v>1747</v>
      </c>
      <c r="J541" s="11" t="s">
        <v>2521</v>
      </c>
      <c r="K541" s="20"/>
      <c r="L541" s="7"/>
      <c r="M541" s="21" t="s">
        <v>184</v>
      </c>
      <c r="N541" s="21" t="s">
        <v>1374</v>
      </c>
      <c r="O541" s="7" t="s">
        <v>185</v>
      </c>
    </row>
    <row r="542" spans="4:15">
      <c r="D542" s="12"/>
      <c r="E542" s="12"/>
      <c r="F542" s="7"/>
      <c r="G542" s="12"/>
      <c r="H542" s="12"/>
      <c r="I542" s="7"/>
      <c r="J542" s="7"/>
      <c r="K542" s="7"/>
      <c r="L542" s="7"/>
      <c r="M542" s="22"/>
      <c r="N542" s="22"/>
      <c r="O542" s="15"/>
    </row>
    <row r="543" spans="4:15" ht="14.25" customHeight="1">
      <c r="D543" s="80" t="s">
        <v>178</v>
      </c>
      <c r="E543" s="81"/>
      <c r="F543" s="81"/>
      <c r="G543" s="81"/>
      <c r="H543" s="81"/>
      <c r="I543" s="81"/>
      <c r="J543" s="81"/>
      <c r="K543" s="81"/>
      <c r="L543" s="81"/>
      <c r="M543" s="81"/>
      <c r="N543" s="81"/>
      <c r="O543" s="81"/>
    </row>
    <row r="545" spans="4:15">
      <c r="D545" s="20" t="s">
        <v>189</v>
      </c>
      <c r="E545" s="20" t="s">
        <v>171</v>
      </c>
      <c r="F545" s="7" t="s">
        <v>180</v>
      </c>
      <c r="G545" s="20"/>
      <c r="H545" s="20" t="s">
        <v>2532</v>
      </c>
      <c r="I545" s="11" t="s">
        <v>178</v>
      </c>
      <c r="J545" s="11" t="s">
        <v>2554</v>
      </c>
      <c r="K545" s="20"/>
      <c r="L545" s="7"/>
      <c r="M545" s="21" t="s">
        <v>184</v>
      </c>
      <c r="N545" s="21" t="s">
        <v>1374</v>
      </c>
      <c r="O545" s="7" t="s">
        <v>185</v>
      </c>
    </row>
    <row r="546" spans="4:15">
      <c r="D546" s="20" t="s">
        <v>189</v>
      </c>
      <c r="E546" s="20" t="s">
        <v>171</v>
      </c>
      <c r="F546" s="7" t="s">
        <v>180</v>
      </c>
      <c r="G546" s="20"/>
      <c r="H546" s="20" t="s">
        <v>2532</v>
      </c>
      <c r="I546" s="11" t="s">
        <v>178</v>
      </c>
      <c r="J546" s="11" t="s">
        <v>288</v>
      </c>
      <c r="K546" s="20"/>
      <c r="L546" s="7"/>
      <c r="M546" s="21" t="s">
        <v>184</v>
      </c>
      <c r="N546" s="21" t="s">
        <v>1374</v>
      </c>
      <c r="O546" s="7" t="s">
        <v>185</v>
      </c>
    </row>
    <row r="547" spans="4:15">
      <c r="D547" s="20" t="s">
        <v>189</v>
      </c>
      <c r="E547" s="20" t="s">
        <v>171</v>
      </c>
      <c r="F547" s="7" t="s">
        <v>180</v>
      </c>
      <c r="G547" s="20"/>
      <c r="H547" s="20" t="s">
        <v>2532</v>
      </c>
      <c r="I547" s="11" t="s">
        <v>178</v>
      </c>
      <c r="J547" s="11" t="s">
        <v>2523</v>
      </c>
      <c r="K547" s="20"/>
      <c r="L547" s="7"/>
      <c r="M547" s="21" t="s">
        <v>184</v>
      </c>
      <c r="N547" s="21" t="s">
        <v>1374</v>
      </c>
      <c r="O547" s="7" t="s">
        <v>185</v>
      </c>
    </row>
    <row r="548" spans="4:15">
      <c r="D548" s="20" t="s">
        <v>189</v>
      </c>
      <c r="E548" s="20" t="s">
        <v>171</v>
      </c>
      <c r="F548" s="7" t="s">
        <v>180</v>
      </c>
      <c r="G548" s="20"/>
      <c r="H548" s="20" t="s">
        <v>2532</v>
      </c>
      <c r="I548" s="11" t="s">
        <v>178</v>
      </c>
      <c r="J548" s="11" t="s">
        <v>2524</v>
      </c>
      <c r="K548" s="20"/>
      <c r="L548" s="7"/>
      <c r="M548" s="21" t="s">
        <v>184</v>
      </c>
      <c r="N548" s="21" t="s">
        <v>1374</v>
      </c>
      <c r="O548" s="7" t="s">
        <v>185</v>
      </c>
    </row>
    <row r="549" spans="4:15">
      <c r="D549" s="20" t="s">
        <v>189</v>
      </c>
      <c r="E549" s="20" t="s">
        <v>171</v>
      </c>
      <c r="F549" s="7" t="s">
        <v>180</v>
      </c>
      <c r="G549" s="20"/>
      <c r="H549" s="20" t="s">
        <v>2532</v>
      </c>
      <c r="I549" s="11" t="s">
        <v>178</v>
      </c>
      <c r="J549" s="11" t="s">
        <v>2525</v>
      </c>
      <c r="K549" s="20"/>
      <c r="L549" s="7"/>
      <c r="M549" s="21" t="s">
        <v>184</v>
      </c>
      <c r="N549" s="21" t="s">
        <v>1374</v>
      </c>
      <c r="O549" s="7" t="s">
        <v>185</v>
      </c>
    </row>
    <row r="550" spans="4:15">
      <c r="D550" s="20" t="s">
        <v>189</v>
      </c>
      <c r="E550" s="20" t="s">
        <v>171</v>
      </c>
      <c r="F550" s="7" t="s">
        <v>180</v>
      </c>
      <c r="G550" s="20"/>
      <c r="H550" s="20" t="s">
        <v>2532</v>
      </c>
      <c r="I550" s="11" t="s">
        <v>178</v>
      </c>
      <c r="J550" s="11" t="s">
        <v>2526</v>
      </c>
      <c r="K550" s="20"/>
      <c r="L550" s="7"/>
      <c r="M550" s="21" t="s">
        <v>184</v>
      </c>
      <c r="N550" s="21" t="s">
        <v>1374</v>
      </c>
      <c r="O550" s="7" t="s">
        <v>185</v>
      </c>
    </row>
    <row r="551" spans="4:15">
      <c r="D551" s="20" t="s">
        <v>189</v>
      </c>
      <c r="E551" s="20" t="s">
        <v>171</v>
      </c>
      <c r="F551" s="7" t="s">
        <v>180</v>
      </c>
      <c r="G551" s="20"/>
      <c r="H551" s="20" t="s">
        <v>2532</v>
      </c>
      <c r="I551" s="11" t="s">
        <v>178</v>
      </c>
      <c r="J551" s="11" t="s">
        <v>2527</v>
      </c>
      <c r="K551" s="20"/>
      <c r="L551" s="7"/>
      <c r="M551" s="21" t="s">
        <v>184</v>
      </c>
      <c r="N551" s="21" t="s">
        <v>1374</v>
      </c>
      <c r="O551" s="7" t="s">
        <v>185</v>
      </c>
    </row>
    <row r="552" spans="4:15">
      <c r="D552" s="20" t="s">
        <v>189</v>
      </c>
      <c r="E552" s="20" t="s">
        <v>171</v>
      </c>
      <c r="F552" s="7" t="s">
        <v>180</v>
      </c>
      <c r="G552" s="20"/>
      <c r="H552" s="20" t="s">
        <v>2532</v>
      </c>
      <c r="I552" s="11" t="s">
        <v>178</v>
      </c>
      <c r="J552" s="11" t="s">
        <v>2528</v>
      </c>
      <c r="K552" s="20"/>
      <c r="L552" s="7"/>
      <c r="M552" s="21" t="s">
        <v>184</v>
      </c>
      <c r="N552" s="21" t="s">
        <v>1374</v>
      </c>
      <c r="O552" s="7" t="s">
        <v>185</v>
      </c>
    </row>
    <row r="553" spans="4:15">
      <c r="D553" s="12"/>
      <c r="E553" s="12"/>
      <c r="F553" s="7"/>
      <c r="G553" s="12"/>
      <c r="H553" s="12"/>
      <c r="I553" s="7"/>
      <c r="J553" s="7"/>
      <c r="K553" s="7"/>
      <c r="L553" s="7"/>
      <c r="M553" s="22"/>
      <c r="N553" s="22"/>
      <c r="O553" s="15"/>
    </row>
    <row r="554" spans="4:15" ht="14.25" customHeight="1">
      <c r="D554" s="80" t="s">
        <v>1384</v>
      </c>
      <c r="E554" s="81"/>
      <c r="F554" s="81"/>
      <c r="G554" s="81"/>
      <c r="H554" s="81"/>
      <c r="I554" s="81"/>
      <c r="J554" s="81"/>
      <c r="K554" s="81"/>
      <c r="L554" s="81"/>
      <c r="M554" s="81"/>
      <c r="N554" s="81"/>
      <c r="O554" s="81"/>
    </row>
    <row r="555" spans="4:15">
      <c r="D555" s="12"/>
      <c r="E555" s="12"/>
      <c r="F555" s="7"/>
      <c r="G555" s="12"/>
      <c r="H555" s="12"/>
      <c r="I555" s="7"/>
      <c r="J555" s="7"/>
      <c r="K555" s="7"/>
      <c r="L555" s="7"/>
      <c r="M555" s="22"/>
      <c r="N555" s="22"/>
      <c r="O555" s="15"/>
    </row>
    <row r="556" spans="4:15">
      <c r="D556" s="20" t="s">
        <v>189</v>
      </c>
      <c r="E556" s="20" t="s">
        <v>171</v>
      </c>
      <c r="F556" s="7" t="s">
        <v>180</v>
      </c>
      <c r="G556" s="20"/>
      <c r="H556" s="20" t="s">
        <v>2532</v>
      </c>
      <c r="I556" s="11" t="s">
        <v>1384</v>
      </c>
      <c r="K556" s="20"/>
      <c r="L556" s="7"/>
      <c r="M556" s="21" t="s">
        <v>184</v>
      </c>
      <c r="N556" s="21" t="s">
        <v>1374</v>
      </c>
      <c r="O556" s="7" t="s">
        <v>185</v>
      </c>
    </row>
    <row r="558" spans="4:15" ht="14.25" customHeight="1">
      <c r="D558" s="80" t="s">
        <v>2530</v>
      </c>
      <c r="E558" s="81"/>
      <c r="F558" s="81"/>
      <c r="G558" s="81"/>
      <c r="H558" s="81"/>
      <c r="I558" s="81"/>
      <c r="J558" s="81"/>
      <c r="K558" s="81"/>
      <c r="L558" s="81"/>
      <c r="M558" s="81"/>
      <c r="N558" s="81"/>
      <c r="O558" s="81"/>
    </row>
    <row r="559" spans="4:15">
      <c r="D559" s="12"/>
      <c r="E559" s="12"/>
      <c r="F559" s="7"/>
      <c r="G559" s="12"/>
      <c r="H559" s="12"/>
      <c r="I559" s="7"/>
      <c r="J559" s="7"/>
      <c r="K559" s="7"/>
      <c r="L559" s="7"/>
      <c r="M559" s="22"/>
      <c r="N559" s="22"/>
      <c r="O559" s="15"/>
    </row>
    <row r="560" spans="4:15">
      <c r="D560" s="20" t="s">
        <v>189</v>
      </c>
      <c r="E560" s="20" t="s">
        <v>171</v>
      </c>
      <c r="F560" s="7" t="s">
        <v>180</v>
      </c>
      <c r="G560" s="20"/>
      <c r="H560" s="20" t="s">
        <v>2532</v>
      </c>
      <c r="I560" s="11" t="s">
        <v>2530</v>
      </c>
      <c r="J560" s="11" t="s">
        <v>2531</v>
      </c>
      <c r="K560" s="20"/>
      <c r="L560" s="7"/>
      <c r="M560" s="21" t="s">
        <v>184</v>
      </c>
      <c r="N560" s="21" t="s">
        <v>1374</v>
      </c>
      <c r="O560" s="7" t="s">
        <v>185</v>
      </c>
    </row>
    <row r="561" spans="3:15">
      <c r="D561" s="20" t="s">
        <v>189</v>
      </c>
      <c r="E561" s="20" t="s">
        <v>171</v>
      </c>
      <c r="F561" s="7" t="s">
        <v>180</v>
      </c>
      <c r="G561" s="20"/>
      <c r="H561" s="20" t="s">
        <v>2532</v>
      </c>
      <c r="I561" s="11" t="s">
        <v>2530</v>
      </c>
      <c r="J561" s="11" t="s">
        <v>2555</v>
      </c>
      <c r="K561" s="20"/>
      <c r="L561" s="7"/>
      <c r="M561" s="21" t="s">
        <v>184</v>
      </c>
      <c r="N561" s="21" t="s">
        <v>1374</v>
      </c>
      <c r="O561" s="7" t="s">
        <v>185</v>
      </c>
    </row>
    <row r="563" spans="3:15" ht="13.5" customHeight="1">
      <c r="C563" s="76" t="s">
        <v>2533</v>
      </c>
      <c r="D563" s="76"/>
      <c r="E563" s="77"/>
      <c r="F563" s="77"/>
      <c r="G563" s="77"/>
      <c r="H563" s="77"/>
      <c r="I563" s="77"/>
      <c r="J563" s="77"/>
      <c r="K563" s="77"/>
      <c r="L563" s="77"/>
      <c r="M563" s="77"/>
      <c r="N563" s="77"/>
      <c r="O563" s="77"/>
    </row>
    <row r="564" spans="3:15">
      <c r="C564" s="12"/>
      <c r="D564" s="12"/>
      <c r="E564" s="12"/>
      <c r="F564" s="7"/>
      <c r="G564" s="12"/>
      <c r="H564" s="12"/>
      <c r="I564" s="7"/>
      <c r="J564" s="7"/>
      <c r="K564" s="7"/>
      <c r="L564" s="7"/>
      <c r="M564" s="22"/>
      <c r="N564" s="22"/>
      <c r="O564" s="15"/>
    </row>
    <row r="565" spans="3:15" ht="14.25" customHeight="1">
      <c r="C565" s="12"/>
      <c r="D565" s="80" t="s">
        <v>1744</v>
      </c>
      <c r="E565" s="81"/>
      <c r="F565" s="81"/>
      <c r="G565" s="81"/>
      <c r="H565" s="81"/>
      <c r="I565" s="81"/>
      <c r="J565" s="81"/>
      <c r="K565" s="81"/>
      <c r="L565" s="81"/>
      <c r="M565" s="81"/>
      <c r="N565" s="81"/>
      <c r="O565" s="81"/>
    </row>
    <row r="566" spans="3:15">
      <c r="C566" s="12"/>
      <c r="D566" s="12"/>
      <c r="E566" s="12"/>
      <c r="F566" s="7"/>
      <c r="G566" s="12"/>
      <c r="H566" s="12"/>
      <c r="I566" s="7"/>
      <c r="J566" s="7"/>
      <c r="K566" s="7"/>
      <c r="L566" s="7"/>
      <c r="M566" s="22"/>
      <c r="N566" s="22"/>
      <c r="O566" s="15"/>
    </row>
    <row r="567" spans="3:15">
      <c r="D567" s="20" t="s">
        <v>189</v>
      </c>
      <c r="E567" s="20" t="s">
        <v>171</v>
      </c>
      <c r="F567" s="7" t="s">
        <v>180</v>
      </c>
      <c r="G567" s="20"/>
      <c r="H567" s="20" t="s">
        <v>2533</v>
      </c>
      <c r="I567" s="11" t="s">
        <v>2515</v>
      </c>
      <c r="J567" s="11" t="s">
        <v>2538</v>
      </c>
      <c r="K567" s="20"/>
      <c r="L567" s="7"/>
      <c r="M567" s="21" t="s">
        <v>184</v>
      </c>
      <c r="N567" s="21" t="s">
        <v>1374</v>
      </c>
      <c r="O567" s="7" t="s">
        <v>185</v>
      </c>
    </row>
    <row r="568" spans="3:15">
      <c r="D568" s="20" t="s">
        <v>189</v>
      </c>
      <c r="E568" s="20" t="s">
        <v>171</v>
      </c>
      <c r="F568" s="7" t="s">
        <v>180</v>
      </c>
      <c r="G568" s="20"/>
      <c r="H568" s="20" t="s">
        <v>2533</v>
      </c>
      <c r="I568" s="11" t="s">
        <v>2515</v>
      </c>
      <c r="J568" s="11" t="s">
        <v>2550</v>
      </c>
      <c r="K568" s="20"/>
      <c r="L568" s="7"/>
      <c r="M568" s="21" t="s">
        <v>184</v>
      </c>
      <c r="N568" s="21" t="s">
        <v>1374</v>
      </c>
      <c r="O568" s="7" t="s">
        <v>185</v>
      </c>
    </row>
    <row r="569" spans="3:15">
      <c r="D569" s="20" t="s">
        <v>189</v>
      </c>
      <c r="E569" s="20" t="s">
        <v>171</v>
      </c>
      <c r="F569" s="7" t="s">
        <v>180</v>
      </c>
      <c r="G569" s="20"/>
      <c r="H569" s="20" t="s">
        <v>2533</v>
      </c>
      <c r="I569" s="11" t="s">
        <v>2515</v>
      </c>
      <c r="J569" s="11" t="s">
        <v>2517</v>
      </c>
      <c r="K569" s="20"/>
      <c r="L569" s="7"/>
      <c r="M569" s="21" t="s">
        <v>184</v>
      </c>
      <c r="N569" s="21" t="s">
        <v>1374</v>
      </c>
      <c r="O569" s="7" t="s">
        <v>185</v>
      </c>
    </row>
    <row r="570" spans="3:15">
      <c r="D570" s="20" t="s">
        <v>189</v>
      </c>
      <c r="E570" s="20" t="s">
        <v>171</v>
      </c>
      <c r="F570" s="7" t="s">
        <v>180</v>
      </c>
      <c r="G570" s="20"/>
      <c r="H570" s="20" t="s">
        <v>2533</v>
      </c>
      <c r="I570" s="11" t="s">
        <v>2515</v>
      </c>
      <c r="J570" s="11" t="s">
        <v>2518</v>
      </c>
      <c r="K570" s="20"/>
      <c r="L570" s="7"/>
      <c r="M570" s="21" t="s">
        <v>184</v>
      </c>
      <c r="N570" s="21" t="s">
        <v>1374</v>
      </c>
      <c r="O570" s="7" t="s">
        <v>185</v>
      </c>
    </row>
    <row r="571" spans="3:15">
      <c r="C571" s="12"/>
      <c r="D571" s="12"/>
      <c r="E571" s="12"/>
      <c r="F571" s="7"/>
      <c r="G571" s="12"/>
      <c r="H571" s="12"/>
      <c r="I571" s="7"/>
      <c r="J571" s="7"/>
      <c r="K571" s="7"/>
      <c r="L571" s="7"/>
      <c r="M571" s="22"/>
      <c r="N571" s="22"/>
      <c r="O571" s="15"/>
    </row>
    <row r="572" spans="3:15" ht="14.25" customHeight="1">
      <c r="C572" s="12"/>
      <c r="D572" s="80" t="s">
        <v>1747</v>
      </c>
      <c r="E572" s="81"/>
      <c r="F572" s="81"/>
      <c r="G572" s="81"/>
      <c r="H572" s="81"/>
      <c r="I572" s="81"/>
      <c r="J572" s="81"/>
      <c r="K572" s="81"/>
      <c r="L572" s="81"/>
      <c r="M572" s="81"/>
      <c r="N572" s="81"/>
      <c r="O572" s="81"/>
    </row>
    <row r="573" spans="3:15">
      <c r="C573" s="12"/>
      <c r="D573" s="12"/>
      <c r="E573" s="12"/>
      <c r="F573" s="7"/>
      <c r="G573" s="12"/>
      <c r="H573" s="12"/>
      <c r="I573" s="7"/>
      <c r="J573" s="7"/>
      <c r="K573" s="7"/>
      <c r="L573" s="7"/>
      <c r="M573" s="22"/>
      <c r="N573" s="22"/>
      <c r="O573" s="15"/>
    </row>
    <row r="574" spans="3:15">
      <c r="D574" s="20" t="s">
        <v>189</v>
      </c>
      <c r="E574" s="20" t="s">
        <v>171</v>
      </c>
      <c r="F574" s="7" t="s">
        <v>180</v>
      </c>
      <c r="G574" s="20"/>
      <c r="H574" s="20" t="s">
        <v>2533</v>
      </c>
      <c r="I574" s="11" t="s">
        <v>1747</v>
      </c>
      <c r="J574" s="11" t="s">
        <v>1748</v>
      </c>
      <c r="K574" s="20"/>
      <c r="L574" s="7"/>
      <c r="M574" s="21" t="s">
        <v>184</v>
      </c>
      <c r="N574" s="21" t="s">
        <v>1374</v>
      </c>
      <c r="O574" s="7" t="s">
        <v>185</v>
      </c>
    </row>
    <row r="575" spans="3:15">
      <c r="D575" s="20" t="s">
        <v>189</v>
      </c>
      <c r="E575" s="20" t="s">
        <v>171</v>
      </c>
      <c r="F575" s="7" t="s">
        <v>180</v>
      </c>
      <c r="G575" s="20"/>
      <c r="H575" s="20" t="s">
        <v>2533</v>
      </c>
      <c r="I575" s="11" t="s">
        <v>1747</v>
      </c>
      <c r="J575" s="11" t="s">
        <v>2519</v>
      </c>
      <c r="K575" s="20"/>
      <c r="L575" s="7"/>
      <c r="M575" s="21" t="s">
        <v>184</v>
      </c>
      <c r="N575" s="21" t="s">
        <v>1374</v>
      </c>
      <c r="O575" s="7" t="s">
        <v>185</v>
      </c>
    </row>
    <row r="576" spans="3:15">
      <c r="D576" s="20" t="s">
        <v>189</v>
      </c>
      <c r="E576" s="20" t="s">
        <v>171</v>
      </c>
      <c r="F576" s="7" t="s">
        <v>180</v>
      </c>
      <c r="G576" s="20"/>
      <c r="H576" s="20" t="s">
        <v>2533</v>
      </c>
      <c r="I576" s="11" t="s">
        <v>1747</v>
      </c>
      <c r="J576" s="11" t="s">
        <v>1750</v>
      </c>
      <c r="K576" s="20"/>
      <c r="L576" s="7"/>
      <c r="M576" s="21" t="s">
        <v>184</v>
      </c>
      <c r="N576" s="21" t="s">
        <v>1374</v>
      </c>
      <c r="O576" s="7" t="s">
        <v>185</v>
      </c>
    </row>
    <row r="577" spans="4:15">
      <c r="D577" s="20" t="s">
        <v>189</v>
      </c>
      <c r="E577" s="20" t="s">
        <v>171</v>
      </c>
      <c r="F577" s="7" t="s">
        <v>180</v>
      </c>
      <c r="G577" s="20"/>
      <c r="H577" s="20" t="s">
        <v>2533</v>
      </c>
      <c r="I577" s="11" t="s">
        <v>1747</v>
      </c>
      <c r="J577" s="11" t="s">
        <v>2520</v>
      </c>
      <c r="K577" s="20"/>
      <c r="L577" s="7"/>
      <c r="M577" s="21" t="s">
        <v>184</v>
      </c>
      <c r="N577" s="21" t="s">
        <v>1374</v>
      </c>
      <c r="O577" s="7" t="s">
        <v>185</v>
      </c>
    </row>
    <row r="578" spans="4:15">
      <c r="D578" s="20" t="s">
        <v>189</v>
      </c>
      <c r="E578" s="20" t="s">
        <v>171</v>
      </c>
      <c r="F578" s="7" t="s">
        <v>180</v>
      </c>
      <c r="G578" s="20"/>
      <c r="H578" s="20" t="s">
        <v>2533</v>
      </c>
      <c r="I578" s="11" t="s">
        <v>1747</v>
      </c>
      <c r="J578" s="11" t="s">
        <v>2521</v>
      </c>
      <c r="K578" s="20"/>
      <c r="L578" s="7"/>
      <c r="M578" s="21" t="s">
        <v>184</v>
      </c>
      <c r="N578" s="21" t="s">
        <v>1374</v>
      </c>
      <c r="O578" s="7" t="s">
        <v>185</v>
      </c>
    </row>
    <row r="579" spans="4:15">
      <c r="D579" s="12"/>
      <c r="E579" s="12"/>
      <c r="F579" s="7"/>
      <c r="G579" s="12"/>
      <c r="H579" s="12"/>
      <c r="I579" s="7"/>
      <c r="J579" s="7"/>
      <c r="K579" s="7"/>
      <c r="L579" s="7"/>
      <c r="M579" s="22"/>
      <c r="N579" s="22"/>
      <c r="O579" s="15"/>
    </row>
    <row r="580" spans="4:15" ht="14.25" customHeight="1">
      <c r="D580" s="80" t="s">
        <v>178</v>
      </c>
      <c r="E580" s="81"/>
      <c r="F580" s="81"/>
      <c r="G580" s="81"/>
      <c r="H580" s="81"/>
      <c r="I580" s="81"/>
      <c r="J580" s="81"/>
      <c r="K580" s="81"/>
      <c r="L580" s="81"/>
      <c r="M580" s="81"/>
      <c r="N580" s="81"/>
      <c r="O580" s="81"/>
    </row>
    <row r="581" spans="4:15">
      <c r="D581" s="12"/>
      <c r="E581" s="12"/>
      <c r="F581" s="7"/>
      <c r="G581" s="12"/>
      <c r="H581" s="12"/>
      <c r="I581" s="7"/>
      <c r="J581" s="7"/>
      <c r="K581" s="7"/>
      <c r="L581" s="7"/>
      <c r="M581" s="22"/>
      <c r="N581" s="22"/>
      <c r="O581" s="15"/>
    </row>
    <row r="582" spans="4:15">
      <c r="D582" s="20" t="s">
        <v>189</v>
      </c>
      <c r="E582" s="20" t="s">
        <v>171</v>
      </c>
      <c r="F582" s="7" t="s">
        <v>180</v>
      </c>
      <c r="G582" s="20"/>
      <c r="H582" s="20" t="s">
        <v>2533</v>
      </c>
      <c r="I582" s="11" t="s">
        <v>178</v>
      </c>
      <c r="J582" s="11" t="s">
        <v>2554</v>
      </c>
      <c r="K582" s="20"/>
      <c r="L582" s="7"/>
      <c r="M582" s="21" t="s">
        <v>184</v>
      </c>
      <c r="N582" s="21" t="s">
        <v>1374</v>
      </c>
      <c r="O582" s="7" t="s">
        <v>185</v>
      </c>
    </row>
    <row r="583" spans="4:15">
      <c r="D583" s="20" t="s">
        <v>189</v>
      </c>
      <c r="E583" s="20" t="s">
        <v>171</v>
      </c>
      <c r="F583" s="7" t="s">
        <v>180</v>
      </c>
      <c r="G583" s="20"/>
      <c r="H583" s="20" t="s">
        <v>2533</v>
      </c>
      <c r="I583" s="11" t="s">
        <v>178</v>
      </c>
      <c r="J583" s="11" t="s">
        <v>288</v>
      </c>
      <c r="K583" s="20"/>
      <c r="L583" s="7"/>
      <c r="M583" s="21" t="s">
        <v>184</v>
      </c>
      <c r="N583" s="21" t="s">
        <v>1374</v>
      </c>
      <c r="O583" s="7" t="s">
        <v>185</v>
      </c>
    </row>
    <row r="584" spans="4:15">
      <c r="D584" s="20" t="s">
        <v>189</v>
      </c>
      <c r="E584" s="20" t="s">
        <v>171</v>
      </c>
      <c r="F584" s="7" t="s">
        <v>180</v>
      </c>
      <c r="G584" s="20"/>
      <c r="H584" s="20" t="s">
        <v>2533</v>
      </c>
      <c r="I584" s="11" t="s">
        <v>178</v>
      </c>
      <c r="J584" s="11" t="s">
        <v>2523</v>
      </c>
      <c r="K584" s="20"/>
      <c r="L584" s="7"/>
      <c r="M584" s="21" t="s">
        <v>184</v>
      </c>
      <c r="N584" s="21" t="s">
        <v>1374</v>
      </c>
      <c r="O584" s="7" t="s">
        <v>185</v>
      </c>
    </row>
    <row r="585" spans="4:15">
      <c r="D585" s="20" t="s">
        <v>189</v>
      </c>
      <c r="E585" s="20" t="s">
        <v>171</v>
      </c>
      <c r="F585" s="7" t="s">
        <v>180</v>
      </c>
      <c r="G585" s="20"/>
      <c r="H585" s="20" t="s">
        <v>2533</v>
      </c>
      <c r="I585" s="11" t="s">
        <v>178</v>
      </c>
      <c r="J585" s="11" t="s">
        <v>2524</v>
      </c>
      <c r="K585" s="20"/>
      <c r="L585" s="7"/>
      <c r="M585" s="21" t="s">
        <v>184</v>
      </c>
      <c r="N585" s="21" t="s">
        <v>1374</v>
      </c>
      <c r="O585" s="7" t="s">
        <v>185</v>
      </c>
    </row>
    <row r="586" spans="4:15">
      <c r="D586" s="20" t="s">
        <v>189</v>
      </c>
      <c r="E586" s="20" t="s">
        <v>171</v>
      </c>
      <c r="F586" s="7" t="s">
        <v>180</v>
      </c>
      <c r="G586" s="20"/>
      <c r="H586" s="20" t="s">
        <v>2533</v>
      </c>
      <c r="I586" s="11" t="s">
        <v>178</v>
      </c>
      <c r="J586" s="11" t="s">
        <v>2525</v>
      </c>
      <c r="K586" s="20"/>
      <c r="L586" s="7"/>
      <c r="M586" s="21" t="s">
        <v>184</v>
      </c>
      <c r="N586" s="21" t="s">
        <v>1374</v>
      </c>
      <c r="O586" s="7" t="s">
        <v>185</v>
      </c>
    </row>
    <row r="587" spans="4:15">
      <c r="D587" s="20" t="s">
        <v>189</v>
      </c>
      <c r="E587" s="20" t="s">
        <v>171</v>
      </c>
      <c r="F587" s="7" t="s">
        <v>180</v>
      </c>
      <c r="G587" s="20"/>
      <c r="H587" s="20" t="s">
        <v>2533</v>
      </c>
      <c r="I587" s="11" t="s">
        <v>178</v>
      </c>
      <c r="J587" s="11" t="s">
        <v>2526</v>
      </c>
      <c r="K587" s="20"/>
      <c r="L587" s="7"/>
      <c r="M587" s="21" t="s">
        <v>184</v>
      </c>
      <c r="N587" s="21" t="s">
        <v>1374</v>
      </c>
      <c r="O587" s="7" t="s">
        <v>185</v>
      </c>
    </row>
    <row r="588" spans="4:15">
      <c r="D588" s="20" t="s">
        <v>189</v>
      </c>
      <c r="E588" s="20" t="s">
        <v>171</v>
      </c>
      <c r="F588" s="7" t="s">
        <v>180</v>
      </c>
      <c r="G588" s="20"/>
      <c r="H588" s="20" t="s">
        <v>2533</v>
      </c>
      <c r="I588" s="11" t="s">
        <v>178</v>
      </c>
      <c r="J588" s="11" t="s">
        <v>2527</v>
      </c>
      <c r="K588" s="20"/>
      <c r="L588" s="7"/>
      <c r="M588" s="21" t="s">
        <v>184</v>
      </c>
      <c r="N588" s="21" t="s">
        <v>1374</v>
      </c>
      <c r="O588" s="7" t="s">
        <v>185</v>
      </c>
    </row>
    <row r="589" spans="4:15">
      <c r="D589" s="20" t="s">
        <v>189</v>
      </c>
      <c r="E589" s="20" t="s">
        <v>171</v>
      </c>
      <c r="F589" s="7" t="s">
        <v>180</v>
      </c>
      <c r="G589" s="20"/>
      <c r="H589" s="20" t="s">
        <v>2533</v>
      </c>
      <c r="I589" s="11" t="s">
        <v>178</v>
      </c>
      <c r="J589" s="11" t="s">
        <v>2528</v>
      </c>
      <c r="K589" s="20"/>
      <c r="L589" s="7"/>
      <c r="M589" s="21" t="s">
        <v>184</v>
      </c>
      <c r="N589" s="21" t="s">
        <v>1374</v>
      </c>
      <c r="O589" s="7" t="s">
        <v>185</v>
      </c>
    </row>
    <row r="590" spans="4:15">
      <c r="D590" s="12"/>
      <c r="E590" s="12"/>
      <c r="F590" s="7"/>
      <c r="G590" s="12"/>
      <c r="H590" s="12"/>
      <c r="I590" s="7"/>
      <c r="J590" s="7"/>
      <c r="K590" s="7"/>
      <c r="L590" s="7"/>
      <c r="M590" s="22"/>
      <c r="N590" s="22"/>
      <c r="O590" s="15"/>
    </row>
    <row r="591" spans="4:15" ht="14.25" customHeight="1">
      <c r="D591" s="80" t="s">
        <v>1384</v>
      </c>
      <c r="E591" s="81"/>
      <c r="F591" s="81"/>
      <c r="G591" s="81"/>
      <c r="H591" s="81"/>
      <c r="I591" s="81"/>
      <c r="J591" s="81"/>
      <c r="K591" s="81"/>
      <c r="L591" s="81"/>
      <c r="M591" s="81"/>
      <c r="N591" s="81"/>
      <c r="O591" s="81"/>
    </row>
    <row r="593" spans="2:15">
      <c r="D593" s="20" t="s">
        <v>189</v>
      </c>
      <c r="E593" s="20" t="s">
        <v>171</v>
      </c>
      <c r="F593" s="7" t="s">
        <v>180</v>
      </c>
      <c r="G593" s="20"/>
      <c r="H593" s="20" t="s">
        <v>2533</v>
      </c>
      <c r="I593" s="11" t="s">
        <v>1384</v>
      </c>
      <c r="K593" s="20"/>
      <c r="L593" s="7"/>
      <c r="M593" s="21" t="s">
        <v>184</v>
      </c>
      <c r="N593" s="21" t="s">
        <v>1374</v>
      </c>
      <c r="O593" s="7" t="s">
        <v>185</v>
      </c>
    </row>
    <row r="595" spans="2:15" ht="14.25" customHeight="1">
      <c r="B595" s="12"/>
      <c r="C595" s="12"/>
      <c r="D595" s="80" t="s">
        <v>2530</v>
      </c>
      <c r="E595" s="81"/>
      <c r="F595" s="81"/>
      <c r="G595" s="81"/>
      <c r="H595" s="81"/>
      <c r="I595" s="81"/>
      <c r="J595" s="81"/>
      <c r="K595" s="81"/>
      <c r="L595" s="81"/>
      <c r="M595" s="81"/>
      <c r="N595" s="81"/>
      <c r="O595" s="81"/>
    </row>
    <row r="596" spans="2:15">
      <c r="B596" s="12"/>
      <c r="C596" s="12"/>
      <c r="D596" s="12"/>
      <c r="E596" s="12"/>
      <c r="F596" s="7"/>
      <c r="G596" s="12"/>
      <c r="H596" s="12"/>
      <c r="I596" s="7"/>
      <c r="J596" s="7"/>
      <c r="K596" s="7"/>
      <c r="L596" s="7"/>
      <c r="M596" s="22"/>
      <c r="N596" s="22"/>
      <c r="O596" s="15"/>
    </row>
    <row r="597" spans="2:15">
      <c r="D597" s="20" t="s">
        <v>189</v>
      </c>
      <c r="E597" s="20" t="s">
        <v>171</v>
      </c>
      <c r="F597" s="7" t="s">
        <v>180</v>
      </c>
      <c r="G597" s="20"/>
      <c r="H597" s="20" t="s">
        <v>2533</v>
      </c>
      <c r="I597" s="11" t="s">
        <v>2530</v>
      </c>
      <c r="J597" s="11" t="s">
        <v>2531</v>
      </c>
      <c r="K597" s="20"/>
      <c r="L597" s="7"/>
      <c r="M597" s="21" t="s">
        <v>184</v>
      </c>
      <c r="N597" s="21" t="s">
        <v>1374</v>
      </c>
      <c r="O597" s="7" t="s">
        <v>185</v>
      </c>
    </row>
    <row r="598" spans="2:15">
      <c r="D598" s="20" t="s">
        <v>189</v>
      </c>
      <c r="E598" s="20" t="s">
        <v>171</v>
      </c>
      <c r="F598" s="7" t="s">
        <v>180</v>
      </c>
      <c r="G598" s="20"/>
      <c r="H598" s="20" t="s">
        <v>2533</v>
      </c>
      <c r="I598" s="11" t="s">
        <v>2530</v>
      </c>
      <c r="J598" s="11" t="s">
        <v>2555</v>
      </c>
      <c r="K598" s="20"/>
      <c r="L598" s="7"/>
      <c r="M598" s="21" t="s">
        <v>184</v>
      </c>
      <c r="N598" s="21" t="s">
        <v>1374</v>
      </c>
      <c r="O598" s="7" t="s">
        <v>185</v>
      </c>
    </row>
    <row r="599" spans="2:15">
      <c r="H599" s="20"/>
    </row>
    <row r="600" spans="2:15" ht="18">
      <c r="B600" s="28" t="s">
        <v>2556</v>
      </c>
      <c r="C600" s="27"/>
      <c r="D600" s="27"/>
      <c r="E600" s="27"/>
      <c r="F600" s="27"/>
      <c r="G600" s="27"/>
      <c r="H600" s="27"/>
      <c r="I600" s="27"/>
      <c r="J600" s="27"/>
      <c r="K600" s="27"/>
      <c r="L600" s="27"/>
      <c r="M600" s="27"/>
      <c r="N600" s="27"/>
      <c r="O600" s="27"/>
    </row>
    <row r="601" spans="2:15">
      <c r="B601" s="12"/>
      <c r="C601" s="12"/>
      <c r="D601" s="12"/>
      <c r="E601" s="12"/>
      <c r="F601" s="12"/>
      <c r="G601" s="12"/>
      <c r="H601" s="12"/>
      <c r="I601" s="7"/>
      <c r="J601" s="7"/>
      <c r="K601" s="7"/>
      <c r="L601" s="7"/>
      <c r="M601" s="22"/>
      <c r="N601" s="22"/>
      <c r="O601" s="15"/>
    </row>
    <row r="602" spans="2:15">
      <c r="D602" s="20" t="s">
        <v>189</v>
      </c>
      <c r="E602" s="20" t="s">
        <v>171</v>
      </c>
      <c r="F602" s="7" t="s">
        <v>2534</v>
      </c>
      <c r="G602" s="20"/>
      <c r="H602" s="11" t="s">
        <v>2425</v>
      </c>
      <c r="I602" s="11" t="s">
        <v>2425</v>
      </c>
      <c r="J602" s="11" t="s">
        <v>1415</v>
      </c>
      <c r="K602" s="20"/>
      <c r="L602" s="98" t="s">
        <v>2535</v>
      </c>
      <c r="M602" s="21" t="s">
        <v>184</v>
      </c>
      <c r="N602" s="21" t="s">
        <v>1374</v>
      </c>
      <c r="O602" s="7" t="s">
        <v>185</v>
      </c>
    </row>
    <row r="603" spans="2:15">
      <c r="D603" s="20" t="s">
        <v>189</v>
      </c>
      <c r="E603" s="20" t="s">
        <v>171</v>
      </c>
      <c r="F603" s="7" t="s">
        <v>2534</v>
      </c>
      <c r="G603" s="20"/>
      <c r="H603" s="11" t="s">
        <v>2425</v>
      </c>
      <c r="I603" s="11" t="s">
        <v>2425</v>
      </c>
      <c r="J603" s="11" t="s">
        <v>1416</v>
      </c>
      <c r="K603" s="20"/>
      <c r="L603" s="98" t="s">
        <v>2535</v>
      </c>
      <c r="M603" s="21" t="s">
        <v>184</v>
      </c>
      <c r="N603" s="21" t="s">
        <v>1374</v>
      </c>
      <c r="O603" s="7" t="s">
        <v>185</v>
      </c>
    </row>
    <row r="604" spans="2:15">
      <c r="D604" s="20" t="s">
        <v>189</v>
      </c>
      <c r="E604" s="20" t="s">
        <v>171</v>
      </c>
      <c r="F604" s="7" t="s">
        <v>2534</v>
      </c>
      <c r="G604" s="20"/>
      <c r="H604" s="11" t="s">
        <v>2425</v>
      </c>
      <c r="I604" s="11" t="s">
        <v>2425</v>
      </c>
      <c r="J604" s="11" t="s">
        <v>1417</v>
      </c>
      <c r="K604" s="20"/>
      <c r="L604" s="98" t="s">
        <v>2535</v>
      </c>
      <c r="M604" s="21" t="s">
        <v>184</v>
      </c>
      <c r="N604" s="21" t="s">
        <v>1374</v>
      </c>
      <c r="O604" s="7" t="s">
        <v>185</v>
      </c>
    </row>
    <row r="605" spans="2:15">
      <c r="D605" s="20" t="s">
        <v>189</v>
      </c>
      <c r="E605" s="20" t="s">
        <v>171</v>
      </c>
      <c r="F605" s="7" t="s">
        <v>2534</v>
      </c>
      <c r="G605" s="20"/>
      <c r="H605" s="11" t="s">
        <v>2425</v>
      </c>
      <c r="I605" s="11" t="s">
        <v>2425</v>
      </c>
      <c r="J605" s="11" t="s">
        <v>2557</v>
      </c>
      <c r="K605" s="20"/>
      <c r="L605" s="98" t="s">
        <v>2535</v>
      </c>
      <c r="M605" s="21" t="s">
        <v>184</v>
      </c>
      <c r="N605" s="21" t="s">
        <v>1374</v>
      </c>
      <c r="O605" s="7" t="s">
        <v>185</v>
      </c>
    </row>
    <row r="606" spans="2:15">
      <c r="D606" s="15" t="s">
        <v>189</v>
      </c>
      <c r="E606" s="20" t="s">
        <v>171</v>
      </c>
      <c r="F606" s="7" t="s">
        <v>2534</v>
      </c>
      <c r="G606" s="15"/>
      <c r="H606" s="11" t="s">
        <v>2425</v>
      </c>
      <c r="I606" s="11" t="s">
        <v>2425</v>
      </c>
      <c r="J606" s="11" t="s">
        <v>2558</v>
      </c>
      <c r="K606" s="15"/>
      <c r="L606" s="98" t="s">
        <v>2536</v>
      </c>
      <c r="M606" s="21" t="s">
        <v>184</v>
      </c>
      <c r="N606" s="21" t="s">
        <v>1374</v>
      </c>
      <c r="O606" s="7" t="s">
        <v>185</v>
      </c>
    </row>
    <row r="607" spans="2:15">
      <c r="D607" s="11" t="s">
        <v>189</v>
      </c>
      <c r="E607" s="20" t="s">
        <v>171</v>
      </c>
      <c r="F607" s="7" t="s">
        <v>2534</v>
      </c>
      <c r="H607" s="11" t="s">
        <v>2425</v>
      </c>
      <c r="I607" s="11" t="s">
        <v>2425</v>
      </c>
      <c r="J607" s="11" t="s">
        <v>2559</v>
      </c>
      <c r="K607" s="15"/>
      <c r="L607" s="98" t="s">
        <v>2535</v>
      </c>
      <c r="M607" s="21" t="s">
        <v>184</v>
      </c>
      <c r="N607" s="21" t="s">
        <v>1374</v>
      </c>
      <c r="O607" s="7" t="s">
        <v>185</v>
      </c>
    </row>
    <row r="608" spans="2:15">
      <c r="D608" s="11" t="s">
        <v>189</v>
      </c>
      <c r="E608" s="20" t="s">
        <v>171</v>
      </c>
      <c r="F608" s="7" t="s">
        <v>2534</v>
      </c>
      <c r="H608" s="11" t="s">
        <v>2425</v>
      </c>
      <c r="I608" s="11" t="s">
        <v>2425</v>
      </c>
      <c r="J608" s="11" t="s">
        <v>2560</v>
      </c>
      <c r="K608" s="15"/>
      <c r="L608" s="98" t="s">
        <v>2536</v>
      </c>
      <c r="M608" s="21" t="s">
        <v>184</v>
      </c>
      <c r="N608" s="21" t="s">
        <v>1374</v>
      </c>
      <c r="O608" s="7" t="s">
        <v>185</v>
      </c>
    </row>
    <row r="609" spans="2:15">
      <c r="D609" s="11" t="s">
        <v>189</v>
      </c>
      <c r="E609" s="20" t="s">
        <v>171</v>
      </c>
      <c r="F609" s="7" t="s">
        <v>2534</v>
      </c>
      <c r="H609" s="11" t="s">
        <v>2425</v>
      </c>
      <c r="I609" s="11" t="s">
        <v>2425</v>
      </c>
      <c r="J609" s="11" t="s">
        <v>2561</v>
      </c>
      <c r="K609" s="15"/>
      <c r="L609" s="98" t="s">
        <v>2536</v>
      </c>
      <c r="M609" s="21" t="s">
        <v>184</v>
      </c>
      <c r="N609" s="21" t="s">
        <v>1374</v>
      </c>
      <c r="O609" s="7" t="s">
        <v>185</v>
      </c>
    </row>
    <row r="610" spans="2:15">
      <c r="D610" s="11" t="s">
        <v>189</v>
      </c>
      <c r="E610" s="20" t="s">
        <v>171</v>
      </c>
      <c r="F610" s="7" t="s">
        <v>2534</v>
      </c>
      <c r="H610" s="11" t="s">
        <v>2425</v>
      </c>
      <c r="I610" s="11" t="s">
        <v>2425</v>
      </c>
      <c r="J610" s="11" t="s">
        <v>311</v>
      </c>
      <c r="K610" s="15"/>
      <c r="L610" s="98" t="s">
        <v>2535</v>
      </c>
      <c r="M610" s="21" t="s">
        <v>184</v>
      </c>
      <c r="N610" s="21" t="s">
        <v>1374</v>
      </c>
      <c r="O610" s="7" t="s">
        <v>185</v>
      </c>
    </row>
    <row r="611" spans="2:15">
      <c r="D611" s="11" t="s">
        <v>189</v>
      </c>
      <c r="E611" s="20" t="s">
        <v>171</v>
      </c>
      <c r="F611" s="7" t="s">
        <v>2534</v>
      </c>
      <c r="H611" s="11" t="s">
        <v>2425</v>
      </c>
      <c r="I611" s="11" t="s">
        <v>2425</v>
      </c>
      <c r="J611" s="11" t="s">
        <v>216</v>
      </c>
      <c r="K611" s="53"/>
      <c r="L611" s="98" t="s">
        <v>2536</v>
      </c>
      <c r="M611" s="21" t="s">
        <v>184</v>
      </c>
      <c r="N611" s="21" t="s">
        <v>1374</v>
      </c>
      <c r="O611" s="7" t="s">
        <v>185</v>
      </c>
    </row>
    <row r="612" spans="2:15">
      <c r="D612" s="11" t="s">
        <v>189</v>
      </c>
      <c r="E612" s="20" t="s">
        <v>171</v>
      </c>
      <c r="F612" s="7" t="s">
        <v>2534</v>
      </c>
      <c r="H612" s="11" t="s">
        <v>2425</v>
      </c>
      <c r="I612" s="11" t="s">
        <v>2425</v>
      </c>
      <c r="J612" s="11" t="s">
        <v>216</v>
      </c>
      <c r="K612" s="53"/>
      <c r="L612" s="98" t="s">
        <v>2536</v>
      </c>
      <c r="M612" s="21" t="s">
        <v>184</v>
      </c>
      <c r="N612" s="21" t="s">
        <v>1374</v>
      </c>
      <c r="O612" s="7" t="s">
        <v>185</v>
      </c>
    </row>
    <row r="613" spans="2:15">
      <c r="D613" s="11" t="s">
        <v>189</v>
      </c>
      <c r="E613" s="20" t="s">
        <v>171</v>
      </c>
      <c r="F613" s="7" t="s">
        <v>2534</v>
      </c>
      <c r="H613" s="11" t="s">
        <v>2425</v>
      </c>
      <c r="I613" s="11" t="s">
        <v>2425</v>
      </c>
      <c r="J613" s="11" t="s">
        <v>216</v>
      </c>
      <c r="K613" s="53"/>
      <c r="L613" s="7" t="s">
        <v>2536</v>
      </c>
      <c r="M613" s="21" t="s">
        <v>184</v>
      </c>
      <c r="N613" s="21" t="s">
        <v>1374</v>
      </c>
      <c r="O613" s="7" t="s">
        <v>185</v>
      </c>
    </row>
    <row r="614" spans="2:15">
      <c r="D614" s="11" t="s">
        <v>189</v>
      </c>
      <c r="E614" s="20" t="s">
        <v>171</v>
      </c>
      <c r="F614" s="7" t="s">
        <v>2534</v>
      </c>
      <c r="H614" s="11" t="s">
        <v>2425</v>
      </c>
      <c r="I614" s="11" t="s">
        <v>2425</v>
      </c>
      <c r="J614" s="11" t="s">
        <v>216</v>
      </c>
      <c r="K614" s="53"/>
      <c r="L614" s="7" t="s">
        <v>2536</v>
      </c>
      <c r="M614" s="21" t="s">
        <v>184</v>
      </c>
      <c r="N614" s="21" t="s">
        <v>1374</v>
      </c>
      <c r="O614" s="7" t="s">
        <v>185</v>
      </c>
    </row>
    <row r="615" spans="2:15">
      <c r="D615" s="11" t="s">
        <v>189</v>
      </c>
      <c r="E615" s="20" t="s">
        <v>171</v>
      </c>
      <c r="F615" s="7" t="s">
        <v>2534</v>
      </c>
      <c r="H615" s="11" t="s">
        <v>2425</v>
      </c>
      <c r="I615" s="11" t="s">
        <v>2425</v>
      </c>
      <c r="J615" s="11" t="s">
        <v>216</v>
      </c>
      <c r="K615" s="53"/>
      <c r="L615" s="7" t="s">
        <v>2536</v>
      </c>
      <c r="M615" s="21" t="s">
        <v>184</v>
      </c>
      <c r="N615" s="21" t="s">
        <v>1374</v>
      </c>
      <c r="O615" s="7" t="s">
        <v>185</v>
      </c>
    </row>
    <row r="616" spans="2:15">
      <c r="D616" s="11" t="s">
        <v>189</v>
      </c>
      <c r="E616" s="20" t="s">
        <v>171</v>
      </c>
      <c r="F616" s="7" t="s">
        <v>2534</v>
      </c>
      <c r="H616" s="11" t="s">
        <v>2425</v>
      </c>
      <c r="I616" s="11" t="s">
        <v>2425</v>
      </c>
      <c r="J616" s="11" t="s">
        <v>216</v>
      </c>
      <c r="K616" s="53"/>
      <c r="L616" s="7" t="s">
        <v>2536</v>
      </c>
      <c r="M616" s="21" t="s">
        <v>184</v>
      </c>
      <c r="N616" s="21" t="s">
        <v>1374</v>
      </c>
      <c r="O616" s="7" t="s">
        <v>185</v>
      </c>
    </row>
    <row r="617" spans="2:15">
      <c r="D617" s="11" t="s">
        <v>189</v>
      </c>
      <c r="E617" s="20" t="s">
        <v>171</v>
      </c>
      <c r="F617" s="7" t="s">
        <v>2534</v>
      </c>
      <c r="H617" s="11" t="s">
        <v>2425</v>
      </c>
      <c r="I617" s="11" t="s">
        <v>2425</v>
      </c>
      <c r="J617" s="11" t="s">
        <v>216</v>
      </c>
      <c r="K617" s="53"/>
      <c r="L617" s="7" t="s">
        <v>2536</v>
      </c>
      <c r="M617" s="21" t="s">
        <v>184</v>
      </c>
      <c r="N617" s="21" t="s">
        <v>1374</v>
      </c>
      <c r="O617" s="7" t="s">
        <v>185</v>
      </c>
    </row>
    <row r="618" spans="2:15">
      <c r="D618" s="11" t="s">
        <v>189</v>
      </c>
      <c r="E618" s="20" t="s">
        <v>171</v>
      </c>
      <c r="F618" s="7" t="s">
        <v>2534</v>
      </c>
      <c r="H618" s="11" t="s">
        <v>2425</v>
      </c>
      <c r="I618" s="11" t="s">
        <v>2425</v>
      </c>
      <c r="J618" s="11" t="s">
        <v>216</v>
      </c>
      <c r="K618" s="53"/>
      <c r="L618" s="7" t="s">
        <v>2536</v>
      </c>
      <c r="M618" s="21" t="s">
        <v>184</v>
      </c>
      <c r="N618" s="21" t="s">
        <v>1374</v>
      </c>
      <c r="O618" s="7" t="s">
        <v>185</v>
      </c>
    </row>
    <row r="620" spans="2:15" ht="18">
      <c r="B620" s="28" t="s">
        <v>2562</v>
      </c>
      <c r="C620" s="27"/>
      <c r="D620" s="27"/>
      <c r="E620" s="27"/>
      <c r="F620" s="27"/>
      <c r="G620" s="27"/>
      <c r="H620" s="27"/>
      <c r="I620" s="27"/>
      <c r="J620" s="27"/>
      <c r="K620" s="27"/>
      <c r="L620" s="27"/>
      <c r="M620" s="27"/>
      <c r="N620" s="27"/>
      <c r="O620" s="27"/>
    </row>
    <row r="622" spans="2:15" ht="14.25" customHeight="1">
      <c r="B622" s="12"/>
      <c r="C622" s="12"/>
      <c r="D622" s="80" t="s">
        <v>2563</v>
      </c>
      <c r="E622" s="81"/>
      <c r="F622" s="81"/>
      <c r="G622" s="81"/>
      <c r="H622" s="81"/>
      <c r="I622" s="81"/>
      <c r="J622" s="81"/>
      <c r="K622" s="81"/>
      <c r="L622" s="81"/>
      <c r="M622" s="81"/>
      <c r="N622" s="81"/>
      <c r="O622" s="81"/>
    </row>
    <row r="623" spans="2:15" ht="14.15" customHeight="1">
      <c r="B623" s="12"/>
      <c r="C623" s="12"/>
      <c r="D623" s="12"/>
      <c r="E623" s="12"/>
      <c r="F623" s="12"/>
      <c r="G623" s="12"/>
      <c r="H623" s="12"/>
      <c r="I623" s="12"/>
      <c r="J623" s="12"/>
      <c r="K623" s="12"/>
      <c r="L623" s="12"/>
      <c r="M623" s="12"/>
      <c r="N623" s="12"/>
      <c r="O623" s="12"/>
    </row>
    <row r="624" spans="2:15">
      <c r="D624" s="11" t="s">
        <v>189</v>
      </c>
      <c r="E624" s="20" t="s">
        <v>171</v>
      </c>
      <c r="F624" s="7" t="s">
        <v>180</v>
      </c>
      <c r="I624" s="11" t="s">
        <v>2515</v>
      </c>
      <c r="O624" s="7" t="s">
        <v>185</v>
      </c>
    </row>
    <row r="625" spans="2:15">
      <c r="D625" s="11" t="s">
        <v>189</v>
      </c>
      <c r="E625" s="20" t="s">
        <v>171</v>
      </c>
      <c r="F625" s="7" t="s">
        <v>180</v>
      </c>
      <c r="I625" s="11" t="s">
        <v>1747</v>
      </c>
      <c r="O625" s="7" t="s">
        <v>185</v>
      </c>
    </row>
    <row r="626" spans="2:15">
      <c r="D626" s="11" t="s">
        <v>189</v>
      </c>
      <c r="E626" s="11" t="s">
        <v>178</v>
      </c>
      <c r="F626" s="7" t="s">
        <v>180</v>
      </c>
      <c r="I626" s="11" t="s">
        <v>178</v>
      </c>
      <c r="O626" s="7" t="s">
        <v>185</v>
      </c>
    </row>
    <row r="627" spans="2:15">
      <c r="D627" s="11" t="s">
        <v>189</v>
      </c>
      <c r="E627" s="11" t="s">
        <v>1384</v>
      </c>
      <c r="F627" s="7" t="s">
        <v>180</v>
      </c>
      <c r="I627" s="11" t="s">
        <v>1384</v>
      </c>
      <c r="O627" s="7" t="s">
        <v>185</v>
      </c>
    </row>
    <row r="628" spans="2:15">
      <c r="D628" s="11" t="s">
        <v>189</v>
      </c>
      <c r="E628" s="11" t="s">
        <v>2530</v>
      </c>
      <c r="F628" s="7" t="s">
        <v>2537</v>
      </c>
      <c r="I628" s="11" t="s">
        <v>2530</v>
      </c>
      <c r="O628" s="7" t="s">
        <v>185</v>
      </c>
    </row>
    <row r="630" spans="2:15" ht="14.25" customHeight="1">
      <c r="B630" s="12"/>
      <c r="C630" s="12"/>
      <c r="D630" s="80" t="s">
        <v>2564</v>
      </c>
      <c r="E630" s="81"/>
      <c r="F630" s="81"/>
      <c r="G630" s="81"/>
      <c r="H630" s="81"/>
      <c r="I630" s="81"/>
      <c r="J630" s="81"/>
      <c r="K630" s="81"/>
      <c r="L630" s="81"/>
      <c r="M630" s="81"/>
      <c r="N630" s="81"/>
      <c r="O630" s="81"/>
    </row>
    <row r="632" spans="2:15">
      <c r="D632" s="11" t="s">
        <v>189</v>
      </c>
      <c r="E632" s="20" t="s">
        <v>171</v>
      </c>
      <c r="F632" s="7" t="s">
        <v>180</v>
      </c>
      <c r="I632" s="11" t="s">
        <v>2515</v>
      </c>
      <c r="O632" s="7" t="s">
        <v>185</v>
      </c>
    </row>
    <row r="633" spans="2:15">
      <c r="D633" s="11" t="s">
        <v>189</v>
      </c>
      <c r="E633" s="20" t="s">
        <v>171</v>
      </c>
      <c r="F633" s="7" t="s">
        <v>180</v>
      </c>
      <c r="I633" s="11" t="s">
        <v>1747</v>
      </c>
      <c r="O633" s="7" t="s">
        <v>185</v>
      </c>
    </row>
    <row r="634" spans="2:15">
      <c r="D634" s="11" t="s">
        <v>189</v>
      </c>
      <c r="E634" s="11" t="s">
        <v>178</v>
      </c>
      <c r="F634" s="7" t="s">
        <v>180</v>
      </c>
      <c r="I634" s="11" t="s">
        <v>178</v>
      </c>
      <c r="O634" s="7" t="s">
        <v>185</v>
      </c>
    </row>
    <row r="635" spans="2:15">
      <c r="D635" s="11" t="s">
        <v>189</v>
      </c>
      <c r="E635" s="11" t="s">
        <v>1384</v>
      </c>
      <c r="F635" s="7" t="s">
        <v>180</v>
      </c>
      <c r="I635" s="11" t="s">
        <v>1384</v>
      </c>
      <c r="O635" s="7" t="s">
        <v>185</v>
      </c>
    </row>
    <row r="636" spans="2:15">
      <c r="D636" s="11" t="s">
        <v>189</v>
      </c>
      <c r="E636" s="11" t="s">
        <v>2530</v>
      </c>
      <c r="F636" s="7" t="s">
        <v>2537</v>
      </c>
      <c r="I636" s="11" t="s">
        <v>2530</v>
      </c>
      <c r="O636" s="7" t="s">
        <v>185</v>
      </c>
    </row>
    <row r="638" spans="2:15" ht="18">
      <c r="B638" s="28" t="s">
        <v>1553</v>
      </c>
      <c r="C638" s="27"/>
      <c r="D638" s="27"/>
      <c r="E638" s="27"/>
      <c r="F638" s="27"/>
      <c r="G638" s="27"/>
      <c r="H638" s="27"/>
      <c r="I638" s="27"/>
      <c r="J638" s="27"/>
      <c r="K638" s="27"/>
      <c r="L638" s="27"/>
      <c r="M638" s="27"/>
      <c r="N638" s="27"/>
      <c r="O6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877" id="{5FFA3DB9-D2E8-48F4-B05A-D015D7024FCB}">
            <xm:f>Cover!$E$15&lt;&gt;P$6</xm:f>
            <x14:dxf>
              <fill>
                <patternFill>
                  <bgColor theme="0" tint="-0.24994659260841701"/>
                </patternFill>
              </fill>
            </x14:dxf>
          </x14:cfRule>
          <xm:sqref>P602:P618</xm:sqref>
        </x14:conditionalFormatting>
        <x14:conditionalFormatting xmlns:xm="http://schemas.microsoft.com/office/excel/2006/main">
          <x14:cfRule type="expression" priority="119" id="{1D29E404-8F5F-4C85-87EE-585CA1C62691}">
            <xm:f>Cover!$E$15&lt;&gt;P$6</xm:f>
            <x14:dxf>
              <fill>
                <patternFill>
                  <bgColor theme="0" tint="-0.24994659260841701"/>
                </patternFill>
              </fill>
            </x14:dxf>
          </x14:cfRule>
          <x14:cfRule type="expression" priority="120" id="{FF257D4D-8056-492D-B7C0-1B7DD49E961B}">
            <xm:f>Cover!$E$15=P$6</xm:f>
            <x14:dxf>
              <fill>
                <patternFill>
                  <bgColor theme="7" tint="0.59996337778862885"/>
                </patternFill>
              </fill>
            </x14:dxf>
          </x14:cfRule>
          <xm:sqref>P62:T79</xm:sqref>
        </x14:conditionalFormatting>
        <x14:conditionalFormatting xmlns:xm="http://schemas.microsoft.com/office/excel/2006/main">
          <x14:cfRule type="expression" priority="73" id="{5042D6C8-8545-4674-AE27-F593D82B6534}">
            <xm:f>Cover!$E$15&lt;&gt;P$6</xm:f>
            <x14:dxf>
              <fill>
                <patternFill>
                  <bgColor theme="0" tint="-0.24994659260841701"/>
                </patternFill>
              </fill>
            </x14:dxf>
          </x14:cfRule>
          <x14:cfRule type="expression" priority="74" id="{F3E24164-1F72-47B1-BFB3-164D097432FE}">
            <xm:f>Cover!$E$15=P$6</xm:f>
            <x14:dxf>
              <fill>
                <patternFill>
                  <bgColor theme="7" tint="0.59996337778862885"/>
                </patternFill>
              </fill>
            </x14:dxf>
          </x14:cfRule>
          <xm:sqref>P81:T81</xm:sqref>
        </x14:conditionalFormatting>
        <x14:conditionalFormatting xmlns:xm="http://schemas.microsoft.com/office/excel/2006/main">
          <x14:cfRule type="expression" priority="72" id="{8F87F103-1E6B-4C58-B66D-8C3A4D03B1C2}">
            <xm:f>Cover!$E$15=P$6</xm:f>
            <x14:dxf>
              <fill>
                <patternFill>
                  <bgColor theme="7" tint="0.59996337778862885"/>
                </patternFill>
              </fill>
            </x14:dxf>
          </x14:cfRule>
          <x14:cfRule type="expression" priority="71" id="{F9557942-94FA-481F-9D24-081501A28527}">
            <xm:f>Cover!$E$15&lt;&gt;P$6</xm:f>
            <x14:dxf>
              <fill>
                <patternFill>
                  <bgColor theme="0" tint="-0.24994659260841701"/>
                </patternFill>
              </fill>
            </x14:dxf>
          </x14:cfRule>
          <xm:sqref>P86:T103</xm:sqref>
        </x14:conditionalFormatting>
        <x14:conditionalFormatting xmlns:xm="http://schemas.microsoft.com/office/excel/2006/main">
          <x14:cfRule type="expression" priority="70" id="{F2FF433D-7906-4EDD-88C2-3EA1F7432A27}">
            <xm:f>Cover!$E$15=P$6</xm:f>
            <x14:dxf>
              <fill>
                <patternFill>
                  <bgColor theme="7" tint="0.59996337778862885"/>
                </patternFill>
              </fill>
            </x14:dxf>
          </x14:cfRule>
          <x14:cfRule type="expression" priority="69" id="{47E945AB-47A4-4DA4-B93E-7CA62B59D4CF}">
            <xm:f>Cover!$E$15&lt;&gt;P$6</xm:f>
            <x14:dxf>
              <fill>
                <patternFill>
                  <bgColor theme="0" tint="-0.24994659260841701"/>
                </patternFill>
              </fill>
            </x14:dxf>
          </x14:cfRule>
          <xm:sqref>P105:T105</xm:sqref>
        </x14:conditionalFormatting>
        <x14:conditionalFormatting xmlns:xm="http://schemas.microsoft.com/office/excel/2006/main">
          <x14:cfRule type="expression" priority="68" id="{C4A27EBE-81E9-4047-90F9-20886B0B0608}">
            <xm:f>Cover!$E$15=P$6</xm:f>
            <x14:dxf>
              <fill>
                <patternFill>
                  <bgColor theme="7" tint="0.59996337778862885"/>
                </patternFill>
              </fill>
            </x14:dxf>
          </x14:cfRule>
          <x14:cfRule type="expression" priority="67" id="{7AF12AC6-D822-44F8-9C8C-5ED52410AFAF}">
            <xm:f>Cover!$E$15&lt;&gt;P$6</xm:f>
            <x14:dxf>
              <fill>
                <patternFill>
                  <bgColor theme="0" tint="-0.24994659260841701"/>
                </patternFill>
              </fill>
            </x14:dxf>
          </x14:cfRule>
          <xm:sqref>P110:T127</xm:sqref>
        </x14:conditionalFormatting>
        <x14:conditionalFormatting xmlns:xm="http://schemas.microsoft.com/office/excel/2006/main">
          <x14:cfRule type="expression" priority="65" id="{D2E71188-64E9-4833-8758-36759D597663}">
            <xm:f>Cover!$E$15&lt;&gt;P$6</xm:f>
            <x14:dxf>
              <fill>
                <patternFill>
                  <bgColor theme="0" tint="-0.24994659260841701"/>
                </patternFill>
              </fill>
            </x14:dxf>
          </x14:cfRule>
          <x14:cfRule type="expression" priority="66" id="{11DA6694-D406-499E-BCC1-31EEC9A6CFB0}">
            <xm:f>Cover!$E$15=P$6</xm:f>
            <x14:dxf>
              <fill>
                <patternFill>
                  <bgColor theme="7" tint="0.59996337778862885"/>
                </patternFill>
              </fill>
            </x14:dxf>
          </x14:cfRule>
          <xm:sqref>P129:T129</xm:sqref>
        </x14:conditionalFormatting>
        <x14:conditionalFormatting xmlns:xm="http://schemas.microsoft.com/office/excel/2006/main">
          <x14:cfRule type="expression" priority="64" id="{B96CB49F-1E55-4B63-8D01-EBA45B3367B3}">
            <xm:f>Cover!$E$15=P$6</xm:f>
            <x14:dxf>
              <fill>
                <patternFill>
                  <bgColor theme="7" tint="0.59996337778862885"/>
                </patternFill>
              </fill>
            </x14:dxf>
          </x14:cfRule>
          <x14:cfRule type="expression" priority="63" id="{C2ADC178-3E5C-4C38-8223-4988CE366F32}">
            <xm:f>Cover!$E$15&lt;&gt;P$6</xm:f>
            <x14:dxf>
              <fill>
                <patternFill>
                  <bgColor theme="0" tint="-0.24994659260841701"/>
                </patternFill>
              </fill>
            </x14:dxf>
          </x14:cfRule>
          <xm:sqref>P134:T151</xm:sqref>
        </x14:conditionalFormatting>
        <x14:conditionalFormatting xmlns:xm="http://schemas.microsoft.com/office/excel/2006/main">
          <x14:cfRule type="expression" priority="61" id="{15ACE739-AD8C-4B29-8444-B62360554FA6}">
            <xm:f>Cover!$E$15&lt;&gt;P$6</xm:f>
            <x14:dxf>
              <fill>
                <patternFill>
                  <bgColor theme="0" tint="-0.24994659260841701"/>
                </patternFill>
              </fill>
            </x14:dxf>
          </x14:cfRule>
          <x14:cfRule type="expression" priority="62" id="{CA64A310-8880-4411-92A9-4B05D01118DA}">
            <xm:f>Cover!$E$15=P$6</xm:f>
            <x14:dxf>
              <fill>
                <patternFill>
                  <bgColor theme="7" tint="0.59996337778862885"/>
                </patternFill>
              </fill>
            </x14:dxf>
          </x14:cfRule>
          <xm:sqref>P153:T153</xm:sqref>
        </x14:conditionalFormatting>
        <x14:conditionalFormatting xmlns:xm="http://schemas.microsoft.com/office/excel/2006/main">
          <x14:cfRule type="expression" priority="59" id="{6C7B5976-96ED-4FB6-BEC9-D9E4C8B2A49D}">
            <xm:f>Cover!$E$15&lt;&gt;P$6</xm:f>
            <x14:dxf>
              <fill>
                <patternFill>
                  <bgColor theme="0" tint="-0.24994659260841701"/>
                </patternFill>
              </fill>
            </x14:dxf>
          </x14:cfRule>
          <x14:cfRule type="expression" priority="60" id="{75E4EDD1-8BB3-4940-AA77-0D4D3E4C225E}">
            <xm:f>Cover!$E$15=P$6</xm:f>
            <x14:dxf>
              <fill>
                <patternFill>
                  <bgColor theme="7" tint="0.59996337778862885"/>
                </patternFill>
              </fill>
            </x14:dxf>
          </x14:cfRule>
          <xm:sqref>P160:T177</xm:sqref>
        </x14:conditionalFormatting>
        <x14:conditionalFormatting xmlns:xm="http://schemas.microsoft.com/office/excel/2006/main">
          <x14:cfRule type="expression" priority="58" id="{050CA4CC-3386-4924-8C2C-FA90DF614BEF}">
            <xm:f>Cover!$E$15=P$6</xm:f>
            <x14:dxf>
              <fill>
                <patternFill>
                  <bgColor theme="7" tint="0.59996337778862885"/>
                </patternFill>
              </fill>
            </x14:dxf>
          </x14:cfRule>
          <x14:cfRule type="expression" priority="57" id="{6DB959C2-05A6-471E-9745-80F6D1B71EBF}">
            <xm:f>Cover!$E$15&lt;&gt;P$6</xm:f>
            <x14:dxf>
              <fill>
                <patternFill>
                  <bgColor theme="0" tint="-0.24994659260841701"/>
                </patternFill>
              </fill>
            </x14:dxf>
          </x14:cfRule>
          <xm:sqref>P179:T179</xm:sqref>
        </x14:conditionalFormatting>
        <x14:conditionalFormatting xmlns:xm="http://schemas.microsoft.com/office/excel/2006/main">
          <x14:cfRule type="expression" priority="56" id="{6111C78D-1FDA-42E5-8486-18011D42BB61}">
            <xm:f>Cover!$E$15=P$6</xm:f>
            <x14:dxf>
              <fill>
                <patternFill>
                  <bgColor theme="7" tint="0.59996337778862885"/>
                </patternFill>
              </fill>
            </x14:dxf>
          </x14:cfRule>
          <x14:cfRule type="expression" priority="55" id="{FBE99C5F-B746-4CDB-9240-920F2EE0CBF1}">
            <xm:f>Cover!$E$15&lt;&gt;P$6</xm:f>
            <x14:dxf>
              <fill>
                <patternFill>
                  <bgColor theme="0" tint="-0.24994659260841701"/>
                </patternFill>
              </fill>
            </x14:dxf>
          </x14:cfRule>
          <xm:sqref>P184:T201</xm:sqref>
        </x14:conditionalFormatting>
        <x14:conditionalFormatting xmlns:xm="http://schemas.microsoft.com/office/excel/2006/main">
          <x14:cfRule type="expression" priority="53" id="{8E611941-32C4-4567-A3AE-F2ED7F11C8DE}">
            <xm:f>Cover!$E$15&lt;&gt;P$6</xm:f>
            <x14:dxf>
              <fill>
                <patternFill>
                  <bgColor theme="0" tint="-0.24994659260841701"/>
                </patternFill>
              </fill>
            </x14:dxf>
          </x14:cfRule>
          <x14:cfRule type="expression" priority="54" id="{3C0DDA65-CABD-44C3-9D71-E9AE54C03972}">
            <xm:f>Cover!$E$15=P$6</xm:f>
            <x14:dxf>
              <fill>
                <patternFill>
                  <bgColor theme="7" tint="0.59996337778862885"/>
                </patternFill>
              </fill>
            </x14:dxf>
          </x14:cfRule>
          <xm:sqref>P203:T203</xm:sqref>
        </x14:conditionalFormatting>
        <x14:conditionalFormatting xmlns:xm="http://schemas.microsoft.com/office/excel/2006/main">
          <x14:cfRule type="expression" priority="52" id="{7132558D-63DE-411B-BAD8-1D6E30330E09}">
            <xm:f>Cover!$E$15=P$6</xm:f>
            <x14:dxf>
              <fill>
                <patternFill>
                  <bgColor theme="7" tint="0.59996337778862885"/>
                </patternFill>
              </fill>
            </x14:dxf>
          </x14:cfRule>
          <x14:cfRule type="expression" priority="51" id="{1E8037DB-B664-458D-9DDC-544B5C4EC4FF}">
            <xm:f>Cover!$E$15&lt;&gt;P$6</xm:f>
            <x14:dxf>
              <fill>
                <patternFill>
                  <bgColor theme="0" tint="-0.24994659260841701"/>
                </patternFill>
              </fill>
            </x14:dxf>
          </x14:cfRule>
          <xm:sqref>P208:T225</xm:sqref>
        </x14:conditionalFormatting>
        <x14:conditionalFormatting xmlns:xm="http://schemas.microsoft.com/office/excel/2006/main">
          <x14:cfRule type="expression" priority="50" id="{292179D6-BF24-48CB-9CB1-BD369E7762AF}">
            <xm:f>Cover!$E$15=P$6</xm:f>
            <x14:dxf>
              <fill>
                <patternFill>
                  <bgColor theme="7" tint="0.59996337778862885"/>
                </patternFill>
              </fill>
            </x14:dxf>
          </x14:cfRule>
          <x14:cfRule type="expression" priority="49" id="{803F3493-CE24-40BC-91F1-C51F64D1049C}">
            <xm:f>Cover!$E$15&lt;&gt;P$6</xm:f>
            <x14:dxf>
              <fill>
                <patternFill>
                  <bgColor theme="0" tint="-0.24994659260841701"/>
                </patternFill>
              </fill>
            </x14:dxf>
          </x14:cfRule>
          <xm:sqref>P227:T227</xm:sqref>
        </x14:conditionalFormatting>
        <x14:conditionalFormatting xmlns:xm="http://schemas.microsoft.com/office/excel/2006/main">
          <x14:cfRule type="expression" priority="48" id="{3D107B1D-0F51-4200-AC12-36F4D4FC2B05}">
            <xm:f>Cover!$E$15=P$6</xm:f>
            <x14:dxf>
              <fill>
                <patternFill>
                  <bgColor theme="7" tint="0.59996337778862885"/>
                </patternFill>
              </fill>
            </x14:dxf>
          </x14:cfRule>
          <x14:cfRule type="expression" priority="47" id="{E31990D5-FC69-4F40-BB6E-4F7849774891}">
            <xm:f>Cover!$E$15&lt;&gt;P$6</xm:f>
            <x14:dxf>
              <fill>
                <patternFill>
                  <bgColor theme="0" tint="-0.24994659260841701"/>
                </patternFill>
              </fill>
            </x14:dxf>
          </x14:cfRule>
          <xm:sqref>P232:T249</xm:sqref>
        </x14:conditionalFormatting>
        <x14:conditionalFormatting xmlns:xm="http://schemas.microsoft.com/office/excel/2006/main">
          <x14:cfRule type="expression" priority="45" id="{F2CCB260-B5E4-4C10-9EE3-7A54F9577AA4}">
            <xm:f>Cover!$E$15&lt;&gt;P$6</xm:f>
            <x14:dxf>
              <fill>
                <patternFill>
                  <bgColor theme="0" tint="-0.24994659260841701"/>
                </patternFill>
              </fill>
            </x14:dxf>
          </x14:cfRule>
          <x14:cfRule type="expression" priority="46" id="{486A277F-5230-40F9-839A-571439F8AC6A}">
            <xm:f>Cover!$E$15=P$6</xm:f>
            <x14:dxf>
              <fill>
                <patternFill>
                  <bgColor theme="7" tint="0.59996337778862885"/>
                </patternFill>
              </fill>
            </x14:dxf>
          </x14:cfRule>
          <xm:sqref>P251:T251</xm:sqref>
        </x14:conditionalFormatting>
        <x14:conditionalFormatting xmlns:xm="http://schemas.microsoft.com/office/excel/2006/main">
          <x14:cfRule type="expression" priority="43" id="{AC4BD53D-3EF4-475B-9CE0-CBCE539F84E8}">
            <xm:f>Cover!$E$15&lt;&gt;P$6</xm:f>
            <x14:dxf>
              <fill>
                <patternFill>
                  <bgColor theme="0" tint="-0.24994659260841701"/>
                </patternFill>
              </fill>
            </x14:dxf>
          </x14:cfRule>
          <x14:cfRule type="expression" priority="44" id="{3655A52C-AA7C-4AEF-B74D-602688ACD484}">
            <xm:f>Cover!$E$15=P$6</xm:f>
            <x14:dxf>
              <fill>
                <patternFill>
                  <bgColor theme="7" tint="0.59996337778862885"/>
                </patternFill>
              </fill>
            </x14:dxf>
          </x14:cfRule>
          <xm:sqref>P256:T275</xm:sqref>
        </x14:conditionalFormatting>
        <x14:conditionalFormatting xmlns:xm="http://schemas.microsoft.com/office/excel/2006/main">
          <x14:cfRule type="expression" priority="42" id="{926203B0-F7E6-46F1-B360-191ECD5FC148}">
            <xm:f>Cover!$E$15=P$6</xm:f>
            <x14:dxf>
              <fill>
                <patternFill>
                  <bgColor theme="7" tint="0.59996337778862885"/>
                </patternFill>
              </fill>
            </x14:dxf>
          </x14:cfRule>
          <x14:cfRule type="expression" priority="41" id="{63D24F70-3296-4D2F-A8A4-77EC64814E22}">
            <xm:f>Cover!$E$15&lt;&gt;P$6</xm:f>
            <x14:dxf>
              <fill>
                <patternFill>
                  <bgColor theme="0" tint="-0.24994659260841701"/>
                </patternFill>
              </fill>
            </x14:dxf>
          </x14:cfRule>
          <xm:sqref>P277:T277</xm:sqref>
        </x14:conditionalFormatting>
        <x14:conditionalFormatting xmlns:xm="http://schemas.microsoft.com/office/excel/2006/main">
          <x14:cfRule type="expression" priority="39" id="{8C873DB1-A817-42B2-BAFB-BF3FB95D6234}">
            <xm:f>Cover!$E$15&lt;&gt;P$6</xm:f>
            <x14:dxf>
              <fill>
                <patternFill>
                  <bgColor theme="0" tint="-0.24994659260841701"/>
                </patternFill>
              </fill>
            </x14:dxf>
          </x14:cfRule>
          <x14:cfRule type="expression" priority="40" id="{36BD42AB-3615-4756-88EA-9D873ABF3162}">
            <xm:f>Cover!$E$15=P$6</xm:f>
            <x14:dxf>
              <fill>
                <patternFill>
                  <bgColor theme="7" tint="0.59996337778862885"/>
                </patternFill>
              </fill>
            </x14:dxf>
          </x14:cfRule>
          <xm:sqref>P284:T301</xm:sqref>
        </x14:conditionalFormatting>
        <x14:conditionalFormatting xmlns:xm="http://schemas.microsoft.com/office/excel/2006/main">
          <x14:cfRule type="expression" priority="37" id="{702314F9-D71A-4E6A-8FAE-9687EACCEFA5}">
            <xm:f>Cover!$E$15&lt;&gt;P$6</xm:f>
            <x14:dxf>
              <fill>
                <patternFill>
                  <bgColor theme="0" tint="-0.24994659260841701"/>
                </patternFill>
              </fill>
            </x14:dxf>
          </x14:cfRule>
          <x14:cfRule type="expression" priority="38" id="{E7B736BB-7DA2-4D05-9D99-48DF3BFF75CF}">
            <xm:f>Cover!$E$15=P$6</xm:f>
            <x14:dxf>
              <fill>
                <patternFill>
                  <bgColor theme="7" tint="0.59996337778862885"/>
                </patternFill>
              </fill>
            </x14:dxf>
          </x14:cfRule>
          <xm:sqref>P303:T303</xm:sqref>
        </x14:conditionalFormatting>
        <x14:conditionalFormatting xmlns:xm="http://schemas.microsoft.com/office/excel/2006/main">
          <x14:cfRule type="expression" priority="36" id="{80EF1679-B15B-4590-B422-91A670CFB88E}">
            <xm:f>Cover!$E$15=P$6</xm:f>
            <x14:dxf>
              <fill>
                <patternFill>
                  <bgColor theme="7" tint="0.59996337778862885"/>
                </patternFill>
              </fill>
            </x14:dxf>
          </x14:cfRule>
          <x14:cfRule type="expression" priority="35" id="{8A724968-4F32-43A7-8228-5B8D310F5ED1}">
            <xm:f>Cover!$E$15&lt;&gt;P$6</xm:f>
            <x14:dxf>
              <fill>
                <patternFill>
                  <bgColor theme="0" tint="-0.24994659260841701"/>
                </patternFill>
              </fill>
            </x14:dxf>
          </x14:cfRule>
          <xm:sqref>P308:T325</xm:sqref>
        </x14:conditionalFormatting>
        <x14:conditionalFormatting xmlns:xm="http://schemas.microsoft.com/office/excel/2006/main">
          <x14:cfRule type="expression" priority="33" id="{9A7CC766-58A2-49A0-9511-30297462B923}">
            <xm:f>Cover!$E$15&lt;&gt;P$6</xm:f>
            <x14:dxf>
              <fill>
                <patternFill>
                  <bgColor theme="0" tint="-0.24994659260841701"/>
                </patternFill>
              </fill>
            </x14:dxf>
          </x14:cfRule>
          <x14:cfRule type="expression" priority="34" id="{94E9C280-C5E5-475D-9A02-982BCC586067}">
            <xm:f>Cover!$E$15=P$6</xm:f>
            <x14:dxf>
              <fill>
                <patternFill>
                  <bgColor theme="7" tint="0.59996337778862885"/>
                </patternFill>
              </fill>
            </x14:dxf>
          </x14:cfRule>
          <xm:sqref>P327:T327</xm:sqref>
        </x14:conditionalFormatting>
        <x14:conditionalFormatting xmlns:xm="http://schemas.microsoft.com/office/excel/2006/main">
          <x14:cfRule type="expression" priority="32" id="{5A27C7A2-3D7F-4CE4-A8D3-C8E93EA5C428}">
            <xm:f>Cover!$E$15=P$6</xm:f>
            <x14:dxf>
              <fill>
                <patternFill>
                  <bgColor theme="7" tint="0.59996337778862885"/>
                </patternFill>
              </fill>
            </x14:dxf>
          </x14:cfRule>
          <x14:cfRule type="expression" priority="31" id="{63278F42-4E05-470F-A9A9-DF4C4696FD01}">
            <xm:f>Cover!$E$15&lt;&gt;P$6</xm:f>
            <x14:dxf>
              <fill>
                <patternFill>
                  <bgColor theme="0" tint="-0.24994659260841701"/>
                </patternFill>
              </fill>
            </x14:dxf>
          </x14:cfRule>
          <xm:sqref>P332:T349</xm:sqref>
        </x14:conditionalFormatting>
        <x14:conditionalFormatting xmlns:xm="http://schemas.microsoft.com/office/excel/2006/main">
          <x14:cfRule type="expression" priority="30" id="{0259D703-437C-47CB-8B08-6D50382788F1}">
            <xm:f>Cover!$E$15=P$6</xm:f>
            <x14:dxf>
              <fill>
                <patternFill>
                  <bgColor theme="7" tint="0.59996337778862885"/>
                </patternFill>
              </fill>
            </x14:dxf>
          </x14:cfRule>
          <x14:cfRule type="expression" priority="29" id="{7DC14719-E906-4586-B971-A9051149D471}">
            <xm:f>Cover!$E$15&lt;&gt;P$6</xm:f>
            <x14:dxf>
              <fill>
                <patternFill>
                  <bgColor theme="0" tint="-0.24994659260841701"/>
                </patternFill>
              </fill>
            </x14:dxf>
          </x14:cfRule>
          <xm:sqref>P351:T351</xm:sqref>
        </x14:conditionalFormatting>
        <x14:conditionalFormatting xmlns:xm="http://schemas.microsoft.com/office/excel/2006/main">
          <x14:cfRule type="expression" priority="28" id="{80526653-C417-4C59-AAFC-477BE571A194}">
            <xm:f>Cover!$E$15=P$6</xm:f>
            <x14:dxf>
              <fill>
                <patternFill>
                  <bgColor theme="7" tint="0.59996337778862885"/>
                </patternFill>
              </fill>
            </x14:dxf>
          </x14:cfRule>
          <x14:cfRule type="expression" priority="27" id="{338DBEA6-5D42-4C40-96CF-9409C22D6BAC}">
            <xm:f>Cover!$E$15&lt;&gt;P$6</xm:f>
            <x14:dxf>
              <fill>
                <patternFill>
                  <bgColor theme="0" tint="-0.24994659260841701"/>
                </patternFill>
              </fill>
            </x14:dxf>
          </x14:cfRule>
          <xm:sqref>P356:T373</xm:sqref>
        </x14:conditionalFormatting>
        <x14:conditionalFormatting xmlns:xm="http://schemas.microsoft.com/office/excel/2006/main">
          <x14:cfRule type="expression" priority="26" id="{9F47889D-696C-47CF-9546-A17A1F90CAE0}">
            <xm:f>Cover!$E$15=P$6</xm:f>
            <x14:dxf>
              <fill>
                <patternFill>
                  <bgColor theme="7" tint="0.59996337778862885"/>
                </patternFill>
              </fill>
            </x14:dxf>
          </x14:cfRule>
          <x14:cfRule type="expression" priority="25" id="{064C7078-1057-4247-A4A1-D6DA0CE42A5C}">
            <xm:f>Cover!$E$15&lt;&gt;P$6</xm:f>
            <x14:dxf>
              <fill>
                <patternFill>
                  <bgColor theme="0" tint="-0.24994659260841701"/>
                </patternFill>
              </fill>
            </x14:dxf>
          </x14:cfRule>
          <xm:sqref>P375:T375</xm:sqref>
        </x14:conditionalFormatting>
        <x14:conditionalFormatting xmlns:xm="http://schemas.microsoft.com/office/excel/2006/main">
          <x14:cfRule type="expression" priority="24" id="{8BAC3C83-17C4-4666-B676-0A30ACF0E801}">
            <xm:f>Cover!$E$15=P$6</xm:f>
            <x14:dxf>
              <fill>
                <patternFill>
                  <bgColor theme="7" tint="0.59996337778862885"/>
                </patternFill>
              </fill>
            </x14:dxf>
          </x14:cfRule>
          <x14:cfRule type="expression" priority="23" id="{77E01701-93F1-45BB-8843-FA9274B1540A}">
            <xm:f>Cover!$E$15&lt;&gt;P$6</xm:f>
            <x14:dxf>
              <fill>
                <patternFill>
                  <bgColor theme="0" tint="-0.24994659260841701"/>
                </patternFill>
              </fill>
            </x14:dxf>
          </x14:cfRule>
          <xm:sqref>P380:T397</xm:sqref>
        </x14:conditionalFormatting>
        <x14:conditionalFormatting xmlns:xm="http://schemas.microsoft.com/office/excel/2006/main">
          <x14:cfRule type="expression" priority="22" id="{A7A97582-A6F5-4787-BB6F-C1B04864D1A1}">
            <xm:f>Cover!$E$15=P$6</xm:f>
            <x14:dxf>
              <fill>
                <patternFill>
                  <bgColor theme="7" tint="0.59996337778862885"/>
                </patternFill>
              </fill>
            </x14:dxf>
          </x14:cfRule>
          <x14:cfRule type="expression" priority="21" id="{B3753ED3-8581-497F-B0DD-3CC30B1CB3D9}">
            <xm:f>Cover!$E$15&lt;&gt;P$6</xm:f>
            <x14:dxf>
              <fill>
                <patternFill>
                  <bgColor theme="0" tint="-0.24994659260841701"/>
                </patternFill>
              </fill>
            </x14:dxf>
          </x14:cfRule>
          <xm:sqref>P399:T399</xm:sqref>
        </x14:conditionalFormatting>
        <x14:conditionalFormatting xmlns:xm="http://schemas.microsoft.com/office/excel/2006/main">
          <x14:cfRule type="expression" priority="20" id="{D0A21563-1007-48A7-85E0-7B40E4E663D8}">
            <xm:f>Cover!$E$15=P$6</xm:f>
            <x14:dxf>
              <fill>
                <patternFill>
                  <bgColor theme="7" tint="0.59996337778862885"/>
                </patternFill>
              </fill>
            </x14:dxf>
          </x14:cfRule>
          <x14:cfRule type="expression" priority="19" id="{9C2D4C6B-4ECB-49C2-9949-F203CE2BA919}">
            <xm:f>Cover!$E$15&lt;&gt;P$6</xm:f>
            <x14:dxf>
              <fill>
                <patternFill>
                  <bgColor theme="0" tint="-0.24994659260841701"/>
                </patternFill>
              </fill>
            </x14:dxf>
          </x14:cfRule>
          <xm:sqref>P404:T421</xm:sqref>
        </x14:conditionalFormatting>
        <x14:conditionalFormatting xmlns:xm="http://schemas.microsoft.com/office/excel/2006/main">
          <x14:cfRule type="expression" priority="18" id="{4174C289-9196-4DD0-BA97-FB1590CD8E81}">
            <xm:f>Cover!$E$15=P$6</xm:f>
            <x14:dxf>
              <fill>
                <patternFill>
                  <bgColor theme="7" tint="0.59996337778862885"/>
                </patternFill>
              </fill>
            </x14:dxf>
          </x14:cfRule>
          <x14:cfRule type="expression" priority="17" id="{976C923B-414D-4764-A6DD-F42741F4B69C}">
            <xm:f>Cover!$E$15&lt;&gt;P$6</xm:f>
            <x14:dxf>
              <fill>
                <patternFill>
                  <bgColor theme="0" tint="-0.24994659260841701"/>
                </patternFill>
              </fill>
            </x14:dxf>
          </x14:cfRule>
          <xm:sqref>P423:T423</xm:sqref>
        </x14:conditionalFormatting>
        <x14:conditionalFormatting xmlns:xm="http://schemas.microsoft.com/office/excel/2006/main">
          <x14:cfRule type="expression" priority="16" id="{F9FE2220-ED66-4E13-B2C0-1E37AA3ADF7E}">
            <xm:f>Cover!$E$15=P$6</xm:f>
            <x14:dxf>
              <fill>
                <patternFill>
                  <bgColor theme="7" tint="0.59996337778862885"/>
                </patternFill>
              </fill>
            </x14:dxf>
          </x14:cfRule>
          <x14:cfRule type="expression" priority="15" id="{66EFB29C-B336-42AC-BCF1-5311230EA4D4}">
            <xm:f>Cover!$E$15&lt;&gt;P$6</xm:f>
            <x14:dxf>
              <fill>
                <patternFill>
                  <bgColor theme="0" tint="-0.24994659260841701"/>
                </patternFill>
              </fill>
            </x14:dxf>
          </x14:cfRule>
          <xm:sqref>P428:T445</xm:sqref>
        </x14:conditionalFormatting>
        <x14:conditionalFormatting xmlns:xm="http://schemas.microsoft.com/office/excel/2006/main">
          <x14:cfRule type="expression" priority="13" id="{BC1B3714-B047-4C15-96F2-D8CE1E973D1A}">
            <xm:f>Cover!$E$15&lt;&gt;P$6</xm:f>
            <x14:dxf>
              <fill>
                <patternFill>
                  <bgColor theme="0" tint="-0.24994659260841701"/>
                </patternFill>
              </fill>
            </x14:dxf>
          </x14:cfRule>
          <x14:cfRule type="expression" priority="14" id="{4D78AC6D-715B-48B3-B146-DE9831446D27}">
            <xm:f>Cover!$E$15=P$6</xm:f>
            <x14:dxf>
              <fill>
                <patternFill>
                  <bgColor theme="7" tint="0.59996337778862885"/>
                </patternFill>
              </fill>
            </x14:dxf>
          </x14:cfRule>
          <xm:sqref>P447:T447</xm:sqref>
        </x14:conditionalFormatting>
        <x14:conditionalFormatting xmlns:xm="http://schemas.microsoft.com/office/excel/2006/main">
          <x14:cfRule type="expression" priority="12" id="{B1B0DD17-FEA0-4215-90E4-34CE7825CACD}">
            <xm:f>Cover!$E$15=P$6</xm:f>
            <x14:dxf>
              <fill>
                <patternFill>
                  <bgColor theme="7" tint="0.59996337778862885"/>
                </patternFill>
              </fill>
            </x14:dxf>
          </x14:cfRule>
          <x14:cfRule type="expression" priority="11" id="{336F23A1-1350-4A8E-83FF-24CDD447E7D2}">
            <xm:f>Cover!$E$15&lt;&gt;P$6</xm:f>
            <x14:dxf>
              <fill>
                <patternFill>
                  <bgColor theme="0" tint="-0.24994659260841701"/>
                </patternFill>
              </fill>
            </x14:dxf>
          </x14:cfRule>
          <xm:sqref>P452:T469</xm:sqref>
        </x14:conditionalFormatting>
        <x14:conditionalFormatting xmlns:xm="http://schemas.microsoft.com/office/excel/2006/main">
          <x14:cfRule type="expression" priority="10" id="{09E366A2-427D-4E58-9B81-5470873C5F70}">
            <xm:f>Cover!$E$15=P$6</xm:f>
            <x14:dxf>
              <fill>
                <patternFill>
                  <bgColor theme="7" tint="0.59996337778862885"/>
                </patternFill>
              </fill>
            </x14:dxf>
          </x14:cfRule>
          <x14:cfRule type="expression" priority="9" id="{663AE867-C824-49E4-B92C-6C4CCAB98E69}">
            <xm:f>Cover!$E$15&lt;&gt;P$6</xm:f>
            <x14:dxf>
              <fill>
                <patternFill>
                  <bgColor theme="0" tint="-0.24994659260841701"/>
                </patternFill>
              </fill>
            </x14:dxf>
          </x14:cfRule>
          <xm:sqref>P471:T471</xm:sqref>
        </x14:conditionalFormatting>
        <x14:conditionalFormatting xmlns:xm="http://schemas.microsoft.com/office/excel/2006/main">
          <x14:cfRule type="expression" priority="8" id="{F70D3D43-F9F9-494C-8270-3F9CF2F97B01}">
            <xm:f>Cover!$E$15=P$6</xm:f>
            <x14:dxf>
              <fill>
                <patternFill>
                  <bgColor theme="7" tint="0.59996337778862885"/>
                </patternFill>
              </fill>
            </x14:dxf>
          </x14:cfRule>
          <x14:cfRule type="expression" priority="7" id="{B81803BC-DD3A-4525-86C9-FAF47D7F2C42}">
            <xm:f>Cover!$E$15&lt;&gt;P$6</xm:f>
            <x14:dxf>
              <fill>
                <patternFill>
                  <bgColor theme="0" tint="-0.24994659260841701"/>
                </patternFill>
              </fill>
            </x14:dxf>
          </x14:cfRule>
          <xm:sqref>P478:T495</xm:sqref>
        </x14:conditionalFormatting>
        <x14:conditionalFormatting xmlns:xm="http://schemas.microsoft.com/office/excel/2006/main">
          <x14:cfRule type="expression" priority="6" id="{C84C17DA-E916-47ED-B5FF-5384E95CFAC2}">
            <xm:f>Cover!$E$15=P$6</xm:f>
            <x14:dxf>
              <fill>
                <patternFill>
                  <bgColor theme="7" tint="0.59996337778862885"/>
                </patternFill>
              </fill>
            </x14:dxf>
          </x14:cfRule>
          <x14:cfRule type="expression" priority="5" id="{7B977C79-BC5D-4694-A7B9-C7799A1B7CBE}">
            <xm:f>Cover!$E$15&lt;&gt;P$6</xm:f>
            <x14:dxf>
              <fill>
                <patternFill>
                  <bgColor theme="0" tint="-0.24994659260841701"/>
                </patternFill>
              </fill>
            </x14:dxf>
          </x14:cfRule>
          <xm:sqref>P497:T497</xm:sqref>
        </x14:conditionalFormatting>
        <x14:conditionalFormatting xmlns:xm="http://schemas.microsoft.com/office/excel/2006/main">
          <x14:cfRule type="expression" priority="4" id="{001FD892-45CC-4DAD-9ED9-130848A82BE3}">
            <xm:f>Cover!$E$15=P$6</xm:f>
            <x14:dxf>
              <fill>
                <patternFill>
                  <bgColor theme="7" tint="0.59996337778862885"/>
                </patternFill>
              </fill>
            </x14:dxf>
          </x14:cfRule>
          <x14:cfRule type="expression" priority="3" id="{8DC52FAA-5F93-4487-A74D-B3B8BAB8FE0B}">
            <xm:f>Cover!$E$15&lt;&gt;P$6</xm:f>
            <x14:dxf>
              <fill>
                <patternFill>
                  <bgColor theme="0" tint="-0.24994659260841701"/>
                </patternFill>
              </fill>
            </x14:dxf>
          </x14:cfRule>
          <xm:sqref>P504:T521</xm:sqref>
        </x14:conditionalFormatting>
        <x14:conditionalFormatting xmlns:xm="http://schemas.microsoft.com/office/excel/2006/main">
          <x14:cfRule type="expression" priority="1" id="{22F19C6D-1977-402F-A286-6C6E91FE57B6}">
            <xm:f>Cover!$E$15&lt;&gt;P$6</xm:f>
            <x14:dxf>
              <fill>
                <patternFill>
                  <bgColor theme="0" tint="-0.24994659260841701"/>
                </patternFill>
              </fill>
            </x14:dxf>
          </x14:cfRule>
          <x14:cfRule type="expression" priority="2" id="{3877F3CF-999B-4B48-A0AC-37A974CF61EF}">
            <xm:f>Cover!$E$15=P$6</xm:f>
            <x14:dxf>
              <fill>
                <patternFill>
                  <bgColor theme="7" tint="0.59996337778862885"/>
                </patternFill>
              </fill>
            </x14:dxf>
          </x14:cfRule>
          <xm:sqref>P523:T523</xm:sqref>
        </x14:conditionalFormatting>
        <x14:conditionalFormatting xmlns:xm="http://schemas.microsoft.com/office/excel/2006/main">
          <x14:cfRule type="expression" priority="187" id="{DA5AE8D9-94D0-42C2-B02F-9B5F2B267891}">
            <xm:f>Cover!$E$15&lt;&gt;P$6</xm:f>
            <x14:dxf>
              <fill>
                <patternFill>
                  <bgColor theme="0" tint="-0.24994659260841701"/>
                </patternFill>
              </fill>
            </x14:dxf>
          </x14:cfRule>
          <x14:cfRule type="expression" priority="188" id="{D4D4DA15-0D36-4CB2-85A5-2794B6D1B8B8}">
            <xm:f>Cover!$E$15=P$6</xm:f>
            <x14:dxf>
              <fill>
                <patternFill>
                  <bgColor theme="7" tint="0.59996337778862885"/>
                </patternFill>
              </fill>
            </x14:dxf>
          </x14:cfRule>
          <xm:sqref>P530:T533</xm:sqref>
        </x14:conditionalFormatting>
        <x14:conditionalFormatting xmlns:xm="http://schemas.microsoft.com/office/excel/2006/main">
          <x14:cfRule type="expression" priority="207" id="{7775C7BF-0934-464B-8402-D726866CDEF1}">
            <xm:f>Cover!$E$15&lt;&gt;P$6</xm:f>
            <x14:dxf>
              <fill>
                <patternFill>
                  <bgColor theme="0" tint="-0.24994659260841701"/>
                </patternFill>
              </fill>
            </x14:dxf>
          </x14:cfRule>
          <x14:cfRule type="expression" priority="208" id="{36142FEA-BBA6-469F-BD52-B991A68BFFD6}">
            <xm:f>Cover!$E$15=P$6</xm:f>
            <x14:dxf>
              <fill>
                <patternFill>
                  <bgColor theme="7" tint="0.59996337778862885"/>
                </patternFill>
              </fill>
            </x14:dxf>
          </x14:cfRule>
          <xm:sqref>P537:T541</xm:sqref>
        </x14:conditionalFormatting>
        <x14:conditionalFormatting xmlns:xm="http://schemas.microsoft.com/office/excel/2006/main">
          <x14:cfRule type="expression" priority="205" id="{0F2E5C77-E30F-4988-9435-27DDCA8BAE1B}">
            <xm:f>Cover!$E$15&lt;&gt;P$6</xm:f>
            <x14:dxf>
              <fill>
                <patternFill>
                  <bgColor theme="0" tint="-0.24994659260841701"/>
                </patternFill>
              </fill>
            </x14:dxf>
          </x14:cfRule>
          <x14:cfRule type="expression" priority="206" id="{4F5B2D89-1F34-48AE-BCB2-98372ADFF33C}">
            <xm:f>Cover!$E$15=P$6</xm:f>
            <x14:dxf>
              <fill>
                <patternFill>
                  <bgColor theme="7" tint="0.59996337778862885"/>
                </patternFill>
              </fill>
            </x14:dxf>
          </x14:cfRule>
          <xm:sqref>P545:T552</xm:sqref>
        </x14:conditionalFormatting>
        <x14:conditionalFormatting xmlns:xm="http://schemas.microsoft.com/office/excel/2006/main">
          <x14:cfRule type="expression" priority="203" id="{66043383-E0B3-4329-9AD4-D30C95A06C2E}">
            <xm:f>Cover!$E$15&lt;&gt;P$6</xm:f>
            <x14:dxf>
              <fill>
                <patternFill>
                  <bgColor theme="0" tint="-0.24994659260841701"/>
                </patternFill>
              </fill>
            </x14:dxf>
          </x14:cfRule>
          <x14:cfRule type="expression" priority="204" id="{9338E647-C084-4CF7-8D5B-DA7DA7EB3243}">
            <xm:f>Cover!$E$15=P$6</xm:f>
            <x14:dxf>
              <fill>
                <patternFill>
                  <bgColor theme="7" tint="0.59996337778862885"/>
                </patternFill>
              </fill>
            </x14:dxf>
          </x14:cfRule>
          <xm:sqref>P556:T556</xm:sqref>
        </x14:conditionalFormatting>
        <x14:conditionalFormatting xmlns:xm="http://schemas.microsoft.com/office/excel/2006/main">
          <x14:cfRule type="expression" priority="202" id="{97D0BC48-9742-4149-93BE-AE58D5673425}">
            <xm:f>Cover!$E$15=P$6</xm:f>
            <x14:dxf>
              <fill>
                <patternFill>
                  <bgColor theme="7" tint="0.59996337778862885"/>
                </patternFill>
              </fill>
            </x14:dxf>
          </x14:cfRule>
          <x14:cfRule type="expression" priority="201" id="{66632E00-330A-43EC-816C-58CAEE7A2782}">
            <xm:f>Cover!$E$15&lt;&gt;P$6</xm:f>
            <x14:dxf>
              <fill>
                <patternFill>
                  <bgColor theme="0" tint="-0.24994659260841701"/>
                </patternFill>
              </fill>
            </x14:dxf>
          </x14:cfRule>
          <xm:sqref>P560:T561</xm:sqref>
        </x14:conditionalFormatting>
        <x14:conditionalFormatting xmlns:xm="http://schemas.microsoft.com/office/excel/2006/main">
          <x14:cfRule type="expression" priority="200" id="{1F00EF7C-ACEF-49BD-8BA2-217FF50758A0}">
            <xm:f>Cover!$E$15=P$6</xm:f>
            <x14:dxf>
              <fill>
                <patternFill>
                  <bgColor theme="7" tint="0.59996337778862885"/>
                </patternFill>
              </fill>
            </x14:dxf>
          </x14:cfRule>
          <x14:cfRule type="expression" priority="199" id="{5BA05831-8799-4D8B-B326-A5F6F2B7C8FB}">
            <xm:f>Cover!$E$15&lt;&gt;P$6</xm:f>
            <x14:dxf>
              <fill>
                <patternFill>
                  <bgColor theme="0" tint="-0.24994659260841701"/>
                </patternFill>
              </fill>
            </x14:dxf>
          </x14:cfRule>
          <xm:sqref>P567:T570</xm:sqref>
        </x14:conditionalFormatting>
        <x14:conditionalFormatting xmlns:xm="http://schemas.microsoft.com/office/excel/2006/main">
          <x14:cfRule type="expression" priority="198" id="{451F6A16-CC32-4300-B1C1-D9D075BD6551}">
            <xm:f>Cover!$E$15=P$6</xm:f>
            <x14:dxf>
              <fill>
                <patternFill>
                  <bgColor theme="7" tint="0.59996337778862885"/>
                </patternFill>
              </fill>
            </x14:dxf>
          </x14:cfRule>
          <x14:cfRule type="expression" priority="197" id="{E132AE0E-FA6B-4E75-8DF0-CF590D629833}">
            <xm:f>Cover!$E$15&lt;&gt;P$6</xm:f>
            <x14:dxf>
              <fill>
                <patternFill>
                  <bgColor theme="0" tint="-0.24994659260841701"/>
                </patternFill>
              </fill>
            </x14:dxf>
          </x14:cfRule>
          <xm:sqref>P574:T578</xm:sqref>
        </x14:conditionalFormatting>
        <x14:conditionalFormatting xmlns:xm="http://schemas.microsoft.com/office/excel/2006/main">
          <x14:cfRule type="expression" priority="196" id="{35F5E09C-7C84-48DA-B93F-AD494FCA0B46}">
            <xm:f>Cover!$E$15=P$6</xm:f>
            <x14:dxf>
              <fill>
                <patternFill>
                  <bgColor theme="7" tint="0.59996337778862885"/>
                </patternFill>
              </fill>
            </x14:dxf>
          </x14:cfRule>
          <x14:cfRule type="expression" priority="195" id="{EC78A8AC-A967-493B-A77C-93D4FEFDA9B2}">
            <xm:f>Cover!$E$15&lt;&gt;P$6</xm:f>
            <x14:dxf>
              <fill>
                <patternFill>
                  <bgColor theme="0" tint="-0.24994659260841701"/>
                </patternFill>
              </fill>
            </x14:dxf>
          </x14:cfRule>
          <xm:sqref>P582:T589</xm:sqref>
        </x14:conditionalFormatting>
        <x14:conditionalFormatting xmlns:xm="http://schemas.microsoft.com/office/excel/2006/main">
          <x14:cfRule type="expression" priority="193" id="{3797B0F1-FFD2-4A65-9026-B4D031A1B509}">
            <xm:f>Cover!$E$15&lt;&gt;P$6</xm:f>
            <x14:dxf>
              <fill>
                <patternFill>
                  <bgColor theme="0" tint="-0.24994659260841701"/>
                </patternFill>
              </fill>
            </x14:dxf>
          </x14:cfRule>
          <x14:cfRule type="expression" priority="194" id="{BECFE8BD-094A-4D4F-9CBD-D88B5A586A77}">
            <xm:f>Cover!$E$15=P$6</xm:f>
            <x14:dxf>
              <fill>
                <patternFill>
                  <bgColor theme="7" tint="0.59996337778862885"/>
                </patternFill>
              </fill>
            </x14:dxf>
          </x14:cfRule>
          <xm:sqref>P593:T593</xm:sqref>
        </x14:conditionalFormatting>
        <x14:conditionalFormatting xmlns:xm="http://schemas.microsoft.com/office/excel/2006/main">
          <x14:cfRule type="expression" priority="192" id="{BC73434C-4C99-4F43-B100-B96CD9BC9315}">
            <xm:f>Cover!$E$15=P$6</xm:f>
            <x14:dxf>
              <fill>
                <patternFill>
                  <bgColor theme="7" tint="0.59996337778862885"/>
                </patternFill>
              </fill>
            </x14:dxf>
          </x14:cfRule>
          <x14:cfRule type="expression" priority="191" id="{8B0765D5-0E52-4344-AF97-E46D464DD111}">
            <xm:f>Cover!$E$15&lt;&gt;P$6</xm:f>
            <x14:dxf>
              <fill>
                <patternFill>
                  <bgColor theme="0" tint="-0.24994659260841701"/>
                </patternFill>
              </fill>
            </x14:dxf>
          </x14:cfRule>
          <xm:sqref>P597:T598</xm:sqref>
        </x14:conditionalFormatting>
        <x14:conditionalFormatting xmlns:xm="http://schemas.microsoft.com/office/excel/2006/main">
          <x14:cfRule type="expression" priority="878" id="{A5D9AF3C-023C-403B-A145-14BA4B3C78CD}">
            <xm:f>Cover!$E$15=P$6</xm:f>
            <x14:dxf>
              <fill>
                <patternFill>
                  <bgColor theme="7" tint="0.59996337778862885"/>
                </patternFill>
              </fill>
            </x14:dxf>
          </x14:cfRule>
          <xm:sqref>P602:T610 P602:P618</xm:sqref>
        </x14:conditionalFormatting>
        <x14:conditionalFormatting xmlns:xm="http://schemas.microsoft.com/office/excel/2006/main">
          <x14:cfRule type="expression" priority="123" id="{C0E1E55F-71C4-4DC0-8772-70B881DD9C9A}">
            <xm:f>Cover!$E$15&lt;&gt;P$6</xm:f>
            <x14:dxf>
              <fill>
                <patternFill>
                  <bgColor theme="0" tint="-0.24994659260841701"/>
                </patternFill>
              </fill>
            </x14:dxf>
          </x14:cfRule>
          <xm:sqref>P602:T618</xm:sqref>
        </x14:conditionalFormatting>
        <x14:conditionalFormatting xmlns:xm="http://schemas.microsoft.com/office/excel/2006/main">
          <x14:cfRule type="expression" priority="124" id="{1B45076E-9C36-4C33-B45C-E6E9B37369F0}">
            <xm:f>Cover!$E$15=P$6</xm:f>
            <x14:dxf>
              <fill>
                <patternFill>
                  <bgColor theme="7" tint="0.59996337778862885"/>
                </patternFill>
              </fill>
            </x14:dxf>
          </x14:cfRule>
          <xm:sqref>P611:T618</xm:sqref>
        </x14:conditionalFormatting>
        <x14:conditionalFormatting xmlns:xm="http://schemas.microsoft.com/office/excel/2006/main">
          <x14:cfRule type="expression" priority="735" id="{0A2B13EA-18AE-48AB-ACC1-8327F0926B90}">
            <xm:f>Cover!$E$15&lt;&gt;P$6</xm:f>
            <x14:dxf>
              <fill>
                <patternFill>
                  <bgColor theme="0" tint="-0.24994659260841701"/>
                </patternFill>
              </fill>
            </x14:dxf>
          </x14:cfRule>
          <x14:cfRule type="expression" priority="736" id="{CEB0A7D5-DFBE-4860-9A78-A3CC258FBF2D}">
            <xm:f>Cover!$E$15=P$6</xm:f>
            <x14:dxf>
              <fill>
                <patternFill>
                  <bgColor theme="7" tint="0.59996337778862885"/>
                </patternFill>
              </fill>
            </x14:dxf>
          </x14:cfRule>
          <xm:sqref>P624:T628</xm:sqref>
        </x14:conditionalFormatting>
        <x14:conditionalFormatting xmlns:xm="http://schemas.microsoft.com/office/excel/2006/main">
          <x14:cfRule type="expression" priority="733" id="{CA3EB1EB-1D0B-4DED-9156-342E49C2DAE6}">
            <xm:f>Cover!$E$15&lt;&gt;P$6</xm:f>
            <x14:dxf>
              <fill>
                <patternFill>
                  <bgColor theme="0" tint="-0.24994659260841701"/>
                </patternFill>
              </fill>
            </x14:dxf>
          </x14:cfRule>
          <x14:cfRule type="expression" priority="734" id="{DA27785A-DE33-42A7-B81C-CEBE89DA21F3}">
            <xm:f>Cover!$E$15=P$6</xm:f>
            <x14:dxf>
              <fill>
                <patternFill>
                  <bgColor theme="7" tint="0.59996337778862885"/>
                </patternFill>
              </fill>
            </x14:dxf>
          </x14:cfRule>
          <xm:sqref>P632:T636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6AB2-8144-4835-8AC0-5E75378CE260}">
  <sheetPr codeName="Sheet38">
    <tabColor theme="9"/>
    <pageSetUpPr autoPageBreaks="0"/>
  </sheetPr>
  <dimension ref="A1:AR340"/>
  <sheetViews>
    <sheetView zoomScale="40" zoomScaleNormal="40" workbookViewId="0">
      <pane ySplit="4" topLeftCell="A287" activePane="bottomLeft" state="frozen"/>
      <selection activeCell="G59" sqref="G59"/>
      <selection pane="bottomLeft" activeCell="N340" sqref="N340:S340"/>
    </sheetView>
  </sheetViews>
  <sheetFormatPr defaultColWidth="0" defaultRowHeight="14"/>
  <cols>
    <col min="1" max="1" width="14.453125" style="11" customWidth="1"/>
    <col min="2" max="2" width="10.54296875" style="11" customWidth="1"/>
    <col min="3" max="3" width="1.54296875" style="11" customWidth="1"/>
    <col min="4" max="5" width="24" style="11" bestFit="1" customWidth="1"/>
    <col min="6" max="6" width="14.453125" style="11" bestFit="1" customWidth="1"/>
    <col min="7" max="7" width="37.54296875" style="11" bestFit="1" customWidth="1"/>
    <col min="8" max="8" width="27.453125" style="11" customWidth="1"/>
    <col min="9" max="9" width="33" style="11" bestFit="1" customWidth="1"/>
    <col min="10" max="10" width="14.453125" style="11" customWidth="1"/>
    <col min="11" max="11" width="10.453125" style="11" customWidth="1"/>
    <col min="12" max="12" width="14.453125" style="11" customWidth="1"/>
    <col min="13" max="13" width="12.54296875" style="11" customWidth="1"/>
    <col min="14" max="14" width="5.453125" style="11" bestFit="1" customWidth="1"/>
    <col min="15" max="19" width="18.453125" style="11" customWidth="1"/>
    <col min="20" max="25" width="1.54296875" style="11" customWidth="1"/>
    <col min="26" max="44" width="18.453125" style="11" hidden="1" customWidth="1"/>
    <col min="45" max="16384" width="14" style="11" hidden="1"/>
  </cols>
  <sheetData>
    <row r="1" spans="1:19" s="2" customFormat="1" ht="25">
      <c r="A1" s="62" t="s">
        <v>1365</v>
      </c>
      <c r="B1" s="3"/>
      <c r="H1" s="4" t="s">
        <v>1</v>
      </c>
      <c r="I1" s="4"/>
      <c r="J1" s="4"/>
      <c r="Q1" s="3"/>
    </row>
    <row r="2" spans="1:19" s="2" customFormat="1" ht="25">
      <c r="A2" s="4" t="str">
        <f>Cover!$E$13</f>
        <v>Master</v>
      </c>
      <c r="B2" s="3"/>
    </row>
    <row r="3" spans="1:19" s="2" customFormat="1" ht="25">
      <c r="A3" s="4">
        <f>Cover!$E$15</f>
        <v>2025</v>
      </c>
      <c r="B3" s="4"/>
      <c r="C3" s="4"/>
      <c r="D3" s="4"/>
    </row>
    <row r="4" spans="1:19" s="5" customFormat="1" ht="25.5" thickBot="1">
      <c r="A4" s="1302" t="s">
        <v>2565</v>
      </c>
      <c r="B4" s="6"/>
    </row>
    <row r="5" spans="1:19" ht="18">
      <c r="A5" s="355"/>
      <c r="B5" s="357"/>
      <c r="C5" s="357"/>
      <c r="D5" s="9"/>
      <c r="E5" s="9"/>
      <c r="F5" s="9"/>
      <c r="G5" s="9"/>
      <c r="H5" s="356"/>
      <c r="I5" s="356"/>
      <c r="J5" s="356"/>
      <c r="K5" s="356"/>
      <c r="L5" s="356"/>
      <c r="M5" s="356"/>
      <c r="N5" s="355"/>
      <c r="O5" s="362" t="s">
        <v>1743</v>
      </c>
      <c r="P5" s="361"/>
      <c r="Q5" s="361"/>
      <c r="R5" s="361"/>
      <c r="S5" s="360"/>
    </row>
    <row r="6" spans="1:19" s="347" customFormat="1" ht="19.399999999999999" customHeight="1">
      <c r="A6" s="347" t="s">
        <v>1703</v>
      </c>
      <c r="B6" s="352"/>
      <c r="C6" s="352"/>
      <c r="D6" s="36" t="s">
        <v>164</v>
      </c>
      <c r="E6" s="36" t="s">
        <v>165</v>
      </c>
      <c r="F6" s="36" t="s">
        <v>171</v>
      </c>
      <c r="G6" s="36" t="s">
        <v>1555</v>
      </c>
      <c r="H6" s="358" t="s">
        <v>2509</v>
      </c>
      <c r="I6" s="358" t="s">
        <v>405</v>
      </c>
      <c r="J6" s="358" t="s">
        <v>406</v>
      </c>
      <c r="K6" s="358" t="s">
        <v>174</v>
      </c>
      <c r="L6" s="358" t="s">
        <v>1535</v>
      </c>
      <c r="M6" s="358" t="s">
        <v>1536</v>
      </c>
      <c r="N6" s="358" t="s">
        <v>175</v>
      </c>
      <c r="O6" s="350">
        <v>2022</v>
      </c>
      <c r="P6" s="349">
        <v>2023</v>
      </c>
      <c r="Q6" s="349">
        <v>2024</v>
      </c>
      <c r="R6" s="349">
        <v>2025</v>
      </c>
      <c r="S6" s="348">
        <v>2026</v>
      </c>
    </row>
    <row r="7" spans="1:19" s="347" customFormat="1" ht="19.399999999999999" customHeight="1">
      <c r="B7" s="352"/>
      <c r="C7" s="352"/>
      <c r="D7" s="36"/>
      <c r="E7" s="36"/>
      <c r="F7" s="36"/>
      <c r="G7" s="36"/>
      <c r="H7" s="358"/>
      <c r="I7" s="358"/>
      <c r="J7" s="358"/>
      <c r="K7" s="358"/>
      <c r="L7" s="358"/>
      <c r="M7" s="358"/>
      <c r="N7" s="358"/>
      <c r="O7" s="430"/>
      <c r="P7" s="430"/>
      <c r="Q7" s="430"/>
      <c r="R7" s="430"/>
      <c r="S7" s="430"/>
    </row>
    <row r="8" spans="1:19" ht="19.399999999999999" customHeight="1">
      <c r="A8" s="437"/>
      <c r="B8" s="800" t="s">
        <v>2566</v>
      </c>
      <c r="C8" s="437"/>
      <c r="D8" s="437"/>
      <c r="E8" s="437"/>
      <c r="F8" s="27"/>
      <c r="G8" s="27"/>
      <c r="H8" s="27"/>
      <c r="I8" s="27"/>
      <c r="J8" s="27"/>
      <c r="K8" s="27"/>
      <c r="L8" s="27"/>
      <c r="M8" s="27"/>
      <c r="N8" s="27"/>
      <c r="O8" s="27"/>
      <c r="P8" s="27"/>
      <c r="Q8" s="27"/>
      <c r="R8" s="27"/>
      <c r="S8" s="27"/>
    </row>
    <row r="9" spans="1:19" s="347" customFormat="1" ht="19.399999999999999" customHeight="1">
      <c r="A9" s="27"/>
      <c r="B9" s="28" t="s">
        <v>2567</v>
      </c>
      <c r="C9" s="27"/>
      <c r="D9" s="27"/>
      <c r="E9" s="27"/>
      <c r="F9" s="27"/>
      <c r="G9" s="27"/>
      <c r="H9" s="27"/>
      <c r="I9" s="27"/>
      <c r="J9" s="27"/>
      <c r="K9" s="27"/>
      <c r="L9" s="27"/>
      <c r="M9" s="27"/>
      <c r="N9" s="27"/>
      <c r="O9" s="27"/>
      <c r="P9" s="27"/>
      <c r="Q9" s="27"/>
      <c r="R9" s="27"/>
      <c r="S9" s="27"/>
    </row>
    <row r="10" spans="1:19" s="347" customFormat="1">
      <c r="A10" s="353"/>
      <c r="B10" s="353"/>
      <c r="C10" s="353"/>
      <c r="D10" s="353"/>
      <c r="E10" s="353"/>
      <c r="F10" s="353"/>
      <c r="G10" s="353"/>
      <c r="H10" s="355"/>
      <c r="I10" s="355"/>
      <c r="J10" s="355"/>
      <c r="K10" s="372"/>
      <c r="L10" s="372"/>
      <c r="M10" s="372"/>
      <c r="N10" s="367"/>
      <c r="O10" s="353"/>
      <c r="P10" s="353"/>
      <c r="Q10" s="13"/>
      <c r="R10" s="371"/>
      <c r="S10" s="367"/>
    </row>
    <row r="11" spans="1:19" s="347" customFormat="1" ht="13.5" customHeight="1">
      <c r="A11" s="372"/>
      <c r="B11" s="372"/>
      <c r="C11" s="76" t="s">
        <v>2554</v>
      </c>
      <c r="D11" s="76"/>
      <c r="E11" s="77"/>
      <c r="F11" s="77"/>
      <c r="G11" s="77"/>
      <c r="H11" s="77"/>
      <c r="I11" s="77"/>
      <c r="J11" s="77"/>
      <c r="K11" s="77"/>
      <c r="L11" s="77"/>
      <c r="M11" s="77"/>
      <c r="N11" s="77"/>
      <c r="O11" s="77"/>
      <c r="P11" s="77"/>
      <c r="Q11" s="77"/>
      <c r="R11" s="77"/>
      <c r="S11" s="77"/>
    </row>
    <row r="12" spans="1:19" s="347" customFormat="1">
      <c r="A12" s="353"/>
      <c r="B12" s="353"/>
      <c r="C12" s="353"/>
      <c r="D12" s="353"/>
      <c r="E12" s="353"/>
      <c r="F12" s="353"/>
      <c r="G12" s="353"/>
      <c r="H12" s="355"/>
      <c r="I12" s="355"/>
      <c r="J12" s="355"/>
      <c r="K12" s="372"/>
      <c r="L12" s="372"/>
      <c r="M12" s="372"/>
      <c r="N12" s="367"/>
      <c r="O12" s="353"/>
      <c r="P12" s="353"/>
      <c r="Q12" s="13"/>
      <c r="R12" s="371"/>
      <c r="S12" s="367"/>
    </row>
    <row r="13" spans="1:19" s="347" customFormat="1">
      <c r="A13" s="11"/>
      <c r="B13" s="11"/>
      <c r="C13" s="11"/>
      <c r="D13" s="20" t="s">
        <v>189</v>
      </c>
      <c r="E13" s="20" t="s">
        <v>178</v>
      </c>
      <c r="F13" s="20" t="s">
        <v>181</v>
      </c>
      <c r="G13" s="11" t="s">
        <v>2554</v>
      </c>
      <c r="H13" s="11"/>
      <c r="I13" s="149" t="s">
        <v>2568</v>
      </c>
      <c r="J13" s="53"/>
      <c r="K13" s="347" t="s">
        <v>184</v>
      </c>
      <c r="M13" s="347" t="s">
        <v>2540</v>
      </c>
      <c r="N13" s="355" t="s">
        <v>185</v>
      </c>
      <c r="O13" s="727"/>
      <c r="P13" s="727"/>
      <c r="Q13" s="727"/>
      <c r="R13" s="727"/>
      <c r="S13" s="727"/>
    </row>
    <row r="14" spans="1:19" s="347" customFormat="1">
      <c r="A14" s="11"/>
      <c r="B14" s="11"/>
      <c r="C14" s="11"/>
      <c r="D14" s="20" t="s">
        <v>189</v>
      </c>
      <c r="E14" s="20" t="s">
        <v>178</v>
      </c>
      <c r="F14" s="20" t="s">
        <v>181</v>
      </c>
      <c r="G14" s="11" t="s">
        <v>2554</v>
      </c>
      <c r="H14" s="11"/>
      <c r="I14" s="149" t="s">
        <v>2569</v>
      </c>
      <c r="J14" s="53"/>
      <c r="K14" s="347" t="s">
        <v>184</v>
      </c>
      <c r="M14" s="347" t="s">
        <v>2540</v>
      </c>
      <c r="N14" s="355" t="s">
        <v>185</v>
      </c>
      <c r="O14" s="727"/>
      <c r="P14" s="727"/>
      <c r="Q14" s="727"/>
      <c r="R14" s="727"/>
      <c r="S14" s="727"/>
    </row>
    <row r="15" spans="1:19" s="347" customFormat="1">
      <c r="A15" s="11"/>
      <c r="B15" s="11"/>
      <c r="C15" s="11"/>
      <c r="D15" s="20" t="s">
        <v>189</v>
      </c>
      <c r="E15" s="20" t="s">
        <v>178</v>
      </c>
      <c r="F15" s="20" t="s">
        <v>181</v>
      </c>
      <c r="G15" s="11" t="s">
        <v>2554</v>
      </c>
      <c r="H15" s="11"/>
      <c r="I15" s="149" t="s">
        <v>2570</v>
      </c>
      <c r="J15" s="53"/>
      <c r="K15" s="347" t="s">
        <v>184</v>
      </c>
      <c r="M15" s="347" t="s">
        <v>2540</v>
      </c>
      <c r="N15" s="355" t="s">
        <v>185</v>
      </c>
      <c r="O15" s="727"/>
      <c r="P15" s="727"/>
      <c r="Q15" s="727"/>
      <c r="R15" s="727"/>
      <c r="S15" s="727"/>
    </row>
    <row r="16" spans="1:19" s="347" customFormat="1">
      <c r="A16" s="11"/>
      <c r="B16" s="11"/>
      <c r="C16" s="11"/>
      <c r="D16" s="20" t="s">
        <v>189</v>
      </c>
      <c r="E16" s="20" t="s">
        <v>178</v>
      </c>
      <c r="F16" s="20" t="s">
        <v>181</v>
      </c>
      <c r="G16" s="11" t="s">
        <v>2554</v>
      </c>
      <c r="H16" s="11"/>
      <c r="I16" s="149" t="s">
        <v>2571</v>
      </c>
      <c r="J16" s="53"/>
      <c r="K16" s="347" t="s">
        <v>184</v>
      </c>
      <c r="M16" s="347" t="s">
        <v>2540</v>
      </c>
      <c r="N16" s="355" t="s">
        <v>185</v>
      </c>
      <c r="O16" s="727"/>
      <c r="P16" s="727"/>
      <c r="Q16" s="727"/>
      <c r="R16" s="727"/>
      <c r="S16" s="727"/>
    </row>
    <row r="17" spans="3:14" s="347" customFormat="1">
      <c r="C17" s="11"/>
      <c r="D17" s="367" t="s">
        <v>189</v>
      </c>
      <c r="E17" s="367" t="s">
        <v>178</v>
      </c>
      <c r="F17" s="367" t="s">
        <v>181</v>
      </c>
      <c r="G17" s="11" t="s">
        <v>2554</v>
      </c>
      <c r="H17" s="11"/>
      <c r="I17" s="149" t="s">
        <v>2572</v>
      </c>
      <c r="J17" s="355"/>
      <c r="K17" s="13" t="s">
        <v>184</v>
      </c>
      <c r="L17" s="13"/>
      <c r="M17" s="347" t="s">
        <v>2540</v>
      </c>
      <c r="N17" s="367" t="s">
        <v>185</v>
      </c>
    </row>
    <row r="18" spans="3:14" s="347" customFormat="1">
      <c r="C18" s="11"/>
      <c r="D18" s="367"/>
      <c r="E18" s="367"/>
      <c r="F18" s="367"/>
      <c r="G18" s="11"/>
      <c r="H18" s="11"/>
      <c r="I18" s="149"/>
      <c r="J18" s="355"/>
      <c r="K18" s="355"/>
      <c r="L18" s="355"/>
      <c r="M18" s="355"/>
      <c r="N18" s="355"/>
    </row>
    <row r="19" spans="3:14" s="347" customFormat="1">
      <c r="C19" s="896"/>
      <c r="D19" s="11"/>
      <c r="E19" s="11"/>
      <c r="F19" s="11"/>
      <c r="G19" s="11"/>
      <c r="H19" s="11"/>
      <c r="I19" s="11"/>
      <c r="J19" s="11"/>
      <c r="K19" s="11"/>
      <c r="L19" s="11"/>
      <c r="M19" s="11"/>
      <c r="N19" s="11"/>
    </row>
    <row r="20" spans="3:14" s="347" customFormat="1" ht="13.5" customHeight="1">
      <c r="C20" s="76" t="s">
        <v>288</v>
      </c>
      <c r="D20" s="76"/>
      <c r="E20" s="77"/>
      <c r="F20" s="77"/>
      <c r="G20" s="77"/>
      <c r="H20" s="77"/>
      <c r="I20" s="77"/>
      <c r="J20" s="77"/>
      <c r="K20" s="77"/>
      <c r="L20" s="77"/>
      <c r="M20" s="77"/>
      <c r="N20" s="77"/>
    </row>
    <row r="21" spans="3:14" s="347" customFormat="1" ht="13.5" customHeight="1">
      <c r="C21" s="353"/>
      <c r="D21" s="353"/>
      <c r="E21" s="353"/>
      <c r="F21" s="353"/>
      <c r="G21" s="353"/>
      <c r="H21" s="355"/>
      <c r="I21" s="355"/>
      <c r="J21" s="355"/>
      <c r="K21" s="372"/>
      <c r="L21" s="372"/>
      <c r="M21" s="372"/>
      <c r="N21" s="367"/>
    </row>
    <row r="22" spans="3:14" s="347" customFormat="1">
      <c r="C22" s="11"/>
      <c r="D22" s="20" t="s">
        <v>189</v>
      </c>
      <c r="E22" s="20" t="s">
        <v>178</v>
      </c>
      <c r="F22" s="20" t="s">
        <v>181</v>
      </c>
      <c r="G22" s="11" t="s">
        <v>288</v>
      </c>
      <c r="H22" s="11"/>
      <c r="I22" s="149" t="s">
        <v>2568</v>
      </c>
      <c r="J22" s="427">
        <f>$J$13</f>
        <v>0</v>
      </c>
      <c r="K22" s="347" t="s">
        <v>184</v>
      </c>
      <c r="M22" s="347" t="s">
        <v>2540</v>
      </c>
      <c r="N22" s="355" t="s">
        <v>185</v>
      </c>
    </row>
    <row r="23" spans="3:14" s="347" customFormat="1">
      <c r="C23" s="11"/>
      <c r="D23" s="20" t="s">
        <v>189</v>
      </c>
      <c r="E23" s="20" t="s">
        <v>178</v>
      </c>
      <c r="F23" s="20" t="s">
        <v>181</v>
      </c>
      <c r="G23" s="11" t="s">
        <v>288</v>
      </c>
      <c r="H23" s="11"/>
      <c r="I23" s="149" t="s">
        <v>2569</v>
      </c>
      <c r="J23" s="427">
        <f>$J$14</f>
        <v>0</v>
      </c>
      <c r="K23" s="347" t="s">
        <v>184</v>
      </c>
      <c r="M23" s="347" t="s">
        <v>2540</v>
      </c>
      <c r="N23" s="355" t="s">
        <v>185</v>
      </c>
    </row>
    <row r="24" spans="3:14" s="347" customFormat="1">
      <c r="C24" s="11"/>
      <c r="D24" s="20" t="s">
        <v>189</v>
      </c>
      <c r="E24" s="20" t="s">
        <v>178</v>
      </c>
      <c r="F24" s="20" t="s">
        <v>181</v>
      </c>
      <c r="G24" s="11" t="s">
        <v>288</v>
      </c>
      <c r="H24" s="11"/>
      <c r="I24" s="149" t="s">
        <v>2570</v>
      </c>
      <c r="J24" s="427">
        <f>$J$15</f>
        <v>0</v>
      </c>
      <c r="K24" s="347" t="s">
        <v>184</v>
      </c>
      <c r="M24" s="347" t="s">
        <v>2540</v>
      </c>
      <c r="N24" s="355" t="s">
        <v>185</v>
      </c>
    </row>
    <row r="25" spans="3:14" s="347" customFormat="1">
      <c r="C25" s="11"/>
      <c r="D25" s="20" t="s">
        <v>189</v>
      </c>
      <c r="E25" s="20" t="s">
        <v>178</v>
      </c>
      <c r="F25" s="20" t="s">
        <v>181</v>
      </c>
      <c r="G25" s="11" t="s">
        <v>288</v>
      </c>
      <c r="H25" s="11"/>
      <c r="I25" s="149" t="s">
        <v>2571</v>
      </c>
      <c r="J25" s="427">
        <f>$J$16</f>
        <v>0</v>
      </c>
      <c r="K25" s="347" t="s">
        <v>184</v>
      </c>
      <c r="M25" s="347" t="s">
        <v>2540</v>
      </c>
      <c r="N25" s="355" t="s">
        <v>185</v>
      </c>
    </row>
    <row r="26" spans="3:14" s="347" customFormat="1">
      <c r="C26" s="11"/>
      <c r="D26" s="367" t="s">
        <v>189</v>
      </c>
      <c r="E26" s="367" t="s">
        <v>178</v>
      </c>
      <c r="F26" s="367" t="s">
        <v>181</v>
      </c>
      <c r="G26" s="11" t="s">
        <v>288</v>
      </c>
      <c r="H26" s="11"/>
      <c r="I26" s="149" t="s">
        <v>2572</v>
      </c>
      <c r="J26" s="355"/>
      <c r="K26" s="13" t="s">
        <v>184</v>
      </c>
      <c r="L26" s="13"/>
      <c r="M26" s="347" t="s">
        <v>2540</v>
      </c>
      <c r="N26" s="367" t="s">
        <v>185</v>
      </c>
    </row>
    <row r="27" spans="3:14" s="347" customFormat="1">
      <c r="C27" s="11"/>
      <c r="D27" s="11"/>
      <c r="E27" s="11"/>
      <c r="F27" s="11"/>
      <c r="G27" s="11"/>
      <c r="H27" s="11"/>
      <c r="I27" s="11"/>
      <c r="J27" s="11"/>
      <c r="K27" s="11"/>
      <c r="L27" s="11"/>
      <c r="M27" s="11"/>
      <c r="N27" s="11"/>
    </row>
    <row r="28" spans="3:14" s="347" customFormat="1" ht="13.5" customHeight="1">
      <c r="C28" s="76" t="s">
        <v>2525</v>
      </c>
      <c r="D28" s="76"/>
      <c r="E28" s="77"/>
      <c r="F28" s="77"/>
      <c r="G28" s="77"/>
      <c r="H28" s="77"/>
      <c r="I28" s="77"/>
      <c r="J28" s="77"/>
      <c r="K28" s="77"/>
      <c r="L28" s="77"/>
      <c r="M28" s="77"/>
      <c r="N28" s="77"/>
    </row>
    <row r="29" spans="3:14" s="347" customFormat="1">
      <c r="C29" s="353"/>
      <c r="D29" s="353"/>
      <c r="E29" s="353"/>
      <c r="F29" s="353"/>
      <c r="G29" s="353"/>
      <c r="H29" s="355"/>
      <c r="I29" s="355"/>
      <c r="J29" s="355"/>
      <c r="K29" s="372"/>
      <c r="L29" s="372"/>
      <c r="M29" s="372"/>
      <c r="N29" s="367"/>
    </row>
    <row r="30" spans="3:14" s="347" customFormat="1">
      <c r="C30" s="11"/>
      <c r="D30" s="20" t="s">
        <v>189</v>
      </c>
      <c r="E30" s="20" t="s">
        <v>178</v>
      </c>
      <c r="F30" s="20" t="s">
        <v>181</v>
      </c>
      <c r="G30" s="11" t="s">
        <v>2525</v>
      </c>
      <c r="H30" s="11"/>
      <c r="I30" s="149" t="s">
        <v>2568</v>
      </c>
      <c r="J30" s="427">
        <f>$J$13</f>
        <v>0</v>
      </c>
      <c r="K30" s="347" t="s">
        <v>184</v>
      </c>
      <c r="M30" s="347" t="s">
        <v>2540</v>
      </c>
      <c r="N30" s="355" t="s">
        <v>185</v>
      </c>
    </row>
    <row r="31" spans="3:14" s="347" customFormat="1">
      <c r="C31" s="11"/>
      <c r="D31" s="20" t="s">
        <v>189</v>
      </c>
      <c r="E31" s="20" t="s">
        <v>178</v>
      </c>
      <c r="F31" s="20" t="s">
        <v>181</v>
      </c>
      <c r="G31" s="11" t="s">
        <v>2525</v>
      </c>
      <c r="H31" s="11"/>
      <c r="I31" s="149" t="s">
        <v>2569</v>
      </c>
      <c r="J31" s="427">
        <f>$J$14</f>
        <v>0</v>
      </c>
      <c r="K31" s="347" t="s">
        <v>184</v>
      </c>
      <c r="M31" s="347" t="s">
        <v>2540</v>
      </c>
      <c r="N31" s="355" t="s">
        <v>185</v>
      </c>
    </row>
    <row r="32" spans="3:14" s="347" customFormat="1">
      <c r="C32" s="11"/>
      <c r="D32" s="20" t="s">
        <v>189</v>
      </c>
      <c r="E32" s="20" t="s">
        <v>178</v>
      </c>
      <c r="F32" s="20" t="s">
        <v>181</v>
      </c>
      <c r="G32" s="11" t="s">
        <v>2525</v>
      </c>
      <c r="H32" s="11"/>
      <c r="I32" s="149" t="s">
        <v>2570</v>
      </c>
      <c r="J32" s="427">
        <f>$J$15</f>
        <v>0</v>
      </c>
      <c r="K32" s="347" t="s">
        <v>184</v>
      </c>
      <c r="M32" s="347" t="s">
        <v>2540</v>
      </c>
      <c r="N32" s="355" t="s">
        <v>185</v>
      </c>
    </row>
    <row r="33" spans="3:14" s="347" customFormat="1">
      <c r="C33" s="11"/>
      <c r="D33" s="20" t="s">
        <v>189</v>
      </c>
      <c r="E33" s="20" t="s">
        <v>178</v>
      </c>
      <c r="F33" s="20" t="s">
        <v>181</v>
      </c>
      <c r="G33" s="11" t="s">
        <v>2525</v>
      </c>
      <c r="H33" s="11"/>
      <c r="I33" s="149" t="s">
        <v>2571</v>
      </c>
      <c r="J33" s="427">
        <f>$J$16</f>
        <v>0</v>
      </c>
      <c r="K33" s="347" t="s">
        <v>184</v>
      </c>
      <c r="M33" s="347" t="s">
        <v>2540</v>
      </c>
      <c r="N33" s="355" t="s">
        <v>185</v>
      </c>
    </row>
    <row r="34" spans="3:14" s="347" customFormat="1">
      <c r="C34" s="11"/>
      <c r="D34" s="367" t="s">
        <v>189</v>
      </c>
      <c r="E34" s="367" t="s">
        <v>178</v>
      </c>
      <c r="F34" s="367" t="s">
        <v>181</v>
      </c>
      <c r="G34" s="11" t="s">
        <v>2525</v>
      </c>
      <c r="H34" s="11"/>
      <c r="I34" s="149" t="s">
        <v>2572</v>
      </c>
      <c r="J34" s="355"/>
      <c r="K34" s="13" t="s">
        <v>184</v>
      </c>
      <c r="L34" s="13"/>
      <c r="M34" s="347" t="s">
        <v>2540</v>
      </c>
      <c r="N34" s="367" t="s">
        <v>185</v>
      </c>
    </row>
    <row r="35" spans="3:14" s="347" customFormat="1">
      <c r="C35" s="11"/>
      <c r="D35" s="11"/>
      <c r="E35" s="11"/>
      <c r="F35" s="11"/>
      <c r="G35" s="11"/>
      <c r="H35" s="11"/>
      <c r="I35" s="11"/>
      <c r="J35" s="11"/>
      <c r="K35" s="11"/>
      <c r="L35" s="11"/>
      <c r="M35" s="11"/>
      <c r="N35" s="11"/>
    </row>
    <row r="36" spans="3:14" s="347" customFormat="1" ht="13.5" customHeight="1">
      <c r="C36" s="76" t="s">
        <v>2523</v>
      </c>
      <c r="D36" s="76"/>
      <c r="E36" s="77"/>
      <c r="F36" s="77"/>
      <c r="G36" s="77"/>
      <c r="H36" s="77"/>
      <c r="I36" s="77"/>
      <c r="J36" s="77"/>
      <c r="K36" s="77"/>
      <c r="L36" s="77"/>
      <c r="M36" s="77"/>
      <c r="N36" s="77"/>
    </row>
    <row r="37" spans="3:14" s="347" customFormat="1">
      <c r="C37" s="353"/>
      <c r="D37" s="353"/>
      <c r="E37" s="353"/>
      <c r="F37" s="353"/>
      <c r="G37" s="353"/>
      <c r="H37" s="355"/>
      <c r="I37" s="355"/>
      <c r="J37" s="355"/>
      <c r="K37" s="372"/>
      <c r="L37" s="372"/>
      <c r="M37" s="372"/>
      <c r="N37" s="367"/>
    </row>
    <row r="38" spans="3:14" s="347" customFormat="1">
      <c r="C38" s="11"/>
      <c r="D38" s="20" t="s">
        <v>189</v>
      </c>
      <c r="E38" s="20" t="s">
        <v>178</v>
      </c>
      <c r="F38" s="20" t="s">
        <v>181</v>
      </c>
      <c r="G38" s="11" t="s">
        <v>2523</v>
      </c>
      <c r="H38" s="11"/>
      <c r="I38" s="149" t="s">
        <v>2568</v>
      </c>
      <c r="J38" s="427">
        <f>$J$13</f>
        <v>0</v>
      </c>
      <c r="K38" s="347" t="s">
        <v>184</v>
      </c>
      <c r="M38" s="347" t="s">
        <v>2540</v>
      </c>
      <c r="N38" s="355" t="s">
        <v>185</v>
      </c>
    </row>
    <row r="39" spans="3:14" s="347" customFormat="1">
      <c r="C39" s="11"/>
      <c r="D39" s="20" t="s">
        <v>189</v>
      </c>
      <c r="E39" s="20" t="s">
        <v>178</v>
      </c>
      <c r="F39" s="20" t="s">
        <v>181</v>
      </c>
      <c r="G39" s="11" t="s">
        <v>2523</v>
      </c>
      <c r="H39" s="11"/>
      <c r="I39" s="149" t="s">
        <v>2569</v>
      </c>
      <c r="J39" s="427">
        <f>$J$14</f>
        <v>0</v>
      </c>
      <c r="K39" s="347" t="s">
        <v>184</v>
      </c>
      <c r="M39" s="347" t="s">
        <v>2540</v>
      </c>
      <c r="N39" s="355" t="s">
        <v>185</v>
      </c>
    </row>
    <row r="40" spans="3:14" s="347" customFormat="1">
      <c r="C40" s="11"/>
      <c r="D40" s="20" t="s">
        <v>189</v>
      </c>
      <c r="E40" s="20" t="s">
        <v>178</v>
      </c>
      <c r="F40" s="20" t="s">
        <v>181</v>
      </c>
      <c r="G40" s="11" t="s">
        <v>2523</v>
      </c>
      <c r="H40" s="11"/>
      <c r="I40" s="149" t="s">
        <v>2570</v>
      </c>
      <c r="J40" s="427">
        <f>$J$15</f>
        <v>0</v>
      </c>
      <c r="K40" s="347" t="s">
        <v>184</v>
      </c>
      <c r="M40" s="347" t="s">
        <v>2540</v>
      </c>
      <c r="N40" s="355" t="s">
        <v>185</v>
      </c>
    </row>
    <row r="41" spans="3:14" s="347" customFormat="1">
      <c r="C41" s="11"/>
      <c r="D41" s="20" t="s">
        <v>189</v>
      </c>
      <c r="E41" s="20" t="s">
        <v>178</v>
      </c>
      <c r="F41" s="20" t="s">
        <v>181</v>
      </c>
      <c r="G41" s="11" t="s">
        <v>2523</v>
      </c>
      <c r="H41" s="11"/>
      <c r="I41" s="149" t="s">
        <v>2571</v>
      </c>
      <c r="J41" s="427">
        <f>$J$16</f>
        <v>0</v>
      </c>
      <c r="K41" s="347" t="s">
        <v>184</v>
      </c>
      <c r="M41" s="347" t="s">
        <v>2540</v>
      </c>
      <c r="N41" s="355" t="s">
        <v>185</v>
      </c>
    </row>
    <row r="42" spans="3:14" s="347" customFormat="1">
      <c r="C42" s="11"/>
      <c r="D42" s="367" t="s">
        <v>189</v>
      </c>
      <c r="E42" s="367" t="s">
        <v>178</v>
      </c>
      <c r="F42" s="367" t="s">
        <v>181</v>
      </c>
      <c r="G42" s="11" t="s">
        <v>2523</v>
      </c>
      <c r="H42" s="11"/>
      <c r="I42" s="149" t="s">
        <v>2572</v>
      </c>
      <c r="J42" s="355"/>
      <c r="K42" s="13" t="s">
        <v>184</v>
      </c>
      <c r="L42" s="13"/>
      <c r="M42" s="347" t="s">
        <v>2540</v>
      </c>
      <c r="N42" s="367" t="s">
        <v>185</v>
      </c>
    </row>
    <row r="43" spans="3:14" s="347" customFormat="1">
      <c r="C43" s="11"/>
      <c r="D43" s="11"/>
      <c r="E43" s="11"/>
      <c r="F43" s="11"/>
      <c r="G43" s="11"/>
      <c r="H43" s="11"/>
      <c r="I43" s="11"/>
      <c r="J43" s="11"/>
      <c r="K43" s="11"/>
      <c r="L43" s="11"/>
      <c r="M43" s="11"/>
      <c r="N43" s="11"/>
    </row>
    <row r="44" spans="3:14" s="347" customFormat="1" ht="13.5" customHeight="1">
      <c r="C44" s="76" t="s">
        <v>2524</v>
      </c>
      <c r="D44" s="76"/>
      <c r="E44" s="77"/>
      <c r="F44" s="77"/>
      <c r="G44" s="77"/>
      <c r="H44" s="77"/>
      <c r="I44" s="77"/>
      <c r="J44" s="77"/>
      <c r="K44" s="77"/>
      <c r="L44" s="77"/>
      <c r="M44" s="77"/>
      <c r="N44" s="77"/>
    </row>
    <row r="45" spans="3:14" s="347" customFormat="1">
      <c r="C45" s="353"/>
      <c r="D45" s="353"/>
      <c r="E45" s="353"/>
      <c r="F45" s="353"/>
      <c r="G45" s="353"/>
      <c r="H45" s="355"/>
      <c r="I45" s="355"/>
      <c r="J45" s="355"/>
      <c r="K45" s="372"/>
      <c r="L45" s="372"/>
      <c r="M45" s="372"/>
      <c r="N45" s="367"/>
    </row>
    <row r="46" spans="3:14" s="347" customFormat="1">
      <c r="C46" s="11"/>
      <c r="D46" s="20" t="s">
        <v>189</v>
      </c>
      <c r="E46" s="20" t="s">
        <v>178</v>
      </c>
      <c r="F46" s="20" t="s">
        <v>181</v>
      </c>
      <c r="G46" s="11" t="s">
        <v>2524</v>
      </c>
      <c r="H46" s="11"/>
      <c r="I46" s="149" t="s">
        <v>2568</v>
      </c>
      <c r="J46" s="427">
        <f>$J$13</f>
        <v>0</v>
      </c>
      <c r="K46" s="347" t="s">
        <v>184</v>
      </c>
      <c r="M46" s="347" t="s">
        <v>2540</v>
      </c>
      <c r="N46" s="355" t="s">
        <v>185</v>
      </c>
    </row>
    <row r="47" spans="3:14" s="347" customFormat="1">
      <c r="C47" s="11"/>
      <c r="D47" s="20" t="s">
        <v>189</v>
      </c>
      <c r="E47" s="20" t="s">
        <v>178</v>
      </c>
      <c r="F47" s="20" t="s">
        <v>181</v>
      </c>
      <c r="G47" s="11" t="s">
        <v>2524</v>
      </c>
      <c r="H47" s="11"/>
      <c r="I47" s="149" t="s">
        <v>2569</v>
      </c>
      <c r="J47" s="427">
        <f>$J$14</f>
        <v>0</v>
      </c>
      <c r="K47" s="347" t="s">
        <v>184</v>
      </c>
      <c r="M47" s="347" t="s">
        <v>2540</v>
      </c>
      <c r="N47" s="355" t="s">
        <v>185</v>
      </c>
    </row>
    <row r="48" spans="3:14" s="347" customFormat="1">
      <c r="C48" s="11"/>
      <c r="D48" s="20" t="s">
        <v>189</v>
      </c>
      <c r="E48" s="20" t="s">
        <v>178</v>
      </c>
      <c r="F48" s="20" t="s">
        <v>181</v>
      </c>
      <c r="G48" s="11" t="s">
        <v>2524</v>
      </c>
      <c r="H48" s="11"/>
      <c r="I48" s="149" t="s">
        <v>2570</v>
      </c>
      <c r="J48" s="427">
        <f>$J$15</f>
        <v>0</v>
      </c>
      <c r="K48" s="347" t="s">
        <v>184</v>
      </c>
      <c r="M48" s="347" t="s">
        <v>2540</v>
      </c>
      <c r="N48" s="355" t="s">
        <v>185</v>
      </c>
    </row>
    <row r="49" spans="3:14" s="347" customFormat="1">
      <c r="C49" s="11"/>
      <c r="D49" s="20" t="s">
        <v>189</v>
      </c>
      <c r="E49" s="20" t="s">
        <v>178</v>
      </c>
      <c r="F49" s="20" t="s">
        <v>181</v>
      </c>
      <c r="G49" s="11" t="s">
        <v>2524</v>
      </c>
      <c r="H49" s="11"/>
      <c r="I49" s="149" t="s">
        <v>2571</v>
      </c>
      <c r="J49" s="427">
        <f>$J$16</f>
        <v>0</v>
      </c>
      <c r="K49" s="347" t="s">
        <v>184</v>
      </c>
      <c r="M49" s="347" t="s">
        <v>2540</v>
      </c>
      <c r="N49" s="355" t="s">
        <v>185</v>
      </c>
    </row>
    <row r="50" spans="3:14" s="347" customFormat="1">
      <c r="C50" s="11"/>
      <c r="D50" s="367" t="s">
        <v>189</v>
      </c>
      <c r="E50" s="367" t="s">
        <v>178</v>
      </c>
      <c r="F50" s="367" t="s">
        <v>181</v>
      </c>
      <c r="G50" s="11" t="s">
        <v>2524</v>
      </c>
      <c r="H50" s="11"/>
      <c r="I50" s="149" t="s">
        <v>2572</v>
      </c>
      <c r="J50" s="355"/>
      <c r="K50" s="13" t="s">
        <v>184</v>
      </c>
      <c r="L50" s="13"/>
      <c r="M50" s="347" t="s">
        <v>2540</v>
      </c>
      <c r="N50" s="367" t="s">
        <v>185</v>
      </c>
    </row>
    <row r="51" spans="3:14" s="347" customFormat="1">
      <c r="C51" s="11"/>
      <c r="D51" s="11"/>
      <c r="E51" s="11"/>
      <c r="F51" s="11"/>
      <c r="G51" s="11"/>
      <c r="H51" s="11"/>
      <c r="I51" s="11"/>
      <c r="J51" s="11"/>
      <c r="K51" s="11"/>
      <c r="L51" s="11"/>
      <c r="M51" s="11"/>
      <c r="N51" s="11"/>
    </row>
    <row r="52" spans="3:14" s="347" customFormat="1" ht="13.5" customHeight="1">
      <c r="C52" s="76" t="s">
        <v>2526</v>
      </c>
      <c r="D52" s="76"/>
      <c r="E52" s="77"/>
      <c r="F52" s="77"/>
      <c r="G52" s="77"/>
      <c r="H52" s="77"/>
      <c r="I52" s="77"/>
      <c r="J52" s="77"/>
      <c r="K52" s="77"/>
      <c r="L52" s="77"/>
      <c r="M52" s="77"/>
      <c r="N52" s="77"/>
    </row>
    <row r="53" spans="3:14" s="347" customFormat="1">
      <c r="C53" s="353"/>
      <c r="D53" s="353"/>
      <c r="E53" s="353"/>
      <c r="F53" s="353"/>
      <c r="G53" s="353"/>
      <c r="H53" s="355"/>
      <c r="I53" s="355"/>
      <c r="J53" s="355"/>
      <c r="K53" s="372"/>
      <c r="L53" s="372"/>
      <c r="M53" s="372"/>
      <c r="N53" s="367"/>
    </row>
    <row r="54" spans="3:14" s="347" customFormat="1">
      <c r="C54" s="11"/>
      <c r="D54" s="20" t="s">
        <v>189</v>
      </c>
      <c r="E54" s="20" t="s">
        <v>178</v>
      </c>
      <c r="F54" s="20" t="s">
        <v>181</v>
      </c>
      <c r="G54" s="11" t="s">
        <v>2526</v>
      </c>
      <c r="H54" s="11"/>
      <c r="I54" s="149" t="s">
        <v>2568</v>
      </c>
      <c r="J54" s="427">
        <f>$J$13</f>
        <v>0</v>
      </c>
      <c r="K54" s="347" t="s">
        <v>184</v>
      </c>
      <c r="M54" s="347" t="s">
        <v>2540</v>
      </c>
      <c r="N54" s="355" t="s">
        <v>185</v>
      </c>
    </row>
    <row r="55" spans="3:14" s="347" customFormat="1">
      <c r="C55" s="11"/>
      <c r="D55" s="20" t="s">
        <v>189</v>
      </c>
      <c r="E55" s="20" t="s">
        <v>178</v>
      </c>
      <c r="F55" s="20" t="s">
        <v>181</v>
      </c>
      <c r="G55" s="11" t="s">
        <v>2526</v>
      </c>
      <c r="H55" s="11"/>
      <c r="I55" s="149" t="s">
        <v>2569</v>
      </c>
      <c r="J55" s="427">
        <f>$J$14</f>
        <v>0</v>
      </c>
      <c r="K55" s="347" t="s">
        <v>184</v>
      </c>
      <c r="M55" s="347" t="s">
        <v>2540</v>
      </c>
      <c r="N55" s="355" t="s">
        <v>185</v>
      </c>
    </row>
    <row r="56" spans="3:14" s="347" customFormat="1">
      <c r="C56" s="11"/>
      <c r="D56" s="20" t="s">
        <v>189</v>
      </c>
      <c r="E56" s="20" t="s">
        <v>178</v>
      </c>
      <c r="F56" s="20" t="s">
        <v>181</v>
      </c>
      <c r="G56" s="11" t="s">
        <v>2526</v>
      </c>
      <c r="H56" s="11"/>
      <c r="I56" s="149" t="s">
        <v>2570</v>
      </c>
      <c r="J56" s="427">
        <f>$J$15</f>
        <v>0</v>
      </c>
      <c r="K56" s="347" t="s">
        <v>184</v>
      </c>
      <c r="M56" s="347" t="s">
        <v>2540</v>
      </c>
      <c r="N56" s="355" t="s">
        <v>185</v>
      </c>
    </row>
    <row r="57" spans="3:14" s="347" customFormat="1">
      <c r="C57" s="11"/>
      <c r="D57" s="20" t="s">
        <v>189</v>
      </c>
      <c r="E57" s="20" t="s">
        <v>178</v>
      </c>
      <c r="F57" s="20" t="s">
        <v>181</v>
      </c>
      <c r="G57" s="11" t="s">
        <v>2526</v>
      </c>
      <c r="H57" s="11"/>
      <c r="I57" s="149" t="s">
        <v>2571</v>
      </c>
      <c r="J57" s="427">
        <f>$J$16</f>
        <v>0</v>
      </c>
      <c r="K57" s="347" t="s">
        <v>184</v>
      </c>
      <c r="M57" s="347" t="s">
        <v>2540</v>
      </c>
      <c r="N57" s="355" t="s">
        <v>185</v>
      </c>
    </row>
    <row r="58" spans="3:14" s="347" customFormat="1">
      <c r="C58" s="11"/>
      <c r="D58" s="367" t="s">
        <v>189</v>
      </c>
      <c r="E58" s="367" t="s">
        <v>178</v>
      </c>
      <c r="F58" s="367" t="s">
        <v>181</v>
      </c>
      <c r="G58" s="11" t="s">
        <v>2526</v>
      </c>
      <c r="H58" s="11"/>
      <c r="I58" s="149" t="s">
        <v>2572</v>
      </c>
      <c r="J58" s="355"/>
      <c r="K58" s="13" t="s">
        <v>184</v>
      </c>
      <c r="L58" s="13"/>
      <c r="M58" s="347" t="s">
        <v>2540</v>
      </c>
      <c r="N58" s="367" t="s">
        <v>185</v>
      </c>
    </row>
    <row r="59" spans="3:14" s="347" customFormat="1">
      <c r="C59" s="11"/>
      <c r="D59" s="11"/>
      <c r="E59" s="11"/>
      <c r="F59" s="11"/>
      <c r="G59" s="11"/>
      <c r="H59" s="11"/>
      <c r="I59" s="11"/>
      <c r="J59" s="11"/>
      <c r="K59" s="11"/>
      <c r="L59" s="11"/>
      <c r="M59" s="11"/>
      <c r="N59" s="11"/>
    </row>
    <row r="60" spans="3:14" s="347" customFormat="1" ht="13.5" customHeight="1">
      <c r="C60" s="76" t="s">
        <v>2528</v>
      </c>
      <c r="D60" s="76"/>
      <c r="E60" s="77"/>
      <c r="F60" s="77"/>
      <c r="G60" s="77"/>
      <c r="H60" s="77"/>
      <c r="I60" s="77"/>
      <c r="J60" s="77"/>
      <c r="K60" s="77"/>
      <c r="L60" s="77"/>
      <c r="M60" s="77"/>
      <c r="N60" s="77"/>
    </row>
    <row r="61" spans="3:14" s="347" customFormat="1">
      <c r="C61" s="353"/>
      <c r="D61" s="353"/>
      <c r="E61" s="353"/>
      <c r="F61" s="353"/>
      <c r="G61" s="353"/>
      <c r="H61" s="355"/>
      <c r="I61" s="355"/>
      <c r="J61" s="355"/>
      <c r="K61" s="372"/>
      <c r="L61" s="372"/>
      <c r="M61" s="372"/>
      <c r="N61" s="367"/>
    </row>
    <row r="62" spans="3:14" s="347" customFormat="1">
      <c r="C62" s="11"/>
      <c r="D62" s="20" t="s">
        <v>189</v>
      </c>
      <c r="E62" s="20" t="s">
        <v>178</v>
      </c>
      <c r="F62" s="20" t="s">
        <v>181</v>
      </c>
      <c r="G62" s="11" t="s">
        <v>2528</v>
      </c>
      <c r="H62" s="11"/>
      <c r="I62" s="149" t="s">
        <v>2568</v>
      </c>
      <c r="J62" s="427">
        <f>$J$13</f>
        <v>0</v>
      </c>
      <c r="K62" s="347" t="s">
        <v>184</v>
      </c>
      <c r="M62" s="347" t="s">
        <v>2540</v>
      </c>
      <c r="N62" s="355" t="s">
        <v>185</v>
      </c>
    </row>
    <row r="63" spans="3:14" s="347" customFormat="1">
      <c r="C63" s="11"/>
      <c r="D63" s="20" t="s">
        <v>189</v>
      </c>
      <c r="E63" s="20" t="s">
        <v>178</v>
      </c>
      <c r="F63" s="20" t="s">
        <v>181</v>
      </c>
      <c r="G63" s="11" t="s">
        <v>2528</v>
      </c>
      <c r="H63" s="11"/>
      <c r="I63" s="149" t="s">
        <v>2569</v>
      </c>
      <c r="J63" s="427">
        <f>$J$14</f>
        <v>0</v>
      </c>
      <c r="K63" s="347" t="s">
        <v>184</v>
      </c>
      <c r="M63" s="347" t="s">
        <v>2540</v>
      </c>
      <c r="N63" s="355" t="s">
        <v>185</v>
      </c>
    </row>
    <row r="64" spans="3:14" s="347" customFormat="1">
      <c r="C64" s="11"/>
      <c r="D64" s="20" t="s">
        <v>189</v>
      </c>
      <c r="E64" s="20" t="s">
        <v>178</v>
      </c>
      <c r="F64" s="20" t="s">
        <v>181</v>
      </c>
      <c r="G64" s="11" t="s">
        <v>2528</v>
      </c>
      <c r="H64" s="11"/>
      <c r="I64" s="149" t="s">
        <v>2570</v>
      </c>
      <c r="J64" s="427">
        <f>$J$15</f>
        <v>0</v>
      </c>
      <c r="K64" s="347" t="s">
        <v>184</v>
      </c>
      <c r="M64" s="347" t="s">
        <v>2540</v>
      </c>
      <c r="N64" s="355" t="s">
        <v>185</v>
      </c>
    </row>
    <row r="65" spans="2:14" s="347" customFormat="1">
      <c r="B65" s="11"/>
      <c r="C65" s="11"/>
      <c r="D65" s="20" t="s">
        <v>189</v>
      </c>
      <c r="E65" s="20" t="s">
        <v>178</v>
      </c>
      <c r="F65" s="20" t="s">
        <v>181</v>
      </c>
      <c r="G65" s="11" t="s">
        <v>2528</v>
      </c>
      <c r="H65" s="11"/>
      <c r="I65" s="149" t="s">
        <v>2571</v>
      </c>
      <c r="J65" s="427">
        <f>$J$16</f>
        <v>0</v>
      </c>
      <c r="K65" s="347" t="s">
        <v>184</v>
      </c>
      <c r="M65" s="347" t="s">
        <v>2540</v>
      </c>
      <c r="N65" s="355" t="s">
        <v>185</v>
      </c>
    </row>
    <row r="66" spans="2:14" s="347" customFormat="1">
      <c r="B66" s="11"/>
      <c r="C66" s="11"/>
      <c r="D66" s="367" t="s">
        <v>189</v>
      </c>
      <c r="E66" s="367" t="s">
        <v>178</v>
      </c>
      <c r="F66" s="367" t="s">
        <v>181</v>
      </c>
      <c r="G66" s="11" t="s">
        <v>2528</v>
      </c>
      <c r="H66" s="11"/>
      <c r="I66" s="149" t="s">
        <v>2572</v>
      </c>
      <c r="J66" s="355"/>
      <c r="K66" s="13" t="s">
        <v>184</v>
      </c>
      <c r="L66" s="13"/>
      <c r="M66" s="347" t="s">
        <v>2540</v>
      </c>
      <c r="N66" s="367" t="s">
        <v>185</v>
      </c>
    </row>
    <row r="67" spans="2:14" s="347" customFormat="1">
      <c r="B67" s="11"/>
      <c r="C67" s="11"/>
      <c r="D67" s="11"/>
      <c r="E67" s="11"/>
      <c r="F67" s="11"/>
      <c r="G67" s="11"/>
      <c r="H67" s="11"/>
      <c r="I67" s="11"/>
      <c r="J67" s="11"/>
      <c r="K67" s="11"/>
      <c r="L67" s="11"/>
      <c r="M67" s="11"/>
      <c r="N67" s="11"/>
    </row>
    <row r="68" spans="2:14" s="347" customFormat="1" ht="13.5" customHeight="1">
      <c r="B68" s="372"/>
      <c r="C68" s="76" t="s">
        <v>2527</v>
      </c>
      <c r="D68" s="76"/>
      <c r="E68" s="77"/>
      <c r="F68" s="77"/>
      <c r="G68" s="77"/>
      <c r="H68" s="77"/>
      <c r="I68" s="77"/>
      <c r="J68" s="77"/>
      <c r="K68" s="77"/>
      <c r="L68" s="77"/>
      <c r="M68" s="77"/>
      <c r="N68" s="77"/>
    </row>
    <row r="69" spans="2:14" s="347" customFormat="1">
      <c r="B69" s="353"/>
      <c r="C69" s="353"/>
      <c r="D69" s="353"/>
      <c r="E69" s="353"/>
      <c r="F69" s="353"/>
      <c r="G69" s="353"/>
      <c r="H69" s="355"/>
      <c r="I69" s="355"/>
      <c r="J69" s="355"/>
      <c r="K69" s="372"/>
      <c r="L69" s="372"/>
      <c r="M69" s="372"/>
      <c r="N69" s="367"/>
    </row>
    <row r="70" spans="2:14" s="347" customFormat="1">
      <c r="B70" s="11"/>
      <c r="C70" s="11"/>
      <c r="D70" s="20" t="s">
        <v>189</v>
      </c>
      <c r="E70" s="20" t="s">
        <v>178</v>
      </c>
      <c r="F70" s="20" t="s">
        <v>181</v>
      </c>
      <c r="G70" s="11" t="s">
        <v>2527</v>
      </c>
      <c r="H70" s="11"/>
      <c r="I70" s="149" t="s">
        <v>2568</v>
      </c>
      <c r="J70" s="427">
        <f>$J$13</f>
        <v>0</v>
      </c>
      <c r="K70" s="347" t="s">
        <v>184</v>
      </c>
      <c r="M70" s="347" t="s">
        <v>2540</v>
      </c>
      <c r="N70" s="355" t="s">
        <v>185</v>
      </c>
    </row>
    <row r="71" spans="2:14" s="347" customFormat="1">
      <c r="B71" s="11"/>
      <c r="C71" s="11"/>
      <c r="D71" s="20" t="s">
        <v>189</v>
      </c>
      <c r="E71" s="20" t="s">
        <v>178</v>
      </c>
      <c r="F71" s="20" t="s">
        <v>181</v>
      </c>
      <c r="G71" s="11" t="s">
        <v>2527</v>
      </c>
      <c r="H71" s="11"/>
      <c r="I71" s="149" t="s">
        <v>2569</v>
      </c>
      <c r="J71" s="427">
        <f>$J$14</f>
        <v>0</v>
      </c>
      <c r="K71" s="347" t="s">
        <v>184</v>
      </c>
      <c r="M71" s="347" t="s">
        <v>2540</v>
      </c>
      <c r="N71" s="355" t="s">
        <v>185</v>
      </c>
    </row>
    <row r="72" spans="2:14" s="347" customFormat="1">
      <c r="B72" s="11"/>
      <c r="C72" s="11"/>
      <c r="D72" s="20" t="s">
        <v>189</v>
      </c>
      <c r="E72" s="20" t="s">
        <v>178</v>
      </c>
      <c r="F72" s="20" t="s">
        <v>181</v>
      </c>
      <c r="G72" s="11" t="s">
        <v>2527</v>
      </c>
      <c r="H72" s="11"/>
      <c r="I72" s="149" t="s">
        <v>2570</v>
      </c>
      <c r="J72" s="427">
        <f>$J$15</f>
        <v>0</v>
      </c>
      <c r="K72" s="347" t="s">
        <v>184</v>
      </c>
      <c r="M72" s="347" t="s">
        <v>2540</v>
      </c>
      <c r="N72" s="355" t="s">
        <v>185</v>
      </c>
    </row>
    <row r="73" spans="2:14" s="347" customFormat="1">
      <c r="B73" s="11"/>
      <c r="C73" s="11"/>
      <c r="D73" s="20" t="s">
        <v>189</v>
      </c>
      <c r="E73" s="20" t="s">
        <v>178</v>
      </c>
      <c r="F73" s="20" t="s">
        <v>181</v>
      </c>
      <c r="G73" s="11" t="s">
        <v>2527</v>
      </c>
      <c r="H73" s="11"/>
      <c r="I73" s="149" t="s">
        <v>2571</v>
      </c>
      <c r="J73" s="427">
        <f>$J$16</f>
        <v>0</v>
      </c>
      <c r="K73" s="347" t="s">
        <v>184</v>
      </c>
      <c r="M73" s="347" t="s">
        <v>2540</v>
      </c>
      <c r="N73" s="355" t="s">
        <v>185</v>
      </c>
    </row>
    <row r="74" spans="2:14" s="347" customFormat="1">
      <c r="B74" s="11"/>
      <c r="C74" s="11"/>
      <c r="D74" s="367" t="s">
        <v>189</v>
      </c>
      <c r="E74" s="367" t="s">
        <v>178</v>
      </c>
      <c r="F74" s="367" t="s">
        <v>181</v>
      </c>
      <c r="G74" s="11" t="s">
        <v>2527</v>
      </c>
      <c r="H74" s="11"/>
      <c r="I74" s="149" t="s">
        <v>2572</v>
      </c>
      <c r="J74" s="355"/>
      <c r="K74" s="13" t="s">
        <v>184</v>
      </c>
      <c r="L74" s="13"/>
      <c r="M74" s="347" t="s">
        <v>2540</v>
      </c>
      <c r="N74" s="367" t="s">
        <v>185</v>
      </c>
    </row>
    <row r="75" spans="2:14" s="347" customFormat="1">
      <c r="B75" s="11"/>
      <c r="C75" s="11"/>
      <c r="D75" s="11"/>
      <c r="E75" s="11"/>
      <c r="F75" s="11"/>
      <c r="G75" s="11"/>
      <c r="H75" s="11"/>
      <c r="I75" s="11"/>
      <c r="J75" s="11"/>
      <c r="K75" s="11"/>
      <c r="L75" s="11"/>
      <c r="M75" s="11"/>
      <c r="N75" s="11"/>
    </row>
    <row r="76" spans="2:14" s="347" customFormat="1" ht="18">
      <c r="B76" s="28" t="s">
        <v>2573</v>
      </c>
      <c r="C76" s="27"/>
      <c r="D76" s="27"/>
      <c r="E76" s="27"/>
      <c r="F76" s="27"/>
      <c r="G76" s="27"/>
      <c r="H76" s="27"/>
      <c r="I76" s="27"/>
      <c r="J76" s="27"/>
      <c r="K76" s="27"/>
      <c r="L76" s="27"/>
      <c r="M76" s="27"/>
      <c r="N76" s="27"/>
    </row>
    <row r="77" spans="2:14" s="347" customFormat="1">
      <c r="B77" s="353"/>
      <c r="C77" s="353"/>
      <c r="D77" s="353"/>
      <c r="E77" s="353"/>
      <c r="F77" s="353"/>
      <c r="G77" s="353"/>
      <c r="H77" s="355"/>
      <c r="I77" s="355"/>
      <c r="J77" s="355"/>
      <c r="K77" s="372"/>
      <c r="L77" s="372"/>
      <c r="M77" s="372"/>
      <c r="N77" s="367"/>
    </row>
    <row r="78" spans="2:14" s="347" customFormat="1" ht="13.5" customHeight="1">
      <c r="B78" s="372"/>
      <c r="C78" s="76" t="s">
        <v>2554</v>
      </c>
      <c r="D78" s="76"/>
      <c r="E78" s="77"/>
      <c r="F78" s="77"/>
      <c r="G78" s="77"/>
      <c r="H78" s="77"/>
      <c r="I78" s="77"/>
      <c r="J78" s="77"/>
      <c r="K78" s="77"/>
      <c r="L78" s="77"/>
      <c r="M78" s="77"/>
      <c r="N78" s="77"/>
    </row>
    <row r="79" spans="2:14" s="347" customFormat="1">
      <c r="B79" s="353"/>
      <c r="C79" s="353"/>
      <c r="D79" s="353"/>
      <c r="E79" s="353"/>
      <c r="F79" s="353"/>
      <c r="G79" s="353"/>
      <c r="H79" s="355"/>
      <c r="I79" s="355"/>
      <c r="J79" s="355"/>
      <c r="K79" s="372"/>
      <c r="L79" s="372"/>
      <c r="M79" s="372"/>
      <c r="N79" s="367"/>
    </row>
    <row r="80" spans="2:14" s="347" customFormat="1">
      <c r="B80" s="11"/>
      <c r="C80" s="11"/>
      <c r="D80" s="20" t="s">
        <v>189</v>
      </c>
      <c r="E80" s="20" t="s">
        <v>178</v>
      </c>
      <c r="F80" s="20" t="s">
        <v>181</v>
      </c>
      <c r="G80" s="11" t="s">
        <v>2554</v>
      </c>
      <c r="H80" s="11"/>
      <c r="I80" s="149" t="s">
        <v>2568</v>
      </c>
      <c r="J80" s="427">
        <f>$J$13</f>
        <v>0</v>
      </c>
      <c r="K80" s="347" t="s">
        <v>184</v>
      </c>
      <c r="L80" s="347" t="s">
        <v>2574</v>
      </c>
      <c r="N80" s="355" t="s">
        <v>185</v>
      </c>
    </row>
    <row r="81" spans="3:14" s="347" customFormat="1">
      <c r="C81" s="11"/>
      <c r="D81" s="20" t="s">
        <v>189</v>
      </c>
      <c r="E81" s="20" t="s">
        <v>178</v>
      </c>
      <c r="F81" s="20" t="s">
        <v>181</v>
      </c>
      <c r="G81" s="11" t="s">
        <v>2554</v>
      </c>
      <c r="H81" s="11"/>
      <c r="I81" s="149" t="s">
        <v>2569</v>
      </c>
      <c r="J81" s="427">
        <f>$J$14</f>
        <v>0</v>
      </c>
      <c r="K81" s="347" t="s">
        <v>184</v>
      </c>
      <c r="L81" s="347" t="s">
        <v>2574</v>
      </c>
      <c r="N81" s="355" t="s">
        <v>185</v>
      </c>
    </row>
    <row r="82" spans="3:14" s="347" customFormat="1">
      <c r="C82" s="11"/>
      <c r="D82" s="20" t="s">
        <v>189</v>
      </c>
      <c r="E82" s="20" t="s">
        <v>178</v>
      </c>
      <c r="F82" s="20" t="s">
        <v>181</v>
      </c>
      <c r="G82" s="11" t="s">
        <v>2554</v>
      </c>
      <c r="H82" s="11"/>
      <c r="I82" s="149" t="s">
        <v>2570</v>
      </c>
      <c r="J82" s="427">
        <f>$J$15</f>
        <v>0</v>
      </c>
      <c r="K82" s="347" t="s">
        <v>184</v>
      </c>
      <c r="L82" s="347" t="s">
        <v>2574</v>
      </c>
      <c r="N82" s="355" t="s">
        <v>185</v>
      </c>
    </row>
    <row r="83" spans="3:14" s="347" customFormat="1">
      <c r="C83" s="11"/>
      <c r="D83" s="20" t="s">
        <v>189</v>
      </c>
      <c r="E83" s="20" t="s">
        <v>178</v>
      </c>
      <c r="F83" s="20" t="s">
        <v>181</v>
      </c>
      <c r="G83" s="11" t="s">
        <v>2554</v>
      </c>
      <c r="H83" s="11"/>
      <c r="I83" s="149" t="s">
        <v>2571</v>
      </c>
      <c r="J83" s="427">
        <f>$J$16</f>
        <v>0</v>
      </c>
      <c r="K83" s="347" t="s">
        <v>184</v>
      </c>
      <c r="L83" s="347" t="s">
        <v>2574</v>
      </c>
      <c r="N83" s="355" t="s">
        <v>185</v>
      </c>
    </row>
    <row r="84" spans="3:14" s="347" customFormat="1">
      <c r="C84" s="11"/>
      <c r="D84" s="367" t="s">
        <v>189</v>
      </c>
      <c r="E84" s="367" t="s">
        <v>178</v>
      </c>
      <c r="F84" s="367" t="s">
        <v>181</v>
      </c>
      <c r="G84" s="11" t="s">
        <v>2554</v>
      </c>
      <c r="H84" s="11"/>
      <c r="I84" s="149" t="s">
        <v>2572</v>
      </c>
      <c r="J84" s="355"/>
      <c r="K84" s="13" t="s">
        <v>184</v>
      </c>
      <c r="L84" s="347" t="s">
        <v>2574</v>
      </c>
      <c r="M84" s="13"/>
      <c r="N84" s="367" t="s">
        <v>185</v>
      </c>
    </row>
    <row r="85" spans="3:14" s="347" customFormat="1">
      <c r="C85" s="11"/>
      <c r="D85" s="11"/>
      <c r="E85" s="11"/>
      <c r="F85" s="11"/>
      <c r="G85" s="11"/>
      <c r="H85" s="11"/>
      <c r="I85" s="11"/>
      <c r="J85" s="11"/>
      <c r="K85" s="11"/>
      <c r="L85" s="11"/>
      <c r="M85" s="11"/>
      <c r="N85" s="11"/>
    </row>
    <row r="86" spans="3:14" s="347" customFormat="1" ht="13.5" customHeight="1">
      <c r="C86" s="76" t="s">
        <v>288</v>
      </c>
      <c r="D86" s="76"/>
      <c r="E86" s="77"/>
      <c r="F86" s="77"/>
      <c r="G86" s="77"/>
      <c r="H86" s="77"/>
      <c r="I86" s="77"/>
      <c r="J86" s="77"/>
      <c r="K86" s="77"/>
      <c r="L86" s="77"/>
      <c r="M86" s="77"/>
      <c r="N86" s="77"/>
    </row>
    <row r="87" spans="3:14" s="347" customFormat="1">
      <c r="C87" s="353"/>
      <c r="D87" s="353"/>
      <c r="E87" s="353"/>
      <c r="F87" s="353"/>
      <c r="G87" s="353"/>
      <c r="H87" s="355"/>
      <c r="I87" s="355"/>
      <c r="J87" s="355"/>
      <c r="K87" s="372"/>
      <c r="L87" s="372"/>
      <c r="M87" s="372"/>
      <c r="N87" s="367"/>
    </row>
    <row r="88" spans="3:14" s="347" customFormat="1">
      <c r="C88" s="11"/>
      <c r="D88" s="20" t="s">
        <v>189</v>
      </c>
      <c r="E88" s="20" t="s">
        <v>178</v>
      </c>
      <c r="F88" s="20" t="s">
        <v>181</v>
      </c>
      <c r="G88" s="11" t="s">
        <v>288</v>
      </c>
      <c r="H88" s="11"/>
      <c r="I88" s="149" t="s">
        <v>2568</v>
      </c>
      <c r="J88" s="427">
        <f>$J$13</f>
        <v>0</v>
      </c>
      <c r="K88" s="347" t="s">
        <v>184</v>
      </c>
      <c r="L88" s="347" t="s">
        <v>2574</v>
      </c>
      <c r="N88" s="355" t="s">
        <v>185</v>
      </c>
    </row>
    <row r="89" spans="3:14" s="347" customFormat="1">
      <c r="C89" s="11"/>
      <c r="D89" s="20" t="s">
        <v>189</v>
      </c>
      <c r="E89" s="20" t="s">
        <v>178</v>
      </c>
      <c r="F89" s="20" t="s">
        <v>181</v>
      </c>
      <c r="G89" s="11" t="s">
        <v>288</v>
      </c>
      <c r="H89" s="11"/>
      <c r="I89" s="149" t="s">
        <v>2569</v>
      </c>
      <c r="J89" s="427">
        <f>$J$14</f>
        <v>0</v>
      </c>
      <c r="K89" s="347" t="s">
        <v>184</v>
      </c>
      <c r="L89" s="347" t="s">
        <v>2574</v>
      </c>
      <c r="N89" s="355" t="s">
        <v>185</v>
      </c>
    </row>
    <row r="90" spans="3:14" s="347" customFormat="1">
      <c r="C90" s="11"/>
      <c r="D90" s="20" t="s">
        <v>189</v>
      </c>
      <c r="E90" s="20" t="s">
        <v>178</v>
      </c>
      <c r="F90" s="20" t="s">
        <v>181</v>
      </c>
      <c r="G90" s="11" t="s">
        <v>288</v>
      </c>
      <c r="H90" s="11"/>
      <c r="I90" s="149" t="s">
        <v>2570</v>
      </c>
      <c r="J90" s="427">
        <f>$J$15</f>
        <v>0</v>
      </c>
      <c r="K90" s="347" t="s">
        <v>184</v>
      </c>
      <c r="L90" s="347" t="s">
        <v>2574</v>
      </c>
      <c r="N90" s="355" t="s">
        <v>185</v>
      </c>
    </row>
    <row r="91" spans="3:14" s="347" customFormat="1">
      <c r="C91" s="11"/>
      <c r="D91" s="20" t="s">
        <v>189</v>
      </c>
      <c r="E91" s="20" t="s">
        <v>178</v>
      </c>
      <c r="F91" s="20" t="s">
        <v>181</v>
      </c>
      <c r="G91" s="11" t="s">
        <v>288</v>
      </c>
      <c r="H91" s="11"/>
      <c r="I91" s="149" t="s">
        <v>2571</v>
      </c>
      <c r="J91" s="427">
        <f>$J$16</f>
        <v>0</v>
      </c>
      <c r="K91" s="347" t="s">
        <v>184</v>
      </c>
      <c r="L91" s="347" t="s">
        <v>2574</v>
      </c>
      <c r="N91" s="355" t="s">
        <v>185</v>
      </c>
    </row>
    <row r="92" spans="3:14" s="347" customFormat="1">
      <c r="C92" s="11"/>
      <c r="D92" s="367" t="s">
        <v>189</v>
      </c>
      <c r="E92" s="367" t="s">
        <v>178</v>
      </c>
      <c r="F92" s="367" t="s">
        <v>181</v>
      </c>
      <c r="G92" s="11" t="s">
        <v>288</v>
      </c>
      <c r="H92" s="11"/>
      <c r="I92" s="149" t="s">
        <v>2572</v>
      </c>
      <c r="J92" s="355"/>
      <c r="K92" s="13" t="s">
        <v>184</v>
      </c>
      <c r="L92" s="347" t="s">
        <v>2574</v>
      </c>
      <c r="M92" s="13"/>
      <c r="N92" s="367" t="s">
        <v>185</v>
      </c>
    </row>
    <row r="93" spans="3:14" s="347" customFormat="1">
      <c r="C93" s="11"/>
      <c r="D93" s="11"/>
      <c r="E93" s="11"/>
      <c r="F93" s="11"/>
      <c r="G93" s="11"/>
      <c r="H93" s="11"/>
      <c r="I93" s="11"/>
      <c r="J93" s="11"/>
      <c r="K93" s="11"/>
      <c r="L93" s="11"/>
      <c r="M93" s="11"/>
      <c r="N93" s="11"/>
    </row>
    <row r="94" spans="3:14" s="347" customFormat="1" ht="13.5" customHeight="1">
      <c r="C94" s="76" t="s">
        <v>2525</v>
      </c>
      <c r="D94" s="76"/>
      <c r="E94" s="77"/>
      <c r="F94" s="77"/>
      <c r="G94" s="77"/>
      <c r="H94" s="77"/>
      <c r="I94" s="77"/>
      <c r="J94" s="77"/>
      <c r="K94" s="77"/>
      <c r="L94" s="77"/>
      <c r="M94" s="77"/>
      <c r="N94" s="77"/>
    </row>
    <row r="95" spans="3:14" s="347" customFormat="1">
      <c r="C95" s="353"/>
      <c r="D95" s="353"/>
      <c r="E95" s="353"/>
      <c r="F95" s="353"/>
      <c r="G95" s="353"/>
      <c r="H95" s="355"/>
      <c r="I95" s="355"/>
      <c r="J95" s="355"/>
      <c r="K95" s="372"/>
      <c r="L95" s="372"/>
      <c r="M95" s="372"/>
      <c r="N95" s="367"/>
    </row>
    <row r="96" spans="3:14" s="347" customFormat="1">
      <c r="C96" s="11"/>
      <c r="D96" s="20" t="s">
        <v>189</v>
      </c>
      <c r="E96" s="20" t="s">
        <v>178</v>
      </c>
      <c r="F96" s="20" t="s">
        <v>181</v>
      </c>
      <c r="G96" s="11" t="s">
        <v>2525</v>
      </c>
      <c r="H96" s="11"/>
      <c r="I96" s="149" t="s">
        <v>2568</v>
      </c>
      <c r="J96" s="427">
        <f>$J$13</f>
        <v>0</v>
      </c>
      <c r="K96" s="347" t="s">
        <v>184</v>
      </c>
      <c r="L96" s="347" t="s">
        <v>2574</v>
      </c>
      <c r="N96" s="355" t="s">
        <v>185</v>
      </c>
    </row>
    <row r="97" spans="3:14" s="347" customFormat="1">
      <c r="C97" s="11"/>
      <c r="D97" s="20" t="s">
        <v>189</v>
      </c>
      <c r="E97" s="20" t="s">
        <v>178</v>
      </c>
      <c r="F97" s="20" t="s">
        <v>181</v>
      </c>
      <c r="G97" s="11" t="s">
        <v>2525</v>
      </c>
      <c r="H97" s="11"/>
      <c r="I97" s="149" t="s">
        <v>2569</v>
      </c>
      <c r="J97" s="427">
        <f>$J$14</f>
        <v>0</v>
      </c>
      <c r="K97" s="347" t="s">
        <v>184</v>
      </c>
      <c r="L97" s="347" t="s">
        <v>2574</v>
      </c>
      <c r="N97" s="355" t="s">
        <v>185</v>
      </c>
    </row>
    <row r="98" spans="3:14" s="347" customFormat="1">
      <c r="C98" s="11"/>
      <c r="D98" s="20" t="s">
        <v>189</v>
      </c>
      <c r="E98" s="20" t="s">
        <v>178</v>
      </c>
      <c r="F98" s="20" t="s">
        <v>181</v>
      </c>
      <c r="G98" s="11" t="s">
        <v>2525</v>
      </c>
      <c r="H98" s="11"/>
      <c r="I98" s="149" t="s">
        <v>2570</v>
      </c>
      <c r="J98" s="427">
        <f>$J$15</f>
        <v>0</v>
      </c>
      <c r="K98" s="347" t="s">
        <v>184</v>
      </c>
      <c r="L98" s="347" t="s">
        <v>2574</v>
      </c>
      <c r="N98" s="355" t="s">
        <v>185</v>
      </c>
    </row>
    <row r="99" spans="3:14" s="347" customFormat="1">
      <c r="C99" s="11"/>
      <c r="D99" s="20" t="s">
        <v>189</v>
      </c>
      <c r="E99" s="20" t="s">
        <v>178</v>
      </c>
      <c r="F99" s="20" t="s">
        <v>181</v>
      </c>
      <c r="G99" s="11" t="s">
        <v>2525</v>
      </c>
      <c r="H99" s="11"/>
      <c r="I99" s="149" t="s">
        <v>2571</v>
      </c>
      <c r="J99" s="427">
        <f>$J$16</f>
        <v>0</v>
      </c>
      <c r="K99" s="347" t="s">
        <v>184</v>
      </c>
      <c r="L99" s="347" t="s">
        <v>2574</v>
      </c>
      <c r="N99" s="355" t="s">
        <v>185</v>
      </c>
    </row>
    <row r="100" spans="3:14" s="347" customFormat="1">
      <c r="C100" s="11"/>
      <c r="D100" s="367" t="s">
        <v>189</v>
      </c>
      <c r="E100" s="367" t="s">
        <v>178</v>
      </c>
      <c r="F100" s="367" t="s">
        <v>181</v>
      </c>
      <c r="G100" s="11" t="s">
        <v>2525</v>
      </c>
      <c r="H100" s="11"/>
      <c r="I100" s="149" t="s">
        <v>2572</v>
      </c>
      <c r="J100" s="355"/>
      <c r="K100" s="13" t="s">
        <v>184</v>
      </c>
      <c r="L100" s="347" t="s">
        <v>2574</v>
      </c>
      <c r="M100" s="13"/>
      <c r="N100" s="367" t="s">
        <v>185</v>
      </c>
    </row>
    <row r="101" spans="3:14" s="347" customFormat="1">
      <c r="C101" s="11"/>
      <c r="D101" s="11"/>
      <c r="E101" s="11"/>
      <c r="F101" s="11"/>
      <c r="G101" s="11"/>
      <c r="H101" s="11"/>
      <c r="I101" s="11"/>
      <c r="J101" s="11"/>
      <c r="K101" s="11"/>
      <c r="L101" s="11"/>
      <c r="M101" s="11"/>
      <c r="N101" s="11"/>
    </row>
    <row r="102" spans="3:14" s="347" customFormat="1" ht="13.5" customHeight="1">
      <c r="C102" s="76" t="s">
        <v>2523</v>
      </c>
      <c r="D102" s="76"/>
      <c r="E102" s="77"/>
      <c r="F102" s="77"/>
      <c r="G102" s="77"/>
      <c r="H102" s="77"/>
      <c r="I102" s="77"/>
      <c r="J102" s="77"/>
      <c r="K102" s="77"/>
      <c r="L102" s="77"/>
      <c r="M102" s="77"/>
      <c r="N102" s="77"/>
    </row>
    <row r="103" spans="3:14" s="347" customFormat="1">
      <c r="C103" s="353"/>
      <c r="D103" s="353"/>
      <c r="E103" s="353"/>
      <c r="F103" s="353"/>
      <c r="G103" s="353"/>
      <c r="H103" s="355"/>
      <c r="I103" s="355"/>
      <c r="J103" s="355"/>
      <c r="K103" s="372"/>
      <c r="L103" s="372"/>
      <c r="M103" s="372"/>
      <c r="N103" s="367"/>
    </row>
    <row r="104" spans="3:14" s="347" customFormat="1">
      <c r="C104" s="11"/>
      <c r="D104" s="20" t="s">
        <v>189</v>
      </c>
      <c r="E104" s="20" t="s">
        <v>178</v>
      </c>
      <c r="F104" s="20" t="s">
        <v>181</v>
      </c>
      <c r="G104" s="11" t="s">
        <v>2523</v>
      </c>
      <c r="H104" s="11"/>
      <c r="I104" s="149" t="s">
        <v>2568</v>
      </c>
      <c r="J104" s="427">
        <f>$J$13</f>
        <v>0</v>
      </c>
      <c r="K104" s="347" t="s">
        <v>184</v>
      </c>
      <c r="L104" s="347" t="s">
        <v>2574</v>
      </c>
      <c r="N104" s="355" t="s">
        <v>185</v>
      </c>
    </row>
    <row r="105" spans="3:14" s="347" customFormat="1">
      <c r="C105" s="11"/>
      <c r="D105" s="20" t="s">
        <v>189</v>
      </c>
      <c r="E105" s="20" t="s">
        <v>178</v>
      </c>
      <c r="F105" s="20" t="s">
        <v>181</v>
      </c>
      <c r="G105" s="11" t="s">
        <v>2523</v>
      </c>
      <c r="H105" s="11"/>
      <c r="I105" s="149" t="s">
        <v>2569</v>
      </c>
      <c r="J105" s="427">
        <f>$J$14</f>
        <v>0</v>
      </c>
      <c r="K105" s="347" t="s">
        <v>184</v>
      </c>
      <c r="L105" s="347" t="s">
        <v>2574</v>
      </c>
      <c r="N105" s="355" t="s">
        <v>185</v>
      </c>
    </row>
    <row r="106" spans="3:14" s="347" customFormat="1">
      <c r="C106" s="11"/>
      <c r="D106" s="20" t="s">
        <v>189</v>
      </c>
      <c r="E106" s="20" t="s">
        <v>178</v>
      </c>
      <c r="F106" s="20" t="s">
        <v>181</v>
      </c>
      <c r="G106" s="11" t="s">
        <v>2523</v>
      </c>
      <c r="H106" s="11"/>
      <c r="I106" s="149" t="s">
        <v>2570</v>
      </c>
      <c r="J106" s="427">
        <f>$J$15</f>
        <v>0</v>
      </c>
      <c r="K106" s="347" t="s">
        <v>184</v>
      </c>
      <c r="L106" s="347" t="s">
        <v>2574</v>
      </c>
      <c r="N106" s="355" t="s">
        <v>185</v>
      </c>
    </row>
    <row r="107" spans="3:14" s="347" customFormat="1">
      <c r="C107" s="11"/>
      <c r="D107" s="20" t="s">
        <v>189</v>
      </c>
      <c r="E107" s="20" t="s">
        <v>178</v>
      </c>
      <c r="F107" s="20" t="s">
        <v>181</v>
      </c>
      <c r="G107" s="11" t="s">
        <v>2523</v>
      </c>
      <c r="H107" s="11"/>
      <c r="I107" s="149" t="s">
        <v>2571</v>
      </c>
      <c r="J107" s="427">
        <f>$J$16</f>
        <v>0</v>
      </c>
      <c r="K107" s="347" t="s">
        <v>184</v>
      </c>
      <c r="L107" s="347" t="s">
        <v>2574</v>
      </c>
      <c r="N107" s="355" t="s">
        <v>185</v>
      </c>
    </row>
    <row r="108" spans="3:14" s="347" customFormat="1">
      <c r="C108" s="11"/>
      <c r="D108" s="367" t="s">
        <v>189</v>
      </c>
      <c r="E108" s="367" t="s">
        <v>178</v>
      </c>
      <c r="F108" s="367" t="s">
        <v>181</v>
      </c>
      <c r="G108" s="11" t="s">
        <v>2523</v>
      </c>
      <c r="H108" s="11"/>
      <c r="I108" s="149" t="s">
        <v>2572</v>
      </c>
      <c r="J108" s="355"/>
      <c r="K108" s="13" t="s">
        <v>184</v>
      </c>
      <c r="L108" s="347" t="s">
        <v>2574</v>
      </c>
      <c r="M108" s="13"/>
      <c r="N108" s="367" t="s">
        <v>185</v>
      </c>
    </row>
    <row r="109" spans="3:14" s="347" customFormat="1">
      <c r="C109" s="11"/>
      <c r="D109" s="11"/>
      <c r="E109" s="11"/>
      <c r="F109" s="11"/>
      <c r="G109" s="11"/>
      <c r="H109" s="11"/>
      <c r="I109" s="11"/>
      <c r="J109" s="11"/>
      <c r="K109" s="11"/>
      <c r="L109" s="11"/>
      <c r="M109" s="11"/>
      <c r="N109" s="11"/>
    </row>
    <row r="110" spans="3:14" s="347" customFormat="1" ht="13.5" customHeight="1">
      <c r="C110" s="76" t="s">
        <v>2524</v>
      </c>
      <c r="D110" s="76"/>
      <c r="E110" s="77"/>
      <c r="F110" s="77"/>
      <c r="G110" s="77"/>
      <c r="H110" s="77"/>
      <c r="I110" s="77"/>
      <c r="J110" s="77"/>
      <c r="K110" s="77"/>
      <c r="L110" s="77"/>
      <c r="M110" s="77"/>
      <c r="N110" s="77"/>
    </row>
    <row r="111" spans="3:14" s="347" customFormat="1">
      <c r="C111" s="353"/>
      <c r="D111" s="353"/>
      <c r="E111" s="353"/>
      <c r="F111" s="353"/>
      <c r="G111" s="353"/>
      <c r="H111" s="355"/>
      <c r="I111" s="355"/>
      <c r="J111" s="355"/>
      <c r="K111" s="372"/>
      <c r="L111" s="372"/>
      <c r="M111" s="372"/>
      <c r="N111" s="367"/>
    </row>
    <row r="112" spans="3:14" s="347" customFormat="1">
      <c r="C112" s="11"/>
      <c r="D112" s="20" t="s">
        <v>189</v>
      </c>
      <c r="E112" s="20" t="s">
        <v>178</v>
      </c>
      <c r="F112" s="20" t="s">
        <v>181</v>
      </c>
      <c r="G112" s="11" t="s">
        <v>2524</v>
      </c>
      <c r="H112" s="11"/>
      <c r="I112" s="149" t="s">
        <v>2568</v>
      </c>
      <c r="J112" s="427">
        <f>$J$13</f>
        <v>0</v>
      </c>
      <c r="K112" s="347" t="s">
        <v>184</v>
      </c>
      <c r="L112" s="347" t="s">
        <v>2574</v>
      </c>
      <c r="N112" s="355" t="s">
        <v>185</v>
      </c>
    </row>
    <row r="113" spans="3:14" s="347" customFormat="1">
      <c r="C113" s="11"/>
      <c r="D113" s="20" t="s">
        <v>189</v>
      </c>
      <c r="E113" s="20" t="s">
        <v>178</v>
      </c>
      <c r="F113" s="20" t="s">
        <v>181</v>
      </c>
      <c r="G113" s="11" t="s">
        <v>2524</v>
      </c>
      <c r="H113" s="11"/>
      <c r="I113" s="149" t="s">
        <v>2569</v>
      </c>
      <c r="J113" s="427">
        <f>$J$14</f>
        <v>0</v>
      </c>
      <c r="K113" s="347" t="s">
        <v>184</v>
      </c>
      <c r="L113" s="347" t="s">
        <v>2574</v>
      </c>
      <c r="N113" s="355" t="s">
        <v>185</v>
      </c>
    </row>
    <row r="114" spans="3:14" s="347" customFormat="1">
      <c r="C114" s="11"/>
      <c r="D114" s="20" t="s">
        <v>189</v>
      </c>
      <c r="E114" s="20" t="s">
        <v>178</v>
      </c>
      <c r="F114" s="20" t="s">
        <v>181</v>
      </c>
      <c r="G114" s="11" t="s">
        <v>2524</v>
      </c>
      <c r="H114" s="11"/>
      <c r="I114" s="149" t="s">
        <v>2570</v>
      </c>
      <c r="J114" s="427">
        <f>$J$15</f>
        <v>0</v>
      </c>
      <c r="K114" s="347" t="s">
        <v>184</v>
      </c>
      <c r="L114" s="347" t="s">
        <v>2574</v>
      </c>
      <c r="N114" s="355" t="s">
        <v>185</v>
      </c>
    </row>
    <row r="115" spans="3:14" s="347" customFormat="1">
      <c r="C115" s="11"/>
      <c r="D115" s="20" t="s">
        <v>189</v>
      </c>
      <c r="E115" s="20" t="s">
        <v>178</v>
      </c>
      <c r="F115" s="20" t="s">
        <v>181</v>
      </c>
      <c r="G115" s="11" t="s">
        <v>2524</v>
      </c>
      <c r="H115" s="11"/>
      <c r="I115" s="149" t="s">
        <v>2571</v>
      </c>
      <c r="J115" s="427">
        <f>$J$16</f>
        <v>0</v>
      </c>
      <c r="K115" s="347" t="s">
        <v>184</v>
      </c>
      <c r="L115" s="347" t="s">
        <v>2574</v>
      </c>
      <c r="N115" s="355" t="s">
        <v>185</v>
      </c>
    </row>
    <row r="116" spans="3:14" s="347" customFormat="1">
      <c r="C116" s="11"/>
      <c r="D116" s="367" t="s">
        <v>189</v>
      </c>
      <c r="E116" s="367" t="s">
        <v>178</v>
      </c>
      <c r="F116" s="367" t="s">
        <v>181</v>
      </c>
      <c r="G116" s="11" t="s">
        <v>2524</v>
      </c>
      <c r="H116" s="11"/>
      <c r="I116" s="149" t="s">
        <v>2572</v>
      </c>
      <c r="J116" s="355"/>
      <c r="K116" s="13" t="s">
        <v>184</v>
      </c>
      <c r="L116" s="347" t="s">
        <v>2574</v>
      </c>
      <c r="M116" s="13"/>
      <c r="N116" s="367" t="s">
        <v>185</v>
      </c>
    </row>
    <row r="117" spans="3:14" s="347" customFormat="1">
      <c r="C117" s="11"/>
      <c r="D117" s="11"/>
      <c r="E117" s="11"/>
      <c r="F117" s="11"/>
      <c r="G117" s="11"/>
      <c r="H117" s="11"/>
      <c r="I117" s="11"/>
      <c r="J117" s="11"/>
      <c r="K117" s="11"/>
      <c r="L117" s="11"/>
      <c r="M117" s="11"/>
      <c r="N117" s="11"/>
    </row>
    <row r="118" spans="3:14" s="347" customFormat="1" ht="13.5" customHeight="1">
      <c r="C118" s="76" t="s">
        <v>2526</v>
      </c>
      <c r="D118" s="76"/>
      <c r="E118" s="77"/>
      <c r="F118" s="77"/>
      <c r="G118" s="77"/>
      <c r="H118" s="77"/>
      <c r="I118" s="77"/>
      <c r="J118" s="77"/>
      <c r="K118" s="77"/>
      <c r="L118" s="77"/>
      <c r="M118" s="77"/>
      <c r="N118" s="77"/>
    </row>
    <row r="119" spans="3:14" s="347" customFormat="1">
      <c r="C119" s="353"/>
      <c r="D119" s="353"/>
      <c r="E119" s="353"/>
      <c r="F119" s="353"/>
      <c r="G119" s="353"/>
      <c r="H119" s="355"/>
      <c r="I119" s="355"/>
      <c r="J119" s="355"/>
      <c r="K119" s="372"/>
      <c r="L119" s="372"/>
      <c r="M119" s="372"/>
      <c r="N119" s="367"/>
    </row>
    <row r="120" spans="3:14" s="347" customFormat="1">
      <c r="C120" s="11"/>
      <c r="D120" s="20" t="s">
        <v>189</v>
      </c>
      <c r="E120" s="20" t="s">
        <v>178</v>
      </c>
      <c r="F120" s="20" t="s">
        <v>181</v>
      </c>
      <c r="G120" s="11" t="s">
        <v>2526</v>
      </c>
      <c r="H120" s="11"/>
      <c r="I120" s="149" t="s">
        <v>2568</v>
      </c>
      <c r="J120" s="427">
        <f>$J$13</f>
        <v>0</v>
      </c>
      <c r="K120" s="347" t="s">
        <v>184</v>
      </c>
      <c r="L120" s="347" t="s">
        <v>2574</v>
      </c>
      <c r="N120" s="355" t="s">
        <v>185</v>
      </c>
    </row>
    <row r="121" spans="3:14" s="347" customFormat="1">
      <c r="C121" s="11"/>
      <c r="D121" s="20" t="s">
        <v>189</v>
      </c>
      <c r="E121" s="20" t="s">
        <v>178</v>
      </c>
      <c r="F121" s="20" t="s">
        <v>181</v>
      </c>
      <c r="G121" s="11" t="s">
        <v>2526</v>
      </c>
      <c r="H121" s="11"/>
      <c r="I121" s="149" t="s">
        <v>2569</v>
      </c>
      <c r="J121" s="427">
        <f>$J$14</f>
        <v>0</v>
      </c>
      <c r="K121" s="347" t="s">
        <v>184</v>
      </c>
      <c r="L121" s="347" t="s">
        <v>2574</v>
      </c>
      <c r="N121" s="355" t="s">
        <v>185</v>
      </c>
    </row>
    <row r="122" spans="3:14" s="347" customFormat="1">
      <c r="C122" s="11"/>
      <c r="D122" s="20" t="s">
        <v>189</v>
      </c>
      <c r="E122" s="20" t="s">
        <v>178</v>
      </c>
      <c r="F122" s="20" t="s">
        <v>181</v>
      </c>
      <c r="G122" s="11" t="s">
        <v>2526</v>
      </c>
      <c r="H122" s="11"/>
      <c r="I122" s="149" t="s">
        <v>2570</v>
      </c>
      <c r="J122" s="427">
        <f>$J$15</f>
        <v>0</v>
      </c>
      <c r="K122" s="347" t="s">
        <v>184</v>
      </c>
      <c r="L122" s="347" t="s">
        <v>2574</v>
      </c>
      <c r="N122" s="355" t="s">
        <v>185</v>
      </c>
    </row>
    <row r="123" spans="3:14" s="347" customFormat="1">
      <c r="C123" s="11"/>
      <c r="D123" s="20" t="s">
        <v>189</v>
      </c>
      <c r="E123" s="20" t="s">
        <v>178</v>
      </c>
      <c r="F123" s="20" t="s">
        <v>181</v>
      </c>
      <c r="G123" s="11" t="s">
        <v>2526</v>
      </c>
      <c r="H123" s="11"/>
      <c r="I123" s="149" t="s">
        <v>2571</v>
      </c>
      <c r="J123" s="427">
        <f>$J$16</f>
        <v>0</v>
      </c>
      <c r="K123" s="347" t="s">
        <v>184</v>
      </c>
      <c r="L123" s="347" t="s">
        <v>2574</v>
      </c>
      <c r="N123" s="355" t="s">
        <v>185</v>
      </c>
    </row>
    <row r="124" spans="3:14" s="347" customFormat="1">
      <c r="C124" s="11"/>
      <c r="D124" s="367" t="s">
        <v>189</v>
      </c>
      <c r="E124" s="367" t="s">
        <v>178</v>
      </c>
      <c r="F124" s="367" t="s">
        <v>181</v>
      </c>
      <c r="G124" s="11" t="s">
        <v>2526</v>
      </c>
      <c r="H124" s="11"/>
      <c r="I124" s="149" t="s">
        <v>2572</v>
      </c>
      <c r="J124" s="355"/>
      <c r="K124" s="13" t="s">
        <v>184</v>
      </c>
      <c r="L124" s="347" t="s">
        <v>2574</v>
      </c>
      <c r="M124" s="13"/>
      <c r="N124" s="367" t="s">
        <v>185</v>
      </c>
    </row>
    <row r="125" spans="3:14" s="347" customFormat="1">
      <c r="C125" s="11"/>
      <c r="D125" s="11"/>
      <c r="E125" s="11"/>
      <c r="F125" s="11"/>
      <c r="G125" s="11"/>
      <c r="H125" s="11"/>
      <c r="I125" s="11"/>
      <c r="J125" s="11"/>
      <c r="K125" s="11"/>
      <c r="L125" s="11"/>
      <c r="M125" s="11"/>
      <c r="N125" s="11"/>
    </row>
    <row r="126" spans="3:14" s="347" customFormat="1" ht="13.5" customHeight="1">
      <c r="C126" s="76" t="s">
        <v>2528</v>
      </c>
      <c r="D126" s="76"/>
      <c r="E126" s="77"/>
      <c r="F126" s="77"/>
      <c r="G126" s="77"/>
      <c r="H126" s="77"/>
      <c r="I126" s="77"/>
      <c r="J126" s="77"/>
      <c r="K126" s="77"/>
      <c r="L126" s="77"/>
      <c r="M126" s="77"/>
      <c r="N126" s="77"/>
    </row>
    <row r="127" spans="3:14" s="347" customFormat="1">
      <c r="C127" s="353"/>
      <c r="D127" s="353"/>
      <c r="E127" s="353"/>
      <c r="F127" s="353"/>
      <c r="G127" s="353"/>
      <c r="H127" s="355"/>
      <c r="I127" s="355"/>
      <c r="J127" s="355"/>
      <c r="K127" s="372"/>
      <c r="L127" s="372"/>
      <c r="M127" s="372"/>
      <c r="N127" s="367"/>
    </row>
    <row r="128" spans="3:14" s="347" customFormat="1">
      <c r="C128" s="11"/>
      <c r="D128" s="20" t="s">
        <v>189</v>
      </c>
      <c r="E128" s="20" t="s">
        <v>178</v>
      </c>
      <c r="F128" s="20" t="s">
        <v>181</v>
      </c>
      <c r="G128" s="11" t="s">
        <v>2528</v>
      </c>
      <c r="H128" s="11"/>
      <c r="I128" s="149" t="s">
        <v>2568</v>
      </c>
      <c r="J128" s="427">
        <f>$J$13</f>
        <v>0</v>
      </c>
      <c r="K128" s="347" t="s">
        <v>184</v>
      </c>
      <c r="L128" s="347" t="s">
        <v>2574</v>
      </c>
      <c r="N128" s="355" t="s">
        <v>185</v>
      </c>
    </row>
    <row r="129" spans="2:14" s="347" customFormat="1">
      <c r="B129" s="11"/>
      <c r="C129" s="11"/>
      <c r="D129" s="20" t="s">
        <v>189</v>
      </c>
      <c r="E129" s="20" t="s">
        <v>178</v>
      </c>
      <c r="F129" s="20" t="s">
        <v>181</v>
      </c>
      <c r="G129" s="11" t="s">
        <v>2528</v>
      </c>
      <c r="H129" s="11"/>
      <c r="I129" s="149" t="s">
        <v>2569</v>
      </c>
      <c r="J129" s="427">
        <f>$J$14</f>
        <v>0</v>
      </c>
      <c r="K129" s="347" t="s">
        <v>184</v>
      </c>
      <c r="L129" s="347" t="s">
        <v>2574</v>
      </c>
      <c r="N129" s="355" t="s">
        <v>185</v>
      </c>
    </row>
    <row r="130" spans="2:14" s="347" customFormat="1">
      <c r="B130" s="11"/>
      <c r="C130" s="11"/>
      <c r="D130" s="20" t="s">
        <v>189</v>
      </c>
      <c r="E130" s="20" t="s">
        <v>178</v>
      </c>
      <c r="F130" s="20" t="s">
        <v>181</v>
      </c>
      <c r="G130" s="11" t="s">
        <v>2528</v>
      </c>
      <c r="H130" s="11"/>
      <c r="I130" s="149" t="s">
        <v>2570</v>
      </c>
      <c r="J130" s="427">
        <f>$J$15</f>
        <v>0</v>
      </c>
      <c r="K130" s="347" t="s">
        <v>184</v>
      </c>
      <c r="L130" s="347" t="s">
        <v>2574</v>
      </c>
      <c r="N130" s="355" t="s">
        <v>185</v>
      </c>
    </row>
    <row r="131" spans="2:14" s="347" customFormat="1">
      <c r="B131" s="11"/>
      <c r="C131" s="11"/>
      <c r="D131" s="20" t="s">
        <v>189</v>
      </c>
      <c r="E131" s="20" t="s">
        <v>178</v>
      </c>
      <c r="F131" s="20" t="s">
        <v>181</v>
      </c>
      <c r="G131" s="11" t="s">
        <v>2528</v>
      </c>
      <c r="H131" s="11"/>
      <c r="I131" s="149" t="s">
        <v>2571</v>
      </c>
      <c r="J131" s="427">
        <f>$J$16</f>
        <v>0</v>
      </c>
      <c r="K131" s="347" t="s">
        <v>184</v>
      </c>
      <c r="L131" s="347" t="s">
        <v>2574</v>
      </c>
      <c r="N131" s="355" t="s">
        <v>185</v>
      </c>
    </row>
    <row r="132" spans="2:14" s="347" customFormat="1">
      <c r="B132" s="11"/>
      <c r="C132" s="11"/>
      <c r="D132" s="367" t="s">
        <v>189</v>
      </c>
      <c r="E132" s="367" t="s">
        <v>178</v>
      </c>
      <c r="F132" s="367" t="s">
        <v>181</v>
      </c>
      <c r="G132" s="11" t="s">
        <v>2528</v>
      </c>
      <c r="H132" s="11"/>
      <c r="I132" s="149" t="s">
        <v>2572</v>
      </c>
      <c r="J132" s="355"/>
      <c r="K132" s="13" t="s">
        <v>184</v>
      </c>
      <c r="L132" s="347" t="s">
        <v>2574</v>
      </c>
      <c r="M132" s="13"/>
      <c r="N132" s="367" t="s">
        <v>185</v>
      </c>
    </row>
    <row r="133" spans="2:14" s="347" customFormat="1">
      <c r="B133" s="11"/>
      <c r="C133" s="11"/>
      <c r="D133" s="11"/>
      <c r="E133" s="11"/>
      <c r="F133" s="11"/>
      <c r="G133" s="11"/>
      <c r="H133" s="11"/>
      <c r="I133" s="11"/>
      <c r="J133" s="11"/>
      <c r="K133" s="11"/>
      <c r="L133" s="11"/>
      <c r="M133" s="11"/>
      <c r="N133" s="11"/>
    </row>
    <row r="134" spans="2:14" s="347" customFormat="1" ht="13.5" customHeight="1">
      <c r="B134" s="372"/>
      <c r="C134" s="76" t="s">
        <v>2527</v>
      </c>
      <c r="D134" s="76"/>
      <c r="E134" s="77"/>
      <c r="F134" s="77"/>
      <c r="G134" s="77"/>
      <c r="H134" s="77"/>
      <c r="I134" s="77"/>
      <c r="J134" s="77"/>
      <c r="K134" s="77"/>
      <c r="L134" s="77"/>
      <c r="M134" s="77"/>
      <c r="N134" s="77"/>
    </row>
    <row r="135" spans="2:14" s="347" customFormat="1">
      <c r="B135" s="353"/>
      <c r="C135" s="353"/>
      <c r="D135" s="353"/>
      <c r="E135" s="353"/>
      <c r="F135" s="353"/>
      <c r="G135" s="353"/>
      <c r="H135" s="355"/>
      <c r="I135" s="355"/>
      <c r="J135" s="355"/>
      <c r="K135" s="372"/>
      <c r="L135" s="372"/>
      <c r="M135" s="372"/>
      <c r="N135" s="367"/>
    </row>
    <row r="136" spans="2:14" s="347" customFormat="1">
      <c r="B136" s="11"/>
      <c r="C136" s="11"/>
      <c r="D136" s="20" t="s">
        <v>189</v>
      </c>
      <c r="E136" s="20" t="s">
        <v>178</v>
      </c>
      <c r="F136" s="20" t="s">
        <v>181</v>
      </c>
      <c r="G136" s="11" t="s">
        <v>2527</v>
      </c>
      <c r="H136" s="11"/>
      <c r="I136" s="149" t="s">
        <v>2568</v>
      </c>
      <c r="J136" s="427">
        <f>$J$13</f>
        <v>0</v>
      </c>
      <c r="K136" s="347" t="s">
        <v>184</v>
      </c>
      <c r="L136" s="347" t="s">
        <v>2574</v>
      </c>
      <c r="N136" s="355" t="s">
        <v>185</v>
      </c>
    </row>
    <row r="137" spans="2:14" s="347" customFormat="1">
      <c r="B137" s="11"/>
      <c r="C137" s="11"/>
      <c r="D137" s="20" t="s">
        <v>189</v>
      </c>
      <c r="E137" s="20" t="s">
        <v>178</v>
      </c>
      <c r="F137" s="20" t="s">
        <v>181</v>
      </c>
      <c r="G137" s="11" t="s">
        <v>2527</v>
      </c>
      <c r="H137" s="11"/>
      <c r="I137" s="149" t="s">
        <v>2569</v>
      </c>
      <c r="J137" s="427">
        <f>$J$14</f>
        <v>0</v>
      </c>
      <c r="K137" s="347" t="s">
        <v>184</v>
      </c>
      <c r="L137" s="347" t="s">
        <v>2574</v>
      </c>
      <c r="N137" s="355" t="s">
        <v>185</v>
      </c>
    </row>
    <row r="138" spans="2:14" s="347" customFormat="1">
      <c r="B138" s="11"/>
      <c r="C138" s="11"/>
      <c r="D138" s="20" t="s">
        <v>189</v>
      </c>
      <c r="E138" s="20" t="s">
        <v>178</v>
      </c>
      <c r="F138" s="20" t="s">
        <v>181</v>
      </c>
      <c r="G138" s="11" t="s">
        <v>2527</v>
      </c>
      <c r="H138" s="11"/>
      <c r="I138" s="149" t="s">
        <v>2570</v>
      </c>
      <c r="J138" s="427">
        <f>$J$15</f>
        <v>0</v>
      </c>
      <c r="K138" s="347" t="s">
        <v>184</v>
      </c>
      <c r="L138" s="347" t="s">
        <v>2574</v>
      </c>
      <c r="N138" s="355" t="s">
        <v>185</v>
      </c>
    </row>
    <row r="139" spans="2:14" s="347" customFormat="1">
      <c r="B139" s="11"/>
      <c r="C139" s="11"/>
      <c r="D139" s="20" t="s">
        <v>189</v>
      </c>
      <c r="E139" s="20" t="s">
        <v>178</v>
      </c>
      <c r="F139" s="20" t="s">
        <v>181</v>
      </c>
      <c r="G139" s="11" t="s">
        <v>2527</v>
      </c>
      <c r="H139" s="11"/>
      <c r="I139" s="149" t="s">
        <v>2571</v>
      </c>
      <c r="J139" s="427">
        <f>$J$16</f>
        <v>0</v>
      </c>
      <c r="K139" s="347" t="s">
        <v>184</v>
      </c>
      <c r="L139" s="347" t="s">
        <v>2574</v>
      </c>
      <c r="N139" s="355" t="s">
        <v>185</v>
      </c>
    </row>
    <row r="140" spans="2:14" s="347" customFormat="1">
      <c r="B140" s="11"/>
      <c r="C140" s="11"/>
      <c r="D140" s="367" t="s">
        <v>189</v>
      </c>
      <c r="E140" s="367" t="s">
        <v>178</v>
      </c>
      <c r="F140" s="367" t="s">
        <v>181</v>
      </c>
      <c r="G140" s="11" t="s">
        <v>2527</v>
      </c>
      <c r="H140" s="11"/>
      <c r="I140" s="149" t="s">
        <v>2572</v>
      </c>
      <c r="J140" s="355"/>
      <c r="K140" s="13" t="s">
        <v>184</v>
      </c>
      <c r="L140" s="347" t="s">
        <v>2574</v>
      </c>
      <c r="M140" s="13"/>
      <c r="N140" s="367" t="s">
        <v>185</v>
      </c>
    </row>
    <row r="141" spans="2:14" s="347" customFormat="1">
      <c r="B141" s="11"/>
      <c r="C141" s="11"/>
      <c r="D141" s="11"/>
      <c r="E141" s="11"/>
      <c r="F141" s="11"/>
      <c r="G141" s="11"/>
      <c r="H141" s="11"/>
      <c r="I141" s="11"/>
      <c r="J141" s="11"/>
      <c r="K141" s="11"/>
      <c r="L141" s="11"/>
      <c r="M141" s="11"/>
      <c r="N141" s="11"/>
    </row>
    <row r="142" spans="2:14" s="347" customFormat="1" ht="18">
      <c r="B142" s="28" t="s">
        <v>2575</v>
      </c>
      <c r="C142" s="27"/>
      <c r="D142" s="27"/>
      <c r="E142" s="27"/>
      <c r="F142" s="27"/>
      <c r="G142" s="27"/>
      <c r="H142" s="27"/>
      <c r="I142" s="27"/>
      <c r="J142" s="27"/>
      <c r="K142" s="27"/>
      <c r="L142" s="27"/>
      <c r="M142" s="27"/>
      <c r="N142" s="27"/>
    </row>
    <row r="143" spans="2:14" s="347" customFormat="1">
      <c r="B143" s="353"/>
      <c r="C143" s="353"/>
      <c r="D143" s="353"/>
      <c r="E143" s="353"/>
      <c r="F143" s="353"/>
      <c r="G143" s="353"/>
      <c r="H143" s="355"/>
      <c r="I143" s="355"/>
      <c r="J143" s="355"/>
      <c r="K143" s="372"/>
      <c r="L143" s="372"/>
      <c r="M143" s="372"/>
      <c r="N143" s="367"/>
    </row>
    <row r="144" spans="2:14" s="347" customFormat="1" ht="13.5" customHeight="1">
      <c r="B144" s="372"/>
      <c r="C144" s="76" t="s">
        <v>2554</v>
      </c>
      <c r="D144" s="76"/>
      <c r="E144" s="77"/>
      <c r="F144" s="77"/>
      <c r="G144" s="77"/>
      <c r="H144" s="77"/>
      <c r="I144" s="77"/>
      <c r="J144" s="77"/>
      <c r="K144" s="77"/>
      <c r="L144" s="77"/>
      <c r="M144" s="77"/>
      <c r="N144" s="77"/>
    </row>
    <row r="146" spans="3:14" s="347" customFormat="1">
      <c r="C146" s="11"/>
      <c r="D146" s="20" t="s">
        <v>189</v>
      </c>
      <c r="E146" s="20" t="s">
        <v>178</v>
      </c>
      <c r="F146" s="20" t="s">
        <v>181</v>
      </c>
      <c r="G146" s="11" t="s">
        <v>2554</v>
      </c>
      <c r="H146" s="11"/>
      <c r="I146" s="149" t="s">
        <v>2568</v>
      </c>
      <c r="J146" s="427">
        <f>$J$13</f>
        <v>0</v>
      </c>
      <c r="K146" s="347" t="s">
        <v>184</v>
      </c>
      <c r="L146" s="347" t="s">
        <v>2574</v>
      </c>
      <c r="N146" s="355" t="s">
        <v>185</v>
      </c>
    </row>
    <row r="147" spans="3:14" s="347" customFormat="1">
      <c r="C147" s="11"/>
      <c r="D147" s="20" t="s">
        <v>189</v>
      </c>
      <c r="E147" s="20" t="s">
        <v>178</v>
      </c>
      <c r="F147" s="20" t="s">
        <v>181</v>
      </c>
      <c r="G147" s="11" t="s">
        <v>2554</v>
      </c>
      <c r="H147" s="11"/>
      <c r="I147" s="149" t="s">
        <v>2569</v>
      </c>
      <c r="J147" s="427">
        <f>$J$14</f>
        <v>0</v>
      </c>
      <c r="K147" s="347" t="s">
        <v>184</v>
      </c>
      <c r="L147" s="347" t="s">
        <v>2574</v>
      </c>
      <c r="N147" s="355" t="s">
        <v>185</v>
      </c>
    </row>
    <row r="148" spans="3:14" s="347" customFormat="1">
      <c r="C148" s="11"/>
      <c r="D148" s="20" t="s">
        <v>189</v>
      </c>
      <c r="E148" s="20" t="s">
        <v>178</v>
      </c>
      <c r="F148" s="20" t="s">
        <v>181</v>
      </c>
      <c r="G148" s="11" t="s">
        <v>2554</v>
      </c>
      <c r="H148" s="11"/>
      <c r="I148" s="149" t="s">
        <v>2570</v>
      </c>
      <c r="J148" s="427">
        <f>$J$15</f>
        <v>0</v>
      </c>
      <c r="K148" s="347" t="s">
        <v>184</v>
      </c>
      <c r="L148" s="347" t="s">
        <v>2574</v>
      </c>
      <c r="N148" s="355" t="s">
        <v>185</v>
      </c>
    </row>
    <row r="149" spans="3:14" s="347" customFormat="1">
      <c r="C149" s="11"/>
      <c r="D149" s="20" t="s">
        <v>189</v>
      </c>
      <c r="E149" s="20" t="s">
        <v>178</v>
      </c>
      <c r="F149" s="20" t="s">
        <v>181</v>
      </c>
      <c r="G149" s="11" t="s">
        <v>2554</v>
      </c>
      <c r="H149" s="11"/>
      <c r="I149" s="149" t="s">
        <v>2571</v>
      </c>
      <c r="J149" s="427">
        <f>$J$16</f>
        <v>0</v>
      </c>
      <c r="K149" s="347" t="s">
        <v>184</v>
      </c>
      <c r="L149" s="347" t="s">
        <v>2574</v>
      </c>
      <c r="N149" s="355" t="s">
        <v>185</v>
      </c>
    </row>
    <row r="150" spans="3:14" s="347" customFormat="1">
      <c r="C150" s="11"/>
      <c r="D150" s="367" t="s">
        <v>189</v>
      </c>
      <c r="E150" s="367" t="s">
        <v>178</v>
      </c>
      <c r="F150" s="367" t="s">
        <v>181</v>
      </c>
      <c r="G150" s="11" t="s">
        <v>2554</v>
      </c>
      <c r="H150" s="11"/>
      <c r="I150" s="149" t="s">
        <v>2572</v>
      </c>
      <c r="J150" s="355"/>
      <c r="K150" s="13" t="s">
        <v>184</v>
      </c>
      <c r="L150" s="347" t="s">
        <v>2574</v>
      </c>
      <c r="M150" s="13"/>
      <c r="N150" s="367" t="s">
        <v>185</v>
      </c>
    </row>
    <row r="151" spans="3:14" s="347" customFormat="1">
      <c r="C151" s="11"/>
      <c r="D151" s="11"/>
      <c r="E151" s="11"/>
      <c r="F151" s="11"/>
      <c r="G151" s="11"/>
      <c r="H151" s="11"/>
      <c r="I151" s="11"/>
      <c r="J151" s="11"/>
      <c r="K151" s="11"/>
      <c r="L151" s="11"/>
      <c r="M151" s="11"/>
      <c r="N151" s="11"/>
    </row>
    <row r="152" spans="3:14" s="347" customFormat="1" ht="13.5" customHeight="1">
      <c r="C152" s="76" t="s">
        <v>288</v>
      </c>
      <c r="D152" s="76"/>
      <c r="E152" s="77"/>
      <c r="F152" s="77"/>
      <c r="G152" s="77"/>
      <c r="H152" s="77"/>
      <c r="I152" s="77"/>
      <c r="J152" s="77"/>
      <c r="K152" s="77"/>
      <c r="L152" s="77"/>
      <c r="M152" s="77"/>
      <c r="N152" s="77"/>
    </row>
    <row r="153" spans="3:14" s="347" customFormat="1">
      <c r="C153" s="353"/>
      <c r="D153" s="353"/>
      <c r="E153" s="353"/>
      <c r="F153" s="353"/>
      <c r="G153" s="353"/>
      <c r="H153" s="355"/>
      <c r="I153" s="355"/>
      <c r="J153" s="355"/>
      <c r="K153" s="372"/>
      <c r="L153" s="372"/>
      <c r="M153" s="372"/>
      <c r="N153" s="367"/>
    </row>
    <row r="154" spans="3:14" s="347" customFormat="1">
      <c r="C154" s="11"/>
      <c r="D154" s="20" t="s">
        <v>189</v>
      </c>
      <c r="E154" s="20" t="s">
        <v>178</v>
      </c>
      <c r="F154" s="20" t="s">
        <v>181</v>
      </c>
      <c r="G154" s="11" t="s">
        <v>288</v>
      </c>
      <c r="H154" s="11"/>
      <c r="I154" s="149" t="s">
        <v>2568</v>
      </c>
      <c r="J154" s="427">
        <f>$J$13</f>
        <v>0</v>
      </c>
      <c r="K154" s="347" t="s">
        <v>184</v>
      </c>
      <c r="L154" s="347" t="s">
        <v>2574</v>
      </c>
      <c r="N154" s="355" t="s">
        <v>185</v>
      </c>
    </row>
    <row r="155" spans="3:14" s="347" customFormat="1">
      <c r="C155" s="11"/>
      <c r="D155" s="20" t="s">
        <v>189</v>
      </c>
      <c r="E155" s="20" t="s">
        <v>178</v>
      </c>
      <c r="F155" s="20" t="s">
        <v>181</v>
      </c>
      <c r="G155" s="11" t="s">
        <v>288</v>
      </c>
      <c r="H155" s="11"/>
      <c r="I155" s="149" t="s">
        <v>2569</v>
      </c>
      <c r="J155" s="427">
        <f>$J$14</f>
        <v>0</v>
      </c>
      <c r="K155" s="347" t="s">
        <v>184</v>
      </c>
      <c r="L155" s="347" t="s">
        <v>2574</v>
      </c>
      <c r="N155" s="355" t="s">
        <v>185</v>
      </c>
    </row>
    <row r="156" spans="3:14" s="347" customFormat="1">
      <c r="C156" s="11"/>
      <c r="D156" s="20" t="s">
        <v>189</v>
      </c>
      <c r="E156" s="20" t="s">
        <v>178</v>
      </c>
      <c r="F156" s="20" t="s">
        <v>181</v>
      </c>
      <c r="G156" s="11" t="s">
        <v>288</v>
      </c>
      <c r="H156" s="11"/>
      <c r="I156" s="149" t="s">
        <v>2570</v>
      </c>
      <c r="J156" s="427">
        <f>$J$15</f>
        <v>0</v>
      </c>
      <c r="K156" s="347" t="s">
        <v>184</v>
      </c>
      <c r="L156" s="347" t="s">
        <v>2574</v>
      </c>
      <c r="N156" s="355" t="s">
        <v>185</v>
      </c>
    </row>
    <row r="157" spans="3:14" s="347" customFormat="1">
      <c r="C157" s="11"/>
      <c r="D157" s="20" t="s">
        <v>189</v>
      </c>
      <c r="E157" s="20" t="s">
        <v>178</v>
      </c>
      <c r="F157" s="20" t="s">
        <v>181</v>
      </c>
      <c r="G157" s="11" t="s">
        <v>288</v>
      </c>
      <c r="H157" s="11"/>
      <c r="I157" s="149" t="s">
        <v>2571</v>
      </c>
      <c r="J157" s="427">
        <f>$J$16</f>
        <v>0</v>
      </c>
      <c r="K157" s="347" t="s">
        <v>184</v>
      </c>
      <c r="L157" s="347" t="s">
        <v>2574</v>
      </c>
      <c r="N157" s="355" t="s">
        <v>185</v>
      </c>
    </row>
    <row r="158" spans="3:14" s="347" customFormat="1">
      <c r="C158" s="11"/>
      <c r="D158" s="367" t="s">
        <v>189</v>
      </c>
      <c r="E158" s="367" t="s">
        <v>178</v>
      </c>
      <c r="F158" s="367" t="s">
        <v>181</v>
      </c>
      <c r="G158" s="11" t="s">
        <v>288</v>
      </c>
      <c r="H158" s="11"/>
      <c r="I158" s="149" t="s">
        <v>2572</v>
      </c>
      <c r="J158" s="355"/>
      <c r="K158" s="13" t="s">
        <v>184</v>
      </c>
      <c r="L158" s="347" t="s">
        <v>2574</v>
      </c>
      <c r="M158" s="13"/>
      <c r="N158" s="367" t="s">
        <v>185</v>
      </c>
    </row>
    <row r="159" spans="3:14" s="347" customFormat="1">
      <c r="C159" s="11"/>
      <c r="D159" s="11"/>
      <c r="E159" s="11"/>
      <c r="F159" s="11"/>
      <c r="G159" s="11"/>
      <c r="H159" s="11"/>
      <c r="I159" s="11"/>
      <c r="J159" s="11"/>
      <c r="K159" s="11"/>
      <c r="L159" s="11"/>
      <c r="M159" s="11"/>
      <c r="N159" s="11"/>
    </row>
    <row r="160" spans="3:14" s="347" customFormat="1" ht="13.5" customHeight="1">
      <c r="C160" s="76" t="s">
        <v>2525</v>
      </c>
      <c r="D160" s="76"/>
      <c r="E160" s="77"/>
      <c r="F160" s="77"/>
      <c r="G160" s="77"/>
      <c r="H160" s="77"/>
      <c r="I160" s="77"/>
      <c r="J160" s="77"/>
      <c r="K160" s="77"/>
      <c r="L160" s="77"/>
      <c r="M160" s="77"/>
      <c r="N160" s="77"/>
    </row>
    <row r="162" spans="3:14" s="347" customFormat="1">
      <c r="C162" s="11"/>
      <c r="D162" s="20" t="s">
        <v>189</v>
      </c>
      <c r="E162" s="20" t="s">
        <v>178</v>
      </c>
      <c r="F162" s="20" t="s">
        <v>181</v>
      </c>
      <c r="G162" s="11" t="s">
        <v>2525</v>
      </c>
      <c r="H162" s="11"/>
      <c r="I162" s="149" t="s">
        <v>2568</v>
      </c>
      <c r="J162" s="427">
        <f>$J$13</f>
        <v>0</v>
      </c>
      <c r="K162" s="347" t="s">
        <v>184</v>
      </c>
      <c r="L162" s="347" t="s">
        <v>2574</v>
      </c>
      <c r="N162" s="355" t="s">
        <v>185</v>
      </c>
    </row>
    <row r="163" spans="3:14" s="347" customFormat="1">
      <c r="C163" s="11"/>
      <c r="D163" s="20" t="s">
        <v>189</v>
      </c>
      <c r="E163" s="20" t="s">
        <v>178</v>
      </c>
      <c r="F163" s="20" t="s">
        <v>181</v>
      </c>
      <c r="G163" s="11" t="s">
        <v>2525</v>
      </c>
      <c r="H163" s="11"/>
      <c r="I163" s="149" t="s">
        <v>2569</v>
      </c>
      <c r="J163" s="427">
        <f>$J$14</f>
        <v>0</v>
      </c>
      <c r="K163" s="347" t="s">
        <v>184</v>
      </c>
      <c r="L163" s="347" t="s">
        <v>2574</v>
      </c>
      <c r="N163" s="355" t="s">
        <v>185</v>
      </c>
    </row>
    <row r="164" spans="3:14" s="347" customFormat="1">
      <c r="C164" s="11"/>
      <c r="D164" s="20" t="s">
        <v>189</v>
      </c>
      <c r="E164" s="20" t="s">
        <v>178</v>
      </c>
      <c r="F164" s="20" t="s">
        <v>181</v>
      </c>
      <c r="G164" s="11" t="s">
        <v>2525</v>
      </c>
      <c r="H164" s="11"/>
      <c r="I164" s="149" t="s">
        <v>2570</v>
      </c>
      <c r="J164" s="427">
        <f>$J$15</f>
        <v>0</v>
      </c>
      <c r="K164" s="347" t="s">
        <v>184</v>
      </c>
      <c r="L164" s="347" t="s">
        <v>2574</v>
      </c>
      <c r="N164" s="355" t="s">
        <v>185</v>
      </c>
    </row>
    <row r="165" spans="3:14" s="347" customFormat="1">
      <c r="C165" s="11"/>
      <c r="D165" s="20" t="s">
        <v>189</v>
      </c>
      <c r="E165" s="20" t="s">
        <v>178</v>
      </c>
      <c r="F165" s="20" t="s">
        <v>181</v>
      </c>
      <c r="G165" s="11" t="s">
        <v>2525</v>
      </c>
      <c r="H165" s="11"/>
      <c r="I165" s="149" t="s">
        <v>2571</v>
      </c>
      <c r="J165" s="427">
        <f>$J$16</f>
        <v>0</v>
      </c>
      <c r="K165" s="347" t="s">
        <v>184</v>
      </c>
      <c r="L165" s="347" t="s">
        <v>2574</v>
      </c>
      <c r="N165" s="355" t="s">
        <v>185</v>
      </c>
    </row>
    <row r="166" spans="3:14" s="347" customFormat="1">
      <c r="C166" s="11"/>
      <c r="D166" s="367" t="s">
        <v>189</v>
      </c>
      <c r="E166" s="367" t="s">
        <v>178</v>
      </c>
      <c r="F166" s="367" t="s">
        <v>181</v>
      </c>
      <c r="G166" s="11" t="s">
        <v>2525</v>
      </c>
      <c r="H166" s="11"/>
      <c r="I166" s="149" t="s">
        <v>2572</v>
      </c>
      <c r="J166" s="355"/>
      <c r="K166" s="13" t="s">
        <v>184</v>
      </c>
      <c r="L166" s="347" t="s">
        <v>2574</v>
      </c>
      <c r="M166" s="13"/>
      <c r="N166" s="367" t="s">
        <v>185</v>
      </c>
    </row>
    <row r="167" spans="3:14" s="347" customFormat="1">
      <c r="C167" s="11"/>
      <c r="D167" s="11"/>
      <c r="E167" s="11"/>
      <c r="F167" s="11"/>
      <c r="G167" s="11"/>
      <c r="H167" s="11"/>
      <c r="I167" s="11"/>
      <c r="J167" s="11"/>
      <c r="K167" s="11"/>
      <c r="L167" s="11"/>
      <c r="M167" s="11"/>
      <c r="N167" s="11"/>
    </row>
    <row r="168" spans="3:14" s="347" customFormat="1" ht="13.5" customHeight="1">
      <c r="C168" s="76" t="s">
        <v>2523</v>
      </c>
      <c r="D168" s="76"/>
      <c r="E168" s="77"/>
      <c r="F168" s="77"/>
      <c r="G168" s="77"/>
      <c r="H168" s="77"/>
      <c r="I168" s="77"/>
      <c r="J168" s="77"/>
      <c r="K168" s="77"/>
      <c r="L168" s="77"/>
      <c r="M168" s="77"/>
      <c r="N168" s="77"/>
    </row>
    <row r="169" spans="3:14" s="347" customFormat="1">
      <c r="C169" s="353"/>
      <c r="D169" s="353"/>
      <c r="E169" s="353"/>
      <c r="F169" s="353"/>
      <c r="G169" s="353"/>
      <c r="H169" s="355"/>
      <c r="I169" s="355"/>
      <c r="J169" s="355"/>
      <c r="K169" s="372"/>
      <c r="L169" s="372"/>
      <c r="M169" s="372"/>
      <c r="N169" s="367"/>
    </row>
    <row r="170" spans="3:14" s="347" customFormat="1">
      <c r="C170" s="11"/>
      <c r="D170" s="20" t="s">
        <v>189</v>
      </c>
      <c r="E170" s="20" t="s">
        <v>178</v>
      </c>
      <c r="F170" s="20" t="s">
        <v>181</v>
      </c>
      <c r="G170" s="11" t="s">
        <v>2523</v>
      </c>
      <c r="H170" s="11"/>
      <c r="I170" s="149" t="s">
        <v>2568</v>
      </c>
      <c r="J170" s="427">
        <f>$J$13</f>
        <v>0</v>
      </c>
      <c r="K170" s="347" t="s">
        <v>184</v>
      </c>
      <c r="L170" s="347" t="s">
        <v>2574</v>
      </c>
      <c r="N170" s="355" t="s">
        <v>185</v>
      </c>
    </row>
    <row r="171" spans="3:14" s="347" customFormat="1">
      <c r="C171" s="11"/>
      <c r="D171" s="20" t="s">
        <v>189</v>
      </c>
      <c r="E171" s="20" t="s">
        <v>178</v>
      </c>
      <c r="F171" s="20" t="s">
        <v>181</v>
      </c>
      <c r="G171" s="11" t="s">
        <v>2523</v>
      </c>
      <c r="H171" s="11"/>
      <c r="I171" s="149" t="s">
        <v>2569</v>
      </c>
      <c r="J171" s="427">
        <f>$J$14</f>
        <v>0</v>
      </c>
      <c r="K171" s="347" t="s">
        <v>184</v>
      </c>
      <c r="L171" s="347" t="s">
        <v>2574</v>
      </c>
      <c r="N171" s="355" t="s">
        <v>185</v>
      </c>
    </row>
    <row r="172" spans="3:14" s="347" customFormat="1">
      <c r="C172" s="11"/>
      <c r="D172" s="20" t="s">
        <v>189</v>
      </c>
      <c r="E172" s="20" t="s">
        <v>178</v>
      </c>
      <c r="F172" s="20" t="s">
        <v>181</v>
      </c>
      <c r="G172" s="11" t="s">
        <v>2523</v>
      </c>
      <c r="H172" s="11"/>
      <c r="I172" s="149" t="s">
        <v>2570</v>
      </c>
      <c r="J172" s="427">
        <f>$J$15</f>
        <v>0</v>
      </c>
      <c r="K172" s="347" t="s">
        <v>184</v>
      </c>
      <c r="L172" s="347" t="s">
        <v>2574</v>
      </c>
      <c r="N172" s="355" t="s">
        <v>185</v>
      </c>
    </row>
    <row r="173" spans="3:14" s="347" customFormat="1">
      <c r="C173" s="11"/>
      <c r="D173" s="20" t="s">
        <v>189</v>
      </c>
      <c r="E173" s="20" t="s">
        <v>178</v>
      </c>
      <c r="F173" s="20" t="s">
        <v>181</v>
      </c>
      <c r="G173" s="11" t="s">
        <v>2523</v>
      </c>
      <c r="H173" s="11"/>
      <c r="I173" s="149" t="s">
        <v>2571</v>
      </c>
      <c r="J173" s="427">
        <f>$J$16</f>
        <v>0</v>
      </c>
      <c r="K173" s="347" t="s">
        <v>184</v>
      </c>
      <c r="L173" s="347" t="s">
        <v>2574</v>
      </c>
      <c r="N173" s="355" t="s">
        <v>185</v>
      </c>
    </row>
    <row r="174" spans="3:14" s="347" customFormat="1">
      <c r="C174" s="11"/>
      <c r="D174" s="367" t="s">
        <v>189</v>
      </c>
      <c r="E174" s="367" t="s">
        <v>178</v>
      </c>
      <c r="F174" s="367" t="s">
        <v>181</v>
      </c>
      <c r="G174" s="11" t="s">
        <v>2523</v>
      </c>
      <c r="H174" s="11"/>
      <c r="I174" s="149" t="s">
        <v>2572</v>
      </c>
      <c r="J174" s="355"/>
      <c r="K174" s="13" t="s">
        <v>184</v>
      </c>
      <c r="L174" s="347" t="s">
        <v>2574</v>
      </c>
      <c r="M174" s="13"/>
      <c r="N174" s="367" t="s">
        <v>185</v>
      </c>
    </row>
    <row r="175" spans="3:14" s="347" customFormat="1">
      <c r="C175" s="11"/>
      <c r="D175" s="11"/>
      <c r="E175" s="11"/>
      <c r="F175" s="11"/>
      <c r="G175" s="11"/>
      <c r="H175" s="11"/>
      <c r="I175" s="11"/>
      <c r="J175" s="11"/>
      <c r="K175" s="11"/>
      <c r="L175" s="11"/>
      <c r="M175" s="11"/>
      <c r="N175" s="11"/>
    </row>
    <row r="176" spans="3:14" s="347" customFormat="1" ht="13.5" customHeight="1">
      <c r="C176" s="76" t="s">
        <v>2524</v>
      </c>
      <c r="D176" s="76"/>
      <c r="E176" s="77"/>
      <c r="F176" s="77"/>
      <c r="G176" s="77"/>
      <c r="H176" s="77"/>
      <c r="I176" s="77"/>
      <c r="J176" s="77"/>
      <c r="K176" s="77"/>
      <c r="L176" s="77"/>
      <c r="M176" s="77"/>
      <c r="N176" s="77"/>
    </row>
    <row r="178" spans="3:14" s="347" customFormat="1">
      <c r="C178" s="11"/>
      <c r="D178" s="20" t="s">
        <v>189</v>
      </c>
      <c r="E178" s="20" t="s">
        <v>178</v>
      </c>
      <c r="F178" s="20" t="s">
        <v>181</v>
      </c>
      <c r="G178" s="11" t="s">
        <v>2524</v>
      </c>
      <c r="H178" s="11"/>
      <c r="I178" s="149" t="s">
        <v>2568</v>
      </c>
      <c r="J178" s="427">
        <f>$J$13</f>
        <v>0</v>
      </c>
      <c r="K178" s="347" t="s">
        <v>184</v>
      </c>
      <c r="L178" s="347" t="s">
        <v>2574</v>
      </c>
      <c r="N178" s="355" t="s">
        <v>185</v>
      </c>
    </row>
    <row r="179" spans="3:14" s="347" customFormat="1">
      <c r="C179" s="11"/>
      <c r="D179" s="20" t="s">
        <v>189</v>
      </c>
      <c r="E179" s="20" t="s">
        <v>178</v>
      </c>
      <c r="F179" s="20" t="s">
        <v>181</v>
      </c>
      <c r="G179" s="11" t="s">
        <v>2524</v>
      </c>
      <c r="H179" s="11"/>
      <c r="I179" s="149" t="s">
        <v>2569</v>
      </c>
      <c r="J179" s="427">
        <f>$J$14</f>
        <v>0</v>
      </c>
      <c r="K179" s="347" t="s">
        <v>184</v>
      </c>
      <c r="L179" s="347" t="s">
        <v>2574</v>
      </c>
      <c r="N179" s="355" t="s">
        <v>185</v>
      </c>
    </row>
    <row r="180" spans="3:14" s="347" customFormat="1">
      <c r="C180" s="11"/>
      <c r="D180" s="20" t="s">
        <v>189</v>
      </c>
      <c r="E180" s="20" t="s">
        <v>178</v>
      </c>
      <c r="F180" s="20" t="s">
        <v>181</v>
      </c>
      <c r="G180" s="11" t="s">
        <v>2524</v>
      </c>
      <c r="H180" s="11"/>
      <c r="I180" s="149" t="s">
        <v>2570</v>
      </c>
      <c r="J180" s="427">
        <f>$J$15</f>
        <v>0</v>
      </c>
      <c r="K180" s="347" t="s">
        <v>184</v>
      </c>
      <c r="L180" s="347" t="s">
        <v>2574</v>
      </c>
      <c r="N180" s="355" t="s">
        <v>185</v>
      </c>
    </row>
    <row r="181" spans="3:14" s="347" customFormat="1">
      <c r="C181" s="11"/>
      <c r="D181" s="20" t="s">
        <v>189</v>
      </c>
      <c r="E181" s="20" t="s">
        <v>178</v>
      </c>
      <c r="F181" s="20" t="s">
        <v>181</v>
      </c>
      <c r="G181" s="11" t="s">
        <v>2524</v>
      </c>
      <c r="H181" s="11"/>
      <c r="I181" s="149" t="s">
        <v>2571</v>
      </c>
      <c r="J181" s="427">
        <f>$J$16</f>
        <v>0</v>
      </c>
      <c r="K181" s="347" t="s">
        <v>184</v>
      </c>
      <c r="L181" s="347" t="s">
        <v>2574</v>
      </c>
      <c r="N181" s="355" t="s">
        <v>185</v>
      </c>
    </row>
    <row r="182" spans="3:14" s="347" customFormat="1">
      <c r="C182" s="11"/>
      <c r="D182" s="367" t="s">
        <v>189</v>
      </c>
      <c r="E182" s="367" t="s">
        <v>178</v>
      </c>
      <c r="F182" s="367" t="s">
        <v>181</v>
      </c>
      <c r="G182" s="11" t="s">
        <v>2524</v>
      </c>
      <c r="H182" s="11"/>
      <c r="I182" s="149" t="s">
        <v>2572</v>
      </c>
      <c r="J182" s="355"/>
      <c r="K182" s="13" t="s">
        <v>184</v>
      </c>
      <c r="L182" s="347" t="s">
        <v>2574</v>
      </c>
      <c r="M182" s="13"/>
      <c r="N182" s="367" t="s">
        <v>185</v>
      </c>
    </row>
    <row r="183" spans="3:14" s="347" customFormat="1">
      <c r="C183" s="11"/>
      <c r="D183" s="11"/>
      <c r="E183" s="11"/>
      <c r="F183" s="11"/>
      <c r="G183" s="11"/>
      <c r="H183" s="11"/>
      <c r="I183" s="11"/>
      <c r="J183" s="11"/>
      <c r="K183" s="11"/>
      <c r="L183" s="11"/>
      <c r="M183" s="11"/>
      <c r="N183" s="11"/>
    </row>
    <row r="184" spans="3:14" s="347" customFormat="1" ht="13.5" customHeight="1">
      <c r="C184" s="76" t="s">
        <v>2526</v>
      </c>
      <c r="D184" s="76"/>
      <c r="E184" s="77"/>
      <c r="F184" s="77"/>
      <c r="G184" s="77"/>
      <c r="H184" s="77"/>
      <c r="I184" s="77"/>
      <c r="J184" s="77"/>
      <c r="K184" s="77"/>
      <c r="L184" s="77"/>
      <c r="M184" s="77"/>
      <c r="N184" s="77"/>
    </row>
    <row r="185" spans="3:14" s="347" customFormat="1">
      <c r="C185" s="353"/>
      <c r="D185" s="353"/>
      <c r="E185" s="353"/>
      <c r="F185" s="353"/>
      <c r="G185" s="353"/>
      <c r="H185" s="355"/>
      <c r="I185" s="355"/>
      <c r="J185" s="355"/>
      <c r="K185" s="372"/>
      <c r="L185" s="372"/>
      <c r="M185" s="372"/>
      <c r="N185" s="367"/>
    </row>
    <row r="186" spans="3:14" s="347" customFormat="1">
      <c r="C186" s="11"/>
      <c r="D186" s="20" t="s">
        <v>189</v>
      </c>
      <c r="E186" s="20" t="s">
        <v>178</v>
      </c>
      <c r="F186" s="20" t="s">
        <v>181</v>
      </c>
      <c r="G186" s="11" t="s">
        <v>2526</v>
      </c>
      <c r="H186" s="11"/>
      <c r="I186" s="149" t="s">
        <v>2568</v>
      </c>
      <c r="J186" s="427">
        <f>$J$13</f>
        <v>0</v>
      </c>
      <c r="K186" s="347" t="s">
        <v>184</v>
      </c>
      <c r="L186" s="347" t="s">
        <v>2574</v>
      </c>
      <c r="N186" s="355" t="s">
        <v>185</v>
      </c>
    </row>
    <row r="187" spans="3:14" s="347" customFormat="1">
      <c r="C187" s="11"/>
      <c r="D187" s="20" t="s">
        <v>189</v>
      </c>
      <c r="E187" s="20" t="s">
        <v>178</v>
      </c>
      <c r="F187" s="20" t="s">
        <v>181</v>
      </c>
      <c r="G187" s="11" t="s">
        <v>2526</v>
      </c>
      <c r="H187" s="11"/>
      <c r="I187" s="149" t="s">
        <v>2569</v>
      </c>
      <c r="J187" s="427">
        <f>$J$14</f>
        <v>0</v>
      </c>
      <c r="K187" s="347" t="s">
        <v>184</v>
      </c>
      <c r="L187" s="347" t="s">
        <v>2574</v>
      </c>
      <c r="N187" s="355" t="s">
        <v>185</v>
      </c>
    </row>
    <row r="188" spans="3:14" s="347" customFormat="1">
      <c r="C188" s="11"/>
      <c r="D188" s="20" t="s">
        <v>189</v>
      </c>
      <c r="E188" s="20" t="s">
        <v>178</v>
      </c>
      <c r="F188" s="20" t="s">
        <v>181</v>
      </c>
      <c r="G188" s="11" t="s">
        <v>2526</v>
      </c>
      <c r="H188" s="11"/>
      <c r="I188" s="149" t="s">
        <v>2570</v>
      </c>
      <c r="J188" s="427">
        <f>$J$15</f>
        <v>0</v>
      </c>
      <c r="K188" s="347" t="s">
        <v>184</v>
      </c>
      <c r="L188" s="347" t="s">
        <v>2574</v>
      </c>
      <c r="N188" s="355" t="s">
        <v>185</v>
      </c>
    </row>
    <row r="189" spans="3:14" s="347" customFormat="1">
      <c r="C189" s="11"/>
      <c r="D189" s="20" t="s">
        <v>189</v>
      </c>
      <c r="E189" s="20" t="s">
        <v>178</v>
      </c>
      <c r="F189" s="20" t="s">
        <v>181</v>
      </c>
      <c r="G189" s="11" t="s">
        <v>2526</v>
      </c>
      <c r="H189" s="11"/>
      <c r="I189" s="149" t="s">
        <v>2571</v>
      </c>
      <c r="J189" s="427">
        <f>$J$16</f>
        <v>0</v>
      </c>
      <c r="K189" s="347" t="s">
        <v>184</v>
      </c>
      <c r="L189" s="347" t="s">
        <v>2574</v>
      </c>
      <c r="N189" s="355" t="s">
        <v>185</v>
      </c>
    </row>
    <row r="190" spans="3:14" s="347" customFormat="1">
      <c r="C190" s="11"/>
      <c r="D190" s="367" t="s">
        <v>189</v>
      </c>
      <c r="E190" s="367" t="s">
        <v>178</v>
      </c>
      <c r="F190" s="367" t="s">
        <v>181</v>
      </c>
      <c r="G190" s="11" t="s">
        <v>2526</v>
      </c>
      <c r="H190" s="11"/>
      <c r="I190" s="149" t="s">
        <v>2572</v>
      </c>
      <c r="J190" s="355"/>
      <c r="K190" s="13" t="s">
        <v>184</v>
      </c>
      <c r="L190" s="347" t="s">
        <v>2574</v>
      </c>
      <c r="M190" s="13"/>
      <c r="N190" s="367" t="s">
        <v>185</v>
      </c>
    </row>
    <row r="191" spans="3:14" s="347" customFormat="1">
      <c r="C191" s="11"/>
      <c r="D191" s="11"/>
      <c r="E191" s="11"/>
      <c r="F191" s="11"/>
      <c r="G191" s="11"/>
      <c r="H191" s="11"/>
      <c r="I191" s="11"/>
      <c r="J191" s="11"/>
      <c r="K191" s="11"/>
      <c r="L191" s="11"/>
      <c r="M191" s="11"/>
      <c r="N191" s="11"/>
    </row>
    <row r="192" spans="3:14" s="347" customFormat="1" ht="13.5" customHeight="1">
      <c r="C192" s="76" t="s">
        <v>2528</v>
      </c>
      <c r="D192" s="76"/>
      <c r="E192" s="77"/>
      <c r="F192" s="77"/>
      <c r="G192" s="77"/>
      <c r="H192" s="77"/>
      <c r="I192" s="77"/>
      <c r="J192" s="77"/>
      <c r="K192" s="77"/>
      <c r="L192" s="77"/>
      <c r="M192" s="77"/>
      <c r="N192" s="77"/>
    </row>
    <row r="194" spans="2:14" s="347" customFormat="1">
      <c r="B194" s="11"/>
      <c r="C194" s="11"/>
      <c r="D194" s="20" t="s">
        <v>189</v>
      </c>
      <c r="E194" s="20" t="s">
        <v>178</v>
      </c>
      <c r="F194" s="20" t="s">
        <v>181</v>
      </c>
      <c r="G194" s="11" t="s">
        <v>2528</v>
      </c>
      <c r="H194" s="11"/>
      <c r="I194" s="149" t="s">
        <v>2568</v>
      </c>
      <c r="J194" s="427">
        <f>$J$13</f>
        <v>0</v>
      </c>
      <c r="K194" s="347" t="s">
        <v>184</v>
      </c>
      <c r="L194" s="347" t="s">
        <v>2574</v>
      </c>
      <c r="N194" s="355" t="s">
        <v>185</v>
      </c>
    </row>
    <row r="195" spans="2:14" s="347" customFormat="1">
      <c r="B195" s="11"/>
      <c r="C195" s="11"/>
      <c r="D195" s="20" t="s">
        <v>189</v>
      </c>
      <c r="E195" s="20" t="s">
        <v>178</v>
      </c>
      <c r="F195" s="20" t="s">
        <v>181</v>
      </c>
      <c r="G195" s="11" t="s">
        <v>2528</v>
      </c>
      <c r="H195" s="11"/>
      <c r="I195" s="149" t="s">
        <v>2569</v>
      </c>
      <c r="J195" s="427">
        <f>$J$14</f>
        <v>0</v>
      </c>
      <c r="K195" s="347" t="s">
        <v>184</v>
      </c>
      <c r="L195" s="347" t="s">
        <v>2574</v>
      </c>
      <c r="N195" s="355" t="s">
        <v>185</v>
      </c>
    </row>
    <row r="196" spans="2:14" s="347" customFormat="1">
      <c r="B196" s="11"/>
      <c r="C196" s="11"/>
      <c r="D196" s="20" t="s">
        <v>189</v>
      </c>
      <c r="E196" s="20" t="s">
        <v>178</v>
      </c>
      <c r="F196" s="20" t="s">
        <v>181</v>
      </c>
      <c r="G196" s="11" t="s">
        <v>2528</v>
      </c>
      <c r="H196" s="11"/>
      <c r="I196" s="149" t="s">
        <v>2570</v>
      </c>
      <c r="J196" s="427">
        <f>$J$15</f>
        <v>0</v>
      </c>
      <c r="K196" s="347" t="s">
        <v>184</v>
      </c>
      <c r="L196" s="347" t="s">
        <v>2574</v>
      </c>
      <c r="N196" s="355" t="s">
        <v>185</v>
      </c>
    </row>
    <row r="197" spans="2:14" s="347" customFormat="1">
      <c r="B197" s="11"/>
      <c r="C197" s="11"/>
      <c r="D197" s="20" t="s">
        <v>189</v>
      </c>
      <c r="E197" s="20" t="s">
        <v>178</v>
      </c>
      <c r="F197" s="20" t="s">
        <v>181</v>
      </c>
      <c r="G197" s="11" t="s">
        <v>2528</v>
      </c>
      <c r="H197" s="11"/>
      <c r="I197" s="149" t="s">
        <v>2571</v>
      </c>
      <c r="J197" s="427">
        <f>$J$16</f>
        <v>0</v>
      </c>
      <c r="K197" s="347" t="s">
        <v>184</v>
      </c>
      <c r="L197" s="347" t="s">
        <v>2574</v>
      </c>
      <c r="N197" s="355" t="s">
        <v>185</v>
      </c>
    </row>
    <row r="198" spans="2:14" s="347" customFormat="1">
      <c r="B198" s="11"/>
      <c r="C198" s="11"/>
      <c r="D198" s="367" t="s">
        <v>189</v>
      </c>
      <c r="E198" s="367" t="s">
        <v>178</v>
      </c>
      <c r="F198" s="367" t="s">
        <v>181</v>
      </c>
      <c r="G198" s="11" t="s">
        <v>2528</v>
      </c>
      <c r="H198" s="11"/>
      <c r="I198" s="149" t="s">
        <v>2572</v>
      </c>
      <c r="J198" s="355"/>
      <c r="K198" s="13" t="s">
        <v>184</v>
      </c>
      <c r="L198" s="347" t="s">
        <v>2574</v>
      </c>
      <c r="M198" s="13"/>
      <c r="N198" s="367" t="s">
        <v>185</v>
      </c>
    </row>
    <row r="199" spans="2:14" s="347" customFormat="1">
      <c r="B199" s="11"/>
      <c r="C199" s="11"/>
      <c r="D199" s="11"/>
      <c r="E199" s="11"/>
      <c r="F199" s="11"/>
      <c r="G199" s="11"/>
      <c r="H199" s="11"/>
      <c r="I199" s="11"/>
      <c r="J199" s="11"/>
      <c r="K199" s="11"/>
      <c r="L199" s="11"/>
      <c r="M199" s="11"/>
      <c r="N199" s="11"/>
    </row>
    <row r="200" spans="2:14" s="347" customFormat="1" ht="13.5" customHeight="1">
      <c r="B200" s="372"/>
      <c r="C200" s="76" t="s">
        <v>2527</v>
      </c>
      <c r="D200" s="76"/>
      <c r="E200" s="77"/>
      <c r="F200" s="77"/>
      <c r="G200" s="77"/>
      <c r="H200" s="77"/>
      <c r="I200" s="77"/>
      <c r="J200" s="77"/>
      <c r="K200" s="77"/>
      <c r="L200" s="77"/>
      <c r="M200" s="77"/>
      <c r="N200" s="77"/>
    </row>
    <row r="201" spans="2:14" s="347" customFormat="1">
      <c r="B201" s="353"/>
      <c r="C201" s="353"/>
      <c r="D201" s="353"/>
      <c r="E201" s="353"/>
      <c r="F201" s="353"/>
      <c r="G201" s="353"/>
      <c r="H201" s="355"/>
      <c r="I201" s="355"/>
      <c r="J201" s="355"/>
      <c r="K201" s="372"/>
      <c r="L201" s="372"/>
      <c r="M201" s="372"/>
      <c r="N201" s="367"/>
    </row>
    <row r="202" spans="2:14" s="347" customFormat="1">
      <c r="B202" s="11"/>
      <c r="C202" s="11"/>
      <c r="D202" s="20" t="s">
        <v>189</v>
      </c>
      <c r="E202" s="20" t="s">
        <v>178</v>
      </c>
      <c r="F202" s="20" t="s">
        <v>181</v>
      </c>
      <c r="G202" s="11" t="s">
        <v>2527</v>
      </c>
      <c r="H202" s="11"/>
      <c r="I202" s="149" t="s">
        <v>2568</v>
      </c>
      <c r="J202" s="427">
        <f>$J$13</f>
        <v>0</v>
      </c>
      <c r="K202" s="347" t="s">
        <v>184</v>
      </c>
      <c r="L202" s="347" t="s">
        <v>2574</v>
      </c>
      <c r="N202" s="355" t="s">
        <v>185</v>
      </c>
    </row>
    <row r="203" spans="2:14" s="347" customFormat="1">
      <c r="B203" s="11"/>
      <c r="C203" s="11"/>
      <c r="D203" s="20" t="s">
        <v>189</v>
      </c>
      <c r="E203" s="20" t="s">
        <v>178</v>
      </c>
      <c r="F203" s="20" t="s">
        <v>181</v>
      </c>
      <c r="G203" s="11" t="s">
        <v>2527</v>
      </c>
      <c r="H203" s="11"/>
      <c r="I203" s="149" t="s">
        <v>2569</v>
      </c>
      <c r="J203" s="427">
        <f>$J$14</f>
        <v>0</v>
      </c>
      <c r="K203" s="347" t="s">
        <v>184</v>
      </c>
      <c r="L203" s="347" t="s">
        <v>2574</v>
      </c>
      <c r="N203" s="355" t="s">
        <v>185</v>
      </c>
    </row>
    <row r="204" spans="2:14" s="347" customFormat="1">
      <c r="B204" s="11"/>
      <c r="C204" s="11"/>
      <c r="D204" s="20" t="s">
        <v>189</v>
      </c>
      <c r="E204" s="20" t="s">
        <v>178</v>
      </c>
      <c r="F204" s="20" t="s">
        <v>181</v>
      </c>
      <c r="G204" s="11" t="s">
        <v>2527</v>
      </c>
      <c r="H204" s="11"/>
      <c r="I204" s="149" t="s">
        <v>2570</v>
      </c>
      <c r="J204" s="427">
        <f>$J$15</f>
        <v>0</v>
      </c>
      <c r="K204" s="347" t="s">
        <v>184</v>
      </c>
      <c r="L204" s="347" t="s">
        <v>2574</v>
      </c>
      <c r="N204" s="355" t="s">
        <v>185</v>
      </c>
    </row>
    <row r="205" spans="2:14" s="347" customFormat="1">
      <c r="B205" s="11"/>
      <c r="C205" s="11"/>
      <c r="D205" s="20" t="s">
        <v>189</v>
      </c>
      <c r="E205" s="20" t="s">
        <v>178</v>
      </c>
      <c r="F205" s="20" t="s">
        <v>181</v>
      </c>
      <c r="G205" s="11" t="s">
        <v>2527</v>
      </c>
      <c r="H205" s="11"/>
      <c r="I205" s="149" t="s">
        <v>2571</v>
      </c>
      <c r="J205" s="427">
        <f>$J$16</f>
        <v>0</v>
      </c>
      <c r="K205" s="347" t="s">
        <v>184</v>
      </c>
      <c r="L205" s="347" t="s">
        <v>2574</v>
      </c>
      <c r="N205" s="355" t="s">
        <v>185</v>
      </c>
    </row>
    <row r="206" spans="2:14" s="347" customFormat="1">
      <c r="B206" s="11"/>
      <c r="C206" s="11"/>
      <c r="D206" s="367" t="s">
        <v>189</v>
      </c>
      <c r="E206" s="367" t="s">
        <v>178</v>
      </c>
      <c r="F206" s="367" t="s">
        <v>181</v>
      </c>
      <c r="G206" s="11" t="s">
        <v>2527</v>
      </c>
      <c r="H206" s="11"/>
      <c r="I206" s="149" t="s">
        <v>2572</v>
      </c>
      <c r="J206" s="355"/>
      <c r="K206" s="13" t="s">
        <v>184</v>
      </c>
      <c r="L206" s="347" t="s">
        <v>2574</v>
      </c>
      <c r="M206" s="13"/>
      <c r="N206" s="367" t="s">
        <v>185</v>
      </c>
    </row>
    <row r="207" spans="2:14" s="347" customFormat="1">
      <c r="B207" s="11"/>
      <c r="C207" s="11"/>
      <c r="D207" s="11"/>
      <c r="E207" s="11"/>
      <c r="F207" s="11"/>
      <c r="G207" s="11"/>
      <c r="H207" s="11"/>
      <c r="I207" s="11"/>
      <c r="J207" s="11"/>
      <c r="K207" s="11"/>
      <c r="L207" s="11"/>
      <c r="M207" s="11"/>
      <c r="N207" s="11"/>
    </row>
    <row r="208" spans="2:14" s="347" customFormat="1" ht="18">
      <c r="B208" s="28" t="s">
        <v>2576</v>
      </c>
      <c r="C208" s="27"/>
      <c r="D208" s="27"/>
      <c r="E208" s="27"/>
      <c r="F208" s="27"/>
      <c r="G208" s="27"/>
      <c r="H208" s="27"/>
      <c r="I208" s="27"/>
      <c r="J208" s="27"/>
      <c r="K208" s="27"/>
      <c r="L208" s="27"/>
      <c r="M208" s="27"/>
      <c r="N208" s="27"/>
    </row>
    <row r="210" spans="3:14" s="347" customFormat="1" ht="13.5" customHeight="1">
      <c r="C210" s="76" t="s">
        <v>2554</v>
      </c>
      <c r="D210" s="76"/>
      <c r="E210" s="77"/>
      <c r="F210" s="77"/>
      <c r="G210" s="77"/>
      <c r="H210" s="77"/>
      <c r="I210" s="77"/>
      <c r="J210" s="77"/>
      <c r="K210" s="77"/>
      <c r="L210" s="77"/>
      <c r="M210" s="77"/>
      <c r="N210" s="77"/>
    </row>
    <row r="211" spans="3:14" s="347" customFormat="1">
      <c r="C211" s="353"/>
      <c r="D211" s="353"/>
      <c r="E211" s="353"/>
      <c r="F211" s="353"/>
      <c r="G211" s="353"/>
      <c r="H211" s="355"/>
      <c r="I211" s="355"/>
      <c r="J211" s="355"/>
      <c r="K211" s="372"/>
      <c r="L211" s="372"/>
      <c r="M211" s="372"/>
      <c r="N211" s="367"/>
    </row>
    <row r="212" spans="3:14" s="347" customFormat="1">
      <c r="C212" s="11"/>
      <c r="D212" s="20" t="s">
        <v>189</v>
      </c>
      <c r="E212" s="20" t="s">
        <v>178</v>
      </c>
      <c r="F212" s="20" t="s">
        <v>181</v>
      </c>
      <c r="G212" s="11" t="s">
        <v>2554</v>
      </c>
      <c r="H212" s="11"/>
      <c r="I212" s="149" t="s">
        <v>2568</v>
      </c>
      <c r="J212" s="427">
        <f>$J$13</f>
        <v>0</v>
      </c>
      <c r="K212" s="347" t="s">
        <v>184</v>
      </c>
      <c r="L212" s="347" t="s">
        <v>2574</v>
      </c>
      <c r="N212" s="355" t="s">
        <v>185</v>
      </c>
    </row>
    <row r="213" spans="3:14" s="347" customFormat="1">
      <c r="C213" s="11"/>
      <c r="D213" s="20" t="s">
        <v>189</v>
      </c>
      <c r="E213" s="20" t="s">
        <v>178</v>
      </c>
      <c r="F213" s="20" t="s">
        <v>181</v>
      </c>
      <c r="G213" s="11" t="s">
        <v>2554</v>
      </c>
      <c r="H213" s="11"/>
      <c r="I213" s="149" t="s">
        <v>2569</v>
      </c>
      <c r="J213" s="427">
        <f>$J$14</f>
        <v>0</v>
      </c>
      <c r="K213" s="347" t="s">
        <v>184</v>
      </c>
      <c r="L213" s="347" t="s">
        <v>2574</v>
      </c>
      <c r="N213" s="355" t="s">
        <v>185</v>
      </c>
    </row>
    <row r="214" spans="3:14" s="347" customFormat="1">
      <c r="C214" s="11"/>
      <c r="D214" s="20" t="s">
        <v>189</v>
      </c>
      <c r="E214" s="20" t="s">
        <v>178</v>
      </c>
      <c r="F214" s="20" t="s">
        <v>181</v>
      </c>
      <c r="G214" s="11" t="s">
        <v>2554</v>
      </c>
      <c r="H214" s="11"/>
      <c r="I214" s="149" t="s">
        <v>2570</v>
      </c>
      <c r="J214" s="427">
        <f>$J$15</f>
        <v>0</v>
      </c>
      <c r="K214" s="347" t="s">
        <v>184</v>
      </c>
      <c r="L214" s="347" t="s">
        <v>2574</v>
      </c>
      <c r="N214" s="355" t="s">
        <v>185</v>
      </c>
    </row>
    <row r="215" spans="3:14" s="347" customFormat="1">
      <c r="C215" s="11"/>
      <c r="D215" s="20" t="s">
        <v>189</v>
      </c>
      <c r="E215" s="20" t="s">
        <v>178</v>
      </c>
      <c r="F215" s="20" t="s">
        <v>181</v>
      </c>
      <c r="G215" s="11" t="s">
        <v>2554</v>
      </c>
      <c r="H215" s="11"/>
      <c r="I215" s="149" t="s">
        <v>2571</v>
      </c>
      <c r="J215" s="427">
        <f>$J$16</f>
        <v>0</v>
      </c>
      <c r="K215" s="347" t="s">
        <v>184</v>
      </c>
      <c r="L215" s="347" t="s">
        <v>2574</v>
      </c>
      <c r="N215" s="355" t="s">
        <v>185</v>
      </c>
    </row>
    <row r="216" spans="3:14" s="347" customFormat="1">
      <c r="C216" s="11"/>
      <c r="D216" s="367" t="s">
        <v>189</v>
      </c>
      <c r="E216" s="367" t="s">
        <v>178</v>
      </c>
      <c r="F216" s="367" t="s">
        <v>181</v>
      </c>
      <c r="G216" s="11" t="s">
        <v>2554</v>
      </c>
      <c r="H216" s="11"/>
      <c r="I216" s="149" t="s">
        <v>2572</v>
      </c>
      <c r="J216" s="355"/>
      <c r="K216" s="13" t="s">
        <v>184</v>
      </c>
      <c r="L216" s="347" t="s">
        <v>2574</v>
      </c>
      <c r="M216" s="13"/>
      <c r="N216" s="367" t="s">
        <v>185</v>
      </c>
    </row>
    <row r="217" spans="3:14" s="347" customFormat="1">
      <c r="C217" s="11"/>
      <c r="D217" s="11"/>
      <c r="E217" s="11"/>
      <c r="F217" s="11"/>
      <c r="G217" s="11"/>
      <c r="H217" s="11"/>
      <c r="I217" s="11"/>
      <c r="J217" s="11"/>
      <c r="K217" s="11"/>
      <c r="L217" s="11"/>
      <c r="M217" s="11"/>
      <c r="N217" s="11"/>
    </row>
    <row r="218" spans="3:14" s="347" customFormat="1" ht="13.5" customHeight="1">
      <c r="C218" s="76" t="s">
        <v>288</v>
      </c>
      <c r="D218" s="76"/>
      <c r="E218" s="77"/>
      <c r="F218" s="77"/>
      <c r="G218" s="77"/>
      <c r="H218" s="77"/>
      <c r="I218" s="77"/>
      <c r="J218" s="77"/>
      <c r="K218" s="77"/>
      <c r="L218" s="77"/>
      <c r="M218" s="77"/>
      <c r="N218" s="77"/>
    </row>
    <row r="219" spans="3:14" s="347" customFormat="1">
      <c r="C219" s="353"/>
      <c r="D219" s="353"/>
      <c r="E219" s="353"/>
      <c r="F219" s="353"/>
      <c r="G219" s="353"/>
      <c r="H219" s="355"/>
      <c r="I219" s="355"/>
      <c r="J219" s="355"/>
      <c r="K219" s="372"/>
      <c r="L219" s="372"/>
      <c r="M219" s="372"/>
      <c r="N219" s="367"/>
    </row>
    <row r="220" spans="3:14" s="347" customFormat="1">
      <c r="C220" s="11"/>
      <c r="D220" s="20" t="s">
        <v>189</v>
      </c>
      <c r="E220" s="20" t="s">
        <v>178</v>
      </c>
      <c r="F220" s="20" t="s">
        <v>181</v>
      </c>
      <c r="G220" s="11" t="s">
        <v>288</v>
      </c>
      <c r="H220" s="11"/>
      <c r="I220" s="149" t="s">
        <v>2568</v>
      </c>
      <c r="J220" s="427">
        <f>$J$13</f>
        <v>0</v>
      </c>
      <c r="K220" s="347" t="s">
        <v>184</v>
      </c>
      <c r="L220" s="347" t="s">
        <v>2574</v>
      </c>
      <c r="N220" s="355" t="s">
        <v>185</v>
      </c>
    </row>
    <row r="221" spans="3:14" s="347" customFormat="1">
      <c r="C221" s="11"/>
      <c r="D221" s="20" t="s">
        <v>189</v>
      </c>
      <c r="E221" s="20" t="s">
        <v>178</v>
      </c>
      <c r="F221" s="20" t="s">
        <v>181</v>
      </c>
      <c r="G221" s="11" t="s">
        <v>288</v>
      </c>
      <c r="H221" s="11"/>
      <c r="I221" s="149" t="s">
        <v>2569</v>
      </c>
      <c r="J221" s="427">
        <f>$J$14</f>
        <v>0</v>
      </c>
      <c r="K221" s="347" t="s">
        <v>184</v>
      </c>
      <c r="L221" s="347" t="s">
        <v>2574</v>
      </c>
      <c r="N221" s="355" t="s">
        <v>185</v>
      </c>
    </row>
    <row r="222" spans="3:14" s="347" customFormat="1">
      <c r="C222" s="11"/>
      <c r="D222" s="20" t="s">
        <v>189</v>
      </c>
      <c r="E222" s="20" t="s">
        <v>178</v>
      </c>
      <c r="F222" s="20" t="s">
        <v>181</v>
      </c>
      <c r="G222" s="11" t="s">
        <v>288</v>
      </c>
      <c r="H222" s="11"/>
      <c r="I222" s="149" t="s">
        <v>2570</v>
      </c>
      <c r="J222" s="427">
        <f>$J$15</f>
        <v>0</v>
      </c>
      <c r="K222" s="347" t="s">
        <v>184</v>
      </c>
      <c r="L222" s="347" t="s">
        <v>2574</v>
      </c>
      <c r="N222" s="355" t="s">
        <v>185</v>
      </c>
    </row>
    <row r="223" spans="3:14" s="347" customFormat="1">
      <c r="C223" s="11"/>
      <c r="D223" s="20" t="s">
        <v>189</v>
      </c>
      <c r="E223" s="20" t="s">
        <v>178</v>
      </c>
      <c r="F223" s="20" t="s">
        <v>181</v>
      </c>
      <c r="G223" s="11" t="s">
        <v>288</v>
      </c>
      <c r="H223" s="11"/>
      <c r="I223" s="149" t="s">
        <v>2571</v>
      </c>
      <c r="J223" s="427">
        <f>$J$16</f>
        <v>0</v>
      </c>
      <c r="K223" s="347" t="s">
        <v>184</v>
      </c>
      <c r="L223" s="347" t="s">
        <v>2574</v>
      </c>
      <c r="N223" s="355" t="s">
        <v>185</v>
      </c>
    </row>
    <row r="224" spans="3:14" s="347" customFormat="1">
      <c r="C224" s="11"/>
      <c r="D224" s="367" t="s">
        <v>189</v>
      </c>
      <c r="E224" s="367" t="s">
        <v>178</v>
      </c>
      <c r="F224" s="367" t="s">
        <v>181</v>
      </c>
      <c r="G224" s="11" t="s">
        <v>288</v>
      </c>
      <c r="H224" s="11"/>
      <c r="I224" s="149" t="s">
        <v>2572</v>
      </c>
      <c r="J224" s="355"/>
      <c r="K224" s="13" t="s">
        <v>184</v>
      </c>
      <c r="L224" s="347" t="s">
        <v>2574</v>
      </c>
      <c r="M224" s="13"/>
      <c r="N224" s="367" t="s">
        <v>185</v>
      </c>
    </row>
    <row r="226" spans="3:14" s="347" customFormat="1" ht="13.5" customHeight="1">
      <c r="C226" s="76" t="s">
        <v>2525</v>
      </c>
      <c r="D226" s="76"/>
      <c r="E226" s="77"/>
      <c r="F226" s="77"/>
      <c r="G226" s="77"/>
      <c r="H226" s="77"/>
      <c r="I226" s="77"/>
      <c r="J226" s="77"/>
      <c r="K226" s="77"/>
      <c r="L226" s="77"/>
      <c r="M226" s="77"/>
      <c r="N226" s="77"/>
    </row>
    <row r="227" spans="3:14" s="347" customFormat="1">
      <c r="C227" s="353"/>
      <c r="D227" s="353"/>
      <c r="E227" s="353"/>
      <c r="F227" s="353"/>
      <c r="G227" s="353"/>
      <c r="H227" s="355"/>
      <c r="I227" s="355"/>
      <c r="J227" s="355"/>
      <c r="K227" s="372"/>
      <c r="L227" s="372"/>
      <c r="M227" s="372"/>
      <c r="N227" s="367"/>
    </row>
    <row r="228" spans="3:14" s="347" customFormat="1">
      <c r="C228" s="11"/>
      <c r="D228" s="20" t="s">
        <v>189</v>
      </c>
      <c r="E228" s="20" t="s">
        <v>178</v>
      </c>
      <c r="F228" s="20" t="s">
        <v>181</v>
      </c>
      <c r="G228" s="11" t="s">
        <v>2525</v>
      </c>
      <c r="H228" s="11"/>
      <c r="I228" s="149" t="s">
        <v>2568</v>
      </c>
      <c r="J228" s="427">
        <f>$J$13</f>
        <v>0</v>
      </c>
      <c r="K228" s="347" t="s">
        <v>184</v>
      </c>
      <c r="L228" s="347" t="s">
        <v>2574</v>
      </c>
      <c r="N228" s="355" t="s">
        <v>185</v>
      </c>
    </row>
    <row r="229" spans="3:14" s="347" customFormat="1">
      <c r="C229" s="11"/>
      <c r="D229" s="20" t="s">
        <v>189</v>
      </c>
      <c r="E229" s="20" t="s">
        <v>178</v>
      </c>
      <c r="F229" s="20" t="s">
        <v>181</v>
      </c>
      <c r="G229" s="11" t="s">
        <v>2525</v>
      </c>
      <c r="H229" s="11"/>
      <c r="I229" s="149" t="s">
        <v>2569</v>
      </c>
      <c r="J229" s="427">
        <f>$J$14</f>
        <v>0</v>
      </c>
      <c r="K229" s="347" t="s">
        <v>184</v>
      </c>
      <c r="L229" s="347" t="s">
        <v>2574</v>
      </c>
      <c r="N229" s="355" t="s">
        <v>185</v>
      </c>
    </row>
    <row r="230" spans="3:14" s="347" customFormat="1">
      <c r="C230" s="11"/>
      <c r="D230" s="20" t="s">
        <v>189</v>
      </c>
      <c r="E230" s="20" t="s">
        <v>178</v>
      </c>
      <c r="F230" s="20" t="s">
        <v>181</v>
      </c>
      <c r="G230" s="11" t="s">
        <v>2525</v>
      </c>
      <c r="H230" s="11"/>
      <c r="I230" s="149" t="s">
        <v>2570</v>
      </c>
      <c r="J230" s="427">
        <f>$J$15</f>
        <v>0</v>
      </c>
      <c r="K230" s="347" t="s">
        <v>184</v>
      </c>
      <c r="L230" s="347" t="s">
        <v>2574</v>
      </c>
      <c r="N230" s="355" t="s">
        <v>185</v>
      </c>
    </row>
    <row r="231" spans="3:14" s="347" customFormat="1">
      <c r="C231" s="11"/>
      <c r="D231" s="20" t="s">
        <v>189</v>
      </c>
      <c r="E231" s="20" t="s">
        <v>178</v>
      </c>
      <c r="F231" s="20" t="s">
        <v>181</v>
      </c>
      <c r="G231" s="11" t="s">
        <v>2525</v>
      </c>
      <c r="H231" s="11"/>
      <c r="I231" s="149" t="s">
        <v>2571</v>
      </c>
      <c r="J231" s="427">
        <f>$J$16</f>
        <v>0</v>
      </c>
      <c r="K231" s="347" t="s">
        <v>184</v>
      </c>
      <c r="L231" s="347" t="s">
        <v>2574</v>
      </c>
      <c r="N231" s="355" t="s">
        <v>185</v>
      </c>
    </row>
    <row r="232" spans="3:14" s="347" customFormat="1">
      <c r="C232" s="11"/>
      <c r="D232" s="367" t="s">
        <v>189</v>
      </c>
      <c r="E232" s="367" t="s">
        <v>178</v>
      </c>
      <c r="F232" s="367" t="s">
        <v>181</v>
      </c>
      <c r="G232" s="11" t="s">
        <v>2525</v>
      </c>
      <c r="H232" s="11"/>
      <c r="I232" s="149" t="s">
        <v>2572</v>
      </c>
      <c r="J232" s="355"/>
      <c r="K232" s="13" t="s">
        <v>184</v>
      </c>
      <c r="L232" s="347" t="s">
        <v>2574</v>
      </c>
      <c r="M232" s="13"/>
      <c r="N232" s="367" t="s">
        <v>185</v>
      </c>
    </row>
    <row r="233" spans="3:14" s="347" customFormat="1">
      <c r="C233" s="11"/>
      <c r="D233" s="11"/>
      <c r="E233" s="11"/>
      <c r="F233" s="11"/>
      <c r="G233" s="11"/>
      <c r="H233" s="11"/>
      <c r="I233" s="11"/>
      <c r="J233" s="11"/>
      <c r="K233" s="11"/>
      <c r="L233" s="11"/>
      <c r="M233" s="11"/>
      <c r="N233" s="11"/>
    </row>
    <row r="234" spans="3:14" s="347" customFormat="1" ht="13.5" customHeight="1">
      <c r="C234" s="76" t="s">
        <v>2523</v>
      </c>
      <c r="D234" s="76"/>
      <c r="E234" s="77"/>
      <c r="F234" s="77"/>
      <c r="G234" s="77"/>
      <c r="H234" s="77"/>
      <c r="I234" s="77"/>
      <c r="J234" s="77"/>
      <c r="K234" s="77"/>
      <c r="L234" s="77"/>
      <c r="M234" s="77"/>
      <c r="N234" s="77"/>
    </row>
    <row r="235" spans="3:14" s="347" customFormat="1">
      <c r="C235" s="353"/>
      <c r="D235" s="353"/>
      <c r="E235" s="353"/>
      <c r="F235" s="353"/>
      <c r="G235" s="353"/>
      <c r="H235" s="355"/>
      <c r="I235" s="355"/>
      <c r="J235" s="355"/>
      <c r="K235" s="372"/>
      <c r="L235" s="372"/>
      <c r="M235" s="372"/>
      <c r="N235" s="367"/>
    </row>
    <row r="236" spans="3:14" s="347" customFormat="1">
      <c r="C236" s="11"/>
      <c r="D236" s="20" t="s">
        <v>189</v>
      </c>
      <c r="E236" s="20" t="s">
        <v>178</v>
      </c>
      <c r="F236" s="20" t="s">
        <v>181</v>
      </c>
      <c r="G236" s="11" t="s">
        <v>2523</v>
      </c>
      <c r="H236" s="11"/>
      <c r="I236" s="149" t="s">
        <v>2568</v>
      </c>
      <c r="J236" s="427">
        <f>$J$13</f>
        <v>0</v>
      </c>
      <c r="K236" s="347" t="s">
        <v>184</v>
      </c>
      <c r="L236" s="347" t="s">
        <v>2574</v>
      </c>
      <c r="N236" s="355" t="s">
        <v>185</v>
      </c>
    </row>
    <row r="237" spans="3:14" s="347" customFormat="1">
      <c r="C237" s="11"/>
      <c r="D237" s="20" t="s">
        <v>189</v>
      </c>
      <c r="E237" s="20" t="s">
        <v>178</v>
      </c>
      <c r="F237" s="20" t="s">
        <v>181</v>
      </c>
      <c r="G237" s="11" t="s">
        <v>2523</v>
      </c>
      <c r="H237" s="11"/>
      <c r="I237" s="149" t="s">
        <v>2569</v>
      </c>
      <c r="J237" s="427">
        <f>$J$14</f>
        <v>0</v>
      </c>
      <c r="K237" s="347" t="s">
        <v>184</v>
      </c>
      <c r="L237" s="347" t="s">
        <v>2574</v>
      </c>
      <c r="N237" s="355" t="s">
        <v>185</v>
      </c>
    </row>
    <row r="238" spans="3:14" s="347" customFormat="1">
      <c r="C238" s="11"/>
      <c r="D238" s="20" t="s">
        <v>189</v>
      </c>
      <c r="E238" s="20" t="s">
        <v>178</v>
      </c>
      <c r="F238" s="20" t="s">
        <v>181</v>
      </c>
      <c r="G238" s="11" t="s">
        <v>2523</v>
      </c>
      <c r="H238" s="11"/>
      <c r="I238" s="149" t="s">
        <v>2570</v>
      </c>
      <c r="J238" s="427">
        <f>$J$15</f>
        <v>0</v>
      </c>
      <c r="K238" s="347" t="s">
        <v>184</v>
      </c>
      <c r="L238" s="347" t="s">
        <v>2574</v>
      </c>
      <c r="N238" s="355" t="s">
        <v>185</v>
      </c>
    </row>
    <row r="239" spans="3:14" s="347" customFormat="1">
      <c r="C239" s="11"/>
      <c r="D239" s="20" t="s">
        <v>189</v>
      </c>
      <c r="E239" s="20" t="s">
        <v>178</v>
      </c>
      <c r="F239" s="20" t="s">
        <v>181</v>
      </c>
      <c r="G239" s="11" t="s">
        <v>2523</v>
      </c>
      <c r="H239" s="11"/>
      <c r="I239" s="149" t="s">
        <v>2571</v>
      </c>
      <c r="J239" s="427">
        <f>$J$16</f>
        <v>0</v>
      </c>
      <c r="K239" s="347" t="s">
        <v>184</v>
      </c>
      <c r="L239" s="347" t="s">
        <v>2574</v>
      </c>
      <c r="N239" s="355" t="s">
        <v>185</v>
      </c>
    </row>
    <row r="240" spans="3:14" s="347" customFormat="1">
      <c r="C240" s="11"/>
      <c r="D240" s="367" t="s">
        <v>189</v>
      </c>
      <c r="E240" s="367" t="s">
        <v>178</v>
      </c>
      <c r="F240" s="367" t="s">
        <v>181</v>
      </c>
      <c r="G240" s="11" t="s">
        <v>2523</v>
      </c>
      <c r="H240" s="11"/>
      <c r="I240" s="149" t="s">
        <v>2572</v>
      </c>
      <c r="J240" s="355"/>
      <c r="K240" s="13" t="s">
        <v>184</v>
      </c>
      <c r="L240" s="347" t="s">
        <v>2574</v>
      </c>
      <c r="M240" s="13"/>
      <c r="N240" s="367" t="s">
        <v>185</v>
      </c>
    </row>
    <row r="242" spans="3:14" s="347" customFormat="1" ht="13.5" customHeight="1">
      <c r="C242" s="76" t="s">
        <v>2524</v>
      </c>
      <c r="D242" s="76"/>
      <c r="E242" s="77"/>
      <c r="F242" s="77"/>
      <c r="G242" s="77"/>
      <c r="H242" s="77"/>
      <c r="I242" s="77"/>
      <c r="J242" s="77"/>
      <c r="K242" s="77"/>
      <c r="L242" s="77"/>
      <c r="M242" s="77"/>
      <c r="N242" s="77"/>
    </row>
    <row r="243" spans="3:14" s="347" customFormat="1">
      <c r="C243" s="353"/>
      <c r="D243" s="353"/>
      <c r="E243" s="353"/>
      <c r="F243" s="353"/>
      <c r="G243" s="353"/>
      <c r="H243" s="355"/>
      <c r="I243" s="355"/>
      <c r="J243" s="355"/>
      <c r="K243" s="372"/>
      <c r="L243" s="372"/>
      <c r="M243" s="372"/>
      <c r="N243" s="367"/>
    </row>
    <row r="244" spans="3:14" s="347" customFormat="1">
      <c r="C244" s="11"/>
      <c r="D244" s="20" t="s">
        <v>189</v>
      </c>
      <c r="E244" s="20" t="s">
        <v>178</v>
      </c>
      <c r="F244" s="20" t="s">
        <v>181</v>
      </c>
      <c r="G244" s="11" t="s">
        <v>2524</v>
      </c>
      <c r="H244" s="11"/>
      <c r="I244" s="149" t="s">
        <v>2568</v>
      </c>
      <c r="J244" s="427">
        <f>$J$13</f>
        <v>0</v>
      </c>
      <c r="K244" s="347" t="s">
        <v>184</v>
      </c>
      <c r="L244" s="347" t="s">
        <v>2574</v>
      </c>
      <c r="N244" s="355" t="s">
        <v>185</v>
      </c>
    </row>
    <row r="245" spans="3:14" s="347" customFormat="1">
      <c r="C245" s="11"/>
      <c r="D245" s="20" t="s">
        <v>189</v>
      </c>
      <c r="E245" s="20" t="s">
        <v>178</v>
      </c>
      <c r="F245" s="20" t="s">
        <v>181</v>
      </c>
      <c r="G245" s="11" t="s">
        <v>2524</v>
      </c>
      <c r="H245" s="11"/>
      <c r="I245" s="149" t="s">
        <v>2569</v>
      </c>
      <c r="J245" s="427">
        <f>$J$14</f>
        <v>0</v>
      </c>
      <c r="K245" s="347" t="s">
        <v>184</v>
      </c>
      <c r="L245" s="347" t="s">
        <v>2574</v>
      </c>
      <c r="N245" s="355" t="s">
        <v>185</v>
      </c>
    </row>
    <row r="246" spans="3:14" s="347" customFormat="1">
      <c r="C246" s="11"/>
      <c r="D246" s="20" t="s">
        <v>189</v>
      </c>
      <c r="E246" s="20" t="s">
        <v>178</v>
      </c>
      <c r="F246" s="20" t="s">
        <v>181</v>
      </c>
      <c r="G246" s="11" t="s">
        <v>2524</v>
      </c>
      <c r="H246" s="11"/>
      <c r="I246" s="149" t="s">
        <v>2570</v>
      </c>
      <c r="J246" s="427">
        <f>$J$15</f>
        <v>0</v>
      </c>
      <c r="K246" s="347" t="s">
        <v>184</v>
      </c>
      <c r="L246" s="347" t="s">
        <v>2574</v>
      </c>
      <c r="N246" s="355" t="s">
        <v>185</v>
      </c>
    </row>
    <row r="247" spans="3:14" s="347" customFormat="1">
      <c r="C247" s="11"/>
      <c r="D247" s="20" t="s">
        <v>189</v>
      </c>
      <c r="E247" s="20" t="s">
        <v>178</v>
      </c>
      <c r="F247" s="20" t="s">
        <v>181</v>
      </c>
      <c r="G247" s="11" t="s">
        <v>2524</v>
      </c>
      <c r="H247" s="11"/>
      <c r="I247" s="149" t="s">
        <v>2571</v>
      </c>
      <c r="J247" s="427">
        <f>$J$16</f>
        <v>0</v>
      </c>
      <c r="K247" s="347" t="s">
        <v>184</v>
      </c>
      <c r="L247" s="347" t="s">
        <v>2574</v>
      </c>
      <c r="N247" s="355" t="s">
        <v>185</v>
      </c>
    </row>
    <row r="248" spans="3:14" s="347" customFormat="1">
      <c r="C248" s="11"/>
      <c r="D248" s="367" t="s">
        <v>189</v>
      </c>
      <c r="E248" s="367" t="s">
        <v>178</v>
      </c>
      <c r="F248" s="367" t="s">
        <v>181</v>
      </c>
      <c r="G248" s="11" t="s">
        <v>2524</v>
      </c>
      <c r="H248" s="11"/>
      <c r="I248" s="149" t="s">
        <v>2572</v>
      </c>
      <c r="J248" s="355"/>
      <c r="K248" s="13" t="s">
        <v>184</v>
      </c>
      <c r="L248" s="347" t="s">
        <v>2574</v>
      </c>
      <c r="M248" s="13"/>
      <c r="N248" s="367" t="s">
        <v>185</v>
      </c>
    </row>
    <row r="249" spans="3:14" s="347" customFormat="1">
      <c r="C249" s="11"/>
      <c r="D249" s="11"/>
      <c r="E249" s="11"/>
      <c r="F249" s="11"/>
      <c r="G249" s="11"/>
      <c r="H249" s="11"/>
      <c r="I249" s="11"/>
      <c r="J249" s="11"/>
      <c r="K249" s="11"/>
      <c r="L249" s="11"/>
      <c r="M249" s="11"/>
      <c r="N249" s="11"/>
    </row>
    <row r="250" spans="3:14" s="347" customFormat="1" ht="13.5" customHeight="1">
      <c r="C250" s="76" t="s">
        <v>2526</v>
      </c>
      <c r="D250" s="76"/>
      <c r="E250" s="77"/>
      <c r="F250" s="77"/>
      <c r="G250" s="77"/>
      <c r="H250" s="77"/>
      <c r="I250" s="77"/>
      <c r="J250" s="77"/>
      <c r="K250" s="77"/>
      <c r="L250" s="77"/>
      <c r="M250" s="77"/>
      <c r="N250" s="77"/>
    </row>
    <row r="251" spans="3:14" s="347" customFormat="1">
      <c r="C251" s="353"/>
      <c r="D251" s="353"/>
      <c r="E251" s="353"/>
      <c r="F251" s="353"/>
      <c r="G251" s="353"/>
      <c r="H251" s="355"/>
      <c r="I251" s="355"/>
      <c r="J251" s="355"/>
      <c r="K251" s="372"/>
      <c r="L251" s="372"/>
      <c r="M251" s="372"/>
      <c r="N251" s="367"/>
    </row>
    <row r="252" spans="3:14" s="347" customFormat="1">
      <c r="C252" s="11"/>
      <c r="D252" s="20" t="s">
        <v>189</v>
      </c>
      <c r="E252" s="20" t="s">
        <v>178</v>
      </c>
      <c r="F252" s="20" t="s">
        <v>181</v>
      </c>
      <c r="G252" s="11" t="s">
        <v>2526</v>
      </c>
      <c r="H252" s="11"/>
      <c r="I252" s="149" t="s">
        <v>2568</v>
      </c>
      <c r="J252" s="427">
        <f>$J$13</f>
        <v>0</v>
      </c>
      <c r="K252" s="347" t="s">
        <v>184</v>
      </c>
      <c r="L252" s="347" t="s">
        <v>2574</v>
      </c>
      <c r="N252" s="355" t="s">
        <v>185</v>
      </c>
    </row>
    <row r="253" spans="3:14" s="347" customFormat="1">
      <c r="C253" s="11"/>
      <c r="D253" s="20" t="s">
        <v>189</v>
      </c>
      <c r="E253" s="20" t="s">
        <v>178</v>
      </c>
      <c r="F253" s="20" t="s">
        <v>181</v>
      </c>
      <c r="G253" s="11" t="s">
        <v>2526</v>
      </c>
      <c r="H253" s="11"/>
      <c r="I253" s="149" t="s">
        <v>2569</v>
      </c>
      <c r="J253" s="427">
        <f>$J$14</f>
        <v>0</v>
      </c>
      <c r="K253" s="347" t="s">
        <v>184</v>
      </c>
      <c r="L253" s="347" t="s">
        <v>2574</v>
      </c>
      <c r="N253" s="355" t="s">
        <v>185</v>
      </c>
    </row>
    <row r="254" spans="3:14" s="347" customFormat="1">
      <c r="C254" s="11"/>
      <c r="D254" s="20" t="s">
        <v>189</v>
      </c>
      <c r="E254" s="20" t="s">
        <v>178</v>
      </c>
      <c r="F254" s="20" t="s">
        <v>181</v>
      </c>
      <c r="G254" s="11" t="s">
        <v>2526</v>
      </c>
      <c r="H254" s="11"/>
      <c r="I254" s="149" t="s">
        <v>2570</v>
      </c>
      <c r="J254" s="427">
        <f>$J$15</f>
        <v>0</v>
      </c>
      <c r="K254" s="347" t="s">
        <v>184</v>
      </c>
      <c r="L254" s="347" t="s">
        <v>2574</v>
      </c>
      <c r="N254" s="355" t="s">
        <v>185</v>
      </c>
    </row>
    <row r="255" spans="3:14" s="347" customFormat="1">
      <c r="C255" s="11"/>
      <c r="D255" s="20" t="s">
        <v>189</v>
      </c>
      <c r="E255" s="20" t="s">
        <v>178</v>
      </c>
      <c r="F255" s="20" t="s">
        <v>181</v>
      </c>
      <c r="G255" s="11" t="s">
        <v>2526</v>
      </c>
      <c r="H255" s="11"/>
      <c r="I255" s="149" t="s">
        <v>2571</v>
      </c>
      <c r="J255" s="427">
        <f>$J$16</f>
        <v>0</v>
      </c>
      <c r="K255" s="347" t="s">
        <v>184</v>
      </c>
      <c r="L255" s="347" t="s">
        <v>2574</v>
      </c>
      <c r="N255" s="355" t="s">
        <v>185</v>
      </c>
    </row>
    <row r="256" spans="3:14" s="347" customFormat="1">
      <c r="C256" s="11"/>
      <c r="D256" s="367" t="s">
        <v>189</v>
      </c>
      <c r="E256" s="367" t="s">
        <v>178</v>
      </c>
      <c r="F256" s="367" t="s">
        <v>181</v>
      </c>
      <c r="G256" s="11" t="s">
        <v>2526</v>
      </c>
      <c r="H256" s="11"/>
      <c r="I256" s="149" t="s">
        <v>2572</v>
      </c>
      <c r="J256" s="355"/>
      <c r="K256" s="13" t="s">
        <v>184</v>
      </c>
      <c r="L256" s="347" t="s">
        <v>2574</v>
      </c>
      <c r="M256" s="13"/>
      <c r="N256" s="367" t="s">
        <v>185</v>
      </c>
    </row>
    <row r="258" spans="3:14" s="347" customFormat="1" ht="13.5" customHeight="1">
      <c r="C258" s="76" t="s">
        <v>2528</v>
      </c>
      <c r="D258" s="76"/>
      <c r="E258" s="77"/>
      <c r="F258" s="77"/>
      <c r="G258" s="77"/>
      <c r="H258" s="77"/>
      <c r="I258" s="77"/>
      <c r="J258" s="77"/>
      <c r="K258" s="77"/>
      <c r="L258" s="77"/>
      <c r="M258" s="77"/>
      <c r="N258" s="77"/>
    </row>
    <row r="259" spans="3:14" s="347" customFormat="1">
      <c r="C259" s="353"/>
      <c r="D259" s="353"/>
      <c r="E259" s="353"/>
      <c r="F259" s="353"/>
      <c r="G259" s="353"/>
      <c r="H259" s="355"/>
      <c r="I259" s="355"/>
      <c r="J259" s="355"/>
      <c r="K259" s="372"/>
      <c r="L259" s="372"/>
      <c r="M259" s="372"/>
      <c r="N259" s="367"/>
    </row>
    <row r="260" spans="3:14" s="347" customFormat="1">
      <c r="C260" s="11"/>
      <c r="D260" s="20" t="s">
        <v>189</v>
      </c>
      <c r="E260" s="20" t="s">
        <v>178</v>
      </c>
      <c r="F260" s="20" t="s">
        <v>181</v>
      </c>
      <c r="G260" s="11" t="s">
        <v>2528</v>
      </c>
      <c r="H260" s="11"/>
      <c r="I260" s="149" t="s">
        <v>2568</v>
      </c>
      <c r="J260" s="427">
        <f>$J$13</f>
        <v>0</v>
      </c>
      <c r="K260" s="347" t="s">
        <v>184</v>
      </c>
      <c r="L260" s="347" t="s">
        <v>2574</v>
      </c>
      <c r="N260" s="355" t="s">
        <v>185</v>
      </c>
    </row>
    <row r="261" spans="3:14" s="347" customFormat="1">
      <c r="C261" s="11"/>
      <c r="D261" s="20" t="s">
        <v>189</v>
      </c>
      <c r="E261" s="20" t="s">
        <v>178</v>
      </c>
      <c r="F261" s="20" t="s">
        <v>181</v>
      </c>
      <c r="G261" s="11" t="s">
        <v>2528</v>
      </c>
      <c r="H261" s="11"/>
      <c r="I261" s="149" t="s">
        <v>2569</v>
      </c>
      <c r="J261" s="427">
        <f>$J$14</f>
        <v>0</v>
      </c>
      <c r="K261" s="347" t="s">
        <v>184</v>
      </c>
      <c r="L261" s="347" t="s">
        <v>2574</v>
      </c>
      <c r="N261" s="355" t="s">
        <v>185</v>
      </c>
    </row>
    <row r="262" spans="3:14" s="347" customFormat="1">
      <c r="C262" s="11"/>
      <c r="D262" s="20" t="s">
        <v>189</v>
      </c>
      <c r="E262" s="20" t="s">
        <v>178</v>
      </c>
      <c r="F262" s="20" t="s">
        <v>181</v>
      </c>
      <c r="G262" s="11" t="s">
        <v>2528</v>
      </c>
      <c r="H262" s="11"/>
      <c r="I262" s="149" t="s">
        <v>2570</v>
      </c>
      <c r="J262" s="427">
        <f>$J$15</f>
        <v>0</v>
      </c>
      <c r="K262" s="347" t="s">
        <v>184</v>
      </c>
      <c r="L262" s="347" t="s">
        <v>2574</v>
      </c>
      <c r="N262" s="355" t="s">
        <v>185</v>
      </c>
    </row>
    <row r="263" spans="3:14" s="347" customFormat="1">
      <c r="C263" s="11"/>
      <c r="D263" s="20" t="s">
        <v>189</v>
      </c>
      <c r="E263" s="20" t="s">
        <v>178</v>
      </c>
      <c r="F263" s="20" t="s">
        <v>181</v>
      </c>
      <c r="G263" s="11" t="s">
        <v>2528</v>
      </c>
      <c r="H263" s="11"/>
      <c r="I263" s="149" t="s">
        <v>2571</v>
      </c>
      <c r="J263" s="427">
        <f>$J$16</f>
        <v>0</v>
      </c>
      <c r="K263" s="347" t="s">
        <v>184</v>
      </c>
      <c r="L263" s="347" t="s">
        <v>2574</v>
      </c>
      <c r="N263" s="355" t="s">
        <v>185</v>
      </c>
    </row>
    <row r="264" spans="3:14" s="347" customFormat="1">
      <c r="C264" s="11"/>
      <c r="D264" s="367" t="s">
        <v>189</v>
      </c>
      <c r="E264" s="367" t="s">
        <v>178</v>
      </c>
      <c r="F264" s="367" t="s">
        <v>181</v>
      </c>
      <c r="G264" s="11" t="s">
        <v>2528</v>
      </c>
      <c r="H264" s="11"/>
      <c r="I264" s="149" t="s">
        <v>2572</v>
      </c>
      <c r="J264" s="355"/>
      <c r="K264" s="13" t="s">
        <v>184</v>
      </c>
      <c r="L264" s="347" t="s">
        <v>2574</v>
      </c>
      <c r="M264" s="13"/>
      <c r="N264" s="367" t="s">
        <v>185</v>
      </c>
    </row>
    <row r="265" spans="3:14" s="347" customFormat="1">
      <c r="C265" s="11"/>
      <c r="D265" s="11"/>
      <c r="E265" s="11"/>
      <c r="F265" s="11"/>
      <c r="G265" s="11"/>
      <c r="H265" s="11"/>
      <c r="I265" s="11"/>
      <c r="J265" s="11"/>
      <c r="K265" s="11"/>
      <c r="L265" s="11"/>
      <c r="M265" s="11"/>
      <c r="N265" s="11"/>
    </row>
    <row r="266" spans="3:14" s="347" customFormat="1" ht="13.5" customHeight="1">
      <c r="C266" s="76" t="s">
        <v>2527</v>
      </c>
      <c r="D266" s="76"/>
      <c r="E266" s="77"/>
      <c r="F266" s="77"/>
      <c r="G266" s="77"/>
      <c r="H266" s="77"/>
      <c r="I266" s="77"/>
      <c r="J266" s="77"/>
      <c r="K266" s="77"/>
      <c r="L266" s="77"/>
      <c r="M266" s="77"/>
      <c r="N266" s="77"/>
    </row>
    <row r="267" spans="3:14" s="347" customFormat="1">
      <c r="C267" s="353"/>
      <c r="D267" s="353"/>
      <c r="E267" s="353"/>
      <c r="F267" s="353"/>
      <c r="G267" s="353"/>
      <c r="H267" s="355"/>
      <c r="I267" s="355"/>
      <c r="J267" s="355"/>
      <c r="K267" s="372"/>
      <c r="L267" s="372"/>
      <c r="M267" s="372"/>
      <c r="N267" s="367"/>
    </row>
    <row r="268" spans="3:14" s="347" customFormat="1">
      <c r="C268" s="11"/>
      <c r="D268" s="20" t="s">
        <v>189</v>
      </c>
      <c r="E268" s="20" t="s">
        <v>178</v>
      </c>
      <c r="F268" s="20" t="s">
        <v>181</v>
      </c>
      <c r="G268" s="11" t="s">
        <v>2527</v>
      </c>
      <c r="H268" s="11"/>
      <c r="I268" s="149" t="s">
        <v>2568</v>
      </c>
      <c r="J268" s="427">
        <f>$J$13</f>
        <v>0</v>
      </c>
      <c r="K268" s="347" t="s">
        <v>184</v>
      </c>
      <c r="L268" s="347" t="s">
        <v>2574</v>
      </c>
      <c r="N268" s="355" t="s">
        <v>185</v>
      </c>
    </row>
    <row r="269" spans="3:14" s="347" customFormat="1">
      <c r="C269" s="11"/>
      <c r="D269" s="20" t="s">
        <v>189</v>
      </c>
      <c r="E269" s="20" t="s">
        <v>178</v>
      </c>
      <c r="F269" s="20" t="s">
        <v>181</v>
      </c>
      <c r="G269" s="11" t="s">
        <v>2527</v>
      </c>
      <c r="H269" s="11"/>
      <c r="I269" s="149" t="s">
        <v>2569</v>
      </c>
      <c r="J269" s="427">
        <f>$J$14</f>
        <v>0</v>
      </c>
      <c r="K269" s="347" t="s">
        <v>184</v>
      </c>
      <c r="L269" s="347" t="s">
        <v>2574</v>
      </c>
      <c r="N269" s="355" t="s">
        <v>185</v>
      </c>
    </row>
    <row r="270" spans="3:14" s="347" customFormat="1">
      <c r="C270" s="11"/>
      <c r="D270" s="20" t="s">
        <v>189</v>
      </c>
      <c r="E270" s="20" t="s">
        <v>178</v>
      </c>
      <c r="F270" s="20" t="s">
        <v>181</v>
      </c>
      <c r="G270" s="11" t="s">
        <v>2527</v>
      </c>
      <c r="H270" s="11"/>
      <c r="I270" s="149" t="s">
        <v>2570</v>
      </c>
      <c r="J270" s="427">
        <f>$J$15</f>
        <v>0</v>
      </c>
      <c r="K270" s="347" t="s">
        <v>184</v>
      </c>
      <c r="L270" s="347" t="s">
        <v>2574</v>
      </c>
      <c r="N270" s="355" t="s">
        <v>185</v>
      </c>
    </row>
    <row r="271" spans="3:14" s="347" customFormat="1">
      <c r="C271" s="11"/>
      <c r="D271" s="20" t="s">
        <v>189</v>
      </c>
      <c r="E271" s="20" t="s">
        <v>178</v>
      </c>
      <c r="F271" s="20" t="s">
        <v>181</v>
      </c>
      <c r="G271" s="11" t="s">
        <v>2527</v>
      </c>
      <c r="H271" s="11"/>
      <c r="I271" s="149" t="s">
        <v>2571</v>
      </c>
      <c r="J271" s="427">
        <f>$J$16</f>
        <v>0</v>
      </c>
      <c r="K271" s="347" t="s">
        <v>184</v>
      </c>
      <c r="L271" s="347" t="s">
        <v>2574</v>
      </c>
      <c r="N271" s="355" t="s">
        <v>185</v>
      </c>
    </row>
    <row r="272" spans="3:14" s="347" customFormat="1">
      <c r="C272" s="11"/>
      <c r="D272" s="367" t="s">
        <v>189</v>
      </c>
      <c r="E272" s="367" t="s">
        <v>178</v>
      </c>
      <c r="F272" s="367" t="s">
        <v>181</v>
      </c>
      <c r="G272" s="11" t="s">
        <v>2527</v>
      </c>
      <c r="H272" s="11"/>
      <c r="I272" s="149" t="s">
        <v>2572</v>
      </c>
      <c r="J272" s="355"/>
      <c r="K272" s="13" t="s">
        <v>184</v>
      </c>
      <c r="L272" s="347" t="s">
        <v>2574</v>
      </c>
      <c r="M272" s="13"/>
      <c r="N272" s="367" t="s">
        <v>185</v>
      </c>
    </row>
    <row r="274" spans="2:14" s="347" customFormat="1" ht="18">
      <c r="B274" s="28" t="s">
        <v>2577</v>
      </c>
      <c r="C274" s="27"/>
      <c r="D274" s="27"/>
      <c r="E274" s="27"/>
      <c r="F274" s="27"/>
      <c r="G274" s="27"/>
      <c r="H274" s="27"/>
      <c r="I274" s="27"/>
      <c r="J274" s="27"/>
      <c r="K274" s="27"/>
      <c r="L274" s="27"/>
      <c r="M274" s="27"/>
      <c r="N274" s="27"/>
    </row>
    <row r="275" spans="2:14" s="347" customFormat="1">
      <c r="B275" s="353"/>
      <c r="C275" s="353"/>
      <c r="D275" s="353"/>
      <c r="E275" s="353"/>
      <c r="F275" s="353"/>
      <c r="G275" s="353"/>
      <c r="H275" s="355"/>
      <c r="I275" s="355"/>
      <c r="J275" s="355"/>
      <c r="K275" s="372"/>
      <c r="L275" s="372"/>
      <c r="M275" s="372"/>
      <c r="N275" s="367"/>
    </row>
    <row r="276" spans="2:14" s="347" customFormat="1" ht="13.5" customHeight="1">
      <c r="B276" s="372"/>
      <c r="C276" s="76" t="s">
        <v>2554</v>
      </c>
      <c r="D276" s="76"/>
      <c r="E276" s="77"/>
      <c r="F276" s="77"/>
      <c r="G276" s="77"/>
      <c r="H276" s="77"/>
      <c r="I276" s="77"/>
      <c r="J276" s="77"/>
      <c r="K276" s="77"/>
      <c r="L276" s="77"/>
      <c r="M276" s="77"/>
      <c r="N276" s="77"/>
    </row>
    <row r="277" spans="2:14" s="347" customFormat="1">
      <c r="B277" s="353"/>
      <c r="C277" s="353"/>
      <c r="D277" s="353"/>
      <c r="E277" s="353"/>
      <c r="F277" s="353"/>
      <c r="G277" s="353"/>
      <c r="H277" s="355"/>
      <c r="I277" s="355"/>
      <c r="J277" s="355"/>
      <c r="K277" s="372"/>
      <c r="L277" s="372"/>
      <c r="M277" s="372"/>
      <c r="N277" s="367"/>
    </row>
    <row r="278" spans="2:14" s="347" customFormat="1">
      <c r="B278" s="11"/>
      <c r="C278" s="11"/>
      <c r="D278" s="20" t="s">
        <v>189</v>
      </c>
      <c r="E278" s="20" t="s">
        <v>178</v>
      </c>
      <c r="F278" s="20" t="s">
        <v>181</v>
      </c>
      <c r="G278" s="11" t="s">
        <v>2554</v>
      </c>
      <c r="H278" s="11"/>
      <c r="I278" s="149" t="s">
        <v>2568</v>
      </c>
      <c r="J278" s="427">
        <f>$J$13</f>
        <v>0</v>
      </c>
      <c r="K278" s="347" t="s">
        <v>184</v>
      </c>
      <c r="L278" s="347" t="s">
        <v>2574</v>
      </c>
      <c r="N278" s="355" t="s">
        <v>185</v>
      </c>
    </row>
    <row r="279" spans="2:14" s="347" customFormat="1">
      <c r="B279" s="11"/>
      <c r="C279" s="11"/>
      <c r="D279" s="20" t="s">
        <v>189</v>
      </c>
      <c r="E279" s="20" t="s">
        <v>178</v>
      </c>
      <c r="F279" s="20" t="s">
        <v>181</v>
      </c>
      <c r="G279" s="11" t="s">
        <v>2554</v>
      </c>
      <c r="H279" s="11"/>
      <c r="I279" s="149" t="s">
        <v>2569</v>
      </c>
      <c r="J279" s="427">
        <f>$J$14</f>
        <v>0</v>
      </c>
      <c r="K279" s="347" t="s">
        <v>184</v>
      </c>
      <c r="L279" s="347" t="s">
        <v>2574</v>
      </c>
      <c r="N279" s="355" t="s">
        <v>185</v>
      </c>
    </row>
    <row r="280" spans="2:14" s="347" customFormat="1">
      <c r="B280" s="11"/>
      <c r="C280" s="11"/>
      <c r="D280" s="20" t="s">
        <v>189</v>
      </c>
      <c r="E280" s="20" t="s">
        <v>178</v>
      </c>
      <c r="F280" s="20" t="s">
        <v>181</v>
      </c>
      <c r="G280" s="11" t="s">
        <v>2554</v>
      </c>
      <c r="H280" s="11"/>
      <c r="I280" s="149" t="s">
        <v>2570</v>
      </c>
      <c r="J280" s="427">
        <f>$J$15</f>
        <v>0</v>
      </c>
      <c r="K280" s="347" t="s">
        <v>184</v>
      </c>
      <c r="L280" s="347" t="s">
        <v>2574</v>
      </c>
      <c r="N280" s="355" t="s">
        <v>185</v>
      </c>
    </row>
    <row r="281" spans="2:14" s="347" customFormat="1">
      <c r="B281" s="11"/>
      <c r="C281" s="11"/>
      <c r="D281" s="20" t="s">
        <v>189</v>
      </c>
      <c r="E281" s="20" t="s">
        <v>178</v>
      </c>
      <c r="F281" s="20" t="s">
        <v>181</v>
      </c>
      <c r="G281" s="11" t="s">
        <v>2554</v>
      </c>
      <c r="H281" s="11"/>
      <c r="I281" s="149" t="s">
        <v>2571</v>
      </c>
      <c r="J281" s="427">
        <f>$J$16</f>
        <v>0</v>
      </c>
      <c r="K281" s="347" t="s">
        <v>184</v>
      </c>
      <c r="L281" s="347" t="s">
        <v>2574</v>
      </c>
      <c r="N281" s="355" t="s">
        <v>185</v>
      </c>
    </row>
    <row r="282" spans="2:14" s="347" customFormat="1">
      <c r="B282" s="11"/>
      <c r="C282" s="11"/>
      <c r="D282" s="367" t="s">
        <v>189</v>
      </c>
      <c r="E282" s="367" t="s">
        <v>178</v>
      </c>
      <c r="F282" s="367" t="s">
        <v>181</v>
      </c>
      <c r="G282" s="11" t="s">
        <v>2554</v>
      </c>
      <c r="H282" s="11"/>
      <c r="I282" s="149" t="s">
        <v>2572</v>
      </c>
      <c r="J282" s="355"/>
      <c r="K282" s="13" t="s">
        <v>184</v>
      </c>
      <c r="L282" s="347" t="s">
        <v>2574</v>
      </c>
      <c r="M282" s="13"/>
      <c r="N282" s="367" t="s">
        <v>185</v>
      </c>
    </row>
    <row r="283" spans="2:14" s="347" customFormat="1">
      <c r="B283" s="11"/>
      <c r="C283" s="11"/>
      <c r="D283" s="11"/>
      <c r="E283" s="11"/>
      <c r="F283" s="11"/>
      <c r="G283" s="11"/>
      <c r="H283" s="11"/>
      <c r="I283" s="11"/>
      <c r="J283" s="11"/>
      <c r="K283" s="11"/>
      <c r="L283" s="11"/>
      <c r="M283" s="11"/>
      <c r="N283" s="11"/>
    </row>
    <row r="284" spans="2:14" s="347" customFormat="1" ht="13.5" customHeight="1">
      <c r="B284" s="372"/>
      <c r="C284" s="76" t="s">
        <v>288</v>
      </c>
      <c r="D284" s="76"/>
      <c r="E284" s="77"/>
      <c r="F284" s="77"/>
      <c r="G284" s="77"/>
      <c r="H284" s="77"/>
      <c r="I284" s="77"/>
      <c r="J284" s="77"/>
      <c r="K284" s="77"/>
      <c r="L284" s="77"/>
      <c r="M284" s="77"/>
      <c r="N284" s="77"/>
    </row>
    <row r="285" spans="2:14" s="347" customFormat="1">
      <c r="B285" s="353"/>
      <c r="C285" s="353"/>
      <c r="D285" s="353"/>
      <c r="E285" s="353"/>
      <c r="F285" s="353"/>
      <c r="G285" s="353"/>
      <c r="H285" s="355"/>
      <c r="I285" s="355"/>
      <c r="J285" s="355"/>
      <c r="K285" s="372"/>
      <c r="L285" s="372"/>
      <c r="M285" s="372"/>
      <c r="N285" s="367"/>
    </row>
    <row r="286" spans="2:14" s="347" customFormat="1">
      <c r="B286" s="11"/>
      <c r="C286" s="11"/>
      <c r="D286" s="20" t="s">
        <v>189</v>
      </c>
      <c r="E286" s="20" t="s">
        <v>178</v>
      </c>
      <c r="F286" s="20" t="s">
        <v>181</v>
      </c>
      <c r="G286" s="11" t="s">
        <v>288</v>
      </c>
      <c r="H286" s="11"/>
      <c r="I286" s="149" t="s">
        <v>2568</v>
      </c>
      <c r="J286" s="427">
        <f>$J$13</f>
        <v>0</v>
      </c>
      <c r="K286" s="347" t="s">
        <v>184</v>
      </c>
      <c r="L286" s="347" t="s">
        <v>2574</v>
      </c>
      <c r="N286" s="355" t="s">
        <v>185</v>
      </c>
    </row>
    <row r="287" spans="2:14" s="347" customFormat="1">
      <c r="B287" s="11"/>
      <c r="C287" s="11"/>
      <c r="D287" s="20" t="s">
        <v>189</v>
      </c>
      <c r="E287" s="20" t="s">
        <v>178</v>
      </c>
      <c r="F287" s="20" t="s">
        <v>181</v>
      </c>
      <c r="G287" s="11" t="s">
        <v>288</v>
      </c>
      <c r="H287" s="11"/>
      <c r="I287" s="149" t="s">
        <v>2569</v>
      </c>
      <c r="J287" s="427">
        <f>$J$14</f>
        <v>0</v>
      </c>
      <c r="K287" s="347" t="s">
        <v>184</v>
      </c>
      <c r="L287" s="347" t="s">
        <v>2574</v>
      </c>
      <c r="N287" s="355" t="s">
        <v>185</v>
      </c>
    </row>
    <row r="288" spans="2:14" s="347" customFormat="1">
      <c r="B288" s="11"/>
      <c r="C288" s="11"/>
      <c r="D288" s="20" t="s">
        <v>189</v>
      </c>
      <c r="E288" s="20" t="s">
        <v>178</v>
      </c>
      <c r="F288" s="20" t="s">
        <v>181</v>
      </c>
      <c r="G288" s="11" t="s">
        <v>288</v>
      </c>
      <c r="H288" s="11"/>
      <c r="I288" s="149" t="s">
        <v>2570</v>
      </c>
      <c r="J288" s="427">
        <f>$J$15</f>
        <v>0</v>
      </c>
      <c r="K288" s="347" t="s">
        <v>184</v>
      </c>
      <c r="L288" s="347" t="s">
        <v>2574</v>
      </c>
      <c r="N288" s="355" t="s">
        <v>185</v>
      </c>
    </row>
    <row r="289" spans="3:14" s="347" customFormat="1">
      <c r="C289" s="11"/>
      <c r="D289" s="20" t="s">
        <v>189</v>
      </c>
      <c r="E289" s="20" t="s">
        <v>178</v>
      </c>
      <c r="F289" s="20" t="s">
        <v>181</v>
      </c>
      <c r="G289" s="11" t="s">
        <v>288</v>
      </c>
      <c r="H289" s="11"/>
      <c r="I289" s="149" t="s">
        <v>2571</v>
      </c>
      <c r="J289" s="427">
        <f>$J$16</f>
        <v>0</v>
      </c>
      <c r="K289" s="347" t="s">
        <v>184</v>
      </c>
      <c r="L289" s="347" t="s">
        <v>2574</v>
      </c>
      <c r="N289" s="355" t="s">
        <v>185</v>
      </c>
    </row>
    <row r="290" spans="3:14" s="347" customFormat="1">
      <c r="C290" s="11"/>
      <c r="D290" s="367" t="s">
        <v>189</v>
      </c>
      <c r="E290" s="367" t="s">
        <v>178</v>
      </c>
      <c r="F290" s="367" t="s">
        <v>181</v>
      </c>
      <c r="G290" s="11" t="s">
        <v>288</v>
      </c>
      <c r="H290" s="11"/>
      <c r="I290" s="149" t="s">
        <v>2572</v>
      </c>
      <c r="J290" s="355"/>
      <c r="K290" s="13" t="s">
        <v>184</v>
      </c>
      <c r="L290" s="347" t="s">
        <v>2574</v>
      </c>
      <c r="M290" s="13"/>
      <c r="N290" s="367" t="s">
        <v>185</v>
      </c>
    </row>
    <row r="291" spans="3:14" s="347" customFormat="1">
      <c r="C291" s="11"/>
      <c r="D291" s="11"/>
      <c r="E291" s="11"/>
      <c r="F291" s="11"/>
      <c r="G291" s="11"/>
      <c r="H291" s="11"/>
      <c r="I291" s="11"/>
      <c r="J291" s="11"/>
      <c r="K291" s="11"/>
      <c r="L291" s="11"/>
      <c r="M291" s="11"/>
      <c r="N291" s="11"/>
    </row>
    <row r="292" spans="3:14" s="347" customFormat="1" ht="13.5" customHeight="1">
      <c r="C292" s="76" t="s">
        <v>2525</v>
      </c>
      <c r="D292" s="76"/>
      <c r="E292" s="77"/>
      <c r="F292" s="77"/>
      <c r="G292" s="77"/>
      <c r="H292" s="77"/>
      <c r="I292" s="77"/>
      <c r="J292" s="77"/>
      <c r="K292" s="77"/>
      <c r="L292" s="77"/>
      <c r="M292" s="77"/>
      <c r="N292" s="77"/>
    </row>
    <row r="293" spans="3:14" s="347" customFormat="1">
      <c r="C293" s="353"/>
      <c r="D293" s="353"/>
      <c r="E293" s="353"/>
      <c r="F293" s="353"/>
      <c r="G293" s="353"/>
      <c r="H293" s="355"/>
      <c r="I293" s="355"/>
      <c r="J293" s="355"/>
      <c r="K293" s="372"/>
      <c r="L293" s="372"/>
      <c r="M293" s="372"/>
      <c r="N293" s="367"/>
    </row>
    <row r="294" spans="3:14" s="347" customFormat="1">
      <c r="C294" s="11"/>
      <c r="D294" s="20" t="s">
        <v>189</v>
      </c>
      <c r="E294" s="20" t="s">
        <v>178</v>
      </c>
      <c r="F294" s="20" t="s">
        <v>181</v>
      </c>
      <c r="G294" s="11" t="s">
        <v>2525</v>
      </c>
      <c r="H294" s="11"/>
      <c r="I294" s="149" t="s">
        <v>2568</v>
      </c>
      <c r="J294" s="427">
        <f>$J$13</f>
        <v>0</v>
      </c>
      <c r="K294" s="347" t="s">
        <v>184</v>
      </c>
      <c r="L294" s="347" t="s">
        <v>2574</v>
      </c>
      <c r="N294" s="355" t="s">
        <v>185</v>
      </c>
    </row>
    <row r="295" spans="3:14" s="347" customFormat="1">
      <c r="C295" s="11"/>
      <c r="D295" s="20" t="s">
        <v>189</v>
      </c>
      <c r="E295" s="20" t="s">
        <v>178</v>
      </c>
      <c r="F295" s="20" t="s">
        <v>181</v>
      </c>
      <c r="G295" s="11" t="s">
        <v>2525</v>
      </c>
      <c r="H295" s="11"/>
      <c r="I295" s="149" t="s">
        <v>2569</v>
      </c>
      <c r="J295" s="427">
        <f>$J$14</f>
        <v>0</v>
      </c>
      <c r="K295" s="347" t="s">
        <v>184</v>
      </c>
      <c r="L295" s="347" t="s">
        <v>2574</v>
      </c>
      <c r="N295" s="355" t="s">
        <v>185</v>
      </c>
    </row>
    <row r="296" spans="3:14" s="347" customFormat="1">
      <c r="C296" s="11"/>
      <c r="D296" s="20" t="s">
        <v>189</v>
      </c>
      <c r="E296" s="20" t="s">
        <v>178</v>
      </c>
      <c r="F296" s="20" t="s">
        <v>181</v>
      </c>
      <c r="G296" s="11" t="s">
        <v>2525</v>
      </c>
      <c r="H296" s="11"/>
      <c r="I296" s="149" t="s">
        <v>2570</v>
      </c>
      <c r="J296" s="427">
        <f>$J$15</f>
        <v>0</v>
      </c>
      <c r="K296" s="347" t="s">
        <v>184</v>
      </c>
      <c r="L296" s="347" t="s">
        <v>2574</v>
      </c>
      <c r="N296" s="355" t="s">
        <v>185</v>
      </c>
    </row>
    <row r="297" spans="3:14" s="347" customFormat="1">
      <c r="C297" s="11"/>
      <c r="D297" s="20" t="s">
        <v>189</v>
      </c>
      <c r="E297" s="20" t="s">
        <v>178</v>
      </c>
      <c r="F297" s="20" t="s">
        <v>181</v>
      </c>
      <c r="G297" s="11" t="s">
        <v>2525</v>
      </c>
      <c r="H297" s="11"/>
      <c r="I297" s="149" t="s">
        <v>2571</v>
      </c>
      <c r="J297" s="427">
        <f>$J$16</f>
        <v>0</v>
      </c>
      <c r="K297" s="347" t="s">
        <v>184</v>
      </c>
      <c r="L297" s="347" t="s">
        <v>2574</v>
      </c>
      <c r="N297" s="355" t="s">
        <v>185</v>
      </c>
    </row>
    <row r="298" spans="3:14" s="347" customFormat="1">
      <c r="C298" s="11"/>
      <c r="D298" s="367" t="s">
        <v>189</v>
      </c>
      <c r="E298" s="367" t="s">
        <v>178</v>
      </c>
      <c r="F298" s="367" t="s">
        <v>181</v>
      </c>
      <c r="G298" s="11" t="s">
        <v>2525</v>
      </c>
      <c r="H298" s="11"/>
      <c r="I298" s="149" t="s">
        <v>2572</v>
      </c>
      <c r="J298" s="355"/>
      <c r="K298" s="13" t="s">
        <v>184</v>
      </c>
      <c r="L298" s="347" t="s">
        <v>2574</v>
      </c>
      <c r="M298" s="13"/>
      <c r="N298" s="367" t="s">
        <v>185</v>
      </c>
    </row>
    <row r="299" spans="3:14" s="347" customFormat="1">
      <c r="C299" s="11"/>
      <c r="D299" s="11"/>
      <c r="E299" s="11"/>
      <c r="F299" s="11"/>
      <c r="G299" s="11"/>
      <c r="H299" s="11"/>
      <c r="I299" s="11"/>
      <c r="J299" s="11"/>
      <c r="K299" s="11"/>
      <c r="L299" s="11"/>
      <c r="M299" s="11"/>
      <c r="N299" s="11"/>
    </row>
    <row r="300" spans="3:14" s="347" customFormat="1" ht="13.5" customHeight="1">
      <c r="C300" s="76" t="s">
        <v>2523</v>
      </c>
      <c r="D300" s="76"/>
      <c r="E300" s="77"/>
      <c r="F300" s="77"/>
      <c r="G300" s="77"/>
      <c r="H300" s="77"/>
      <c r="I300" s="77"/>
      <c r="J300" s="77"/>
      <c r="K300" s="77"/>
      <c r="L300" s="77"/>
      <c r="M300" s="77"/>
      <c r="N300" s="77"/>
    </row>
    <row r="301" spans="3:14" s="347" customFormat="1">
      <c r="C301" s="353"/>
      <c r="D301" s="353"/>
      <c r="E301" s="353"/>
      <c r="F301" s="353"/>
      <c r="G301" s="353"/>
      <c r="H301" s="355"/>
      <c r="I301" s="355"/>
      <c r="J301" s="355"/>
      <c r="K301" s="372"/>
      <c r="L301" s="372"/>
      <c r="M301" s="372"/>
      <c r="N301" s="367"/>
    </row>
    <row r="302" spans="3:14" s="347" customFormat="1">
      <c r="C302" s="11"/>
      <c r="D302" s="20" t="s">
        <v>189</v>
      </c>
      <c r="E302" s="20" t="s">
        <v>178</v>
      </c>
      <c r="F302" s="20" t="s">
        <v>181</v>
      </c>
      <c r="G302" s="11" t="s">
        <v>2523</v>
      </c>
      <c r="H302" s="11"/>
      <c r="I302" s="149" t="s">
        <v>2568</v>
      </c>
      <c r="J302" s="427">
        <f>$J$13</f>
        <v>0</v>
      </c>
      <c r="K302" s="347" t="s">
        <v>184</v>
      </c>
      <c r="L302" s="347" t="s">
        <v>2574</v>
      </c>
      <c r="N302" s="355" t="s">
        <v>185</v>
      </c>
    </row>
    <row r="303" spans="3:14" s="347" customFormat="1">
      <c r="C303" s="11"/>
      <c r="D303" s="20" t="s">
        <v>189</v>
      </c>
      <c r="E303" s="20" t="s">
        <v>178</v>
      </c>
      <c r="F303" s="20" t="s">
        <v>181</v>
      </c>
      <c r="G303" s="11" t="s">
        <v>2523</v>
      </c>
      <c r="H303" s="11"/>
      <c r="I303" s="149" t="s">
        <v>2569</v>
      </c>
      <c r="J303" s="427">
        <f>$J$14</f>
        <v>0</v>
      </c>
      <c r="K303" s="347" t="s">
        <v>184</v>
      </c>
      <c r="L303" s="347" t="s">
        <v>2574</v>
      </c>
      <c r="N303" s="355" t="s">
        <v>185</v>
      </c>
    </row>
    <row r="304" spans="3:14" s="347" customFormat="1">
      <c r="C304" s="11"/>
      <c r="D304" s="20" t="s">
        <v>189</v>
      </c>
      <c r="E304" s="20" t="s">
        <v>178</v>
      </c>
      <c r="F304" s="20" t="s">
        <v>181</v>
      </c>
      <c r="G304" s="11" t="s">
        <v>2523</v>
      </c>
      <c r="H304" s="11"/>
      <c r="I304" s="149" t="s">
        <v>2570</v>
      </c>
      <c r="J304" s="427">
        <f>$J$15</f>
        <v>0</v>
      </c>
      <c r="K304" s="347" t="s">
        <v>184</v>
      </c>
      <c r="L304" s="347" t="s">
        <v>2574</v>
      </c>
      <c r="N304" s="355" t="s">
        <v>185</v>
      </c>
    </row>
    <row r="305" spans="3:14" s="347" customFormat="1">
      <c r="C305" s="11"/>
      <c r="D305" s="20" t="s">
        <v>189</v>
      </c>
      <c r="E305" s="20" t="s">
        <v>178</v>
      </c>
      <c r="F305" s="20" t="s">
        <v>181</v>
      </c>
      <c r="G305" s="11" t="s">
        <v>2523</v>
      </c>
      <c r="H305" s="11"/>
      <c r="I305" s="149" t="s">
        <v>2571</v>
      </c>
      <c r="J305" s="427">
        <f>$J$16</f>
        <v>0</v>
      </c>
      <c r="K305" s="347" t="s">
        <v>184</v>
      </c>
      <c r="L305" s="347" t="s">
        <v>2574</v>
      </c>
      <c r="N305" s="355" t="s">
        <v>185</v>
      </c>
    </row>
    <row r="306" spans="3:14" s="347" customFormat="1">
      <c r="C306" s="11"/>
      <c r="D306" s="367" t="s">
        <v>189</v>
      </c>
      <c r="E306" s="367" t="s">
        <v>178</v>
      </c>
      <c r="F306" s="367" t="s">
        <v>181</v>
      </c>
      <c r="G306" s="11" t="s">
        <v>2523</v>
      </c>
      <c r="H306" s="11"/>
      <c r="I306" s="149" t="s">
        <v>2572</v>
      </c>
      <c r="J306" s="355"/>
      <c r="K306" s="13" t="s">
        <v>184</v>
      </c>
      <c r="L306" s="347" t="s">
        <v>2574</v>
      </c>
      <c r="M306" s="13"/>
      <c r="N306" s="367" t="s">
        <v>185</v>
      </c>
    </row>
    <row r="307" spans="3:14" s="347" customFormat="1">
      <c r="C307" s="11"/>
      <c r="D307" s="11"/>
      <c r="E307" s="11"/>
      <c r="F307" s="11"/>
      <c r="G307" s="11"/>
      <c r="H307" s="11"/>
      <c r="I307" s="11"/>
      <c r="J307" s="11"/>
      <c r="K307" s="11"/>
      <c r="L307" s="11"/>
      <c r="M307" s="11"/>
      <c r="N307" s="11"/>
    </row>
    <row r="308" spans="3:14" s="347" customFormat="1" ht="13.5" customHeight="1">
      <c r="C308" s="76" t="s">
        <v>2524</v>
      </c>
      <c r="D308" s="76"/>
      <c r="E308" s="77"/>
      <c r="F308" s="77"/>
      <c r="G308" s="77"/>
      <c r="H308" s="77"/>
      <c r="I308" s="77"/>
      <c r="J308" s="77"/>
      <c r="K308" s="77"/>
      <c r="L308" s="77"/>
      <c r="M308" s="77"/>
      <c r="N308" s="77"/>
    </row>
    <row r="309" spans="3:14" s="347" customFormat="1">
      <c r="C309" s="353"/>
      <c r="D309" s="353"/>
      <c r="E309" s="353"/>
      <c r="F309" s="353"/>
      <c r="G309" s="353"/>
      <c r="H309" s="355"/>
      <c r="I309" s="355"/>
      <c r="J309" s="355"/>
      <c r="K309" s="372"/>
      <c r="L309" s="372"/>
      <c r="M309" s="372"/>
      <c r="N309" s="367"/>
    </row>
    <row r="310" spans="3:14" s="347" customFormat="1">
      <c r="C310" s="11"/>
      <c r="D310" s="20" t="s">
        <v>189</v>
      </c>
      <c r="E310" s="20" t="s">
        <v>178</v>
      </c>
      <c r="F310" s="20" t="s">
        <v>181</v>
      </c>
      <c r="G310" s="11" t="s">
        <v>2524</v>
      </c>
      <c r="H310" s="11"/>
      <c r="I310" s="149" t="s">
        <v>2568</v>
      </c>
      <c r="J310" s="427">
        <f>$J$13</f>
        <v>0</v>
      </c>
      <c r="K310" s="347" t="s">
        <v>184</v>
      </c>
      <c r="L310" s="347" t="s">
        <v>2574</v>
      </c>
      <c r="N310" s="355" t="s">
        <v>185</v>
      </c>
    </row>
    <row r="311" spans="3:14" s="347" customFormat="1">
      <c r="C311" s="11"/>
      <c r="D311" s="20" t="s">
        <v>189</v>
      </c>
      <c r="E311" s="20" t="s">
        <v>178</v>
      </c>
      <c r="F311" s="20" t="s">
        <v>181</v>
      </c>
      <c r="G311" s="11" t="s">
        <v>2524</v>
      </c>
      <c r="H311" s="11"/>
      <c r="I311" s="149" t="s">
        <v>2569</v>
      </c>
      <c r="J311" s="427">
        <f>$J$14</f>
        <v>0</v>
      </c>
      <c r="K311" s="347" t="s">
        <v>184</v>
      </c>
      <c r="L311" s="347" t="s">
        <v>2574</v>
      </c>
      <c r="N311" s="355" t="s">
        <v>185</v>
      </c>
    </row>
    <row r="312" spans="3:14" s="347" customFormat="1">
      <c r="C312" s="11"/>
      <c r="D312" s="20" t="s">
        <v>189</v>
      </c>
      <c r="E312" s="20" t="s">
        <v>178</v>
      </c>
      <c r="F312" s="20" t="s">
        <v>181</v>
      </c>
      <c r="G312" s="11" t="s">
        <v>2524</v>
      </c>
      <c r="H312" s="11"/>
      <c r="I312" s="149" t="s">
        <v>2570</v>
      </c>
      <c r="J312" s="427">
        <f>$J$15</f>
        <v>0</v>
      </c>
      <c r="K312" s="347" t="s">
        <v>184</v>
      </c>
      <c r="L312" s="347" t="s">
        <v>2574</v>
      </c>
      <c r="N312" s="355" t="s">
        <v>185</v>
      </c>
    </row>
    <row r="313" spans="3:14" s="347" customFormat="1">
      <c r="C313" s="11"/>
      <c r="D313" s="20" t="s">
        <v>189</v>
      </c>
      <c r="E313" s="20" t="s">
        <v>178</v>
      </c>
      <c r="F313" s="20" t="s">
        <v>181</v>
      </c>
      <c r="G313" s="11" t="s">
        <v>2524</v>
      </c>
      <c r="H313" s="11"/>
      <c r="I313" s="149" t="s">
        <v>2571</v>
      </c>
      <c r="J313" s="427">
        <f>$J$16</f>
        <v>0</v>
      </c>
      <c r="K313" s="347" t="s">
        <v>184</v>
      </c>
      <c r="L313" s="347" t="s">
        <v>2574</v>
      </c>
      <c r="N313" s="355" t="s">
        <v>185</v>
      </c>
    </row>
    <row r="314" spans="3:14" s="347" customFormat="1">
      <c r="C314" s="11"/>
      <c r="D314" s="367" t="s">
        <v>189</v>
      </c>
      <c r="E314" s="367" t="s">
        <v>178</v>
      </c>
      <c r="F314" s="367" t="s">
        <v>181</v>
      </c>
      <c r="G314" s="11" t="s">
        <v>2524</v>
      </c>
      <c r="H314" s="11"/>
      <c r="I314" s="149" t="s">
        <v>2572</v>
      </c>
      <c r="J314" s="355"/>
      <c r="K314" s="13" t="s">
        <v>184</v>
      </c>
      <c r="L314" s="347" t="s">
        <v>2574</v>
      </c>
      <c r="M314" s="13"/>
      <c r="N314" s="367" t="s">
        <v>185</v>
      </c>
    </row>
    <row r="315" spans="3:14" s="347" customFormat="1">
      <c r="C315" s="11"/>
      <c r="D315" s="11"/>
      <c r="E315" s="11"/>
      <c r="F315" s="11"/>
      <c r="G315" s="11"/>
      <c r="H315" s="11"/>
      <c r="I315" s="11"/>
      <c r="J315" s="11"/>
      <c r="K315" s="11"/>
      <c r="L315" s="11"/>
      <c r="M315" s="11"/>
      <c r="N315" s="11"/>
    </row>
    <row r="316" spans="3:14" s="347" customFormat="1" ht="13.5" customHeight="1">
      <c r="C316" s="76" t="s">
        <v>2526</v>
      </c>
      <c r="D316" s="76"/>
      <c r="E316" s="77"/>
      <c r="F316" s="77"/>
      <c r="G316" s="77"/>
      <c r="H316" s="77"/>
      <c r="I316" s="77"/>
      <c r="J316" s="77"/>
      <c r="K316" s="77"/>
      <c r="L316" s="77"/>
      <c r="M316" s="77"/>
      <c r="N316" s="77"/>
    </row>
    <row r="317" spans="3:14" s="347" customFormat="1">
      <c r="C317" s="353"/>
      <c r="D317" s="353"/>
      <c r="E317" s="353"/>
      <c r="F317" s="353"/>
      <c r="G317" s="353"/>
      <c r="H317" s="355"/>
      <c r="I317" s="355"/>
      <c r="J317" s="355"/>
      <c r="K317" s="372"/>
      <c r="L317" s="372"/>
      <c r="M317" s="372"/>
      <c r="N317" s="367"/>
    </row>
    <row r="318" spans="3:14" s="347" customFormat="1">
      <c r="C318" s="11"/>
      <c r="D318" s="20" t="s">
        <v>189</v>
      </c>
      <c r="E318" s="20" t="s">
        <v>178</v>
      </c>
      <c r="F318" s="20" t="s">
        <v>181</v>
      </c>
      <c r="G318" s="11" t="s">
        <v>2526</v>
      </c>
      <c r="H318" s="11"/>
      <c r="I318" s="149" t="s">
        <v>2568</v>
      </c>
      <c r="J318" s="427">
        <f>$J$13</f>
        <v>0</v>
      </c>
      <c r="K318" s="347" t="s">
        <v>184</v>
      </c>
      <c r="L318" s="347" t="s">
        <v>2574</v>
      </c>
      <c r="N318" s="355" t="s">
        <v>185</v>
      </c>
    </row>
    <row r="319" spans="3:14" s="347" customFormat="1">
      <c r="C319" s="11"/>
      <c r="D319" s="20" t="s">
        <v>189</v>
      </c>
      <c r="E319" s="20" t="s">
        <v>178</v>
      </c>
      <c r="F319" s="20" t="s">
        <v>181</v>
      </c>
      <c r="G319" s="11" t="s">
        <v>2526</v>
      </c>
      <c r="H319" s="11"/>
      <c r="I319" s="149" t="s">
        <v>2569</v>
      </c>
      <c r="J319" s="427">
        <f>$J$14</f>
        <v>0</v>
      </c>
      <c r="K319" s="347" t="s">
        <v>184</v>
      </c>
      <c r="L319" s="347" t="s">
        <v>2574</v>
      </c>
      <c r="N319" s="355" t="s">
        <v>185</v>
      </c>
    </row>
    <row r="320" spans="3:14" s="347" customFormat="1">
      <c r="C320" s="11"/>
      <c r="D320" s="20" t="s">
        <v>189</v>
      </c>
      <c r="E320" s="20" t="s">
        <v>178</v>
      </c>
      <c r="F320" s="20" t="s">
        <v>181</v>
      </c>
      <c r="G320" s="11" t="s">
        <v>2526</v>
      </c>
      <c r="H320" s="11"/>
      <c r="I320" s="149" t="s">
        <v>2570</v>
      </c>
      <c r="J320" s="427">
        <f>$J$15</f>
        <v>0</v>
      </c>
      <c r="K320" s="347" t="s">
        <v>184</v>
      </c>
      <c r="L320" s="347" t="s">
        <v>2574</v>
      </c>
      <c r="N320" s="355" t="s">
        <v>185</v>
      </c>
    </row>
    <row r="321" spans="3:14" s="347" customFormat="1">
      <c r="C321" s="11"/>
      <c r="D321" s="20" t="s">
        <v>189</v>
      </c>
      <c r="E321" s="20" t="s">
        <v>178</v>
      </c>
      <c r="F321" s="20" t="s">
        <v>181</v>
      </c>
      <c r="G321" s="11" t="s">
        <v>2526</v>
      </c>
      <c r="H321" s="11"/>
      <c r="I321" s="149" t="s">
        <v>2571</v>
      </c>
      <c r="J321" s="427">
        <f>$J$16</f>
        <v>0</v>
      </c>
      <c r="K321" s="347" t="s">
        <v>184</v>
      </c>
      <c r="L321" s="347" t="s">
        <v>2574</v>
      </c>
      <c r="N321" s="355" t="s">
        <v>185</v>
      </c>
    </row>
    <row r="322" spans="3:14" s="347" customFormat="1">
      <c r="C322" s="11"/>
      <c r="D322" s="367" t="s">
        <v>189</v>
      </c>
      <c r="E322" s="367" t="s">
        <v>178</v>
      </c>
      <c r="F322" s="367" t="s">
        <v>181</v>
      </c>
      <c r="G322" s="11" t="s">
        <v>2526</v>
      </c>
      <c r="H322" s="11"/>
      <c r="I322" s="149" t="s">
        <v>2572</v>
      </c>
      <c r="J322" s="355"/>
      <c r="K322" s="13" t="s">
        <v>184</v>
      </c>
      <c r="L322" s="347" t="s">
        <v>2574</v>
      </c>
      <c r="M322" s="13"/>
      <c r="N322" s="367" t="s">
        <v>185</v>
      </c>
    </row>
    <row r="323" spans="3:14" s="347" customFormat="1">
      <c r="C323" s="11"/>
      <c r="D323" s="11"/>
      <c r="E323" s="11"/>
      <c r="F323" s="11"/>
      <c r="G323" s="11"/>
      <c r="H323" s="11"/>
      <c r="I323" s="11"/>
      <c r="J323" s="11"/>
      <c r="K323" s="11"/>
      <c r="L323" s="11"/>
      <c r="M323" s="11"/>
      <c r="N323" s="11"/>
    </row>
    <row r="324" spans="3:14" s="347" customFormat="1" ht="13.5" customHeight="1">
      <c r="C324" s="76" t="s">
        <v>2528</v>
      </c>
      <c r="D324" s="76"/>
      <c r="E324" s="77"/>
      <c r="F324" s="77"/>
      <c r="G324" s="77"/>
      <c r="H324" s="77"/>
      <c r="I324" s="77"/>
      <c r="J324" s="77"/>
      <c r="K324" s="77"/>
      <c r="L324" s="77"/>
      <c r="M324" s="77"/>
      <c r="N324" s="77"/>
    </row>
    <row r="325" spans="3:14" s="347" customFormat="1">
      <c r="C325" s="353"/>
      <c r="D325" s="353"/>
      <c r="E325" s="353"/>
      <c r="F325" s="353"/>
      <c r="G325" s="353"/>
      <c r="H325" s="355"/>
      <c r="I325" s="355"/>
      <c r="J325" s="355"/>
      <c r="K325" s="372"/>
      <c r="L325" s="372"/>
      <c r="M325" s="372"/>
      <c r="N325" s="367"/>
    </row>
    <row r="326" spans="3:14" s="347" customFormat="1">
      <c r="C326" s="11"/>
      <c r="D326" s="20" t="s">
        <v>189</v>
      </c>
      <c r="E326" s="20" t="s">
        <v>178</v>
      </c>
      <c r="F326" s="20" t="s">
        <v>181</v>
      </c>
      <c r="G326" s="11" t="s">
        <v>2528</v>
      </c>
      <c r="H326" s="11"/>
      <c r="I326" s="149" t="s">
        <v>2568</v>
      </c>
      <c r="J326" s="427">
        <f>$J$13</f>
        <v>0</v>
      </c>
      <c r="K326" s="347" t="s">
        <v>184</v>
      </c>
      <c r="L326" s="347" t="s">
        <v>2574</v>
      </c>
      <c r="N326" s="355" t="s">
        <v>185</v>
      </c>
    </row>
    <row r="327" spans="3:14" s="347" customFormat="1">
      <c r="C327" s="11"/>
      <c r="D327" s="20" t="s">
        <v>189</v>
      </c>
      <c r="E327" s="20" t="s">
        <v>178</v>
      </c>
      <c r="F327" s="20" t="s">
        <v>181</v>
      </c>
      <c r="G327" s="11" t="s">
        <v>2528</v>
      </c>
      <c r="H327" s="11"/>
      <c r="I327" s="149" t="s">
        <v>2569</v>
      </c>
      <c r="J327" s="427">
        <f>$J$14</f>
        <v>0</v>
      </c>
      <c r="K327" s="347" t="s">
        <v>184</v>
      </c>
      <c r="L327" s="347" t="s">
        <v>2574</v>
      </c>
      <c r="N327" s="355" t="s">
        <v>185</v>
      </c>
    </row>
    <row r="328" spans="3:14" s="347" customFormat="1">
      <c r="C328" s="11"/>
      <c r="D328" s="20" t="s">
        <v>189</v>
      </c>
      <c r="E328" s="20" t="s">
        <v>178</v>
      </c>
      <c r="F328" s="20" t="s">
        <v>181</v>
      </c>
      <c r="G328" s="11" t="s">
        <v>2528</v>
      </c>
      <c r="H328" s="11"/>
      <c r="I328" s="149" t="s">
        <v>2570</v>
      </c>
      <c r="J328" s="427">
        <f>$J$15</f>
        <v>0</v>
      </c>
      <c r="K328" s="347" t="s">
        <v>184</v>
      </c>
      <c r="L328" s="347" t="s">
        <v>2574</v>
      </c>
      <c r="N328" s="355" t="s">
        <v>185</v>
      </c>
    </row>
    <row r="329" spans="3:14" s="347" customFormat="1">
      <c r="C329" s="11"/>
      <c r="D329" s="20" t="s">
        <v>189</v>
      </c>
      <c r="E329" s="20" t="s">
        <v>178</v>
      </c>
      <c r="F329" s="20" t="s">
        <v>181</v>
      </c>
      <c r="G329" s="11" t="s">
        <v>2528</v>
      </c>
      <c r="H329" s="11"/>
      <c r="I329" s="149" t="s">
        <v>2571</v>
      </c>
      <c r="J329" s="427">
        <f>$J$16</f>
        <v>0</v>
      </c>
      <c r="K329" s="347" t="s">
        <v>184</v>
      </c>
      <c r="L329" s="347" t="s">
        <v>2574</v>
      </c>
      <c r="N329" s="355" t="s">
        <v>185</v>
      </c>
    </row>
    <row r="330" spans="3:14" s="347" customFormat="1">
      <c r="C330" s="11"/>
      <c r="D330" s="367" t="s">
        <v>189</v>
      </c>
      <c r="E330" s="367" t="s">
        <v>178</v>
      </c>
      <c r="F330" s="367" t="s">
        <v>181</v>
      </c>
      <c r="G330" s="11" t="s">
        <v>2528</v>
      </c>
      <c r="H330" s="11"/>
      <c r="I330" s="149" t="s">
        <v>2572</v>
      </c>
      <c r="J330" s="355"/>
      <c r="K330" s="13" t="s">
        <v>184</v>
      </c>
      <c r="L330" s="347" t="s">
        <v>2574</v>
      </c>
      <c r="M330" s="13"/>
      <c r="N330" s="367" t="s">
        <v>185</v>
      </c>
    </row>
    <row r="331" spans="3:14" s="347" customFormat="1">
      <c r="C331" s="11"/>
      <c r="D331" s="11"/>
      <c r="E331" s="11"/>
      <c r="F331" s="11"/>
      <c r="G331" s="11"/>
      <c r="H331" s="11"/>
      <c r="I331" s="11"/>
      <c r="J331" s="11"/>
      <c r="K331" s="11"/>
      <c r="L331" s="11"/>
      <c r="M331" s="11"/>
      <c r="N331" s="11"/>
    </row>
    <row r="332" spans="3:14" s="347" customFormat="1" ht="13.5" customHeight="1">
      <c r="C332" s="76" t="s">
        <v>2527</v>
      </c>
      <c r="D332" s="76"/>
      <c r="E332" s="77"/>
      <c r="F332" s="77"/>
      <c r="G332" s="77"/>
      <c r="H332" s="77"/>
      <c r="I332" s="77"/>
      <c r="J332" s="77"/>
      <c r="K332" s="77"/>
      <c r="L332" s="77"/>
      <c r="M332" s="77"/>
      <c r="N332" s="77"/>
    </row>
    <row r="333" spans="3:14" s="347" customFormat="1">
      <c r="C333" s="353"/>
      <c r="D333" s="353"/>
      <c r="E333" s="353"/>
      <c r="F333" s="353"/>
      <c r="G333" s="353"/>
      <c r="H333" s="355"/>
      <c r="I333" s="355"/>
      <c r="J333" s="355"/>
      <c r="K333" s="372"/>
      <c r="L333" s="372"/>
      <c r="M333" s="372"/>
      <c r="N333" s="367"/>
    </row>
    <row r="334" spans="3:14" s="347" customFormat="1">
      <c r="C334" s="11"/>
      <c r="D334" s="20" t="s">
        <v>189</v>
      </c>
      <c r="E334" s="20" t="s">
        <v>178</v>
      </c>
      <c r="F334" s="20" t="s">
        <v>181</v>
      </c>
      <c r="G334" s="11" t="s">
        <v>2527</v>
      </c>
      <c r="H334" s="11"/>
      <c r="I334" s="149" t="s">
        <v>2568</v>
      </c>
      <c r="J334" s="427">
        <f>$J$13</f>
        <v>0</v>
      </c>
      <c r="K334" s="347" t="s">
        <v>184</v>
      </c>
      <c r="L334" s="347" t="s">
        <v>2574</v>
      </c>
      <c r="N334" s="355" t="s">
        <v>185</v>
      </c>
    </row>
    <row r="335" spans="3:14" s="347" customFormat="1">
      <c r="C335" s="11"/>
      <c r="D335" s="20" t="s">
        <v>189</v>
      </c>
      <c r="E335" s="20" t="s">
        <v>178</v>
      </c>
      <c r="F335" s="20" t="s">
        <v>181</v>
      </c>
      <c r="G335" s="11" t="s">
        <v>2527</v>
      </c>
      <c r="H335" s="11"/>
      <c r="I335" s="149" t="s">
        <v>2569</v>
      </c>
      <c r="J335" s="427">
        <f>$J$14</f>
        <v>0</v>
      </c>
      <c r="K335" s="347" t="s">
        <v>184</v>
      </c>
      <c r="L335" s="347" t="s">
        <v>2574</v>
      </c>
      <c r="N335" s="355" t="s">
        <v>185</v>
      </c>
    </row>
    <row r="336" spans="3:14" s="347" customFormat="1">
      <c r="C336" s="11"/>
      <c r="D336" s="20" t="s">
        <v>189</v>
      </c>
      <c r="E336" s="20" t="s">
        <v>178</v>
      </c>
      <c r="F336" s="20" t="s">
        <v>181</v>
      </c>
      <c r="G336" s="11" t="s">
        <v>2527</v>
      </c>
      <c r="H336" s="11"/>
      <c r="I336" s="149" t="s">
        <v>2570</v>
      </c>
      <c r="J336" s="427">
        <f>$J$15</f>
        <v>0</v>
      </c>
      <c r="K336" s="347" t="s">
        <v>184</v>
      </c>
      <c r="L336" s="347" t="s">
        <v>2574</v>
      </c>
      <c r="N336" s="355" t="s">
        <v>185</v>
      </c>
    </row>
    <row r="337" spans="2:14" s="347" customFormat="1">
      <c r="B337" s="11"/>
      <c r="C337" s="11"/>
      <c r="D337" s="20" t="s">
        <v>189</v>
      </c>
      <c r="E337" s="20" t="s">
        <v>178</v>
      </c>
      <c r="F337" s="20" t="s">
        <v>181</v>
      </c>
      <c r="G337" s="11" t="s">
        <v>2527</v>
      </c>
      <c r="H337" s="11"/>
      <c r="I337" s="149" t="s">
        <v>2571</v>
      </c>
      <c r="J337" s="427">
        <f>$J$16</f>
        <v>0</v>
      </c>
      <c r="K337" s="347" t="s">
        <v>184</v>
      </c>
      <c r="L337" s="347" t="s">
        <v>2574</v>
      </c>
      <c r="N337" s="355" t="s">
        <v>185</v>
      </c>
    </row>
    <row r="338" spans="2:14" s="347" customFormat="1">
      <c r="B338" s="11"/>
      <c r="C338" s="11"/>
      <c r="D338" s="367" t="s">
        <v>189</v>
      </c>
      <c r="E338" s="367" t="s">
        <v>178</v>
      </c>
      <c r="F338" s="367" t="s">
        <v>181</v>
      </c>
      <c r="G338" s="11" t="s">
        <v>2527</v>
      </c>
      <c r="H338" s="11"/>
      <c r="I338" s="149" t="s">
        <v>2572</v>
      </c>
      <c r="J338" s="355"/>
      <c r="K338" s="13" t="s">
        <v>184</v>
      </c>
      <c r="L338" s="347" t="s">
        <v>2574</v>
      </c>
      <c r="M338" s="13"/>
      <c r="N338" s="367" t="s">
        <v>185</v>
      </c>
    </row>
    <row r="339" spans="2:14" s="347" customFormat="1">
      <c r="B339" s="11"/>
      <c r="C339" s="11"/>
      <c r="D339" s="11"/>
      <c r="E339" s="11"/>
      <c r="F339" s="11"/>
      <c r="G339" s="11"/>
      <c r="H339" s="11"/>
      <c r="I339" s="11"/>
      <c r="J339" s="11"/>
      <c r="K339" s="11"/>
      <c r="L339" s="11"/>
      <c r="M339" s="11"/>
      <c r="N339" s="11"/>
    </row>
    <row r="340" spans="2:14" s="347" customFormat="1" ht="18">
      <c r="B340" s="28" t="s">
        <v>1553</v>
      </c>
      <c r="C340" s="27"/>
      <c r="D340" s="27"/>
      <c r="E340" s="27"/>
      <c r="F340" s="27"/>
      <c r="G340" s="27"/>
      <c r="H340" s="27"/>
      <c r="I340" s="27"/>
      <c r="J340" s="27"/>
      <c r="K340" s="27"/>
      <c r="L340" s="27"/>
      <c r="M340" s="27"/>
      <c r="N34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60" id="{B5DB27D3-2977-42DA-8AC3-165DDAE48DF6}">
            <xm:f>Cover!$E$15=O$6</xm:f>
            <x14:dxf>
              <fill>
                <patternFill>
                  <bgColor theme="7" tint="0.59996337778862885"/>
                </patternFill>
              </fill>
            </x14:dxf>
          </x14:cfRule>
          <x14:cfRule type="expression" priority="159" id="{5EDAB6B1-7A0A-4705-B0D9-8DF58D789D3E}">
            <xm:f>Cover!$E$15&lt;&gt;O$6</xm:f>
            <x14:dxf>
              <fill>
                <patternFill>
                  <bgColor theme="0" tint="-0.24994659260841701"/>
                </patternFill>
              </fill>
            </x14:dxf>
          </x14:cfRule>
          <xm:sqref>O13:S17</xm:sqref>
        </x14:conditionalFormatting>
        <x14:conditionalFormatting xmlns:xm="http://schemas.microsoft.com/office/excel/2006/main">
          <x14:cfRule type="expression" priority="80" id="{7FBBE50A-8329-48EF-9AC3-0A40E8267F65}">
            <xm:f>Cover!$E$15=O$6</xm:f>
            <x14:dxf>
              <fill>
                <patternFill>
                  <bgColor theme="7" tint="0.59996337778862885"/>
                </patternFill>
              </fill>
            </x14:dxf>
          </x14:cfRule>
          <x14:cfRule type="expression" priority="79" id="{9A38A156-DC26-4BA2-8C41-CF412DBB04BF}">
            <xm:f>Cover!$E$15&lt;&gt;O$6</xm:f>
            <x14:dxf>
              <fill>
                <patternFill>
                  <bgColor theme="0" tint="-0.24994659260841701"/>
                </patternFill>
              </fill>
            </x14:dxf>
          </x14:cfRule>
          <xm:sqref>O22:S26</xm:sqref>
        </x14:conditionalFormatting>
        <x14:conditionalFormatting xmlns:xm="http://schemas.microsoft.com/office/excel/2006/main">
          <x14:cfRule type="expression" priority="76" id="{55F22E12-F157-4C8C-A83B-C5C63A7D1C2B}">
            <xm:f>Cover!$E$15=O$6</xm:f>
            <x14:dxf>
              <fill>
                <patternFill>
                  <bgColor theme="7" tint="0.59996337778862885"/>
                </patternFill>
              </fill>
            </x14:dxf>
          </x14:cfRule>
          <x14:cfRule type="expression" priority="75" id="{2DD2DEC4-3279-490C-88EB-E4233C74A32E}">
            <xm:f>Cover!$E$15&lt;&gt;O$6</xm:f>
            <x14:dxf>
              <fill>
                <patternFill>
                  <bgColor theme="0" tint="-0.24994659260841701"/>
                </patternFill>
              </fill>
            </x14:dxf>
          </x14:cfRule>
          <xm:sqref>O30:S34</xm:sqref>
        </x14:conditionalFormatting>
        <x14:conditionalFormatting xmlns:xm="http://schemas.microsoft.com/office/excel/2006/main">
          <x14:cfRule type="expression" priority="74" id="{2C721113-FD07-453D-8E00-16C4B5EE5A80}">
            <xm:f>Cover!$E$15=O$6</xm:f>
            <x14:dxf>
              <fill>
                <patternFill>
                  <bgColor theme="7" tint="0.59996337778862885"/>
                </patternFill>
              </fill>
            </x14:dxf>
          </x14:cfRule>
          <x14:cfRule type="expression" priority="73" id="{564F3BF5-198E-4B94-B363-A4552F980708}">
            <xm:f>Cover!$E$15&lt;&gt;O$6</xm:f>
            <x14:dxf>
              <fill>
                <patternFill>
                  <bgColor theme="0" tint="-0.24994659260841701"/>
                </patternFill>
              </fill>
            </x14:dxf>
          </x14:cfRule>
          <xm:sqref>O38:S42</xm:sqref>
        </x14:conditionalFormatting>
        <x14:conditionalFormatting xmlns:xm="http://schemas.microsoft.com/office/excel/2006/main">
          <x14:cfRule type="expression" priority="72" id="{9ED48C54-DF04-49E7-BDEC-1BE860A0C149}">
            <xm:f>Cover!$E$15=O$6</xm:f>
            <x14:dxf>
              <fill>
                <patternFill>
                  <bgColor theme="7" tint="0.59996337778862885"/>
                </patternFill>
              </fill>
            </x14:dxf>
          </x14:cfRule>
          <x14:cfRule type="expression" priority="71" id="{1C01E9CE-9A16-4619-9016-2D5A21CC26C2}">
            <xm:f>Cover!$E$15&lt;&gt;O$6</xm:f>
            <x14:dxf>
              <fill>
                <patternFill>
                  <bgColor theme="0" tint="-0.24994659260841701"/>
                </patternFill>
              </fill>
            </x14:dxf>
          </x14:cfRule>
          <xm:sqref>O46:S50</xm:sqref>
        </x14:conditionalFormatting>
        <x14:conditionalFormatting xmlns:xm="http://schemas.microsoft.com/office/excel/2006/main">
          <x14:cfRule type="expression" priority="70" id="{B7A82B5C-EFE4-401D-ADF4-99073A381FE6}">
            <xm:f>Cover!$E$15=O$6</xm:f>
            <x14:dxf>
              <fill>
                <patternFill>
                  <bgColor theme="7" tint="0.59996337778862885"/>
                </patternFill>
              </fill>
            </x14:dxf>
          </x14:cfRule>
          <x14:cfRule type="expression" priority="69" id="{60675D88-C8F4-43C8-974D-F72EEC8DE215}">
            <xm:f>Cover!$E$15&lt;&gt;O$6</xm:f>
            <x14:dxf>
              <fill>
                <patternFill>
                  <bgColor theme="0" tint="-0.24994659260841701"/>
                </patternFill>
              </fill>
            </x14:dxf>
          </x14:cfRule>
          <xm:sqref>O54:S58</xm:sqref>
        </x14:conditionalFormatting>
        <x14:conditionalFormatting xmlns:xm="http://schemas.microsoft.com/office/excel/2006/main">
          <x14:cfRule type="expression" priority="68" id="{EA43FB59-8F2D-42DD-9332-6CE2C7F7FA24}">
            <xm:f>Cover!$E$15=O$6</xm:f>
            <x14:dxf>
              <fill>
                <patternFill>
                  <bgColor theme="7" tint="0.59996337778862885"/>
                </patternFill>
              </fill>
            </x14:dxf>
          </x14:cfRule>
          <x14:cfRule type="expression" priority="67" id="{B03AF2F8-562A-4CB4-A1D4-F6F45F957368}">
            <xm:f>Cover!$E$15&lt;&gt;O$6</xm:f>
            <x14:dxf>
              <fill>
                <patternFill>
                  <bgColor theme="0" tint="-0.24994659260841701"/>
                </patternFill>
              </fill>
            </x14:dxf>
          </x14:cfRule>
          <xm:sqref>O62:S66</xm:sqref>
        </x14:conditionalFormatting>
        <x14:conditionalFormatting xmlns:xm="http://schemas.microsoft.com/office/excel/2006/main">
          <x14:cfRule type="expression" priority="66" id="{56EFE73E-E77D-4A41-86E9-3BD5A3E1FE5C}">
            <xm:f>Cover!$E$15=O$6</xm:f>
            <x14:dxf>
              <fill>
                <patternFill>
                  <bgColor theme="7" tint="0.59996337778862885"/>
                </patternFill>
              </fill>
            </x14:dxf>
          </x14:cfRule>
          <x14:cfRule type="expression" priority="65" id="{74788671-5F83-4D98-9319-91146BB24E7B}">
            <xm:f>Cover!$E$15&lt;&gt;O$6</xm:f>
            <x14:dxf>
              <fill>
                <patternFill>
                  <bgColor theme="0" tint="-0.24994659260841701"/>
                </patternFill>
              </fill>
            </x14:dxf>
          </x14:cfRule>
          <xm:sqref>O70:S74</xm:sqref>
        </x14:conditionalFormatting>
        <x14:conditionalFormatting xmlns:xm="http://schemas.microsoft.com/office/excel/2006/main">
          <x14:cfRule type="expression" priority="62" id="{754C1BB5-8AC4-4B3A-BAA9-D591CCC0826A}">
            <xm:f>Cover!$E$15=O$6</xm:f>
            <x14:dxf>
              <fill>
                <patternFill>
                  <bgColor theme="7" tint="0.59996337778862885"/>
                </patternFill>
              </fill>
            </x14:dxf>
          </x14:cfRule>
          <x14:cfRule type="expression" priority="61" id="{AA6DC2AA-1023-4D5E-9EE5-38784DD22332}">
            <xm:f>Cover!$E$15&lt;&gt;O$6</xm:f>
            <x14:dxf>
              <fill>
                <patternFill>
                  <bgColor theme="0" tint="-0.24994659260841701"/>
                </patternFill>
              </fill>
            </x14:dxf>
          </x14:cfRule>
          <xm:sqref>O80:S84 O88:S92</xm:sqref>
        </x14:conditionalFormatting>
        <x14:conditionalFormatting xmlns:xm="http://schemas.microsoft.com/office/excel/2006/main">
          <x14:cfRule type="expression" priority="60" id="{2EF59DD9-5196-4D62-898F-53E86B75A062}">
            <xm:f>Cover!$E$15=O$6</xm:f>
            <x14:dxf>
              <fill>
                <patternFill>
                  <bgColor theme="7" tint="0.59996337778862885"/>
                </patternFill>
              </fill>
            </x14:dxf>
          </x14:cfRule>
          <x14:cfRule type="expression" priority="59" id="{0634BB77-7DAB-40C7-962E-BBE338ED7786}">
            <xm:f>Cover!$E$15&lt;&gt;O$6</xm:f>
            <x14:dxf>
              <fill>
                <patternFill>
                  <bgColor theme="0" tint="-0.24994659260841701"/>
                </patternFill>
              </fill>
            </x14:dxf>
          </x14:cfRule>
          <xm:sqref>O96:S100</xm:sqref>
        </x14:conditionalFormatting>
        <x14:conditionalFormatting xmlns:xm="http://schemas.microsoft.com/office/excel/2006/main">
          <x14:cfRule type="expression" priority="58" id="{B877CC60-E806-4B0F-B8D2-266F2A16FB16}">
            <xm:f>Cover!$E$15=O$6</xm:f>
            <x14:dxf>
              <fill>
                <patternFill>
                  <bgColor theme="7" tint="0.59996337778862885"/>
                </patternFill>
              </fill>
            </x14:dxf>
          </x14:cfRule>
          <x14:cfRule type="expression" priority="57" id="{6C56C5D0-5350-4E86-B63F-37732EC5560C}">
            <xm:f>Cover!$E$15&lt;&gt;O$6</xm:f>
            <x14:dxf>
              <fill>
                <patternFill>
                  <bgColor theme="0" tint="-0.24994659260841701"/>
                </patternFill>
              </fill>
            </x14:dxf>
          </x14:cfRule>
          <xm:sqref>O104:S108</xm:sqref>
        </x14:conditionalFormatting>
        <x14:conditionalFormatting xmlns:xm="http://schemas.microsoft.com/office/excel/2006/main">
          <x14:cfRule type="expression" priority="56" id="{0C73880E-8E75-4AFA-99DF-05E047935093}">
            <xm:f>Cover!$E$15=O$6</xm:f>
            <x14:dxf>
              <fill>
                <patternFill>
                  <bgColor theme="7" tint="0.59996337778862885"/>
                </patternFill>
              </fill>
            </x14:dxf>
          </x14:cfRule>
          <x14:cfRule type="expression" priority="55" id="{24DE4D2B-01A7-4802-9F7F-C5AFEB76C343}">
            <xm:f>Cover!$E$15&lt;&gt;O$6</xm:f>
            <x14:dxf>
              <fill>
                <patternFill>
                  <bgColor theme="0" tint="-0.24994659260841701"/>
                </patternFill>
              </fill>
            </x14:dxf>
          </x14:cfRule>
          <xm:sqref>O112:S116</xm:sqref>
        </x14:conditionalFormatting>
        <x14:conditionalFormatting xmlns:xm="http://schemas.microsoft.com/office/excel/2006/main">
          <x14:cfRule type="expression" priority="54" id="{85C2306D-2BAD-4926-846F-20455E349223}">
            <xm:f>Cover!$E$15=O$6</xm:f>
            <x14:dxf>
              <fill>
                <patternFill>
                  <bgColor theme="7" tint="0.59996337778862885"/>
                </patternFill>
              </fill>
            </x14:dxf>
          </x14:cfRule>
          <x14:cfRule type="expression" priority="53" id="{3F1C1E0C-D4D2-40F0-B809-8B39F214A069}">
            <xm:f>Cover!$E$15&lt;&gt;O$6</xm:f>
            <x14:dxf>
              <fill>
                <patternFill>
                  <bgColor theme="0" tint="-0.24994659260841701"/>
                </patternFill>
              </fill>
            </x14:dxf>
          </x14:cfRule>
          <xm:sqref>O120:S124</xm:sqref>
        </x14:conditionalFormatting>
        <x14:conditionalFormatting xmlns:xm="http://schemas.microsoft.com/office/excel/2006/main">
          <x14:cfRule type="expression" priority="52" id="{518A5246-5B3F-4E20-84CB-07A25EB8BCCB}">
            <xm:f>Cover!$E$15=O$6</xm:f>
            <x14:dxf>
              <fill>
                <patternFill>
                  <bgColor theme="7" tint="0.59996337778862885"/>
                </patternFill>
              </fill>
            </x14:dxf>
          </x14:cfRule>
          <x14:cfRule type="expression" priority="51" id="{229772A3-2945-4012-BE55-3243B90C63B3}">
            <xm:f>Cover!$E$15&lt;&gt;O$6</xm:f>
            <x14:dxf>
              <fill>
                <patternFill>
                  <bgColor theme="0" tint="-0.24994659260841701"/>
                </patternFill>
              </fill>
            </x14:dxf>
          </x14:cfRule>
          <xm:sqref>O128:S132</xm:sqref>
        </x14:conditionalFormatting>
        <x14:conditionalFormatting xmlns:xm="http://schemas.microsoft.com/office/excel/2006/main">
          <x14:cfRule type="expression" priority="50" id="{688CF134-F2CE-4E0E-8F04-ABDE88C21082}">
            <xm:f>Cover!$E$15=O$6</xm:f>
            <x14:dxf>
              <fill>
                <patternFill>
                  <bgColor theme="7" tint="0.59996337778862885"/>
                </patternFill>
              </fill>
            </x14:dxf>
          </x14:cfRule>
          <x14:cfRule type="expression" priority="49" id="{4FB7114D-E256-41A0-BDE4-EAB4581EDCE4}">
            <xm:f>Cover!$E$15&lt;&gt;O$6</xm:f>
            <x14:dxf>
              <fill>
                <patternFill>
                  <bgColor theme="0" tint="-0.24994659260841701"/>
                </patternFill>
              </fill>
            </x14:dxf>
          </x14:cfRule>
          <xm:sqref>O136:S140</xm:sqref>
        </x14:conditionalFormatting>
        <x14:conditionalFormatting xmlns:xm="http://schemas.microsoft.com/office/excel/2006/main">
          <x14:cfRule type="expression" priority="48" id="{906837BC-A1E1-4E4F-AA55-06A779D86FDC}">
            <xm:f>Cover!$E$15=O$6</xm:f>
            <x14:dxf>
              <fill>
                <patternFill>
                  <bgColor theme="7" tint="0.59996337778862885"/>
                </patternFill>
              </fill>
            </x14:dxf>
          </x14:cfRule>
          <x14:cfRule type="expression" priority="47" id="{AAFB9B71-8932-47A5-B754-0D6CABC76E41}">
            <xm:f>Cover!$E$15&lt;&gt;O$6</xm:f>
            <x14:dxf>
              <fill>
                <patternFill>
                  <bgColor theme="0" tint="-0.24994659260841701"/>
                </patternFill>
              </fill>
            </x14:dxf>
          </x14:cfRule>
          <xm:sqref>O146:S150</xm:sqref>
        </x14:conditionalFormatting>
        <x14:conditionalFormatting xmlns:xm="http://schemas.microsoft.com/office/excel/2006/main">
          <x14:cfRule type="expression" priority="46" id="{B6543C48-3168-4EE7-8180-6246DD877AAA}">
            <xm:f>Cover!$E$15=O$6</xm:f>
            <x14:dxf>
              <fill>
                <patternFill>
                  <bgColor theme="7" tint="0.59996337778862885"/>
                </patternFill>
              </fill>
            </x14:dxf>
          </x14:cfRule>
          <x14:cfRule type="expression" priority="45" id="{7D8FCAEA-5886-4E7B-9F8D-902178F4E4ED}">
            <xm:f>Cover!$E$15&lt;&gt;O$6</xm:f>
            <x14:dxf>
              <fill>
                <patternFill>
                  <bgColor theme="0" tint="-0.24994659260841701"/>
                </patternFill>
              </fill>
            </x14:dxf>
          </x14:cfRule>
          <xm:sqref>O154:S158</xm:sqref>
        </x14:conditionalFormatting>
        <x14:conditionalFormatting xmlns:xm="http://schemas.microsoft.com/office/excel/2006/main">
          <x14:cfRule type="expression" priority="44" id="{0A077BB4-918B-4C2F-9BCC-84C4D27207E8}">
            <xm:f>Cover!$E$15=O$6</xm:f>
            <x14:dxf>
              <fill>
                <patternFill>
                  <bgColor theme="7" tint="0.59996337778862885"/>
                </patternFill>
              </fill>
            </x14:dxf>
          </x14:cfRule>
          <x14:cfRule type="expression" priority="43" id="{1286EE86-AF98-4201-A849-558650EB1247}">
            <xm:f>Cover!$E$15&lt;&gt;O$6</xm:f>
            <x14:dxf>
              <fill>
                <patternFill>
                  <bgColor theme="0" tint="-0.24994659260841701"/>
                </patternFill>
              </fill>
            </x14:dxf>
          </x14:cfRule>
          <xm:sqref>O162:S166</xm:sqref>
        </x14:conditionalFormatting>
        <x14:conditionalFormatting xmlns:xm="http://schemas.microsoft.com/office/excel/2006/main">
          <x14:cfRule type="expression" priority="42" id="{32E98182-06C3-4484-9A8D-1D8F97239A8C}">
            <xm:f>Cover!$E$15=O$6</xm:f>
            <x14:dxf>
              <fill>
                <patternFill>
                  <bgColor theme="7" tint="0.59996337778862885"/>
                </patternFill>
              </fill>
            </x14:dxf>
          </x14:cfRule>
          <x14:cfRule type="expression" priority="41" id="{D349696D-0A7D-4410-A3BD-3758071D44BE}">
            <xm:f>Cover!$E$15&lt;&gt;O$6</xm:f>
            <x14:dxf>
              <fill>
                <patternFill>
                  <bgColor theme="0" tint="-0.24994659260841701"/>
                </patternFill>
              </fill>
            </x14:dxf>
          </x14:cfRule>
          <xm:sqref>O170:S174</xm:sqref>
        </x14:conditionalFormatting>
        <x14:conditionalFormatting xmlns:xm="http://schemas.microsoft.com/office/excel/2006/main">
          <x14:cfRule type="expression" priority="39" id="{6D6206CB-2E33-4017-80FD-28D7682AC3C1}">
            <xm:f>Cover!$E$15&lt;&gt;O$6</xm:f>
            <x14:dxf>
              <fill>
                <patternFill>
                  <bgColor theme="0" tint="-0.24994659260841701"/>
                </patternFill>
              </fill>
            </x14:dxf>
          </x14:cfRule>
          <x14:cfRule type="expression" priority="40" id="{A3C9DBD7-BE5F-4DF8-8BA1-52370A065AB4}">
            <xm:f>Cover!$E$15=O$6</xm:f>
            <x14:dxf>
              <fill>
                <patternFill>
                  <bgColor theme="7" tint="0.59996337778862885"/>
                </patternFill>
              </fill>
            </x14:dxf>
          </x14:cfRule>
          <xm:sqref>O178:S182</xm:sqref>
        </x14:conditionalFormatting>
        <x14:conditionalFormatting xmlns:xm="http://schemas.microsoft.com/office/excel/2006/main">
          <x14:cfRule type="expression" priority="38" id="{73A1B320-F7CD-43EA-9F48-846EC383BB8B}">
            <xm:f>Cover!$E$15=O$6</xm:f>
            <x14:dxf>
              <fill>
                <patternFill>
                  <bgColor theme="7" tint="0.59996337778862885"/>
                </patternFill>
              </fill>
            </x14:dxf>
          </x14:cfRule>
          <x14:cfRule type="expression" priority="37" id="{9EB48364-1511-42CD-BB94-4C6E501E0011}">
            <xm:f>Cover!$E$15&lt;&gt;O$6</xm:f>
            <x14:dxf>
              <fill>
                <patternFill>
                  <bgColor theme="0" tint="-0.24994659260841701"/>
                </patternFill>
              </fill>
            </x14:dxf>
          </x14:cfRule>
          <xm:sqref>O186:S190</xm:sqref>
        </x14:conditionalFormatting>
        <x14:conditionalFormatting xmlns:xm="http://schemas.microsoft.com/office/excel/2006/main">
          <x14:cfRule type="expression" priority="36" id="{09D6A685-9593-4482-9697-DD04B2694307}">
            <xm:f>Cover!$E$15=O$6</xm:f>
            <x14:dxf>
              <fill>
                <patternFill>
                  <bgColor theme="7" tint="0.59996337778862885"/>
                </patternFill>
              </fill>
            </x14:dxf>
          </x14:cfRule>
          <x14:cfRule type="expression" priority="35" id="{37144C3E-06A4-4E5A-8833-E12FAFEAFAC8}">
            <xm:f>Cover!$E$15&lt;&gt;O$6</xm:f>
            <x14:dxf>
              <fill>
                <patternFill>
                  <bgColor theme="0" tint="-0.24994659260841701"/>
                </patternFill>
              </fill>
            </x14:dxf>
          </x14:cfRule>
          <xm:sqref>O194:S198</xm:sqref>
        </x14:conditionalFormatting>
        <x14:conditionalFormatting xmlns:xm="http://schemas.microsoft.com/office/excel/2006/main">
          <x14:cfRule type="expression" priority="34" id="{EC21ABBB-5EB9-482E-8237-CB57C89E5830}">
            <xm:f>Cover!$E$15=O$6</xm:f>
            <x14:dxf>
              <fill>
                <patternFill>
                  <bgColor theme="7" tint="0.59996337778862885"/>
                </patternFill>
              </fill>
            </x14:dxf>
          </x14:cfRule>
          <x14:cfRule type="expression" priority="33" id="{FC551E5D-48DC-4771-9E71-72C9D197CA5A}">
            <xm:f>Cover!$E$15&lt;&gt;O$6</xm:f>
            <x14:dxf>
              <fill>
                <patternFill>
                  <bgColor theme="0" tint="-0.24994659260841701"/>
                </patternFill>
              </fill>
            </x14:dxf>
          </x14:cfRule>
          <xm:sqref>O202:S206</xm:sqref>
        </x14:conditionalFormatting>
        <x14:conditionalFormatting xmlns:xm="http://schemas.microsoft.com/office/excel/2006/main">
          <x14:cfRule type="expression" priority="32" id="{D5EC3ABE-4A9F-4C87-9596-A70B1F98B9BD}">
            <xm:f>Cover!$E$15=O$6</xm:f>
            <x14:dxf>
              <fill>
                <patternFill>
                  <bgColor theme="7" tint="0.59996337778862885"/>
                </patternFill>
              </fill>
            </x14:dxf>
          </x14:cfRule>
          <x14:cfRule type="expression" priority="31" id="{89C06BD5-FD8B-4883-B638-FEE6DC4B5C02}">
            <xm:f>Cover!$E$15&lt;&gt;O$6</xm:f>
            <x14:dxf>
              <fill>
                <patternFill>
                  <bgColor theme="0" tint="-0.24994659260841701"/>
                </patternFill>
              </fill>
            </x14:dxf>
          </x14:cfRule>
          <xm:sqref>O212:S216</xm:sqref>
        </x14:conditionalFormatting>
        <x14:conditionalFormatting xmlns:xm="http://schemas.microsoft.com/office/excel/2006/main">
          <x14:cfRule type="expression" priority="30" id="{7D846C67-3820-47DE-89FB-1D4D4F0E5BF4}">
            <xm:f>Cover!$E$15=O$6</xm:f>
            <x14:dxf>
              <fill>
                <patternFill>
                  <bgColor theme="7" tint="0.59996337778862885"/>
                </patternFill>
              </fill>
            </x14:dxf>
          </x14:cfRule>
          <x14:cfRule type="expression" priority="29" id="{DEA646AB-6985-4DD0-8CD8-BCCD6301155F}">
            <xm:f>Cover!$E$15&lt;&gt;O$6</xm:f>
            <x14:dxf>
              <fill>
                <patternFill>
                  <bgColor theme="0" tint="-0.24994659260841701"/>
                </patternFill>
              </fill>
            </x14:dxf>
          </x14:cfRule>
          <xm:sqref>O220:S224</xm:sqref>
        </x14:conditionalFormatting>
        <x14:conditionalFormatting xmlns:xm="http://schemas.microsoft.com/office/excel/2006/main">
          <x14:cfRule type="expression" priority="28" id="{ABC2C08E-8EBC-4E72-8B2F-8CA8116A4173}">
            <xm:f>Cover!$E$15=O$6</xm:f>
            <x14:dxf>
              <fill>
                <patternFill>
                  <bgColor theme="7" tint="0.59996337778862885"/>
                </patternFill>
              </fill>
            </x14:dxf>
          </x14:cfRule>
          <x14:cfRule type="expression" priority="27" id="{EC7C0339-F059-476A-95AD-A994EE7AF516}">
            <xm:f>Cover!$E$15&lt;&gt;O$6</xm:f>
            <x14:dxf>
              <fill>
                <patternFill>
                  <bgColor theme="0" tint="-0.24994659260841701"/>
                </patternFill>
              </fill>
            </x14:dxf>
          </x14:cfRule>
          <xm:sqref>O228:S232</xm:sqref>
        </x14:conditionalFormatting>
        <x14:conditionalFormatting xmlns:xm="http://schemas.microsoft.com/office/excel/2006/main">
          <x14:cfRule type="expression" priority="26" id="{4B88653C-8430-4F0E-9568-EBAB0060BB84}">
            <xm:f>Cover!$E$15=O$6</xm:f>
            <x14:dxf>
              <fill>
                <patternFill>
                  <bgColor theme="7" tint="0.59996337778862885"/>
                </patternFill>
              </fill>
            </x14:dxf>
          </x14:cfRule>
          <x14:cfRule type="expression" priority="25" id="{38BCA991-DEF8-4DD1-8B23-14A99FA2F1D7}">
            <xm:f>Cover!$E$15&lt;&gt;O$6</xm:f>
            <x14:dxf>
              <fill>
                <patternFill>
                  <bgColor theme="0" tint="-0.24994659260841701"/>
                </patternFill>
              </fill>
            </x14:dxf>
          </x14:cfRule>
          <xm:sqref>O236:S240</xm:sqref>
        </x14:conditionalFormatting>
        <x14:conditionalFormatting xmlns:xm="http://schemas.microsoft.com/office/excel/2006/main">
          <x14:cfRule type="expression" priority="24" id="{718BE52D-F4F4-48F6-9903-CCAECC75A21B}">
            <xm:f>Cover!$E$15=O$6</xm:f>
            <x14:dxf>
              <fill>
                <patternFill>
                  <bgColor theme="7" tint="0.59996337778862885"/>
                </patternFill>
              </fill>
            </x14:dxf>
          </x14:cfRule>
          <x14:cfRule type="expression" priority="23" id="{5D14E124-AFC9-400A-B892-ABAB00B52A76}">
            <xm:f>Cover!$E$15&lt;&gt;O$6</xm:f>
            <x14:dxf>
              <fill>
                <patternFill>
                  <bgColor theme="0" tint="-0.24994659260841701"/>
                </patternFill>
              </fill>
            </x14:dxf>
          </x14:cfRule>
          <xm:sqref>O244:S248</xm:sqref>
        </x14:conditionalFormatting>
        <x14:conditionalFormatting xmlns:xm="http://schemas.microsoft.com/office/excel/2006/main">
          <x14:cfRule type="expression" priority="22" id="{E321B4CE-7885-4DCB-846B-920B0CB10978}">
            <xm:f>Cover!$E$15=O$6</xm:f>
            <x14:dxf>
              <fill>
                <patternFill>
                  <bgColor theme="7" tint="0.59996337778862885"/>
                </patternFill>
              </fill>
            </x14:dxf>
          </x14:cfRule>
          <x14:cfRule type="expression" priority="21" id="{1D2F7A16-FCB1-4E89-B28D-05F3D5043674}">
            <xm:f>Cover!$E$15&lt;&gt;O$6</xm:f>
            <x14:dxf>
              <fill>
                <patternFill>
                  <bgColor theme="0" tint="-0.24994659260841701"/>
                </patternFill>
              </fill>
            </x14:dxf>
          </x14:cfRule>
          <xm:sqref>O252:S256</xm:sqref>
        </x14:conditionalFormatting>
        <x14:conditionalFormatting xmlns:xm="http://schemas.microsoft.com/office/excel/2006/main">
          <x14:cfRule type="expression" priority="20" id="{1CF99183-0847-4C60-A2AD-6BDA71310BF1}">
            <xm:f>Cover!$E$15=O$6</xm:f>
            <x14:dxf>
              <fill>
                <patternFill>
                  <bgColor theme="7" tint="0.59996337778862885"/>
                </patternFill>
              </fill>
            </x14:dxf>
          </x14:cfRule>
          <x14:cfRule type="expression" priority="19" id="{4F0AAC44-C622-4765-A2C0-9F8C6B753053}">
            <xm:f>Cover!$E$15&lt;&gt;O$6</xm:f>
            <x14:dxf>
              <fill>
                <patternFill>
                  <bgColor theme="0" tint="-0.24994659260841701"/>
                </patternFill>
              </fill>
            </x14:dxf>
          </x14:cfRule>
          <xm:sqref>O260:S264</xm:sqref>
        </x14:conditionalFormatting>
        <x14:conditionalFormatting xmlns:xm="http://schemas.microsoft.com/office/excel/2006/main">
          <x14:cfRule type="expression" priority="18" id="{0959463B-A9A4-49F7-81C0-3C37884A66BF}">
            <xm:f>Cover!$E$15=O$6</xm:f>
            <x14:dxf>
              <fill>
                <patternFill>
                  <bgColor theme="7" tint="0.59996337778862885"/>
                </patternFill>
              </fill>
            </x14:dxf>
          </x14:cfRule>
          <x14:cfRule type="expression" priority="17" id="{2E12CAC2-5093-4327-873A-7ECD2D8605B1}">
            <xm:f>Cover!$E$15&lt;&gt;O$6</xm:f>
            <x14:dxf>
              <fill>
                <patternFill>
                  <bgColor theme="0" tint="-0.24994659260841701"/>
                </patternFill>
              </fill>
            </x14:dxf>
          </x14:cfRule>
          <xm:sqref>O268:S272</xm:sqref>
        </x14:conditionalFormatting>
        <x14:conditionalFormatting xmlns:xm="http://schemas.microsoft.com/office/excel/2006/main">
          <x14:cfRule type="expression" priority="16" id="{ED862B81-40BE-4869-AAEB-A53F2E48C95C}">
            <xm:f>Cover!$E$15=O$6</xm:f>
            <x14:dxf>
              <fill>
                <patternFill>
                  <bgColor theme="7" tint="0.59996337778862885"/>
                </patternFill>
              </fill>
            </x14:dxf>
          </x14:cfRule>
          <x14:cfRule type="expression" priority="15" id="{2D6BFD5C-4FCC-4A2D-9884-6096FD3E27A0}">
            <xm:f>Cover!$E$15&lt;&gt;O$6</xm:f>
            <x14:dxf>
              <fill>
                <patternFill>
                  <bgColor theme="0" tint="-0.24994659260841701"/>
                </patternFill>
              </fill>
            </x14:dxf>
          </x14:cfRule>
          <xm:sqref>O278:S282</xm:sqref>
        </x14:conditionalFormatting>
        <x14:conditionalFormatting xmlns:xm="http://schemas.microsoft.com/office/excel/2006/main">
          <x14:cfRule type="expression" priority="14" id="{019C28AE-F75E-4B70-A86B-4550712C82E6}">
            <xm:f>Cover!$E$15=O$6</xm:f>
            <x14:dxf>
              <fill>
                <patternFill>
                  <bgColor theme="7" tint="0.59996337778862885"/>
                </patternFill>
              </fill>
            </x14:dxf>
          </x14:cfRule>
          <x14:cfRule type="expression" priority="13" id="{68AD89DD-6CC6-4761-9051-AC2B52984EA4}">
            <xm:f>Cover!$E$15&lt;&gt;O$6</xm:f>
            <x14:dxf>
              <fill>
                <patternFill>
                  <bgColor theme="0" tint="-0.24994659260841701"/>
                </patternFill>
              </fill>
            </x14:dxf>
          </x14:cfRule>
          <xm:sqref>O286:S290</xm:sqref>
        </x14:conditionalFormatting>
        <x14:conditionalFormatting xmlns:xm="http://schemas.microsoft.com/office/excel/2006/main">
          <x14:cfRule type="expression" priority="12" id="{BABBBBFE-A83C-412E-BD81-2EA4C5C37257}">
            <xm:f>Cover!$E$15=O$6</xm:f>
            <x14:dxf>
              <fill>
                <patternFill>
                  <bgColor theme="7" tint="0.59996337778862885"/>
                </patternFill>
              </fill>
            </x14:dxf>
          </x14:cfRule>
          <x14:cfRule type="expression" priority="11" id="{EC545939-8515-4CD8-9419-C65F814B6082}">
            <xm:f>Cover!$E$15&lt;&gt;O$6</xm:f>
            <x14:dxf>
              <fill>
                <patternFill>
                  <bgColor theme="0" tint="-0.24994659260841701"/>
                </patternFill>
              </fill>
            </x14:dxf>
          </x14:cfRule>
          <xm:sqref>O294:S298</xm:sqref>
        </x14:conditionalFormatting>
        <x14:conditionalFormatting xmlns:xm="http://schemas.microsoft.com/office/excel/2006/main">
          <x14:cfRule type="expression" priority="10" id="{BC879ECC-3B04-4EC2-A4D0-FA767BA70EC4}">
            <xm:f>Cover!$E$15=O$6</xm:f>
            <x14:dxf>
              <fill>
                <patternFill>
                  <bgColor theme="7" tint="0.59996337778862885"/>
                </patternFill>
              </fill>
            </x14:dxf>
          </x14:cfRule>
          <x14:cfRule type="expression" priority="9" id="{B690CF5D-CC8B-4273-A3CF-BF8D39DBFB49}">
            <xm:f>Cover!$E$15&lt;&gt;O$6</xm:f>
            <x14:dxf>
              <fill>
                <patternFill>
                  <bgColor theme="0" tint="-0.24994659260841701"/>
                </patternFill>
              </fill>
            </x14:dxf>
          </x14:cfRule>
          <xm:sqref>O302:S306</xm:sqref>
        </x14:conditionalFormatting>
        <x14:conditionalFormatting xmlns:xm="http://schemas.microsoft.com/office/excel/2006/main">
          <x14:cfRule type="expression" priority="8" id="{A8A3B84F-D9FA-4E5C-B1E2-AFD3274EF38D}">
            <xm:f>Cover!$E$15=O$6</xm:f>
            <x14:dxf>
              <fill>
                <patternFill>
                  <bgColor theme="7" tint="0.59996337778862885"/>
                </patternFill>
              </fill>
            </x14:dxf>
          </x14:cfRule>
          <x14:cfRule type="expression" priority="7" id="{C70D258B-F1F8-4197-9596-9B3643BEC908}">
            <xm:f>Cover!$E$15&lt;&gt;O$6</xm:f>
            <x14:dxf>
              <fill>
                <patternFill>
                  <bgColor theme="0" tint="-0.24994659260841701"/>
                </patternFill>
              </fill>
            </x14:dxf>
          </x14:cfRule>
          <xm:sqref>O310:S314</xm:sqref>
        </x14:conditionalFormatting>
        <x14:conditionalFormatting xmlns:xm="http://schemas.microsoft.com/office/excel/2006/main">
          <x14:cfRule type="expression" priority="6" id="{3C02EE55-D60B-411E-80E0-6B1CD8B739F9}">
            <xm:f>Cover!$E$15=O$6</xm:f>
            <x14:dxf>
              <fill>
                <patternFill>
                  <bgColor theme="7" tint="0.59996337778862885"/>
                </patternFill>
              </fill>
            </x14:dxf>
          </x14:cfRule>
          <x14:cfRule type="expression" priority="5" id="{A5ADD1E5-326D-43B0-9AEC-4F7D475DBEC6}">
            <xm:f>Cover!$E$15&lt;&gt;O$6</xm:f>
            <x14:dxf>
              <fill>
                <patternFill>
                  <bgColor theme="0" tint="-0.24994659260841701"/>
                </patternFill>
              </fill>
            </x14:dxf>
          </x14:cfRule>
          <xm:sqref>O318:S322</xm:sqref>
        </x14:conditionalFormatting>
        <x14:conditionalFormatting xmlns:xm="http://schemas.microsoft.com/office/excel/2006/main">
          <x14:cfRule type="expression" priority="4" id="{D11D7351-8F37-4308-8A04-6E0DC859DDD0}">
            <xm:f>Cover!$E$15=O$6</xm:f>
            <x14:dxf>
              <fill>
                <patternFill>
                  <bgColor theme="7" tint="0.59996337778862885"/>
                </patternFill>
              </fill>
            </x14:dxf>
          </x14:cfRule>
          <x14:cfRule type="expression" priority="3" id="{961425ED-C076-41C6-81B2-6ABEB039405F}">
            <xm:f>Cover!$E$15&lt;&gt;O$6</xm:f>
            <x14:dxf>
              <fill>
                <patternFill>
                  <bgColor theme="0" tint="-0.24994659260841701"/>
                </patternFill>
              </fill>
            </x14:dxf>
          </x14:cfRule>
          <xm:sqref>O326:S330</xm:sqref>
        </x14:conditionalFormatting>
        <x14:conditionalFormatting xmlns:xm="http://schemas.microsoft.com/office/excel/2006/main">
          <x14:cfRule type="expression" priority="2" id="{BC7C1515-551F-483C-902A-636C242E63F1}">
            <xm:f>Cover!$E$15=O$6</xm:f>
            <x14:dxf>
              <fill>
                <patternFill>
                  <bgColor theme="7" tint="0.59996337778862885"/>
                </patternFill>
              </fill>
            </x14:dxf>
          </x14:cfRule>
          <x14:cfRule type="expression" priority="1" id="{1B8BFF5B-FB26-4C6C-8A7B-BFF48D135511}">
            <xm:f>Cover!$E$15&lt;&gt;O$6</xm:f>
            <x14:dxf>
              <fill>
                <patternFill>
                  <bgColor theme="0" tint="-0.24994659260841701"/>
                </patternFill>
              </fill>
            </x14:dxf>
          </x14:cfRule>
          <xm:sqref>O334:S338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tabColor rgb="FFFF9900"/>
    <pageSetUpPr autoPageBreaks="0"/>
  </sheetPr>
  <dimension ref="A1:Z193"/>
  <sheetViews>
    <sheetView zoomScale="60" zoomScaleNormal="60" workbookViewId="0">
      <pane ySplit="4" topLeftCell="A159" activePane="bottomLeft" state="frozen"/>
      <selection pane="bottomLeft" activeCell="A3" sqref="A3:D3"/>
    </sheetView>
  </sheetViews>
  <sheetFormatPr defaultColWidth="0" defaultRowHeight="14.5"/>
  <cols>
    <col min="1" max="2" width="1.453125" customWidth="1"/>
    <col min="3" max="3" width="28.54296875" customWidth="1"/>
    <col min="4" max="4" width="35" bestFit="1" customWidth="1"/>
    <col min="5" max="5" width="19.453125" customWidth="1"/>
    <col min="6" max="6" width="31.453125" customWidth="1"/>
    <col min="7" max="9" width="25.54296875" customWidth="1"/>
    <col min="10" max="14" width="16.453125" customWidth="1"/>
    <col min="15" max="15" width="18.453125" bestFit="1" customWidth="1"/>
    <col min="16" max="16" width="19.453125" bestFit="1" customWidth="1"/>
    <col min="17" max="17" width="18" bestFit="1" customWidth="1"/>
    <col min="18" max="18" width="13.54296875" bestFit="1" customWidth="1"/>
    <col min="19" max="19" width="16.54296875" bestFit="1" customWidth="1"/>
    <col min="20" max="22" width="8.54296875" customWidth="1"/>
    <col min="23" max="26" width="0" hidden="1" customWidth="1"/>
    <col min="27" max="16384" width="8.54296875" hidden="1"/>
  </cols>
  <sheetData>
    <row r="1" spans="1:18" ht="25">
      <c r="A1" s="1" t="s">
        <v>0</v>
      </c>
      <c r="B1" s="44"/>
      <c r="C1" s="44"/>
      <c r="D1" s="44"/>
      <c r="E1" s="44"/>
      <c r="F1" s="44"/>
      <c r="G1" s="44"/>
      <c r="H1" s="44"/>
      <c r="I1" s="44"/>
      <c r="J1" s="44"/>
      <c r="K1" s="44"/>
      <c r="L1" s="44"/>
      <c r="M1" s="44"/>
      <c r="N1" s="44"/>
      <c r="O1" s="44"/>
      <c r="P1" s="44"/>
      <c r="Q1" s="44"/>
      <c r="R1" s="44"/>
    </row>
    <row r="2" spans="1:18" ht="25">
      <c r="A2" s="4" t="str">
        <f>Cover!$E$13</f>
        <v>Master</v>
      </c>
      <c r="B2" s="44"/>
      <c r="C2" s="44"/>
      <c r="D2" s="44"/>
      <c r="E2" s="44"/>
      <c r="F2" s="44"/>
      <c r="G2" s="44"/>
      <c r="H2" s="44"/>
      <c r="I2" s="44"/>
      <c r="J2" s="44"/>
      <c r="K2" s="44"/>
      <c r="L2" s="44"/>
      <c r="M2" s="44"/>
      <c r="N2" s="44"/>
      <c r="O2" s="44"/>
      <c r="P2" s="44"/>
      <c r="Q2" s="44"/>
      <c r="R2" s="44"/>
    </row>
    <row r="3" spans="1:18" ht="25">
      <c r="A3" s="4">
        <f>Cover!E15</f>
        <v>2025</v>
      </c>
      <c r="B3" s="4"/>
      <c r="C3" s="4"/>
      <c r="D3" s="4"/>
      <c r="E3" s="44"/>
      <c r="F3" s="44"/>
      <c r="G3" s="44"/>
      <c r="H3" s="44"/>
      <c r="I3" s="44"/>
      <c r="J3" s="44"/>
      <c r="K3" s="44"/>
      <c r="L3" s="44"/>
      <c r="M3" s="44"/>
      <c r="N3" s="44"/>
      <c r="O3" s="44"/>
      <c r="P3" s="44"/>
      <c r="Q3" s="44"/>
      <c r="R3" s="44"/>
    </row>
    <row r="4" spans="1:18" ht="25.5" thickBot="1">
      <c r="A4" s="1302" t="s">
        <v>25</v>
      </c>
      <c r="B4" s="46"/>
      <c r="C4" s="46"/>
      <c r="D4" s="46"/>
      <c r="E4" s="46"/>
      <c r="F4" s="46"/>
      <c r="G4" s="46"/>
      <c r="H4" s="46"/>
      <c r="I4" s="46"/>
      <c r="J4" s="46"/>
      <c r="K4" s="46"/>
      <c r="L4" s="46"/>
      <c r="M4" s="46"/>
      <c r="N4" s="46"/>
      <c r="O4" s="46"/>
      <c r="P4" s="46"/>
      <c r="Q4" s="46"/>
      <c r="R4" s="46"/>
    </row>
    <row r="6" spans="1:18" ht="15.5">
      <c r="C6" s="36"/>
      <c r="D6" s="36"/>
      <c r="E6" s="36"/>
      <c r="F6" s="36"/>
      <c r="G6" s="36"/>
      <c r="H6" s="37"/>
      <c r="I6" s="37"/>
      <c r="J6" s="37"/>
      <c r="K6" s="37"/>
      <c r="L6" s="37"/>
      <c r="M6" s="37"/>
      <c r="N6" s="37"/>
    </row>
    <row r="7" spans="1:18" ht="15.5">
      <c r="C7" s="36"/>
      <c r="D7" s="36"/>
      <c r="E7" s="36"/>
      <c r="F7" s="36"/>
      <c r="G7" s="36"/>
      <c r="H7" s="37"/>
      <c r="I7" s="37"/>
      <c r="J7" s="37"/>
      <c r="K7" s="37"/>
      <c r="L7" s="37"/>
      <c r="M7" s="37"/>
      <c r="N7" s="37"/>
    </row>
    <row r="8" spans="1:18" s="27" customFormat="1" ht="18">
      <c r="A8" s="28"/>
      <c r="B8" s="28" t="s">
        <v>160</v>
      </c>
    </row>
    <row r="9" spans="1:18">
      <c r="B9" s="55"/>
      <c r="C9" s="55"/>
      <c r="D9" s="55"/>
      <c r="E9" s="56"/>
      <c r="F9" s="56"/>
      <c r="G9" s="56"/>
      <c r="H9" s="56"/>
      <c r="I9" s="56"/>
      <c r="J9" s="56"/>
      <c r="K9" s="56"/>
      <c r="L9" s="56"/>
      <c r="M9" s="56"/>
      <c r="N9" s="56"/>
    </row>
    <row r="10" spans="1:18">
      <c r="C10" s="84" t="s">
        <v>161</v>
      </c>
      <c r="D10" s="84" t="s">
        <v>162</v>
      </c>
      <c r="E10" s="85" t="s">
        <v>163</v>
      </c>
      <c r="F10" s="82" t="s">
        <v>164</v>
      </c>
      <c r="G10" s="82" t="s">
        <v>165</v>
      </c>
      <c r="H10" s="115" t="s">
        <v>166</v>
      </c>
      <c r="I10" s="115" t="s">
        <v>167</v>
      </c>
      <c r="J10" s="115" t="s">
        <v>168</v>
      </c>
      <c r="K10" s="115" t="s">
        <v>169</v>
      </c>
      <c r="L10" s="115" t="s">
        <v>170</v>
      </c>
      <c r="M10" s="115" t="s">
        <v>171</v>
      </c>
      <c r="N10" s="115" t="s">
        <v>172</v>
      </c>
      <c r="O10" s="116" t="s">
        <v>173</v>
      </c>
      <c r="P10" s="82" t="s">
        <v>174</v>
      </c>
      <c r="Q10" s="82" t="s">
        <v>175</v>
      </c>
      <c r="R10" s="82" t="s">
        <v>176</v>
      </c>
    </row>
    <row r="11" spans="1:18">
      <c r="C11" s="87" t="s">
        <v>5</v>
      </c>
      <c r="D11" s="87" t="s">
        <v>5</v>
      </c>
      <c r="E11" s="87">
        <v>2022</v>
      </c>
      <c r="F11" s="87" t="s">
        <v>177</v>
      </c>
      <c r="G11" s="87" t="s">
        <v>178</v>
      </c>
      <c r="H11" s="83"/>
      <c r="I11" s="83" t="s">
        <v>167</v>
      </c>
      <c r="J11" s="87" t="s">
        <v>179</v>
      </c>
      <c r="K11" s="83"/>
      <c r="L11" s="83" t="s">
        <v>180</v>
      </c>
      <c r="M11" s="87" t="s">
        <v>181</v>
      </c>
      <c r="N11" s="87" t="s">
        <v>182</v>
      </c>
      <c r="O11" s="87" t="s">
        <v>183</v>
      </c>
      <c r="P11" s="87" t="s">
        <v>184</v>
      </c>
      <c r="Q11" s="87" t="s">
        <v>185</v>
      </c>
      <c r="R11" s="87" t="s">
        <v>186</v>
      </c>
    </row>
    <row r="12" spans="1:18">
      <c r="C12" s="87" t="s">
        <v>187</v>
      </c>
      <c r="D12" s="87" t="s">
        <v>188</v>
      </c>
      <c r="E12" s="87">
        <v>2023</v>
      </c>
      <c r="F12" s="87" t="s">
        <v>189</v>
      </c>
      <c r="G12" s="87" t="s">
        <v>171</v>
      </c>
      <c r="H12" s="83"/>
      <c r="I12" s="83" t="s">
        <v>190</v>
      </c>
      <c r="J12" s="87" t="s">
        <v>191</v>
      </c>
      <c r="K12" s="83"/>
      <c r="L12" s="83" t="s">
        <v>192</v>
      </c>
      <c r="M12" s="87" t="s">
        <v>193</v>
      </c>
      <c r="N12" s="87" t="s">
        <v>194</v>
      </c>
      <c r="O12" s="87" t="s">
        <v>195</v>
      </c>
      <c r="P12" s="87" t="s">
        <v>196</v>
      </c>
      <c r="Q12" s="87" t="s">
        <v>197</v>
      </c>
      <c r="R12" s="87" t="s">
        <v>198</v>
      </c>
    </row>
    <row r="13" spans="1:18">
      <c r="C13" s="87" t="s">
        <v>199</v>
      </c>
      <c r="D13" s="87" t="s">
        <v>200</v>
      </c>
      <c r="E13" s="87">
        <v>2024</v>
      </c>
      <c r="F13" s="87" t="s">
        <v>201</v>
      </c>
      <c r="G13" s="87" t="s">
        <v>202</v>
      </c>
      <c r="H13" s="83"/>
      <c r="I13" s="83"/>
      <c r="J13" s="87" t="s">
        <v>203</v>
      </c>
      <c r="K13" s="83"/>
      <c r="L13" s="83"/>
      <c r="M13" s="87"/>
      <c r="N13" s="87" t="s">
        <v>204</v>
      </c>
      <c r="O13" s="87" t="s">
        <v>205</v>
      </c>
      <c r="P13" s="87" t="s">
        <v>206</v>
      </c>
      <c r="Q13" s="87" t="s">
        <v>207</v>
      </c>
    </row>
    <row r="14" spans="1:18">
      <c r="C14" s="87" t="s">
        <v>208</v>
      </c>
      <c r="D14" s="87" t="s">
        <v>209</v>
      </c>
      <c r="E14" s="87">
        <v>2025</v>
      </c>
      <c r="F14" s="87"/>
      <c r="G14" s="87" t="s">
        <v>210</v>
      </c>
      <c r="H14" s="83"/>
      <c r="I14" s="83"/>
      <c r="J14" s="87" t="s">
        <v>211</v>
      </c>
      <c r="K14" s="83"/>
      <c r="L14" s="83"/>
      <c r="M14" s="87"/>
      <c r="N14" s="83"/>
      <c r="O14" s="87" t="s">
        <v>212</v>
      </c>
      <c r="P14" s="87" t="s">
        <v>213</v>
      </c>
      <c r="Q14" s="87"/>
    </row>
    <row r="15" spans="1:18">
      <c r="C15" s="87" t="s">
        <v>214</v>
      </c>
      <c r="D15" s="87" t="s">
        <v>215</v>
      </c>
      <c r="E15" s="87">
        <v>2026</v>
      </c>
      <c r="F15" s="87"/>
      <c r="G15" s="87" t="s">
        <v>201</v>
      </c>
      <c r="H15" s="83"/>
      <c r="I15" s="83"/>
      <c r="J15" s="87" t="s">
        <v>112</v>
      </c>
      <c r="K15" s="83"/>
      <c r="L15" s="83"/>
      <c r="M15" s="87"/>
      <c r="N15" s="83"/>
      <c r="O15" s="87" t="s">
        <v>216</v>
      </c>
      <c r="P15" s="87" t="s">
        <v>217</v>
      </c>
      <c r="Q15" s="87"/>
    </row>
    <row r="16" spans="1:18">
      <c r="C16" s="87" t="s">
        <v>218</v>
      </c>
      <c r="D16" s="87" t="s">
        <v>219</v>
      </c>
      <c r="E16" s="87"/>
      <c r="F16" s="87"/>
      <c r="G16" s="87"/>
      <c r="H16" s="83"/>
      <c r="I16" s="83"/>
      <c r="J16" s="87" t="s">
        <v>220</v>
      </c>
      <c r="K16" s="83"/>
      <c r="L16" s="83"/>
      <c r="M16" s="87"/>
      <c r="N16" s="83"/>
      <c r="O16" s="87" t="s">
        <v>221</v>
      </c>
      <c r="P16" s="87" t="s">
        <v>222</v>
      </c>
      <c r="Q16" s="87"/>
    </row>
    <row r="17" spans="2:18">
      <c r="C17" s="87" t="s">
        <v>223</v>
      </c>
      <c r="D17" s="87" t="s">
        <v>224</v>
      </c>
      <c r="E17" s="87"/>
      <c r="F17" s="87"/>
      <c r="G17" s="87"/>
      <c r="H17" s="83"/>
      <c r="I17" s="83"/>
      <c r="J17" s="87" t="s">
        <v>225</v>
      </c>
      <c r="K17" s="83"/>
      <c r="L17" s="83"/>
      <c r="M17" s="87"/>
      <c r="N17" s="83"/>
      <c r="O17" s="87" t="s">
        <v>226</v>
      </c>
      <c r="P17" s="83"/>
      <c r="Q17" s="83"/>
      <c r="R17" s="87"/>
    </row>
    <row r="18" spans="2:18">
      <c r="C18" s="87" t="s">
        <v>227</v>
      </c>
      <c r="D18" s="87" t="s">
        <v>228</v>
      </c>
      <c r="E18" s="87"/>
      <c r="F18" s="87"/>
      <c r="G18" s="87"/>
      <c r="H18" s="83"/>
      <c r="I18" s="83"/>
      <c r="J18" s="87" t="s">
        <v>216</v>
      </c>
      <c r="K18" s="83"/>
      <c r="L18" s="83"/>
      <c r="M18" s="87"/>
      <c r="N18" s="83"/>
      <c r="O18" s="87" t="s">
        <v>194</v>
      </c>
      <c r="P18" s="83"/>
      <c r="Q18" s="83"/>
      <c r="R18" s="87"/>
    </row>
    <row r="19" spans="2:18">
      <c r="C19" s="87" t="s">
        <v>229</v>
      </c>
      <c r="D19" s="87" t="s">
        <v>230</v>
      </c>
      <c r="E19" s="87"/>
      <c r="F19" s="87"/>
      <c r="G19" s="87"/>
      <c r="H19" s="83"/>
      <c r="I19" s="83"/>
      <c r="J19" s="87" t="s">
        <v>231</v>
      </c>
      <c r="K19" s="83"/>
      <c r="L19" s="83"/>
      <c r="M19" s="87"/>
      <c r="N19" s="83"/>
      <c r="O19" s="87" t="s">
        <v>232</v>
      </c>
      <c r="P19" s="83"/>
      <c r="Q19" s="83"/>
      <c r="R19" s="87"/>
    </row>
    <row r="20" spans="2:18">
      <c r="C20" s="87"/>
      <c r="D20" s="87"/>
      <c r="E20" s="87"/>
      <c r="F20" s="87"/>
      <c r="G20" s="87"/>
      <c r="H20" s="83"/>
      <c r="I20" s="83"/>
      <c r="J20" s="87" t="s">
        <v>233</v>
      </c>
      <c r="K20" s="83"/>
      <c r="L20" s="83"/>
      <c r="M20" s="87"/>
      <c r="N20" s="83"/>
      <c r="O20" s="87"/>
      <c r="P20" s="83"/>
      <c r="Q20" s="83"/>
      <c r="R20" s="87"/>
    </row>
    <row r="21" spans="2:18">
      <c r="C21" s="87"/>
      <c r="D21" s="87"/>
      <c r="E21" s="87"/>
      <c r="F21" s="87"/>
      <c r="G21" s="87"/>
      <c r="H21" s="83"/>
      <c r="I21" s="83"/>
      <c r="J21" s="87" t="s">
        <v>234</v>
      </c>
      <c r="K21" s="83"/>
      <c r="L21" s="83"/>
      <c r="M21" s="87"/>
      <c r="N21" s="83"/>
      <c r="O21" s="87"/>
      <c r="P21" s="83"/>
      <c r="Q21" s="83"/>
      <c r="R21" s="87"/>
    </row>
    <row r="22" spans="2:18">
      <c r="C22" s="87"/>
      <c r="D22" s="87"/>
      <c r="E22" s="87"/>
      <c r="F22" s="87"/>
      <c r="G22" s="87"/>
      <c r="H22" s="83"/>
      <c r="I22" s="83"/>
      <c r="J22" s="87" t="s">
        <v>235</v>
      </c>
      <c r="K22" s="83"/>
      <c r="L22" s="83"/>
      <c r="M22" s="87"/>
      <c r="N22" s="83"/>
      <c r="O22" s="87"/>
      <c r="P22" s="83"/>
      <c r="Q22" s="83"/>
      <c r="R22" s="87"/>
    </row>
    <row r="23" spans="2:18">
      <c r="B23" s="63"/>
      <c r="C23" s="87"/>
      <c r="D23" s="87"/>
      <c r="E23" s="87"/>
      <c r="F23" s="87"/>
      <c r="G23" s="87"/>
      <c r="H23" s="87"/>
      <c r="I23" s="87"/>
      <c r="J23" s="87"/>
      <c r="K23" s="87"/>
      <c r="L23" s="87"/>
      <c r="M23" s="87"/>
      <c r="N23" s="87"/>
      <c r="O23" s="86"/>
      <c r="P23" s="86"/>
      <c r="Q23" s="86"/>
      <c r="R23" s="86"/>
    </row>
    <row r="24" spans="2:18" s="27" customFormat="1" ht="18">
      <c r="B24" s="28" t="s">
        <v>236</v>
      </c>
    </row>
    <row r="25" spans="2:18" s="83" customFormat="1" ht="14.25" customHeight="1">
      <c r="B25" s="87"/>
      <c r="C25" s="87"/>
      <c r="D25" s="87"/>
      <c r="E25" s="87"/>
      <c r="F25" s="87"/>
      <c r="G25" s="87"/>
      <c r="H25" s="87"/>
      <c r="I25" s="87"/>
      <c r="J25" s="87"/>
      <c r="K25" s="87"/>
      <c r="L25" s="87"/>
      <c r="M25" s="87"/>
      <c r="N25" s="87"/>
    </row>
    <row r="26" spans="2:18" s="33" customFormat="1" ht="14.25" customHeight="1">
      <c r="B26" s="15"/>
      <c r="C26" s="34" t="s">
        <v>237</v>
      </c>
      <c r="D26" s="34"/>
    </row>
    <row r="27" spans="2:18" s="83" customFormat="1" ht="14.25" customHeight="1"/>
    <row r="28" spans="2:18" s="83" customFormat="1" ht="14.25" customHeight="1">
      <c r="C28" s="82" t="s">
        <v>238</v>
      </c>
      <c r="D28" s="82" t="s">
        <v>239</v>
      </c>
      <c r="E28" s="82" t="s">
        <v>240</v>
      </c>
    </row>
    <row r="29" spans="2:18" s="83" customFormat="1" ht="14.25" customHeight="1">
      <c r="C29" s="83" t="s">
        <v>241</v>
      </c>
      <c r="D29" s="83" t="s">
        <v>242</v>
      </c>
      <c r="E29" s="83" t="s">
        <v>243</v>
      </c>
    </row>
    <row r="30" spans="2:18" s="83" customFormat="1" ht="14.25" customHeight="1">
      <c r="B30" s="90"/>
      <c r="C30" s="83" t="s">
        <v>244</v>
      </c>
      <c r="D30" s="83" t="s">
        <v>245</v>
      </c>
      <c r="E30" s="83" t="s">
        <v>246</v>
      </c>
    </row>
    <row r="31" spans="2:18" s="83" customFormat="1" ht="14.25" customHeight="1">
      <c r="B31" s="90"/>
      <c r="C31" s="83" t="s">
        <v>247</v>
      </c>
      <c r="D31" s="83" t="s">
        <v>248</v>
      </c>
      <c r="E31" s="83" t="s">
        <v>249</v>
      </c>
    </row>
    <row r="32" spans="2:18" s="83" customFormat="1" ht="14.25" customHeight="1">
      <c r="B32" s="90"/>
      <c r="C32" s="83" t="s">
        <v>250</v>
      </c>
      <c r="D32" s="83" t="s">
        <v>251</v>
      </c>
    </row>
    <row r="33" spans="3:7" s="83" customFormat="1" ht="14.25" customHeight="1">
      <c r="C33" s="83" t="s">
        <v>252</v>
      </c>
      <c r="D33" s="83" t="s">
        <v>253</v>
      </c>
    </row>
    <row r="34" spans="3:7" s="83" customFormat="1" ht="14.25" customHeight="1">
      <c r="C34" s="83" t="s">
        <v>254</v>
      </c>
      <c r="D34" s="83" t="s">
        <v>216</v>
      </c>
    </row>
    <row r="35" spans="3:7" s="83" customFormat="1" ht="14.25" customHeight="1">
      <c r="C35" s="83" t="s">
        <v>216</v>
      </c>
    </row>
    <row r="36" spans="3:7" s="83" customFormat="1" ht="14.25" customHeight="1"/>
    <row r="37" spans="3:7" s="33" customFormat="1" ht="14.25" customHeight="1">
      <c r="C37" s="34" t="s">
        <v>255</v>
      </c>
      <c r="D37" s="34"/>
    </row>
    <row r="38" spans="3:7" s="83" customFormat="1" ht="14.25" customHeight="1">
      <c r="C38" s="82"/>
      <c r="D38" s="82"/>
      <c r="E38" s="82"/>
    </row>
    <row r="39" spans="3:7" s="83" customFormat="1" ht="14.25" customHeight="1">
      <c r="C39" s="82" t="s">
        <v>256</v>
      </c>
      <c r="D39" s="82" t="s">
        <v>257</v>
      </c>
    </row>
    <row r="40" spans="3:7" s="83" customFormat="1" ht="14.25" customHeight="1">
      <c r="C40" s="83" t="s">
        <v>258</v>
      </c>
      <c r="D40" s="83" t="s">
        <v>259</v>
      </c>
    </row>
    <row r="41" spans="3:7" s="83" customFormat="1" ht="14.25" customHeight="1">
      <c r="C41" s="83" t="s">
        <v>260</v>
      </c>
      <c r="D41" s="83" t="s">
        <v>261</v>
      </c>
    </row>
    <row r="42" spans="3:7" s="83" customFormat="1" ht="14.25" customHeight="1">
      <c r="C42" s="83" t="s">
        <v>262</v>
      </c>
      <c r="D42" s="83" t="s">
        <v>263</v>
      </c>
    </row>
    <row r="43" spans="3:7" s="83" customFormat="1" ht="14.25" customHeight="1"/>
    <row r="44" spans="3:7" s="33" customFormat="1" ht="14.25" customHeight="1">
      <c r="C44" s="34" t="s">
        <v>264</v>
      </c>
      <c r="D44" s="34"/>
    </row>
    <row r="45" spans="3:7" s="83" customFormat="1" ht="14.25" customHeight="1"/>
    <row r="46" spans="3:7" s="83" customFormat="1" ht="14.25" customHeight="1">
      <c r="C46" s="82" t="s">
        <v>265</v>
      </c>
      <c r="D46" s="82" t="s">
        <v>266</v>
      </c>
      <c r="E46" s="82" t="s">
        <v>267</v>
      </c>
      <c r="F46" s="82" t="s">
        <v>268</v>
      </c>
      <c r="G46" s="82" t="s">
        <v>15</v>
      </c>
    </row>
    <row r="47" spans="3:7" s="83" customFormat="1" ht="14.25" customHeight="1">
      <c r="C47" s="83" t="s">
        <v>269</v>
      </c>
      <c r="D47" s="83" t="s">
        <v>270</v>
      </c>
      <c r="E47" s="83" t="s">
        <v>271</v>
      </c>
      <c r="F47" s="83" t="s">
        <v>272</v>
      </c>
      <c r="G47" s="83" t="s">
        <v>112</v>
      </c>
    </row>
    <row r="48" spans="3:7" s="83" customFormat="1" ht="14.25" customHeight="1">
      <c r="C48" s="83" t="s">
        <v>273</v>
      </c>
      <c r="D48" s="83" t="s">
        <v>274</v>
      </c>
      <c r="E48" s="83" t="s">
        <v>216</v>
      </c>
      <c r="F48" s="83" t="s">
        <v>275</v>
      </c>
      <c r="G48" s="83" t="s">
        <v>276</v>
      </c>
    </row>
    <row r="49" spans="3:7" s="83" customFormat="1" ht="14.25" customHeight="1">
      <c r="F49" s="83" t="s">
        <v>277</v>
      </c>
      <c r="G49" s="83" t="s">
        <v>191</v>
      </c>
    </row>
    <row r="50" spans="3:7" s="83" customFormat="1" ht="14.25" customHeight="1">
      <c r="F50" s="83" t="s">
        <v>278</v>
      </c>
      <c r="G50" s="83" t="s">
        <v>216</v>
      </c>
    </row>
    <row r="51" spans="3:7" s="83" customFormat="1" ht="14.25" customHeight="1">
      <c r="F51" s="83" t="s">
        <v>279</v>
      </c>
    </row>
    <row r="52" spans="3:7" s="83" customFormat="1" ht="14.25" customHeight="1">
      <c r="F52" s="83" t="s">
        <v>280</v>
      </c>
    </row>
    <row r="53" spans="3:7" s="83" customFormat="1" ht="14.25" customHeight="1"/>
    <row r="54" spans="3:7" s="33" customFormat="1" ht="14.25" customHeight="1">
      <c r="C54" s="34" t="s">
        <v>281</v>
      </c>
      <c r="D54" s="34"/>
    </row>
    <row r="55" spans="3:7" s="83" customFormat="1" ht="14.25" customHeight="1"/>
    <row r="56" spans="3:7" s="83" customFormat="1" ht="14.25" customHeight="1">
      <c r="C56" s="82" t="s">
        <v>282</v>
      </c>
    </row>
    <row r="57" spans="3:7" s="83" customFormat="1" ht="14.25" customHeight="1">
      <c r="C57" s="83" t="s">
        <v>283</v>
      </c>
    </row>
    <row r="58" spans="3:7" s="83" customFormat="1" ht="14.25" customHeight="1">
      <c r="C58" s="83" t="s">
        <v>284</v>
      </c>
      <c r="D58" s="82"/>
      <c r="G58" s="82"/>
    </row>
    <row r="59" spans="3:7" s="83" customFormat="1" ht="14.25" customHeight="1">
      <c r="C59" s="83" t="s">
        <v>285</v>
      </c>
    </row>
    <row r="60" spans="3:7" s="83" customFormat="1" ht="14.25" customHeight="1">
      <c r="C60" s="83" t="s">
        <v>286</v>
      </c>
    </row>
    <row r="61" spans="3:7" s="83" customFormat="1" ht="14.25" customHeight="1">
      <c r="C61" s="83" t="s">
        <v>287</v>
      </c>
    </row>
    <row r="62" spans="3:7" s="83" customFormat="1" ht="14.25" customHeight="1"/>
    <row r="63" spans="3:7" s="33" customFormat="1" ht="14.25" customHeight="1">
      <c r="C63" s="34" t="s">
        <v>288</v>
      </c>
      <c r="D63" s="34"/>
    </row>
    <row r="65" spans="3:4" s="83" customFormat="1" ht="14.25" customHeight="1">
      <c r="C65" s="82" t="s">
        <v>289</v>
      </c>
      <c r="D65" s="82" t="s">
        <v>290</v>
      </c>
    </row>
    <row r="66" spans="3:4" s="83" customFormat="1" ht="14.25" customHeight="1">
      <c r="C66" s="83" t="s">
        <v>291</v>
      </c>
      <c r="D66" s="83" t="s">
        <v>292</v>
      </c>
    </row>
    <row r="67" spans="3:4" s="83" customFormat="1" ht="14.25" customHeight="1">
      <c r="C67" s="83" t="s">
        <v>293</v>
      </c>
      <c r="D67" s="83" t="s">
        <v>294</v>
      </c>
    </row>
    <row r="68" spans="3:4" s="83" customFormat="1" ht="14.25" customHeight="1">
      <c r="C68" s="83" t="s">
        <v>295</v>
      </c>
      <c r="D68" s="83" t="s">
        <v>296</v>
      </c>
    </row>
    <row r="69" spans="3:4" s="83" customFormat="1" ht="14.25" customHeight="1">
      <c r="C69" s="83" t="s">
        <v>297</v>
      </c>
      <c r="D69" s="83" t="s">
        <v>298</v>
      </c>
    </row>
    <row r="70" spans="3:4" s="83" customFormat="1" ht="14.25" customHeight="1"/>
    <row r="71" spans="3:4" s="33" customFormat="1" ht="14.25" customHeight="1">
      <c r="C71" s="34" t="s">
        <v>299</v>
      </c>
      <c r="D71" s="34"/>
    </row>
    <row r="72" spans="3:4" s="83" customFormat="1" ht="14.25" customHeight="1"/>
    <row r="73" spans="3:4" s="83" customFormat="1" ht="14.25" customHeight="1">
      <c r="C73" s="82" t="s">
        <v>300</v>
      </c>
      <c r="D73" s="82" t="s">
        <v>301</v>
      </c>
    </row>
    <row r="74" spans="3:4" s="83" customFormat="1" ht="14.25" customHeight="1">
      <c r="C74" s="83" t="s">
        <v>302</v>
      </c>
      <c r="D74" s="83" t="s">
        <v>186</v>
      </c>
    </row>
    <row r="75" spans="3:4" s="83" customFormat="1" ht="14.25" customHeight="1">
      <c r="C75" s="83" t="s">
        <v>303</v>
      </c>
      <c r="D75" s="83" t="s">
        <v>198</v>
      </c>
    </row>
    <row r="76" spans="3:4" s="83" customFormat="1" ht="14.25" customHeight="1"/>
    <row r="77" spans="3:4" s="33" customFormat="1" ht="14.25" customHeight="1">
      <c r="C77" s="34" t="s">
        <v>304</v>
      </c>
      <c r="D77" s="34"/>
    </row>
    <row r="78" spans="3:4" s="83" customFormat="1" ht="14.25" customHeight="1"/>
    <row r="79" spans="3:4" s="83" customFormat="1" ht="14.25" customHeight="1">
      <c r="C79" s="82" t="s">
        <v>305</v>
      </c>
    </row>
    <row r="80" spans="3:4" s="83" customFormat="1" ht="14.25" customHeight="1">
      <c r="C80" s="83" t="s">
        <v>306</v>
      </c>
    </row>
    <row r="81" spans="3:4" s="83" customFormat="1" ht="14.25" customHeight="1">
      <c r="C81" s="83" t="s">
        <v>307</v>
      </c>
    </row>
    <row r="82" spans="3:4" s="83" customFormat="1" ht="14.25" customHeight="1"/>
    <row r="83" spans="3:4" s="33" customFormat="1" ht="14.25" customHeight="1">
      <c r="C83" s="34" t="s">
        <v>288</v>
      </c>
      <c r="D83" s="34"/>
    </row>
    <row r="84" spans="3:4" s="83" customFormat="1" ht="14.25" customHeight="1"/>
    <row r="85" spans="3:4" s="83" customFormat="1" ht="14.25" customHeight="1">
      <c r="C85" s="82" t="s">
        <v>289</v>
      </c>
      <c r="D85" s="82" t="s">
        <v>290</v>
      </c>
    </row>
    <row r="86" spans="3:4" s="83" customFormat="1" ht="14.25" customHeight="1">
      <c r="C86" s="83" t="s">
        <v>291</v>
      </c>
      <c r="D86" s="83" t="s">
        <v>292</v>
      </c>
    </row>
    <row r="87" spans="3:4" s="83" customFormat="1" ht="14.25" customHeight="1">
      <c r="C87" s="83" t="s">
        <v>293</v>
      </c>
      <c r="D87" s="83" t="s">
        <v>294</v>
      </c>
    </row>
    <row r="88" spans="3:4" s="83" customFormat="1" ht="14.25" customHeight="1">
      <c r="C88" s="83" t="s">
        <v>295</v>
      </c>
      <c r="D88" s="83" t="s">
        <v>296</v>
      </c>
    </row>
    <row r="89" spans="3:4" s="83" customFormat="1" ht="14.25" customHeight="1">
      <c r="C89" s="83" t="s">
        <v>297</v>
      </c>
      <c r="D89" s="83" t="s">
        <v>298</v>
      </c>
    </row>
    <row r="90" spans="3:4" s="83" customFormat="1" ht="14.25" customHeight="1"/>
    <row r="91" spans="3:4" s="33" customFormat="1" ht="14.25" customHeight="1">
      <c r="C91" s="34" t="s">
        <v>210</v>
      </c>
      <c r="D91" s="34"/>
    </row>
    <row r="92" spans="3:4" s="83" customFormat="1" ht="14.25" customHeight="1"/>
    <row r="93" spans="3:4" s="83" customFormat="1" ht="14.25" customHeight="1">
      <c r="C93" s="82" t="s">
        <v>308</v>
      </c>
    </row>
    <row r="94" spans="3:4" s="83" customFormat="1" ht="14.25" customHeight="1">
      <c r="C94" s="11" t="s">
        <v>309</v>
      </c>
    </row>
    <row r="95" spans="3:4" s="83" customFormat="1" ht="14.25" customHeight="1">
      <c r="C95" s="11" t="s">
        <v>310</v>
      </c>
    </row>
    <row r="96" spans="3:4" s="83" customFormat="1" ht="14.25" customHeight="1">
      <c r="C96" s="11" t="s">
        <v>311</v>
      </c>
    </row>
    <row r="97" spans="3:6" s="83" customFormat="1" ht="14.25" customHeight="1">
      <c r="C97" s="11" t="s">
        <v>312</v>
      </c>
    </row>
    <row r="98" spans="3:6" s="83" customFormat="1" ht="14.25" customHeight="1">
      <c r="C98" s="11" t="s">
        <v>313</v>
      </c>
    </row>
    <row r="99" spans="3:6" s="83" customFormat="1" ht="14.25" customHeight="1">
      <c r="C99" s="11" t="s">
        <v>314</v>
      </c>
    </row>
    <row r="100" spans="3:6" s="83" customFormat="1" ht="14.25" customHeight="1">
      <c r="C100" s="11" t="s">
        <v>315</v>
      </c>
    </row>
    <row r="101" spans="3:6" s="83" customFormat="1" ht="14.25" customHeight="1">
      <c r="C101" s="11" t="s">
        <v>316</v>
      </c>
    </row>
    <row r="102" spans="3:6" s="83" customFormat="1" ht="14.25" customHeight="1">
      <c r="C102" s="11" t="s">
        <v>216</v>
      </c>
    </row>
    <row r="103" spans="3:6" s="83" customFormat="1" ht="14.25" customHeight="1"/>
    <row r="104" spans="3:6" s="33" customFormat="1" ht="14.25" customHeight="1">
      <c r="C104" s="34" t="s">
        <v>317</v>
      </c>
      <c r="D104" s="34"/>
    </row>
    <row r="105" spans="3:6" s="83" customFormat="1" ht="14.25" customHeight="1"/>
    <row r="106" spans="3:6" s="83" customFormat="1" ht="14.25" customHeight="1">
      <c r="C106" s="82" t="s">
        <v>318</v>
      </c>
      <c r="D106" s="82" t="s">
        <v>319</v>
      </c>
      <c r="E106" s="82" t="s">
        <v>320</v>
      </c>
      <c r="F106" s="82" t="s">
        <v>321</v>
      </c>
    </row>
    <row r="107" spans="3:6" s="83" customFormat="1" ht="14.25" customHeight="1">
      <c r="C107" s="83" t="s">
        <v>322</v>
      </c>
      <c r="D107" s="83" t="s">
        <v>323</v>
      </c>
      <c r="E107" s="83" t="s">
        <v>324</v>
      </c>
      <c r="F107" s="83" t="s">
        <v>325</v>
      </c>
    </row>
    <row r="108" spans="3:6" s="83" customFormat="1" ht="14.25" customHeight="1">
      <c r="C108" s="83" t="s">
        <v>326</v>
      </c>
      <c r="D108" s="83" t="s">
        <v>327</v>
      </c>
      <c r="E108" s="83" t="s">
        <v>328</v>
      </c>
      <c r="F108" s="83" t="s">
        <v>329</v>
      </c>
    </row>
    <row r="109" spans="3:6" s="83" customFormat="1" ht="14.25" customHeight="1">
      <c r="C109" s="83" t="s">
        <v>330</v>
      </c>
      <c r="D109" s="83" t="s">
        <v>331</v>
      </c>
      <c r="E109" s="83" t="s">
        <v>332</v>
      </c>
      <c r="F109" s="83" t="s">
        <v>333</v>
      </c>
    </row>
    <row r="110" spans="3:6" s="83" customFormat="1" ht="14.25" customHeight="1">
      <c r="E110" s="83" t="s">
        <v>334</v>
      </c>
      <c r="F110" s="83" t="s">
        <v>335</v>
      </c>
    </row>
    <row r="111" spans="3:6" s="83" customFormat="1" ht="14.25" customHeight="1">
      <c r="E111" s="83" t="s">
        <v>336</v>
      </c>
      <c r="F111" s="83" t="s">
        <v>337</v>
      </c>
    </row>
    <row r="112" spans="3:6" s="83" customFormat="1" ht="14.25" customHeight="1">
      <c r="E112" s="83" t="s">
        <v>338</v>
      </c>
      <c r="F112" s="83" t="s">
        <v>339</v>
      </c>
    </row>
    <row r="113" spans="5:6" s="83" customFormat="1" ht="14.25" customHeight="1">
      <c r="E113" s="83" t="s">
        <v>340</v>
      </c>
      <c r="F113" s="83" t="s">
        <v>341</v>
      </c>
    </row>
    <row r="114" spans="5:6" s="83" customFormat="1" ht="14.25" customHeight="1">
      <c r="E114" s="83" t="s">
        <v>342</v>
      </c>
      <c r="F114" s="83" t="s">
        <v>343</v>
      </c>
    </row>
    <row r="115" spans="5:6" s="83" customFormat="1" ht="14.25" customHeight="1">
      <c r="E115" s="83" t="s">
        <v>344</v>
      </c>
      <c r="F115" s="83" t="s">
        <v>345</v>
      </c>
    </row>
    <row r="116" spans="5:6" s="83" customFormat="1" ht="14.25" customHeight="1">
      <c r="E116" s="83" t="s">
        <v>346</v>
      </c>
      <c r="F116" s="83" t="s">
        <v>347</v>
      </c>
    </row>
    <row r="117" spans="5:6" s="83" customFormat="1" ht="14.25" customHeight="1">
      <c r="E117" s="83" t="s">
        <v>348</v>
      </c>
      <c r="F117" s="83" t="s">
        <v>349</v>
      </c>
    </row>
    <row r="118" spans="5:6" s="83" customFormat="1" ht="14.25" customHeight="1">
      <c r="E118" s="83" t="s">
        <v>350</v>
      </c>
      <c r="F118" s="83" t="s">
        <v>351</v>
      </c>
    </row>
    <row r="119" spans="5:6" s="83" customFormat="1" ht="14.25" customHeight="1">
      <c r="E119" s="83" t="s">
        <v>352</v>
      </c>
      <c r="F119" s="83" t="s">
        <v>353</v>
      </c>
    </row>
    <row r="120" spans="5:6" s="83" customFormat="1" ht="14.25" customHeight="1">
      <c r="E120" s="83" t="s">
        <v>354</v>
      </c>
      <c r="F120" s="83" t="s">
        <v>355</v>
      </c>
    </row>
    <row r="121" spans="5:6" s="83" customFormat="1" ht="14.25" customHeight="1">
      <c r="E121" s="83" t="s">
        <v>356</v>
      </c>
      <c r="F121" s="83" t="s">
        <v>357</v>
      </c>
    </row>
    <row r="122" spans="5:6" s="83" customFormat="1" ht="14.25" customHeight="1">
      <c r="E122" s="83" t="s">
        <v>358</v>
      </c>
      <c r="F122" s="83" t="s">
        <v>357</v>
      </c>
    </row>
    <row r="123" spans="5:6" s="83" customFormat="1" ht="14.25" customHeight="1">
      <c r="E123" s="83" t="s">
        <v>359</v>
      </c>
      <c r="F123" s="83" t="s">
        <v>360</v>
      </c>
    </row>
    <row r="124" spans="5:6" s="83" customFormat="1" ht="14.25" customHeight="1">
      <c r="E124" s="83" t="s">
        <v>361</v>
      </c>
      <c r="F124" s="83" t="s">
        <v>362</v>
      </c>
    </row>
    <row r="125" spans="5:6" s="83" customFormat="1" ht="14.25" customHeight="1">
      <c r="E125" s="83" t="s">
        <v>363</v>
      </c>
      <c r="F125" s="83" t="s">
        <v>364</v>
      </c>
    </row>
    <row r="126" spans="5:6" s="83" customFormat="1" ht="14.25" customHeight="1">
      <c r="E126" s="83" t="s">
        <v>365</v>
      </c>
      <c r="F126" s="83" t="s">
        <v>366</v>
      </c>
    </row>
    <row r="127" spans="5:6" s="83" customFormat="1" ht="14.25" customHeight="1">
      <c r="E127" s="83" t="s">
        <v>367</v>
      </c>
      <c r="F127" s="83" t="s">
        <v>368</v>
      </c>
    </row>
    <row r="128" spans="5:6" s="83" customFormat="1" ht="14.25" customHeight="1">
      <c r="E128" s="83" t="s">
        <v>369</v>
      </c>
      <c r="F128" s="83" t="s">
        <v>370</v>
      </c>
    </row>
    <row r="129" spans="5:6" s="83" customFormat="1" ht="14.25" customHeight="1">
      <c r="E129" s="83" t="s">
        <v>371</v>
      </c>
      <c r="F129" s="83" t="s">
        <v>372</v>
      </c>
    </row>
    <row r="130" spans="5:6" s="83" customFormat="1" ht="14.25" customHeight="1">
      <c r="E130" s="83" t="s">
        <v>373</v>
      </c>
      <c r="F130" s="83" t="s">
        <v>374</v>
      </c>
    </row>
    <row r="131" spans="5:6" s="83" customFormat="1" ht="14.25" customHeight="1">
      <c r="E131" s="83" t="s">
        <v>375</v>
      </c>
      <c r="F131" s="83" t="s">
        <v>376</v>
      </c>
    </row>
    <row r="132" spans="5:6" s="83" customFormat="1" ht="14.25" customHeight="1">
      <c r="E132" s="83" t="s">
        <v>377</v>
      </c>
      <c r="F132" s="83" t="s">
        <v>378</v>
      </c>
    </row>
    <row r="133" spans="5:6" s="83" customFormat="1" ht="14.25" customHeight="1">
      <c r="E133" s="83" t="s">
        <v>379</v>
      </c>
      <c r="F133" s="83" t="s">
        <v>380</v>
      </c>
    </row>
    <row r="134" spans="5:6" s="83" customFormat="1" ht="14.25" customHeight="1">
      <c r="E134" s="83" t="s">
        <v>381</v>
      </c>
      <c r="F134" s="83" t="s">
        <v>382</v>
      </c>
    </row>
    <row r="135" spans="5:6" s="83" customFormat="1" ht="14.25" customHeight="1">
      <c r="E135" s="83" t="s">
        <v>383</v>
      </c>
      <c r="F135" s="83" t="s">
        <v>384</v>
      </c>
    </row>
    <row r="136" spans="5:6" s="83" customFormat="1" ht="14.25" customHeight="1">
      <c r="E136" s="83" t="s">
        <v>385</v>
      </c>
      <c r="F136" s="83" t="s">
        <v>386</v>
      </c>
    </row>
    <row r="137" spans="5:6" s="83" customFormat="1" ht="14.25" customHeight="1">
      <c r="E137" s="83" t="s">
        <v>387</v>
      </c>
      <c r="F137" s="83" t="s">
        <v>388</v>
      </c>
    </row>
    <row r="138" spans="5:6" s="83" customFormat="1" ht="14.25" customHeight="1">
      <c r="E138" s="83" t="s">
        <v>389</v>
      </c>
      <c r="F138" s="83" t="s">
        <v>390</v>
      </c>
    </row>
    <row r="139" spans="5:6" s="83" customFormat="1" ht="14.25" customHeight="1">
      <c r="E139" s="83" t="s">
        <v>391</v>
      </c>
      <c r="F139" s="83" t="s">
        <v>392</v>
      </c>
    </row>
    <row r="140" spans="5:6" s="83" customFormat="1" ht="14.25" customHeight="1">
      <c r="E140" s="83" t="s">
        <v>393</v>
      </c>
      <c r="F140" s="83" t="s">
        <v>394</v>
      </c>
    </row>
    <row r="141" spans="5:6" s="83" customFormat="1" ht="14.25" customHeight="1">
      <c r="E141" s="83" t="s">
        <v>395</v>
      </c>
      <c r="F141" s="83" t="s">
        <v>396</v>
      </c>
    </row>
    <row r="142" spans="5:6" s="83" customFormat="1" ht="14.25" customHeight="1">
      <c r="E142" s="83" t="s">
        <v>397</v>
      </c>
      <c r="F142" s="83" t="s">
        <v>398</v>
      </c>
    </row>
    <row r="143" spans="5:6" s="83" customFormat="1" ht="14.25" customHeight="1">
      <c r="E143" s="83" t="s">
        <v>399</v>
      </c>
      <c r="F143" s="83" t="s">
        <v>400</v>
      </c>
    </row>
    <row r="144" spans="5:6" s="83" customFormat="1" ht="14.25" customHeight="1">
      <c r="E144" s="83" t="s">
        <v>401</v>
      </c>
      <c r="F144" s="83" t="s">
        <v>402</v>
      </c>
    </row>
    <row r="145" spans="3:12" s="83" customFormat="1" ht="14.25" customHeight="1">
      <c r="E145" s="83" t="s">
        <v>403</v>
      </c>
      <c r="F145" s="83" t="s">
        <v>404</v>
      </c>
    </row>
    <row r="146" spans="3:12" s="83" customFormat="1" ht="14.25" customHeight="1"/>
    <row r="147" spans="3:12" s="33" customFormat="1" ht="14.25" customHeight="1">
      <c r="C147" s="34" t="s">
        <v>201</v>
      </c>
      <c r="D147" s="34"/>
    </row>
    <row r="149" spans="3:12" ht="15.5">
      <c r="C149" s="36" t="s">
        <v>172</v>
      </c>
      <c r="D149" s="99" t="s">
        <v>173</v>
      </c>
      <c r="E149" s="99" t="s">
        <v>405</v>
      </c>
      <c r="F149" s="99" t="s">
        <v>406</v>
      </c>
      <c r="G149" s="99" t="s">
        <v>407</v>
      </c>
      <c r="H149" s="99" t="s">
        <v>408</v>
      </c>
      <c r="I149" s="99" t="s">
        <v>409</v>
      </c>
      <c r="J149" s="99" t="s">
        <v>410</v>
      </c>
      <c r="K149" s="99" t="s">
        <v>411</v>
      </c>
      <c r="L149" s="99" t="s">
        <v>412</v>
      </c>
    </row>
    <row r="150" spans="3:12">
      <c r="C150" s="112" t="s">
        <v>182</v>
      </c>
      <c r="D150" s="112" t="s">
        <v>183</v>
      </c>
      <c r="E150" s="112" t="s">
        <v>272</v>
      </c>
      <c r="F150" s="112" t="s">
        <v>413</v>
      </c>
      <c r="G150" s="112" t="s">
        <v>414</v>
      </c>
      <c r="H150" s="112" t="s">
        <v>415</v>
      </c>
      <c r="I150" s="112" t="s">
        <v>416</v>
      </c>
      <c r="J150" s="112" t="s">
        <v>417</v>
      </c>
      <c r="K150" s="20" t="s">
        <v>418</v>
      </c>
      <c r="L150" s="20" t="s">
        <v>419</v>
      </c>
    </row>
    <row r="151" spans="3:12">
      <c r="C151" s="112" t="s">
        <v>420</v>
      </c>
      <c r="D151" s="112" t="s">
        <v>195</v>
      </c>
      <c r="E151" s="112" t="s">
        <v>421</v>
      </c>
      <c r="F151" s="112" t="s">
        <v>422</v>
      </c>
      <c r="G151" s="112" t="s">
        <v>423</v>
      </c>
      <c r="H151" s="112" t="s">
        <v>424</v>
      </c>
      <c r="I151" s="112" t="s">
        <v>425</v>
      </c>
      <c r="J151" s="112" t="s">
        <v>245</v>
      </c>
      <c r="K151" s="20" t="s">
        <v>426</v>
      </c>
      <c r="L151" s="20" t="s">
        <v>427</v>
      </c>
    </row>
    <row r="152" spans="3:12">
      <c r="C152" s="112" t="s">
        <v>204</v>
      </c>
      <c r="D152" s="112" t="s">
        <v>205</v>
      </c>
      <c r="E152" s="112" t="s">
        <v>428</v>
      </c>
      <c r="F152" s="112" t="s">
        <v>429</v>
      </c>
      <c r="G152" s="112" t="s">
        <v>430</v>
      </c>
      <c r="H152" s="112" t="s">
        <v>431</v>
      </c>
      <c r="I152" s="112" t="s">
        <v>432</v>
      </c>
      <c r="K152" s="20" t="s">
        <v>433</v>
      </c>
      <c r="L152" s="20" t="s">
        <v>434</v>
      </c>
    </row>
    <row r="153" spans="3:12">
      <c r="C153" s="112" t="s">
        <v>194</v>
      </c>
      <c r="D153" s="112" t="s">
        <v>212</v>
      </c>
      <c r="E153" s="112" t="s">
        <v>435</v>
      </c>
      <c r="F153" s="112" t="s">
        <v>436</v>
      </c>
      <c r="G153" s="112" t="s">
        <v>437</v>
      </c>
      <c r="H153" s="112" t="s">
        <v>438</v>
      </c>
      <c r="I153" s="112" t="s">
        <v>216</v>
      </c>
      <c r="K153" s="20" t="s">
        <v>439</v>
      </c>
      <c r="L153" s="20" t="s">
        <v>440</v>
      </c>
    </row>
    <row r="154" spans="3:12">
      <c r="C154" s="112" t="s">
        <v>441</v>
      </c>
      <c r="D154" s="112" t="s">
        <v>216</v>
      </c>
      <c r="E154" s="112"/>
      <c r="F154" s="112" t="s">
        <v>442</v>
      </c>
      <c r="G154" s="112" t="s">
        <v>443</v>
      </c>
      <c r="H154" s="112" t="s">
        <v>444</v>
      </c>
      <c r="I154" s="112" t="s">
        <v>445</v>
      </c>
      <c r="J154" s="112"/>
      <c r="K154" s="20" t="s">
        <v>446</v>
      </c>
      <c r="L154" s="20" t="s">
        <v>447</v>
      </c>
    </row>
    <row r="155" spans="3:12">
      <c r="C155" s="112"/>
      <c r="D155" s="112" t="s">
        <v>221</v>
      </c>
      <c r="E155" s="112"/>
      <c r="F155" s="112" t="s">
        <v>448</v>
      </c>
      <c r="G155" s="112" t="s">
        <v>449</v>
      </c>
      <c r="H155" s="112" t="s">
        <v>450</v>
      </c>
      <c r="I155" s="112" t="s">
        <v>451</v>
      </c>
      <c r="J155" s="112"/>
      <c r="K155" s="20" t="s">
        <v>452</v>
      </c>
      <c r="L155" s="20" t="s">
        <v>453</v>
      </c>
    </row>
    <row r="156" spans="3:12">
      <c r="C156" s="112"/>
      <c r="D156" s="112" t="s">
        <v>226</v>
      </c>
      <c r="E156" s="112"/>
      <c r="H156" s="112" t="s">
        <v>454</v>
      </c>
      <c r="I156" s="112" t="s">
        <v>455</v>
      </c>
      <c r="J156" s="112"/>
      <c r="K156" s="20" t="s">
        <v>456</v>
      </c>
      <c r="L156" s="20" t="s">
        <v>457</v>
      </c>
    </row>
    <row r="157" spans="3:12">
      <c r="C157" s="112"/>
      <c r="D157" s="112" t="s">
        <v>194</v>
      </c>
      <c r="E157" s="112"/>
      <c r="F157" s="112"/>
      <c r="G157" s="112"/>
      <c r="H157" s="112" t="s">
        <v>458</v>
      </c>
      <c r="I157" s="112" t="s">
        <v>459</v>
      </c>
      <c r="J157" s="112"/>
      <c r="K157" s="20" t="s">
        <v>460</v>
      </c>
      <c r="L157" s="20" t="s">
        <v>461</v>
      </c>
    </row>
    <row r="158" spans="3:12">
      <c r="C158" s="112"/>
      <c r="D158" s="112" t="s">
        <v>232</v>
      </c>
      <c r="E158" s="112"/>
      <c r="F158" s="112"/>
      <c r="G158" s="112"/>
      <c r="H158" s="112" t="s">
        <v>462</v>
      </c>
      <c r="I158" s="112" t="s">
        <v>463</v>
      </c>
      <c r="J158" s="112"/>
      <c r="K158" s="112" t="s">
        <v>464</v>
      </c>
      <c r="L158" s="11" t="s">
        <v>465</v>
      </c>
    </row>
    <row r="159" spans="3:12">
      <c r="C159" s="112"/>
      <c r="D159" s="112" t="s">
        <v>466</v>
      </c>
      <c r="E159" s="112"/>
      <c r="F159" s="112"/>
      <c r="G159" s="112"/>
      <c r="H159" s="11" t="s">
        <v>467</v>
      </c>
      <c r="I159" s="112"/>
      <c r="J159" s="112"/>
      <c r="K159" s="112" t="s">
        <v>468</v>
      </c>
      <c r="L159" s="11" t="s">
        <v>469</v>
      </c>
    </row>
    <row r="160" spans="3:12">
      <c r="C160" s="112"/>
      <c r="D160" s="11" t="s">
        <v>204</v>
      </c>
      <c r="E160" s="112"/>
      <c r="F160" s="112"/>
      <c r="G160" s="112"/>
      <c r="H160" s="112" t="s">
        <v>470</v>
      </c>
      <c r="I160" s="112"/>
      <c r="J160" s="112"/>
      <c r="L160" s="11" t="s">
        <v>471</v>
      </c>
    </row>
    <row r="161" spans="3:12">
      <c r="C161" s="112"/>
      <c r="D161" s="11" t="s">
        <v>232</v>
      </c>
      <c r="E161" s="112"/>
      <c r="F161" s="112"/>
      <c r="G161" s="112"/>
      <c r="H161" s="112"/>
      <c r="I161" s="112"/>
      <c r="J161" s="112"/>
      <c r="K161" s="112"/>
      <c r="L161" s="11" t="s">
        <v>472</v>
      </c>
    </row>
    <row r="162" spans="3:12">
      <c r="C162" s="112"/>
      <c r="D162" s="11" t="s">
        <v>473</v>
      </c>
      <c r="E162" s="112"/>
      <c r="F162" s="112"/>
      <c r="G162" s="112"/>
      <c r="H162" s="112"/>
      <c r="I162" s="112"/>
      <c r="J162" s="112"/>
      <c r="K162" s="112"/>
      <c r="L162" s="11" t="s">
        <v>474</v>
      </c>
    </row>
    <row r="163" spans="3:12">
      <c r="C163" s="112"/>
      <c r="D163" s="11" t="s">
        <v>182</v>
      </c>
      <c r="E163" s="112"/>
      <c r="F163" s="112"/>
      <c r="G163" s="112"/>
      <c r="H163" s="112"/>
      <c r="I163" s="112"/>
      <c r="J163" s="112"/>
      <c r="K163" s="112"/>
      <c r="L163" s="11" t="s">
        <v>475</v>
      </c>
    </row>
    <row r="164" spans="3:12">
      <c r="C164" s="112"/>
      <c r="D164" s="112"/>
      <c r="E164" s="112"/>
      <c r="F164" s="112"/>
      <c r="G164" s="112"/>
      <c r="H164" s="112"/>
      <c r="I164" s="112"/>
      <c r="J164" s="112"/>
      <c r="K164" s="112"/>
      <c r="L164" s="11" t="s">
        <v>476</v>
      </c>
    </row>
    <row r="165" spans="3:12">
      <c r="C165" s="112"/>
      <c r="D165" s="112"/>
      <c r="E165" s="112"/>
      <c r="F165" s="112"/>
      <c r="G165" s="112"/>
      <c r="H165" s="112"/>
      <c r="I165" s="112"/>
      <c r="J165" s="112"/>
      <c r="K165" s="112"/>
      <c r="L165" s="26" t="s">
        <v>477</v>
      </c>
    </row>
    <row r="166" spans="3:12">
      <c r="C166" s="112"/>
      <c r="D166" s="112"/>
      <c r="E166" s="112"/>
      <c r="F166" s="112"/>
      <c r="G166" s="112"/>
      <c r="H166" s="112"/>
      <c r="I166" s="112"/>
      <c r="J166" s="112"/>
      <c r="K166" s="112"/>
      <c r="L166" s="26" t="s">
        <v>478</v>
      </c>
    </row>
    <row r="167" spans="3:12">
      <c r="C167" s="112"/>
      <c r="D167" s="112"/>
      <c r="E167" s="112"/>
      <c r="F167" s="112"/>
      <c r="G167" s="112"/>
      <c r="H167" s="112"/>
      <c r="I167" s="112"/>
      <c r="J167" s="112"/>
      <c r="K167" s="112"/>
      <c r="L167" s="26" t="s">
        <v>479</v>
      </c>
    </row>
    <row r="168" spans="3:12">
      <c r="C168" s="112"/>
      <c r="D168" s="112"/>
      <c r="E168" s="112"/>
      <c r="F168" s="112"/>
      <c r="G168" s="112"/>
      <c r="H168" s="112"/>
      <c r="I168" s="112"/>
      <c r="J168" s="112"/>
      <c r="K168" s="112"/>
      <c r="L168" s="26" t="s">
        <v>480</v>
      </c>
    </row>
    <row r="169" spans="3:12">
      <c r="C169" s="112"/>
      <c r="D169" s="112"/>
      <c r="E169" s="112"/>
      <c r="F169" s="112"/>
      <c r="G169" s="112"/>
      <c r="H169" s="112"/>
      <c r="I169" s="112"/>
      <c r="J169" s="112"/>
      <c r="K169" s="112"/>
      <c r="L169" s="26" t="s">
        <v>481</v>
      </c>
    </row>
    <row r="170" spans="3:12">
      <c r="C170" s="112"/>
      <c r="D170" s="112"/>
      <c r="E170" s="112"/>
      <c r="F170" s="112"/>
      <c r="G170" s="112"/>
      <c r="H170" s="112"/>
      <c r="I170" s="112"/>
      <c r="J170" s="112"/>
      <c r="K170" s="112"/>
      <c r="L170" s="26" t="s">
        <v>482</v>
      </c>
    </row>
    <row r="171" spans="3:12">
      <c r="C171" s="112"/>
      <c r="D171" s="112"/>
      <c r="E171" s="112"/>
      <c r="F171" s="112"/>
      <c r="G171" s="112"/>
      <c r="H171" s="112"/>
      <c r="I171" s="112"/>
      <c r="J171" s="112"/>
      <c r="K171" s="112"/>
      <c r="L171" s="26" t="s">
        <v>483</v>
      </c>
    </row>
    <row r="172" spans="3:12">
      <c r="C172" s="112"/>
      <c r="D172" s="112"/>
      <c r="E172" s="112"/>
      <c r="F172" s="112"/>
      <c r="G172" s="112"/>
      <c r="H172" s="112"/>
      <c r="I172" s="112"/>
      <c r="J172" s="112"/>
      <c r="K172" s="112"/>
      <c r="L172" s="26" t="s">
        <v>484</v>
      </c>
    </row>
    <row r="173" spans="3:12">
      <c r="C173" s="112"/>
      <c r="D173" s="112"/>
      <c r="E173" s="112"/>
      <c r="F173" s="112"/>
      <c r="G173" s="112"/>
      <c r="H173" s="112"/>
      <c r="I173" s="112"/>
      <c r="J173" s="112"/>
      <c r="K173" s="112"/>
      <c r="L173" s="26" t="s">
        <v>485</v>
      </c>
    </row>
    <row r="182" spans="3:4" s="33" customFormat="1" ht="14">
      <c r="C182" s="34" t="s">
        <v>486</v>
      </c>
      <c r="D182" s="34"/>
    </row>
    <row r="184" spans="3:4" ht="15" thickBot="1">
      <c r="C184" s="540"/>
      <c r="D184" s="540"/>
    </row>
    <row r="185" spans="3:4" ht="15.5" thickBot="1">
      <c r="C185" s="1439" t="s">
        <v>487</v>
      </c>
      <c r="D185" s="1439" t="s">
        <v>488</v>
      </c>
    </row>
    <row r="186" spans="3:4" ht="15">
      <c r="C186" s="1440" t="s">
        <v>188</v>
      </c>
      <c r="D186" s="1436" t="s">
        <v>489</v>
      </c>
    </row>
    <row r="187" spans="3:4" ht="15">
      <c r="C187" s="1440" t="s">
        <v>200</v>
      </c>
      <c r="D187" s="1437" t="s">
        <v>490</v>
      </c>
    </row>
    <row r="188" spans="3:4" ht="15">
      <c r="C188" s="1440" t="s">
        <v>209</v>
      </c>
      <c r="D188" s="1437" t="s">
        <v>491</v>
      </c>
    </row>
    <row r="189" spans="3:4" ht="15">
      <c r="C189" s="1440" t="s">
        <v>215</v>
      </c>
      <c r="D189" s="1437" t="s">
        <v>492</v>
      </c>
    </row>
    <row r="190" spans="3:4" ht="15.5" thickBot="1">
      <c r="C190" s="1440" t="s">
        <v>493</v>
      </c>
      <c r="D190" s="1438" t="s">
        <v>494</v>
      </c>
    </row>
    <row r="191" spans="3:4" ht="15">
      <c r="C191" s="1440" t="s">
        <v>495</v>
      </c>
      <c r="D191" s="541"/>
    </row>
    <row r="192" spans="3:4" ht="15">
      <c r="C192" s="1440" t="s">
        <v>496</v>
      </c>
      <c r="D192" s="541"/>
    </row>
    <row r="193" spans="3:4" ht="15.5" thickBot="1">
      <c r="C193" s="1441" t="s">
        <v>497</v>
      </c>
      <c r="D193" s="541"/>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3F3C5-DBB5-4B38-9ACF-AD3E9997778C}">
  <sheetPr codeName="Sheet40">
    <tabColor theme="9"/>
    <pageSetUpPr autoPageBreaks="0"/>
  </sheetPr>
  <dimension ref="A1:XFC75"/>
  <sheetViews>
    <sheetView topLeftCell="B20" zoomScale="55" zoomScaleNormal="55" workbookViewId="0">
      <selection activeCell="AE42" sqref="AE42"/>
    </sheetView>
  </sheetViews>
  <sheetFormatPr defaultColWidth="0" defaultRowHeight="14"/>
  <cols>
    <col min="1" max="1" width="14.453125" style="11" customWidth="1"/>
    <col min="2" max="3" width="1.54296875" style="11" customWidth="1"/>
    <col min="4" max="4" width="24" style="11" bestFit="1" customWidth="1"/>
    <col min="5" max="14" width="0.54296875" style="11" customWidth="1"/>
    <col min="15" max="15" width="26.453125" style="11" bestFit="1" customWidth="1"/>
    <col min="16" max="16" width="27.453125" style="11" bestFit="1" customWidth="1"/>
    <col min="17" max="17" width="30" style="11" bestFit="1" customWidth="1"/>
    <col min="18" max="18" width="36.54296875" style="11" customWidth="1"/>
    <col min="19" max="19" width="10.453125" style="11" bestFit="1" customWidth="1"/>
    <col min="20" max="20" width="15.54296875" style="11" bestFit="1" customWidth="1"/>
    <col min="21" max="21" width="20" style="11" customWidth="1"/>
    <col min="22" max="22" width="13.453125" style="11" bestFit="1" customWidth="1"/>
    <col min="23" max="23" width="5.453125" style="11" bestFit="1" customWidth="1"/>
    <col min="24" max="28" width="15.1796875" style="11" customWidth="1"/>
    <col min="29" max="33" width="1.54296875" style="11" customWidth="1"/>
    <col min="34" max="16383" width="31.453125" style="11" hidden="1" customWidth="1"/>
    <col min="16384" max="16384" width="17.453125" style="11" hidden="1"/>
  </cols>
  <sheetData>
    <row r="1" spans="1:28" s="2" customFormat="1" ht="25">
      <c r="A1" s="62" t="s">
        <v>1365</v>
      </c>
      <c r="B1" s="3"/>
      <c r="P1" s="4" t="s">
        <v>1</v>
      </c>
      <c r="Q1" s="4"/>
      <c r="R1" s="4"/>
      <c r="Z1" s="3"/>
    </row>
    <row r="2" spans="1:28" s="2" customFormat="1" ht="25">
      <c r="A2" s="4" t="str">
        <f>Cover!$E$13</f>
        <v>Master</v>
      </c>
      <c r="B2" s="3"/>
    </row>
    <row r="3" spans="1:28" s="2" customFormat="1" ht="25">
      <c r="A3" s="4">
        <f>Cover!$E$15</f>
        <v>2025</v>
      </c>
      <c r="B3" s="4"/>
      <c r="C3" s="4"/>
      <c r="D3" s="4"/>
    </row>
    <row r="4" spans="1:28" s="5" customFormat="1" ht="25.5" thickBot="1">
      <c r="A4" s="1302" t="s">
        <v>57</v>
      </c>
      <c r="B4" s="6"/>
    </row>
    <row r="5" spans="1:28" ht="18">
      <c r="A5" s="7"/>
      <c r="B5" s="8"/>
      <c r="C5" s="8"/>
      <c r="D5" s="9"/>
      <c r="E5" s="9"/>
      <c r="F5" s="9"/>
      <c r="G5" s="9"/>
      <c r="H5" s="9"/>
      <c r="I5" s="9"/>
      <c r="J5" s="9"/>
      <c r="K5" s="9"/>
      <c r="L5" s="9"/>
      <c r="M5" s="9"/>
      <c r="N5" s="9"/>
      <c r="O5" s="9"/>
      <c r="P5" s="10"/>
      <c r="Q5" s="10"/>
      <c r="R5" s="10"/>
      <c r="S5" s="10"/>
      <c r="T5" s="10"/>
      <c r="U5" s="10"/>
      <c r="V5" s="10"/>
      <c r="W5" s="7"/>
      <c r="X5" s="68" t="s">
        <v>1743</v>
      </c>
      <c r="Y5" s="66"/>
      <c r="Z5" s="66"/>
      <c r="AA5" s="66"/>
      <c r="AB5" s="67"/>
    </row>
    <row r="6" spans="1:28" s="61" customFormat="1" ht="15.5">
      <c r="A6" s="21"/>
      <c r="B6" s="57"/>
      <c r="C6" s="57"/>
      <c r="D6" s="36" t="s">
        <v>164</v>
      </c>
      <c r="E6" s="36" t="s">
        <v>165</v>
      </c>
      <c r="F6" s="36" t="s">
        <v>166</v>
      </c>
      <c r="G6" s="36" t="s">
        <v>167</v>
      </c>
      <c r="H6" s="36" t="s">
        <v>168</v>
      </c>
      <c r="I6" s="36" t="s">
        <v>1624</v>
      </c>
      <c r="J6" s="36" t="s">
        <v>1625</v>
      </c>
      <c r="K6" s="36" t="s">
        <v>2578</v>
      </c>
      <c r="L6" s="36" t="s">
        <v>2579</v>
      </c>
      <c r="M6" s="36" t="s">
        <v>170</v>
      </c>
      <c r="N6" s="36" t="s">
        <v>171</v>
      </c>
      <c r="O6" s="36" t="s">
        <v>1555</v>
      </c>
      <c r="P6" s="37" t="s">
        <v>2509</v>
      </c>
      <c r="Q6" s="37" t="s">
        <v>405</v>
      </c>
      <c r="R6" s="37" t="s">
        <v>406</v>
      </c>
      <c r="S6" s="37" t="s">
        <v>174</v>
      </c>
      <c r="T6" s="37" t="s">
        <v>196</v>
      </c>
      <c r="U6" s="37" t="s">
        <v>1535</v>
      </c>
      <c r="V6" s="37" t="s">
        <v>1536</v>
      </c>
      <c r="W6" s="37" t="s">
        <v>175</v>
      </c>
      <c r="X6" s="16">
        <v>2022</v>
      </c>
      <c r="Y6" s="17">
        <v>2023</v>
      </c>
      <c r="Z6" s="17">
        <v>2024</v>
      </c>
      <c r="AA6" s="17">
        <v>2025</v>
      </c>
      <c r="AB6" s="18">
        <v>2026</v>
      </c>
    </row>
    <row r="7" spans="1:28" s="347" customFormat="1" ht="6" customHeight="1">
      <c r="B7" s="352"/>
      <c r="C7" s="352"/>
      <c r="D7" s="36"/>
      <c r="E7" s="36"/>
      <c r="F7" s="36"/>
      <c r="G7" s="36"/>
      <c r="H7" s="36"/>
      <c r="I7" s="36"/>
      <c r="J7" s="36"/>
      <c r="K7" s="36"/>
      <c r="L7" s="36"/>
      <c r="M7" s="36"/>
      <c r="N7" s="36"/>
      <c r="O7" s="36"/>
      <c r="P7" s="358"/>
      <c r="Q7" s="358"/>
      <c r="R7" s="358"/>
      <c r="S7" s="358"/>
      <c r="T7" s="358"/>
      <c r="U7" s="358"/>
      <c r="V7" s="358"/>
      <c r="W7" s="358"/>
      <c r="X7" s="430"/>
      <c r="Y7" s="430"/>
      <c r="Z7" s="430"/>
      <c r="AA7" s="430"/>
      <c r="AB7" s="430"/>
    </row>
    <row r="8" spans="1:28" ht="23">
      <c r="A8" s="437"/>
      <c r="B8" s="800" t="s">
        <v>1384</v>
      </c>
      <c r="C8" s="437"/>
      <c r="D8" s="437"/>
      <c r="E8" s="437"/>
      <c r="F8" s="437"/>
      <c r="G8" s="437"/>
      <c r="H8" s="27"/>
      <c r="I8" s="27"/>
      <c r="J8" s="27"/>
      <c r="K8" s="27"/>
      <c r="L8" s="27"/>
      <c r="M8" s="27"/>
      <c r="N8" s="27"/>
      <c r="O8" s="27"/>
      <c r="P8" s="27"/>
      <c r="Q8" s="27"/>
      <c r="R8" s="27"/>
      <c r="S8" s="27"/>
      <c r="T8" s="27"/>
      <c r="U8" s="27"/>
      <c r="V8" s="27"/>
      <c r="W8" s="27"/>
      <c r="X8" s="27"/>
      <c r="Y8" s="27"/>
      <c r="Z8" s="27"/>
      <c r="AA8" s="27"/>
      <c r="AB8" s="27"/>
    </row>
    <row r="9" spans="1:28" ht="13.5" customHeight="1">
      <c r="A9" s="21"/>
      <c r="B9" s="57"/>
      <c r="C9" s="57"/>
      <c r="D9" s="36"/>
      <c r="E9" s="36"/>
      <c r="F9" s="36"/>
      <c r="G9" s="36"/>
      <c r="H9" s="36"/>
      <c r="I9" s="36"/>
      <c r="J9" s="36"/>
      <c r="K9" s="36"/>
      <c r="L9" s="36"/>
      <c r="M9" s="36"/>
      <c r="N9" s="36"/>
      <c r="O9" s="36"/>
      <c r="P9" s="37"/>
      <c r="Q9" s="37"/>
      <c r="R9" s="37"/>
      <c r="S9" s="37"/>
      <c r="T9" s="37"/>
      <c r="U9" s="37"/>
      <c r="V9" s="37"/>
      <c r="W9" s="37"/>
      <c r="X9" s="374"/>
      <c r="Y9" s="374"/>
      <c r="Z9" s="374"/>
      <c r="AA9" s="374"/>
      <c r="AB9" s="374"/>
    </row>
    <row r="10" spans="1:28" s="27" customFormat="1" ht="18">
      <c r="B10" s="28" t="s">
        <v>2512</v>
      </c>
    </row>
    <row r="11" spans="1:28" s="61" customFormat="1" ht="15.5">
      <c r="A11" s="21"/>
      <c r="B11" s="57"/>
      <c r="C11" s="57"/>
      <c r="D11" s="36"/>
      <c r="E11" s="36"/>
      <c r="F11" s="36"/>
      <c r="G11" s="36"/>
      <c r="H11" s="36"/>
      <c r="I11" s="36"/>
      <c r="J11" s="36"/>
      <c r="K11" s="36"/>
      <c r="L11" s="36"/>
      <c r="M11" s="36"/>
      <c r="N11" s="36"/>
      <c r="O11" s="36"/>
      <c r="P11" s="37"/>
      <c r="Q11" s="37"/>
      <c r="R11" s="37"/>
      <c r="S11" s="37"/>
      <c r="T11" s="37"/>
      <c r="U11" s="37"/>
      <c r="V11" s="37"/>
      <c r="W11" s="37"/>
      <c r="X11" s="374"/>
      <c r="Y11" s="374"/>
      <c r="Z11" s="374"/>
      <c r="AA11" s="374"/>
      <c r="AB11" s="374"/>
    </row>
    <row r="12" spans="1:28" s="29" customFormat="1">
      <c r="A12" s="402" t="s">
        <v>2514</v>
      </c>
      <c r="D12" s="9" t="s">
        <v>189</v>
      </c>
      <c r="E12" s="9"/>
      <c r="F12" s="9"/>
      <c r="G12" s="9"/>
      <c r="H12" s="9"/>
      <c r="I12" s="9"/>
      <c r="J12" s="9"/>
      <c r="K12" s="9"/>
      <c r="M12" s="9"/>
      <c r="N12" s="9" t="s">
        <v>181</v>
      </c>
      <c r="O12" s="11" t="s">
        <v>2580</v>
      </c>
      <c r="S12" s="347" t="s">
        <v>184</v>
      </c>
      <c r="T12" s="351"/>
      <c r="U12" s="351"/>
      <c r="V12" s="21" t="s">
        <v>2540</v>
      </c>
      <c r="W12" s="355" t="s">
        <v>185</v>
      </c>
      <c r="X12" s="1118">
        <f>SUM(X30:X32)</f>
        <v>0</v>
      </c>
      <c r="Y12" s="1118">
        <f t="shared" ref="Y12:AB12" si="0">SUM(Y30:Y32)</f>
        <v>0</v>
      </c>
      <c r="Z12" s="1118">
        <f t="shared" si="0"/>
        <v>0</v>
      </c>
      <c r="AA12" s="1118">
        <f t="shared" si="0"/>
        <v>0</v>
      </c>
      <c r="AB12" s="1118">
        <f t="shared" si="0"/>
        <v>0</v>
      </c>
    </row>
    <row r="13" spans="1:28" s="29" customFormat="1">
      <c r="A13" s="402" t="s">
        <v>2514</v>
      </c>
      <c r="D13" s="9"/>
      <c r="E13" s="9"/>
      <c r="F13" s="9"/>
      <c r="G13" s="9"/>
      <c r="H13" s="9"/>
      <c r="I13" s="9"/>
      <c r="J13" s="9"/>
      <c r="K13" s="9"/>
      <c r="M13" s="9"/>
      <c r="N13" s="9"/>
      <c r="O13" s="11" t="str">
        <f>D34</f>
        <v>Training Costs</v>
      </c>
      <c r="S13" s="347" t="s">
        <v>184</v>
      </c>
      <c r="T13" s="351"/>
      <c r="U13" s="351"/>
      <c r="V13" s="21" t="s">
        <v>2540</v>
      </c>
      <c r="W13" s="355" t="s">
        <v>185</v>
      </c>
      <c r="X13" s="1118">
        <f>SUM(X36:X38)</f>
        <v>0</v>
      </c>
      <c r="Y13" s="1118">
        <f t="shared" ref="Y13:AB13" si="1">SUM(Y36:Y38)</f>
        <v>0</v>
      </c>
      <c r="Z13" s="1118">
        <f t="shared" si="1"/>
        <v>0</v>
      </c>
      <c r="AA13" s="1118">
        <f t="shared" si="1"/>
        <v>0</v>
      </c>
      <c r="AB13" s="1118">
        <f t="shared" si="1"/>
        <v>0</v>
      </c>
    </row>
    <row r="14" spans="1:28" s="29" customFormat="1">
      <c r="A14" s="402" t="s">
        <v>2514</v>
      </c>
      <c r="D14" s="9"/>
      <c r="E14" s="9"/>
      <c r="F14" s="9"/>
      <c r="G14" s="9"/>
      <c r="H14" s="9"/>
      <c r="I14" s="9"/>
      <c r="J14" s="9"/>
      <c r="K14" s="9"/>
      <c r="M14" s="9"/>
      <c r="N14" s="9"/>
      <c r="O14" s="11" t="str">
        <f>D40</f>
        <v>Administration Costs</v>
      </c>
      <c r="S14" s="347" t="s">
        <v>184</v>
      </c>
      <c r="T14" s="351"/>
      <c r="U14" s="351"/>
      <c r="V14" s="21" t="s">
        <v>2540</v>
      </c>
      <c r="W14" s="355" t="s">
        <v>185</v>
      </c>
      <c r="X14" s="1118">
        <f>SUM(X42:X42)</f>
        <v>0</v>
      </c>
      <c r="Y14" s="1118">
        <f>SUM(Y42:Y42)</f>
        <v>0</v>
      </c>
      <c r="Z14" s="1118">
        <f>SUM(Z42:Z42)</f>
        <v>0</v>
      </c>
      <c r="AA14" s="1118">
        <f>SUM(AA42:AA42)</f>
        <v>0</v>
      </c>
      <c r="AB14" s="1118">
        <f>SUM(AB42:AB42)</f>
        <v>0</v>
      </c>
    </row>
    <row r="15" spans="1:28" s="29" customFormat="1">
      <c r="A15" s="402" t="s">
        <v>2514</v>
      </c>
      <c r="D15" s="9"/>
      <c r="E15" s="9"/>
      <c r="F15" s="9"/>
      <c r="G15" s="9"/>
      <c r="H15" s="9"/>
      <c r="I15" s="9"/>
      <c r="J15" s="9"/>
      <c r="K15" s="9"/>
      <c r="M15" s="9"/>
      <c r="N15" s="9"/>
      <c r="O15" s="11" t="str">
        <f>C54</f>
        <v>External Funding</v>
      </c>
      <c r="S15" s="347" t="s">
        <v>184</v>
      </c>
      <c r="T15" s="351"/>
      <c r="U15" s="351"/>
      <c r="V15" s="21" t="s">
        <v>2540</v>
      </c>
      <c r="W15" s="355" t="s">
        <v>185</v>
      </c>
      <c r="X15" s="1118">
        <f>SUM(X56:X65)</f>
        <v>0</v>
      </c>
      <c r="Y15" s="1118">
        <f t="shared" ref="Y15:AB15" si="2">SUM(Y56:Y65)</f>
        <v>0</v>
      </c>
      <c r="Z15" s="1118">
        <f t="shared" si="2"/>
        <v>0</v>
      </c>
      <c r="AA15" s="1118">
        <f t="shared" si="2"/>
        <v>0</v>
      </c>
      <c r="AB15" s="1118">
        <f t="shared" si="2"/>
        <v>0</v>
      </c>
    </row>
    <row r="17" spans="1:28" s="29" customFormat="1">
      <c r="A17" s="402" t="s">
        <v>2514</v>
      </c>
      <c r="D17" s="9"/>
      <c r="E17" s="9"/>
      <c r="F17" s="9"/>
      <c r="G17" s="9"/>
      <c r="H17" s="9"/>
      <c r="I17" s="9"/>
      <c r="J17" s="9"/>
      <c r="K17" s="9"/>
      <c r="M17" s="9"/>
      <c r="N17" s="9"/>
      <c r="O17" s="11" t="s">
        <v>2581</v>
      </c>
      <c r="S17" s="347" t="s">
        <v>184</v>
      </c>
      <c r="T17" s="351"/>
      <c r="U17" s="351"/>
      <c r="V17" s="21" t="s">
        <v>2540</v>
      </c>
      <c r="W17" s="355" t="s">
        <v>185</v>
      </c>
      <c r="X17" s="1118">
        <f>SUM(X12:X15)</f>
        <v>0</v>
      </c>
      <c r="Y17" s="1118">
        <f t="shared" ref="Y17:AA17" si="3">SUM(Y12:Y15)</f>
        <v>0</v>
      </c>
      <c r="Z17" s="1118">
        <f t="shared" si="3"/>
        <v>0</v>
      </c>
      <c r="AA17" s="1118">
        <f t="shared" si="3"/>
        <v>0</v>
      </c>
      <c r="AB17" s="1118">
        <f>SUM(AB12:AB15)</f>
        <v>0</v>
      </c>
    </row>
    <row r="18" spans="1:28" s="29" customFormat="1">
      <c r="A18" s="402"/>
      <c r="D18" s="9"/>
      <c r="E18" s="9"/>
      <c r="F18" s="9"/>
      <c r="G18" s="9"/>
      <c r="H18" s="9"/>
      <c r="I18" s="9"/>
      <c r="J18" s="9"/>
      <c r="K18" s="9"/>
      <c r="M18" s="9"/>
      <c r="N18" s="9"/>
      <c r="O18" s="11"/>
      <c r="X18" s="399"/>
      <c r="Y18" s="399"/>
      <c r="Z18" s="399"/>
      <c r="AA18" s="399"/>
      <c r="AB18" s="399"/>
    </row>
    <row r="19" spans="1:28" s="29" customFormat="1">
      <c r="A19" s="402" t="s">
        <v>2514</v>
      </c>
      <c r="D19" s="9"/>
      <c r="E19" s="9"/>
      <c r="F19" s="9"/>
      <c r="G19" s="9"/>
      <c r="H19" s="9"/>
      <c r="I19" s="9"/>
      <c r="J19" s="9"/>
      <c r="K19" s="9"/>
      <c r="M19" s="9"/>
      <c r="N19" s="9"/>
      <c r="O19" s="11" t="s">
        <v>2582</v>
      </c>
      <c r="S19" s="347" t="s">
        <v>184</v>
      </c>
      <c r="T19" s="351"/>
      <c r="U19" s="351"/>
      <c r="V19" s="21" t="s">
        <v>2540</v>
      </c>
      <c r="W19" s="355" t="s">
        <v>185</v>
      </c>
      <c r="X19" s="1118">
        <f>SUM(X46:X50)</f>
        <v>0</v>
      </c>
      <c r="Y19" s="1118">
        <f t="shared" ref="Y19:AB19" si="4">SUM(Y46:Y50)</f>
        <v>0</v>
      </c>
      <c r="Z19" s="1118">
        <f t="shared" si="4"/>
        <v>0</v>
      </c>
      <c r="AA19" s="1118">
        <f t="shared" si="4"/>
        <v>0</v>
      </c>
      <c r="AB19" s="1118">
        <f t="shared" si="4"/>
        <v>0</v>
      </c>
    </row>
    <row r="20" spans="1:28" s="29" customFormat="1">
      <c r="A20" s="402"/>
      <c r="D20" s="9"/>
      <c r="E20" s="9"/>
      <c r="F20" s="9"/>
      <c r="G20" s="9"/>
      <c r="H20" s="9"/>
      <c r="I20" s="9"/>
      <c r="J20" s="9"/>
      <c r="K20" s="9"/>
      <c r="M20" s="9"/>
      <c r="N20" s="9"/>
      <c r="X20" s="1119"/>
      <c r="Y20" s="1119"/>
      <c r="Z20" s="1119"/>
      <c r="AA20" s="1119"/>
      <c r="AB20" s="1119"/>
    </row>
    <row r="21" spans="1:28" s="29" customFormat="1">
      <c r="A21" s="402" t="s">
        <v>2514</v>
      </c>
      <c r="D21" s="9"/>
      <c r="E21" s="9"/>
      <c r="F21" s="9"/>
      <c r="G21" s="9"/>
      <c r="H21" s="9"/>
      <c r="I21" s="9"/>
      <c r="J21" s="9"/>
      <c r="K21" s="9"/>
      <c r="M21" s="9"/>
      <c r="N21" s="9"/>
      <c r="O21" s="29" t="s">
        <v>2583</v>
      </c>
      <c r="S21" s="351" t="s">
        <v>184</v>
      </c>
      <c r="T21" s="351"/>
      <c r="U21" s="351"/>
      <c r="V21" s="116" t="s">
        <v>2540</v>
      </c>
      <c r="W21" s="364" t="s">
        <v>185</v>
      </c>
      <c r="X21" s="1120">
        <f>X19+X17</f>
        <v>0</v>
      </c>
      <c r="Y21" s="1120">
        <f t="shared" ref="Y21:AB21" si="5">Y19+Y17</f>
        <v>0</v>
      </c>
      <c r="Z21" s="1120">
        <f t="shared" si="5"/>
        <v>0</v>
      </c>
      <c r="AA21" s="1120">
        <f t="shared" si="5"/>
        <v>0</v>
      </c>
      <c r="AB21" s="1120">
        <f t="shared" si="5"/>
        <v>0</v>
      </c>
    </row>
    <row r="22" spans="1:28" s="29" customFormat="1">
      <c r="A22" s="402"/>
      <c r="D22" s="9"/>
      <c r="E22" s="9"/>
      <c r="F22" s="9"/>
      <c r="G22" s="9"/>
      <c r="H22" s="9"/>
      <c r="I22" s="9"/>
      <c r="J22" s="9"/>
      <c r="K22" s="9"/>
      <c r="M22" s="9"/>
      <c r="N22" s="9"/>
      <c r="S22" s="351"/>
      <c r="T22" s="351"/>
      <c r="U22" s="351"/>
      <c r="V22" s="21"/>
      <c r="W22" s="21"/>
      <c r="X22" s="1121"/>
      <c r="Y22" s="1121"/>
      <c r="Z22" s="1121"/>
      <c r="AA22" s="1121"/>
      <c r="AB22" s="1121"/>
    </row>
    <row r="23" spans="1:28">
      <c r="D23" s="20"/>
      <c r="E23" s="20"/>
      <c r="F23" s="20"/>
      <c r="G23" s="20"/>
      <c r="H23" s="12"/>
      <c r="I23" s="20"/>
      <c r="J23" s="20"/>
      <c r="K23" s="20"/>
      <c r="L23" s="20"/>
      <c r="M23" s="20"/>
      <c r="N23" s="20"/>
      <c r="Q23" s="147"/>
      <c r="S23" s="21"/>
      <c r="T23" s="21"/>
      <c r="U23" s="21"/>
      <c r="V23" s="21"/>
      <c r="W23" s="7"/>
      <c r="X23" s="1122"/>
      <c r="Y23" s="1122"/>
      <c r="Z23" s="1122"/>
      <c r="AA23" s="1122"/>
      <c r="AB23" s="1122"/>
    </row>
    <row r="24" spans="1:28" s="27" customFormat="1" ht="18">
      <c r="B24" s="28" t="s">
        <v>2567</v>
      </c>
      <c r="X24" s="1110"/>
      <c r="Y24" s="1110"/>
      <c r="Z24" s="1110"/>
      <c r="AA24" s="1110"/>
      <c r="AB24" s="1110"/>
    </row>
    <row r="25" spans="1:28" s="12" customFormat="1">
      <c r="P25" s="7"/>
      <c r="Q25" s="7"/>
      <c r="R25" s="7"/>
      <c r="S25" s="22"/>
      <c r="T25" s="22"/>
      <c r="U25" s="22"/>
      <c r="V25" s="22"/>
      <c r="W25" s="15"/>
      <c r="X25" s="1104"/>
      <c r="Y25" s="1104"/>
      <c r="Z25" s="1105"/>
      <c r="AA25" s="1106"/>
      <c r="AB25" s="1107"/>
    </row>
    <row r="26" spans="1:28" s="77" customFormat="1" ht="13.5" customHeight="1">
      <c r="A26" s="22"/>
      <c r="B26" s="22"/>
      <c r="C26" s="76" t="s">
        <v>2584</v>
      </c>
      <c r="D26" s="76"/>
      <c r="X26" s="1108"/>
      <c r="Y26" s="1108"/>
      <c r="Z26" s="1108"/>
      <c r="AA26" s="1108"/>
      <c r="AB26" s="1108"/>
    </row>
    <row r="27" spans="1:28" s="12" customFormat="1">
      <c r="P27" s="7"/>
      <c r="Q27" s="7"/>
      <c r="R27" s="7"/>
      <c r="S27" s="22"/>
      <c r="T27" s="22"/>
      <c r="U27" s="22"/>
      <c r="V27" s="22"/>
      <c r="W27" s="15"/>
      <c r="X27" s="1104"/>
      <c r="Y27" s="1104"/>
      <c r="Z27" s="1105"/>
      <c r="AA27" s="1106"/>
      <c r="AB27" s="1107"/>
    </row>
    <row r="28" spans="1:28" s="33" customFormat="1" ht="14.25" customHeight="1">
      <c r="A28" s="12"/>
      <c r="B28" s="12"/>
      <c r="C28" s="12"/>
      <c r="D28" s="80" t="s">
        <v>2585</v>
      </c>
      <c r="E28" s="81"/>
      <c r="F28" s="81"/>
      <c r="G28" s="81"/>
      <c r="H28" s="81"/>
      <c r="I28" s="81"/>
      <c r="J28" s="81"/>
      <c r="K28" s="81"/>
      <c r="L28" s="81"/>
      <c r="M28" s="81"/>
      <c r="N28" s="81"/>
      <c r="O28" s="81"/>
      <c r="P28" s="81"/>
      <c r="Q28" s="81"/>
      <c r="R28" s="81"/>
      <c r="S28" s="81"/>
      <c r="T28" s="81"/>
      <c r="U28" s="81"/>
      <c r="V28" s="81"/>
      <c r="W28" s="81"/>
      <c r="X28" s="1103"/>
      <c r="Y28" s="1103"/>
      <c r="Z28" s="1103"/>
      <c r="AA28" s="1103"/>
      <c r="AB28" s="1103"/>
    </row>
    <row r="29" spans="1:28" s="12" customFormat="1">
      <c r="P29" s="7"/>
      <c r="Q29" s="7"/>
      <c r="R29" s="7"/>
      <c r="S29" s="22"/>
      <c r="T29" s="22"/>
      <c r="U29" s="22"/>
      <c r="V29" s="22"/>
      <c r="W29" s="15"/>
      <c r="X29" s="1104"/>
      <c r="Y29" s="1104"/>
      <c r="Z29" s="1105"/>
      <c r="AA29" s="1106"/>
      <c r="AB29" s="1107"/>
    </row>
    <row r="30" spans="1:28">
      <c r="D30" s="20" t="s">
        <v>189</v>
      </c>
      <c r="E30" s="20"/>
      <c r="F30" s="20"/>
      <c r="G30" s="20"/>
      <c r="H30" s="20"/>
      <c r="I30" s="20"/>
      <c r="J30" s="20"/>
      <c r="K30" s="146"/>
      <c r="L30" s="20"/>
      <c r="M30" s="20"/>
      <c r="N30" s="20"/>
      <c r="O30" s="11" t="s">
        <v>1384</v>
      </c>
      <c r="P30" s="11" t="s">
        <v>2586</v>
      </c>
      <c r="Q30" s="11" t="s">
        <v>2587</v>
      </c>
      <c r="R30" s="11" t="s">
        <v>2588</v>
      </c>
      <c r="S30" s="21" t="s">
        <v>184</v>
      </c>
      <c r="T30" s="21"/>
      <c r="U30" s="21"/>
      <c r="V30" s="21" t="s">
        <v>2540</v>
      </c>
      <c r="W30" s="7" t="s">
        <v>185</v>
      </c>
      <c r="X30" s="727"/>
      <c r="Y30" s="727"/>
      <c r="Z30" s="727"/>
      <c r="AA30" s="727"/>
      <c r="AB30" s="727"/>
    </row>
    <row r="31" spans="1:28">
      <c r="D31" s="20" t="s">
        <v>189</v>
      </c>
      <c r="E31" s="20"/>
      <c r="F31" s="20"/>
      <c r="G31" s="20"/>
      <c r="H31" s="20"/>
      <c r="I31" s="20"/>
      <c r="J31" s="20"/>
      <c r="K31" s="89"/>
      <c r="L31" s="20"/>
      <c r="M31" s="20"/>
      <c r="N31" s="20"/>
      <c r="O31" s="11" t="s">
        <v>1384</v>
      </c>
      <c r="P31" s="11" t="s">
        <v>2586</v>
      </c>
      <c r="Q31" s="11" t="s">
        <v>2587</v>
      </c>
      <c r="R31" s="11" t="s">
        <v>2589</v>
      </c>
      <c r="S31" s="21" t="s">
        <v>184</v>
      </c>
      <c r="T31" s="21"/>
      <c r="U31" s="21"/>
      <c r="V31" s="21" t="s">
        <v>2540</v>
      </c>
      <c r="W31" s="7" t="s">
        <v>185</v>
      </c>
      <c r="X31" s="727"/>
      <c r="Y31" s="727"/>
      <c r="Z31" s="727"/>
      <c r="AA31" s="727"/>
      <c r="AB31" s="727"/>
    </row>
    <row r="32" spans="1:28">
      <c r="D32" s="20" t="s">
        <v>189</v>
      </c>
      <c r="E32" s="20"/>
      <c r="F32" s="20"/>
      <c r="G32" s="20"/>
      <c r="H32" s="20"/>
      <c r="I32" s="20"/>
      <c r="J32" s="20"/>
      <c r="K32" s="89"/>
      <c r="L32" s="20"/>
      <c r="M32" s="20"/>
      <c r="N32" s="20"/>
      <c r="O32" s="11" t="s">
        <v>1384</v>
      </c>
      <c r="P32" s="11" t="s">
        <v>2586</v>
      </c>
      <c r="Q32" s="11" t="s">
        <v>2587</v>
      </c>
      <c r="R32" s="11" t="s">
        <v>2590</v>
      </c>
      <c r="S32" s="21" t="s">
        <v>184</v>
      </c>
      <c r="T32" s="21"/>
      <c r="U32" s="21"/>
      <c r="V32" s="21" t="s">
        <v>2540</v>
      </c>
      <c r="W32" s="7" t="s">
        <v>185</v>
      </c>
      <c r="X32" s="727"/>
      <c r="Y32" s="727"/>
      <c r="Z32" s="727"/>
      <c r="AA32" s="727"/>
      <c r="AB32" s="727"/>
    </row>
    <row r="34" spans="3:23" s="33" customFormat="1" ht="14.25" customHeight="1">
      <c r="C34" s="12"/>
      <c r="D34" s="80" t="s">
        <v>2591</v>
      </c>
      <c r="E34" s="81"/>
      <c r="F34" s="81"/>
      <c r="G34" s="81"/>
      <c r="H34" s="81"/>
      <c r="I34" s="81"/>
      <c r="J34" s="81"/>
      <c r="K34" s="81"/>
      <c r="L34" s="81"/>
      <c r="M34" s="81"/>
      <c r="N34" s="81"/>
      <c r="O34" s="81"/>
      <c r="P34" s="81"/>
      <c r="Q34" s="81"/>
      <c r="R34" s="81"/>
      <c r="S34" s="81"/>
      <c r="T34" s="81"/>
      <c r="U34" s="81"/>
      <c r="V34" s="81"/>
      <c r="W34" s="81"/>
    </row>
    <row r="35" spans="3:23" s="12" customFormat="1">
      <c r="P35" s="7"/>
      <c r="Q35" s="7"/>
      <c r="R35" s="7"/>
      <c r="S35" s="22"/>
      <c r="T35" s="22"/>
      <c r="U35" s="22"/>
      <c r="V35" s="22"/>
      <c r="W35" s="15"/>
    </row>
    <row r="36" spans="3:23">
      <c r="D36" s="20" t="s">
        <v>189</v>
      </c>
      <c r="E36" s="20"/>
      <c r="F36" s="20"/>
      <c r="G36" s="20"/>
      <c r="H36" s="20"/>
      <c r="I36" s="20"/>
      <c r="J36" s="20"/>
      <c r="K36" s="89"/>
      <c r="L36" s="20"/>
      <c r="M36" s="20"/>
      <c r="N36" s="20"/>
      <c r="O36" s="11" t="s">
        <v>1384</v>
      </c>
      <c r="P36" s="11" t="s">
        <v>2586</v>
      </c>
      <c r="Q36" s="11" t="s">
        <v>2592</v>
      </c>
      <c r="R36" s="11" t="s">
        <v>2588</v>
      </c>
      <c r="S36" s="21" t="s">
        <v>184</v>
      </c>
      <c r="T36" s="21"/>
      <c r="U36" s="21"/>
      <c r="V36" s="21" t="s">
        <v>2540</v>
      </c>
      <c r="W36" s="7" t="s">
        <v>185</v>
      </c>
    </row>
    <row r="37" spans="3:23">
      <c r="D37" s="20" t="s">
        <v>189</v>
      </c>
      <c r="E37" s="20"/>
      <c r="F37" s="20"/>
      <c r="G37" s="20"/>
      <c r="H37" s="20"/>
      <c r="I37" s="20"/>
      <c r="J37" s="20"/>
      <c r="K37" s="89"/>
      <c r="L37" s="20"/>
      <c r="M37" s="20"/>
      <c r="N37" s="20"/>
      <c r="O37" s="11" t="s">
        <v>1384</v>
      </c>
      <c r="P37" s="11" t="s">
        <v>2586</v>
      </c>
      <c r="Q37" s="11" t="s">
        <v>2592</v>
      </c>
      <c r="R37" s="11" t="s">
        <v>2589</v>
      </c>
      <c r="S37" s="21" t="s">
        <v>184</v>
      </c>
      <c r="T37" s="21"/>
      <c r="U37" s="21"/>
      <c r="V37" s="21" t="s">
        <v>2540</v>
      </c>
      <c r="W37" s="7" t="s">
        <v>185</v>
      </c>
    </row>
    <row r="38" spans="3:23">
      <c r="D38" s="20" t="s">
        <v>189</v>
      </c>
      <c r="E38" s="20"/>
      <c r="F38" s="20"/>
      <c r="G38" s="20"/>
      <c r="H38" s="20"/>
      <c r="I38" s="20"/>
      <c r="J38" s="20"/>
      <c r="K38" s="89"/>
      <c r="L38" s="20"/>
      <c r="M38" s="20"/>
      <c r="N38" s="20"/>
      <c r="O38" s="11" t="s">
        <v>1384</v>
      </c>
      <c r="P38" s="11" t="s">
        <v>2586</v>
      </c>
      <c r="Q38" s="11" t="s">
        <v>2592</v>
      </c>
      <c r="R38" s="11" t="s">
        <v>2590</v>
      </c>
      <c r="S38" s="21" t="s">
        <v>184</v>
      </c>
      <c r="T38" s="21"/>
      <c r="U38" s="21"/>
      <c r="V38" s="21" t="s">
        <v>2540</v>
      </c>
      <c r="W38" s="7" t="s">
        <v>185</v>
      </c>
    </row>
    <row r="40" spans="3:23" s="33" customFormat="1" ht="14.25" customHeight="1">
      <c r="C40" s="12"/>
      <c r="D40" s="11" t="s">
        <v>2593</v>
      </c>
      <c r="E40" s="11"/>
      <c r="F40" s="11"/>
      <c r="G40" s="11"/>
      <c r="H40" s="11"/>
      <c r="I40" s="11"/>
      <c r="J40" s="11"/>
      <c r="K40" s="11"/>
      <c r="L40" s="11"/>
      <c r="M40" s="11"/>
      <c r="N40" s="11"/>
      <c r="O40" s="11"/>
      <c r="P40" s="11"/>
      <c r="Q40" s="11"/>
      <c r="R40" s="11"/>
      <c r="S40" s="11"/>
      <c r="T40" s="11"/>
      <c r="U40" s="11"/>
      <c r="V40" s="21" t="s">
        <v>2540</v>
      </c>
      <c r="W40" s="7" t="s">
        <v>185</v>
      </c>
    </row>
    <row r="41" spans="3:23" s="12" customFormat="1">
      <c r="C41" s="900"/>
      <c r="P41" s="7"/>
      <c r="Q41" s="7"/>
      <c r="R41" s="7"/>
      <c r="S41" s="22"/>
      <c r="T41" s="22"/>
      <c r="U41" s="22"/>
      <c r="V41" s="22"/>
      <c r="W41" s="15"/>
    </row>
    <row r="42" spans="3:23">
      <c r="D42" s="20" t="s">
        <v>189</v>
      </c>
      <c r="E42" s="20"/>
      <c r="F42" s="20"/>
      <c r="G42" s="20"/>
      <c r="H42" s="20"/>
      <c r="I42" s="20"/>
      <c r="J42" s="20"/>
      <c r="K42" s="89"/>
      <c r="M42" s="20"/>
      <c r="N42" s="20"/>
      <c r="O42" s="11" t="s">
        <v>1384</v>
      </c>
      <c r="P42" s="11" t="s">
        <v>2586</v>
      </c>
      <c r="Q42" s="11" t="s">
        <v>2594</v>
      </c>
      <c r="R42" s="20" t="s">
        <v>216</v>
      </c>
      <c r="S42" s="21" t="s">
        <v>184</v>
      </c>
      <c r="T42" s="21"/>
      <c r="U42" s="21"/>
      <c r="V42" s="21" t="s">
        <v>2540</v>
      </c>
      <c r="W42" s="7" t="s">
        <v>185</v>
      </c>
    </row>
    <row r="43" spans="3:23" ht="13.5" customHeight="1">
      <c r="K43" s="89"/>
    </row>
    <row r="44" spans="3:23" s="77" customFormat="1" ht="13.5" customHeight="1">
      <c r="C44" s="76" t="s">
        <v>2595</v>
      </c>
      <c r="D44" s="76"/>
    </row>
    <row r="46" spans="3:23">
      <c r="D46" s="11" t="s">
        <v>189</v>
      </c>
      <c r="O46" s="11" t="s">
        <v>1384</v>
      </c>
      <c r="P46" s="11" t="s">
        <v>2596</v>
      </c>
      <c r="Q46" s="11" t="s">
        <v>2597</v>
      </c>
      <c r="R46" s="53"/>
      <c r="S46" s="21" t="s">
        <v>184</v>
      </c>
      <c r="T46" s="21"/>
      <c r="U46" s="21"/>
      <c r="V46" s="21" t="s">
        <v>2540</v>
      </c>
      <c r="W46" s="7" t="s">
        <v>185</v>
      </c>
    </row>
    <row r="47" spans="3:23">
      <c r="D47" s="11" t="s">
        <v>189</v>
      </c>
      <c r="O47" s="11" t="s">
        <v>1384</v>
      </c>
      <c r="P47" s="11" t="s">
        <v>2596</v>
      </c>
      <c r="Q47" s="11" t="s">
        <v>2597</v>
      </c>
      <c r="R47" s="53"/>
      <c r="S47" s="21" t="s">
        <v>184</v>
      </c>
      <c r="T47" s="21"/>
      <c r="U47" s="21"/>
      <c r="V47" s="21" t="s">
        <v>2540</v>
      </c>
      <c r="W47" s="7" t="s">
        <v>185</v>
      </c>
    </row>
    <row r="48" spans="3:23">
      <c r="D48" s="11" t="s">
        <v>189</v>
      </c>
      <c r="O48" s="11" t="s">
        <v>1384</v>
      </c>
      <c r="P48" s="11" t="s">
        <v>2596</v>
      </c>
      <c r="Q48" s="11" t="s">
        <v>2597</v>
      </c>
      <c r="R48" s="53"/>
      <c r="S48" s="21" t="s">
        <v>184</v>
      </c>
      <c r="T48" s="21"/>
      <c r="U48" s="21"/>
      <c r="V48" s="21" t="s">
        <v>2540</v>
      </c>
      <c r="W48" s="7" t="s">
        <v>185</v>
      </c>
    </row>
    <row r="49" spans="2:23">
      <c r="D49" s="11" t="s">
        <v>189</v>
      </c>
      <c r="O49" s="11" t="s">
        <v>1384</v>
      </c>
      <c r="P49" s="11" t="s">
        <v>2596</v>
      </c>
      <c r="Q49" s="11" t="s">
        <v>2597</v>
      </c>
      <c r="R49" s="53"/>
      <c r="S49" s="21" t="s">
        <v>184</v>
      </c>
      <c r="T49" s="21"/>
      <c r="U49" s="21"/>
      <c r="V49" s="21" t="s">
        <v>2540</v>
      </c>
      <c r="W49" s="7" t="s">
        <v>185</v>
      </c>
    </row>
    <row r="50" spans="2:23">
      <c r="D50" s="11" t="s">
        <v>189</v>
      </c>
      <c r="O50" s="11" t="s">
        <v>1384</v>
      </c>
      <c r="P50" s="11" t="s">
        <v>2596</v>
      </c>
      <c r="Q50" s="11" t="s">
        <v>2597</v>
      </c>
      <c r="R50" s="53"/>
      <c r="S50" s="21" t="s">
        <v>184</v>
      </c>
      <c r="T50" s="21"/>
      <c r="U50" s="21"/>
      <c r="V50" s="21" t="s">
        <v>2540</v>
      </c>
      <c r="W50" s="7" t="s">
        <v>185</v>
      </c>
    </row>
    <row r="52" spans="2:23" s="27" customFormat="1" ht="18">
      <c r="B52" s="28" t="s">
        <v>2598</v>
      </c>
    </row>
    <row r="53" spans="2:23" s="12" customFormat="1">
      <c r="P53" s="7"/>
      <c r="Q53" s="7"/>
      <c r="R53" s="7"/>
      <c r="S53" s="22"/>
      <c r="T53" s="22"/>
      <c r="U53" s="22"/>
      <c r="V53" s="22"/>
      <c r="W53" s="15"/>
    </row>
    <row r="54" spans="2:23" s="77" customFormat="1" ht="13.5" customHeight="1">
      <c r="B54" s="22"/>
      <c r="C54" s="76" t="s">
        <v>2599</v>
      </c>
      <c r="D54" s="76"/>
    </row>
    <row r="55" spans="2:23" s="12" customFormat="1">
      <c r="P55" s="7"/>
      <c r="Q55" s="7"/>
      <c r="R55" s="7"/>
      <c r="S55" s="22"/>
      <c r="T55" s="22"/>
      <c r="U55" s="22"/>
      <c r="V55" s="22"/>
      <c r="W55" s="15"/>
    </row>
    <row r="56" spans="2:23" ht="14.9" customHeight="1">
      <c r="D56" s="11" t="s">
        <v>189</v>
      </c>
      <c r="E56" s="20"/>
      <c r="F56" s="20"/>
      <c r="G56" s="20"/>
      <c r="H56" s="20"/>
      <c r="I56" s="20"/>
      <c r="J56" s="20"/>
      <c r="K56" s="150"/>
      <c r="L56" s="151"/>
      <c r="M56" s="151"/>
      <c r="N56" s="151"/>
      <c r="O56" s="11" t="s">
        <v>1384</v>
      </c>
      <c r="P56" s="11" t="s">
        <v>2586</v>
      </c>
      <c r="Q56" s="11" t="s">
        <v>2599</v>
      </c>
      <c r="R56" s="53"/>
      <c r="S56" s="21" t="s">
        <v>184</v>
      </c>
      <c r="T56" s="21"/>
      <c r="U56" s="21" t="s">
        <v>2574</v>
      </c>
      <c r="V56" s="21"/>
      <c r="W56" s="7" t="s">
        <v>185</v>
      </c>
    </row>
    <row r="57" spans="2:23" ht="14.9" customHeight="1">
      <c r="D57" s="11" t="s">
        <v>189</v>
      </c>
      <c r="E57" s="20"/>
      <c r="F57" s="20"/>
      <c r="G57" s="20"/>
      <c r="H57" s="20"/>
      <c r="I57" s="20"/>
      <c r="J57" s="20"/>
      <c r="K57" s="152"/>
      <c r="L57" s="152"/>
      <c r="M57" s="152"/>
      <c r="N57" s="152"/>
      <c r="O57" s="11" t="s">
        <v>1384</v>
      </c>
      <c r="P57" s="11" t="s">
        <v>2586</v>
      </c>
      <c r="Q57" s="11" t="s">
        <v>2599</v>
      </c>
      <c r="R57" s="53">
        <v>0</v>
      </c>
      <c r="S57" s="21" t="s">
        <v>184</v>
      </c>
      <c r="T57" s="21"/>
      <c r="U57" s="21" t="s">
        <v>2574</v>
      </c>
      <c r="V57" s="21"/>
      <c r="W57" s="7" t="s">
        <v>185</v>
      </c>
    </row>
    <row r="58" spans="2:23" ht="14.9" customHeight="1">
      <c r="D58" s="11" t="s">
        <v>189</v>
      </c>
      <c r="E58" s="20"/>
      <c r="F58" s="20"/>
      <c r="G58" s="20"/>
      <c r="H58" s="20"/>
      <c r="I58" s="20"/>
      <c r="J58" s="20"/>
      <c r="K58" s="153"/>
      <c r="L58" s="153"/>
      <c r="M58" s="153"/>
      <c r="N58" s="153"/>
      <c r="O58" s="11" t="s">
        <v>1384</v>
      </c>
      <c r="P58" s="11" t="s">
        <v>2586</v>
      </c>
      <c r="Q58" s="11" t="s">
        <v>2599</v>
      </c>
      <c r="R58" s="53">
        <v>0</v>
      </c>
      <c r="S58" s="21" t="s">
        <v>184</v>
      </c>
      <c r="T58" s="21"/>
      <c r="U58" s="21" t="s">
        <v>2574</v>
      </c>
      <c r="V58" s="21"/>
      <c r="W58" s="7" t="s">
        <v>185</v>
      </c>
    </row>
    <row r="59" spans="2:23" ht="14.9" customHeight="1">
      <c r="D59" s="11" t="s">
        <v>189</v>
      </c>
      <c r="E59" s="20"/>
      <c r="F59" s="20"/>
      <c r="G59" s="20"/>
      <c r="H59" s="20"/>
      <c r="I59" s="20"/>
      <c r="J59" s="20"/>
      <c r="K59" s="154"/>
      <c r="L59" s="153"/>
      <c r="M59" s="153"/>
      <c r="N59" s="153"/>
      <c r="O59" s="11" t="s">
        <v>1384</v>
      </c>
      <c r="P59" s="11" t="s">
        <v>2586</v>
      </c>
      <c r="Q59" s="11" t="s">
        <v>2599</v>
      </c>
      <c r="R59" s="53">
        <v>0</v>
      </c>
      <c r="S59" s="21" t="s">
        <v>184</v>
      </c>
      <c r="T59" s="21"/>
      <c r="U59" s="21" t="s">
        <v>2574</v>
      </c>
      <c r="V59" s="21"/>
      <c r="W59" s="7" t="s">
        <v>185</v>
      </c>
    </row>
    <row r="60" spans="2:23" ht="14.9" customHeight="1">
      <c r="D60" s="11" t="s">
        <v>189</v>
      </c>
      <c r="E60" s="15"/>
      <c r="F60" s="15"/>
      <c r="G60" s="15"/>
      <c r="H60" s="15"/>
      <c r="I60" s="15"/>
      <c r="J60" s="15"/>
      <c r="K60" s="154"/>
      <c r="L60" s="153"/>
      <c r="M60" s="153"/>
      <c r="N60" s="153"/>
      <c r="O60" s="11" t="s">
        <v>1384</v>
      </c>
      <c r="P60" s="11" t="s">
        <v>2586</v>
      </c>
      <c r="Q60" s="11" t="s">
        <v>2599</v>
      </c>
      <c r="R60" s="53">
        <v>0</v>
      </c>
      <c r="S60" s="13" t="s">
        <v>184</v>
      </c>
      <c r="T60" s="13"/>
      <c r="U60" s="13" t="s">
        <v>2574</v>
      </c>
      <c r="V60" s="13"/>
      <c r="W60" s="15" t="s">
        <v>185</v>
      </c>
    </row>
    <row r="61" spans="2:23" ht="14.9" customHeight="1">
      <c r="D61" s="11" t="s">
        <v>189</v>
      </c>
      <c r="E61" s="20"/>
      <c r="F61" s="20"/>
      <c r="G61" s="20"/>
      <c r="H61" s="20"/>
      <c r="I61" s="20"/>
      <c r="J61" s="20"/>
      <c r="K61" s="150"/>
      <c r="L61" s="151"/>
      <c r="M61" s="151"/>
      <c r="N61" s="151"/>
      <c r="O61" s="11" t="s">
        <v>1384</v>
      </c>
      <c r="P61" s="11" t="s">
        <v>2586</v>
      </c>
      <c r="Q61" s="11" t="s">
        <v>2599</v>
      </c>
      <c r="R61" s="53">
        <v>0</v>
      </c>
      <c r="S61" s="21" t="s">
        <v>184</v>
      </c>
      <c r="T61" s="21"/>
      <c r="U61" s="21" t="s">
        <v>2574</v>
      </c>
      <c r="V61" s="21"/>
      <c r="W61" s="7" t="s">
        <v>185</v>
      </c>
    </row>
    <row r="62" spans="2:23" ht="14.9" customHeight="1">
      <c r="D62" s="11" t="s">
        <v>189</v>
      </c>
      <c r="E62" s="20"/>
      <c r="F62" s="20"/>
      <c r="G62" s="20"/>
      <c r="H62" s="20"/>
      <c r="I62" s="20"/>
      <c r="J62" s="20"/>
      <c r="K62" s="152"/>
      <c r="L62" s="152"/>
      <c r="M62" s="152"/>
      <c r="N62" s="152"/>
      <c r="O62" s="11" t="s">
        <v>1384</v>
      </c>
      <c r="P62" s="11" t="s">
        <v>2586</v>
      </c>
      <c r="Q62" s="11" t="s">
        <v>2599</v>
      </c>
      <c r="R62" s="53">
        <v>0</v>
      </c>
      <c r="S62" s="21" t="s">
        <v>184</v>
      </c>
      <c r="T62" s="21"/>
      <c r="U62" s="21" t="s">
        <v>2574</v>
      </c>
      <c r="V62" s="21"/>
      <c r="W62" s="7" t="s">
        <v>185</v>
      </c>
    </row>
    <row r="63" spans="2:23" ht="14.9" customHeight="1">
      <c r="D63" s="11" t="s">
        <v>189</v>
      </c>
      <c r="E63" s="20"/>
      <c r="F63" s="20"/>
      <c r="G63" s="20"/>
      <c r="H63" s="20"/>
      <c r="I63" s="20"/>
      <c r="J63" s="20"/>
      <c r="K63" s="153"/>
      <c r="L63" s="153"/>
      <c r="M63" s="153"/>
      <c r="N63" s="153"/>
      <c r="O63" s="11" t="s">
        <v>1384</v>
      </c>
      <c r="P63" s="11" t="s">
        <v>2586</v>
      </c>
      <c r="Q63" s="11" t="s">
        <v>2599</v>
      </c>
      <c r="R63" s="53">
        <v>0</v>
      </c>
      <c r="S63" s="21" t="s">
        <v>184</v>
      </c>
      <c r="T63" s="21"/>
      <c r="U63" s="21" t="s">
        <v>2574</v>
      </c>
      <c r="V63" s="21"/>
      <c r="W63" s="7" t="s">
        <v>185</v>
      </c>
    </row>
    <row r="64" spans="2:23" ht="14.9" customHeight="1">
      <c r="D64" s="11" t="s">
        <v>189</v>
      </c>
      <c r="E64" s="20"/>
      <c r="F64" s="20"/>
      <c r="G64" s="20"/>
      <c r="H64" s="20"/>
      <c r="I64" s="20"/>
      <c r="J64" s="20"/>
      <c r="K64" s="154"/>
      <c r="L64" s="153"/>
      <c r="M64" s="153"/>
      <c r="N64" s="153"/>
      <c r="O64" s="11" t="s">
        <v>1384</v>
      </c>
      <c r="P64" s="11" t="s">
        <v>2586</v>
      </c>
      <c r="Q64" s="11" t="s">
        <v>2599</v>
      </c>
      <c r="R64" s="53">
        <v>0</v>
      </c>
      <c r="S64" s="21" t="s">
        <v>184</v>
      </c>
      <c r="T64" s="21"/>
      <c r="U64" s="21" t="s">
        <v>2574</v>
      </c>
      <c r="V64" s="21"/>
      <c r="W64" s="7" t="s">
        <v>185</v>
      </c>
    </row>
    <row r="65" spans="2:23" ht="14.9" customHeight="1">
      <c r="D65" s="11" t="s">
        <v>189</v>
      </c>
      <c r="E65" s="15"/>
      <c r="F65" s="15"/>
      <c r="G65" s="15"/>
      <c r="H65" s="15"/>
      <c r="I65" s="15"/>
      <c r="J65" s="15"/>
      <c r="K65" s="154"/>
      <c r="L65" s="153"/>
      <c r="M65" s="153"/>
      <c r="N65" s="153"/>
      <c r="O65" s="11" t="s">
        <v>1384</v>
      </c>
      <c r="P65" s="11" t="s">
        <v>2586</v>
      </c>
      <c r="Q65" s="11" t="s">
        <v>2599</v>
      </c>
      <c r="R65" s="53">
        <v>0</v>
      </c>
      <c r="S65" s="13" t="s">
        <v>184</v>
      </c>
      <c r="T65" s="13"/>
      <c r="U65" s="13" t="s">
        <v>2574</v>
      </c>
      <c r="V65" s="13"/>
      <c r="W65" s="15" t="s">
        <v>185</v>
      </c>
    </row>
    <row r="67" spans="2:23" s="27" customFormat="1" ht="18">
      <c r="B67" s="28" t="s">
        <v>2600</v>
      </c>
    </row>
    <row r="68" spans="2:23" s="12" customFormat="1">
      <c r="P68" s="7"/>
      <c r="Q68" s="7"/>
      <c r="R68" s="7"/>
      <c r="S68" s="22"/>
      <c r="T68" s="22"/>
      <c r="U68" s="22"/>
      <c r="V68" s="22"/>
      <c r="W68" s="15"/>
    </row>
    <row r="69" spans="2:23" s="77" customFormat="1" ht="13.5" customHeight="1">
      <c r="B69" s="22"/>
      <c r="C69" s="76" t="s">
        <v>2601</v>
      </c>
      <c r="D69" s="76"/>
    </row>
    <row r="70" spans="2:23">
      <c r="M70" s="20"/>
      <c r="N70" s="20"/>
      <c r="Q70" s="20"/>
      <c r="R70" s="7"/>
      <c r="S70" s="7"/>
      <c r="T70" s="7"/>
      <c r="U70" s="7"/>
      <c r="V70" s="7"/>
      <c r="W70" s="7"/>
    </row>
    <row r="71" spans="2:23">
      <c r="M71" s="20"/>
      <c r="N71" s="20"/>
      <c r="O71" s="11" t="s">
        <v>1384</v>
      </c>
      <c r="Q71" s="11" t="s">
        <v>2588</v>
      </c>
      <c r="R71" s="7"/>
      <c r="S71" s="21" t="s">
        <v>196</v>
      </c>
      <c r="T71" s="21" t="s">
        <v>2602</v>
      </c>
      <c r="U71" s="21"/>
      <c r="V71" s="21"/>
      <c r="W71" s="7" t="s">
        <v>2603</v>
      </c>
    </row>
    <row r="72" spans="2:23">
      <c r="M72" s="20"/>
      <c r="N72" s="20"/>
      <c r="O72" s="11" t="s">
        <v>1384</v>
      </c>
      <c r="Q72" s="11" t="s">
        <v>2589</v>
      </c>
      <c r="R72" s="7"/>
      <c r="S72" s="21" t="s">
        <v>196</v>
      </c>
      <c r="T72" s="21" t="s">
        <v>2602</v>
      </c>
      <c r="U72" s="21"/>
      <c r="V72" s="21"/>
      <c r="W72" s="7" t="s">
        <v>2603</v>
      </c>
    </row>
    <row r="73" spans="2:23">
      <c r="M73" s="15"/>
      <c r="N73" s="15"/>
      <c r="O73" s="11" t="s">
        <v>1384</v>
      </c>
      <c r="Q73" s="11" t="s">
        <v>2590</v>
      </c>
      <c r="R73" s="7"/>
      <c r="S73" s="13" t="s">
        <v>196</v>
      </c>
      <c r="T73" s="13" t="s">
        <v>2602</v>
      </c>
      <c r="U73" s="13"/>
      <c r="V73" s="13"/>
      <c r="W73" s="15" t="s">
        <v>2603</v>
      </c>
    </row>
    <row r="75" spans="2:23" s="27" customFormat="1" ht="18">
      <c r="B75"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5" id="{553D91E9-1F40-4616-8BD5-A143A10BB879}">
            <xm:f>Cover!$E$15&lt;&gt;X$6</xm:f>
            <x14:dxf>
              <fill>
                <patternFill>
                  <bgColor theme="0" tint="-0.24994659260841701"/>
                </patternFill>
              </fill>
            </x14:dxf>
          </x14:cfRule>
          <x14:cfRule type="expression" priority="26" id="{3E8CC0E8-7792-418F-846E-25C72635A0CB}">
            <xm:f>Cover!$E$15=X$6</xm:f>
            <x14:dxf>
              <fill>
                <patternFill>
                  <bgColor theme="7" tint="0.59996337778862885"/>
                </patternFill>
              </fill>
            </x14:dxf>
          </x14:cfRule>
          <xm:sqref>X30:AB32</xm:sqref>
        </x14:conditionalFormatting>
        <x14:conditionalFormatting xmlns:xm="http://schemas.microsoft.com/office/excel/2006/main">
          <x14:cfRule type="expression" priority="5" id="{236127C3-896B-4D91-9D74-C0D19CBE36B2}">
            <xm:f>Cover!$E$15&lt;&gt;X$6</xm:f>
            <x14:dxf>
              <fill>
                <patternFill>
                  <bgColor theme="0" tint="-0.24994659260841701"/>
                </patternFill>
              </fill>
            </x14:dxf>
          </x14:cfRule>
          <x14:cfRule type="expression" priority="6" id="{52EE3F30-79A8-456B-868B-03907E1FC375}">
            <xm:f>Cover!$E$15=X$6</xm:f>
            <x14:dxf>
              <fill>
                <patternFill>
                  <bgColor theme="7" tint="0.59996337778862885"/>
                </patternFill>
              </fill>
            </x14:dxf>
          </x14:cfRule>
          <xm:sqref>X36:AB38</xm:sqref>
        </x14:conditionalFormatting>
        <x14:conditionalFormatting xmlns:xm="http://schemas.microsoft.com/office/excel/2006/main">
          <x14:cfRule type="expression" priority="3" id="{BEBAD5CD-4B1B-4F9C-9C62-28BD1B4F6E39}">
            <xm:f>Cover!$E$15&lt;&gt;X$6</xm:f>
            <x14:dxf>
              <fill>
                <patternFill>
                  <bgColor theme="0" tint="-0.24994659260841701"/>
                </patternFill>
              </fill>
            </x14:dxf>
          </x14:cfRule>
          <x14:cfRule type="expression" priority="4" id="{5CDA65C9-952C-4F5D-A72B-38EF01C0EA1A}">
            <xm:f>Cover!$E$15=X$6</xm:f>
            <x14:dxf>
              <fill>
                <patternFill>
                  <bgColor theme="7" tint="0.59996337778862885"/>
                </patternFill>
              </fill>
            </x14:dxf>
          </x14:cfRule>
          <xm:sqref>X42:AB42</xm:sqref>
        </x14:conditionalFormatting>
        <x14:conditionalFormatting xmlns:xm="http://schemas.microsoft.com/office/excel/2006/main">
          <x14:cfRule type="expression" priority="9" id="{4690D6C4-E7A4-434D-B110-1EBCC06D95F9}">
            <xm:f>Cover!$E$15&lt;&gt;X$6</xm:f>
            <x14:dxf>
              <fill>
                <patternFill>
                  <bgColor theme="0" tint="-0.24994659260841701"/>
                </patternFill>
              </fill>
            </x14:dxf>
          </x14:cfRule>
          <x14:cfRule type="expression" priority="10" id="{0A177855-3737-453A-8070-671B3E97AE0E}">
            <xm:f>Cover!$E$15=X$6</xm:f>
            <x14:dxf>
              <fill>
                <patternFill>
                  <bgColor theme="7" tint="0.59996337778862885"/>
                </patternFill>
              </fill>
            </x14:dxf>
          </x14:cfRule>
          <xm:sqref>X46:AB50</xm:sqref>
        </x14:conditionalFormatting>
        <x14:conditionalFormatting xmlns:xm="http://schemas.microsoft.com/office/excel/2006/main">
          <x14:cfRule type="expression" priority="17" id="{A6C8511F-49B7-43ED-AC74-024DFB9E3865}">
            <xm:f>Cover!$E$15&lt;&gt;X$6</xm:f>
            <x14:dxf>
              <fill>
                <patternFill>
                  <bgColor theme="0" tint="-0.24994659260841701"/>
                </patternFill>
              </fill>
            </x14:dxf>
          </x14:cfRule>
          <x14:cfRule type="expression" priority="18" id="{A03F917E-3557-4793-80C3-B34E90A09522}">
            <xm:f>Cover!$E$15=X$6</xm:f>
            <x14:dxf>
              <fill>
                <patternFill>
                  <bgColor theme="7" tint="0.59996337778862885"/>
                </patternFill>
              </fill>
            </x14:dxf>
          </x14:cfRule>
          <xm:sqref>X56:AB65</xm:sqref>
        </x14:conditionalFormatting>
        <x14:conditionalFormatting xmlns:xm="http://schemas.microsoft.com/office/excel/2006/main">
          <x14:cfRule type="expression" priority="15" id="{D7E8CB82-9B9D-4F90-BB7F-B051B1413E5A}">
            <xm:f>Cover!$E$15&lt;&gt;X$6</xm:f>
            <x14:dxf>
              <fill>
                <patternFill>
                  <bgColor theme="0" tint="-0.24994659260841701"/>
                </patternFill>
              </fill>
            </x14:dxf>
          </x14:cfRule>
          <x14:cfRule type="expression" priority="16" id="{003236F7-4038-4D43-8F00-EE85D6830325}">
            <xm:f>Cover!$E$15=X$6</xm:f>
            <x14:dxf>
              <fill>
                <patternFill>
                  <bgColor theme="7" tint="0.59996337778862885"/>
                </patternFill>
              </fill>
            </x14:dxf>
          </x14:cfRule>
          <xm:sqref>X71:AB73</xm:sqref>
        </x14:conditionalFormatting>
        <x14:conditionalFormatting xmlns:xm="http://schemas.microsoft.com/office/excel/2006/main">
          <x14:cfRule type="expression" priority="1" id="{2967A691-66D2-41D0-AEF3-F092106A3C72}">
            <xm:f>Cover!$E$15&lt;&gt;AA$6</xm:f>
            <x14:dxf>
              <fill>
                <patternFill>
                  <bgColor theme="0" tint="-0.24994659260841701"/>
                </patternFill>
              </fill>
            </x14:dxf>
          </x14:cfRule>
          <x14:cfRule type="expression" priority="2" id="{CBA5E5BD-DABC-4371-BEC6-69D73233555F}">
            <xm:f>Cover!$E$15=AA$6</xm:f>
            <x14:dxf>
              <fill>
                <patternFill>
                  <bgColor theme="7" tint="0.59996337778862885"/>
                </patternFill>
              </fill>
            </x14:dxf>
          </x14:cfRule>
          <xm:sqref>AA40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98BA-5742-4A78-ADF1-087437DF676E}">
  <sheetPr codeName="Sheet34">
    <tabColor theme="9"/>
    <pageSetUpPr autoPageBreaks="0"/>
  </sheetPr>
  <dimension ref="A1:XFC269"/>
  <sheetViews>
    <sheetView zoomScale="40" zoomScaleNormal="40" workbookViewId="0">
      <pane ySplit="4" topLeftCell="A222" activePane="bottomLeft" state="frozen"/>
      <selection activeCell="G59" sqref="G59"/>
      <selection pane="bottomLeft" activeCell="S275" sqref="S275"/>
    </sheetView>
  </sheetViews>
  <sheetFormatPr defaultColWidth="0" defaultRowHeight="14"/>
  <cols>
    <col min="1" max="1" width="14.453125" style="11" customWidth="1"/>
    <col min="2" max="3" width="1.54296875" style="11" customWidth="1"/>
    <col min="4" max="5" width="23.453125" style="11" bestFit="1" customWidth="1"/>
    <col min="6" max="6" width="13.54296875" style="11" bestFit="1" customWidth="1"/>
    <col min="7" max="7" width="26.453125" style="11" bestFit="1" customWidth="1"/>
    <col min="8" max="8" width="27.453125" style="11" bestFit="1" customWidth="1"/>
    <col min="9" max="9" width="32" style="11" bestFit="1" customWidth="1"/>
    <col min="10" max="10" width="46.453125" style="11" bestFit="1" customWidth="1"/>
    <col min="11" max="11" width="22.453125" style="11" customWidth="1"/>
    <col min="12" max="12" width="10.54296875" style="11" bestFit="1" customWidth="1"/>
    <col min="13" max="13" width="13.54296875" style="11" customWidth="1"/>
    <col min="14" max="14" width="24" style="11" customWidth="1"/>
    <col min="15" max="15" width="13.54296875" style="11" customWidth="1"/>
    <col min="16" max="16" width="10.453125" style="11" bestFit="1" customWidth="1"/>
    <col min="17" max="17" width="5.453125" style="11" customWidth="1"/>
    <col min="18" max="21" width="18.453125" style="11" customWidth="1"/>
    <col min="22" max="22" width="20" style="11" customWidth="1"/>
    <col min="23" max="27" width="1.54296875" style="11" customWidth="1"/>
    <col min="28" max="64" width="20" style="11" hidden="1"/>
    <col min="65" max="16383" width="14" style="11" hidden="1"/>
    <col min="16384" max="16384" width="0.453125" style="11" hidden="1"/>
  </cols>
  <sheetData>
    <row r="1" spans="1:22" s="2" customFormat="1" ht="25">
      <c r="A1" s="62" t="s">
        <v>1365</v>
      </c>
      <c r="B1" s="3"/>
      <c r="H1" s="4" t="s">
        <v>1</v>
      </c>
      <c r="I1" s="4"/>
      <c r="J1" s="4"/>
      <c r="K1" s="4"/>
      <c r="T1" s="3"/>
    </row>
    <row r="2" spans="1:22" s="2" customFormat="1" ht="25">
      <c r="A2" s="4" t="str">
        <f>Cover!$E$13</f>
        <v>Master</v>
      </c>
      <c r="B2" s="3"/>
    </row>
    <row r="3" spans="1:22" s="2" customFormat="1" ht="25">
      <c r="A3" s="4">
        <f>Cover!$E$15</f>
        <v>2025</v>
      </c>
      <c r="B3" s="4"/>
      <c r="C3" s="4"/>
      <c r="D3" s="4"/>
    </row>
    <row r="4" spans="1:22" s="5" customFormat="1" ht="25.5" thickBot="1">
      <c r="A4" s="1302" t="s">
        <v>58</v>
      </c>
      <c r="B4" s="6"/>
    </row>
    <row r="5" spans="1:22" ht="18">
      <c r="A5" s="7"/>
      <c r="B5" s="8"/>
      <c r="C5" s="8"/>
      <c r="D5" s="9"/>
      <c r="E5" s="9"/>
      <c r="F5" s="9"/>
      <c r="G5" s="9"/>
      <c r="H5" s="10"/>
      <c r="I5" s="10"/>
      <c r="J5" s="10"/>
      <c r="K5" s="10"/>
      <c r="L5" s="10"/>
      <c r="M5" s="10"/>
      <c r="N5" s="10"/>
      <c r="O5" s="10"/>
      <c r="P5" s="10"/>
      <c r="Q5" s="7"/>
      <c r="R5" s="68" t="s">
        <v>1743</v>
      </c>
      <c r="S5" s="66"/>
      <c r="T5" s="66"/>
      <c r="U5" s="66"/>
      <c r="V5" s="67"/>
    </row>
    <row r="6" spans="1:22" s="61" customFormat="1" ht="15.5">
      <c r="A6" s="21"/>
      <c r="B6" s="57"/>
      <c r="C6" s="57"/>
      <c r="D6" s="36" t="s">
        <v>164</v>
      </c>
      <c r="E6" s="36" t="s">
        <v>165</v>
      </c>
      <c r="F6" s="36" t="s">
        <v>171</v>
      </c>
      <c r="G6" s="36" t="s">
        <v>1555</v>
      </c>
      <c r="H6" s="37" t="s">
        <v>2509</v>
      </c>
      <c r="I6" s="37" t="s">
        <v>405</v>
      </c>
      <c r="J6" s="37" t="s">
        <v>406</v>
      </c>
      <c r="K6" s="713" t="s">
        <v>407</v>
      </c>
      <c r="L6" s="37" t="s">
        <v>174</v>
      </c>
      <c r="M6" s="37" t="s">
        <v>196</v>
      </c>
      <c r="N6" s="37" t="s">
        <v>1535</v>
      </c>
      <c r="O6" s="37" t="s">
        <v>1536</v>
      </c>
      <c r="P6" s="37" t="s">
        <v>1368</v>
      </c>
      <c r="Q6" s="37" t="s">
        <v>175</v>
      </c>
      <c r="R6" s="16">
        <v>2022</v>
      </c>
      <c r="S6" s="17">
        <v>2023</v>
      </c>
      <c r="T6" s="17">
        <v>2024</v>
      </c>
      <c r="U6" s="17">
        <v>2025</v>
      </c>
      <c r="V6" s="18">
        <v>2026</v>
      </c>
    </row>
    <row r="8" spans="1:22" ht="23">
      <c r="A8" s="437"/>
      <c r="B8" s="800" t="s">
        <v>2604</v>
      </c>
      <c r="C8" s="437"/>
      <c r="D8" s="437"/>
      <c r="E8" s="437"/>
      <c r="F8" s="27"/>
      <c r="G8" s="27"/>
      <c r="H8" s="27"/>
      <c r="I8" s="27"/>
      <c r="J8" s="27"/>
      <c r="K8" s="27"/>
      <c r="L8" s="27"/>
      <c r="M8" s="27"/>
      <c r="N8" s="27"/>
      <c r="O8" s="27"/>
      <c r="P8" s="27"/>
      <c r="Q8" s="27"/>
      <c r="R8" s="27"/>
      <c r="S8" s="27"/>
      <c r="T8" s="27"/>
      <c r="U8" s="27"/>
      <c r="V8" s="27"/>
    </row>
    <row r="9" spans="1:22" ht="13.5" customHeight="1">
      <c r="A9" s="21"/>
      <c r="B9" s="57"/>
      <c r="C9" s="57"/>
      <c r="D9" s="36"/>
      <c r="E9" s="36"/>
      <c r="F9" s="36"/>
      <c r="G9" s="36"/>
      <c r="H9" s="37"/>
      <c r="I9" s="37"/>
      <c r="J9" s="37"/>
      <c r="K9" s="37"/>
      <c r="L9" s="37"/>
      <c r="M9" s="37"/>
      <c r="N9" s="37"/>
      <c r="O9" s="37"/>
      <c r="P9" s="37"/>
      <c r="Q9" s="37"/>
      <c r="R9" s="374"/>
      <c r="S9" s="374"/>
      <c r="T9" s="374"/>
      <c r="U9" s="374"/>
      <c r="V9" s="374"/>
    </row>
    <row r="10" spans="1:22" ht="18">
      <c r="A10" s="27"/>
      <c r="B10" s="28" t="s">
        <v>2512</v>
      </c>
      <c r="C10" s="27"/>
      <c r="D10" s="27"/>
      <c r="E10" s="27"/>
      <c r="F10" s="27"/>
      <c r="G10" s="27"/>
      <c r="H10" s="27"/>
      <c r="I10" s="27"/>
      <c r="J10" s="27"/>
      <c r="K10" s="27"/>
      <c r="L10" s="27"/>
      <c r="M10" s="27"/>
      <c r="N10" s="27"/>
      <c r="O10" s="27"/>
      <c r="P10" s="27"/>
      <c r="Q10" s="27"/>
      <c r="R10" s="27"/>
      <c r="S10" s="27"/>
      <c r="T10" s="27"/>
      <c r="U10" s="27"/>
      <c r="V10" s="27"/>
    </row>
    <row r="11" spans="1:22" ht="15.5">
      <c r="A11" s="21"/>
      <c r="B11" s="57"/>
      <c r="C11" s="57"/>
      <c r="D11" s="36"/>
      <c r="E11" s="36"/>
      <c r="F11" s="36"/>
      <c r="G11" s="36"/>
      <c r="H11" s="37"/>
      <c r="I11" s="37"/>
      <c r="J11" s="37"/>
      <c r="K11" s="37"/>
      <c r="L11" s="37"/>
      <c r="M11" s="37"/>
      <c r="N11" s="37"/>
      <c r="O11" s="37"/>
      <c r="P11" s="37"/>
      <c r="Q11" s="37"/>
      <c r="R11" s="374"/>
      <c r="S11" s="374"/>
      <c r="T11" s="374"/>
      <c r="U11" s="374"/>
      <c r="V11" s="374"/>
    </row>
    <row r="12" spans="1:22" ht="13.5" customHeight="1">
      <c r="A12" s="402" t="s">
        <v>2514</v>
      </c>
      <c r="B12" s="57"/>
      <c r="C12" s="57"/>
      <c r="D12" s="79" t="s">
        <v>189</v>
      </c>
      <c r="E12" s="79" t="s">
        <v>171</v>
      </c>
      <c r="F12" s="79" t="s">
        <v>181</v>
      </c>
      <c r="G12" s="79" t="s">
        <v>1750</v>
      </c>
      <c r="H12" s="23" t="s">
        <v>2605</v>
      </c>
      <c r="I12" s="23"/>
      <c r="J12" s="23"/>
      <c r="K12" s="23"/>
      <c r="L12" s="23" t="s">
        <v>184</v>
      </c>
      <c r="M12" s="23"/>
      <c r="N12" s="23"/>
      <c r="O12" s="23"/>
      <c r="P12" s="23" t="s">
        <v>1374</v>
      </c>
      <c r="Q12" s="23" t="s">
        <v>185</v>
      </c>
      <c r="R12" s="1123">
        <f t="shared" ref="R12:V14" si="0">SUMIF($H$23:$H$267,$H12,R$23:R$267)</f>
        <v>0</v>
      </c>
      <c r="S12" s="1123">
        <f t="shared" si="0"/>
        <v>0</v>
      </c>
      <c r="T12" s="1123">
        <f t="shared" si="0"/>
        <v>0</v>
      </c>
      <c r="U12" s="1123">
        <f t="shared" si="0"/>
        <v>0</v>
      </c>
      <c r="V12" s="1123">
        <f t="shared" si="0"/>
        <v>0</v>
      </c>
    </row>
    <row r="13" spans="1:22" ht="13.5" customHeight="1">
      <c r="A13" s="402" t="s">
        <v>2514</v>
      </c>
      <c r="B13" s="57"/>
      <c r="C13" s="57"/>
      <c r="D13" s="79" t="s">
        <v>189</v>
      </c>
      <c r="E13" s="79" t="s">
        <v>171</v>
      </c>
      <c r="F13" s="79" t="s">
        <v>181</v>
      </c>
      <c r="G13" s="79" t="s">
        <v>1750</v>
      </c>
      <c r="H13" s="23" t="s">
        <v>2606</v>
      </c>
      <c r="I13" s="23"/>
      <c r="J13" s="23"/>
      <c r="K13" s="23"/>
      <c r="L13" s="23" t="s">
        <v>184</v>
      </c>
      <c r="M13" s="23"/>
      <c r="N13" s="23"/>
      <c r="O13" s="23"/>
      <c r="P13" s="23" t="s">
        <v>1374</v>
      </c>
      <c r="Q13" s="23" t="s">
        <v>185</v>
      </c>
      <c r="R13" s="1123">
        <f t="shared" si="0"/>
        <v>0</v>
      </c>
      <c r="S13" s="1123">
        <f t="shared" si="0"/>
        <v>0</v>
      </c>
      <c r="T13" s="1123">
        <f t="shared" si="0"/>
        <v>0</v>
      </c>
      <c r="U13" s="1123">
        <f t="shared" si="0"/>
        <v>0</v>
      </c>
      <c r="V13" s="1123">
        <f t="shared" si="0"/>
        <v>0</v>
      </c>
    </row>
    <row r="14" spans="1:22" ht="13.5" customHeight="1">
      <c r="A14" s="402" t="s">
        <v>2514</v>
      </c>
      <c r="B14" s="57"/>
      <c r="C14" s="57"/>
      <c r="D14" s="79" t="s">
        <v>189</v>
      </c>
      <c r="E14" s="79" t="s">
        <v>171</v>
      </c>
      <c r="F14" s="79" t="s">
        <v>181</v>
      </c>
      <c r="G14" s="79" t="s">
        <v>1750</v>
      </c>
      <c r="H14" s="23" t="s">
        <v>2607</v>
      </c>
      <c r="I14" s="23"/>
      <c r="J14" s="23"/>
      <c r="K14" s="23"/>
      <c r="L14" s="23" t="s">
        <v>184</v>
      </c>
      <c r="M14" s="23"/>
      <c r="N14" s="23"/>
      <c r="O14" s="23"/>
      <c r="P14" s="23" t="s">
        <v>1374</v>
      </c>
      <c r="Q14" s="23" t="s">
        <v>185</v>
      </c>
      <c r="R14" s="1123">
        <f t="shared" si="0"/>
        <v>0</v>
      </c>
      <c r="S14" s="1123">
        <f t="shared" si="0"/>
        <v>0</v>
      </c>
      <c r="T14" s="1123">
        <f t="shared" si="0"/>
        <v>0</v>
      </c>
      <c r="U14" s="1123">
        <f t="shared" si="0"/>
        <v>0</v>
      </c>
      <c r="V14" s="1123">
        <f t="shared" si="0"/>
        <v>0</v>
      </c>
    </row>
    <row r="15" spans="1:22">
      <c r="A15" s="402" t="s">
        <v>2514</v>
      </c>
      <c r="B15" s="29"/>
      <c r="C15" s="29"/>
      <c r="D15" s="9" t="s">
        <v>189</v>
      </c>
      <c r="E15" s="9" t="s">
        <v>171</v>
      </c>
      <c r="F15" s="9" t="s">
        <v>181</v>
      </c>
      <c r="G15" s="29" t="s">
        <v>2608</v>
      </c>
      <c r="H15" s="29"/>
      <c r="I15" s="29"/>
      <c r="J15" s="29"/>
      <c r="K15" s="29"/>
      <c r="L15" s="351" t="s">
        <v>184</v>
      </c>
      <c r="M15" s="351"/>
      <c r="N15" s="351"/>
      <c r="O15" s="21"/>
      <c r="P15" s="21" t="s">
        <v>1374</v>
      </c>
      <c r="Q15" s="364" t="s">
        <v>185</v>
      </c>
      <c r="R15" s="1120">
        <f>SUM(R12:R13)</f>
        <v>0</v>
      </c>
      <c r="S15" s="1120">
        <f>SUM(S12:S13)</f>
        <v>0</v>
      </c>
      <c r="T15" s="1120">
        <f>SUM(T12:T13)</f>
        <v>0</v>
      </c>
      <c r="U15" s="1120">
        <f>SUM(U12:U13)</f>
        <v>0</v>
      </c>
      <c r="V15" s="1120">
        <f>SUM(V12:V13)</f>
        <v>0</v>
      </c>
    </row>
    <row r="17" spans="2:17" ht="18">
      <c r="B17" s="28" t="s">
        <v>2609</v>
      </c>
      <c r="C17" s="27"/>
      <c r="D17" s="27"/>
      <c r="E17" s="27"/>
      <c r="F17" s="27"/>
      <c r="G17" s="27"/>
      <c r="H17" s="27"/>
      <c r="I17" s="27"/>
      <c r="J17" s="27"/>
      <c r="K17" s="27"/>
      <c r="L17" s="27"/>
      <c r="M17" s="27"/>
      <c r="N17" s="27"/>
      <c r="O17" s="27"/>
      <c r="P17" s="27"/>
      <c r="Q17" s="27"/>
    </row>
    <row r="19" spans="2:17" ht="13.5" customHeight="1">
      <c r="B19" s="22"/>
      <c r="C19" s="76" t="s">
        <v>2610</v>
      </c>
      <c r="D19" s="76"/>
      <c r="E19" s="77"/>
      <c r="F19" s="77"/>
      <c r="G19" s="77"/>
      <c r="H19" s="77"/>
      <c r="I19" s="77"/>
      <c r="J19" s="77"/>
      <c r="K19" s="77"/>
      <c r="L19" s="77"/>
      <c r="M19" s="77"/>
      <c r="N19" s="77"/>
      <c r="O19" s="77"/>
      <c r="P19" s="77"/>
      <c r="Q19" s="77"/>
    </row>
    <row r="20" spans="2:17" ht="13.5" customHeight="1">
      <c r="B20" s="78"/>
      <c r="C20" s="78"/>
      <c r="D20" s="78"/>
      <c r="E20" s="78"/>
      <c r="F20" s="78"/>
      <c r="G20" s="78"/>
      <c r="H20" s="78"/>
      <c r="I20" s="78"/>
      <c r="J20" s="78"/>
      <c r="K20" s="78"/>
      <c r="L20" s="78"/>
      <c r="M20" s="78"/>
      <c r="N20" s="78"/>
      <c r="O20" s="78"/>
      <c r="P20" s="78"/>
      <c r="Q20" s="78"/>
    </row>
    <row r="21" spans="2:17" ht="14.25" customHeight="1">
      <c r="B21" s="12"/>
      <c r="C21" s="12"/>
      <c r="D21" s="80" t="s">
        <v>1573</v>
      </c>
      <c r="E21" s="81"/>
      <c r="F21" s="81"/>
      <c r="G21" s="81"/>
      <c r="H21" s="81"/>
      <c r="I21" s="81"/>
      <c r="J21" s="81"/>
      <c r="K21" s="81"/>
      <c r="L21" s="81"/>
      <c r="M21" s="81"/>
      <c r="N21" s="81"/>
      <c r="O21" s="81"/>
      <c r="P21" s="81"/>
      <c r="Q21" s="81"/>
    </row>
    <row r="22" spans="2:17" ht="13.5" customHeight="1">
      <c r="B22" s="78"/>
      <c r="C22" s="78"/>
      <c r="D22" s="78"/>
      <c r="E22" s="78"/>
      <c r="F22" s="78"/>
      <c r="G22" s="78"/>
      <c r="H22" s="78"/>
      <c r="I22" s="78"/>
      <c r="J22" s="78"/>
      <c r="K22" s="78"/>
      <c r="L22" s="78"/>
      <c r="M22" s="78"/>
      <c r="N22" s="78"/>
      <c r="O22" s="78"/>
      <c r="P22" s="78"/>
      <c r="Q22" s="78"/>
    </row>
    <row r="23" spans="2:17" ht="13.5" customHeight="1">
      <c r="B23" s="57"/>
      <c r="C23" s="57"/>
      <c r="D23" s="79" t="s">
        <v>189</v>
      </c>
      <c r="E23" s="79" t="s">
        <v>171</v>
      </c>
      <c r="F23" s="79" t="s">
        <v>181</v>
      </c>
      <c r="G23" s="79" t="s">
        <v>1750</v>
      </c>
      <c r="H23" s="23" t="s">
        <v>2605</v>
      </c>
      <c r="I23" s="23" t="s">
        <v>1573</v>
      </c>
      <c r="J23" s="23" t="s">
        <v>2611</v>
      </c>
      <c r="K23" s="23"/>
      <c r="L23" s="23" t="s">
        <v>184</v>
      </c>
      <c r="M23" s="23"/>
      <c r="N23" s="23"/>
      <c r="O23" s="23"/>
      <c r="P23" s="23" t="s">
        <v>1374</v>
      </c>
      <c r="Q23" s="23" t="s">
        <v>185</v>
      </c>
    </row>
    <row r="24" spans="2:17" ht="13.5" customHeight="1">
      <c r="B24" s="57"/>
      <c r="C24" s="57"/>
      <c r="D24" s="79" t="s">
        <v>189</v>
      </c>
      <c r="E24" s="79" t="s">
        <v>171</v>
      </c>
      <c r="F24" s="79" t="s">
        <v>181</v>
      </c>
      <c r="G24" s="79" t="s">
        <v>1750</v>
      </c>
      <c r="H24" s="23" t="s">
        <v>2605</v>
      </c>
      <c r="I24" s="23" t="s">
        <v>1573</v>
      </c>
      <c r="J24" s="23" t="s">
        <v>2612</v>
      </c>
      <c r="K24" s="23"/>
      <c r="L24" s="23" t="s">
        <v>184</v>
      </c>
      <c r="M24" s="23"/>
      <c r="N24" s="23"/>
      <c r="O24" s="23"/>
      <c r="P24" s="23" t="s">
        <v>1374</v>
      </c>
      <c r="Q24" s="23" t="s">
        <v>185</v>
      </c>
    </row>
    <row r="25" spans="2:17" ht="13.5" customHeight="1">
      <c r="B25" s="57"/>
      <c r="C25" s="57"/>
      <c r="D25" s="79" t="s">
        <v>189</v>
      </c>
      <c r="E25" s="79" t="s">
        <v>171</v>
      </c>
      <c r="F25" s="79" t="s">
        <v>181</v>
      </c>
      <c r="G25" s="79" t="s">
        <v>1750</v>
      </c>
      <c r="H25" s="23" t="s">
        <v>2605</v>
      </c>
      <c r="I25" s="23" t="s">
        <v>1573</v>
      </c>
      <c r="J25" s="23" t="s">
        <v>2613</v>
      </c>
      <c r="K25" s="23"/>
      <c r="L25" s="23" t="s">
        <v>184</v>
      </c>
      <c r="M25" s="23"/>
      <c r="N25" s="23"/>
      <c r="O25" s="23"/>
      <c r="P25" s="23" t="s">
        <v>1374</v>
      </c>
      <c r="Q25" s="23" t="s">
        <v>185</v>
      </c>
    </row>
    <row r="26" spans="2:17" ht="13.5" customHeight="1">
      <c r="B26" s="57"/>
      <c r="C26" s="57"/>
      <c r="D26" s="79" t="s">
        <v>189</v>
      </c>
      <c r="E26" s="79" t="s">
        <v>171</v>
      </c>
      <c r="F26" s="79" t="s">
        <v>181</v>
      </c>
      <c r="G26" s="79" t="s">
        <v>1750</v>
      </c>
      <c r="H26" s="23" t="s">
        <v>2605</v>
      </c>
      <c r="I26" s="23" t="s">
        <v>1573</v>
      </c>
      <c r="J26" s="23" t="s">
        <v>2614</v>
      </c>
      <c r="K26" s="23"/>
      <c r="L26" s="23" t="s">
        <v>184</v>
      </c>
      <c r="M26" s="23"/>
      <c r="N26" s="23"/>
      <c r="O26" s="23"/>
      <c r="P26" s="23" t="s">
        <v>1374</v>
      </c>
      <c r="Q26" s="23" t="s">
        <v>185</v>
      </c>
    </row>
    <row r="27" spans="2:17" ht="13.5" customHeight="1">
      <c r="B27" s="13"/>
      <c r="C27" s="13"/>
      <c r="D27" s="23" t="s">
        <v>189</v>
      </c>
      <c r="E27" s="23" t="s">
        <v>171</v>
      </c>
      <c r="F27" s="23" t="s">
        <v>181</v>
      </c>
      <c r="G27" s="23" t="s">
        <v>1750</v>
      </c>
      <c r="H27" s="23" t="s">
        <v>2605</v>
      </c>
      <c r="I27" s="23" t="s">
        <v>1573</v>
      </c>
      <c r="J27" s="23" t="s">
        <v>2615</v>
      </c>
      <c r="K27" s="23"/>
      <c r="L27" s="13" t="s">
        <v>184</v>
      </c>
      <c r="M27" s="13"/>
      <c r="N27" s="13"/>
      <c r="O27" s="13"/>
      <c r="P27" s="13" t="s">
        <v>1374</v>
      </c>
      <c r="Q27" s="23" t="s">
        <v>185</v>
      </c>
    </row>
    <row r="28" spans="2:17" ht="13.5" customHeight="1">
      <c r="B28" s="22"/>
      <c r="C28" s="22"/>
      <c r="D28" s="23" t="s">
        <v>189</v>
      </c>
      <c r="E28" s="23" t="s">
        <v>171</v>
      </c>
      <c r="F28" s="23" t="s">
        <v>181</v>
      </c>
      <c r="G28" s="23" t="s">
        <v>1750</v>
      </c>
      <c r="H28" s="23" t="s">
        <v>2605</v>
      </c>
      <c r="I28" s="23" t="s">
        <v>1573</v>
      </c>
      <c r="J28" s="23" t="s">
        <v>2616</v>
      </c>
      <c r="K28" s="23"/>
      <c r="L28" s="23" t="s">
        <v>184</v>
      </c>
      <c r="M28" s="23"/>
      <c r="N28" s="23"/>
      <c r="O28" s="23"/>
      <c r="P28" s="23" t="s">
        <v>1374</v>
      </c>
      <c r="Q28" s="23" t="s">
        <v>185</v>
      </c>
    </row>
    <row r="29" spans="2:17" ht="13.5" customHeight="1">
      <c r="B29" s="22"/>
      <c r="C29" s="22"/>
      <c r="D29" s="23" t="s">
        <v>189</v>
      </c>
      <c r="E29" s="23" t="s">
        <v>171</v>
      </c>
      <c r="F29" s="23" t="s">
        <v>181</v>
      </c>
      <c r="G29" s="23" t="s">
        <v>1750</v>
      </c>
      <c r="H29" s="23" t="s">
        <v>2605</v>
      </c>
      <c r="I29" s="23" t="s">
        <v>1573</v>
      </c>
      <c r="J29" s="23" t="s">
        <v>2617</v>
      </c>
      <c r="K29" s="23"/>
      <c r="L29" s="23" t="s">
        <v>184</v>
      </c>
      <c r="M29" s="23"/>
      <c r="N29" s="23"/>
      <c r="O29" s="23"/>
      <c r="P29" s="23" t="s">
        <v>1374</v>
      </c>
      <c r="Q29" s="23" t="s">
        <v>185</v>
      </c>
    </row>
    <row r="30" spans="2:17" ht="13.5" customHeight="1">
      <c r="B30" s="22"/>
      <c r="C30" s="22"/>
      <c r="D30" s="23" t="s">
        <v>189</v>
      </c>
      <c r="E30" s="23" t="s">
        <v>171</v>
      </c>
      <c r="F30" s="23" t="s">
        <v>181</v>
      </c>
      <c r="G30" s="23" t="s">
        <v>1750</v>
      </c>
      <c r="H30" s="23" t="s">
        <v>2605</v>
      </c>
      <c r="I30" s="23" t="s">
        <v>1573</v>
      </c>
      <c r="J30" s="23" t="s">
        <v>2618</v>
      </c>
      <c r="K30" s="23"/>
      <c r="L30" s="23" t="s">
        <v>184</v>
      </c>
      <c r="M30" s="23"/>
      <c r="N30" s="23"/>
      <c r="O30" s="23"/>
      <c r="P30" s="23" t="s">
        <v>1374</v>
      </c>
      <c r="Q30" s="23" t="s">
        <v>185</v>
      </c>
    </row>
    <row r="31" spans="2:17" ht="13.5" customHeight="1">
      <c r="B31" s="22"/>
      <c r="C31" s="22"/>
      <c r="D31" s="23" t="s">
        <v>189</v>
      </c>
      <c r="E31" s="23" t="s">
        <v>171</v>
      </c>
      <c r="F31" s="23" t="s">
        <v>181</v>
      </c>
      <c r="G31" s="23" t="s">
        <v>1750</v>
      </c>
      <c r="H31" s="23" t="s">
        <v>2605</v>
      </c>
      <c r="I31" s="23" t="s">
        <v>1573</v>
      </c>
      <c r="J31" s="23" t="s">
        <v>2619</v>
      </c>
      <c r="K31" s="23"/>
      <c r="L31" s="23" t="s">
        <v>184</v>
      </c>
      <c r="M31" s="23"/>
      <c r="N31" s="23"/>
      <c r="O31" s="23"/>
      <c r="P31" s="23" t="s">
        <v>1374</v>
      </c>
      <c r="Q31" s="23" t="s">
        <v>185</v>
      </c>
    </row>
    <row r="33" spans="4:17" ht="14.25" customHeight="1">
      <c r="D33" s="80" t="s">
        <v>1557</v>
      </c>
      <c r="E33" s="81"/>
      <c r="F33" s="81"/>
      <c r="G33" s="81"/>
      <c r="H33" s="81"/>
      <c r="I33" s="81"/>
      <c r="J33" s="81"/>
      <c r="K33" s="81"/>
      <c r="L33" s="81"/>
      <c r="M33" s="81"/>
      <c r="N33" s="81"/>
      <c r="O33" s="81"/>
      <c r="P33" s="81"/>
      <c r="Q33" s="81"/>
    </row>
    <row r="34" spans="4:17" ht="13.5" customHeight="1">
      <c r="D34" s="78"/>
      <c r="E34" s="78"/>
      <c r="F34" s="78"/>
      <c r="G34" s="78"/>
      <c r="H34" s="78"/>
      <c r="I34" s="78"/>
      <c r="J34" s="78"/>
      <c r="K34" s="78"/>
      <c r="L34" s="78"/>
      <c r="M34" s="78"/>
      <c r="N34" s="78"/>
      <c r="O34" s="78"/>
      <c r="P34" s="78"/>
      <c r="Q34" s="78"/>
    </row>
    <row r="35" spans="4:17" ht="13.5" customHeight="1">
      <c r="D35" s="23" t="s">
        <v>189</v>
      </c>
      <c r="E35" s="23" t="s">
        <v>171</v>
      </c>
      <c r="F35" s="23" t="s">
        <v>181</v>
      </c>
      <c r="G35" s="23" t="s">
        <v>1750</v>
      </c>
      <c r="H35" s="23" t="s">
        <v>2605</v>
      </c>
      <c r="I35" s="23" t="s">
        <v>1557</v>
      </c>
      <c r="J35" s="23" t="s">
        <v>2620</v>
      </c>
      <c r="K35" s="23"/>
      <c r="L35" s="23" t="s">
        <v>184</v>
      </c>
      <c r="M35" s="23"/>
      <c r="N35" s="23"/>
      <c r="O35" s="23"/>
      <c r="P35" s="23" t="s">
        <v>1374</v>
      </c>
      <c r="Q35" s="23" t="s">
        <v>185</v>
      </c>
    </row>
    <row r="36" spans="4:17" ht="13.5" customHeight="1">
      <c r="D36" s="23" t="s">
        <v>189</v>
      </c>
      <c r="E36" s="23" t="s">
        <v>171</v>
      </c>
      <c r="F36" s="23" t="s">
        <v>181</v>
      </c>
      <c r="G36" s="23" t="s">
        <v>1750</v>
      </c>
      <c r="H36" s="23" t="s">
        <v>2605</v>
      </c>
      <c r="I36" s="23" t="s">
        <v>1557</v>
      </c>
      <c r="J36" s="23" t="s">
        <v>2621</v>
      </c>
      <c r="K36" s="23"/>
      <c r="L36" s="23" t="s">
        <v>184</v>
      </c>
      <c r="M36" s="23"/>
      <c r="N36" s="23"/>
      <c r="O36" s="23"/>
      <c r="P36" s="23" t="s">
        <v>1374</v>
      </c>
      <c r="Q36" s="23" t="s">
        <v>185</v>
      </c>
    </row>
    <row r="37" spans="4:17" ht="13.5" customHeight="1">
      <c r="D37" s="23" t="s">
        <v>189</v>
      </c>
      <c r="E37" s="23" t="s">
        <v>171</v>
      </c>
      <c r="F37" s="23" t="s">
        <v>181</v>
      </c>
      <c r="G37" s="23" t="s">
        <v>1750</v>
      </c>
      <c r="H37" s="23" t="s">
        <v>2605</v>
      </c>
      <c r="I37" s="23" t="s">
        <v>1557</v>
      </c>
      <c r="J37" s="23" t="s">
        <v>2622</v>
      </c>
      <c r="K37" s="23"/>
      <c r="L37" s="23" t="s">
        <v>184</v>
      </c>
      <c r="M37" s="23"/>
      <c r="N37" s="23"/>
      <c r="O37" s="23"/>
      <c r="P37" s="23" t="s">
        <v>1374</v>
      </c>
      <c r="Q37" s="23" t="s">
        <v>185</v>
      </c>
    </row>
    <row r="38" spans="4:17" ht="13.5" customHeight="1">
      <c r="D38" s="23" t="s">
        <v>189</v>
      </c>
      <c r="E38" s="23" t="s">
        <v>171</v>
      </c>
      <c r="F38" s="23" t="s">
        <v>181</v>
      </c>
      <c r="G38" s="23" t="s">
        <v>1750</v>
      </c>
      <c r="H38" s="23" t="s">
        <v>2605</v>
      </c>
      <c r="I38" s="23" t="s">
        <v>1557</v>
      </c>
      <c r="J38" s="23" t="s">
        <v>2623</v>
      </c>
      <c r="K38" s="23"/>
      <c r="L38" s="23" t="s">
        <v>184</v>
      </c>
      <c r="M38" s="23"/>
      <c r="N38" s="23"/>
      <c r="O38" s="23"/>
      <c r="P38" s="23" t="s">
        <v>1374</v>
      </c>
      <c r="Q38" s="23" t="s">
        <v>185</v>
      </c>
    </row>
    <row r="39" spans="4:17" ht="13.5" customHeight="1">
      <c r="D39" s="23" t="s">
        <v>189</v>
      </c>
      <c r="E39" s="23" t="s">
        <v>171</v>
      </c>
      <c r="F39" s="23" t="s">
        <v>181</v>
      </c>
      <c r="G39" s="23" t="s">
        <v>1750</v>
      </c>
      <c r="H39" s="23" t="s">
        <v>2605</v>
      </c>
      <c r="I39" s="23" t="s">
        <v>1557</v>
      </c>
      <c r="J39" s="23" t="s">
        <v>2624</v>
      </c>
      <c r="K39" s="23"/>
      <c r="L39" s="23" t="s">
        <v>184</v>
      </c>
      <c r="M39" s="23"/>
      <c r="N39" s="23"/>
      <c r="O39" s="23"/>
      <c r="P39" s="23" t="s">
        <v>1374</v>
      </c>
      <c r="Q39" s="23" t="s">
        <v>185</v>
      </c>
    </row>
    <row r="40" spans="4:17" ht="13.5" customHeight="1">
      <c r="D40" s="78"/>
      <c r="E40" s="78"/>
      <c r="F40" s="78"/>
      <c r="G40" s="78"/>
      <c r="H40" s="78"/>
      <c r="I40" s="78"/>
      <c r="J40" s="78"/>
      <c r="K40" s="78"/>
      <c r="L40" s="78"/>
      <c r="M40" s="78"/>
      <c r="N40" s="78"/>
      <c r="O40" s="78"/>
      <c r="P40" s="78"/>
      <c r="Q40" s="78"/>
    </row>
    <row r="41" spans="4:17" ht="14.25" customHeight="1">
      <c r="D41" s="80" t="s">
        <v>1581</v>
      </c>
      <c r="E41" s="81"/>
      <c r="F41" s="81"/>
      <c r="G41" s="81"/>
      <c r="H41" s="81"/>
      <c r="I41" s="81"/>
      <c r="J41" s="81"/>
      <c r="K41" s="81"/>
      <c r="L41" s="81"/>
      <c r="M41" s="81"/>
      <c r="N41" s="81"/>
      <c r="O41" s="81"/>
      <c r="P41" s="81"/>
      <c r="Q41" s="81"/>
    </row>
    <row r="42" spans="4:17" ht="13.5" customHeight="1">
      <c r="D42" s="78"/>
      <c r="E42" s="78"/>
      <c r="F42" s="78"/>
      <c r="G42" s="78"/>
      <c r="H42" s="78"/>
      <c r="I42" s="78"/>
      <c r="J42" s="78"/>
      <c r="K42" s="78"/>
      <c r="L42" s="78"/>
      <c r="M42" s="78"/>
      <c r="N42" s="78"/>
      <c r="O42" s="78"/>
      <c r="P42" s="78"/>
      <c r="Q42" s="78"/>
    </row>
    <row r="43" spans="4:17" ht="13.5" customHeight="1">
      <c r="D43" s="23" t="s">
        <v>189</v>
      </c>
      <c r="E43" s="23" t="s">
        <v>171</v>
      </c>
      <c r="F43" s="23" t="s">
        <v>181</v>
      </c>
      <c r="G43" s="23" t="s">
        <v>1750</v>
      </c>
      <c r="H43" s="23" t="s">
        <v>2605</v>
      </c>
      <c r="I43" s="23" t="s">
        <v>1581</v>
      </c>
      <c r="J43" s="23" t="s">
        <v>2611</v>
      </c>
      <c r="K43" s="23"/>
      <c r="L43" s="23" t="s">
        <v>184</v>
      </c>
      <c r="M43" s="23"/>
      <c r="N43" s="23"/>
      <c r="O43" s="23"/>
      <c r="P43" s="23" t="s">
        <v>1374</v>
      </c>
      <c r="Q43" s="23" t="s">
        <v>185</v>
      </c>
    </row>
    <row r="44" spans="4:17" ht="13.5" customHeight="1">
      <c r="D44" s="79" t="s">
        <v>189</v>
      </c>
      <c r="E44" s="79" t="s">
        <v>171</v>
      </c>
      <c r="F44" s="79" t="s">
        <v>181</v>
      </c>
      <c r="G44" s="79" t="s">
        <v>1750</v>
      </c>
      <c r="H44" s="100" t="s">
        <v>2605</v>
      </c>
      <c r="I44" s="100" t="s">
        <v>1581</v>
      </c>
      <c r="J44" s="100" t="s">
        <v>2612</v>
      </c>
      <c r="K44" s="100"/>
      <c r="L44" s="100" t="s">
        <v>184</v>
      </c>
      <c r="M44" s="100"/>
      <c r="N44" s="100"/>
      <c r="O44" s="100"/>
      <c r="P44" s="100" t="s">
        <v>1374</v>
      </c>
      <c r="Q44" s="100" t="s">
        <v>185</v>
      </c>
    </row>
    <row r="45" spans="4:17" ht="13.5" customHeight="1">
      <c r="D45" s="23" t="s">
        <v>189</v>
      </c>
      <c r="E45" s="23" t="s">
        <v>171</v>
      </c>
      <c r="F45" s="23" t="s">
        <v>181</v>
      </c>
      <c r="G45" s="23" t="s">
        <v>1750</v>
      </c>
      <c r="H45" s="23" t="s">
        <v>2605</v>
      </c>
      <c r="I45" s="23" t="s">
        <v>1581</v>
      </c>
      <c r="J45" s="23" t="s">
        <v>2613</v>
      </c>
      <c r="K45" s="23"/>
      <c r="L45" s="23" t="s">
        <v>184</v>
      </c>
      <c r="M45" s="23"/>
      <c r="N45" s="23"/>
      <c r="O45" s="23"/>
      <c r="P45" s="23" t="s">
        <v>1374</v>
      </c>
      <c r="Q45" s="23" t="s">
        <v>185</v>
      </c>
    </row>
    <row r="46" spans="4:17" ht="13.5" customHeight="1">
      <c r="D46" s="23" t="s">
        <v>189</v>
      </c>
      <c r="E46" s="23" t="s">
        <v>171</v>
      </c>
      <c r="F46" s="23" t="s">
        <v>181</v>
      </c>
      <c r="G46" s="23" t="s">
        <v>1750</v>
      </c>
      <c r="H46" s="23" t="s">
        <v>2605</v>
      </c>
      <c r="I46" s="23" t="s">
        <v>1581</v>
      </c>
      <c r="J46" s="23" t="s">
        <v>2614</v>
      </c>
      <c r="K46" s="23"/>
      <c r="L46" s="23" t="s">
        <v>184</v>
      </c>
      <c r="M46" s="23"/>
      <c r="N46" s="23"/>
      <c r="O46" s="23"/>
      <c r="P46" s="23" t="s">
        <v>1374</v>
      </c>
      <c r="Q46" s="23" t="s">
        <v>185</v>
      </c>
    </row>
    <row r="47" spans="4:17" ht="13.5" customHeight="1">
      <c r="D47" s="23" t="s">
        <v>189</v>
      </c>
      <c r="E47" s="23" t="s">
        <v>171</v>
      </c>
      <c r="F47" s="23" t="s">
        <v>181</v>
      </c>
      <c r="G47" s="23" t="s">
        <v>1750</v>
      </c>
      <c r="H47" s="23" t="s">
        <v>2605</v>
      </c>
      <c r="I47" s="23" t="s">
        <v>1581</v>
      </c>
      <c r="J47" s="23" t="s">
        <v>2616</v>
      </c>
      <c r="K47" s="23"/>
      <c r="L47" s="23" t="s">
        <v>184</v>
      </c>
      <c r="M47" s="23"/>
      <c r="N47" s="23"/>
      <c r="O47" s="23"/>
      <c r="P47" s="23" t="s">
        <v>1374</v>
      </c>
      <c r="Q47" s="23" t="s">
        <v>185</v>
      </c>
    </row>
    <row r="48" spans="4:17" ht="13.5" customHeight="1">
      <c r="D48" s="23" t="s">
        <v>189</v>
      </c>
      <c r="E48" s="23" t="s">
        <v>171</v>
      </c>
      <c r="F48" s="23" t="s">
        <v>181</v>
      </c>
      <c r="G48" s="23" t="s">
        <v>1750</v>
      </c>
      <c r="H48" s="23" t="s">
        <v>2605</v>
      </c>
      <c r="I48" s="23" t="s">
        <v>1581</v>
      </c>
      <c r="J48" s="23" t="s">
        <v>2617</v>
      </c>
      <c r="K48" s="23"/>
      <c r="L48" s="23" t="s">
        <v>184</v>
      </c>
      <c r="M48" s="23"/>
      <c r="N48" s="23"/>
      <c r="O48" s="23"/>
      <c r="P48" s="23" t="s">
        <v>1374</v>
      </c>
      <c r="Q48" s="23" t="s">
        <v>185</v>
      </c>
    </row>
    <row r="49" spans="4:17" ht="13.5" customHeight="1">
      <c r="D49" s="23" t="s">
        <v>189</v>
      </c>
      <c r="E49" s="23" t="s">
        <v>171</v>
      </c>
      <c r="F49" s="23" t="s">
        <v>181</v>
      </c>
      <c r="G49" s="23" t="s">
        <v>1750</v>
      </c>
      <c r="H49" s="23" t="s">
        <v>2605</v>
      </c>
      <c r="I49" s="23" t="s">
        <v>1581</v>
      </c>
      <c r="J49" s="23" t="s">
        <v>2618</v>
      </c>
      <c r="K49" s="23"/>
      <c r="L49" s="23" t="s">
        <v>184</v>
      </c>
      <c r="M49" s="23"/>
      <c r="N49" s="23"/>
      <c r="O49" s="23"/>
      <c r="P49" s="23" t="s">
        <v>1374</v>
      </c>
      <c r="Q49" s="23" t="s">
        <v>185</v>
      </c>
    </row>
    <row r="50" spans="4:17" ht="13.5" customHeight="1">
      <c r="D50" s="23" t="s">
        <v>189</v>
      </c>
      <c r="E50" s="23" t="s">
        <v>171</v>
      </c>
      <c r="F50" s="23" t="s">
        <v>181</v>
      </c>
      <c r="G50" s="23" t="s">
        <v>1750</v>
      </c>
      <c r="H50" s="23" t="s">
        <v>2605</v>
      </c>
      <c r="I50" s="23" t="s">
        <v>1581</v>
      </c>
      <c r="J50" s="23" t="s">
        <v>2619</v>
      </c>
      <c r="K50" s="23"/>
      <c r="L50" s="23" t="s">
        <v>184</v>
      </c>
      <c r="M50" s="23"/>
      <c r="N50" s="23"/>
      <c r="O50" s="23"/>
      <c r="P50" s="23" t="s">
        <v>1374</v>
      </c>
      <c r="Q50" s="23" t="s">
        <v>185</v>
      </c>
    </row>
    <row r="51" spans="4:17" ht="13.5" customHeight="1">
      <c r="D51" s="78"/>
      <c r="E51" s="78"/>
      <c r="F51" s="78"/>
      <c r="G51" s="78"/>
      <c r="H51" s="78"/>
      <c r="I51" s="78"/>
      <c r="J51" s="78"/>
      <c r="K51" s="78"/>
      <c r="L51" s="78"/>
      <c r="M51" s="78"/>
      <c r="N51" s="78"/>
      <c r="O51" s="78"/>
      <c r="P51" s="78"/>
      <c r="Q51" s="78"/>
    </row>
    <row r="52" spans="4:17" ht="14.25" customHeight="1">
      <c r="D52" s="80" t="s">
        <v>1644</v>
      </c>
      <c r="E52" s="81"/>
      <c r="F52" s="81"/>
      <c r="G52" s="81"/>
      <c r="H52" s="81"/>
      <c r="I52" s="81"/>
      <c r="J52" s="81"/>
      <c r="K52" s="81"/>
      <c r="L52" s="81"/>
      <c r="M52" s="81"/>
      <c r="N52" s="81"/>
      <c r="O52" s="81"/>
      <c r="P52" s="81"/>
      <c r="Q52" s="81"/>
    </row>
    <row r="53" spans="4:17" ht="13.5" customHeight="1">
      <c r="D53" s="78"/>
      <c r="E53" s="78"/>
      <c r="F53" s="78"/>
      <c r="G53" s="78"/>
      <c r="H53" s="78"/>
      <c r="I53" s="78"/>
      <c r="J53" s="78"/>
      <c r="K53" s="78"/>
      <c r="L53" s="78"/>
      <c r="M53" s="78"/>
      <c r="N53" s="78"/>
      <c r="O53" s="78"/>
      <c r="P53" s="78"/>
      <c r="Q53" s="78"/>
    </row>
    <row r="54" spans="4:17" ht="13.5" customHeight="1">
      <c r="D54" s="23" t="s">
        <v>189</v>
      </c>
      <c r="E54" s="23" t="s">
        <v>171</v>
      </c>
      <c r="F54" s="23" t="s">
        <v>181</v>
      </c>
      <c r="G54" s="23" t="s">
        <v>1750</v>
      </c>
      <c r="H54" s="23" t="s">
        <v>2605</v>
      </c>
      <c r="I54" s="23" t="s">
        <v>1644</v>
      </c>
      <c r="J54" s="23" t="s">
        <v>2625</v>
      </c>
      <c r="K54" s="23"/>
      <c r="L54" s="23" t="s">
        <v>184</v>
      </c>
      <c r="M54" s="23"/>
      <c r="N54" s="23"/>
      <c r="O54" s="23"/>
      <c r="P54" s="23" t="s">
        <v>1374</v>
      </c>
      <c r="Q54" s="23" t="s">
        <v>185</v>
      </c>
    </row>
    <row r="55" spans="4:17" ht="13.5" customHeight="1">
      <c r="D55" s="23" t="s">
        <v>189</v>
      </c>
      <c r="E55" s="23" t="s">
        <v>171</v>
      </c>
      <c r="F55" s="23" t="s">
        <v>181</v>
      </c>
      <c r="G55" s="23" t="s">
        <v>1750</v>
      </c>
      <c r="H55" s="23" t="s">
        <v>2605</v>
      </c>
      <c r="I55" s="23" t="s">
        <v>1644</v>
      </c>
      <c r="J55" s="23" t="s">
        <v>2626</v>
      </c>
      <c r="K55" s="23"/>
      <c r="L55" s="23" t="s">
        <v>184</v>
      </c>
      <c r="M55" s="23"/>
      <c r="N55" s="23"/>
      <c r="O55" s="23"/>
      <c r="P55" s="23" t="s">
        <v>1374</v>
      </c>
      <c r="Q55" s="23" t="s">
        <v>185</v>
      </c>
    </row>
    <row r="56" spans="4:17" ht="13.5" customHeight="1">
      <c r="D56" s="23" t="s">
        <v>189</v>
      </c>
      <c r="E56" s="23" t="s">
        <v>171</v>
      </c>
      <c r="F56" s="23" t="s">
        <v>181</v>
      </c>
      <c r="G56" s="23" t="s">
        <v>1750</v>
      </c>
      <c r="H56" s="23" t="s">
        <v>2605</v>
      </c>
      <c r="I56" s="23" t="s">
        <v>1644</v>
      </c>
      <c r="J56" s="23" t="s">
        <v>1590</v>
      </c>
      <c r="K56" s="23"/>
      <c r="L56" s="23" t="s">
        <v>184</v>
      </c>
      <c r="M56" s="23"/>
      <c r="N56" s="23"/>
      <c r="O56" s="23"/>
      <c r="P56" s="23" t="s">
        <v>1374</v>
      </c>
      <c r="Q56" s="23" t="s">
        <v>185</v>
      </c>
    </row>
    <row r="57" spans="4:17" ht="13.5" customHeight="1">
      <c r="D57" s="23" t="s">
        <v>189</v>
      </c>
      <c r="E57" s="23" t="s">
        <v>171</v>
      </c>
      <c r="F57" s="23" t="s">
        <v>181</v>
      </c>
      <c r="G57" s="23" t="s">
        <v>1750</v>
      </c>
      <c r="H57" s="23" t="s">
        <v>2605</v>
      </c>
      <c r="I57" s="23" t="s">
        <v>1644</v>
      </c>
      <c r="J57" s="23" t="s">
        <v>2618</v>
      </c>
      <c r="K57" s="23"/>
      <c r="L57" s="23" t="s">
        <v>184</v>
      </c>
      <c r="M57" s="23"/>
      <c r="N57" s="23"/>
      <c r="O57" s="23"/>
      <c r="P57" s="23" t="s">
        <v>1374</v>
      </c>
      <c r="Q57" s="23" t="s">
        <v>185</v>
      </c>
    </row>
    <row r="58" spans="4:17" ht="13.5" customHeight="1">
      <c r="D58" s="23" t="s">
        <v>189</v>
      </c>
      <c r="E58" s="23" t="s">
        <v>171</v>
      </c>
      <c r="F58" s="23" t="s">
        <v>181</v>
      </c>
      <c r="G58" s="23" t="s">
        <v>1750</v>
      </c>
      <c r="H58" s="23" t="s">
        <v>2605</v>
      </c>
      <c r="I58" s="23" t="s">
        <v>1644</v>
      </c>
      <c r="J58" s="23" t="s">
        <v>2619</v>
      </c>
      <c r="K58" s="23"/>
      <c r="L58" s="23" t="s">
        <v>184</v>
      </c>
      <c r="M58" s="23"/>
      <c r="N58" s="23"/>
      <c r="O58" s="23"/>
      <c r="P58" s="23" t="s">
        <v>1374</v>
      </c>
      <c r="Q58" s="23" t="s">
        <v>185</v>
      </c>
    </row>
    <row r="59" spans="4:17" ht="13.5" customHeight="1">
      <c r="D59" s="78"/>
      <c r="E59" s="78"/>
      <c r="F59" s="78"/>
      <c r="G59" s="78"/>
      <c r="H59" s="78"/>
      <c r="I59" s="78"/>
      <c r="J59" s="78"/>
      <c r="K59" s="78"/>
      <c r="L59" s="78"/>
      <c r="M59" s="78"/>
      <c r="N59" s="78"/>
      <c r="O59" s="78"/>
      <c r="P59" s="78"/>
      <c r="Q59" s="78"/>
    </row>
    <row r="60" spans="4:17" ht="14.25" customHeight="1">
      <c r="D60" s="80" t="s">
        <v>2627</v>
      </c>
      <c r="E60" s="81"/>
      <c r="F60" s="81"/>
      <c r="G60" s="81"/>
      <c r="H60" s="81"/>
      <c r="I60" s="81"/>
      <c r="J60" s="81"/>
      <c r="K60" s="81"/>
      <c r="L60" s="81"/>
      <c r="M60" s="81"/>
      <c r="N60" s="81"/>
      <c r="O60" s="81"/>
      <c r="P60" s="81"/>
      <c r="Q60" s="81"/>
    </row>
    <row r="61" spans="4:17" ht="13.5" customHeight="1">
      <c r="D61" s="78"/>
      <c r="E61" s="78"/>
      <c r="F61" s="78"/>
      <c r="G61" s="78"/>
      <c r="H61" s="78"/>
      <c r="I61" s="78"/>
      <c r="J61" s="78"/>
      <c r="K61" s="78"/>
      <c r="L61" s="78"/>
      <c r="M61" s="78"/>
      <c r="N61" s="78"/>
      <c r="O61" s="78"/>
      <c r="P61" s="78"/>
      <c r="Q61" s="78"/>
    </row>
    <row r="62" spans="4:17" ht="13.5" customHeight="1">
      <c r="D62" s="23" t="s">
        <v>189</v>
      </c>
      <c r="E62" s="23" t="s">
        <v>171</v>
      </c>
      <c r="F62" s="23" t="s">
        <v>181</v>
      </c>
      <c r="G62" s="23" t="s">
        <v>1750</v>
      </c>
      <c r="H62" s="23" t="s">
        <v>2605</v>
      </c>
      <c r="I62" s="23" t="s">
        <v>2627</v>
      </c>
      <c r="J62" s="23" t="s">
        <v>2628</v>
      </c>
      <c r="K62" s="23"/>
      <c r="L62" s="23" t="s">
        <v>184</v>
      </c>
      <c r="M62" s="23"/>
      <c r="N62" s="23"/>
      <c r="O62" s="23"/>
      <c r="P62" s="23" t="s">
        <v>1374</v>
      </c>
      <c r="Q62" s="23" t="s">
        <v>185</v>
      </c>
    </row>
    <row r="63" spans="4:17" ht="13.5" customHeight="1">
      <c r="D63" s="23" t="s">
        <v>189</v>
      </c>
      <c r="E63" s="23" t="s">
        <v>171</v>
      </c>
      <c r="F63" s="23" t="s">
        <v>181</v>
      </c>
      <c r="G63" s="23" t="s">
        <v>1750</v>
      </c>
      <c r="H63" s="23" t="s">
        <v>2605</v>
      </c>
      <c r="I63" s="23" t="s">
        <v>2627</v>
      </c>
      <c r="J63" s="23" t="s">
        <v>2629</v>
      </c>
      <c r="K63" s="23"/>
      <c r="L63" s="23" t="s">
        <v>184</v>
      </c>
      <c r="M63" s="23"/>
      <c r="N63" s="23"/>
      <c r="O63" s="23"/>
      <c r="P63" s="23" t="s">
        <v>1374</v>
      </c>
      <c r="Q63" s="23" t="s">
        <v>185</v>
      </c>
    </row>
    <row r="64" spans="4:17" ht="13.5" customHeight="1">
      <c r="D64" s="23" t="s">
        <v>189</v>
      </c>
      <c r="E64" s="23" t="s">
        <v>171</v>
      </c>
      <c r="F64" s="23" t="s">
        <v>181</v>
      </c>
      <c r="G64" s="23" t="s">
        <v>1750</v>
      </c>
      <c r="H64" s="23" t="s">
        <v>2605</v>
      </c>
      <c r="I64" s="23" t="s">
        <v>2627</v>
      </c>
      <c r="J64" s="23" t="s">
        <v>2630</v>
      </c>
      <c r="K64" s="23"/>
      <c r="L64" s="23" t="s">
        <v>184</v>
      </c>
      <c r="M64" s="23"/>
      <c r="N64" s="23"/>
      <c r="O64" s="23"/>
      <c r="P64" s="23" t="s">
        <v>1374</v>
      </c>
      <c r="Q64" s="23" t="s">
        <v>185</v>
      </c>
    </row>
    <row r="65" spans="4:17" ht="13.5" customHeight="1">
      <c r="D65" s="23" t="s">
        <v>189</v>
      </c>
      <c r="E65" s="23" t="s">
        <v>171</v>
      </c>
      <c r="F65" s="23" t="s">
        <v>181</v>
      </c>
      <c r="G65" s="23" t="s">
        <v>1750</v>
      </c>
      <c r="H65" s="23" t="s">
        <v>2605</v>
      </c>
      <c r="I65" s="23" t="s">
        <v>2627</v>
      </c>
      <c r="J65" s="23" t="s">
        <v>1616</v>
      </c>
      <c r="K65" s="23"/>
      <c r="L65" s="23" t="s">
        <v>184</v>
      </c>
      <c r="M65" s="23"/>
      <c r="N65" s="23"/>
      <c r="O65" s="23"/>
      <c r="P65" s="23" t="s">
        <v>1374</v>
      </c>
      <c r="Q65" s="23" t="s">
        <v>185</v>
      </c>
    </row>
    <row r="66" spans="4:17" ht="13.5" customHeight="1">
      <c r="D66" s="23" t="s">
        <v>189</v>
      </c>
      <c r="E66" s="23" t="s">
        <v>171</v>
      </c>
      <c r="F66" s="23" t="s">
        <v>181</v>
      </c>
      <c r="G66" s="23" t="s">
        <v>1750</v>
      </c>
      <c r="H66" s="23" t="s">
        <v>2605</v>
      </c>
      <c r="I66" s="23" t="s">
        <v>2627</v>
      </c>
      <c r="J66" s="23" t="s">
        <v>221</v>
      </c>
      <c r="K66" s="23"/>
      <c r="L66" s="23" t="s">
        <v>184</v>
      </c>
      <c r="M66" s="23"/>
      <c r="N66" s="23"/>
      <c r="O66" s="23"/>
      <c r="P66" s="23" t="s">
        <v>1374</v>
      </c>
      <c r="Q66" s="23" t="s">
        <v>185</v>
      </c>
    </row>
    <row r="67" spans="4:17" ht="13.5" customHeight="1">
      <c r="D67" s="23" t="s">
        <v>189</v>
      </c>
      <c r="E67" s="23" t="s">
        <v>171</v>
      </c>
      <c r="F67" s="23" t="s">
        <v>181</v>
      </c>
      <c r="G67" s="23" t="s">
        <v>1750</v>
      </c>
      <c r="H67" s="23" t="s">
        <v>2605</v>
      </c>
      <c r="I67" s="23" t="s">
        <v>2627</v>
      </c>
      <c r="J67" s="23" t="s">
        <v>119</v>
      </c>
      <c r="K67" s="23"/>
      <c r="L67" s="23" t="s">
        <v>184</v>
      </c>
      <c r="M67" s="23"/>
      <c r="N67" s="23"/>
      <c r="O67" s="23"/>
      <c r="P67" s="23" t="s">
        <v>1374</v>
      </c>
      <c r="Q67" s="23" t="s">
        <v>185</v>
      </c>
    </row>
    <row r="68" spans="4:17" ht="13.5" customHeight="1">
      <c r="D68" s="78"/>
      <c r="E68" s="78"/>
      <c r="F68" s="78"/>
      <c r="G68" s="78"/>
      <c r="H68" s="78"/>
      <c r="I68" s="78"/>
      <c r="J68" s="78"/>
      <c r="K68" s="78"/>
      <c r="L68" s="78"/>
      <c r="M68" s="78"/>
      <c r="N68" s="78"/>
      <c r="O68" s="78"/>
      <c r="P68" s="78"/>
      <c r="Q68" s="78"/>
    </row>
    <row r="69" spans="4:17" ht="14.25" customHeight="1">
      <c r="D69" s="80" t="s">
        <v>1392</v>
      </c>
      <c r="E69" s="81"/>
      <c r="F69" s="81"/>
      <c r="G69" s="81"/>
      <c r="H69" s="81"/>
      <c r="I69" s="81"/>
      <c r="J69" s="81"/>
      <c r="K69" s="81"/>
      <c r="L69" s="81"/>
      <c r="M69" s="81"/>
      <c r="N69" s="81"/>
      <c r="O69" s="81"/>
      <c r="P69" s="81"/>
      <c r="Q69" s="81"/>
    </row>
    <row r="70" spans="4:17" ht="13.5" customHeight="1">
      <c r="D70" s="78"/>
      <c r="E70" s="78"/>
      <c r="F70" s="78"/>
      <c r="G70" s="78"/>
      <c r="H70" s="78"/>
      <c r="I70" s="78"/>
      <c r="J70" s="78"/>
      <c r="K70" s="78"/>
      <c r="L70" s="78"/>
      <c r="M70" s="78"/>
      <c r="N70" s="78"/>
      <c r="O70" s="78"/>
      <c r="P70" s="78"/>
      <c r="Q70" s="78"/>
    </row>
    <row r="71" spans="4:17" ht="13.5" customHeight="1">
      <c r="D71" s="23" t="s">
        <v>189</v>
      </c>
      <c r="E71" s="23" t="s">
        <v>171</v>
      </c>
      <c r="F71" s="23" t="s">
        <v>181</v>
      </c>
      <c r="G71" s="23" t="s">
        <v>1750</v>
      </c>
      <c r="H71" s="23" t="s">
        <v>2605</v>
      </c>
      <c r="I71" s="23" t="s">
        <v>1392</v>
      </c>
      <c r="J71" s="23" t="s">
        <v>1607</v>
      </c>
      <c r="K71" s="23"/>
      <c r="L71" s="23" t="s">
        <v>184</v>
      </c>
      <c r="M71" s="23"/>
      <c r="N71" s="23"/>
      <c r="O71" s="23"/>
      <c r="P71" s="23" t="s">
        <v>1374</v>
      </c>
      <c r="Q71" s="23" t="s">
        <v>185</v>
      </c>
    </row>
    <row r="72" spans="4:17" ht="13.5" customHeight="1">
      <c r="D72" s="23" t="s">
        <v>189</v>
      </c>
      <c r="E72" s="23" t="s">
        <v>171</v>
      </c>
      <c r="F72" s="23" t="s">
        <v>181</v>
      </c>
      <c r="G72" s="23" t="s">
        <v>1750</v>
      </c>
      <c r="H72" s="23" t="s">
        <v>2605</v>
      </c>
      <c r="I72" s="23" t="s">
        <v>1392</v>
      </c>
      <c r="J72" s="23" t="s">
        <v>2631</v>
      </c>
      <c r="K72" s="23"/>
      <c r="L72" s="23" t="s">
        <v>184</v>
      </c>
      <c r="M72" s="23"/>
      <c r="N72" s="23"/>
      <c r="O72" s="23"/>
      <c r="P72" s="23" t="s">
        <v>1374</v>
      </c>
      <c r="Q72" s="23" t="s">
        <v>185</v>
      </c>
    </row>
    <row r="73" spans="4:17" ht="13.5" customHeight="1">
      <c r="D73" s="23" t="s">
        <v>189</v>
      </c>
      <c r="E73" s="23" t="s">
        <v>171</v>
      </c>
      <c r="F73" s="23" t="s">
        <v>181</v>
      </c>
      <c r="G73" s="23" t="s">
        <v>1750</v>
      </c>
      <c r="H73" s="23" t="s">
        <v>2605</v>
      </c>
      <c r="I73" s="23" t="s">
        <v>1392</v>
      </c>
      <c r="J73" s="23" t="s">
        <v>2632</v>
      </c>
      <c r="K73" s="23"/>
      <c r="L73" s="23" t="s">
        <v>184</v>
      </c>
      <c r="M73" s="23"/>
      <c r="N73" s="23"/>
      <c r="O73" s="23"/>
      <c r="P73" s="23" t="s">
        <v>1374</v>
      </c>
      <c r="Q73" s="23" t="s">
        <v>185</v>
      </c>
    </row>
    <row r="74" spans="4:17" ht="13.5" customHeight="1">
      <c r="D74" s="23" t="s">
        <v>189</v>
      </c>
      <c r="E74" s="23" t="s">
        <v>171</v>
      </c>
      <c r="F74" s="23" t="s">
        <v>181</v>
      </c>
      <c r="G74" s="23" t="s">
        <v>1750</v>
      </c>
      <c r="H74" s="23" t="s">
        <v>2605</v>
      </c>
      <c r="I74" s="23" t="s">
        <v>1392</v>
      </c>
      <c r="J74" s="23" t="s">
        <v>2633</v>
      </c>
      <c r="K74" s="23"/>
      <c r="L74" s="23" t="s">
        <v>184</v>
      </c>
      <c r="M74" s="23"/>
      <c r="N74" s="23"/>
      <c r="O74" s="23"/>
      <c r="P74" s="23" t="s">
        <v>1374</v>
      </c>
      <c r="Q74" s="23" t="s">
        <v>185</v>
      </c>
    </row>
    <row r="75" spans="4:17" ht="13.5" customHeight="1">
      <c r="D75" s="23" t="s">
        <v>189</v>
      </c>
      <c r="E75" s="23" t="s">
        <v>171</v>
      </c>
      <c r="F75" s="23" t="s">
        <v>181</v>
      </c>
      <c r="G75" s="23" t="s">
        <v>1750</v>
      </c>
      <c r="H75" s="23" t="s">
        <v>2605</v>
      </c>
      <c r="I75" s="23" t="s">
        <v>1392</v>
      </c>
      <c r="J75" s="23" t="s">
        <v>1609</v>
      </c>
      <c r="K75" s="23"/>
      <c r="L75" s="23" t="s">
        <v>184</v>
      </c>
      <c r="M75" s="23"/>
      <c r="N75" s="23"/>
      <c r="O75" s="23"/>
      <c r="P75" s="23" t="s">
        <v>1374</v>
      </c>
      <c r="Q75" s="23" t="s">
        <v>185</v>
      </c>
    </row>
    <row r="76" spans="4:17" ht="13.5" customHeight="1">
      <c r="D76" s="78"/>
      <c r="E76" s="78"/>
      <c r="F76" s="78"/>
      <c r="G76" s="78"/>
      <c r="H76" s="78"/>
      <c r="I76" s="78"/>
      <c r="J76" s="78"/>
      <c r="K76" s="78"/>
      <c r="L76" s="78"/>
      <c r="M76" s="78"/>
      <c r="N76" s="78"/>
      <c r="O76" s="78"/>
      <c r="P76" s="78"/>
      <c r="Q76" s="78"/>
    </row>
    <row r="77" spans="4:17" ht="14.25" customHeight="1">
      <c r="D77" s="80" t="s">
        <v>2634</v>
      </c>
      <c r="E77" s="81"/>
      <c r="F77" s="81"/>
      <c r="G77" s="81"/>
      <c r="H77" s="81"/>
      <c r="I77" s="81"/>
      <c r="J77" s="81"/>
      <c r="K77" s="81"/>
      <c r="L77" s="81"/>
      <c r="M77" s="81"/>
      <c r="N77" s="81"/>
      <c r="O77" s="81"/>
      <c r="P77" s="81"/>
      <c r="Q77" s="81"/>
    </row>
    <row r="78" spans="4:17" ht="13.5" customHeight="1">
      <c r="D78" s="78"/>
      <c r="E78" s="78"/>
      <c r="F78" s="78"/>
      <c r="G78" s="78"/>
      <c r="H78" s="78"/>
      <c r="I78" s="78"/>
      <c r="J78" s="78"/>
      <c r="K78" s="78"/>
      <c r="L78" s="78"/>
      <c r="M78" s="78"/>
      <c r="N78" s="78"/>
      <c r="O78" s="78"/>
      <c r="P78" s="78"/>
      <c r="Q78" s="78"/>
    </row>
    <row r="79" spans="4:17" ht="13.5" customHeight="1">
      <c r="D79" s="23" t="s">
        <v>189</v>
      </c>
      <c r="E79" s="23" t="s">
        <v>171</v>
      </c>
      <c r="F79" s="23" t="s">
        <v>181</v>
      </c>
      <c r="G79" s="23" t="s">
        <v>1750</v>
      </c>
      <c r="H79" s="23" t="s">
        <v>2605</v>
      </c>
      <c r="I79" s="23" t="s">
        <v>194</v>
      </c>
      <c r="J79" s="23"/>
      <c r="K79" s="23"/>
      <c r="L79" s="23" t="s">
        <v>184</v>
      </c>
      <c r="M79" s="23"/>
      <c r="N79" s="23"/>
      <c r="O79" s="23"/>
      <c r="P79" s="23" t="s">
        <v>1374</v>
      </c>
      <c r="Q79" s="23" t="s">
        <v>185</v>
      </c>
    </row>
    <row r="80" spans="4:17" ht="13.5" customHeight="1">
      <c r="D80" s="23" t="s">
        <v>189</v>
      </c>
      <c r="E80" s="23" t="s">
        <v>171</v>
      </c>
      <c r="F80" s="23" t="s">
        <v>181</v>
      </c>
      <c r="G80" s="23" t="s">
        <v>1750</v>
      </c>
      <c r="H80" s="23" t="s">
        <v>2605</v>
      </c>
      <c r="I80" s="23" t="s">
        <v>204</v>
      </c>
      <c r="J80" s="23"/>
      <c r="K80" s="23"/>
      <c r="L80" s="23" t="s">
        <v>184</v>
      </c>
      <c r="M80" s="23"/>
      <c r="N80" s="23"/>
      <c r="O80" s="23"/>
      <c r="P80" s="23" t="s">
        <v>1374</v>
      </c>
      <c r="Q80" s="23" t="s">
        <v>185</v>
      </c>
    </row>
    <row r="82" spans="4:17" ht="14.25" customHeight="1">
      <c r="D82" s="80" t="s">
        <v>2635</v>
      </c>
      <c r="E82" s="81"/>
      <c r="F82" s="81"/>
      <c r="G82" s="81"/>
      <c r="H82" s="81"/>
      <c r="I82" s="81"/>
      <c r="J82" s="81"/>
      <c r="K82" s="81"/>
      <c r="L82" s="81"/>
      <c r="M82" s="81"/>
      <c r="N82" s="81"/>
      <c r="O82" s="81"/>
      <c r="P82" s="81"/>
      <c r="Q82" s="81"/>
    </row>
    <row r="83" spans="4:17" ht="13.5" customHeight="1">
      <c r="D83" s="78"/>
      <c r="E83" s="78"/>
      <c r="F83" s="78"/>
      <c r="G83" s="78"/>
      <c r="H83" s="78"/>
      <c r="I83" s="78"/>
      <c r="J83" s="78"/>
      <c r="K83" s="78"/>
      <c r="L83" s="78"/>
      <c r="M83" s="78"/>
      <c r="N83" s="78"/>
      <c r="O83" s="78"/>
      <c r="P83" s="78"/>
      <c r="Q83" s="78"/>
    </row>
    <row r="84" spans="4:17" ht="13.5" customHeight="1">
      <c r="D84" s="23" t="s">
        <v>189</v>
      </c>
      <c r="E84" s="23" t="s">
        <v>171</v>
      </c>
      <c r="F84" s="23" t="s">
        <v>181</v>
      </c>
      <c r="G84" s="23" t="s">
        <v>1750</v>
      </c>
      <c r="H84" s="23" t="s">
        <v>2605</v>
      </c>
      <c r="I84" s="23" t="s">
        <v>2635</v>
      </c>
      <c r="J84" s="23" t="s">
        <v>2636</v>
      </c>
      <c r="K84" s="23"/>
      <c r="L84" s="23" t="s">
        <v>184</v>
      </c>
      <c r="M84" s="23"/>
      <c r="N84" s="23"/>
      <c r="O84" s="23"/>
      <c r="P84" s="23" t="s">
        <v>1374</v>
      </c>
      <c r="Q84" s="23" t="s">
        <v>185</v>
      </c>
    </row>
    <row r="85" spans="4:17" ht="13.5" customHeight="1">
      <c r="D85" s="23" t="s">
        <v>189</v>
      </c>
      <c r="E85" s="23" t="s">
        <v>171</v>
      </c>
      <c r="F85" s="23" t="s">
        <v>181</v>
      </c>
      <c r="G85" s="23" t="s">
        <v>1750</v>
      </c>
      <c r="H85" s="23" t="s">
        <v>2605</v>
      </c>
      <c r="I85" s="23" t="s">
        <v>2635</v>
      </c>
      <c r="J85" s="23" t="s">
        <v>2637</v>
      </c>
      <c r="K85" s="23"/>
      <c r="L85" s="23" t="s">
        <v>184</v>
      </c>
      <c r="M85" s="23"/>
      <c r="N85" s="23"/>
      <c r="O85" s="23"/>
      <c r="P85" s="23" t="s">
        <v>1374</v>
      </c>
      <c r="Q85" s="23" t="s">
        <v>185</v>
      </c>
    </row>
    <row r="86" spans="4:17" ht="13.5" customHeight="1">
      <c r="D86" s="23" t="s">
        <v>189</v>
      </c>
      <c r="E86" s="23" t="s">
        <v>171</v>
      </c>
      <c r="F86" s="23" t="s">
        <v>181</v>
      </c>
      <c r="G86" s="23" t="s">
        <v>1750</v>
      </c>
      <c r="H86" s="23" t="s">
        <v>2605</v>
      </c>
      <c r="I86" s="23" t="s">
        <v>2635</v>
      </c>
      <c r="J86" s="23" t="s">
        <v>2638</v>
      </c>
      <c r="K86" s="23"/>
      <c r="L86" s="23" t="s">
        <v>184</v>
      </c>
      <c r="M86" s="23"/>
      <c r="N86" s="23"/>
      <c r="O86" s="23"/>
      <c r="P86" s="23" t="s">
        <v>1374</v>
      </c>
      <c r="Q86" s="23" t="s">
        <v>185</v>
      </c>
    </row>
    <row r="87" spans="4:17" ht="13.5" customHeight="1">
      <c r="D87" s="23" t="s">
        <v>189</v>
      </c>
      <c r="E87" s="23" t="s">
        <v>171</v>
      </c>
      <c r="F87" s="23" t="s">
        <v>181</v>
      </c>
      <c r="G87" s="23" t="s">
        <v>1750</v>
      </c>
      <c r="H87" s="23" t="s">
        <v>2605</v>
      </c>
      <c r="I87" s="23" t="s">
        <v>2635</v>
      </c>
      <c r="J87" s="23" t="s">
        <v>2639</v>
      </c>
      <c r="K87" s="23"/>
      <c r="L87" s="23" t="s">
        <v>184</v>
      </c>
      <c r="M87" s="23"/>
      <c r="N87" s="23"/>
      <c r="O87" s="23"/>
      <c r="P87" s="23" t="s">
        <v>1374</v>
      </c>
      <c r="Q87" s="23" t="s">
        <v>185</v>
      </c>
    </row>
    <row r="88" spans="4:17" ht="13.5" customHeight="1">
      <c r="D88" s="78"/>
      <c r="E88" s="78"/>
      <c r="F88" s="78"/>
      <c r="G88" s="78"/>
      <c r="H88" s="78"/>
      <c r="I88" s="78"/>
      <c r="J88" s="78"/>
      <c r="K88" s="78"/>
      <c r="L88" s="78"/>
      <c r="M88" s="78"/>
      <c r="N88" s="78"/>
      <c r="O88" s="78"/>
      <c r="P88" s="78"/>
      <c r="Q88" s="78"/>
    </row>
    <row r="89" spans="4:17" ht="14.25" customHeight="1">
      <c r="D89" s="80" t="s">
        <v>2640</v>
      </c>
      <c r="E89" s="81"/>
      <c r="F89" s="81"/>
      <c r="G89" s="81"/>
      <c r="H89" s="81"/>
      <c r="I89" s="81"/>
      <c r="J89" s="81"/>
      <c r="K89" s="81"/>
      <c r="L89" s="81"/>
      <c r="M89" s="81"/>
      <c r="N89" s="81"/>
      <c r="O89" s="81"/>
      <c r="P89" s="81"/>
      <c r="Q89" s="81"/>
    </row>
    <row r="90" spans="4:17" ht="13.5" customHeight="1">
      <c r="D90" s="78"/>
      <c r="E90" s="78"/>
      <c r="F90" s="78"/>
      <c r="G90" s="78"/>
      <c r="H90" s="78"/>
      <c r="I90" s="78"/>
      <c r="J90" s="78"/>
      <c r="K90" s="78"/>
      <c r="L90" s="78"/>
      <c r="M90" s="78"/>
      <c r="N90" s="78"/>
      <c r="O90" s="78"/>
      <c r="P90" s="78"/>
      <c r="Q90" s="78"/>
    </row>
    <row r="91" spans="4:17" ht="13.5" customHeight="1">
      <c r="D91" s="23" t="s">
        <v>189</v>
      </c>
      <c r="E91" s="23" t="s">
        <v>171</v>
      </c>
      <c r="F91" s="23" t="s">
        <v>181</v>
      </c>
      <c r="G91" s="23" t="s">
        <v>1750</v>
      </c>
      <c r="H91" s="23" t="s">
        <v>2605</v>
      </c>
      <c r="I91" s="23" t="s">
        <v>2640</v>
      </c>
      <c r="J91" s="23" t="s">
        <v>2641</v>
      </c>
      <c r="K91" s="23"/>
      <c r="L91" s="23" t="s">
        <v>184</v>
      </c>
      <c r="M91" s="23"/>
      <c r="N91" s="23"/>
      <c r="O91" s="23"/>
      <c r="P91" s="23" t="s">
        <v>1374</v>
      </c>
      <c r="Q91" s="23" t="s">
        <v>185</v>
      </c>
    </row>
    <row r="92" spans="4:17" ht="13.5" customHeight="1">
      <c r="D92" s="78" t="s">
        <v>189</v>
      </c>
      <c r="E92" s="78" t="s">
        <v>171</v>
      </c>
      <c r="F92" s="78" t="s">
        <v>181</v>
      </c>
      <c r="G92" s="78" t="s">
        <v>1750</v>
      </c>
      <c r="H92" s="23" t="s">
        <v>2605</v>
      </c>
      <c r="I92" s="78" t="s">
        <v>2640</v>
      </c>
      <c r="J92" s="78" t="s">
        <v>2642</v>
      </c>
      <c r="K92" s="78"/>
      <c r="L92" s="78" t="s">
        <v>184</v>
      </c>
      <c r="M92" s="78"/>
      <c r="N92" s="78"/>
      <c r="O92" s="78"/>
      <c r="P92" s="78" t="s">
        <v>1374</v>
      </c>
      <c r="Q92" s="23" t="s">
        <v>185</v>
      </c>
    </row>
    <row r="93" spans="4:17" ht="13.5" customHeight="1">
      <c r="D93" s="23" t="s">
        <v>189</v>
      </c>
      <c r="E93" s="23" t="s">
        <v>171</v>
      </c>
      <c r="F93" s="23" t="s">
        <v>181</v>
      </c>
      <c r="G93" s="23" t="s">
        <v>1750</v>
      </c>
      <c r="H93" s="23" t="s">
        <v>2605</v>
      </c>
      <c r="I93" s="23" t="s">
        <v>2640</v>
      </c>
      <c r="J93" s="23" t="s">
        <v>2643</v>
      </c>
      <c r="K93" s="23"/>
      <c r="L93" s="23" t="s">
        <v>184</v>
      </c>
      <c r="M93" s="23"/>
      <c r="N93" s="23"/>
      <c r="O93" s="23"/>
      <c r="P93" s="23" t="s">
        <v>1374</v>
      </c>
      <c r="Q93" s="23" t="s">
        <v>185</v>
      </c>
    </row>
    <row r="94" spans="4:17" ht="13.5" customHeight="1">
      <c r="D94" s="79" t="s">
        <v>189</v>
      </c>
      <c r="E94" s="79" t="s">
        <v>171</v>
      </c>
      <c r="F94" s="79" t="s">
        <v>181</v>
      </c>
      <c r="G94" s="79" t="s">
        <v>1750</v>
      </c>
      <c r="H94" s="23" t="s">
        <v>2605</v>
      </c>
      <c r="I94" s="23" t="s">
        <v>2640</v>
      </c>
      <c r="J94" s="23" t="s">
        <v>316</v>
      </c>
      <c r="K94" s="23"/>
      <c r="L94" s="23" t="s">
        <v>184</v>
      </c>
      <c r="M94" s="23"/>
      <c r="N94" s="23"/>
      <c r="O94" s="23"/>
      <c r="P94" s="23" t="s">
        <v>1374</v>
      </c>
      <c r="Q94" s="23" t="s">
        <v>185</v>
      </c>
    </row>
    <row r="95" spans="4:17" ht="13.5" customHeight="1">
      <c r="D95" s="79" t="s">
        <v>189</v>
      </c>
      <c r="E95" s="79" t="s">
        <v>171</v>
      </c>
      <c r="F95" s="79" t="s">
        <v>181</v>
      </c>
      <c r="G95" s="79" t="s">
        <v>1750</v>
      </c>
      <c r="H95" s="23" t="s">
        <v>2605</v>
      </c>
      <c r="I95" s="23" t="s">
        <v>2640</v>
      </c>
      <c r="J95" s="23" t="s">
        <v>2644</v>
      </c>
      <c r="K95" s="23"/>
      <c r="L95" s="23" t="s">
        <v>184</v>
      </c>
      <c r="M95" s="23"/>
      <c r="N95" s="23"/>
      <c r="O95" s="23"/>
      <c r="P95" s="23" t="s">
        <v>1374</v>
      </c>
      <c r="Q95" s="23" t="s">
        <v>185</v>
      </c>
    </row>
    <row r="96" spans="4:17" ht="13.5" customHeight="1">
      <c r="D96" s="79" t="s">
        <v>189</v>
      </c>
      <c r="E96" s="79" t="s">
        <v>171</v>
      </c>
      <c r="F96" s="79" t="s">
        <v>181</v>
      </c>
      <c r="G96" s="79" t="s">
        <v>1750</v>
      </c>
      <c r="H96" s="23" t="s">
        <v>2605</v>
      </c>
      <c r="I96" s="23" t="s">
        <v>2640</v>
      </c>
      <c r="J96" s="23" t="s">
        <v>216</v>
      </c>
      <c r="K96" s="1225"/>
      <c r="L96" s="23" t="s">
        <v>184</v>
      </c>
      <c r="M96" s="23"/>
      <c r="N96" s="23"/>
      <c r="O96" s="23"/>
      <c r="P96" s="23" t="s">
        <v>1374</v>
      </c>
      <c r="Q96" s="23" t="s">
        <v>185</v>
      </c>
    </row>
    <row r="97" spans="3:17" ht="13.5" customHeight="1">
      <c r="C97" s="78"/>
      <c r="D97" s="23" t="s">
        <v>189</v>
      </c>
      <c r="E97" s="23" t="s">
        <v>171</v>
      </c>
      <c r="F97" s="23" t="s">
        <v>181</v>
      </c>
      <c r="G97" s="23" t="s">
        <v>1750</v>
      </c>
      <c r="H97" s="23" t="s">
        <v>2605</v>
      </c>
      <c r="I97" s="23" t="s">
        <v>2640</v>
      </c>
      <c r="J97" s="23" t="s">
        <v>216</v>
      </c>
      <c r="K97" s="1225"/>
      <c r="L97" s="13" t="s">
        <v>184</v>
      </c>
      <c r="M97" s="13"/>
      <c r="N97" s="13"/>
      <c r="O97" s="13"/>
      <c r="P97" s="13" t="s">
        <v>1374</v>
      </c>
      <c r="Q97" s="23" t="s">
        <v>185</v>
      </c>
    </row>
    <row r="98" spans="3:17" ht="13.5" customHeight="1">
      <c r="C98" s="78"/>
      <c r="D98" s="23" t="s">
        <v>189</v>
      </c>
      <c r="E98" s="23" t="s">
        <v>171</v>
      </c>
      <c r="F98" s="23" t="s">
        <v>181</v>
      </c>
      <c r="G98" s="23" t="s">
        <v>1750</v>
      </c>
      <c r="H98" s="23" t="s">
        <v>2605</v>
      </c>
      <c r="I98" s="23" t="s">
        <v>2640</v>
      </c>
      <c r="J98" s="23" t="s">
        <v>216</v>
      </c>
      <c r="K98" s="1225"/>
      <c r="L98" s="23" t="s">
        <v>184</v>
      </c>
      <c r="M98" s="23"/>
      <c r="N98" s="23"/>
      <c r="O98" s="23"/>
      <c r="P98" s="23" t="s">
        <v>1374</v>
      </c>
      <c r="Q98" s="23" t="s">
        <v>185</v>
      </c>
    </row>
    <row r="99" spans="3:17" ht="13.5" customHeight="1">
      <c r="C99" s="78"/>
      <c r="D99" s="23" t="s">
        <v>189</v>
      </c>
      <c r="E99" s="23" t="s">
        <v>171</v>
      </c>
      <c r="F99" s="23" t="s">
        <v>181</v>
      </c>
      <c r="G99" s="23" t="s">
        <v>1750</v>
      </c>
      <c r="H99" s="23" t="s">
        <v>2605</v>
      </c>
      <c r="I99" s="23" t="s">
        <v>2640</v>
      </c>
      <c r="J99" s="23" t="s">
        <v>216</v>
      </c>
      <c r="K99" s="1225"/>
      <c r="L99" s="23" t="s">
        <v>184</v>
      </c>
      <c r="M99" s="23"/>
      <c r="N99" s="23"/>
      <c r="O99" s="23"/>
      <c r="P99" s="23" t="s">
        <v>1374</v>
      </c>
      <c r="Q99" s="23" t="s">
        <v>185</v>
      </c>
    </row>
    <row r="100" spans="3:17" ht="13.5" customHeight="1">
      <c r="C100" s="78"/>
      <c r="D100" s="23" t="s">
        <v>189</v>
      </c>
      <c r="E100" s="23" t="s">
        <v>171</v>
      </c>
      <c r="F100" s="23" t="s">
        <v>181</v>
      </c>
      <c r="G100" s="23" t="s">
        <v>1750</v>
      </c>
      <c r="H100" s="23" t="s">
        <v>2605</v>
      </c>
      <c r="I100" s="23" t="s">
        <v>2640</v>
      </c>
      <c r="J100" s="23" t="s">
        <v>216</v>
      </c>
      <c r="K100" s="1225"/>
      <c r="L100" s="23" t="s">
        <v>184</v>
      </c>
      <c r="M100" s="23"/>
      <c r="N100" s="23"/>
      <c r="O100" s="23"/>
      <c r="P100" s="23" t="s">
        <v>1374</v>
      </c>
      <c r="Q100" s="23" t="s">
        <v>185</v>
      </c>
    </row>
    <row r="101" spans="3:17" ht="13.5" customHeight="1">
      <c r="C101" s="78"/>
      <c r="D101" s="78" t="s">
        <v>189</v>
      </c>
      <c r="E101" s="78" t="s">
        <v>171</v>
      </c>
      <c r="F101" s="78" t="s">
        <v>181</v>
      </c>
      <c r="G101" s="78" t="s">
        <v>1750</v>
      </c>
      <c r="H101" s="23" t="s">
        <v>2605</v>
      </c>
      <c r="I101" s="78" t="s">
        <v>2640</v>
      </c>
      <c r="J101" s="78" t="s">
        <v>216</v>
      </c>
      <c r="K101" s="1225"/>
      <c r="L101" s="78" t="s">
        <v>184</v>
      </c>
      <c r="M101" s="78"/>
      <c r="N101" s="78"/>
      <c r="O101" s="78"/>
      <c r="P101" s="78" t="s">
        <v>1374</v>
      </c>
      <c r="Q101" s="23" t="s">
        <v>185</v>
      </c>
    </row>
    <row r="102" spans="3:17" ht="13.5" customHeight="1">
      <c r="C102" s="78"/>
      <c r="D102" s="78"/>
      <c r="E102" s="78"/>
      <c r="F102" s="78"/>
      <c r="G102" s="78"/>
      <c r="H102" s="78"/>
      <c r="I102" s="78"/>
      <c r="J102" s="78"/>
      <c r="K102" s="78"/>
      <c r="L102" s="78"/>
      <c r="M102" s="78"/>
      <c r="N102" s="78"/>
      <c r="O102" s="78"/>
      <c r="P102" s="78"/>
      <c r="Q102" s="78"/>
    </row>
    <row r="103" spans="3:17" ht="13.5" customHeight="1">
      <c r="C103" s="76" t="s">
        <v>2645</v>
      </c>
      <c r="D103" s="76"/>
      <c r="E103" s="77"/>
      <c r="F103" s="77"/>
      <c r="G103" s="77"/>
      <c r="H103" s="77"/>
      <c r="I103" s="77"/>
      <c r="J103" s="77"/>
      <c r="K103" s="77"/>
      <c r="L103" s="77"/>
      <c r="M103" s="77"/>
      <c r="N103" s="77"/>
      <c r="O103" s="77"/>
      <c r="P103" s="77"/>
      <c r="Q103" s="77"/>
    </row>
    <row r="104" spans="3:17" ht="13.5" customHeight="1">
      <c r="C104" s="78"/>
      <c r="D104" s="78"/>
      <c r="E104" s="78"/>
      <c r="F104" s="78"/>
      <c r="G104" s="78"/>
      <c r="H104" s="78"/>
      <c r="I104" s="78"/>
      <c r="J104" s="78"/>
      <c r="K104" s="78"/>
      <c r="L104" s="78"/>
      <c r="M104" s="78"/>
      <c r="N104" s="78"/>
      <c r="O104" s="78"/>
      <c r="P104" s="78"/>
      <c r="Q104" s="78"/>
    </row>
    <row r="105" spans="3:17" ht="14.25" customHeight="1">
      <c r="C105" s="12"/>
      <c r="D105" s="80" t="s">
        <v>1573</v>
      </c>
      <c r="E105" s="81"/>
      <c r="F105" s="81"/>
      <c r="G105" s="81"/>
      <c r="H105" s="81"/>
      <c r="I105" s="81"/>
      <c r="J105" s="81"/>
      <c r="K105" s="81"/>
      <c r="L105" s="81"/>
      <c r="M105" s="81"/>
      <c r="N105" s="81"/>
      <c r="O105" s="81"/>
      <c r="P105" s="81"/>
      <c r="Q105" s="81"/>
    </row>
    <row r="106" spans="3:17" ht="13.5" customHeight="1">
      <c r="C106" s="78"/>
      <c r="D106" s="78"/>
      <c r="E106" s="78"/>
      <c r="F106" s="78"/>
      <c r="G106" s="78"/>
      <c r="H106" s="78"/>
      <c r="I106" s="78"/>
      <c r="J106" s="78"/>
      <c r="K106" s="78"/>
      <c r="L106" s="78"/>
      <c r="M106" s="78"/>
      <c r="N106" s="78"/>
      <c r="O106" s="78"/>
      <c r="P106" s="78"/>
      <c r="Q106" s="78"/>
    </row>
    <row r="107" spans="3:17" ht="13.5" customHeight="1">
      <c r="C107" s="57"/>
      <c r="D107" s="79" t="s">
        <v>189</v>
      </c>
      <c r="E107" s="79" t="s">
        <v>171</v>
      </c>
      <c r="F107" s="79" t="s">
        <v>181</v>
      </c>
      <c r="G107" s="79" t="s">
        <v>1750</v>
      </c>
      <c r="H107" s="23" t="s">
        <v>2606</v>
      </c>
      <c r="I107" s="23" t="s">
        <v>1573</v>
      </c>
      <c r="J107" s="23" t="s">
        <v>2611</v>
      </c>
      <c r="K107" s="23"/>
      <c r="L107" s="23" t="s">
        <v>184</v>
      </c>
      <c r="M107" s="23"/>
      <c r="N107" s="23"/>
      <c r="O107" s="23"/>
      <c r="P107" s="23" t="s">
        <v>1374</v>
      </c>
      <c r="Q107" s="23" t="s">
        <v>185</v>
      </c>
    </row>
    <row r="108" spans="3:17" ht="13.5" customHeight="1">
      <c r="C108" s="57"/>
      <c r="D108" s="79" t="s">
        <v>189</v>
      </c>
      <c r="E108" s="79" t="s">
        <v>171</v>
      </c>
      <c r="F108" s="79" t="s">
        <v>181</v>
      </c>
      <c r="G108" s="79" t="s">
        <v>1750</v>
      </c>
      <c r="H108" s="23" t="s">
        <v>2606</v>
      </c>
      <c r="I108" s="23" t="s">
        <v>1573</v>
      </c>
      <c r="J108" s="23" t="s">
        <v>2612</v>
      </c>
      <c r="K108" s="23"/>
      <c r="L108" s="23" t="s">
        <v>184</v>
      </c>
      <c r="M108" s="23"/>
      <c r="N108" s="23"/>
      <c r="O108" s="23"/>
      <c r="P108" s="23" t="s">
        <v>1374</v>
      </c>
      <c r="Q108" s="23" t="s">
        <v>185</v>
      </c>
    </row>
    <row r="109" spans="3:17" ht="13.5" customHeight="1">
      <c r="C109" s="57"/>
      <c r="D109" s="79" t="s">
        <v>189</v>
      </c>
      <c r="E109" s="79" t="s">
        <v>171</v>
      </c>
      <c r="F109" s="79" t="s">
        <v>181</v>
      </c>
      <c r="G109" s="79" t="s">
        <v>1750</v>
      </c>
      <c r="H109" s="23" t="s">
        <v>2606</v>
      </c>
      <c r="I109" s="23" t="s">
        <v>1573</v>
      </c>
      <c r="J109" s="23" t="s">
        <v>2613</v>
      </c>
      <c r="K109" s="23"/>
      <c r="L109" s="23" t="s">
        <v>184</v>
      </c>
      <c r="M109" s="23"/>
      <c r="N109" s="23"/>
      <c r="O109" s="23"/>
      <c r="P109" s="23" t="s">
        <v>1374</v>
      </c>
      <c r="Q109" s="23" t="s">
        <v>185</v>
      </c>
    </row>
    <row r="110" spans="3:17" ht="13.5" customHeight="1">
      <c r="C110" s="57"/>
      <c r="D110" s="79" t="s">
        <v>189</v>
      </c>
      <c r="E110" s="79" t="s">
        <v>171</v>
      </c>
      <c r="F110" s="79" t="s">
        <v>181</v>
      </c>
      <c r="G110" s="79" t="s">
        <v>1750</v>
      </c>
      <c r="H110" s="23" t="s">
        <v>2606</v>
      </c>
      <c r="I110" s="23" t="s">
        <v>1573</v>
      </c>
      <c r="J110" s="23" t="s">
        <v>2614</v>
      </c>
      <c r="K110" s="23"/>
      <c r="L110" s="23" t="s">
        <v>184</v>
      </c>
      <c r="M110" s="23"/>
      <c r="N110" s="23"/>
      <c r="O110" s="23"/>
      <c r="P110" s="23" t="s">
        <v>1374</v>
      </c>
      <c r="Q110" s="23" t="s">
        <v>185</v>
      </c>
    </row>
    <row r="111" spans="3:17" ht="13.5" customHeight="1">
      <c r="C111" s="13"/>
      <c r="D111" s="23" t="s">
        <v>189</v>
      </c>
      <c r="E111" s="23" t="s">
        <v>171</v>
      </c>
      <c r="F111" s="23" t="s">
        <v>181</v>
      </c>
      <c r="G111" s="23" t="s">
        <v>1750</v>
      </c>
      <c r="H111" s="23" t="s">
        <v>2606</v>
      </c>
      <c r="I111" s="23" t="s">
        <v>1573</v>
      </c>
      <c r="J111" s="23" t="s">
        <v>2615</v>
      </c>
      <c r="K111" s="23"/>
      <c r="L111" s="13" t="s">
        <v>184</v>
      </c>
      <c r="M111" s="13"/>
      <c r="N111" s="13"/>
      <c r="O111" s="13"/>
      <c r="P111" s="13" t="s">
        <v>1374</v>
      </c>
      <c r="Q111" s="23" t="s">
        <v>185</v>
      </c>
    </row>
    <row r="112" spans="3:17" ht="13.5" customHeight="1">
      <c r="C112" s="22"/>
      <c r="D112" s="23" t="s">
        <v>189</v>
      </c>
      <c r="E112" s="23" t="s">
        <v>171</v>
      </c>
      <c r="F112" s="23" t="s">
        <v>181</v>
      </c>
      <c r="G112" s="23" t="s">
        <v>1750</v>
      </c>
      <c r="H112" s="23" t="s">
        <v>2606</v>
      </c>
      <c r="I112" s="23" t="s">
        <v>1573</v>
      </c>
      <c r="J112" s="23" t="s">
        <v>2616</v>
      </c>
      <c r="K112" s="23"/>
      <c r="L112" s="23" t="s">
        <v>184</v>
      </c>
      <c r="M112" s="23"/>
      <c r="N112" s="23"/>
      <c r="O112" s="23"/>
      <c r="P112" s="23" t="s">
        <v>1374</v>
      </c>
      <c r="Q112" s="23" t="s">
        <v>185</v>
      </c>
    </row>
    <row r="113" spans="4:17" ht="13.5" customHeight="1">
      <c r="D113" s="23" t="s">
        <v>189</v>
      </c>
      <c r="E113" s="23" t="s">
        <v>171</v>
      </c>
      <c r="F113" s="23" t="s">
        <v>181</v>
      </c>
      <c r="G113" s="23" t="s">
        <v>1750</v>
      </c>
      <c r="H113" s="23" t="s">
        <v>2606</v>
      </c>
      <c r="I113" s="23" t="s">
        <v>1573</v>
      </c>
      <c r="J113" s="23" t="s">
        <v>2617</v>
      </c>
      <c r="K113" s="23"/>
      <c r="L113" s="23" t="s">
        <v>184</v>
      </c>
      <c r="M113" s="23"/>
      <c r="N113" s="23"/>
      <c r="O113" s="23"/>
      <c r="P113" s="23" t="s">
        <v>1374</v>
      </c>
      <c r="Q113" s="23" t="s">
        <v>185</v>
      </c>
    </row>
    <row r="114" spans="4:17" ht="13.5" customHeight="1">
      <c r="D114" s="23" t="s">
        <v>189</v>
      </c>
      <c r="E114" s="23" t="s">
        <v>171</v>
      </c>
      <c r="F114" s="23" t="s">
        <v>181</v>
      </c>
      <c r="G114" s="23" t="s">
        <v>1750</v>
      </c>
      <c r="H114" s="23" t="s">
        <v>2606</v>
      </c>
      <c r="I114" s="23" t="s">
        <v>1573</v>
      </c>
      <c r="J114" s="23" t="s">
        <v>2618</v>
      </c>
      <c r="K114" s="23"/>
      <c r="L114" s="23" t="s">
        <v>184</v>
      </c>
      <c r="M114" s="23"/>
      <c r="N114" s="23"/>
      <c r="O114" s="23"/>
      <c r="P114" s="23" t="s">
        <v>1374</v>
      </c>
      <c r="Q114" s="23" t="s">
        <v>185</v>
      </c>
    </row>
    <row r="115" spans="4:17" ht="13.5" customHeight="1">
      <c r="D115" s="23" t="s">
        <v>189</v>
      </c>
      <c r="E115" s="23" t="s">
        <v>171</v>
      </c>
      <c r="F115" s="23" t="s">
        <v>181</v>
      </c>
      <c r="G115" s="23" t="s">
        <v>1750</v>
      </c>
      <c r="H115" s="23" t="s">
        <v>2606</v>
      </c>
      <c r="I115" s="23" t="s">
        <v>1573</v>
      </c>
      <c r="J115" s="23" t="s">
        <v>2619</v>
      </c>
      <c r="K115" s="23"/>
      <c r="L115" s="23" t="s">
        <v>184</v>
      </c>
      <c r="M115" s="23"/>
      <c r="N115" s="23"/>
      <c r="O115" s="23"/>
      <c r="P115" s="23" t="s">
        <v>1374</v>
      </c>
      <c r="Q115" s="23" t="s">
        <v>185</v>
      </c>
    </row>
    <row r="116" spans="4:17" ht="13.5" customHeight="1">
      <c r="D116" s="78"/>
      <c r="E116" s="78"/>
      <c r="F116" s="78"/>
      <c r="G116" s="78"/>
      <c r="H116" s="78"/>
      <c r="I116" s="78"/>
      <c r="J116" s="78"/>
      <c r="K116" s="78"/>
      <c r="L116" s="78"/>
      <c r="M116" s="78"/>
      <c r="N116" s="78"/>
      <c r="O116" s="78"/>
      <c r="P116" s="78"/>
      <c r="Q116" s="78"/>
    </row>
    <row r="117" spans="4:17" ht="14.25" customHeight="1">
      <c r="D117" s="80" t="s">
        <v>1557</v>
      </c>
      <c r="E117" s="81"/>
      <c r="F117" s="81"/>
      <c r="G117" s="81"/>
      <c r="H117" s="81"/>
      <c r="I117" s="81"/>
      <c r="J117" s="81"/>
      <c r="K117" s="81"/>
      <c r="L117" s="81"/>
      <c r="M117" s="81"/>
      <c r="N117" s="81"/>
      <c r="O117" s="81"/>
      <c r="P117" s="81"/>
      <c r="Q117" s="81"/>
    </row>
    <row r="118" spans="4:17" ht="13.5" customHeight="1">
      <c r="D118" s="78"/>
      <c r="E118" s="78"/>
      <c r="F118" s="78"/>
      <c r="G118" s="78"/>
      <c r="H118" s="78"/>
      <c r="I118" s="78"/>
      <c r="J118" s="78"/>
      <c r="K118" s="78"/>
      <c r="L118" s="78"/>
      <c r="M118" s="78"/>
      <c r="N118" s="78"/>
      <c r="O118" s="78"/>
      <c r="P118" s="78"/>
      <c r="Q118" s="78"/>
    </row>
    <row r="119" spans="4:17" ht="13.5" customHeight="1">
      <c r="D119" s="23" t="s">
        <v>189</v>
      </c>
      <c r="E119" s="23" t="s">
        <v>171</v>
      </c>
      <c r="F119" s="23" t="s">
        <v>181</v>
      </c>
      <c r="G119" s="23" t="s">
        <v>1750</v>
      </c>
      <c r="H119" s="23" t="s">
        <v>2606</v>
      </c>
      <c r="I119" s="23" t="s">
        <v>1557</v>
      </c>
      <c r="J119" s="23" t="s">
        <v>2620</v>
      </c>
      <c r="K119" s="23"/>
      <c r="L119" s="23" t="s">
        <v>184</v>
      </c>
      <c r="M119" s="23"/>
      <c r="N119" s="23"/>
      <c r="O119" s="23"/>
      <c r="P119" s="23" t="s">
        <v>1374</v>
      </c>
      <c r="Q119" s="23" t="s">
        <v>185</v>
      </c>
    </row>
    <row r="120" spans="4:17" ht="13.5" customHeight="1">
      <c r="D120" s="23" t="s">
        <v>189</v>
      </c>
      <c r="E120" s="23" t="s">
        <v>171</v>
      </c>
      <c r="F120" s="23" t="s">
        <v>181</v>
      </c>
      <c r="G120" s="23" t="s">
        <v>1750</v>
      </c>
      <c r="H120" s="23" t="s">
        <v>2606</v>
      </c>
      <c r="I120" s="23" t="s">
        <v>1557</v>
      </c>
      <c r="J120" s="23" t="s">
        <v>2621</v>
      </c>
      <c r="K120" s="23"/>
      <c r="L120" s="23" t="s">
        <v>184</v>
      </c>
      <c r="M120" s="23"/>
      <c r="N120" s="23"/>
      <c r="O120" s="23"/>
      <c r="P120" s="23" t="s">
        <v>1374</v>
      </c>
      <c r="Q120" s="23" t="s">
        <v>185</v>
      </c>
    </row>
    <row r="121" spans="4:17" ht="13.5" customHeight="1">
      <c r="D121" s="23" t="s">
        <v>189</v>
      </c>
      <c r="E121" s="23" t="s">
        <v>171</v>
      </c>
      <c r="F121" s="23" t="s">
        <v>181</v>
      </c>
      <c r="G121" s="23" t="s">
        <v>1750</v>
      </c>
      <c r="H121" s="23" t="s">
        <v>2606</v>
      </c>
      <c r="I121" s="23" t="s">
        <v>1557</v>
      </c>
      <c r="J121" s="23" t="s">
        <v>2622</v>
      </c>
      <c r="K121" s="23"/>
      <c r="L121" s="23" t="s">
        <v>184</v>
      </c>
      <c r="M121" s="23"/>
      <c r="N121" s="23"/>
      <c r="O121" s="23"/>
      <c r="P121" s="23" t="s">
        <v>1374</v>
      </c>
      <c r="Q121" s="23" t="s">
        <v>185</v>
      </c>
    </row>
    <row r="122" spans="4:17" ht="13.5" customHeight="1">
      <c r="D122" s="23" t="s">
        <v>189</v>
      </c>
      <c r="E122" s="23" t="s">
        <v>171</v>
      </c>
      <c r="F122" s="23" t="s">
        <v>181</v>
      </c>
      <c r="G122" s="23" t="s">
        <v>1750</v>
      </c>
      <c r="H122" s="23" t="s">
        <v>2606</v>
      </c>
      <c r="I122" s="23" t="s">
        <v>1557</v>
      </c>
      <c r="J122" s="23" t="s">
        <v>2623</v>
      </c>
      <c r="K122" s="23"/>
      <c r="L122" s="23" t="s">
        <v>184</v>
      </c>
      <c r="M122" s="23"/>
      <c r="N122" s="23"/>
      <c r="O122" s="23"/>
      <c r="P122" s="23" t="s">
        <v>1374</v>
      </c>
      <c r="Q122" s="23" t="s">
        <v>185</v>
      </c>
    </row>
    <row r="123" spans="4:17" ht="13.5" customHeight="1">
      <c r="D123" s="23" t="s">
        <v>189</v>
      </c>
      <c r="E123" s="23" t="s">
        <v>171</v>
      </c>
      <c r="F123" s="23" t="s">
        <v>181</v>
      </c>
      <c r="G123" s="23" t="s">
        <v>1750</v>
      </c>
      <c r="H123" s="23" t="s">
        <v>2606</v>
      </c>
      <c r="I123" s="23" t="s">
        <v>1557</v>
      </c>
      <c r="J123" s="23" t="s">
        <v>2624</v>
      </c>
      <c r="K123" s="23"/>
      <c r="L123" s="23" t="s">
        <v>184</v>
      </c>
      <c r="M123" s="23"/>
      <c r="N123" s="23"/>
      <c r="O123" s="23"/>
      <c r="P123" s="23" t="s">
        <v>1374</v>
      </c>
      <c r="Q123" s="23" t="s">
        <v>185</v>
      </c>
    </row>
    <row r="124" spans="4:17" ht="13.5" customHeight="1">
      <c r="D124" s="78"/>
      <c r="E124" s="78"/>
      <c r="F124" s="78"/>
      <c r="G124" s="78"/>
      <c r="H124" s="78"/>
      <c r="I124" s="78"/>
      <c r="J124" s="78"/>
      <c r="K124" s="78"/>
      <c r="L124" s="78"/>
      <c r="M124" s="78"/>
      <c r="N124" s="78"/>
      <c r="O124" s="78"/>
      <c r="P124" s="78"/>
      <c r="Q124" s="78"/>
    </row>
    <row r="125" spans="4:17" ht="14.25" customHeight="1">
      <c r="D125" s="80" t="s">
        <v>1581</v>
      </c>
      <c r="E125" s="81"/>
      <c r="F125" s="81"/>
      <c r="G125" s="81"/>
      <c r="H125" s="81"/>
      <c r="I125" s="81"/>
      <c r="J125" s="81"/>
      <c r="K125" s="81"/>
      <c r="L125" s="81"/>
      <c r="M125" s="81"/>
      <c r="N125" s="81"/>
      <c r="O125" s="81"/>
      <c r="P125" s="81"/>
      <c r="Q125" s="81"/>
    </row>
    <row r="126" spans="4:17" ht="13.5" customHeight="1">
      <c r="D126" s="78"/>
      <c r="E126" s="78"/>
      <c r="F126" s="78"/>
      <c r="G126" s="78"/>
      <c r="H126" s="78"/>
      <c r="I126" s="78"/>
      <c r="J126" s="78"/>
      <c r="K126" s="78"/>
      <c r="L126" s="78"/>
      <c r="M126" s="78"/>
      <c r="N126" s="78"/>
      <c r="O126" s="78"/>
      <c r="P126" s="78"/>
      <c r="Q126" s="78"/>
    </row>
    <row r="127" spans="4:17" ht="13.5" customHeight="1">
      <c r="D127" s="23" t="s">
        <v>189</v>
      </c>
      <c r="E127" s="23" t="s">
        <v>171</v>
      </c>
      <c r="F127" s="23" t="s">
        <v>181</v>
      </c>
      <c r="G127" s="23" t="s">
        <v>1750</v>
      </c>
      <c r="H127" s="23" t="s">
        <v>2606</v>
      </c>
      <c r="I127" s="23" t="s">
        <v>1581</v>
      </c>
      <c r="J127" s="23" t="s">
        <v>2611</v>
      </c>
      <c r="K127" s="23"/>
      <c r="L127" s="23" t="s">
        <v>184</v>
      </c>
      <c r="M127" s="23"/>
      <c r="N127" s="23"/>
      <c r="O127" s="23"/>
      <c r="P127" s="23" t="s">
        <v>1374</v>
      </c>
      <c r="Q127" s="23" t="s">
        <v>185</v>
      </c>
    </row>
    <row r="128" spans="4:17" ht="13.5" customHeight="1">
      <c r="D128" s="23" t="s">
        <v>189</v>
      </c>
      <c r="E128" s="23" t="s">
        <v>171</v>
      </c>
      <c r="F128" s="23" t="s">
        <v>181</v>
      </c>
      <c r="G128" s="23" t="s">
        <v>1750</v>
      </c>
      <c r="H128" s="23" t="s">
        <v>2606</v>
      </c>
      <c r="I128" s="23" t="s">
        <v>1581</v>
      </c>
      <c r="J128" s="23" t="s">
        <v>2612</v>
      </c>
      <c r="K128" s="23"/>
      <c r="L128" s="23" t="s">
        <v>184</v>
      </c>
      <c r="M128" s="23"/>
      <c r="N128" s="23"/>
      <c r="O128" s="23"/>
      <c r="P128" s="23" t="s">
        <v>1374</v>
      </c>
      <c r="Q128" s="23" t="s">
        <v>185</v>
      </c>
    </row>
    <row r="129" spans="4:17" ht="13.5" customHeight="1">
      <c r="D129" s="23" t="s">
        <v>189</v>
      </c>
      <c r="E129" s="23" t="s">
        <v>171</v>
      </c>
      <c r="F129" s="23" t="s">
        <v>181</v>
      </c>
      <c r="G129" s="23" t="s">
        <v>1750</v>
      </c>
      <c r="H129" s="23" t="s">
        <v>2606</v>
      </c>
      <c r="I129" s="23" t="s">
        <v>1581</v>
      </c>
      <c r="J129" s="23" t="s">
        <v>2613</v>
      </c>
      <c r="K129" s="23"/>
      <c r="L129" s="23" t="s">
        <v>184</v>
      </c>
      <c r="M129" s="23"/>
      <c r="N129" s="23"/>
      <c r="O129" s="23"/>
      <c r="P129" s="23" t="s">
        <v>1374</v>
      </c>
      <c r="Q129" s="23" t="s">
        <v>185</v>
      </c>
    </row>
    <row r="130" spans="4:17" ht="13.5" customHeight="1">
      <c r="D130" s="23" t="s">
        <v>189</v>
      </c>
      <c r="E130" s="23" t="s">
        <v>171</v>
      </c>
      <c r="F130" s="23" t="s">
        <v>181</v>
      </c>
      <c r="G130" s="23" t="s">
        <v>1750</v>
      </c>
      <c r="H130" s="23" t="s">
        <v>2606</v>
      </c>
      <c r="I130" s="23" t="s">
        <v>1581</v>
      </c>
      <c r="J130" s="23" t="s">
        <v>2614</v>
      </c>
      <c r="K130" s="23"/>
      <c r="L130" s="23" t="s">
        <v>184</v>
      </c>
      <c r="M130" s="23"/>
      <c r="N130" s="23"/>
      <c r="O130" s="23"/>
      <c r="P130" s="23" t="s">
        <v>1374</v>
      </c>
      <c r="Q130" s="23" t="s">
        <v>185</v>
      </c>
    </row>
    <row r="131" spans="4:17" ht="13.5" customHeight="1">
      <c r="D131" s="23" t="s">
        <v>189</v>
      </c>
      <c r="E131" s="23" t="s">
        <v>171</v>
      </c>
      <c r="F131" s="23" t="s">
        <v>181</v>
      </c>
      <c r="G131" s="23" t="s">
        <v>1750</v>
      </c>
      <c r="H131" s="23" t="s">
        <v>2606</v>
      </c>
      <c r="I131" s="23" t="s">
        <v>1581</v>
      </c>
      <c r="J131" s="23" t="s">
        <v>2616</v>
      </c>
      <c r="K131" s="23"/>
      <c r="L131" s="23" t="s">
        <v>184</v>
      </c>
      <c r="M131" s="23"/>
      <c r="N131" s="23"/>
      <c r="O131" s="23"/>
      <c r="P131" s="23" t="s">
        <v>1374</v>
      </c>
      <c r="Q131" s="23" t="s">
        <v>185</v>
      </c>
    </row>
    <row r="132" spans="4:17" ht="13.5" customHeight="1">
      <c r="D132" s="23" t="s">
        <v>189</v>
      </c>
      <c r="E132" s="23" t="s">
        <v>171</v>
      </c>
      <c r="F132" s="23" t="s">
        <v>181</v>
      </c>
      <c r="G132" s="23" t="s">
        <v>1750</v>
      </c>
      <c r="H132" s="23" t="s">
        <v>2606</v>
      </c>
      <c r="I132" s="23" t="s">
        <v>1581</v>
      </c>
      <c r="J132" s="23" t="s">
        <v>2617</v>
      </c>
      <c r="K132" s="23"/>
      <c r="L132" s="23" t="s">
        <v>184</v>
      </c>
      <c r="M132" s="23"/>
      <c r="N132" s="23"/>
      <c r="O132" s="23"/>
      <c r="P132" s="23" t="s">
        <v>1374</v>
      </c>
      <c r="Q132" s="23" t="s">
        <v>185</v>
      </c>
    </row>
    <row r="133" spans="4:17" ht="13.5" customHeight="1">
      <c r="D133" s="23" t="s">
        <v>189</v>
      </c>
      <c r="E133" s="23" t="s">
        <v>171</v>
      </c>
      <c r="F133" s="23" t="s">
        <v>181</v>
      </c>
      <c r="G133" s="23" t="s">
        <v>1750</v>
      </c>
      <c r="H133" s="23" t="s">
        <v>2606</v>
      </c>
      <c r="I133" s="23" t="s">
        <v>1581</v>
      </c>
      <c r="J133" s="23" t="s">
        <v>2618</v>
      </c>
      <c r="K133" s="23"/>
      <c r="L133" s="23" t="s">
        <v>184</v>
      </c>
      <c r="M133" s="23"/>
      <c r="N133" s="23"/>
      <c r="O133" s="23"/>
      <c r="P133" s="23" t="s">
        <v>1374</v>
      </c>
      <c r="Q133" s="23" t="s">
        <v>185</v>
      </c>
    </row>
    <row r="134" spans="4:17" ht="13.5" customHeight="1">
      <c r="D134" s="23" t="s">
        <v>189</v>
      </c>
      <c r="E134" s="23" t="s">
        <v>171</v>
      </c>
      <c r="F134" s="23" t="s">
        <v>181</v>
      </c>
      <c r="G134" s="23" t="s">
        <v>1750</v>
      </c>
      <c r="H134" s="23" t="s">
        <v>2606</v>
      </c>
      <c r="I134" s="23" t="s">
        <v>1581</v>
      </c>
      <c r="J134" s="23" t="s">
        <v>2619</v>
      </c>
      <c r="K134" s="23"/>
      <c r="L134" s="23" t="s">
        <v>184</v>
      </c>
      <c r="M134" s="23"/>
      <c r="N134" s="23"/>
      <c r="O134" s="23"/>
      <c r="P134" s="23" t="s">
        <v>1374</v>
      </c>
      <c r="Q134" s="23" t="s">
        <v>185</v>
      </c>
    </row>
    <row r="135" spans="4:17" ht="13.5" customHeight="1">
      <c r="D135" s="78"/>
      <c r="E135" s="78"/>
      <c r="F135" s="78"/>
      <c r="G135" s="78"/>
      <c r="H135" s="78"/>
      <c r="I135" s="78"/>
      <c r="J135" s="78"/>
      <c r="K135" s="78"/>
      <c r="L135" s="78"/>
      <c r="M135" s="78"/>
      <c r="N135" s="78"/>
      <c r="O135" s="78"/>
      <c r="P135" s="78"/>
      <c r="Q135" s="78"/>
    </row>
    <row r="136" spans="4:17" ht="14.25" customHeight="1">
      <c r="D136" s="80" t="s">
        <v>1644</v>
      </c>
      <c r="E136" s="81"/>
      <c r="F136" s="81"/>
      <c r="G136" s="81"/>
      <c r="H136" s="81"/>
      <c r="I136" s="81"/>
      <c r="J136" s="81"/>
      <c r="K136" s="81"/>
      <c r="L136" s="81"/>
      <c r="M136" s="81"/>
      <c r="N136" s="81"/>
      <c r="O136" s="81"/>
      <c r="P136" s="81"/>
      <c r="Q136" s="81"/>
    </row>
    <row r="137" spans="4:17" ht="13.5" customHeight="1">
      <c r="D137" s="78"/>
      <c r="E137" s="78"/>
      <c r="F137" s="78"/>
      <c r="G137" s="78"/>
      <c r="H137" s="78"/>
      <c r="I137" s="78"/>
      <c r="J137" s="78"/>
      <c r="K137" s="78"/>
      <c r="L137" s="78"/>
      <c r="M137" s="78"/>
      <c r="N137" s="78"/>
      <c r="O137" s="78"/>
      <c r="P137" s="78"/>
      <c r="Q137" s="78"/>
    </row>
    <row r="138" spans="4:17" ht="13.5" customHeight="1">
      <c r="D138" s="23" t="s">
        <v>189</v>
      </c>
      <c r="E138" s="23" t="s">
        <v>171</v>
      </c>
      <c r="F138" s="23" t="s">
        <v>181</v>
      </c>
      <c r="G138" s="23" t="s">
        <v>1750</v>
      </c>
      <c r="H138" s="23" t="s">
        <v>2606</v>
      </c>
      <c r="I138" s="23" t="s">
        <v>1644</v>
      </c>
      <c r="J138" s="23" t="s">
        <v>2625</v>
      </c>
      <c r="K138" s="23"/>
      <c r="L138" s="23" t="s">
        <v>184</v>
      </c>
      <c r="M138" s="23"/>
      <c r="N138" s="23"/>
      <c r="O138" s="23"/>
      <c r="P138" s="23" t="s">
        <v>1374</v>
      </c>
      <c r="Q138" s="23" t="s">
        <v>185</v>
      </c>
    </row>
    <row r="139" spans="4:17" ht="13.5" customHeight="1">
      <c r="D139" s="23" t="s">
        <v>189</v>
      </c>
      <c r="E139" s="23" t="s">
        <v>171</v>
      </c>
      <c r="F139" s="23" t="s">
        <v>181</v>
      </c>
      <c r="G139" s="23" t="s">
        <v>1750</v>
      </c>
      <c r="H139" s="23" t="s">
        <v>2606</v>
      </c>
      <c r="I139" s="23" t="s">
        <v>1644</v>
      </c>
      <c r="J139" s="23" t="s">
        <v>2626</v>
      </c>
      <c r="K139" s="23"/>
      <c r="L139" s="23" t="s">
        <v>184</v>
      </c>
      <c r="M139" s="23"/>
      <c r="N139" s="23"/>
      <c r="O139" s="23"/>
      <c r="P139" s="23" t="s">
        <v>1374</v>
      </c>
      <c r="Q139" s="23" t="s">
        <v>185</v>
      </c>
    </row>
    <row r="140" spans="4:17" ht="13.5" customHeight="1">
      <c r="D140" s="23" t="s">
        <v>189</v>
      </c>
      <c r="E140" s="23" t="s">
        <v>171</v>
      </c>
      <c r="F140" s="23" t="s">
        <v>181</v>
      </c>
      <c r="G140" s="23" t="s">
        <v>1750</v>
      </c>
      <c r="H140" s="23" t="s">
        <v>2606</v>
      </c>
      <c r="I140" s="23" t="s">
        <v>1644</v>
      </c>
      <c r="J140" s="23" t="s">
        <v>1590</v>
      </c>
      <c r="K140" s="23"/>
      <c r="L140" s="23" t="s">
        <v>184</v>
      </c>
      <c r="M140" s="23"/>
      <c r="N140" s="23"/>
      <c r="O140" s="23"/>
      <c r="P140" s="23" t="s">
        <v>1374</v>
      </c>
      <c r="Q140" s="23" t="s">
        <v>185</v>
      </c>
    </row>
    <row r="141" spans="4:17" ht="13.5" customHeight="1">
      <c r="D141" s="23" t="s">
        <v>189</v>
      </c>
      <c r="E141" s="23" t="s">
        <v>171</v>
      </c>
      <c r="F141" s="23" t="s">
        <v>181</v>
      </c>
      <c r="G141" s="23" t="s">
        <v>1750</v>
      </c>
      <c r="H141" s="23" t="s">
        <v>2606</v>
      </c>
      <c r="I141" s="23" t="s">
        <v>1644</v>
      </c>
      <c r="J141" s="23" t="s">
        <v>2618</v>
      </c>
      <c r="K141" s="23"/>
      <c r="L141" s="23" t="s">
        <v>184</v>
      </c>
      <c r="M141" s="23"/>
      <c r="N141" s="23"/>
      <c r="O141" s="23"/>
      <c r="P141" s="23" t="s">
        <v>1374</v>
      </c>
      <c r="Q141" s="23" t="s">
        <v>185</v>
      </c>
    </row>
    <row r="142" spans="4:17" ht="13.5" customHeight="1">
      <c r="D142" s="23" t="s">
        <v>189</v>
      </c>
      <c r="E142" s="23" t="s">
        <v>171</v>
      </c>
      <c r="F142" s="23" t="s">
        <v>181</v>
      </c>
      <c r="G142" s="23" t="s">
        <v>1750</v>
      </c>
      <c r="H142" s="23" t="s">
        <v>2606</v>
      </c>
      <c r="I142" s="23" t="s">
        <v>1644</v>
      </c>
      <c r="J142" s="23" t="s">
        <v>2619</v>
      </c>
      <c r="K142" s="23"/>
      <c r="L142" s="23" t="s">
        <v>184</v>
      </c>
      <c r="M142" s="23"/>
      <c r="N142" s="23"/>
      <c r="O142" s="23"/>
      <c r="P142" s="23" t="s">
        <v>1374</v>
      </c>
      <c r="Q142" s="23" t="s">
        <v>185</v>
      </c>
    </row>
    <row r="143" spans="4:17" ht="13.5" customHeight="1">
      <c r="D143" s="78"/>
      <c r="E143" s="78"/>
      <c r="F143" s="78"/>
      <c r="G143" s="78"/>
      <c r="H143" s="78"/>
      <c r="I143" s="78"/>
      <c r="J143" s="78"/>
      <c r="K143" s="78"/>
      <c r="L143" s="78"/>
      <c r="M143" s="78"/>
      <c r="N143" s="78"/>
      <c r="O143" s="78"/>
      <c r="P143" s="78"/>
      <c r="Q143" s="78"/>
    </row>
    <row r="144" spans="4:17" ht="14.25" customHeight="1">
      <c r="D144" s="80" t="s">
        <v>2627</v>
      </c>
      <c r="E144" s="81"/>
      <c r="F144" s="81"/>
      <c r="G144" s="81"/>
      <c r="H144" s="81"/>
      <c r="I144" s="81"/>
      <c r="J144" s="81"/>
      <c r="K144" s="81"/>
      <c r="L144" s="81"/>
      <c r="M144" s="81"/>
      <c r="N144" s="81"/>
      <c r="O144" s="81"/>
      <c r="P144" s="81"/>
      <c r="Q144" s="81"/>
    </row>
    <row r="146" spans="4:17" ht="13.5" customHeight="1">
      <c r="D146" s="23" t="s">
        <v>189</v>
      </c>
      <c r="E146" s="23" t="s">
        <v>171</v>
      </c>
      <c r="F146" s="23" t="s">
        <v>181</v>
      </c>
      <c r="G146" s="23" t="s">
        <v>1750</v>
      </c>
      <c r="H146" s="23" t="s">
        <v>2606</v>
      </c>
      <c r="I146" s="23" t="s">
        <v>2627</v>
      </c>
      <c r="J146" s="23" t="s">
        <v>2628</v>
      </c>
      <c r="K146" s="23"/>
      <c r="L146" s="23" t="s">
        <v>184</v>
      </c>
      <c r="M146" s="23"/>
      <c r="N146" s="23"/>
      <c r="O146" s="23"/>
      <c r="P146" s="23" t="s">
        <v>1374</v>
      </c>
      <c r="Q146" s="23" t="s">
        <v>185</v>
      </c>
    </row>
    <row r="147" spans="4:17" ht="13.5" customHeight="1">
      <c r="D147" s="23" t="s">
        <v>189</v>
      </c>
      <c r="E147" s="23" t="s">
        <v>171</v>
      </c>
      <c r="F147" s="23" t="s">
        <v>181</v>
      </c>
      <c r="G147" s="23" t="s">
        <v>1750</v>
      </c>
      <c r="H147" s="23" t="s">
        <v>2606</v>
      </c>
      <c r="I147" s="23" t="s">
        <v>2627</v>
      </c>
      <c r="J147" s="23" t="s">
        <v>2629</v>
      </c>
      <c r="K147" s="23"/>
      <c r="L147" s="23" t="s">
        <v>184</v>
      </c>
      <c r="M147" s="23"/>
      <c r="N147" s="23"/>
      <c r="O147" s="23"/>
      <c r="P147" s="23" t="s">
        <v>1374</v>
      </c>
      <c r="Q147" s="23" t="s">
        <v>185</v>
      </c>
    </row>
    <row r="148" spans="4:17" ht="13.5" customHeight="1">
      <c r="D148" s="23" t="s">
        <v>189</v>
      </c>
      <c r="E148" s="23" t="s">
        <v>171</v>
      </c>
      <c r="F148" s="23" t="s">
        <v>181</v>
      </c>
      <c r="G148" s="23" t="s">
        <v>1750</v>
      </c>
      <c r="H148" s="23" t="s">
        <v>2606</v>
      </c>
      <c r="I148" s="23" t="s">
        <v>2627</v>
      </c>
      <c r="J148" s="23" t="s">
        <v>2630</v>
      </c>
      <c r="K148" s="23"/>
      <c r="L148" s="23" t="s">
        <v>184</v>
      </c>
      <c r="M148" s="23"/>
      <c r="N148" s="23"/>
      <c r="O148" s="23"/>
      <c r="P148" s="23" t="s">
        <v>1374</v>
      </c>
      <c r="Q148" s="23" t="s">
        <v>185</v>
      </c>
    </row>
    <row r="149" spans="4:17" ht="13.5" customHeight="1">
      <c r="D149" s="23" t="s">
        <v>189</v>
      </c>
      <c r="E149" s="23" t="s">
        <v>171</v>
      </c>
      <c r="F149" s="23" t="s">
        <v>181</v>
      </c>
      <c r="G149" s="23" t="s">
        <v>1750</v>
      </c>
      <c r="H149" s="23" t="s">
        <v>2606</v>
      </c>
      <c r="I149" s="23" t="s">
        <v>2627</v>
      </c>
      <c r="J149" s="23" t="s">
        <v>1616</v>
      </c>
      <c r="K149" s="23"/>
      <c r="L149" s="23" t="s">
        <v>184</v>
      </c>
      <c r="M149" s="23"/>
      <c r="N149" s="23"/>
      <c r="O149" s="23"/>
      <c r="P149" s="23" t="s">
        <v>1374</v>
      </c>
      <c r="Q149" s="23" t="s">
        <v>185</v>
      </c>
    </row>
    <row r="150" spans="4:17" ht="13.5" customHeight="1">
      <c r="D150" s="23" t="s">
        <v>189</v>
      </c>
      <c r="E150" s="23" t="s">
        <v>171</v>
      </c>
      <c r="F150" s="23" t="s">
        <v>181</v>
      </c>
      <c r="G150" s="23" t="s">
        <v>1750</v>
      </c>
      <c r="H150" s="23" t="s">
        <v>2606</v>
      </c>
      <c r="I150" s="23" t="s">
        <v>2627</v>
      </c>
      <c r="J150" s="23" t="s">
        <v>221</v>
      </c>
      <c r="K150" s="23"/>
      <c r="L150" s="23" t="s">
        <v>184</v>
      </c>
      <c r="M150" s="23"/>
      <c r="N150" s="23"/>
      <c r="O150" s="23"/>
      <c r="P150" s="23" t="s">
        <v>1374</v>
      </c>
      <c r="Q150" s="23" t="s">
        <v>185</v>
      </c>
    </row>
    <row r="151" spans="4:17" ht="13.5" customHeight="1">
      <c r="D151" s="23" t="s">
        <v>189</v>
      </c>
      <c r="E151" s="23" t="s">
        <v>171</v>
      </c>
      <c r="F151" s="23" t="s">
        <v>181</v>
      </c>
      <c r="G151" s="23" t="s">
        <v>1750</v>
      </c>
      <c r="H151" s="23" t="s">
        <v>2606</v>
      </c>
      <c r="I151" s="23" t="s">
        <v>2627</v>
      </c>
      <c r="J151" s="23" t="s">
        <v>119</v>
      </c>
      <c r="K151" s="23"/>
      <c r="L151" s="23" t="s">
        <v>184</v>
      </c>
      <c r="M151" s="23"/>
      <c r="N151" s="23"/>
      <c r="O151" s="23"/>
      <c r="P151" s="23" t="s">
        <v>1374</v>
      </c>
      <c r="Q151" s="23" t="s">
        <v>185</v>
      </c>
    </row>
    <row r="152" spans="4:17" ht="13.5" customHeight="1">
      <c r="D152" s="78"/>
      <c r="E152" s="78"/>
      <c r="F152" s="78"/>
      <c r="G152" s="78"/>
      <c r="H152" s="78"/>
      <c r="I152" s="78"/>
      <c r="J152" s="78"/>
      <c r="K152" s="78"/>
      <c r="L152" s="78"/>
      <c r="M152" s="78"/>
      <c r="N152" s="78"/>
      <c r="O152" s="78"/>
      <c r="P152" s="78"/>
      <c r="Q152" s="78"/>
    </row>
    <row r="153" spans="4:17" ht="14.25" customHeight="1">
      <c r="D153" s="80" t="s">
        <v>1392</v>
      </c>
      <c r="E153" s="81"/>
      <c r="F153" s="81"/>
      <c r="G153" s="81"/>
      <c r="H153" s="81"/>
      <c r="I153" s="81"/>
      <c r="J153" s="81"/>
      <c r="K153" s="81"/>
      <c r="L153" s="81"/>
      <c r="M153" s="81"/>
      <c r="N153" s="81"/>
      <c r="O153" s="81"/>
      <c r="P153" s="81"/>
      <c r="Q153" s="81"/>
    </row>
    <row r="154" spans="4:17" ht="13.5" customHeight="1">
      <c r="D154" s="78"/>
      <c r="E154" s="78"/>
      <c r="F154" s="78"/>
      <c r="G154" s="78"/>
      <c r="H154" s="78"/>
      <c r="I154" s="78"/>
      <c r="J154" s="78"/>
      <c r="K154" s="78"/>
      <c r="L154" s="78"/>
      <c r="M154" s="78"/>
      <c r="N154" s="78"/>
      <c r="O154" s="78"/>
      <c r="P154" s="78"/>
      <c r="Q154" s="78"/>
    </row>
    <row r="155" spans="4:17" ht="13.5" customHeight="1">
      <c r="D155" s="23" t="s">
        <v>189</v>
      </c>
      <c r="E155" s="23" t="s">
        <v>171</v>
      </c>
      <c r="F155" s="23" t="s">
        <v>181</v>
      </c>
      <c r="G155" s="23" t="s">
        <v>1750</v>
      </c>
      <c r="H155" s="23" t="s">
        <v>2606</v>
      </c>
      <c r="I155" s="23" t="s">
        <v>1392</v>
      </c>
      <c r="J155" s="23" t="s">
        <v>1607</v>
      </c>
      <c r="K155" s="23"/>
      <c r="L155" s="23" t="s">
        <v>184</v>
      </c>
      <c r="M155" s="23"/>
      <c r="N155" s="23"/>
      <c r="O155" s="23"/>
      <c r="P155" s="23" t="s">
        <v>1374</v>
      </c>
      <c r="Q155" s="23" t="s">
        <v>185</v>
      </c>
    </row>
    <row r="156" spans="4:17" ht="13.5" customHeight="1">
      <c r="D156" s="23" t="s">
        <v>189</v>
      </c>
      <c r="E156" s="23" t="s">
        <v>171</v>
      </c>
      <c r="F156" s="23" t="s">
        <v>181</v>
      </c>
      <c r="G156" s="23" t="s">
        <v>1750</v>
      </c>
      <c r="H156" s="23" t="s">
        <v>2606</v>
      </c>
      <c r="I156" s="23" t="s">
        <v>1392</v>
      </c>
      <c r="J156" s="23" t="s">
        <v>2631</v>
      </c>
      <c r="K156" s="23"/>
      <c r="L156" s="23" t="s">
        <v>184</v>
      </c>
      <c r="M156" s="23"/>
      <c r="N156" s="23"/>
      <c r="O156" s="23"/>
      <c r="P156" s="23" t="s">
        <v>1374</v>
      </c>
      <c r="Q156" s="23" t="s">
        <v>185</v>
      </c>
    </row>
    <row r="157" spans="4:17" ht="13.5" customHeight="1">
      <c r="D157" s="23" t="s">
        <v>189</v>
      </c>
      <c r="E157" s="23" t="s">
        <v>171</v>
      </c>
      <c r="F157" s="23" t="s">
        <v>181</v>
      </c>
      <c r="G157" s="23" t="s">
        <v>1750</v>
      </c>
      <c r="H157" s="23" t="s">
        <v>2606</v>
      </c>
      <c r="I157" s="23" t="s">
        <v>1392</v>
      </c>
      <c r="J157" s="23" t="s">
        <v>2632</v>
      </c>
      <c r="K157" s="23"/>
      <c r="L157" s="23" t="s">
        <v>184</v>
      </c>
      <c r="M157" s="23"/>
      <c r="N157" s="23"/>
      <c r="O157" s="23"/>
      <c r="P157" s="23" t="s">
        <v>1374</v>
      </c>
      <c r="Q157" s="23" t="s">
        <v>185</v>
      </c>
    </row>
    <row r="158" spans="4:17" ht="13.5" customHeight="1">
      <c r="D158" s="23" t="s">
        <v>189</v>
      </c>
      <c r="E158" s="23" t="s">
        <v>171</v>
      </c>
      <c r="F158" s="23" t="s">
        <v>181</v>
      </c>
      <c r="G158" s="23" t="s">
        <v>1750</v>
      </c>
      <c r="H158" s="23" t="s">
        <v>2606</v>
      </c>
      <c r="I158" s="23" t="s">
        <v>1392</v>
      </c>
      <c r="J158" s="23" t="s">
        <v>2633</v>
      </c>
      <c r="K158" s="23"/>
      <c r="L158" s="23" t="s">
        <v>184</v>
      </c>
      <c r="M158" s="23"/>
      <c r="N158" s="23"/>
      <c r="O158" s="23"/>
      <c r="P158" s="23" t="s">
        <v>1374</v>
      </c>
      <c r="Q158" s="23" t="s">
        <v>185</v>
      </c>
    </row>
    <row r="159" spans="4:17" ht="13.5" customHeight="1">
      <c r="D159" s="23" t="s">
        <v>189</v>
      </c>
      <c r="E159" s="23" t="s">
        <v>171</v>
      </c>
      <c r="F159" s="23" t="s">
        <v>181</v>
      </c>
      <c r="G159" s="23" t="s">
        <v>1750</v>
      </c>
      <c r="H159" s="23" t="s">
        <v>2606</v>
      </c>
      <c r="I159" s="23" t="s">
        <v>1392</v>
      </c>
      <c r="J159" s="23" t="s">
        <v>1609</v>
      </c>
      <c r="K159" s="23"/>
      <c r="L159" s="23" t="s">
        <v>184</v>
      </c>
      <c r="M159" s="23"/>
      <c r="N159" s="23"/>
      <c r="O159" s="23"/>
      <c r="P159" s="23" t="s">
        <v>1374</v>
      </c>
      <c r="Q159" s="23" t="s">
        <v>185</v>
      </c>
    </row>
    <row r="161" spans="4:17" ht="14.25" customHeight="1">
      <c r="D161" s="80" t="s">
        <v>2634</v>
      </c>
      <c r="E161" s="81"/>
      <c r="F161" s="81"/>
      <c r="G161" s="81"/>
      <c r="H161" s="81"/>
      <c r="I161" s="81"/>
      <c r="J161" s="81"/>
      <c r="K161" s="81"/>
      <c r="L161" s="81"/>
      <c r="M161" s="81"/>
      <c r="N161" s="81"/>
      <c r="O161" s="81"/>
      <c r="P161" s="81"/>
      <c r="Q161" s="81"/>
    </row>
    <row r="162" spans="4:17" ht="13.5" customHeight="1">
      <c r="D162" s="78"/>
      <c r="E162" s="78"/>
      <c r="F162" s="78"/>
      <c r="G162" s="78"/>
      <c r="H162" s="78"/>
      <c r="I162" s="78"/>
      <c r="J162" s="78"/>
      <c r="K162" s="78"/>
      <c r="L162" s="78"/>
      <c r="M162" s="78"/>
      <c r="N162" s="78"/>
      <c r="O162" s="78"/>
      <c r="P162" s="78"/>
      <c r="Q162" s="78"/>
    </row>
    <row r="163" spans="4:17" ht="13.5" customHeight="1">
      <c r="D163" s="23" t="s">
        <v>189</v>
      </c>
      <c r="E163" s="23" t="s">
        <v>171</v>
      </c>
      <c r="F163" s="23" t="s">
        <v>181</v>
      </c>
      <c r="G163" s="23" t="s">
        <v>1750</v>
      </c>
      <c r="H163" s="23" t="s">
        <v>2606</v>
      </c>
      <c r="I163" s="23" t="s">
        <v>194</v>
      </c>
      <c r="J163" s="23"/>
      <c r="K163" s="23"/>
      <c r="L163" s="23" t="s">
        <v>184</v>
      </c>
      <c r="M163" s="23"/>
      <c r="N163" s="23"/>
      <c r="O163" s="23"/>
      <c r="P163" s="23" t="s">
        <v>1374</v>
      </c>
      <c r="Q163" s="23" t="s">
        <v>185</v>
      </c>
    </row>
    <row r="164" spans="4:17" ht="13.5" customHeight="1">
      <c r="D164" s="23" t="s">
        <v>189</v>
      </c>
      <c r="E164" s="23" t="s">
        <v>171</v>
      </c>
      <c r="F164" s="23" t="s">
        <v>181</v>
      </c>
      <c r="G164" s="23" t="s">
        <v>1750</v>
      </c>
      <c r="H164" s="23" t="s">
        <v>2606</v>
      </c>
      <c r="I164" s="23" t="s">
        <v>204</v>
      </c>
      <c r="J164" s="23"/>
      <c r="K164" s="23"/>
      <c r="L164" s="23" t="s">
        <v>184</v>
      </c>
      <c r="M164" s="23"/>
      <c r="N164" s="23"/>
      <c r="O164" s="23"/>
      <c r="P164" s="23" t="s">
        <v>1374</v>
      </c>
      <c r="Q164" s="23" t="s">
        <v>185</v>
      </c>
    </row>
    <row r="165" spans="4:17" ht="13.5" customHeight="1">
      <c r="D165" s="78"/>
      <c r="E165" s="78"/>
      <c r="F165" s="78"/>
      <c r="G165" s="78"/>
      <c r="H165" s="78"/>
      <c r="I165" s="78"/>
      <c r="J165" s="78"/>
      <c r="K165" s="78"/>
      <c r="L165" s="78"/>
      <c r="M165" s="78"/>
      <c r="N165" s="78"/>
      <c r="O165" s="78"/>
      <c r="P165" s="78"/>
      <c r="Q165" s="78"/>
    </row>
    <row r="166" spans="4:17" ht="14.25" customHeight="1">
      <c r="D166" s="80" t="s">
        <v>2635</v>
      </c>
      <c r="E166" s="81"/>
      <c r="F166" s="81"/>
      <c r="G166" s="81"/>
      <c r="H166" s="81"/>
      <c r="I166" s="81"/>
      <c r="J166" s="81"/>
      <c r="K166" s="81"/>
      <c r="L166" s="81"/>
      <c r="M166" s="81"/>
      <c r="N166" s="81"/>
      <c r="O166" s="81"/>
      <c r="P166" s="81"/>
      <c r="Q166" s="81"/>
    </row>
    <row r="167" spans="4:17" ht="13.5" customHeight="1">
      <c r="D167" s="78"/>
      <c r="E167" s="78"/>
      <c r="F167" s="78"/>
      <c r="G167" s="78"/>
      <c r="H167" s="78"/>
      <c r="I167" s="78"/>
      <c r="J167" s="78"/>
      <c r="K167" s="78"/>
      <c r="L167" s="78"/>
      <c r="M167" s="78"/>
      <c r="N167" s="78"/>
      <c r="O167" s="78"/>
      <c r="P167" s="78"/>
      <c r="Q167" s="78"/>
    </row>
    <row r="168" spans="4:17" ht="13.5" customHeight="1">
      <c r="D168" s="23" t="s">
        <v>189</v>
      </c>
      <c r="E168" s="23" t="s">
        <v>171</v>
      </c>
      <c r="F168" s="23" t="s">
        <v>181</v>
      </c>
      <c r="G168" s="23" t="s">
        <v>1750</v>
      </c>
      <c r="H168" s="23" t="s">
        <v>2606</v>
      </c>
      <c r="I168" s="23" t="s">
        <v>2635</v>
      </c>
      <c r="J168" s="23" t="s">
        <v>2636</v>
      </c>
      <c r="K168" s="23"/>
      <c r="L168" s="23" t="s">
        <v>184</v>
      </c>
      <c r="M168" s="23"/>
      <c r="N168" s="23"/>
      <c r="O168" s="23"/>
      <c r="P168" s="23" t="s">
        <v>1374</v>
      </c>
      <c r="Q168" s="23" t="s">
        <v>185</v>
      </c>
    </row>
    <row r="169" spans="4:17" ht="13.5" customHeight="1">
      <c r="D169" s="23" t="s">
        <v>189</v>
      </c>
      <c r="E169" s="23" t="s">
        <v>171</v>
      </c>
      <c r="F169" s="23" t="s">
        <v>181</v>
      </c>
      <c r="G169" s="23" t="s">
        <v>1750</v>
      </c>
      <c r="H169" s="23" t="s">
        <v>2606</v>
      </c>
      <c r="I169" s="23" t="s">
        <v>2635</v>
      </c>
      <c r="J169" s="23" t="s">
        <v>2637</v>
      </c>
      <c r="K169" s="23"/>
      <c r="L169" s="23" t="s">
        <v>184</v>
      </c>
      <c r="M169" s="23"/>
      <c r="N169" s="23"/>
      <c r="O169" s="23"/>
      <c r="P169" s="23" t="s">
        <v>1374</v>
      </c>
      <c r="Q169" s="23" t="s">
        <v>185</v>
      </c>
    </row>
    <row r="170" spans="4:17" ht="13.5" customHeight="1">
      <c r="D170" s="23" t="s">
        <v>189</v>
      </c>
      <c r="E170" s="23" t="s">
        <v>171</v>
      </c>
      <c r="F170" s="23" t="s">
        <v>181</v>
      </c>
      <c r="G170" s="23" t="s">
        <v>1750</v>
      </c>
      <c r="H170" s="23" t="s">
        <v>2606</v>
      </c>
      <c r="I170" s="23" t="s">
        <v>2635</v>
      </c>
      <c r="J170" s="23" t="s">
        <v>2638</v>
      </c>
      <c r="K170" s="23"/>
      <c r="L170" s="23" t="s">
        <v>184</v>
      </c>
      <c r="M170" s="23"/>
      <c r="N170" s="23"/>
      <c r="O170" s="23"/>
      <c r="P170" s="23" t="s">
        <v>1374</v>
      </c>
      <c r="Q170" s="23" t="s">
        <v>185</v>
      </c>
    </row>
    <row r="171" spans="4:17" ht="13.5" customHeight="1">
      <c r="D171" s="23" t="s">
        <v>189</v>
      </c>
      <c r="E171" s="23" t="s">
        <v>171</v>
      </c>
      <c r="F171" s="23" t="s">
        <v>181</v>
      </c>
      <c r="G171" s="23" t="s">
        <v>1750</v>
      </c>
      <c r="H171" s="23" t="s">
        <v>2606</v>
      </c>
      <c r="I171" s="23" t="s">
        <v>2635</v>
      </c>
      <c r="J171" s="23" t="s">
        <v>2639</v>
      </c>
      <c r="K171" s="23"/>
      <c r="L171" s="23" t="s">
        <v>184</v>
      </c>
      <c r="M171" s="23"/>
      <c r="N171" s="23"/>
      <c r="O171" s="23"/>
      <c r="P171" s="23" t="s">
        <v>1374</v>
      </c>
      <c r="Q171" s="23" t="s">
        <v>185</v>
      </c>
    </row>
    <row r="172" spans="4:17" ht="13.5" customHeight="1">
      <c r="D172" s="78"/>
      <c r="E172" s="78"/>
      <c r="F172" s="78"/>
      <c r="G172" s="78"/>
      <c r="H172" s="78"/>
      <c r="I172" s="78"/>
      <c r="J172" s="78"/>
      <c r="K172" s="78"/>
      <c r="L172" s="78"/>
      <c r="M172" s="78"/>
      <c r="N172" s="78"/>
      <c r="O172" s="78"/>
      <c r="P172" s="78"/>
      <c r="Q172" s="78"/>
    </row>
    <row r="173" spans="4:17" ht="14.25" customHeight="1">
      <c r="D173" s="80" t="s">
        <v>2646</v>
      </c>
      <c r="E173" s="81"/>
      <c r="F173" s="81"/>
      <c r="G173" s="81"/>
      <c r="H173" s="81"/>
      <c r="I173" s="81"/>
      <c r="J173" s="81"/>
      <c r="K173" s="81"/>
      <c r="L173" s="81"/>
      <c r="M173" s="81"/>
      <c r="N173" s="81"/>
      <c r="O173" s="81"/>
      <c r="P173" s="81"/>
      <c r="Q173" s="81"/>
    </row>
    <row r="174" spans="4:17" ht="13.5" customHeight="1">
      <c r="D174" s="78"/>
      <c r="E174" s="78"/>
      <c r="F174" s="78"/>
      <c r="G174" s="78"/>
      <c r="H174" s="78"/>
      <c r="I174" s="78"/>
      <c r="J174" s="78"/>
      <c r="K174" s="78"/>
      <c r="L174" s="78"/>
      <c r="M174" s="78"/>
      <c r="N174" s="78"/>
      <c r="O174" s="78"/>
      <c r="P174" s="78"/>
      <c r="Q174" s="78"/>
    </row>
    <row r="175" spans="4:17" ht="13.5" customHeight="1">
      <c r="D175" s="23" t="s">
        <v>189</v>
      </c>
      <c r="E175" s="23" t="s">
        <v>171</v>
      </c>
      <c r="F175" s="23" t="s">
        <v>181</v>
      </c>
      <c r="G175" s="23" t="s">
        <v>1750</v>
      </c>
      <c r="H175" s="23" t="s">
        <v>2606</v>
      </c>
      <c r="I175" s="23" t="s">
        <v>2640</v>
      </c>
      <c r="J175" s="23" t="s">
        <v>2641</v>
      </c>
      <c r="K175" s="23"/>
      <c r="L175" s="23" t="s">
        <v>184</v>
      </c>
      <c r="M175" s="23"/>
      <c r="N175" s="23"/>
      <c r="O175" s="23"/>
      <c r="P175" s="23" t="s">
        <v>1374</v>
      </c>
      <c r="Q175" s="23" t="s">
        <v>185</v>
      </c>
    </row>
    <row r="176" spans="4:17" ht="13.5" customHeight="1">
      <c r="D176" s="78" t="s">
        <v>189</v>
      </c>
      <c r="E176" s="78" t="s">
        <v>171</v>
      </c>
      <c r="F176" s="78" t="s">
        <v>181</v>
      </c>
      <c r="G176" s="78" t="s">
        <v>1750</v>
      </c>
      <c r="H176" s="23" t="s">
        <v>2606</v>
      </c>
      <c r="I176" s="78" t="s">
        <v>2640</v>
      </c>
      <c r="J176" s="78" t="s">
        <v>2642</v>
      </c>
      <c r="K176" s="78"/>
      <c r="L176" s="78" t="s">
        <v>184</v>
      </c>
      <c r="M176" s="78"/>
      <c r="N176" s="78"/>
      <c r="O176" s="78"/>
      <c r="P176" s="78" t="s">
        <v>1374</v>
      </c>
      <c r="Q176" s="23" t="s">
        <v>185</v>
      </c>
    </row>
    <row r="177" spans="3:17" ht="13.5" customHeight="1">
      <c r="C177" s="22"/>
      <c r="D177" s="23" t="s">
        <v>189</v>
      </c>
      <c r="E177" s="23" t="s">
        <v>171</v>
      </c>
      <c r="F177" s="23" t="s">
        <v>181</v>
      </c>
      <c r="G177" s="23" t="s">
        <v>1750</v>
      </c>
      <c r="H177" s="23" t="s">
        <v>2606</v>
      </c>
      <c r="I177" s="23" t="s">
        <v>2640</v>
      </c>
      <c r="J177" s="23" t="s">
        <v>2643</v>
      </c>
      <c r="K177" s="23"/>
      <c r="L177" s="23" t="s">
        <v>184</v>
      </c>
      <c r="M177" s="23"/>
      <c r="N177" s="23"/>
      <c r="O177" s="23"/>
      <c r="P177" s="23" t="s">
        <v>1374</v>
      </c>
      <c r="Q177" s="23" t="s">
        <v>185</v>
      </c>
    </row>
    <row r="178" spans="3:17" ht="13.5" customHeight="1">
      <c r="C178" s="78"/>
      <c r="D178" s="79" t="s">
        <v>189</v>
      </c>
      <c r="E178" s="79" t="s">
        <v>171</v>
      </c>
      <c r="F178" s="79" t="s">
        <v>181</v>
      </c>
      <c r="G178" s="79" t="s">
        <v>1750</v>
      </c>
      <c r="H178" s="23" t="s">
        <v>2606</v>
      </c>
      <c r="I178" s="23" t="s">
        <v>2640</v>
      </c>
      <c r="J178" s="23" t="s">
        <v>316</v>
      </c>
      <c r="K178" s="23"/>
      <c r="L178" s="23" t="s">
        <v>184</v>
      </c>
      <c r="M178" s="23"/>
      <c r="N178" s="23"/>
      <c r="O178" s="23"/>
      <c r="P178" s="23" t="s">
        <v>1374</v>
      </c>
      <c r="Q178" s="23" t="s">
        <v>185</v>
      </c>
    </row>
    <row r="179" spans="3:17" ht="13.5" customHeight="1">
      <c r="C179" s="78"/>
      <c r="D179" s="79" t="s">
        <v>189</v>
      </c>
      <c r="E179" s="79" t="s">
        <v>171</v>
      </c>
      <c r="F179" s="79" t="s">
        <v>181</v>
      </c>
      <c r="G179" s="79" t="s">
        <v>1750</v>
      </c>
      <c r="H179" s="23" t="s">
        <v>2606</v>
      </c>
      <c r="I179" s="23" t="s">
        <v>2640</v>
      </c>
      <c r="J179" s="23" t="s">
        <v>2644</v>
      </c>
      <c r="K179" s="23"/>
      <c r="L179" s="23" t="s">
        <v>184</v>
      </c>
      <c r="M179" s="23"/>
      <c r="N179" s="23"/>
      <c r="O179" s="23"/>
      <c r="P179" s="23" t="s">
        <v>1374</v>
      </c>
      <c r="Q179" s="23" t="s">
        <v>185</v>
      </c>
    </row>
    <row r="180" spans="3:17" ht="13.5" customHeight="1">
      <c r="C180" s="78"/>
      <c r="D180" s="79" t="s">
        <v>189</v>
      </c>
      <c r="E180" s="23" t="s">
        <v>171</v>
      </c>
      <c r="F180" s="23" t="s">
        <v>181</v>
      </c>
      <c r="G180" s="23" t="s">
        <v>1750</v>
      </c>
      <c r="H180" s="23" t="s">
        <v>2606</v>
      </c>
      <c r="I180" s="23" t="s">
        <v>2640</v>
      </c>
      <c r="J180" s="23" t="s">
        <v>216</v>
      </c>
      <c r="K180" s="1225"/>
      <c r="L180" s="13" t="s">
        <v>184</v>
      </c>
      <c r="M180" s="13"/>
      <c r="N180" s="13"/>
      <c r="O180" s="13"/>
      <c r="P180" s="13" t="s">
        <v>1374</v>
      </c>
      <c r="Q180" s="23" t="s">
        <v>185</v>
      </c>
    </row>
    <row r="181" spans="3:17" ht="13.5" customHeight="1">
      <c r="C181" s="78"/>
      <c r="D181" s="23" t="s">
        <v>189</v>
      </c>
      <c r="E181" s="23" t="s">
        <v>171</v>
      </c>
      <c r="F181" s="23" t="s">
        <v>181</v>
      </c>
      <c r="G181" s="23" t="s">
        <v>1750</v>
      </c>
      <c r="H181" s="23" t="s">
        <v>2606</v>
      </c>
      <c r="I181" s="23" t="s">
        <v>2640</v>
      </c>
      <c r="J181" s="23" t="s">
        <v>216</v>
      </c>
      <c r="K181" s="1225"/>
      <c r="L181" s="23" t="s">
        <v>184</v>
      </c>
      <c r="M181" s="23"/>
      <c r="N181" s="23"/>
      <c r="O181" s="23"/>
      <c r="P181" s="23" t="s">
        <v>1374</v>
      </c>
      <c r="Q181" s="23" t="s">
        <v>185</v>
      </c>
    </row>
    <row r="182" spans="3:17" ht="13.5" customHeight="1">
      <c r="C182" s="78"/>
      <c r="D182" s="23" t="s">
        <v>189</v>
      </c>
      <c r="E182" s="23" t="s">
        <v>171</v>
      </c>
      <c r="F182" s="23" t="s">
        <v>181</v>
      </c>
      <c r="G182" s="23" t="s">
        <v>1750</v>
      </c>
      <c r="H182" s="23" t="s">
        <v>2606</v>
      </c>
      <c r="I182" s="23" t="s">
        <v>2640</v>
      </c>
      <c r="J182" s="23" t="s">
        <v>216</v>
      </c>
      <c r="K182" s="1225"/>
      <c r="L182" s="23" t="s">
        <v>184</v>
      </c>
      <c r="M182" s="23"/>
      <c r="N182" s="23"/>
      <c r="O182" s="23"/>
      <c r="P182" s="23" t="s">
        <v>1374</v>
      </c>
      <c r="Q182" s="23" t="s">
        <v>185</v>
      </c>
    </row>
    <row r="183" spans="3:17" ht="13.5" customHeight="1">
      <c r="C183" s="78"/>
      <c r="D183" s="23" t="s">
        <v>189</v>
      </c>
      <c r="E183" s="23" t="s">
        <v>171</v>
      </c>
      <c r="F183" s="23" t="s">
        <v>181</v>
      </c>
      <c r="G183" s="23" t="s">
        <v>1750</v>
      </c>
      <c r="H183" s="23" t="s">
        <v>2606</v>
      </c>
      <c r="I183" s="23" t="s">
        <v>2640</v>
      </c>
      <c r="J183" s="23" t="s">
        <v>216</v>
      </c>
      <c r="K183" s="1225"/>
      <c r="L183" s="23" t="s">
        <v>184</v>
      </c>
      <c r="M183" s="23"/>
      <c r="N183" s="23"/>
      <c r="O183" s="23"/>
      <c r="P183" s="23" t="s">
        <v>1374</v>
      </c>
      <c r="Q183" s="23" t="s">
        <v>185</v>
      </c>
    </row>
    <row r="184" spans="3:17" ht="13.5" customHeight="1">
      <c r="C184" s="78"/>
      <c r="D184" s="23" t="s">
        <v>189</v>
      </c>
      <c r="E184" s="78" t="s">
        <v>171</v>
      </c>
      <c r="F184" s="78" t="s">
        <v>181</v>
      </c>
      <c r="G184" s="78" t="s">
        <v>1750</v>
      </c>
      <c r="H184" s="23" t="s">
        <v>2606</v>
      </c>
      <c r="I184" s="23" t="s">
        <v>2640</v>
      </c>
      <c r="J184" s="23" t="s">
        <v>216</v>
      </c>
      <c r="K184" s="1225" t="s">
        <v>2425</v>
      </c>
      <c r="L184" s="78" t="s">
        <v>184</v>
      </c>
      <c r="M184" s="78"/>
      <c r="N184" s="78"/>
      <c r="O184" s="78"/>
      <c r="P184" s="78" t="s">
        <v>1374</v>
      </c>
      <c r="Q184" s="23" t="s">
        <v>185</v>
      </c>
    </row>
    <row r="185" spans="3:17" ht="13.5" customHeight="1">
      <c r="C185" s="78"/>
      <c r="D185" s="78"/>
      <c r="E185" s="78"/>
      <c r="F185" s="78"/>
      <c r="G185" s="78"/>
      <c r="H185" s="78"/>
      <c r="I185" s="78"/>
      <c r="J185" s="78"/>
      <c r="K185" s="78"/>
      <c r="L185" s="78"/>
      <c r="M185" s="78"/>
      <c r="N185" s="78"/>
      <c r="O185" s="78"/>
      <c r="P185" s="78"/>
      <c r="Q185" s="78"/>
    </row>
    <row r="186" spans="3:17" ht="13.5" customHeight="1">
      <c r="C186" s="76" t="s">
        <v>2607</v>
      </c>
      <c r="D186" s="76"/>
      <c r="E186" s="77"/>
      <c r="F186" s="77"/>
      <c r="G186" s="77"/>
      <c r="H186" s="77"/>
      <c r="I186" s="77"/>
      <c r="J186" s="77"/>
      <c r="K186" s="77"/>
      <c r="L186" s="77"/>
      <c r="M186" s="77"/>
      <c r="N186" s="77"/>
      <c r="O186" s="77"/>
      <c r="P186" s="77"/>
      <c r="Q186" s="77"/>
    </row>
    <row r="187" spans="3:17" ht="13.5" customHeight="1">
      <c r="C187" s="78"/>
      <c r="D187" s="78"/>
      <c r="E187" s="78"/>
      <c r="F187" s="78"/>
      <c r="G187" s="78"/>
      <c r="H187" s="78"/>
      <c r="I187" s="78"/>
      <c r="J187" s="78"/>
      <c r="K187" s="78"/>
      <c r="L187" s="78"/>
      <c r="M187" s="78"/>
      <c r="N187" s="78"/>
      <c r="O187" s="78"/>
      <c r="P187" s="78"/>
      <c r="Q187" s="78"/>
    </row>
    <row r="188" spans="3:17" ht="14.25" customHeight="1">
      <c r="C188" s="12"/>
      <c r="D188" s="80" t="s">
        <v>1573</v>
      </c>
      <c r="E188" s="81"/>
      <c r="F188" s="81"/>
      <c r="G188" s="81"/>
      <c r="H188" s="81"/>
      <c r="I188" s="81"/>
      <c r="J188" s="81"/>
      <c r="K188" s="81"/>
      <c r="L188" s="81"/>
      <c r="M188" s="81"/>
      <c r="N188" s="81"/>
      <c r="O188" s="81"/>
      <c r="P188" s="81"/>
      <c r="Q188" s="81"/>
    </row>
    <row r="189" spans="3:17" ht="13.5" customHeight="1">
      <c r="C189" s="78"/>
      <c r="D189" s="78"/>
      <c r="E189" s="78"/>
      <c r="F189" s="78"/>
      <c r="G189" s="78"/>
      <c r="H189" s="78"/>
      <c r="I189" s="78"/>
      <c r="J189" s="78"/>
      <c r="K189" s="78"/>
      <c r="L189" s="78"/>
      <c r="M189" s="78"/>
      <c r="N189" s="78"/>
      <c r="O189" s="78"/>
      <c r="P189" s="78"/>
      <c r="Q189" s="78"/>
    </row>
    <row r="190" spans="3:17" ht="13.5" customHeight="1">
      <c r="C190" s="57"/>
      <c r="D190" s="79" t="s">
        <v>189</v>
      </c>
      <c r="E190" s="79" t="s">
        <v>171</v>
      </c>
      <c r="F190" s="79" t="s">
        <v>181</v>
      </c>
      <c r="G190" s="79" t="s">
        <v>1750</v>
      </c>
      <c r="H190" s="23" t="s">
        <v>2607</v>
      </c>
      <c r="I190" s="23" t="s">
        <v>1573</v>
      </c>
      <c r="J190" s="23" t="s">
        <v>2611</v>
      </c>
      <c r="K190" s="23"/>
      <c r="L190" s="23" t="s">
        <v>184</v>
      </c>
      <c r="M190" s="23"/>
      <c r="N190" s="23"/>
      <c r="O190" s="23"/>
      <c r="P190" s="23" t="s">
        <v>1374</v>
      </c>
      <c r="Q190" s="23" t="s">
        <v>185</v>
      </c>
    </row>
    <row r="191" spans="3:17" ht="13.5" customHeight="1">
      <c r="C191" s="57"/>
      <c r="D191" s="79" t="s">
        <v>189</v>
      </c>
      <c r="E191" s="79" t="s">
        <v>171</v>
      </c>
      <c r="F191" s="79" t="s">
        <v>181</v>
      </c>
      <c r="G191" s="79" t="s">
        <v>1750</v>
      </c>
      <c r="H191" s="23" t="s">
        <v>2607</v>
      </c>
      <c r="I191" s="23" t="s">
        <v>1573</v>
      </c>
      <c r="J191" s="23" t="s">
        <v>2612</v>
      </c>
      <c r="K191" s="23"/>
      <c r="L191" s="23" t="s">
        <v>184</v>
      </c>
      <c r="M191" s="23"/>
      <c r="N191" s="23"/>
      <c r="O191" s="23"/>
      <c r="P191" s="23" t="s">
        <v>1374</v>
      </c>
      <c r="Q191" s="23" t="s">
        <v>185</v>
      </c>
    </row>
    <row r="192" spans="3:17" ht="13.5" customHeight="1">
      <c r="C192" s="57"/>
      <c r="D192" s="79" t="s">
        <v>189</v>
      </c>
      <c r="E192" s="79" t="s">
        <v>171</v>
      </c>
      <c r="F192" s="79" t="s">
        <v>181</v>
      </c>
      <c r="G192" s="79" t="s">
        <v>1750</v>
      </c>
      <c r="H192" s="23" t="s">
        <v>2607</v>
      </c>
      <c r="I192" s="23" t="s">
        <v>1573</v>
      </c>
      <c r="J192" s="23" t="s">
        <v>2613</v>
      </c>
      <c r="K192" s="23"/>
      <c r="L192" s="23" t="s">
        <v>184</v>
      </c>
      <c r="M192" s="23"/>
      <c r="N192" s="23"/>
      <c r="O192" s="23"/>
      <c r="P192" s="23" t="s">
        <v>1374</v>
      </c>
      <c r="Q192" s="23" t="s">
        <v>185</v>
      </c>
    </row>
    <row r="193" spans="4:17" ht="13.5" customHeight="1">
      <c r="D193" s="79" t="s">
        <v>189</v>
      </c>
      <c r="E193" s="79" t="s">
        <v>171</v>
      </c>
      <c r="F193" s="79" t="s">
        <v>181</v>
      </c>
      <c r="G193" s="79" t="s">
        <v>1750</v>
      </c>
      <c r="H193" s="23" t="s">
        <v>2607</v>
      </c>
      <c r="I193" s="23" t="s">
        <v>1573</v>
      </c>
      <c r="J193" s="23" t="s">
        <v>2614</v>
      </c>
      <c r="K193" s="23"/>
      <c r="L193" s="23" t="s">
        <v>184</v>
      </c>
      <c r="M193" s="23"/>
      <c r="N193" s="23"/>
      <c r="O193" s="23"/>
      <c r="P193" s="23" t="s">
        <v>1374</v>
      </c>
      <c r="Q193" s="23" t="s">
        <v>185</v>
      </c>
    </row>
    <row r="194" spans="4:17" ht="13.5" customHeight="1">
      <c r="D194" s="23" t="s">
        <v>189</v>
      </c>
      <c r="E194" s="23" t="s">
        <v>171</v>
      </c>
      <c r="F194" s="23" t="s">
        <v>181</v>
      </c>
      <c r="G194" s="23" t="s">
        <v>1750</v>
      </c>
      <c r="H194" s="23" t="s">
        <v>2607</v>
      </c>
      <c r="I194" s="23" t="s">
        <v>1573</v>
      </c>
      <c r="J194" s="23" t="s">
        <v>2615</v>
      </c>
      <c r="K194" s="23"/>
      <c r="L194" s="13" t="s">
        <v>184</v>
      </c>
      <c r="M194" s="13"/>
      <c r="N194" s="13"/>
      <c r="O194" s="13"/>
      <c r="P194" s="13" t="s">
        <v>1374</v>
      </c>
      <c r="Q194" s="23" t="s">
        <v>185</v>
      </c>
    </row>
    <row r="195" spans="4:17" ht="13.5" customHeight="1">
      <c r="D195" s="23" t="s">
        <v>189</v>
      </c>
      <c r="E195" s="23" t="s">
        <v>171</v>
      </c>
      <c r="F195" s="23" t="s">
        <v>181</v>
      </c>
      <c r="G195" s="23" t="s">
        <v>1750</v>
      </c>
      <c r="H195" s="23" t="s">
        <v>2607</v>
      </c>
      <c r="I195" s="23" t="s">
        <v>1573</v>
      </c>
      <c r="J195" s="23" t="s">
        <v>2616</v>
      </c>
      <c r="K195" s="23"/>
      <c r="L195" s="23" t="s">
        <v>184</v>
      </c>
      <c r="M195" s="23"/>
      <c r="N195" s="23"/>
      <c r="O195" s="23"/>
      <c r="P195" s="23" t="s">
        <v>1374</v>
      </c>
      <c r="Q195" s="23" t="s">
        <v>185</v>
      </c>
    </row>
    <row r="196" spans="4:17" ht="13.5" customHeight="1">
      <c r="D196" s="23" t="s">
        <v>189</v>
      </c>
      <c r="E196" s="23" t="s">
        <v>171</v>
      </c>
      <c r="F196" s="23" t="s">
        <v>181</v>
      </c>
      <c r="G196" s="23" t="s">
        <v>1750</v>
      </c>
      <c r="H196" s="23" t="s">
        <v>2607</v>
      </c>
      <c r="I196" s="23" t="s">
        <v>1573</v>
      </c>
      <c r="J196" s="23" t="s">
        <v>2617</v>
      </c>
      <c r="K196" s="23"/>
      <c r="L196" s="23" t="s">
        <v>184</v>
      </c>
      <c r="M196" s="23"/>
      <c r="N196" s="23"/>
      <c r="O196" s="23"/>
      <c r="P196" s="23" t="s">
        <v>1374</v>
      </c>
      <c r="Q196" s="23" t="s">
        <v>185</v>
      </c>
    </row>
    <row r="197" spans="4:17" ht="13.5" customHeight="1">
      <c r="D197" s="23" t="s">
        <v>189</v>
      </c>
      <c r="E197" s="23" t="s">
        <v>171</v>
      </c>
      <c r="F197" s="23" t="s">
        <v>181</v>
      </c>
      <c r="G197" s="23" t="s">
        <v>1750</v>
      </c>
      <c r="H197" s="23" t="s">
        <v>2607</v>
      </c>
      <c r="I197" s="23" t="s">
        <v>1573</v>
      </c>
      <c r="J197" s="23" t="s">
        <v>2618</v>
      </c>
      <c r="K197" s="23"/>
      <c r="L197" s="23" t="s">
        <v>184</v>
      </c>
      <c r="M197" s="23"/>
      <c r="N197" s="23"/>
      <c r="O197" s="23"/>
      <c r="P197" s="23" t="s">
        <v>1374</v>
      </c>
      <c r="Q197" s="23" t="s">
        <v>185</v>
      </c>
    </row>
    <row r="198" spans="4:17" ht="13.5" customHeight="1">
      <c r="D198" s="23" t="s">
        <v>189</v>
      </c>
      <c r="E198" s="23" t="s">
        <v>171</v>
      </c>
      <c r="F198" s="23" t="s">
        <v>181</v>
      </c>
      <c r="G198" s="23" t="s">
        <v>1750</v>
      </c>
      <c r="H198" s="23" t="s">
        <v>2607</v>
      </c>
      <c r="I198" s="23" t="s">
        <v>1573</v>
      </c>
      <c r="J198" s="23" t="s">
        <v>2619</v>
      </c>
      <c r="K198" s="23"/>
      <c r="L198" s="23" t="s">
        <v>184</v>
      </c>
      <c r="M198" s="23"/>
      <c r="N198" s="23"/>
      <c r="O198" s="23"/>
      <c r="P198" s="23" t="s">
        <v>1374</v>
      </c>
      <c r="Q198" s="23" t="s">
        <v>185</v>
      </c>
    </row>
    <row r="199" spans="4:17" ht="13.5" customHeight="1">
      <c r="D199" s="78"/>
      <c r="E199" s="78"/>
      <c r="F199" s="78"/>
      <c r="G199" s="78"/>
      <c r="H199" s="78"/>
      <c r="I199" s="78"/>
      <c r="J199" s="78"/>
      <c r="K199" s="78"/>
      <c r="L199" s="78"/>
      <c r="M199" s="78"/>
      <c r="N199" s="78"/>
      <c r="O199" s="78"/>
      <c r="P199" s="78"/>
      <c r="Q199" s="78"/>
    </row>
    <row r="200" spans="4:17" ht="14.25" customHeight="1">
      <c r="D200" s="80" t="s">
        <v>1557</v>
      </c>
      <c r="E200" s="81"/>
      <c r="F200" s="81"/>
      <c r="G200" s="81"/>
      <c r="H200" s="81"/>
      <c r="I200" s="81"/>
      <c r="J200" s="81"/>
      <c r="K200" s="81"/>
      <c r="L200" s="81"/>
      <c r="M200" s="81"/>
      <c r="N200" s="81"/>
      <c r="O200" s="81"/>
      <c r="P200" s="81"/>
      <c r="Q200" s="81"/>
    </row>
    <row r="201" spans="4:17" ht="13.5" customHeight="1">
      <c r="D201" s="78"/>
      <c r="E201" s="78"/>
      <c r="F201" s="78"/>
      <c r="G201" s="78"/>
      <c r="H201" s="78"/>
      <c r="I201" s="78"/>
      <c r="J201" s="78"/>
      <c r="K201" s="78"/>
      <c r="L201" s="78"/>
      <c r="M201" s="78"/>
      <c r="N201" s="78"/>
      <c r="O201" s="78"/>
      <c r="P201" s="78"/>
      <c r="Q201" s="78"/>
    </row>
    <row r="202" spans="4:17" ht="13.5" customHeight="1">
      <c r="D202" s="23" t="s">
        <v>189</v>
      </c>
      <c r="E202" s="23" t="s">
        <v>171</v>
      </c>
      <c r="F202" s="23" t="s">
        <v>181</v>
      </c>
      <c r="G202" s="23" t="s">
        <v>1750</v>
      </c>
      <c r="H202" s="23" t="s">
        <v>2607</v>
      </c>
      <c r="I202" s="23" t="s">
        <v>1557</v>
      </c>
      <c r="J202" s="23" t="s">
        <v>2620</v>
      </c>
      <c r="K202" s="23"/>
      <c r="L202" s="23" t="s">
        <v>184</v>
      </c>
      <c r="M202" s="23"/>
      <c r="N202" s="23"/>
      <c r="O202" s="23"/>
      <c r="P202" s="23" t="s">
        <v>1374</v>
      </c>
      <c r="Q202" s="23" t="s">
        <v>185</v>
      </c>
    </row>
    <row r="203" spans="4:17" ht="13.5" customHeight="1">
      <c r="D203" s="23" t="s">
        <v>189</v>
      </c>
      <c r="E203" s="23" t="s">
        <v>171</v>
      </c>
      <c r="F203" s="23" t="s">
        <v>181</v>
      </c>
      <c r="G203" s="23" t="s">
        <v>1750</v>
      </c>
      <c r="H203" s="23" t="s">
        <v>2607</v>
      </c>
      <c r="I203" s="23" t="s">
        <v>1557</v>
      </c>
      <c r="J203" s="23" t="s">
        <v>2621</v>
      </c>
      <c r="K203" s="23"/>
      <c r="L203" s="23" t="s">
        <v>184</v>
      </c>
      <c r="M203" s="23"/>
      <c r="N203" s="23"/>
      <c r="O203" s="23"/>
      <c r="P203" s="23" t="s">
        <v>1374</v>
      </c>
      <c r="Q203" s="23" t="s">
        <v>185</v>
      </c>
    </row>
    <row r="204" spans="4:17" ht="13.5" customHeight="1">
      <c r="D204" s="23" t="s">
        <v>189</v>
      </c>
      <c r="E204" s="23" t="s">
        <v>171</v>
      </c>
      <c r="F204" s="23" t="s">
        <v>181</v>
      </c>
      <c r="G204" s="23" t="s">
        <v>1750</v>
      </c>
      <c r="H204" s="23" t="s">
        <v>2607</v>
      </c>
      <c r="I204" s="23" t="s">
        <v>1557</v>
      </c>
      <c r="J204" s="23" t="s">
        <v>2622</v>
      </c>
      <c r="K204" s="23"/>
      <c r="L204" s="23" t="s">
        <v>184</v>
      </c>
      <c r="M204" s="23"/>
      <c r="N204" s="23"/>
      <c r="O204" s="23"/>
      <c r="P204" s="23" t="s">
        <v>1374</v>
      </c>
      <c r="Q204" s="23" t="s">
        <v>185</v>
      </c>
    </row>
    <row r="205" spans="4:17" ht="13.5" customHeight="1">
      <c r="D205" s="23" t="s">
        <v>189</v>
      </c>
      <c r="E205" s="23" t="s">
        <v>171</v>
      </c>
      <c r="F205" s="23" t="s">
        <v>181</v>
      </c>
      <c r="G205" s="23" t="s">
        <v>1750</v>
      </c>
      <c r="H205" s="23" t="s">
        <v>2607</v>
      </c>
      <c r="I205" s="23" t="s">
        <v>1557</v>
      </c>
      <c r="J205" s="23" t="s">
        <v>2623</v>
      </c>
      <c r="K205" s="23"/>
      <c r="L205" s="23" t="s">
        <v>184</v>
      </c>
      <c r="M205" s="23"/>
      <c r="N205" s="23"/>
      <c r="O205" s="23"/>
      <c r="P205" s="23" t="s">
        <v>1374</v>
      </c>
      <c r="Q205" s="23" t="s">
        <v>185</v>
      </c>
    </row>
    <row r="206" spans="4:17" ht="13.5" customHeight="1">
      <c r="D206" s="23" t="s">
        <v>189</v>
      </c>
      <c r="E206" s="23" t="s">
        <v>171</v>
      </c>
      <c r="F206" s="23" t="s">
        <v>181</v>
      </c>
      <c r="G206" s="23" t="s">
        <v>1750</v>
      </c>
      <c r="H206" s="23" t="s">
        <v>2607</v>
      </c>
      <c r="I206" s="23" t="s">
        <v>1557</v>
      </c>
      <c r="J206" s="23" t="s">
        <v>2624</v>
      </c>
      <c r="K206" s="23"/>
      <c r="L206" s="23" t="s">
        <v>184</v>
      </c>
      <c r="M206" s="23"/>
      <c r="N206" s="23"/>
      <c r="O206" s="23"/>
      <c r="P206" s="23" t="s">
        <v>1374</v>
      </c>
      <c r="Q206" s="23" t="s">
        <v>185</v>
      </c>
    </row>
    <row r="207" spans="4:17" ht="13.5" customHeight="1">
      <c r="D207" s="78"/>
      <c r="E207" s="78"/>
      <c r="F207" s="78"/>
      <c r="G207" s="78"/>
      <c r="H207" s="78"/>
      <c r="I207" s="78"/>
      <c r="J207" s="78"/>
      <c r="K207" s="78"/>
      <c r="L207" s="78"/>
      <c r="M207" s="78"/>
      <c r="N207" s="78"/>
      <c r="O207" s="78"/>
      <c r="P207" s="78"/>
      <c r="Q207" s="78"/>
    </row>
    <row r="208" spans="4:17" ht="14.25" customHeight="1">
      <c r="D208" s="80" t="s">
        <v>1581</v>
      </c>
      <c r="E208" s="81"/>
      <c r="F208" s="81"/>
      <c r="G208" s="81"/>
      <c r="H208" s="81"/>
      <c r="I208" s="81"/>
      <c r="J208" s="81"/>
      <c r="K208" s="81"/>
      <c r="L208" s="81"/>
      <c r="M208" s="81"/>
      <c r="N208" s="81"/>
      <c r="O208" s="81"/>
      <c r="P208" s="81"/>
      <c r="Q208" s="81"/>
    </row>
    <row r="210" spans="4:17" ht="13.5" customHeight="1">
      <c r="D210" s="23" t="s">
        <v>189</v>
      </c>
      <c r="E210" s="23" t="s">
        <v>171</v>
      </c>
      <c r="F210" s="23" t="s">
        <v>181</v>
      </c>
      <c r="G210" s="23" t="s">
        <v>1750</v>
      </c>
      <c r="H210" s="23" t="s">
        <v>2607</v>
      </c>
      <c r="I210" s="23" t="s">
        <v>1581</v>
      </c>
      <c r="J210" s="23" t="s">
        <v>2611</v>
      </c>
      <c r="K210" s="23"/>
      <c r="L210" s="23" t="s">
        <v>184</v>
      </c>
      <c r="M210" s="23"/>
      <c r="N210" s="23"/>
      <c r="O210" s="23"/>
      <c r="P210" s="23" t="s">
        <v>1374</v>
      </c>
      <c r="Q210" s="23" t="s">
        <v>185</v>
      </c>
    </row>
    <row r="211" spans="4:17" ht="13.5" customHeight="1">
      <c r="D211" s="23" t="s">
        <v>189</v>
      </c>
      <c r="E211" s="23" t="s">
        <v>171</v>
      </c>
      <c r="F211" s="23" t="s">
        <v>181</v>
      </c>
      <c r="G211" s="23" t="s">
        <v>1750</v>
      </c>
      <c r="H211" s="23" t="s">
        <v>2607</v>
      </c>
      <c r="I211" s="23" t="s">
        <v>1581</v>
      </c>
      <c r="J211" s="23" t="s">
        <v>2612</v>
      </c>
      <c r="K211" s="23"/>
      <c r="L211" s="23" t="s">
        <v>184</v>
      </c>
      <c r="M211" s="23"/>
      <c r="N211" s="23"/>
      <c r="O211" s="23"/>
      <c r="P211" s="23" t="s">
        <v>1374</v>
      </c>
      <c r="Q211" s="23" t="s">
        <v>185</v>
      </c>
    </row>
    <row r="212" spans="4:17" ht="13.5" customHeight="1">
      <c r="D212" s="23" t="s">
        <v>189</v>
      </c>
      <c r="E212" s="23" t="s">
        <v>171</v>
      </c>
      <c r="F212" s="23" t="s">
        <v>181</v>
      </c>
      <c r="G212" s="23" t="s">
        <v>1750</v>
      </c>
      <c r="H212" s="23" t="s">
        <v>2607</v>
      </c>
      <c r="I212" s="23" t="s">
        <v>1581</v>
      </c>
      <c r="J212" s="23" t="s">
        <v>2613</v>
      </c>
      <c r="K212" s="23"/>
      <c r="L212" s="23" t="s">
        <v>184</v>
      </c>
      <c r="M212" s="23"/>
      <c r="N212" s="23"/>
      <c r="O212" s="23"/>
      <c r="P212" s="23" t="s">
        <v>1374</v>
      </c>
      <c r="Q212" s="23" t="s">
        <v>185</v>
      </c>
    </row>
    <row r="213" spans="4:17" ht="13.5" customHeight="1">
      <c r="D213" s="23" t="s">
        <v>189</v>
      </c>
      <c r="E213" s="23" t="s">
        <v>171</v>
      </c>
      <c r="F213" s="23" t="s">
        <v>181</v>
      </c>
      <c r="G213" s="23" t="s">
        <v>1750</v>
      </c>
      <c r="H213" s="23" t="s">
        <v>2607</v>
      </c>
      <c r="I213" s="23" t="s">
        <v>1581</v>
      </c>
      <c r="J213" s="23" t="s">
        <v>2614</v>
      </c>
      <c r="K213" s="23"/>
      <c r="L213" s="23" t="s">
        <v>184</v>
      </c>
      <c r="M213" s="23"/>
      <c r="N213" s="23"/>
      <c r="O213" s="23"/>
      <c r="P213" s="23" t="s">
        <v>1374</v>
      </c>
      <c r="Q213" s="23" t="s">
        <v>185</v>
      </c>
    </row>
    <row r="214" spans="4:17" ht="13.5" customHeight="1">
      <c r="D214" s="23" t="s">
        <v>189</v>
      </c>
      <c r="E214" s="23" t="s">
        <v>171</v>
      </c>
      <c r="F214" s="23" t="s">
        <v>181</v>
      </c>
      <c r="G214" s="23" t="s">
        <v>1750</v>
      </c>
      <c r="H214" s="23" t="s">
        <v>2607</v>
      </c>
      <c r="I214" s="23" t="s">
        <v>1581</v>
      </c>
      <c r="J214" s="23" t="s">
        <v>2616</v>
      </c>
      <c r="K214" s="23"/>
      <c r="L214" s="23" t="s">
        <v>184</v>
      </c>
      <c r="M214" s="23"/>
      <c r="N214" s="23"/>
      <c r="O214" s="23"/>
      <c r="P214" s="23" t="s">
        <v>1374</v>
      </c>
      <c r="Q214" s="23" t="s">
        <v>185</v>
      </c>
    </row>
    <row r="215" spans="4:17" ht="13.5" customHeight="1">
      <c r="D215" s="23" t="s">
        <v>189</v>
      </c>
      <c r="E215" s="23" t="s">
        <v>171</v>
      </c>
      <c r="F215" s="23" t="s">
        <v>181</v>
      </c>
      <c r="G215" s="23" t="s">
        <v>1750</v>
      </c>
      <c r="H215" s="23" t="s">
        <v>2607</v>
      </c>
      <c r="I215" s="23" t="s">
        <v>1581</v>
      </c>
      <c r="J215" s="23" t="s">
        <v>2617</v>
      </c>
      <c r="K215" s="23"/>
      <c r="L215" s="23" t="s">
        <v>184</v>
      </c>
      <c r="M215" s="23"/>
      <c r="N215" s="23"/>
      <c r="O215" s="23"/>
      <c r="P215" s="23" t="s">
        <v>1374</v>
      </c>
      <c r="Q215" s="23" t="s">
        <v>185</v>
      </c>
    </row>
    <row r="216" spans="4:17" ht="13.5" customHeight="1">
      <c r="D216" s="23" t="s">
        <v>189</v>
      </c>
      <c r="E216" s="23" t="s">
        <v>171</v>
      </c>
      <c r="F216" s="23" t="s">
        <v>181</v>
      </c>
      <c r="G216" s="23" t="s">
        <v>1750</v>
      </c>
      <c r="H216" s="23" t="s">
        <v>2607</v>
      </c>
      <c r="I216" s="23" t="s">
        <v>1581</v>
      </c>
      <c r="J216" s="23" t="s">
        <v>2618</v>
      </c>
      <c r="K216" s="23"/>
      <c r="L216" s="23" t="s">
        <v>184</v>
      </c>
      <c r="M216" s="23"/>
      <c r="N216" s="23"/>
      <c r="O216" s="23"/>
      <c r="P216" s="23" t="s">
        <v>1374</v>
      </c>
      <c r="Q216" s="23" t="s">
        <v>185</v>
      </c>
    </row>
    <row r="217" spans="4:17" ht="13.5" customHeight="1">
      <c r="D217" s="23" t="s">
        <v>189</v>
      </c>
      <c r="E217" s="23" t="s">
        <v>171</v>
      </c>
      <c r="F217" s="23" t="s">
        <v>181</v>
      </c>
      <c r="G217" s="23" t="s">
        <v>1750</v>
      </c>
      <c r="H217" s="23" t="s">
        <v>2607</v>
      </c>
      <c r="I217" s="23" t="s">
        <v>1581</v>
      </c>
      <c r="J217" s="23" t="s">
        <v>2619</v>
      </c>
      <c r="K217" s="23"/>
      <c r="L217" s="23" t="s">
        <v>184</v>
      </c>
      <c r="M217" s="23"/>
      <c r="N217" s="23"/>
      <c r="O217" s="23"/>
      <c r="P217" s="23" t="s">
        <v>1374</v>
      </c>
      <c r="Q217" s="23" t="s">
        <v>185</v>
      </c>
    </row>
    <row r="218" spans="4:17" ht="13.5" customHeight="1">
      <c r="D218" s="78"/>
      <c r="E218" s="78"/>
      <c r="F218" s="78"/>
      <c r="G218" s="78"/>
      <c r="H218" s="78"/>
      <c r="I218" s="78"/>
      <c r="J218" s="78"/>
      <c r="K218" s="78"/>
      <c r="L218" s="78"/>
      <c r="M218" s="78"/>
      <c r="N218" s="78"/>
      <c r="O218" s="78"/>
      <c r="P218" s="78"/>
      <c r="Q218" s="78"/>
    </row>
    <row r="219" spans="4:17" ht="14.25" customHeight="1">
      <c r="D219" s="80" t="s">
        <v>1644</v>
      </c>
      <c r="E219" s="81"/>
      <c r="F219" s="81"/>
      <c r="G219" s="81"/>
      <c r="H219" s="81"/>
      <c r="I219" s="81"/>
      <c r="J219" s="81"/>
      <c r="K219" s="81"/>
      <c r="L219" s="81"/>
      <c r="M219" s="81"/>
      <c r="N219" s="81"/>
      <c r="O219" s="81"/>
      <c r="P219" s="81"/>
      <c r="Q219" s="81"/>
    </row>
    <row r="220" spans="4:17" ht="13.5" customHeight="1">
      <c r="D220" s="78"/>
      <c r="E220" s="78"/>
      <c r="F220" s="78"/>
      <c r="G220" s="78"/>
      <c r="H220" s="78"/>
      <c r="I220" s="78"/>
      <c r="J220" s="78"/>
      <c r="K220" s="78"/>
      <c r="L220" s="78"/>
      <c r="M220" s="78"/>
      <c r="N220" s="78"/>
      <c r="O220" s="78"/>
      <c r="P220" s="78"/>
      <c r="Q220" s="78"/>
    </row>
    <row r="221" spans="4:17" ht="13.5" customHeight="1">
      <c r="D221" s="23" t="s">
        <v>189</v>
      </c>
      <c r="E221" s="23" t="s">
        <v>171</v>
      </c>
      <c r="F221" s="23" t="s">
        <v>181</v>
      </c>
      <c r="G221" s="23" t="s">
        <v>1750</v>
      </c>
      <c r="H221" s="23" t="s">
        <v>2607</v>
      </c>
      <c r="I221" s="23" t="s">
        <v>1644</v>
      </c>
      <c r="J221" s="23" t="s">
        <v>2625</v>
      </c>
      <c r="K221" s="23"/>
      <c r="L221" s="23" t="s">
        <v>184</v>
      </c>
      <c r="M221" s="23"/>
      <c r="N221" s="23"/>
      <c r="O221" s="23"/>
      <c r="P221" s="23" t="s">
        <v>1374</v>
      </c>
      <c r="Q221" s="23" t="s">
        <v>185</v>
      </c>
    </row>
    <row r="222" spans="4:17" ht="13.5" customHeight="1">
      <c r="D222" s="23" t="s">
        <v>189</v>
      </c>
      <c r="E222" s="23" t="s">
        <v>171</v>
      </c>
      <c r="F222" s="23" t="s">
        <v>181</v>
      </c>
      <c r="G222" s="23" t="s">
        <v>1750</v>
      </c>
      <c r="H222" s="23" t="s">
        <v>2607</v>
      </c>
      <c r="I222" s="23" t="s">
        <v>1644</v>
      </c>
      <c r="J222" s="23" t="s">
        <v>2626</v>
      </c>
      <c r="K222" s="23"/>
      <c r="L222" s="23" t="s">
        <v>184</v>
      </c>
      <c r="M222" s="23"/>
      <c r="N222" s="23"/>
      <c r="O222" s="23"/>
      <c r="P222" s="23" t="s">
        <v>1374</v>
      </c>
      <c r="Q222" s="23" t="s">
        <v>185</v>
      </c>
    </row>
    <row r="223" spans="4:17" ht="13.5" customHeight="1">
      <c r="D223" s="23" t="s">
        <v>189</v>
      </c>
      <c r="E223" s="23" t="s">
        <v>171</v>
      </c>
      <c r="F223" s="23" t="s">
        <v>181</v>
      </c>
      <c r="G223" s="23" t="s">
        <v>1750</v>
      </c>
      <c r="H223" s="23" t="s">
        <v>2607</v>
      </c>
      <c r="I223" s="23" t="s">
        <v>1644</v>
      </c>
      <c r="J223" s="23" t="s">
        <v>1590</v>
      </c>
      <c r="K223" s="23"/>
      <c r="L223" s="23" t="s">
        <v>184</v>
      </c>
      <c r="M223" s="23"/>
      <c r="N223" s="23"/>
      <c r="O223" s="23"/>
      <c r="P223" s="23" t="s">
        <v>1374</v>
      </c>
      <c r="Q223" s="23" t="s">
        <v>185</v>
      </c>
    </row>
    <row r="224" spans="4:17" ht="13.5" customHeight="1">
      <c r="D224" s="23" t="s">
        <v>189</v>
      </c>
      <c r="E224" s="23" t="s">
        <v>171</v>
      </c>
      <c r="F224" s="23" t="s">
        <v>181</v>
      </c>
      <c r="G224" s="23" t="s">
        <v>1750</v>
      </c>
      <c r="H224" s="23" t="s">
        <v>2607</v>
      </c>
      <c r="I224" s="23" t="s">
        <v>1644</v>
      </c>
      <c r="J224" s="23" t="s">
        <v>2618</v>
      </c>
      <c r="K224" s="23"/>
      <c r="L224" s="23" t="s">
        <v>184</v>
      </c>
      <c r="M224" s="23"/>
      <c r="N224" s="23"/>
      <c r="O224" s="23"/>
      <c r="P224" s="23" t="s">
        <v>1374</v>
      </c>
      <c r="Q224" s="23" t="s">
        <v>185</v>
      </c>
    </row>
    <row r="225" spans="4:17" ht="13.5" customHeight="1">
      <c r="D225" s="23" t="s">
        <v>189</v>
      </c>
      <c r="E225" s="23" t="s">
        <v>171</v>
      </c>
      <c r="F225" s="23" t="s">
        <v>181</v>
      </c>
      <c r="G225" s="23" t="s">
        <v>1750</v>
      </c>
      <c r="H225" s="23" t="s">
        <v>2607</v>
      </c>
      <c r="I225" s="23" t="s">
        <v>1644</v>
      </c>
      <c r="J225" s="23" t="s">
        <v>2619</v>
      </c>
      <c r="K225" s="23"/>
      <c r="L225" s="23" t="s">
        <v>184</v>
      </c>
      <c r="M225" s="23"/>
      <c r="N225" s="23"/>
      <c r="O225" s="23"/>
      <c r="P225" s="23" t="s">
        <v>1374</v>
      </c>
      <c r="Q225" s="23" t="s">
        <v>185</v>
      </c>
    </row>
    <row r="226" spans="4:17" ht="13.5" customHeight="1">
      <c r="D226" s="78"/>
      <c r="E226" s="78"/>
      <c r="F226" s="78"/>
      <c r="G226" s="78"/>
      <c r="H226" s="78"/>
      <c r="I226" s="78"/>
      <c r="J226" s="78"/>
      <c r="K226" s="78"/>
      <c r="L226" s="78"/>
      <c r="M226" s="78"/>
      <c r="N226" s="78"/>
      <c r="O226" s="78"/>
      <c r="P226" s="78"/>
      <c r="Q226" s="78"/>
    </row>
    <row r="227" spans="4:17" ht="14.25" customHeight="1">
      <c r="D227" s="80" t="s">
        <v>2627</v>
      </c>
      <c r="E227" s="81"/>
      <c r="F227" s="81"/>
      <c r="G227" s="81"/>
      <c r="H227" s="81"/>
      <c r="I227" s="81"/>
      <c r="J227" s="81"/>
      <c r="K227" s="81"/>
      <c r="L227" s="81"/>
      <c r="M227" s="81"/>
      <c r="N227" s="81"/>
      <c r="O227" s="81"/>
      <c r="P227" s="81"/>
      <c r="Q227" s="81"/>
    </row>
    <row r="228" spans="4:17" ht="13.5" customHeight="1">
      <c r="D228" s="78"/>
      <c r="E228" s="78"/>
      <c r="F228" s="78"/>
      <c r="G228" s="78"/>
      <c r="H228" s="78"/>
      <c r="I228" s="78"/>
      <c r="J228" s="78"/>
      <c r="K228" s="78"/>
      <c r="L228" s="78"/>
      <c r="M228" s="78"/>
      <c r="N228" s="78"/>
      <c r="O228" s="78"/>
      <c r="P228" s="78"/>
      <c r="Q228" s="78"/>
    </row>
    <row r="229" spans="4:17" ht="13.5" customHeight="1">
      <c r="D229" s="23" t="s">
        <v>189</v>
      </c>
      <c r="E229" s="23" t="s">
        <v>171</v>
      </c>
      <c r="F229" s="23" t="s">
        <v>181</v>
      </c>
      <c r="G229" s="23" t="s">
        <v>1750</v>
      </c>
      <c r="H229" s="23" t="s">
        <v>2607</v>
      </c>
      <c r="I229" s="23" t="s">
        <v>2627</v>
      </c>
      <c r="J229" s="23" t="s">
        <v>2628</v>
      </c>
      <c r="K229" s="23"/>
      <c r="L229" s="23" t="s">
        <v>184</v>
      </c>
      <c r="M229" s="23"/>
      <c r="N229" s="23"/>
      <c r="O229" s="23"/>
      <c r="P229" s="23" t="s">
        <v>1374</v>
      </c>
      <c r="Q229" s="23" t="s">
        <v>185</v>
      </c>
    </row>
    <row r="230" spans="4:17" ht="13.5" customHeight="1">
      <c r="D230" s="23" t="s">
        <v>189</v>
      </c>
      <c r="E230" s="23" t="s">
        <v>171</v>
      </c>
      <c r="F230" s="23" t="s">
        <v>181</v>
      </c>
      <c r="G230" s="23" t="s">
        <v>1750</v>
      </c>
      <c r="H230" s="23" t="s">
        <v>2607</v>
      </c>
      <c r="I230" s="23" t="s">
        <v>2627</v>
      </c>
      <c r="J230" s="23" t="s">
        <v>2629</v>
      </c>
      <c r="K230" s="23"/>
      <c r="L230" s="23" t="s">
        <v>184</v>
      </c>
      <c r="M230" s="23"/>
      <c r="N230" s="23"/>
      <c r="O230" s="23"/>
      <c r="P230" s="23" t="s">
        <v>1374</v>
      </c>
      <c r="Q230" s="23" t="s">
        <v>185</v>
      </c>
    </row>
    <row r="231" spans="4:17" ht="13.5" customHeight="1">
      <c r="D231" s="23" t="s">
        <v>189</v>
      </c>
      <c r="E231" s="23" t="s">
        <v>171</v>
      </c>
      <c r="F231" s="23" t="s">
        <v>181</v>
      </c>
      <c r="G231" s="23" t="s">
        <v>1750</v>
      </c>
      <c r="H231" s="23" t="s">
        <v>2607</v>
      </c>
      <c r="I231" s="23" t="s">
        <v>2627</v>
      </c>
      <c r="J231" s="23" t="s">
        <v>2630</v>
      </c>
      <c r="K231" s="23"/>
      <c r="L231" s="23" t="s">
        <v>184</v>
      </c>
      <c r="M231" s="23"/>
      <c r="N231" s="23"/>
      <c r="O231" s="23"/>
      <c r="P231" s="23" t="s">
        <v>1374</v>
      </c>
      <c r="Q231" s="23" t="s">
        <v>185</v>
      </c>
    </row>
    <row r="232" spans="4:17" ht="13.5" customHeight="1">
      <c r="D232" s="23" t="s">
        <v>189</v>
      </c>
      <c r="E232" s="23" t="s">
        <v>171</v>
      </c>
      <c r="F232" s="23" t="s">
        <v>181</v>
      </c>
      <c r="G232" s="23" t="s">
        <v>1750</v>
      </c>
      <c r="H232" s="23" t="s">
        <v>2607</v>
      </c>
      <c r="I232" s="23" t="s">
        <v>2627</v>
      </c>
      <c r="J232" s="23" t="s">
        <v>1616</v>
      </c>
      <c r="K232" s="23"/>
      <c r="L232" s="23" t="s">
        <v>184</v>
      </c>
      <c r="M232" s="23"/>
      <c r="N232" s="23"/>
      <c r="O232" s="23"/>
      <c r="P232" s="23" t="s">
        <v>1374</v>
      </c>
      <c r="Q232" s="23" t="s">
        <v>185</v>
      </c>
    </row>
    <row r="233" spans="4:17" ht="13.5" customHeight="1">
      <c r="D233" s="23" t="s">
        <v>189</v>
      </c>
      <c r="E233" s="23" t="s">
        <v>171</v>
      </c>
      <c r="F233" s="23" t="s">
        <v>181</v>
      </c>
      <c r="G233" s="23" t="s">
        <v>1750</v>
      </c>
      <c r="H233" s="23" t="s">
        <v>2607</v>
      </c>
      <c r="I233" s="23" t="s">
        <v>2627</v>
      </c>
      <c r="J233" s="23" t="s">
        <v>221</v>
      </c>
      <c r="K233" s="23"/>
      <c r="L233" s="23" t="s">
        <v>184</v>
      </c>
      <c r="M233" s="23"/>
      <c r="N233" s="23"/>
      <c r="O233" s="23"/>
      <c r="P233" s="23" t="s">
        <v>1374</v>
      </c>
      <c r="Q233" s="23" t="s">
        <v>185</v>
      </c>
    </row>
    <row r="234" spans="4:17" ht="13.5" customHeight="1">
      <c r="D234" s="23" t="s">
        <v>189</v>
      </c>
      <c r="E234" s="23" t="s">
        <v>171</v>
      </c>
      <c r="F234" s="23" t="s">
        <v>181</v>
      </c>
      <c r="G234" s="23" t="s">
        <v>1750</v>
      </c>
      <c r="H234" s="23" t="s">
        <v>2607</v>
      </c>
      <c r="I234" s="23" t="s">
        <v>2627</v>
      </c>
      <c r="J234" s="23" t="s">
        <v>119</v>
      </c>
      <c r="K234" s="23"/>
      <c r="L234" s="23" t="s">
        <v>184</v>
      </c>
      <c r="M234" s="23"/>
      <c r="N234" s="23"/>
      <c r="O234" s="23"/>
      <c r="P234" s="23" t="s">
        <v>1374</v>
      </c>
      <c r="Q234" s="23" t="s">
        <v>185</v>
      </c>
    </row>
    <row r="235" spans="4:17" ht="13.5" customHeight="1">
      <c r="D235" s="78"/>
      <c r="E235" s="78"/>
      <c r="F235" s="78"/>
      <c r="G235" s="78"/>
      <c r="H235" s="78"/>
      <c r="I235" s="78"/>
      <c r="J235" s="78"/>
      <c r="K235" s="78"/>
      <c r="L235" s="78"/>
      <c r="M235" s="78"/>
      <c r="N235" s="78"/>
      <c r="O235" s="78"/>
      <c r="P235" s="78"/>
      <c r="Q235" s="78"/>
    </row>
    <row r="236" spans="4:17" ht="14.25" customHeight="1">
      <c r="D236" s="80" t="s">
        <v>1392</v>
      </c>
      <c r="E236" s="81"/>
      <c r="F236" s="81"/>
      <c r="G236" s="81"/>
      <c r="H236" s="81"/>
      <c r="I236" s="81"/>
      <c r="J236" s="81"/>
      <c r="K236" s="81"/>
      <c r="L236" s="81"/>
      <c r="M236" s="81"/>
      <c r="N236" s="81"/>
      <c r="O236" s="81"/>
      <c r="P236" s="81"/>
      <c r="Q236" s="81"/>
    </row>
    <row r="237" spans="4:17" ht="13.5" customHeight="1">
      <c r="D237" s="78"/>
      <c r="E237" s="78"/>
      <c r="F237" s="78"/>
      <c r="G237" s="78"/>
      <c r="H237" s="78"/>
      <c r="I237" s="78"/>
      <c r="J237" s="78"/>
      <c r="K237" s="78"/>
      <c r="L237" s="78"/>
      <c r="M237" s="78"/>
      <c r="N237" s="78"/>
      <c r="O237" s="78"/>
      <c r="P237" s="78"/>
      <c r="Q237" s="78"/>
    </row>
    <row r="238" spans="4:17" ht="13.5" customHeight="1">
      <c r="D238" s="23" t="s">
        <v>189</v>
      </c>
      <c r="E238" s="23" t="s">
        <v>171</v>
      </c>
      <c r="F238" s="23" t="s">
        <v>181</v>
      </c>
      <c r="G238" s="23" t="s">
        <v>1750</v>
      </c>
      <c r="H238" s="23" t="s">
        <v>2607</v>
      </c>
      <c r="I238" s="23" t="s">
        <v>1392</v>
      </c>
      <c r="J238" s="23" t="s">
        <v>1607</v>
      </c>
      <c r="K238" s="23"/>
      <c r="L238" s="23" t="s">
        <v>184</v>
      </c>
      <c r="M238" s="23"/>
      <c r="N238" s="23"/>
      <c r="O238" s="23"/>
      <c r="P238" s="23" t="s">
        <v>1374</v>
      </c>
      <c r="Q238" s="23" t="s">
        <v>185</v>
      </c>
    </row>
    <row r="239" spans="4:17" ht="13.5" customHeight="1">
      <c r="D239" s="23" t="s">
        <v>189</v>
      </c>
      <c r="E239" s="23" t="s">
        <v>171</v>
      </c>
      <c r="F239" s="23" t="s">
        <v>181</v>
      </c>
      <c r="G239" s="23" t="s">
        <v>1750</v>
      </c>
      <c r="H239" s="23" t="s">
        <v>2607</v>
      </c>
      <c r="I239" s="23" t="s">
        <v>1392</v>
      </c>
      <c r="J239" s="23" t="s">
        <v>2631</v>
      </c>
      <c r="K239" s="23"/>
      <c r="L239" s="23" t="s">
        <v>184</v>
      </c>
      <c r="M239" s="23"/>
      <c r="N239" s="23"/>
      <c r="O239" s="23"/>
      <c r="P239" s="23" t="s">
        <v>1374</v>
      </c>
      <c r="Q239" s="23" t="s">
        <v>185</v>
      </c>
    </row>
    <row r="240" spans="4:17" ht="13.5" customHeight="1">
      <c r="D240" s="23" t="s">
        <v>189</v>
      </c>
      <c r="E240" s="23" t="s">
        <v>171</v>
      </c>
      <c r="F240" s="23" t="s">
        <v>181</v>
      </c>
      <c r="G240" s="23" t="s">
        <v>1750</v>
      </c>
      <c r="H240" s="23" t="s">
        <v>2607</v>
      </c>
      <c r="I240" s="23" t="s">
        <v>1392</v>
      </c>
      <c r="J240" s="23" t="s">
        <v>2632</v>
      </c>
      <c r="K240" s="23"/>
      <c r="L240" s="23" t="s">
        <v>184</v>
      </c>
      <c r="M240" s="23"/>
      <c r="N240" s="23"/>
      <c r="O240" s="23"/>
      <c r="P240" s="23" t="s">
        <v>1374</v>
      </c>
      <c r="Q240" s="23" t="s">
        <v>185</v>
      </c>
    </row>
    <row r="241" spans="4:17" ht="13.5" customHeight="1">
      <c r="D241" s="23" t="s">
        <v>189</v>
      </c>
      <c r="E241" s="23" t="s">
        <v>171</v>
      </c>
      <c r="F241" s="23" t="s">
        <v>181</v>
      </c>
      <c r="G241" s="23" t="s">
        <v>1750</v>
      </c>
      <c r="H241" s="23" t="s">
        <v>2607</v>
      </c>
      <c r="I241" s="23" t="s">
        <v>1392</v>
      </c>
      <c r="J241" s="23" t="s">
        <v>2633</v>
      </c>
      <c r="K241" s="23"/>
      <c r="L241" s="23" t="s">
        <v>184</v>
      </c>
      <c r="M241" s="23"/>
      <c r="N241" s="23"/>
      <c r="O241" s="23"/>
      <c r="P241" s="23" t="s">
        <v>1374</v>
      </c>
      <c r="Q241" s="23" t="s">
        <v>185</v>
      </c>
    </row>
    <row r="242" spans="4:17" ht="13.5" customHeight="1">
      <c r="D242" s="23" t="s">
        <v>189</v>
      </c>
      <c r="E242" s="23" t="s">
        <v>171</v>
      </c>
      <c r="F242" s="23" t="s">
        <v>181</v>
      </c>
      <c r="G242" s="23" t="s">
        <v>1750</v>
      </c>
      <c r="H242" s="23" t="s">
        <v>2607</v>
      </c>
      <c r="I242" s="23" t="s">
        <v>1392</v>
      </c>
      <c r="J242" s="23" t="s">
        <v>1609</v>
      </c>
      <c r="K242" s="23"/>
      <c r="L242" s="23" t="s">
        <v>184</v>
      </c>
      <c r="M242" s="23"/>
      <c r="N242" s="23"/>
      <c r="O242" s="23"/>
      <c r="P242" s="23" t="s">
        <v>1374</v>
      </c>
      <c r="Q242" s="23" t="s">
        <v>185</v>
      </c>
    </row>
    <row r="243" spans="4:17" ht="13.5" customHeight="1">
      <c r="D243" s="78"/>
      <c r="E243" s="78"/>
      <c r="F243" s="78"/>
      <c r="G243" s="78"/>
      <c r="H243" s="78"/>
      <c r="I243" s="78"/>
      <c r="J243" s="78"/>
      <c r="K243" s="78"/>
      <c r="L243" s="78"/>
      <c r="M243" s="78"/>
      <c r="N243" s="78"/>
      <c r="O243" s="78"/>
      <c r="P243" s="78"/>
      <c r="Q243" s="78"/>
    </row>
    <row r="244" spans="4:17" ht="14.25" customHeight="1">
      <c r="D244" s="80" t="s">
        <v>2634</v>
      </c>
      <c r="E244" s="81"/>
      <c r="F244" s="81"/>
      <c r="G244" s="81"/>
      <c r="H244" s="81"/>
      <c r="I244" s="81"/>
      <c r="J244" s="81"/>
      <c r="K244" s="81"/>
      <c r="L244" s="81"/>
      <c r="M244" s="81"/>
      <c r="N244" s="81"/>
      <c r="O244" s="81"/>
      <c r="P244" s="81"/>
      <c r="Q244" s="81"/>
    </row>
    <row r="245" spans="4:17" ht="13.5" customHeight="1">
      <c r="D245" s="78"/>
      <c r="E245" s="78"/>
      <c r="F245" s="78"/>
      <c r="G245" s="78"/>
      <c r="H245" s="78"/>
      <c r="I245" s="78"/>
      <c r="J245" s="78"/>
      <c r="K245" s="78"/>
      <c r="L245" s="78"/>
      <c r="M245" s="78"/>
      <c r="N245" s="78"/>
      <c r="O245" s="78"/>
      <c r="P245" s="78"/>
      <c r="Q245" s="78"/>
    </row>
    <row r="246" spans="4:17" ht="13.5" customHeight="1">
      <c r="D246" s="23" t="s">
        <v>189</v>
      </c>
      <c r="E246" s="23" t="s">
        <v>171</v>
      </c>
      <c r="F246" s="23" t="s">
        <v>181</v>
      </c>
      <c r="G246" s="23" t="s">
        <v>1750</v>
      </c>
      <c r="H246" s="23" t="s">
        <v>2607</v>
      </c>
      <c r="I246" s="23" t="s">
        <v>194</v>
      </c>
      <c r="J246" s="23"/>
      <c r="K246" s="23"/>
      <c r="L246" s="23" t="s">
        <v>184</v>
      </c>
      <c r="M246" s="23"/>
      <c r="N246" s="23"/>
      <c r="O246" s="23"/>
      <c r="P246" s="23" t="s">
        <v>1374</v>
      </c>
      <c r="Q246" s="23" t="s">
        <v>185</v>
      </c>
    </row>
    <row r="247" spans="4:17" ht="13.5" customHeight="1">
      <c r="D247" s="23" t="s">
        <v>189</v>
      </c>
      <c r="E247" s="23" t="s">
        <v>171</v>
      </c>
      <c r="F247" s="23" t="s">
        <v>181</v>
      </c>
      <c r="G247" s="23" t="s">
        <v>1750</v>
      </c>
      <c r="H247" s="23" t="s">
        <v>2607</v>
      </c>
      <c r="I247" s="23" t="s">
        <v>204</v>
      </c>
      <c r="J247" s="23"/>
      <c r="K247" s="23"/>
      <c r="L247" s="23" t="s">
        <v>184</v>
      </c>
      <c r="M247" s="23"/>
      <c r="N247" s="23"/>
      <c r="O247" s="23"/>
      <c r="P247" s="23" t="s">
        <v>1374</v>
      </c>
      <c r="Q247" s="23" t="s">
        <v>185</v>
      </c>
    </row>
    <row r="248" spans="4:17" ht="13.5" customHeight="1">
      <c r="D248" s="78"/>
      <c r="E248" s="78"/>
      <c r="F248" s="78"/>
      <c r="G248" s="78"/>
      <c r="H248" s="78"/>
      <c r="I248" s="78"/>
      <c r="J248" s="78"/>
      <c r="K248" s="78"/>
      <c r="L248" s="78"/>
      <c r="M248" s="78"/>
      <c r="N248" s="78"/>
      <c r="O248" s="78"/>
      <c r="P248" s="78"/>
      <c r="Q248" s="78"/>
    </row>
    <row r="249" spans="4:17" ht="14.25" customHeight="1">
      <c r="D249" s="80" t="s">
        <v>2635</v>
      </c>
      <c r="E249" s="81"/>
      <c r="F249" s="81"/>
      <c r="G249" s="81"/>
      <c r="H249" s="81"/>
      <c r="I249" s="81"/>
      <c r="J249" s="81"/>
      <c r="K249" s="81"/>
      <c r="L249" s="81"/>
      <c r="M249" s="81"/>
      <c r="N249" s="81"/>
      <c r="O249" s="81"/>
      <c r="P249" s="81"/>
      <c r="Q249" s="81"/>
    </row>
    <row r="250" spans="4:17" ht="13.5" customHeight="1">
      <c r="D250" s="78"/>
      <c r="E250" s="78"/>
      <c r="F250" s="78"/>
      <c r="G250" s="78"/>
      <c r="H250" s="78"/>
      <c r="I250" s="78"/>
      <c r="J250" s="78"/>
      <c r="K250" s="78"/>
      <c r="L250" s="78"/>
      <c r="M250" s="78"/>
      <c r="N250" s="78"/>
      <c r="O250" s="78"/>
      <c r="P250" s="78"/>
      <c r="Q250" s="78"/>
    </row>
    <row r="251" spans="4:17" ht="13.5" customHeight="1">
      <c r="D251" s="23" t="s">
        <v>189</v>
      </c>
      <c r="E251" s="23" t="s">
        <v>171</v>
      </c>
      <c r="F251" s="23" t="s">
        <v>181</v>
      </c>
      <c r="G251" s="23" t="s">
        <v>1750</v>
      </c>
      <c r="H251" s="23" t="s">
        <v>2607</v>
      </c>
      <c r="I251" s="23" t="s">
        <v>2635</v>
      </c>
      <c r="J251" s="23" t="s">
        <v>2636</v>
      </c>
      <c r="K251" s="23"/>
      <c r="L251" s="23" t="s">
        <v>184</v>
      </c>
      <c r="M251" s="23"/>
      <c r="N251" s="23"/>
      <c r="O251" s="23"/>
      <c r="P251" s="23" t="s">
        <v>1374</v>
      </c>
      <c r="Q251" s="23" t="s">
        <v>185</v>
      </c>
    </row>
    <row r="252" spans="4:17" ht="13.5" customHeight="1">
      <c r="D252" s="23" t="s">
        <v>189</v>
      </c>
      <c r="E252" s="23" t="s">
        <v>171</v>
      </c>
      <c r="F252" s="23" t="s">
        <v>181</v>
      </c>
      <c r="G252" s="23" t="s">
        <v>1750</v>
      </c>
      <c r="H252" s="23" t="s">
        <v>2607</v>
      </c>
      <c r="I252" s="23" t="s">
        <v>2635</v>
      </c>
      <c r="J252" s="23" t="s">
        <v>2637</v>
      </c>
      <c r="K252" s="23"/>
      <c r="L252" s="23" t="s">
        <v>184</v>
      </c>
      <c r="M252" s="23"/>
      <c r="N252" s="23"/>
      <c r="O252" s="23"/>
      <c r="P252" s="23" t="s">
        <v>1374</v>
      </c>
      <c r="Q252" s="23" t="s">
        <v>185</v>
      </c>
    </row>
    <row r="253" spans="4:17" ht="13.5" customHeight="1">
      <c r="D253" s="23" t="s">
        <v>189</v>
      </c>
      <c r="E253" s="23" t="s">
        <v>171</v>
      </c>
      <c r="F253" s="23" t="s">
        <v>181</v>
      </c>
      <c r="G253" s="23" t="s">
        <v>1750</v>
      </c>
      <c r="H253" s="23" t="s">
        <v>2607</v>
      </c>
      <c r="I253" s="23" t="s">
        <v>2635</v>
      </c>
      <c r="J253" s="23" t="s">
        <v>2638</v>
      </c>
      <c r="K253" s="23"/>
      <c r="L253" s="23" t="s">
        <v>184</v>
      </c>
      <c r="M253" s="23"/>
      <c r="N253" s="23"/>
      <c r="O253" s="23"/>
      <c r="P253" s="23" t="s">
        <v>1374</v>
      </c>
      <c r="Q253" s="23" t="s">
        <v>185</v>
      </c>
    </row>
    <row r="254" spans="4:17" ht="13.5" customHeight="1">
      <c r="D254" s="23" t="s">
        <v>189</v>
      </c>
      <c r="E254" s="23" t="s">
        <v>171</v>
      </c>
      <c r="F254" s="23" t="s">
        <v>181</v>
      </c>
      <c r="G254" s="23" t="s">
        <v>1750</v>
      </c>
      <c r="H254" s="23" t="s">
        <v>2607</v>
      </c>
      <c r="I254" s="23" t="s">
        <v>2635</v>
      </c>
      <c r="J254" s="23" t="s">
        <v>2639</v>
      </c>
      <c r="K254" s="23"/>
      <c r="L254" s="23" t="s">
        <v>184</v>
      </c>
      <c r="M254" s="23"/>
      <c r="N254" s="23"/>
      <c r="O254" s="23"/>
      <c r="P254" s="23" t="s">
        <v>1374</v>
      </c>
      <c r="Q254" s="23" t="s">
        <v>185</v>
      </c>
    </row>
    <row r="255" spans="4:17" ht="13.5" customHeight="1">
      <c r="D255" s="78"/>
      <c r="E255" s="78"/>
      <c r="F255" s="78"/>
      <c r="G255" s="78"/>
      <c r="H255" s="78"/>
      <c r="I255" s="78"/>
      <c r="J255" s="78"/>
      <c r="K255" s="78"/>
      <c r="L255" s="78"/>
      <c r="M255" s="78"/>
      <c r="N255" s="78"/>
      <c r="O255" s="78"/>
      <c r="P255" s="78"/>
      <c r="Q255" s="78"/>
    </row>
    <row r="256" spans="4:17" ht="14.25" customHeight="1">
      <c r="D256" s="80" t="s">
        <v>2646</v>
      </c>
      <c r="E256" s="81"/>
      <c r="F256" s="81"/>
      <c r="G256" s="81"/>
      <c r="H256" s="81"/>
      <c r="I256" s="81"/>
      <c r="J256" s="81"/>
      <c r="K256" s="81"/>
      <c r="L256" s="81"/>
      <c r="M256" s="81"/>
      <c r="N256" s="81"/>
      <c r="O256" s="81"/>
      <c r="P256" s="81"/>
      <c r="Q256" s="81"/>
    </row>
    <row r="258" spans="2:17" ht="13.5" customHeight="1">
      <c r="B258" s="22"/>
      <c r="C258" s="22"/>
      <c r="D258" s="23" t="s">
        <v>189</v>
      </c>
      <c r="E258" s="23" t="s">
        <v>171</v>
      </c>
      <c r="F258" s="23" t="s">
        <v>181</v>
      </c>
      <c r="G258" s="23" t="s">
        <v>1750</v>
      </c>
      <c r="H258" s="23" t="s">
        <v>2607</v>
      </c>
      <c r="I258" s="23" t="s">
        <v>2640</v>
      </c>
      <c r="J258" s="23" t="s">
        <v>2641</v>
      </c>
      <c r="K258" s="23"/>
      <c r="L258" s="23" t="s">
        <v>184</v>
      </c>
      <c r="M258" s="23"/>
      <c r="N258" s="23"/>
      <c r="O258" s="23"/>
      <c r="P258" s="23" t="s">
        <v>1374</v>
      </c>
      <c r="Q258" s="23" t="s">
        <v>185</v>
      </c>
    </row>
    <row r="259" spans="2:17" ht="13.5" customHeight="1">
      <c r="B259" s="111"/>
      <c r="C259" s="78"/>
      <c r="D259" s="78" t="s">
        <v>189</v>
      </c>
      <c r="E259" s="78" t="s">
        <v>171</v>
      </c>
      <c r="F259" s="78" t="s">
        <v>181</v>
      </c>
      <c r="G259" s="78" t="s">
        <v>1750</v>
      </c>
      <c r="H259" s="23" t="s">
        <v>2607</v>
      </c>
      <c r="I259" s="78" t="s">
        <v>2640</v>
      </c>
      <c r="J259" s="78" t="s">
        <v>2642</v>
      </c>
      <c r="K259" s="78"/>
      <c r="L259" s="78" t="s">
        <v>184</v>
      </c>
      <c r="M259" s="78"/>
      <c r="N259" s="78"/>
      <c r="O259" s="78"/>
      <c r="P259" s="78" t="s">
        <v>1374</v>
      </c>
      <c r="Q259" s="23" t="s">
        <v>185</v>
      </c>
    </row>
    <row r="260" spans="2:17" ht="13.5" customHeight="1">
      <c r="B260" s="22"/>
      <c r="C260" s="22"/>
      <c r="D260" s="23" t="s">
        <v>189</v>
      </c>
      <c r="E260" s="23" t="s">
        <v>171</v>
      </c>
      <c r="F260" s="23" t="s">
        <v>181</v>
      </c>
      <c r="G260" s="23" t="s">
        <v>1750</v>
      </c>
      <c r="H260" s="23" t="s">
        <v>2607</v>
      </c>
      <c r="I260" s="23" t="s">
        <v>2640</v>
      </c>
      <c r="J260" s="23" t="s">
        <v>2643</v>
      </c>
      <c r="K260" s="23"/>
      <c r="L260" s="23" t="s">
        <v>184</v>
      </c>
      <c r="M260" s="23"/>
      <c r="N260" s="23"/>
      <c r="O260" s="23"/>
      <c r="P260" s="23" t="s">
        <v>1374</v>
      </c>
      <c r="Q260" s="23" t="s">
        <v>185</v>
      </c>
    </row>
    <row r="261" spans="2:17" ht="13.5" customHeight="1">
      <c r="B261" s="78"/>
      <c r="C261" s="78"/>
      <c r="D261" s="79" t="s">
        <v>189</v>
      </c>
      <c r="E261" s="79" t="s">
        <v>171</v>
      </c>
      <c r="F261" s="79" t="s">
        <v>181</v>
      </c>
      <c r="G261" s="79" t="s">
        <v>1750</v>
      </c>
      <c r="H261" s="23" t="s">
        <v>2607</v>
      </c>
      <c r="I261" s="23" t="s">
        <v>2640</v>
      </c>
      <c r="J261" s="23" t="s">
        <v>316</v>
      </c>
      <c r="K261" s="23"/>
      <c r="L261" s="23" t="s">
        <v>184</v>
      </c>
      <c r="M261" s="23"/>
      <c r="N261" s="23"/>
      <c r="O261" s="23"/>
      <c r="P261" s="23" t="s">
        <v>1374</v>
      </c>
      <c r="Q261" s="23" t="s">
        <v>185</v>
      </c>
    </row>
    <row r="262" spans="2:17" ht="13.5" customHeight="1">
      <c r="B262" s="78"/>
      <c r="C262" s="78"/>
      <c r="D262" s="79" t="s">
        <v>189</v>
      </c>
      <c r="E262" s="79" t="s">
        <v>171</v>
      </c>
      <c r="F262" s="79" t="s">
        <v>181</v>
      </c>
      <c r="G262" s="79" t="s">
        <v>1750</v>
      </c>
      <c r="H262" s="23" t="s">
        <v>2607</v>
      </c>
      <c r="I262" s="23" t="s">
        <v>2640</v>
      </c>
      <c r="J262" s="23" t="s">
        <v>2644</v>
      </c>
      <c r="K262" s="23"/>
      <c r="L262" s="23" t="s">
        <v>184</v>
      </c>
      <c r="M262" s="23"/>
      <c r="N262" s="23"/>
      <c r="O262" s="23"/>
      <c r="P262" s="23" t="s">
        <v>1374</v>
      </c>
      <c r="Q262" s="23" t="s">
        <v>185</v>
      </c>
    </row>
    <row r="263" spans="2:17" ht="13.5" customHeight="1">
      <c r="B263" s="78"/>
      <c r="C263" s="78"/>
      <c r="D263" s="79" t="s">
        <v>189</v>
      </c>
      <c r="E263" s="23" t="s">
        <v>171</v>
      </c>
      <c r="F263" s="23" t="s">
        <v>181</v>
      </c>
      <c r="G263" s="23" t="s">
        <v>1750</v>
      </c>
      <c r="H263" s="23" t="s">
        <v>2607</v>
      </c>
      <c r="I263" s="23" t="s">
        <v>2640</v>
      </c>
      <c r="J263" s="23" t="s">
        <v>216</v>
      </c>
      <c r="K263" s="776" t="s">
        <v>2425</v>
      </c>
      <c r="L263" s="13" t="s">
        <v>184</v>
      </c>
      <c r="M263" s="13"/>
      <c r="N263" s="13"/>
      <c r="O263" s="13"/>
      <c r="P263" s="13" t="s">
        <v>1374</v>
      </c>
      <c r="Q263" s="23" t="s">
        <v>185</v>
      </c>
    </row>
    <row r="264" spans="2:17" ht="13.5" customHeight="1">
      <c r="B264" s="78"/>
      <c r="C264" s="78"/>
      <c r="D264" s="23" t="s">
        <v>189</v>
      </c>
      <c r="E264" s="23" t="s">
        <v>171</v>
      </c>
      <c r="F264" s="23" t="s">
        <v>181</v>
      </c>
      <c r="G264" s="23" t="s">
        <v>1750</v>
      </c>
      <c r="H264" s="23" t="s">
        <v>2607</v>
      </c>
      <c r="I264" s="23" t="s">
        <v>2640</v>
      </c>
      <c r="J264" s="23" t="s">
        <v>216</v>
      </c>
      <c r="K264" s="776" t="s">
        <v>2425</v>
      </c>
      <c r="L264" s="23" t="s">
        <v>184</v>
      </c>
      <c r="M264" s="23"/>
      <c r="N264" s="23"/>
      <c r="O264" s="23"/>
      <c r="P264" s="23" t="s">
        <v>1374</v>
      </c>
      <c r="Q264" s="23" t="s">
        <v>185</v>
      </c>
    </row>
    <row r="265" spans="2:17" ht="13.5" customHeight="1">
      <c r="B265" s="78"/>
      <c r="C265" s="78"/>
      <c r="D265" s="23" t="s">
        <v>189</v>
      </c>
      <c r="E265" s="23" t="s">
        <v>171</v>
      </c>
      <c r="F265" s="23" t="s">
        <v>181</v>
      </c>
      <c r="G265" s="23" t="s">
        <v>1750</v>
      </c>
      <c r="H265" s="23" t="s">
        <v>2607</v>
      </c>
      <c r="I265" s="23" t="s">
        <v>2640</v>
      </c>
      <c r="J265" s="23" t="s">
        <v>216</v>
      </c>
      <c r="K265" s="776" t="s">
        <v>2425</v>
      </c>
      <c r="L265" s="23" t="s">
        <v>184</v>
      </c>
      <c r="M265" s="23"/>
      <c r="N265" s="23"/>
      <c r="O265" s="23"/>
      <c r="P265" s="23" t="s">
        <v>1374</v>
      </c>
      <c r="Q265" s="23" t="s">
        <v>185</v>
      </c>
    </row>
    <row r="266" spans="2:17" ht="13.5" customHeight="1">
      <c r="B266" s="78"/>
      <c r="C266" s="78"/>
      <c r="D266" s="23" t="s">
        <v>189</v>
      </c>
      <c r="E266" s="23" t="s">
        <v>171</v>
      </c>
      <c r="F266" s="23" t="s">
        <v>181</v>
      </c>
      <c r="G266" s="23" t="s">
        <v>1750</v>
      </c>
      <c r="H266" s="23" t="s">
        <v>2607</v>
      </c>
      <c r="I266" s="23" t="s">
        <v>2640</v>
      </c>
      <c r="J266" s="23" t="s">
        <v>216</v>
      </c>
      <c r="K266" s="776" t="s">
        <v>2425</v>
      </c>
      <c r="L266" s="23" t="s">
        <v>184</v>
      </c>
      <c r="M266" s="23"/>
      <c r="N266" s="23"/>
      <c r="O266" s="23"/>
      <c r="P266" s="23" t="s">
        <v>1374</v>
      </c>
      <c r="Q266" s="23" t="s">
        <v>185</v>
      </c>
    </row>
    <row r="267" spans="2:17" ht="13.5" customHeight="1">
      <c r="B267" s="78"/>
      <c r="C267" s="78"/>
      <c r="D267" s="23" t="s">
        <v>189</v>
      </c>
      <c r="E267" s="78" t="s">
        <v>171</v>
      </c>
      <c r="F267" s="78" t="s">
        <v>181</v>
      </c>
      <c r="G267" s="78" t="s">
        <v>1750</v>
      </c>
      <c r="H267" s="23" t="s">
        <v>2607</v>
      </c>
      <c r="I267" s="23" t="s">
        <v>2640</v>
      </c>
      <c r="J267" s="23" t="s">
        <v>216</v>
      </c>
      <c r="K267" s="776" t="s">
        <v>2425</v>
      </c>
      <c r="L267" s="78" t="s">
        <v>184</v>
      </c>
      <c r="M267" s="78"/>
      <c r="N267" s="78"/>
      <c r="O267" s="78"/>
      <c r="P267" s="78" t="s">
        <v>1374</v>
      </c>
      <c r="Q267" s="23" t="s">
        <v>185</v>
      </c>
    </row>
    <row r="268" spans="2:17" ht="13.5" customHeight="1">
      <c r="B268" s="78"/>
      <c r="C268" s="78"/>
      <c r="D268" s="78"/>
      <c r="E268" s="78"/>
      <c r="F268" s="78"/>
      <c r="G268" s="78"/>
      <c r="H268" s="78"/>
      <c r="I268" s="78"/>
      <c r="J268" s="78"/>
      <c r="K268" s="78"/>
      <c r="L268" s="78"/>
      <c r="M268" s="78"/>
      <c r="N268" s="78"/>
      <c r="O268" s="78"/>
      <c r="P268" s="78"/>
      <c r="Q268" s="78"/>
    </row>
    <row r="269" spans="2:17" ht="18">
      <c r="B269" s="28" t="s">
        <v>1553</v>
      </c>
      <c r="C269" s="27"/>
      <c r="D269" s="27"/>
      <c r="E269" s="27"/>
      <c r="F269" s="27"/>
      <c r="G269" s="27"/>
      <c r="H269" s="27"/>
      <c r="I269" s="27"/>
      <c r="J269" s="27"/>
      <c r="K269" s="27"/>
      <c r="L269" s="27"/>
      <c r="M269" s="27"/>
      <c r="N269" s="27"/>
      <c r="O269" s="27"/>
      <c r="P269" s="27"/>
      <c r="Q269"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8" id="{A07C6899-C90E-4465-A033-933FA0225F23}">
            <xm:f>Cover!$E$15=R$6</xm:f>
            <x14:dxf>
              <fill>
                <patternFill>
                  <bgColor theme="7" tint="0.59996337778862885"/>
                </patternFill>
              </fill>
            </x14:dxf>
          </x14:cfRule>
          <x14:cfRule type="expression" priority="67" id="{1E056ACB-E195-42F3-9304-5749D72BB1B5}">
            <xm:f>Cover!$E$15&lt;&gt;R$6</xm:f>
            <x14:dxf>
              <fill>
                <patternFill>
                  <bgColor theme="0" tint="-0.24994659260841701"/>
                </patternFill>
              </fill>
            </x14:dxf>
          </x14:cfRule>
          <xm:sqref>R23:V31</xm:sqref>
        </x14:conditionalFormatting>
        <x14:conditionalFormatting xmlns:xm="http://schemas.microsoft.com/office/excel/2006/main">
          <x14:cfRule type="expression" priority="65" id="{783E77C0-BB0A-438D-966C-D9A26BD15EA5}">
            <xm:f>Cover!$E$15&lt;&gt;R$6</xm:f>
            <x14:dxf>
              <fill>
                <patternFill>
                  <bgColor theme="0" tint="-0.24994659260841701"/>
                </patternFill>
              </fill>
            </x14:dxf>
          </x14:cfRule>
          <x14:cfRule type="expression" priority="66" id="{A143ED79-7F2D-4B2B-B4CF-8D50EFF97CC4}">
            <xm:f>Cover!$E$15=R$6</xm:f>
            <x14:dxf>
              <fill>
                <patternFill>
                  <bgColor theme="7" tint="0.59996337778862885"/>
                </patternFill>
              </fill>
            </x14:dxf>
          </x14:cfRule>
          <xm:sqref>R35:V39</xm:sqref>
        </x14:conditionalFormatting>
        <x14:conditionalFormatting xmlns:xm="http://schemas.microsoft.com/office/excel/2006/main">
          <x14:cfRule type="expression" priority="3" id="{23513374-C431-4C21-80A4-22F4BF8A43E2}">
            <xm:f>Cover!$E$15&lt;&gt;R$6</xm:f>
            <x14:dxf>
              <fill>
                <patternFill>
                  <bgColor theme="0" tint="-0.24994659260841701"/>
                </patternFill>
              </fill>
            </x14:dxf>
          </x14:cfRule>
          <x14:cfRule type="expression" priority="4" id="{45110A15-860B-4516-A4C7-C0976E82D19E}">
            <xm:f>Cover!$E$15=R$6</xm:f>
            <x14:dxf>
              <fill>
                <patternFill>
                  <bgColor theme="7" tint="0.59996337778862885"/>
                </patternFill>
              </fill>
            </x14:dxf>
          </x14:cfRule>
          <xm:sqref>R43:V50</xm:sqref>
        </x14:conditionalFormatting>
        <x14:conditionalFormatting xmlns:xm="http://schemas.microsoft.com/office/excel/2006/main">
          <x14:cfRule type="expression" priority="1" id="{94136E63-A2D4-4EC8-B23B-1CB9AA12C57A}">
            <xm:f>Cover!$E$15&lt;&gt;R$6</xm:f>
            <x14:dxf>
              <fill>
                <patternFill>
                  <bgColor theme="0" tint="-0.24994659260841701"/>
                </patternFill>
              </fill>
            </x14:dxf>
          </x14:cfRule>
          <x14:cfRule type="expression" priority="2" id="{E5338EAF-B10C-44BD-ADF4-D46716033107}">
            <xm:f>Cover!$E$15=R$6</xm:f>
            <x14:dxf>
              <fill>
                <patternFill>
                  <bgColor theme="7" tint="0.59996337778862885"/>
                </patternFill>
              </fill>
            </x14:dxf>
          </x14:cfRule>
          <xm:sqref>R54:V58</xm:sqref>
        </x14:conditionalFormatting>
        <x14:conditionalFormatting xmlns:xm="http://schemas.microsoft.com/office/excel/2006/main">
          <x14:cfRule type="expression" priority="60" id="{385CD6A5-2FA1-4230-87A7-6F6006834E6E}">
            <xm:f>Cover!$E$15=R$6</xm:f>
            <x14:dxf>
              <fill>
                <patternFill>
                  <bgColor theme="7" tint="0.59996337778862885"/>
                </patternFill>
              </fill>
            </x14:dxf>
          </x14:cfRule>
          <x14:cfRule type="expression" priority="59" id="{DFFE9CAB-3C94-4861-9531-4C0FF89D771F}">
            <xm:f>Cover!$E$15&lt;&gt;R$6</xm:f>
            <x14:dxf>
              <fill>
                <patternFill>
                  <bgColor theme="0" tint="-0.24994659260841701"/>
                </patternFill>
              </fill>
            </x14:dxf>
          </x14:cfRule>
          <xm:sqref>R62:V67</xm:sqref>
        </x14:conditionalFormatting>
        <x14:conditionalFormatting xmlns:xm="http://schemas.microsoft.com/office/excel/2006/main">
          <x14:cfRule type="expression" priority="58" id="{CBDB74F8-839F-46DC-9AFF-5038ED8B0452}">
            <xm:f>Cover!$E$15=R$6</xm:f>
            <x14:dxf>
              <fill>
                <patternFill>
                  <bgColor theme="7" tint="0.59996337778862885"/>
                </patternFill>
              </fill>
            </x14:dxf>
          </x14:cfRule>
          <x14:cfRule type="expression" priority="57" id="{F8049E3E-1224-4A5D-95AA-FB02211C0DD8}">
            <xm:f>Cover!$E$15&lt;&gt;R$6</xm:f>
            <x14:dxf>
              <fill>
                <patternFill>
                  <bgColor theme="0" tint="-0.24994659260841701"/>
                </patternFill>
              </fill>
            </x14:dxf>
          </x14:cfRule>
          <xm:sqref>R71:V75</xm:sqref>
        </x14:conditionalFormatting>
        <x14:conditionalFormatting xmlns:xm="http://schemas.microsoft.com/office/excel/2006/main">
          <x14:cfRule type="expression" priority="56" id="{AD665DD9-DCA3-4969-AB5B-57914635A227}">
            <xm:f>Cover!$E$15=R$6</xm:f>
            <x14:dxf>
              <fill>
                <patternFill>
                  <bgColor theme="7" tint="0.59996337778862885"/>
                </patternFill>
              </fill>
            </x14:dxf>
          </x14:cfRule>
          <x14:cfRule type="expression" priority="55" id="{0770F5B6-334A-4270-B85A-683C4AEBA517}">
            <xm:f>Cover!$E$15&lt;&gt;R$6</xm:f>
            <x14:dxf>
              <fill>
                <patternFill>
                  <bgColor theme="0" tint="-0.24994659260841701"/>
                </patternFill>
              </fill>
            </x14:dxf>
          </x14:cfRule>
          <xm:sqref>R79:V80</xm:sqref>
        </x14:conditionalFormatting>
        <x14:conditionalFormatting xmlns:xm="http://schemas.microsoft.com/office/excel/2006/main">
          <x14:cfRule type="expression" priority="52" id="{EA105B3D-CAC4-4C30-8454-5048CF786627}">
            <xm:f>Cover!$E$15=R$6</xm:f>
            <x14:dxf>
              <fill>
                <patternFill>
                  <bgColor theme="7" tint="0.59996337778862885"/>
                </patternFill>
              </fill>
            </x14:dxf>
          </x14:cfRule>
          <x14:cfRule type="expression" priority="51" id="{DC0B59D1-5855-4D9E-A510-C83FDC5AAF80}">
            <xm:f>Cover!$E$15&lt;&gt;R$6</xm:f>
            <x14:dxf>
              <fill>
                <patternFill>
                  <bgColor theme="0" tint="-0.24994659260841701"/>
                </patternFill>
              </fill>
            </x14:dxf>
          </x14:cfRule>
          <xm:sqref>R84:V87</xm:sqref>
        </x14:conditionalFormatting>
        <x14:conditionalFormatting xmlns:xm="http://schemas.microsoft.com/office/excel/2006/main">
          <x14:cfRule type="expression" priority="49" id="{9AAECE0C-8B69-457B-A763-A3A905B571E2}">
            <xm:f>Cover!$E$15&lt;&gt;R$6</xm:f>
            <x14:dxf>
              <fill>
                <patternFill>
                  <bgColor theme="0" tint="-0.24994659260841701"/>
                </patternFill>
              </fill>
            </x14:dxf>
          </x14:cfRule>
          <x14:cfRule type="expression" priority="50" id="{97316E01-9672-40A6-BC74-21E9EC7F2411}">
            <xm:f>Cover!$E$15=R$6</xm:f>
            <x14:dxf>
              <fill>
                <patternFill>
                  <bgColor theme="7" tint="0.59996337778862885"/>
                </patternFill>
              </fill>
            </x14:dxf>
          </x14:cfRule>
          <xm:sqref>R91:V101</xm:sqref>
        </x14:conditionalFormatting>
        <x14:conditionalFormatting xmlns:xm="http://schemas.microsoft.com/office/excel/2006/main">
          <x14:cfRule type="expression" priority="48" id="{7560C949-F365-4653-A51B-6CBE5D6D152C}">
            <xm:f>Cover!$E$15=R$6</xm:f>
            <x14:dxf>
              <fill>
                <patternFill>
                  <bgColor theme="7" tint="0.59996337778862885"/>
                </patternFill>
              </fill>
            </x14:dxf>
          </x14:cfRule>
          <x14:cfRule type="expression" priority="47" id="{230D6DBA-5DB6-46C8-9579-6E9B54274A04}">
            <xm:f>Cover!$E$15&lt;&gt;R$6</xm:f>
            <x14:dxf>
              <fill>
                <patternFill>
                  <bgColor theme="0" tint="-0.24994659260841701"/>
                </patternFill>
              </fill>
            </x14:dxf>
          </x14:cfRule>
          <xm:sqref>R107:V115</xm:sqref>
        </x14:conditionalFormatting>
        <x14:conditionalFormatting xmlns:xm="http://schemas.microsoft.com/office/excel/2006/main">
          <x14:cfRule type="expression" priority="46" id="{61757C14-F49A-4E15-912B-56CCA43D4D56}">
            <xm:f>Cover!$E$15=R$6</xm:f>
            <x14:dxf>
              <fill>
                <patternFill>
                  <bgColor theme="7" tint="0.59996337778862885"/>
                </patternFill>
              </fill>
            </x14:dxf>
          </x14:cfRule>
          <x14:cfRule type="expression" priority="45" id="{073C7A4F-7709-4377-92E2-869E63055A80}">
            <xm:f>Cover!$E$15&lt;&gt;R$6</xm:f>
            <x14:dxf>
              <fill>
                <patternFill>
                  <bgColor theme="0" tint="-0.24994659260841701"/>
                </patternFill>
              </fill>
            </x14:dxf>
          </x14:cfRule>
          <xm:sqref>R119:V123</xm:sqref>
        </x14:conditionalFormatting>
        <x14:conditionalFormatting xmlns:xm="http://schemas.microsoft.com/office/excel/2006/main">
          <x14:cfRule type="expression" priority="44" id="{73D87049-8C58-4950-B270-0333B659FB8F}">
            <xm:f>Cover!$E$15=R$6</xm:f>
            <x14:dxf>
              <fill>
                <patternFill>
                  <bgColor theme="7" tint="0.59996337778862885"/>
                </patternFill>
              </fill>
            </x14:dxf>
          </x14:cfRule>
          <x14:cfRule type="expression" priority="43" id="{2DA45171-6F94-4FD1-B5F2-8CD72BA640D9}">
            <xm:f>Cover!$E$15&lt;&gt;R$6</xm:f>
            <x14:dxf>
              <fill>
                <patternFill>
                  <bgColor theme="0" tint="-0.24994659260841701"/>
                </patternFill>
              </fill>
            </x14:dxf>
          </x14:cfRule>
          <xm:sqref>R127:V134</xm:sqref>
        </x14:conditionalFormatting>
        <x14:conditionalFormatting xmlns:xm="http://schemas.microsoft.com/office/excel/2006/main">
          <x14:cfRule type="expression" priority="41" id="{B4C0425D-9A3E-4B39-9BF9-833D1E7E009C}">
            <xm:f>Cover!$E$15&lt;&gt;R$6</xm:f>
            <x14:dxf>
              <fill>
                <patternFill>
                  <bgColor theme="0" tint="-0.24994659260841701"/>
                </patternFill>
              </fill>
            </x14:dxf>
          </x14:cfRule>
          <x14:cfRule type="expression" priority="42" id="{3FC95893-DABC-45C3-B184-310BD3AB98F4}">
            <xm:f>Cover!$E$15=R$6</xm:f>
            <x14:dxf>
              <fill>
                <patternFill>
                  <bgColor theme="7" tint="0.59996337778862885"/>
                </patternFill>
              </fill>
            </x14:dxf>
          </x14:cfRule>
          <xm:sqref>R138:V142</xm:sqref>
        </x14:conditionalFormatting>
        <x14:conditionalFormatting xmlns:xm="http://schemas.microsoft.com/office/excel/2006/main">
          <x14:cfRule type="expression" priority="40" id="{2FB65FFE-F381-4228-9C00-2F170AA1F3D7}">
            <xm:f>Cover!$E$15=R$6</xm:f>
            <x14:dxf>
              <fill>
                <patternFill>
                  <bgColor theme="7" tint="0.59996337778862885"/>
                </patternFill>
              </fill>
            </x14:dxf>
          </x14:cfRule>
          <x14:cfRule type="expression" priority="39" id="{2913127D-C906-4287-B29C-EC49E2194350}">
            <xm:f>Cover!$E$15&lt;&gt;R$6</xm:f>
            <x14:dxf>
              <fill>
                <patternFill>
                  <bgColor theme="0" tint="-0.24994659260841701"/>
                </patternFill>
              </fill>
            </x14:dxf>
          </x14:cfRule>
          <xm:sqref>R146:V151</xm:sqref>
        </x14:conditionalFormatting>
        <x14:conditionalFormatting xmlns:xm="http://schemas.microsoft.com/office/excel/2006/main">
          <x14:cfRule type="expression" priority="38" id="{CDE55F2E-553B-470F-B485-09C01357DC69}">
            <xm:f>Cover!$E$15=R$6</xm:f>
            <x14:dxf>
              <fill>
                <patternFill>
                  <bgColor theme="7" tint="0.59996337778862885"/>
                </patternFill>
              </fill>
            </x14:dxf>
          </x14:cfRule>
          <x14:cfRule type="expression" priority="37" id="{19C26E61-B9FE-4A58-ABB9-8500022D0193}">
            <xm:f>Cover!$E$15&lt;&gt;R$6</xm:f>
            <x14:dxf>
              <fill>
                <patternFill>
                  <bgColor theme="0" tint="-0.24994659260841701"/>
                </patternFill>
              </fill>
            </x14:dxf>
          </x14:cfRule>
          <xm:sqref>R155:V159</xm:sqref>
        </x14:conditionalFormatting>
        <x14:conditionalFormatting xmlns:xm="http://schemas.microsoft.com/office/excel/2006/main">
          <x14:cfRule type="expression" priority="35" id="{473EA20E-F3C3-49DE-A587-4191F18E708F}">
            <xm:f>Cover!$E$15&lt;&gt;R$6</xm:f>
            <x14:dxf>
              <fill>
                <patternFill>
                  <bgColor theme="0" tint="-0.24994659260841701"/>
                </patternFill>
              </fill>
            </x14:dxf>
          </x14:cfRule>
          <x14:cfRule type="expression" priority="36" id="{3C5AB267-95C0-4119-BC40-4BF27F0BE737}">
            <xm:f>Cover!$E$15=R$6</xm:f>
            <x14:dxf>
              <fill>
                <patternFill>
                  <bgColor theme="7" tint="0.59996337778862885"/>
                </patternFill>
              </fill>
            </x14:dxf>
          </x14:cfRule>
          <xm:sqref>R163:V164</xm:sqref>
        </x14:conditionalFormatting>
        <x14:conditionalFormatting xmlns:xm="http://schemas.microsoft.com/office/excel/2006/main">
          <x14:cfRule type="expression" priority="34" id="{3913B6BD-5552-4044-96B1-2EE250082EDF}">
            <xm:f>Cover!$E$15=R$6</xm:f>
            <x14:dxf>
              <fill>
                <patternFill>
                  <bgColor theme="7" tint="0.59996337778862885"/>
                </patternFill>
              </fill>
            </x14:dxf>
          </x14:cfRule>
          <x14:cfRule type="expression" priority="33" id="{954EE0C7-AD0E-4766-BE73-F5512B4A70EA}">
            <xm:f>Cover!$E$15&lt;&gt;R$6</xm:f>
            <x14:dxf>
              <fill>
                <patternFill>
                  <bgColor theme="0" tint="-0.24994659260841701"/>
                </patternFill>
              </fill>
            </x14:dxf>
          </x14:cfRule>
          <xm:sqref>R168:V171</xm:sqref>
        </x14:conditionalFormatting>
        <x14:conditionalFormatting xmlns:xm="http://schemas.microsoft.com/office/excel/2006/main">
          <x14:cfRule type="expression" priority="32" id="{540B66CA-76CE-41B1-8173-CF2300937694}">
            <xm:f>Cover!$E$15=R$6</xm:f>
            <x14:dxf>
              <fill>
                <patternFill>
                  <bgColor theme="7" tint="0.59996337778862885"/>
                </patternFill>
              </fill>
            </x14:dxf>
          </x14:cfRule>
          <x14:cfRule type="expression" priority="31" id="{88EE279F-9925-4B64-BC11-5E5BBBCDE960}">
            <xm:f>Cover!$E$15&lt;&gt;R$6</xm:f>
            <x14:dxf>
              <fill>
                <patternFill>
                  <bgColor theme="0" tint="-0.24994659260841701"/>
                </patternFill>
              </fill>
            </x14:dxf>
          </x14:cfRule>
          <xm:sqref>R175:V184</xm:sqref>
        </x14:conditionalFormatting>
        <x14:conditionalFormatting xmlns:xm="http://schemas.microsoft.com/office/excel/2006/main">
          <x14:cfRule type="expression" priority="29" id="{91F0FD37-7AB4-463F-BDCE-20177C829757}">
            <xm:f>Cover!$E$15&lt;&gt;R$6</xm:f>
            <x14:dxf>
              <fill>
                <patternFill>
                  <bgColor theme="0" tint="-0.24994659260841701"/>
                </patternFill>
              </fill>
            </x14:dxf>
          </x14:cfRule>
          <x14:cfRule type="expression" priority="30" id="{50FB0299-3C79-4D5A-A6D1-B6FA23F7C381}">
            <xm:f>Cover!$E$15=R$6</xm:f>
            <x14:dxf>
              <fill>
                <patternFill>
                  <bgColor theme="7" tint="0.59996337778862885"/>
                </patternFill>
              </fill>
            </x14:dxf>
          </x14:cfRule>
          <xm:sqref>R190:V198</xm:sqref>
        </x14:conditionalFormatting>
        <x14:conditionalFormatting xmlns:xm="http://schemas.microsoft.com/office/excel/2006/main">
          <x14:cfRule type="expression" priority="28" id="{C893A34F-9C4A-4A7E-BC72-D797083A617E}">
            <xm:f>Cover!$E$15=R$6</xm:f>
            <x14:dxf>
              <fill>
                <patternFill>
                  <bgColor theme="7" tint="0.59996337778862885"/>
                </patternFill>
              </fill>
            </x14:dxf>
          </x14:cfRule>
          <x14:cfRule type="expression" priority="27" id="{F11EBE69-B46D-4155-B00D-8FFFCE51DA4E}">
            <xm:f>Cover!$E$15&lt;&gt;R$6</xm:f>
            <x14:dxf>
              <fill>
                <patternFill>
                  <bgColor theme="0" tint="-0.24994659260841701"/>
                </patternFill>
              </fill>
            </x14:dxf>
          </x14:cfRule>
          <xm:sqref>R202:V206</xm:sqref>
        </x14:conditionalFormatting>
        <x14:conditionalFormatting xmlns:xm="http://schemas.microsoft.com/office/excel/2006/main">
          <x14:cfRule type="expression" priority="26" id="{413E6300-648A-448F-9425-F5A7A134401C}">
            <xm:f>Cover!$E$15=R$6</xm:f>
            <x14:dxf>
              <fill>
                <patternFill>
                  <bgColor theme="7" tint="0.59996337778862885"/>
                </patternFill>
              </fill>
            </x14:dxf>
          </x14:cfRule>
          <x14:cfRule type="expression" priority="25" id="{8C80BE9C-1B5C-468D-9A63-CE4B9E55D2A5}">
            <xm:f>Cover!$E$15&lt;&gt;R$6</xm:f>
            <x14:dxf>
              <fill>
                <patternFill>
                  <bgColor theme="0" tint="-0.24994659260841701"/>
                </patternFill>
              </fill>
            </x14:dxf>
          </x14:cfRule>
          <xm:sqref>R210:V217</xm:sqref>
        </x14:conditionalFormatting>
        <x14:conditionalFormatting xmlns:xm="http://schemas.microsoft.com/office/excel/2006/main">
          <x14:cfRule type="expression" priority="24" id="{4DA62A96-42F5-4E2D-8752-B7E8D06CC3F6}">
            <xm:f>Cover!$E$15=R$6</xm:f>
            <x14:dxf>
              <fill>
                <patternFill>
                  <bgColor theme="7" tint="0.59996337778862885"/>
                </patternFill>
              </fill>
            </x14:dxf>
          </x14:cfRule>
          <x14:cfRule type="expression" priority="23" id="{7F700C2B-9B21-4C4C-BF0F-2AB99069F985}">
            <xm:f>Cover!$E$15&lt;&gt;R$6</xm:f>
            <x14:dxf>
              <fill>
                <patternFill>
                  <bgColor theme="0" tint="-0.24994659260841701"/>
                </patternFill>
              </fill>
            </x14:dxf>
          </x14:cfRule>
          <xm:sqref>R221:V225</xm:sqref>
        </x14:conditionalFormatting>
        <x14:conditionalFormatting xmlns:xm="http://schemas.microsoft.com/office/excel/2006/main">
          <x14:cfRule type="expression" priority="22" id="{C187DB92-098D-4A7B-B46E-896C1B668412}">
            <xm:f>Cover!$E$15=R$6</xm:f>
            <x14:dxf>
              <fill>
                <patternFill>
                  <bgColor theme="7" tint="0.59996337778862885"/>
                </patternFill>
              </fill>
            </x14:dxf>
          </x14:cfRule>
          <x14:cfRule type="expression" priority="21" id="{7232C5B4-3453-45A8-951D-06DB1A669587}">
            <xm:f>Cover!$E$15&lt;&gt;R$6</xm:f>
            <x14:dxf>
              <fill>
                <patternFill>
                  <bgColor theme="0" tint="-0.24994659260841701"/>
                </patternFill>
              </fill>
            </x14:dxf>
          </x14:cfRule>
          <xm:sqref>R229:V234</xm:sqref>
        </x14:conditionalFormatting>
        <x14:conditionalFormatting xmlns:xm="http://schemas.microsoft.com/office/excel/2006/main">
          <x14:cfRule type="expression" priority="20" id="{74445BED-A2BD-452F-9D40-4A46758F3E5C}">
            <xm:f>Cover!$E$15=R$6</xm:f>
            <x14:dxf>
              <fill>
                <patternFill>
                  <bgColor theme="7" tint="0.59996337778862885"/>
                </patternFill>
              </fill>
            </x14:dxf>
          </x14:cfRule>
          <x14:cfRule type="expression" priority="19" id="{A6E377FE-339E-4055-A6BE-49C48376E377}">
            <xm:f>Cover!$E$15&lt;&gt;R$6</xm:f>
            <x14:dxf>
              <fill>
                <patternFill>
                  <bgColor theme="0" tint="-0.24994659260841701"/>
                </patternFill>
              </fill>
            </x14:dxf>
          </x14:cfRule>
          <xm:sqref>R238:V242</xm:sqref>
        </x14:conditionalFormatting>
        <x14:conditionalFormatting xmlns:xm="http://schemas.microsoft.com/office/excel/2006/main">
          <x14:cfRule type="expression" priority="18" id="{37277E3E-1F30-402B-BACA-C940EB6B8754}">
            <xm:f>Cover!$E$15=R$6</xm:f>
            <x14:dxf>
              <fill>
                <patternFill>
                  <bgColor theme="7" tint="0.59996337778862885"/>
                </patternFill>
              </fill>
            </x14:dxf>
          </x14:cfRule>
          <x14:cfRule type="expression" priority="17" id="{196B688E-86C3-434E-B257-8014E729D2DB}">
            <xm:f>Cover!$E$15&lt;&gt;R$6</xm:f>
            <x14:dxf>
              <fill>
                <patternFill>
                  <bgColor theme="0" tint="-0.24994659260841701"/>
                </patternFill>
              </fill>
            </x14:dxf>
          </x14:cfRule>
          <xm:sqref>R246:V247</xm:sqref>
        </x14:conditionalFormatting>
        <x14:conditionalFormatting xmlns:xm="http://schemas.microsoft.com/office/excel/2006/main">
          <x14:cfRule type="expression" priority="15" id="{E1A92E4B-6446-4F6C-87B6-1AC79484E2CE}">
            <xm:f>Cover!$E$15&lt;&gt;R$6</xm:f>
            <x14:dxf>
              <fill>
                <patternFill>
                  <bgColor theme="0" tint="-0.24994659260841701"/>
                </patternFill>
              </fill>
            </x14:dxf>
          </x14:cfRule>
          <x14:cfRule type="expression" priority="16" id="{5242211C-75EE-410A-93DA-57EF7510A94A}">
            <xm:f>Cover!$E$15=R$6</xm:f>
            <x14:dxf>
              <fill>
                <patternFill>
                  <bgColor theme="7" tint="0.59996337778862885"/>
                </patternFill>
              </fill>
            </x14:dxf>
          </x14:cfRule>
          <xm:sqref>R251:V254</xm:sqref>
        </x14:conditionalFormatting>
        <x14:conditionalFormatting xmlns:xm="http://schemas.microsoft.com/office/excel/2006/main">
          <x14:cfRule type="expression" priority="14" id="{06E9C911-8AA1-4C65-8D31-BB3770A07A5F}">
            <xm:f>Cover!$E$15=R$6</xm:f>
            <x14:dxf>
              <fill>
                <patternFill>
                  <bgColor theme="7" tint="0.59996337778862885"/>
                </patternFill>
              </fill>
            </x14:dxf>
          </x14:cfRule>
          <x14:cfRule type="expression" priority="13" id="{E5C84DDA-AB31-46CE-8B19-82C89C7F4DCA}">
            <xm:f>Cover!$E$15&lt;&gt;R$6</xm:f>
            <x14:dxf>
              <fill>
                <patternFill>
                  <bgColor theme="0" tint="-0.24994659260841701"/>
                </patternFill>
              </fill>
            </x14:dxf>
          </x14:cfRule>
          <xm:sqref>R258:V267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376E8-4DF3-41DD-A037-2FE79C662FD3}">
  <sheetPr codeName="Sheet19">
    <tabColor theme="9"/>
    <pageSetUpPr autoPageBreaks="0"/>
  </sheetPr>
  <dimension ref="A1:BR91"/>
  <sheetViews>
    <sheetView zoomScale="40" zoomScaleNormal="40" workbookViewId="0">
      <pane ySplit="6" topLeftCell="A22" activePane="bottomLeft" state="frozen"/>
      <selection activeCell="G59" sqref="G59"/>
      <selection pane="bottomLeft" activeCell="O54" sqref="O54:O56"/>
    </sheetView>
  </sheetViews>
  <sheetFormatPr defaultColWidth="0" defaultRowHeight="14.5"/>
  <cols>
    <col min="1" max="1" width="14.453125" customWidth="1"/>
    <col min="2" max="3" width="2" customWidth="1"/>
    <col min="4" max="5" width="23.453125" bestFit="1" customWidth="1"/>
    <col min="6" max="6" width="7.453125" hidden="1" customWidth="1"/>
    <col min="7" max="7" width="5.453125" hidden="1" customWidth="1"/>
    <col min="8" max="8" width="16.453125" hidden="1" customWidth="1"/>
    <col min="9" max="12" width="7.453125" hidden="1" customWidth="1"/>
    <col min="13" max="13" width="20.54296875" hidden="1" customWidth="1"/>
    <col min="14" max="14" width="13.54296875" bestFit="1" customWidth="1"/>
    <col min="15" max="15" width="26.453125" bestFit="1" customWidth="1"/>
    <col min="16" max="16" width="27.453125" bestFit="1" customWidth="1"/>
    <col min="17" max="17" width="17" bestFit="1" customWidth="1"/>
    <col min="18" max="18" width="19.453125" bestFit="1" customWidth="1"/>
    <col min="19" max="19" width="10.54296875" bestFit="1" customWidth="1"/>
    <col min="20" max="20" width="11.453125" bestFit="1" customWidth="1"/>
    <col min="21" max="21" width="20" bestFit="1" customWidth="1"/>
    <col min="22" max="22" width="12.54296875" bestFit="1" customWidth="1"/>
    <col min="23" max="23" width="16.81640625" customWidth="1"/>
    <col min="24" max="24" width="12.453125" customWidth="1"/>
    <col min="25" max="28" width="10.54296875" customWidth="1"/>
    <col min="29" max="34" width="1.453125" customWidth="1"/>
    <col min="35" max="70" width="0" hidden="1" customWidth="1"/>
    <col min="71" max="16384" width="8.54296875" hidden="1"/>
  </cols>
  <sheetData>
    <row r="1" spans="1:28" s="2" customFormat="1" ht="25">
      <c r="A1" s="1" t="s">
        <v>1365</v>
      </c>
      <c r="B1" s="3"/>
      <c r="P1" s="4" t="s">
        <v>1</v>
      </c>
      <c r="Q1" s="4"/>
      <c r="R1" s="4"/>
      <c r="Z1" s="3"/>
    </row>
    <row r="2" spans="1:28" s="2" customFormat="1" ht="25">
      <c r="A2" s="4" t="str">
        <f>Cover!$E$13</f>
        <v>Master</v>
      </c>
      <c r="B2" s="3"/>
    </row>
    <row r="3" spans="1:28" s="2" customFormat="1" ht="25">
      <c r="A3" s="4">
        <f>Cover!$E$15</f>
        <v>2025</v>
      </c>
      <c r="B3" s="4"/>
      <c r="C3" s="4"/>
      <c r="D3" s="4"/>
    </row>
    <row r="4" spans="1:28" s="5" customFormat="1" ht="25.5" thickBot="1">
      <c r="A4" s="1302" t="s">
        <v>59</v>
      </c>
      <c r="B4" s="6"/>
    </row>
    <row r="5" spans="1:28" s="7" customFormat="1" ht="17.5">
      <c r="B5" s="8"/>
      <c r="C5" s="8"/>
      <c r="D5" s="9"/>
      <c r="E5" s="9"/>
      <c r="F5" s="9"/>
      <c r="G5" s="9"/>
      <c r="H5" s="9"/>
      <c r="I5" s="9"/>
      <c r="J5" s="9"/>
      <c r="K5" s="9"/>
      <c r="L5" s="9"/>
      <c r="M5" s="9"/>
      <c r="N5" s="9"/>
      <c r="O5" s="9"/>
      <c r="P5" s="10"/>
      <c r="Q5" s="10"/>
      <c r="R5" s="10"/>
      <c r="S5" s="10"/>
      <c r="T5" s="10"/>
      <c r="U5" s="10"/>
      <c r="V5" s="10"/>
      <c r="X5" s="68" t="s">
        <v>1743</v>
      </c>
      <c r="Y5" s="64"/>
      <c r="Z5" s="69"/>
      <c r="AA5" s="64"/>
      <c r="AB5" s="65"/>
    </row>
    <row r="6" spans="1:28" s="7" customFormat="1" ht="15.5">
      <c r="B6" s="8"/>
      <c r="C6" s="8"/>
      <c r="D6" s="36" t="s">
        <v>164</v>
      </c>
      <c r="E6" s="36" t="s">
        <v>165</v>
      </c>
      <c r="F6" s="36" t="s">
        <v>166</v>
      </c>
      <c r="G6" s="36" t="s">
        <v>167</v>
      </c>
      <c r="H6" s="36" t="s">
        <v>168</v>
      </c>
      <c r="I6" s="36" t="s">
        <v>1624</v>
      </c>
      <c r="J6" s="36" t="s">
        <v>1625</v>
      </c>
      <c r="K6" s="36" t="s">
        <v>2578</v>
      </c>
      <c r="L6" s="36" t="s">
        <v>2579</v>
      </c>
      <c r="M6" s="36" t="s">
        <v>170</v>
      </c>
      <c r="N6" s="36" t="s">
        <v>171</v>
      </c>
      <c r="O6" s="36" t="s">
        <v>1555</v>
      </c>
      <c r="P6" s="37" t="s">
        <v>2509</v>
      </c>
      <c r="Q6" s="37" t="s">
        <v>405</v>
      </c>
      <c r="R6" s="37" t="s">
        <v>406</v>
      </c>
      <c r="S6" s="37" t="s">
        <v>174</v>
      </c>
      <c r="T6" s="37" t="s">
        <v>196</v>
      </c>
      <c r="U6" s="37" t="s">
        <v>1535</v>
      </c>
      <c r="V6" s="37" t="s">
        <v>1536</v>
      </c>
      <c r="W6" s="24" t="s">
        <v>175</v>
      </c>
      <c r="X6" s="16">
        <v>2022</v>
      </c>
      <c r="Y6" s="17">
        <v>2023</v>
      </c>
      <c r="Z6" s="17">
        <v>2024</v>
      </c>
      <c r="AA6" s="17">
        <v>2025</v>
      </c>
      <c r="AB6" s="18">
        <v>2026</v>
      </c>
    </row>
    <row r="7" spans="1:28" s="7" customFormat="1" ht="14">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row>
    <row r="8" spans="1:28" s="11" customFormat="1" ht="23">
      <c r="A8" s="437"/>
      <c r="B8" s="800" t="s">
        <v>237</v>
      </c>
      <c r="C8" s="437"/>
      <c r="D8" s="437"/>
      <c r="E8" s="437"/>
      <c r="F8" s="437"/>
      <c r="G8" s="437"/>
      <c r="H8" s="27"/>
      <c r="I8" s="27"/>
      <c r="J8" s="27"/>
      <c r="K8" s="27"/>
      <c r="L8" s="27"/>
      <c r="M8" s="27"/>
      <c r="N8" s="27"/>
      <c r="O8" s="27"/>
      <c r="P8" s="27"/>
      <c r="Q8" s="27"/>
      <c r="R8" s="27"/>
      <c r="S8" s="27"/>
      <c r="T8" s="27"/>
      <c r="U8" s="27"/>
      <c r="V8" s="27"/>
      <c r="W8" s="27"/>
      <c r="X8" s="27"/>
      <c r="Y8" s="27"/>
      <c r="Z8" s="27"/>
      <c r="AA8" s="27"/>
      <c r="AB8" s="27"/>
    </row>
    <row r="9" spans="1:28" s="11" customFormat="1" ht="13.5" customHeight="1">
      <c r="A9" s="21"/>
      <c r="B9" s="57"/>
      <c r="C9" s="57"/>
      <c r="D9" s="36"/>
      <c r="E9" s="36"/>
      <c r="F9" s="36"/>
      <c r="G9" s="36"/>
      <c r="H9" s="36"/>
      <c r="I9" s="36"/>
      <c r="J9" s="36"/>
      <c r="K9" s="36"/>
      <c r="L9" s="36"/>
      <c r="M9" s="36"/>
      <c r="N9" s="36"/>
      <c r="O9" s="36"/>
      <c r="P9" s="37"/>
      <c r="Q9" s="37"/>
      <c r="R9" s="37"/>
      <c r="S9" s="37"/>
      <c r="T9" s="37"/>
      <c r="U9" s="37"/>
      <c r="V9" s="37"/>
      <c r="W9" s="37"/>
      <c r="X9" s="374"/>
      <c r="Y9" s="374"/>
      <c r="Z9" s="374"/>
      <c r="AA9" s="374"/>
      <c r="AB9" s="374"/>
    </row>
    <row r="10" spans="1:28" s="7" customFormat="1" ht="18">
      <c r="A10" s="27"/>
      <c r="B10" s="28" t="s">
        <v>2512</v>
      </c>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row>
    <row r="11" spans="1:28" s="7" customFormat="1" ht="15.5">
      <c r="A11" s="21"/>
      <c r="B11" s="57"/>
      <c r="C11" s="57"/>
      <c r="D11" s="36"/>
      <c r="E11" s="36"/>
      <c r="F11" s="36"/>
      <c r="G11" s="36"/>
      <c r="H11" s="36"/>
      <c r="I11" s="36"/>
      <c r="J11" s="36"/>
      <c r="K11" s="36"/>
      <c r="L11" s="36"/>
      <c r="M11" s="36"/>
      <c r="N11" s="36"/>
      <c r="O11" s="36"/>
      <c r="P11" s="37"/>
      <c r="Q11" s="37"/>
      <c r="R11" s="37"/>
      <c r="S11" s="37"/>
      <c r="T11" s="37"/>
      <c r="U11" s="37"/>
      <c r="V11" s="37"/>
      <c r="W11" s="37"/>
      <c r="X11" s="374"/>
      <c r="Y11" s="374"/>
      <c r="Z11" s="374"/>
      <c r="AA11" s="374"/>
      <c r="AB11" s="374"/>
    </row>
    <row r="12" spans="1:28" s="7" customFormat="1" ht="14">
      <c r="A12" s="402" t="s">
        <v>2514</v>
      </c>
      <c r="B12" s="29"/>
      <c r="C12" s="29"/>
      <c r="D12" s="9" t="s">
        <v>189</v>
      </c>
      <c r="E12" s="9" t="s">
        <v>171</v>
      </c>
      <c r="F12" s="9"/>
      <c r="G12" s="9"/>
      <c r="H12" s="9"/>
      <c r="I12" s="9"/>
      <c r="J12" s="9"/>
      <c r="K12" s="9"/>
      <c r="L12" s="9"/>
      <c r="M12" s="9"/>
      <c r="N12" s="9" t="s">
        <v>181</v>
      </c>
      <c r="O12" s="9" t="s">
        <v>2608</v>
      </c>
      <c r="P12" s="9"/>
      <c r="Q12" s="364"/>
      <c r="R12" s="29"/>
      <c r="S12" s="351" t="s">
        <v>184</v>
      </c>
      <c r="T12" s="351"/>
      <c r="U12" s="21" t="s">
        <v>2425</v>
      </c>
      <c r="V12" s="351" t="s">
        <v>1374</v>
      </c>
      <c r="W12" s="364" t="s">
        <v>185</v>
      </c>
      <c r="X12" s="1120">
        <f t="shared" ref="X12:AB13" si="0">SUMIFS(X$25:X$35,$E$25:$E$35,$E12,$U$25:$U$35,$U12,$V$25:$V$35,$V12)</f>
        <v>0</v>
      </c>
      <c r="Y12" s="1120">
        <f t="shared" si="0"/>
        <v>0</v>
      </c>
      <c r="Z12" s="1120">
        <f t="shared" si="0"/>
        <v>0</v>
      </c>
      <c r="AA12" s="1120">
        <f t="shared" si="0"/>
        <v>0</v>
      </c>
      <c r="AB12" s="1120">
        <f t="shared" si="0"/>
        <v>0</v>
      </c>
    </row>
    <row r="13" spans="1:28" s="7" customFormat="1" ht="14">
      <c r="A13" s="402" t="s">
        <v>2514</v>
      </c>
      <c r="B13" s="29"/>
      <c r="C13" s="29"/>
      <c r="D13" s="365" t="s">
        <v>177</v>
      </c>
      <c r="E13" s="365" t="s">
        <v>1540</v>
      </c>
      <c r="F13" s="365"/>
      <c r="G13" s="365"/>
      <c r="H13" s="365"/>
      <c r="I13" s="365"/>
      <c r="J13" s="365"/>
      <c r="K13" s="365"/>
      <c r="L13" s="365"/>
      <c r="M13" s="365"/>
      <c r="N13" s="365"/>
      <c r="O13" s="9" t="s">
        <v>2608</v>
      </c>
      <c r="P13" s="365"/>
      <c r="Q13" s="364"/>
      <c r="R13" s="29"/>
      <c r="S13" s="351" t="s">
        <v>184</v>
      </c>
      <c r="T13" s="351"/>
      <c r="U13" s="21" t="s">
        <v>2425</v>
      </c>
      <c r="V13" s="351" t="s">
        <v>1374</v>
      </c>
      <c r="W13" s="364" t="s">
        <v>185</v>
      </c>
      <c r="X13" s="1120">
        <f t="shared" si="0"/>
        <v>0</v>
      </c>
      <c r="Y13" s="1120">
        <f t="shared" si="0"/>
        <v>0</v>
      </c>
      <c r="Z13" s="1120">
        <f t="shared" si="0"/>
        <v>0</v>
      </c>
      <c r="AA13" s="1120">
        <f t="shared" si="0"/>
        <v>0</v>
      </c>
      <c r="AB13" s="1120">
        <f t="shared" si="0"/>
        <v>0</v>
      </c>
    </row>
    <row r="14" spans="1:28" s="7" customFormat="1" ht="14">
      <c r="A14" s="29"/>
      <c r="B14" s="29"/>
      <c r="C14" s="29"/>
      <c r="D14" s="365"/>
      <c r="E14" s="365"/>
      <c r="F14" s="365"/>
      <c r="G14" s="365"/>
      <c r="H14" s="365"/>
      <c r="I14" s="365"/>
      <c r="J14" s="365"/>
      <c r="K14" s="365"/>
      <c r="L14" s="365"/>
      <c r="M14" s="365"/>
      <c r="N14" s="365"/>
      <c r="O14" s="9"/>
      <c r="P14" s="365"/>
      <c r="Q14" s="364"/>
      <c r="R14" s="29"/>
      <c r="S14" s="351"/>
      <c r="T14" s="351"/>
      <c r="U14" s="21"/>
      <c r="V14" s="351"/>
      <c r="W14" s="364"/>
      <c r="X14" s="1122"/>
      <c r="Y14" s="1122"/>
      <c r="Z14" s="1122"/>
      <c r="AA14" s="1122"/>
      <c r="AB14" s="1122"/>
    </row>
    <row r="15" spans="1:28" s="7" customFormat="1" ht="14.25" customHeight="1">
      <c r="A15" s="402" t="s">
        <v>2514</v>
      </c>
      <c r="B15" s="11"/>
      <c r="C15" s="11"/>
      <c r="D15" s="20"/>
      <c r="E15" s="20"/>
      <c r="F15" s="20"/>
      <c r="G15" s="20"/>
      <c r="H15" s="20"/>
      <c r="I15" s="20"/>
      <c r="J15" s="20"/>
      <c r="K15" s="20"/>
      <c r="L15" s="20"/>
      <c r="M15" s="20"/>
      <c r="N15" s="20"/>
      <c r="O15" s="20" t="s">
        <v>237</v>
      </c>
      <c r="P15" s="20" t="s">
        <v>2647</v>
      </c>
      <c r="Q15" s="355" t="s">
        <v>2648</v>
      </c>
      <c r="R15" s="355"/>
      <c r="S15" s="347" t="s">
        <v>196</v>
      </c>
      <c r="T15" s="347" t="s">
        <v>2649</v>
      </c>
      <c r="U15" s="347"/>
      <c r="V15" s="347"/>
      <c r="W15" s="355" t="s">
        <v>1593</v>
      </c>
      <c r="X15" s="1118">
        <f>SUM(X40:X45)</f>
        <v>0</v>
      </c>
      <c r="Y15" s="1118">
        <f>SUM(Y40:Y45)</f>
        <v>0</v>
      </c>
      <c r="Z15" s="1118">
        <f>SUM(Z40:Z45)</f>
        <v>0</v>
      </c>
      <c r="AA15" s="1118">
        <f>SUM(AA40:AA45)</f>
        <v>0</v>
      </c>
      <c r="AB15" s="1118">
        <f>SUM(AB40:AB45)</f>
        <v>0</v>
      </c>
    </row>
    <row r="16" spans="1:28" s="7" customFormat="1" ht="14.25" customHeight="1">
      <c r="A16" s="402" t="s">
        <v>2514</v>
      </c>
      <c r="B16" s="11"/>
      <c r="C16" s="11"/>
      <c r="D16" s="20"/>
      <c r="E16" s="20"/>
      <c r="F16" s="20"/>
      <c r="G16" s="20"/>
      <c r="H16" s="20"/>
      <c r="I16" s="20"/>
      <c r="J16" s="20"/>
      <c r="K16" s="20"/>
      <c r="L16" s="20"/>
      <c r="M16" s="11"/>
      <c r="N16" s="11"/>
      <c r="O16" s="367" t="s">
        <v>237</v>
      </c>
      <c r="P16" s="367"/>
      <c r="Q16" s="11"/>
      <c r="R16" s="20"/>
      <c r="S16" s="13" t="s">
        <v>196</v>
      </c>
      <c r="T16" s="20" t="s">
        <v>2650</v>
      </c>
      <c r="U16" s="11"/>
      <c r="V16" s="11"/>
      <c r="W16" s="20" t="s">
        <v>2651</v>
      </c>
      <c r="X16" s="1118">
        <f>X48-X50</f>
        <v>0</v>
      </c>
      <c r="Y16" s="1118">
        <f t="shared" ref="Y16:AB16" si="1">Y48-Y50</f>
        <v>0</v>
      </c>
      <c r="Z16" s="1118">
        <f t="shared" si="1"/>
        <v>0</v>
      </c>
      <c r="AA16" s="1118">
        <f t="shared" si="1"/>
        <v>0</v>
      </c>
      <c r="AB16" s="1118">
        <f t="shared" si="1"/>
        <v>0</v>
      </c>
    </row>
    <row r="17" spans="1:28" s="7" customFormat="1" ht="14.25" customHeight="1">
      <c r="A17" s="402" t="s">
        <v>2514</v>
      </c>
      <c r="B17" s="11"/>
      <c r="C17" s="11"/>
      <c r="D17" s="20"/>
      <c r="E17" s="20"/>
      <c r="F17" s="20"/>
      <c r="G17" s="20"/>
      <c r="H17" s="20"/>
      <c r="I17" s="20"/>
      <c r="J17" s="20"/>
      <c r="K17" s="20"/>
      <c r="L17" s="20"/>
      <c r="M17" s="11"/>
      <c r="N17" s="11"/>
      <c r="O17" s="367" t="s">
        <v>237</v>
      </c>
      <c r="P17" s="367"/>
      <c r="Q17" s="11"/>
      <c r="R17" s="11"/>
      <c r="S17" s="13" t="s">
        <v>196</v>
      </c>
      <c r="T17" s="20" t="s">
        <v>2652</v>
      </c>
      <c r="U17" s="11"/>
      <c r="V17" s="11"/>
      <c r="W17" s="20" t="s">
        <v>2651</v>
      </c>
      <c r="X17" s="1118">
        <f>X49-X51</f>
        <v>0</v>
      </c>
      <c r="Y17" s="1118">
        <f t="shared" ref="Y17:AB17" si="2">Y49-Y51</f>
        <v>0</v>
      </c>
      <c r="Z17" s="1118">
        <f t="shared" si="2"/>
        <v>0</v>
      </c>
      <c r="AA17" s="1118">
        <f t="shared" si="2"/>
        <v>0</v>
      </c>
      <c r="AB17" s="1118">
        <f t="shared" si="2"/>
        <v>0</v>
      </c>
    </row>
    <row r="18" spans="1:28" s="7" customFormat="1" ht="14.25" customHeight="1">
      <c r="A18" s="402" t="s">
        <v>2514</v>
      </c>
      <c r="B18" s="11"/>
      <c r="C18" s="11"/>
      <c r="D18" s="11"/>
      <c r="E18" s="11"/>
      <c r="F18" s="11"/>
      <c r="G18" s="11"/>
      <c r="H18" s="11"/>
      <c r="I18" s="11"/>
      <c r="J18" s="11"/>
      <c r="K18" s="11"/>
      <c r="L18" s="11"/>
      <c r="M18" s="11"/>
      <c r="N18" s="11"/>
      <c r="O18" s="367" t="s">
        <v>237</v>
      </c>
      <c r="P18" s="367"/>
      <c r="Q18" s="11"/>
      <c r="R18" s="20"/>
      <c r="S18" s="13" t="s">
        <v>196</v>
      </c>
      <c r="T18" s="20" t="s">
        <v>2653</v>
      </c>
      <c r="U18" s="11"/>
      <c r="V18" s="11"/>
      <c r="W18" s="20" t="s">
        <v>1593</v>
      </c>
      <c r="X18" s="1118">
        <f>X61-X63</f>
        <v>0</v>
      </c>
      <c r="Y18" s="1118">
        <f t="shared" ref="Y18:AB18" si="3">Y61-Y63</f>
        <v>0</v>
      </c>
      <c r="Z18" s="1118">
        <f t="shared" si="3"/>
        <v>0</v>
      </c>
      <c r="AA18" s="1118">
        <f t="shared" si="3"/>
        <v>0</v>
      </c>
      <c r="AB18" s="1118">
        <f t="shared" si="3"/>
        <v>0</v>
      </c>
    </row>
    <row r="19" spans="1:28" s="7" customFormat="1" ht="14.25" customHeight="1">
      <c r="A19" s="402" t="s">
        <v>2514</v>
      </c>
      <c r="B19" s="11"/>
      <c r="C19" s="11"/>
      <c r="D19" s="11"/>
      <c r="E19" s="11"/>
      <c r="F19" s="11"/>
      <c r="G19" s="11"/>
      <c r="H19" s="11"/>
      <c r="I19" s="11"/>
      <c r="J19" s="11"/>
      <c r="K19" s="11"/>
      <c r="L19" s="11"/>
      <c r="M19" s="11"/>
      <c r="N19" s="11"/>
      <c r="O19" s="367" t="s">
        <v>237</v>
      </c>
      <c r="P19" s="367"/>
      <c r="Q19" s="11"/>
      <c r="R19" s="11"/>
      <c r="S19" s="13" t="s">
        <v>196</v>
      </c>
      <c r="T19" s="20" t="s">
        <v>2654</v>
      </c>
      <c r="U19" s="11"/>
      <c r="V19" s="11"/>
      <c r="W19" s="20" t="s">
        <v>1593</v>
      </c>
      <c r="X19" s="1118">
        <f>X62-X64</f>
        <v>0</v>
      </c>
      <c r="Y19" s="1118">
        <f t="shared" ref="Y19:AB19" si="4">Y62-Y64</f>
        <v>0</v>
      </c>
      <c r="Z19" s="1118">
        <f t="shared" si="4"/>
        <v>0</v>
      </c>
      <c r="AA19" s="1118">
        <f t="shared" si="4"/>
        <v>0</v>
      </c>
      <c r="AB19" s="1118">
        <f t="shared" si="4"/>
        <v>0</v>
      </c>
    </row>
    <row r="20" spans="1:28" s="7" customFormat="1" ht="15.5">
      <c r="A20" s="21"/>
      <c r="B20" s="57"/>
      <c r="C20" s="57"/>
      <c r="D20" s="36"/>
      <c r="E20" s="36"/>
      <c r="F20" s="36"/>
      <c r="G20" s="36"/>
      <c r="H20" s="36"/>
      <c r="I20" s="36"/>
      <c r="J20" s="36"/>
      <c r="K20" s="36"/>
      <c r="L20" s="36"/>
      <c r="M20" s="36"/>
      <c r="N20" s="36"/>
      <c r="O20" s="36"/>
      <c r="P20" s="37"/>
      <c r="Q20" s="37"/>
      <c r="R20" s="37"/>
      <c r="S20" s="37"/>
      <c r="T20" s="37"/>
      <c r="U20" s="37"/>
      <c r="V20" s="37"/>
      <c r="W20" s="37"/>
      <c r="X20" s="1122"/>
      <c r="Y20" s="1122"/>
      <c r="Z20" s="1122"/>
      <c r="AA20" s="1122"/>
      <c r="AB20" s="1122"/>
    </row>
    <row r="21" spans="1:28" s="7" customFormat="1" ht="18">
      <c r="A21" s="27"/>
      <c r="B21" s="28" t="s">
        <v>2567</v>
      </c>
      <c r="C21" s="27"/>
      <c r="D21" s="27"/>
      <c r="E21" s="27"/>
      <c r="F21" s="27"/>
      <c r="G21" s="27"/>
      <c r="H21" s="27"/>
      <c r="I21" s="27"/>
      <c r="J21" s="27"/>
      <c r="K21" s="27"/>
      <c r="L21" s="27"/>
      <c r="M21" s="27"/>
      <c r="N21" s="27"/>
      <c r="O21" s="27"/>
      <c r="P21" s="27"/>
      <c r="Q21" s="27"/>
      <c r="R21" s="27"/>
      <c r="S21" s="27"/>
      <c r="T21" s="27"/>
      <c r="U21" s="27"/>
      <c r="V21" s="27"/>
      <c r="W21" s="27"/>
      <c r="X21" s="1110"/>
      <c r="Y21" s="1110"/>
      <c r="Z21" s="1110"/>
      <c r="AA21" s="1110"/>
      <c r="AB21" s="1110"/>
    </row>
    <row r="22" spans="1:28" s="7" customFormat="1" ht="14.25" customHeight="1">
      <c r="A22" s="11"/>
      <c r="B22" s="11"/>
      <c r="C22" s="11"/>
      <c r="D22" s="11"/>
      <c r="E22" s="11"/>
      <c r="F22" s="11"/>
      <c r="G22" s="11"/>
      <c r="H22" s="11"/>
      <c r="I22" s="11"/>
      <c r="J22" s="11"/>
      <c r="K22" s="11"/>
      <c r="L22" s="11"/>
      <c r="M22" s="11"/>
      <c r="N22" s="11"/>
      <c r="O22" s="11"/>
      <c r="P22" s="11"/>
      <c r="Q22" s="11"/>
      <c r="R22" s="11"/>
      <c r="S22" s="11"/>
      <c r="T22" s="11"/>
      <c r="U22" s="11"/>
      <c r="V22" s="11"/>
      <c r="W22" s="11"/>
      <c r="X22" s="399"/>
      <c r="Y22" s="399"/>
      <c r="Z22" s="399"/>
      <c r="AA22" s="399"/>
      <c r="AB22" s="399"/>
    </row>
    <row r="23" spans="1:28" s="7" customFormat="1" ht="14.25" customHeight="1">
      <c r="A23" s="12"/>
      <c r="B23" s="12"/>
      <c r="C23" s="34" t="s">
        <v>2655</v>
      </c>
      <c r="D23" s="34"/>
      <c r="E23" s="33"/>
      <c r="F23" s="33"/>
      <c r="G23" s="33"/>
      <c r="H23" s="33"/>
      <c r="I23" s="33"/>
      <c r="J23" s="33"/>
      <c r="K23" s="33"/>
      <c r="L23" s="33"/>
      <c r="M23" s="33"/>
      <c r="N23" s="33"/>
      <c r="O23" s="33"/>
      <c r="P23" s="33"/>
      <c r="Q23" s="33"/>
      <c r="R23" s="33"/>
      <c r="S23" s="33"/>
      <c r="T23" s="33"/>
      <c r="U23" s="33"/>
      <c r="V23" s="33"/>
      <c r="W23" s="33"/>
      <c r="X23" s="401"/>
      <c r="Y23" s="401"/>
      <c r="Z23" s="401"/>
      <c r="AA23" s="401"/>
      <c r="AB23" s="401"/>
    </row>
    <row r="24" spans="1:28" s="7" customFormat="1" ht="14.25" customHeight="1">
      <c r="A24" s="11"/>
      <c r="B24" s="11"/>
      <c r="C24" s="11"/>
      <c r="D24" s="11"/>
      <c r="E24" s="11"/>
      <c r="F24" s="11"/>
      <c r="G24" s="11"/>
      <c r="H24" s="11"/>
      <c r="I24" s="11"/>
      <c r="J24" s="11"/>
      <c r="K24" s="11"/>
      <c r="L24" s="11"/>
      <c r="M24" s="11"/>
      <c r="N24" s="11"/>
      <c r="O24" s="11"/>
      <c r="P24" s="11"/>
      <c r="Q24" s="11"/>
      <c r="R24" s="11"/>
      <c r="S24" s="11"/>
      <c r="T24" s="11"/>
      <c r="U24" s="11"/>
      <c r="V24" s="11"/>
      <c r="W24" s="11"/>
      <c r="X24" s="399"/>
      <c r="Y24" s="399"/>
      <c r="Z24" s="399"/>
      <c r="AA24" s="399"/>
      <c r="AB24" s="399"/>
    </row>
    <row r="25" spans="1:28" s="7" customFormat="1" ht="14.25" customHeight="1">
      <c r="B25" s="8"/>
      <c r="C25" s="8"/>
      <c r="D25" s="20" t="s">
        <v>189</v>
      </c>
      <c r="E25" s="20" t="s">
        <v>171</v>
      </c>
      <c r="F25" s="20"/>
      <c r="G25" s="20"/>
      <c r="H25" s="20"/>
      <c r="I25" s="20"/>
      <c r="J25" s="20"/>
      <c r="K25" s="20"/>
      <c r="L25" s="20"/>
      <c r="M25" s="20"/>
      <c r="N25" s="20" t="s">
        <v>181</v>
      </c>
      <c r="O25" s="20" t="s">
        <v>237</v>
      </c>
      <c r="P25" s="20" t="s">
        <v>2647</v>
      </c>
      <c r="Q25" s="7" t="s">
        <v>2648</v>
      </c>
      <c r="R25" s="7" t="s">
        <v>2656</v>
      </c>
      <c r="S25" s="21" t="s">
        <v>184</v>
      </c>
      <c r="T25" s="21"/>
      <c r="U25" s="21" t="s">
        <v>2425</v>
      </c>
      <c r="V25" s="21" t="s">
        <v>1374</v>
      </c>
      <c r="W25" s="7" t="s">
        <v>185</v>
      </c>
      <c r="X25" s="727"/>
      <c r="Y25" s="727"/>
      <c r="Z25" s="727"/>
      <c r="AA25" s="727"/>
      <c r="AB25" s="727"/>
    </row>
    <row r="26" spans="1:28" s="7" customFormat="1" ht="14.25" customHeight="1">
      <c r="B26" s="8"/>
      <c r="C26" s="8"/>
      <c r="D26" s="20" t="s">
        <v>189</v>
      </c>
      <c r="E26" s="20" t="s">
        <v>171</v>
      </c>
      <c r="F26" s="20"/>
      <c r="G26" s="20"/>
      <c r="H26" s="20"/>
      <c r="I26" s="20"/>
      <c r="J26" s="20"/>
      <c r="K26" s="20"/>
      <c r="L26" s="20"/>
      <c r="M26" s="20"/>
      <c r="N26" s="20" t="s">
        <v>181</v>
      </c>
      <c r="O26" s="20" t="s">
        <v>237</v>
      </c>
      <c r="P26" s="20" t="s">
        <v>2647</v>
      </c>
      <c r="Q26" s="7" t="s">
        <v>2648</v>
      </c>
      <c r="R26" s="7" t="s">
        <v>2657</v>
      </c>
      <c r="S26" s="21" t="s">
        <v>184</v>
      </c>
      <c r="T26" s="21"/>
      <c r="U26" s="21" t="s">
        <v>2425</v>
      </c>
      <c r="V26" s="21" t="s">
        <v>1374</v>
      </c>
      <c r="W26" s="7" t="s">
        <v>185</v>
      </c>
      <c r="X26" s="727"/>
      <c r="Y26" s="727"/>
      <c r="Z26" s="727"/>
      <c r="AA26" s="727"/>
      <c r="AB26" s="727"/>
    </row>
    <row r="27" spans="1:28" s="7" customFormat="1" ht="14.25" customHeight="1">
      <c r="B27" s="8"/>
      <c r="C27" s="8"/>
      <c r="D27" s="20" t="s">
        <v>189</v>
      </c>
      <c r="E27" s="20" t="s">
        <v>171</v>
      </c>
      <c r="F27" s="20"/>
      <c r="G27" s="20"/>
      <c r="H27" s="20"/>
      <c r="I27" s="20"/>
      <c r="J27" s="20"/>
      <c r="K27" s="20"/>
      <c r="L27" s="20"/>
      <c r="M27" s="20"/>
      <c r="N27" s="20" t="s">
        <v>181</v>
      </c>
      <c r="O27" s="20" t="s">
        <v>237</v>
      </c>
      <c r="P27" s="20" t="s">
        <v>2647</v>
      </c>
      <c r="Q27" s="7" t="s">
        <v>2648</v>
      </c>
      <c r="R27" s="7" t="s">
        <v>2658</v>
      </c>
      <c r="S27" s="21" t="s">
        <v>184</v>
      </c>
      <c r="T27" s="21"/>
      <c r="U27" s="21" t="s">
        <v>2425</v>
      </c>
      <c r="V27" s="21" t="s">
        <v>1374</v>
      </c>
      <c r="W27" s="7" t="s">
        <v>185</v>
      </c>
      <c r="X27" s="727"/>
      <c r="Y27" s="727"/>
      <c r="Z27" s="727"/>
      <c r="AA27" s="727"/>
      <c r="AB27" s="727"/>
    </row>
    <row r="28" spans="1:28" s="7" customFormat="1" ht="14.25" customHeight="1">
      <c r="B28" s="8"/>
      <c r="C28" s="8"/>
      <c r="D28" s="20" t="s">
        <v>189</v>
      </c>
      <c r="E28" s="20" t="s">
        <v>171</v>
      </c>
      <c r="F28" s="20"/>
      <c r="G28" s="20"/>
      <c r="H28" s="20"/>
      <c r="I28" s="20"/>
      <c r="J28" s="20"/>
      <c r="K28" s="20"/>
      <c r="L28" s="20"/>
      <c r="M28" s="20"/>
      <c r="N28" s="20" t="s">
        <v>181</v>
      </c>
      <c r="O28" s="20" t="s">
        <v>237</v>
      </c>
      <c r="P28" s="20" t="s">
        <v>2647</v>
      </c>
      <c r="Q28" s="7" t="s">
        <v>2648</v>
      </c>
      <c r="R28" s="7" t="s">
        <v>2659</v>
      </c>
      <c r="S28" s="21" t="s">
        <v>184</v>
      </c>
      <c r="T28" s="21"/>
      <c r="U28" s="21" t="s">
        <v>2425</v>
      </c>
      <c r="V28" s="21" t="s">
        <v>1374</v>
      </c>
      <c r="W28" s="7" t="s">
        <v>185</v>
      </c>
      <c r="X28" s="727"/>
      <c r="Y28" s="727"/>
      <c r="Z28" s="727"/>
      <c r="AA28" s="727"/>
      <c r="AB28" s="727"/>
    </row>
    <row r="29" spans="1:28" s="7" customFormat="1" ht="14.25" customHeight="1">
      <c r="A29" s="12"/>
      <c r="B29" s="13"/>
      <c r="C29" s="13"/>
      <c r="D29" s="15" t="s">
        <v>189</v>
      </c>
      <c r="E29" s="15" t="s">
        <v>171</v>
      </c>
      <c r="F29" s="15"/>
      <c r="G29" s="15"/>
      <c r="H29" s="15"/>
      <c r="I29" s="15"/>
      <c r="J29" s="15"/>
      <c r="K29" s="15"/>
      <c r="L29" s="15"/>
      <c r="M29" s="15"/>
      <c r="N29" s="15" t="s">
        <v>181</v>
      </c>
      <c r="O29" s="15" t="s">
        <v>237</v>
      </c>
      <c r="P29" s="15" t="s">
        <v>2647</v>
      </c>
      <c r="Q29" s="7" t="s">
        <v>2648</v>
      </c>
      <c r="R29" s="7" t="s">
        <v>216</v>
      </c>
      <c r="S29" s="13" t="s">
        <v>184</v>
      </c>
      <c r="T29" s="13"/>
      <c r="U29" s="21" t="s">
        <v>2425</v>
      </c>
      <c r="V29" s="13" t="s">
        <v>1374</v>
      </c>
      <c r="W29" s="15" t="s">
        <v>185</v>
      </c>
      <c r="X29" s="727"/>
      <c r="Y29" s="727"/>
      <c r="Z29" s="727"/>
      <c r="AA29" s="727"/>
      <c r="AB29" s="727"/>
    </row>
    <row r="30" spans="1:28" s="7" customFormat="1" ht="14.25" customHeight="1">
      <c r="A30" s="12"/>
      <c r="B30" s="13"/>
      <c r="C30" s="13"/>
      <c r="D30" s="15"/>
      <c r="E30" s="15"/>
      <c r="F30" s="15"/>
      <c r="G30" s="15"/>
      <c r="H30" s="15"/>
      <c r="I30" s="15"/>
      <c r="J30" s="15"/>
      <c r="K30" s="15"/>
      <c r="L30" s="15"/>
      <c r="M30" s="15"/>
      <c r="N30" s="15"/>
      <c r="O30" s="15"/>
      <c r="P30" s="15"/>
      <c r="S30" s="13"/>
      <c r="T30" s="13"/>
      <c r="U30" s="13"/>
      <c r="V30" s="13"/>
      <c r="W30" s="13"/>
      <c r="X30" s="1105"/>
      <c r="Y30" s="1105"/>
      <c r="Z30" s="1105"/>
      <c r="AA30" s="1105"/>
      <c r="AB30" s="1105"/>
    </row>
    <row r="31" spans="1:28" s="7" customFormat="1" ht="14.25" customHeight="1">
      <c r="A31" s="12"/>
      <c r="B31" s="12"/>
      <c r="C31" s="34" t="s">
        <v>2660</v>
      </c>
      <c r="D31" s="34"/>
      <c r="E31" s="33"/>
      <c r="F31" s="33"/>
      <c r="G31" s="33"/>
      <c r="H31" s="33"/>
      <c r="I31" s="33"/>
      <c r="J31" s="33"/>
      <c r="K31" s="33"/>
      <c r="L31" s="33"/>
      <c r="M31" s="33"/>
      <c r="N31" s="33"/>
      <c r="O31" s="33"/>
      <c r="P31" s="33"/>
      <c r="Q31" s="33"/>
      <c r="R31" s="33"/>
      <c r="S31" s="33"/>
      <c r="T31" s="33"/>
      <c r="U31" s="33"/>
      <c r="V31" s="33"/>
      <c r="W31" s="33"/>
      <c r="X31" s="401"/>
      <c r="Y31" s="401"/>
      <c r="Z31" s="401"/>
      <c r="AA31" s="401"/>
      <c r="AB31" s="401"/>
    </row>
    <row r="33" spans="2:28" s="7" customFormat="1" ht="14.25" customHeight="1">
      <c r="B33" s="13"/>
      <c r="C33" s="13"/>
      <c r="D33" s="15" t="s">
        <v>177</v>
      </c>
      <c r="E33" s="15" t="s">
        <v>1540</v>
      </c>
      <c r="F33" s="15"/>
      <c r="G33" s="15"/>
      <c r="H33" s="15"/>
      <c r="I33" s="15"/>
      <c r="J33" s="15"/>
      <c r="K33" s="15"/>
      <c r="L33" s="15"/>
      <c r="M33" s="15"/>
      <c r="N33" s="15"/>
      <c r="O33" s="15" t="s">
        <v>237</v>
      </c>
      <c r="P33" s="15" t="s">
        <v>2661</v>
      </c>
      <c r="Q33" s="7" t="s">
        <v>1512</v>
      </c>
      <c r="R33" s="7" t="s">
        <v>2662</v>
      </c>
      <c r="S33" s="13" t="s">
        <v>184</v>
      </c>
      <c r="T33" s="13"/>
      <c r="U33" s="21" t="s">
        <v>2425</v>
      </c>
      <c r="V33" s="21" t="s">
        <v>1374</v>
      </c>
      <c r="W33" s="15" t="s">
        <v>185</v>
      </c>
      <c r="X33" s="727"/>
      <c r="Y33" s="727"/>
      <c r="Z33" s="727"/>
      <c r="AA33" s="727"/>
      <c r="AB33" s="727"/>
    </row>
    <row r="34" spans="2:28" s="7" customFormat="1" ht="14.25" customHeight="1">
      <c r="B34" s="13"/>
      <c r="C34" s="13"/>
      <c r="D34" s="15" t="s">
        <v>177</v>
      </c>
      <c r="E34" s="15" t="s">
        <v>1540</v>
      </c>
      <c r="F34" s="15"/>
      <c r="G34" s="15"/>
      <c r="H34" s="15"/>
      <c r="I34" s="15"/>
      <c r="J34" s="15"/>
      <c r="K34" s="15"/>
      <c r="L34" s="15"/>
      <c r="M34" s="15"/>
      <c r="N34" s="15"/>
      <c r="O34" s="15" t="s">
        <v>237</v>
      </c>
      <c r="P34" s="15" t="s">
        <v>2661</v>
      </c>
      <c r="Q34" s="7" t="s">
        <v>1512</v>
      </c>
      <c r="R34" s="7" t="s">
        <v>216</v>
      </c>
      <c r="S34" s="13" t="s">
        <v>184</v>
      </c>
      <c r="T34" s="13"/>
      <c r="U34" s="21" t="s">
        <v>2425</v>
      </c>
      <c r="V34" s="13" t="s">
        <v>1374</v>
      </c>
      <c r="W34" s="15" t="s">
        <v>185</v>
      </c>
      <c r="X34" s="727"/>
      <c r="Y34" s="727"/>
      <c r="Z34" s="727"/>
      <c r="AA34" s="727"/>
      <c r="AB34" s="727"/>
    </row>
    <row r="35" spans="2:28" s="7" customFormat="1" ht="14.25" customHeight="1">
      <c r="B35" s="12"/>
      <c r="C35" s="12"/>
      <c r="D35" s="12"/>
      <c r="E35" s="12"/>
      <c r="F35" s="12"/>
      <c r="G35" s="12"/>
      <c r="H35" s="12"/>
      <c r="I35" s="12"/>
      <c r="J35" s="12"/>
      <c r="K35" s="12"/>
      <c r="L35" s="12"/>
      <c r="M35" s="12"/>
      <c r="N35" s="12"/>
      <c r="O35" s="12"/>
      <c r="S35" s="22"/>
      <c r="T35" s="22"/>
      <c r="U35" s="22"/>
      <c r="V35" s="22"/>
      <c r="W35" s="15"/>
      <c r="X35" s="11"/>
      <c r="Y35" s="11"/>
      <c r="Z35" s="11"/>
      <c r="AA35" s="11"/>
      <c r="AB35" s="11"/>
    </row>
    <row r="36" spans="2:28" s="7" customFormat="1" ht="18">
      <c r="B36" s="28" t="s">
        <v>2600</v>
      </c>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2:28" s="7" customFormat="1" ht="14.25" customHeight="1">
      <c r="B37" s="12"/>
      <c r="C37" s="12"/>
      <c r="D37" s="12"/>
      <c r="E37" s="12"/>
      <c r="F37" s="12"/>
      <c r="G37" s="12"/>
      <c r="H37" s="12"/>
      <c r="I37" s="12"/>
      <c r="J37" s="12"/>
      <c r="K37" s="12"/>
      <c r="L37" s="12"/>
      <c r="M37" s="12"/>
      <c r="N37" s="12"/>
      <c r="O37" s="12"/>
      <c r="S37" s="22"/>
      <c r="T37" s="22"/>
      <c r="U37" s="22"/>
      <c r="V37" s="22"/>
      <c r="W37" s="15"/>
      <c r="X37" s="12"/>
      <c r="Y37" s="12"/>
      <c r="Z37" s="13"/>
      <c r="AA37" s="14"/>
      <c r="AB37" s="15"/>
    </row>
    <row r="38" spans="2:28" s="7" customFormat="1" ht="14.25" customHeight="1">
      <c r="B38" s="12"/>
      <c r="C38" s="34" t="s">
        <v>2663</v>
      </c>
      <c r="D38" s="34"/>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2:28" s="7" customFormat="1" ht="14.25" customHeight="1">
      <c r="B39" s="12"/>
      <c r="C39" s="12"/>
      <c r="D39" s="12"/>
      <c r="E39" s="12"/>
      <c r="F39" s="12"/>
      <c r="G39" s="12"/>
      <c r="H39" s="12"/>
      <c r="I39" s="12"/>
      <c r="J39" s="12"/>
      <c r="K39" s="12"/>
      <c r="L39" s="12"/>
      <c r="M39" s="12"/>
      <c r="N39" s="12"/>
      <c r="O39" s="12"/>
      <c r="S39" s="22"/>
      <c r="T39" s="22"/>
      <c r="U39" s="22"/>
      <c r="V39" s="22"/>
      <c r="W39" s="15"/>
      <c r="X39" s="12"/>
      <c r="Y39" s="12"/>
      <c r="Z39" s="13"/>
      <c r="AA39" s="14"/>
      <c r="AB39" s="15"/>
    </row>
    <row r="40" spans="2:28" s="7" customFormat="1" ht="14.25" customHeight="1">
      <c r="B40" s="11"/>
      <c r="C40" s="11"/>
      <c r="D40" s="20"/>
      <c r="E40" s="20"/>
      <c r="F40" s="20"/>
      <c r="G40" s="20"/>
      <c r="H40" s="20"/>
      <c r="I40" s="20"/>
      <c r="J40" s="20"/>
      <c r="K40" s="20"/>
      <c r="L40" s="20"/>
      <c r="M40" s="20"/>
      <c r="N40" s="20"/>
      <c r="O40" s="20" t="s">
        <v>237</v>
      </c>
      <c r="P40" s="20" t="s">
        <v>2647</v>
      </c>
      <c r="Q40" s="456" t="s">
        <v>2648</v>
      </c>
      <c r="R40" s="456" t="s">
        <v>2656</v>
      </c>
      <c r="S40" s="462" t="s">
        <v>196</v>
      </c>
      <c r="T40" s="462" t="s">
        <v>2649</v>
      </c>
      <c r="U40" s="462"/>
      <c r="V40" s="21"/>
      <c r="W40" s="7" t="s">
        <v>1593</v>
      </c>
      <c r="X40" s="1315"/>
      <c r="Y40" s="1223"/>
      <c r="Z40" s="1315"/>
      <c r="AA40" s="389"/>
      <c r="AB40" s="389"/>
    </row>
    <row r="41" spans="2:28" s="7" customFormat="1" ht="14.25" customHeight="1">
      <c r="B41" s="11"/>
      <c r="C41" s="896"/>
      <c r="D41" s="20"/>
      <c r="E41" s="20"/>
      <c r="F41" s="20"/>
      <c r="G41" s="20"/>
      <c r="H41" s="20"/>
      <c r="I41" s="20"/>
      <c r="J41" s="20"/>
      <c r="K41" s="20"/>
      <c r="L41" s="20"/>
      <c r="M41" s="20"/>
      <c r="N41" s="20"/>
      <c r="O41" s="20" t="s">
        <v>237</v>
      </c>
      <c r="P41" s="20" t="s">
        <v>2647</v>
      </c>
      <c r="Q41" s="456" t="s">
        <v>2648</v>
      </c>
      <c r="R41" s="456" t="s">
        <v>2657</v>
      </c>
      <c r="S41" s="462" t="s">
        <v>196</v>
      </c>
      <c r="T41" s="462" t="s">
        <v>2649</v>
      </c>
      <c r="U41" s="462"/>
      <c r="V41" s="21"/>
      <c r="W41" s="7" t="s">
        <v>1593</v>
      </c>
      <c r="X41" s="1223"/>
      <c r="Y41" s="1223"/>
      <c r="Z41" s="1223"/>
      <c r="AA41" s="389"/>
      <c r="AB41" s="389"/>
    </row>
    <row r="42" spans="2:28" s="7" customFormat="1" ht="14.25" customHeight="1">
      <c r="B42" s="11"/>
      <c r="C42" s="11"/>
      <c r="D42" s="20"/>
      <c r="E42" s="20"/>
      <c r="F42" s="20"/>
      <c r="G42" s="20"/>
      <c r="H42" s="20"/>
      <c r="I42" s="20"/>
      <c r="J42" s="20"/>
      <c r="K42" s="20"/>
      <c r="L42" s="20"/>
      <c r="M42" s="20"/>
      <c r="N42" s="20"/>
      <c r="O42" s="20" t="s">
        <v>237</v>
      </c>
      <c r="P42" s="20" t="s">
        <v>2647</v>
      </c>
      <c r="Q42" s="456" t="s">
        <v>2648</v>
      </c>
      <c r="R42" s="456" t="s">
        <v>2658</v>
      </c>
      <c r="S42" s="462" t="s">
        <v>196</v>
      </c>
      <c r="T42" s="462" t="s">
        <v>2649</v>
      </c>
      <c r="U42" s="462"/>
      <c r="V42" s="21"/>
      <c r="W42" s="7" t="s">
        <v>1593</v>
      </c>
      <c r="X42" s="1223"/>
      <c r="Y42" s="1223"/>
      <c r="Z42" s="1223"/>
      <c r="AA42" s="389"/>
      <c r="AB42" s="389"/>
    </row>
    <row r="43" spans="2:28" s="7" customFormat="1" ht="13.5" customHeight="1">
      <c r="B43" s="11"/>
      <c r="C43" s="11"/>
      <c r="D43" s="20"/>
      <c r="E43" s="20"/>
      <c r="F43" s="20"/>
      <c r="G43" s="20"/>
      <c r="H43" s="20"/>
      <c r="I43" s="20"/>
      <c r="J43" s="20"/>
      <c r="K43" s="20"/>
      <c r="L43" s="20"/>
      <c r="M43" s="20"/>
      <c r="N43" s="20"/>
      <c r="O43" s="20" t="s">
        <v>237</v>
      </c>
      <c r="P43" s="20" t="s">
        <v>2647</v>
      </c>
      <c r="Q43" s="456" t="s">
        <v>2648</v>
      </c>
      <c r="R43" s="456" t="s">
        <v>2659</v>
      </c>
      <c r="S43" s="462" t="s">
        <v>196</v>
      </c>
      <c r="T43" s="462" t="s">
        <v>2649</v>
      </c>
      <c r="U43" s="462"/>
      <c r="V43" s="21"/>
      <c r="W43" s="7" t="s">
        <v>1593</v>
      </c>
      <c r="X43" s="1223"/>
      <c r="Y43" s="1223"/>
      <c r="Z43" s="1223"/>
      <c r="AA43" s="389"/>
      <c r="AB43" s="389"/>
    </row>
    <row r="44" spans="2:28" s="7" customFormat="1" ht="13.5" customHeight="1">
      <c r="B44" s="11"/>
      <c r="C44" s="11"/>
      <c r="D44" s="20"/>
      <c r="E44" s="20"/>
      <c r="F44" s="20"/>
      <c r="G44" s="20"/>
      <c r="H44" s="20"/>
      <c r="I44" s="20"/>
      <c r="J44" s="20"/>
      <c r="K44" s="20"/>
      <c r="L44" s="20"/>
      <c r="M44" s="20"/>
      <c r="N44" s="20"/>
      <c r="O44" s="469" t="s">
        <v>237</v>
      </c>
      <c r="P44" s="469" t="s">
        <v>2647</v>
      </c>
      <c r="Q44" s="456" t="s">
        <v>2648</v>
      </c>
      <c r="R44" s="456" t="s">
        <v>216</v>
      </c>
      <c r="S44" s="13" t="s">
        <v>196</v>
      </c>
      <c r="T44" s="462" t="s">
        <v>2649</v>
      </c>
      <c r="U44" s="13"/>
      <c r="V44" s="21"/>
      <c r="W44" s="7" t="s">
        <v>1593</v>
      </c>
      <c r="X44" s="1223"/>
      <c r="Y44" s="1223"/>
      <c r="Z44" s="1223"/>
      <c r="AA44" s="389"/>
      <c r="AB44" s="389"/>
    </row>
    <row r="45" spans="2:28" s="7" customFormat="1" ht="14.25" customHeight="1">
      <c r="B45"/>
      <c r="C45"/>
      <c r="D45"/>
      <c r="E45"/>
      <c r="F45"/>
      <c r="G45"/>
      <c r="H45"/>
      <c r="I45"/>
      <c r="J45"/>
      <c r="K45"/>
      <c r="L45"/>
      <c r="M45"/>
      <c r="N45"/>
      <c r="O45"/>
      <c r="P45"/>
      <c r="Q45"/>
      <c r="R45"/>
      <c r="S45"/>
      <c r="T45"/>
      <c r="U45"/>
      <c r="V45"/>
      <c r="W45"/>
      <c r="X45"/>
      <c r="Y45"/>
      <c r="Z45"/>
      <c r="AA45"/>
      <c r="AB45"/>
    </row>
    <row r="46" spans="2:28" s="7" customFormat="1" ht="14.25" customHeight="1">
      <c r="B46" s="12"/>
      <c r="C46" s="34" t="s">
        <v>2664</v>
      </c>
      <c r="D46" s="34"/>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2:28" s="7" customFormat="1" ht="14.25" customHeight="1">
      <c r="B47" s="11"/>
      <c r="C47" s="11"/>
      <c r="D47" s="35"/>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2:28" s="7" customFormat="1" ht="14.25" customHeight="1">
      <c r="B48" s="11"/>
      <c r="C48" s="11"/>
      <c r="D48"/>
      <c r="E48"/>
      <c r="F48"/>
      <c r="G48"/>
      <c r="H48"/>
      <c r="I48"/>
      <c r="J48"/>
      <c r="K48"/>
      <c r="L48"/>
      <c r="M48" s="11"/>
      <c r="N48" s="11"/>
      <c r="O48" s="20" t="s">
        <v>237</v>
      </c>
      <c r="P48" s="20"/>
      <c r="Q48" s="11"/>
      <c r="R48" s="20"/>
      <c r="S48" s="13" t="s">
        <v>196</v>
      </c>
      <c r="T48" s="20" t="s">
        <v>2665</v>
      </c>
      <c r="U48" s="11"/>
      <c r="V48" s="11"/>
      <c r="W48" s="7" t="s">
        <v>1582</v>
      </c>
      <c r="X48" s="389"/>
      <c r="Y48" s="389"/>
      <c r="Z48" s="389"/>
      <c r="AA48" s="389"/>
      <c r="AB48" s="389"/>
    </row>
    <row r="49" spans="3:28" s="7" customFormat="1" ht="14.25" customHeight="1">
      <c r="C49" s="11"/>
      <c r="D49" s="20"/>
      <c r="E49" s="20"/>
      <c r="F49" s="20"/>
      <c r="G49" s="20"/>
      <c r="H49" s="20"/>
      <c r="I49" s="20"/>
      <c r="J49" s="20"/>
      <c r="K49" s="20"/>
      <c r="L49" s="20"/>
      <c r="M49" s="11"/>
      <c r="N49" s="11"/>
      <c r="O49" s="20" t="s">
        <v>237</v>
      </c>
      <c r="P49" s="20"/>
      <c r="Q49" s="11"/>
      <c r="R49" s="11"/>
      <c r="S49" s="13" t="s">
        <v>196</v>
      </c>
      <c r="T49" s="20" t="s">
        <v>2666</v>
      </c>
      <c r="U49" s="11"/>
      <c r="V49" s="11"/>
      <c r="W49" s="7" t="s">
        <v>1582</v>
      </c>
      <c r="X49" s="389"/>
      <c r="Y49" s="389"/>
      <c r="Z49" s="389"/>
      <c r="AA49" s="389"/>
      <c r="AB49" s="389"/>
    </row>
    <row r="50" spans="3:28" s="7" customFormat="1" ht="14.25" customHeight="1">
      <c r="C50" s="11"/>
      <c r="D50" s="20"/>
      <c r="E50" s="20"/>
      <c r="F50" s="20"/>
      <c r="G50" s="20"/>
      <c r="H50" s="20"/>
      <c r="I50" s="20"/>
      <c r="J50" s="20"/>
      <c r="K50" s="20"/>
      <c r="L50" s="20"/>
      <c r="M50" s="11"/>
      <c r="N50" s="11"/>
      <c r="O50" s="20" t="s">
        <v>237</v>
      </c>
      <c r="P50" s="20"/>
      <c r="Q50" s="11"/>
      <c r="R50" s="11"/>
      <c r="S50" s="13" t="s">
        <v>196</v>
      </c>
      <c r="T50" s="20" t="s">
        <v>2667</v>
      </c>
      <c r="U50" s="11"/>
      <c r="V50" s="11"/>
      <c r="W50" s="7" t="s">
        <v>1582</v>
      </c>
      <c r="X50" s="389"/>
      <c r="Y50" s="389"/>
      <c r="Z50" s="389"/>
      <c r="AA50" s="389"/>
      <c r="AB50" s="389"/>
    </row>
    <row r="51" spans="3:28" s="7" customFormat="1" ht="14.25" customHeight="1">
      <c r="C51" s="11"/>
      <c r="D51" s="20"/>
      <c r="E51" s="20"/>
      <c r="F51" s="20"/>
      <c r="G51" s="20"/>
      <c r="H51" s="20"/>
      <c r="I51" s="20"/>
      <c r="J51" s="20"/>
      <c r="K51" s="20"/>
      <c r="L51" s="20"/>
      <c r="M51" s="11"/>
      <c r="N51" s="11"/>
      <c r="O51" s="20" t="s">
        <v>237</v>
      </c>
      <c r="P51" s="20"/>
      <c r="Q51" s="11"/>
      <c r="R51" s="11"/>
      <c r="S51" s="13" t="s">
        <v>196</v>
      </c>
      <c r="T51" s="20" t="s">
        <v>2668</v>
      </c>
      <c r="U51" s="11"/>
      <c r="V51" s="11"/>
      <c r="W51" s="7" t="s">
        <v>1582</v>
      </c>
      <c r="X51" s="389"/>
      <c r="Y51" s="389"/>
      <c r="Z51" s="389"/>
      <c r="AA51" s="389"/>
      <c r="AB51" s="389"/>
    </row>
    <row r="52" spans="3:28" s="7" customFormat="1" ht="14.25" customHeight="1">
      <c r="C52" s="11"/>
      <c r="D52" s="20"/>
      <c r="E52" s="20"/>
      <c r="F52" s="20"/>
      <c r="G52" s="20"/>
      <c r="H52" s="20"/>
      <c r="I52" s="20"/>
      <c r="J52" s="20"/>
      <c r="K52" s="20"/>
      <c r="L52" s="20"/>
      <c r="M52" s="11"/>
      <c r="N52" s="11"/>
      <c r="O52" s="20"/>
      <c r="P52" s="20"/>
      <c r="Q52" s="11"/>
      <c r="R52" s="11"/>
      <c r="S52" s="13" t="s">
        <v>196</v>
      </c>
      <c r="T52" s="20" t="s">
        <v>2669</v>
      </c>
      <c r="U52" s="11"/>
      <c r="V52" s="11"/>
      <c r="W52" s="7" t="s">
        <v>1582</v>
      </c>
      <c r="X52" s="487">
        <f>SUM(X50:X51)</f>
        <v>0</v>
      </c>
      <c r="Y52" s="487">
        <f t="shared" ref="Y52:AB52" si="5">SUM(Y50:Y51)</f>
        <v>0</v>
      </c>
      <c r="Z52" s="487">
        <f t="shared" si="5"/>
        <v>0</v>
      </c>
      <c r="AA52" s="487">
        <f t="shared" si="5"/>
        <v>0</v>
      </c>
      <c r="AB52" s="487">
        <f t="shared" si="5"/>
        <v>0</v>
      </c>
    </row>
    <row r="53" spans="3:28" s="7" customFormat="1" ht="14.25" customHeight="1">
      <c r="C53" s="11"/>
      <c r="D53" s="20"/>
      <c r="E53" s="20"/>
      <c r="F53" s="20"/>
      <c r="G53" s="20"/>
      <c r="H53" s="20"/>
      <c r="I53" s="20"/>
      <c r="J53" s="20"/>
      <c r="K53" s="20"/>
      <c r="L53" s="20"/>
      <c r="M53" s="11"/>
      <c r="N53" s="11"/>
      <c r="O53" s="20"/>
      <c r="P53" s="20"/>
      <c r="Q53" s="11"/>
      <c r="R53" s="11"/>
      <c r="S53" s="13"/>
      <c r="T53" s="20" t="s">
        <v>2670</v>
      </c>
      <c r="U53" s="11"/>
      <c r="V53" s="11"/>
    </row>
    <row r="54" spans="3:28" s="7" customFormat="1" ht="14.25" customHeight="1">
      <c r="C54" s="11"/>
      <c r="D54" s="20"/>
      <c r="E54" s="20"/>
      <c r="F54" s="20"/>
      <c r="G54" s="20"/>
      <c r="H54" s="20"/>
      <c r="I54" s="20"/>
      <c r="J54" s="20"/>
      <c r="K54" s="20"/>
      <c r="L54" s="20"/>
      <c r="M54" s="11"/>
      <c r="N54" s="11"/>
      <c r="O54" s="20" t="s">
        <v>237</v>
      </c>
      <c r="P54" s="20"/>
      <c r="Q54" s="11"/>
      <c r="R54" s="11"/>
      <c r="S54" s="13" t="s">
        <v>196</v>
      </c>
      <c r="T54" s="20" t="s">
        <v>2650</v>
      </c>
      <c r="U54" s="11"/>
      <c r="V54" s="11"/>
      <c r="W54" s="11" t="s">
        <v>2670</v>
      </c>
      <c r="X54" s="487">
        <f>+X50-X48</f>
        <v>0</v>
      </c>
      <c r="Y54" s="487">
        <f t="shared" ref="Y54:AB54" si="6">+Y50-Y48</f>
        <v>0</v>
      </c>
      <c r="Z54" s="487">
        <f t="shared" si="6"/>
        <v>0</v>
      </c>
      <c r="AA54" s="487">
        <f t="shared" si="6"/>
        <v>0</v>
      </c>
      <c r="AB54" s="487">
        <f t="shared" si="6"/>
        <v>0</v>
      </c>
    </row>
    <row r="55" spans="3:28" s="7" customFormat="1" ht="14.25" customHeight="1">
      <c r="C55" s="11"/>
      <c r="D55" s="20"/>
      <c r="E55" s="20"/>
      <c r="F55" s="20"/>
      <c r="G55" s="20"/>
      <c r="H55" s="20"/>
      <c r="I55" s="20"/>
      <c r="J55" s="20"/>
      <c r="K55" s="20"/>
      <c r="L55" s="20"/>
      <c r="M55" s="11"/>
      <c r="N55" s="11"/>
      <c r="O55" s="20" t="s">
        <v>237</v>
      </c>
      <c r="P55" s="20"/>
      <c r="Q55" s="11"/>
      <c r="R55" s="11"/>
      <c r="S55" s="13" t="s">
        <v>196</v>
      </c>
      <c r="T55" s="20" t="s">
        <v>2652</v>
      </c>
      <c r="U55" s="11"/>
      <c r="V55" s="11"/>
      <c r="W55" s="11" t="s">
        <v>2670</v>
      </c>
      <c r="X55" s="487">
        <f>+X51-X49</f>
        <v>0</v>
      </c>
      <c r="Y55" s="487">
        <f t="shared" ref="Y55:AB55" si="7">+Y51-Y49</f>
        <v>0</v>
      </c>
      <c r="Z55" s="487">
        <f t="shared" si="7"/>
        <v>0</v>
      </c>
      <c r="AA55" s="487">
        <f t="shared" si="7"/>
        <v>0</v>
      </c>
      <c r="AB55" s="487">
        <f t="shared" si="7"/>
        <v>0</v>
      </c>
    </row>
    <row r="56" spans="3:28" s="7" customFormat="1" ht="14.25" customHeight="1">
      <c r="C56" s="11"/>
      <c r="D56" s="20"/>
      <c r="E56" s="20"/>
      <c r="F56" s="20"/>
      <c r="G56" s="20"/>
      <c r="H56" s="20"/>
      <c r="I56" s="20"/>
      <c r="J56" s="20"/>
      <c r="K56" s="20"/>
      <c r="L56" s="20"/>
      <c r="M56" s="11"/>
      <c r="N56" s="11"/>
      <c r="O56" s="20" t="s">
        <v>237</v>
      </c>
      <c r="P56" s="20"/>
      <c r="Q56" s="11"/>
      <c r="R56" s="11"/>
      <c r="S56" s="13" t="s">
        <v>196</v>
      </c>
      <c r="T56" s="20" t="s">
        <v>2671</v>
      </c>
      <c r="U56" s="11"/>
      <c r="V56" s="11"/>
      <c r="W56" s="11" t="s">
        <v>2670</v>
      </c>
      <c r="X56" s="487">
        <f>SUM(X54:X55)</f>
        <v>0</v>
      </c>
      <c r="Y56" s="487">
        <f t="shared" ref="Y56:AB56" si="8">SUM(Y54:Y55)</f>
        <v>0</v>
      </c>
      <c r="Z56" s="487">
        <f t="shared" si="8"/>
        <v>0</v>
      </c>
      <c r="AA56" s="487">
        <f t="shared" si="8"/>
        <v>0</v>
      </c>
      <c r="AB56" s="487">
        <f t="shared" si="8"/>
        <v>0</v>
      </c>
    </row>
    <row r="57" spans="3:28" s="7" customFormat="1" ht="14.25" customHeight="1">
      <c r="C57" s="11"/>
      <c r="D57" s="20"/>
      <c r="E57" s="20"/>
      <c r="F57" s="20"/>
      <c r="G57" s="20"/>
      <c r="H57" s="20"/>
      <c r="I57" s="20"/>
      <c r="J57" s="20"/>
      <c r="K57" s="20"/>
      <c r="L57" s="20"/>
      <c r="M57" s="11"/>
      <c r="N57" s="11"/>
      <c r="O57" s="20"/>
      <c r="P57" s="20"/>
      <c r="Q57" s="11"/>
      <c r="R57" s="11"/>
      <c r="S57" s="13"/>
      <c r="T57" s="20"/>
      <c r="U57" s="11"/>
      <c r="V57" s="11"/>
    </row>
    <row r="58" spans="3:28" s="7" customFormat="1" ht="14.25" customHeight="1">
      <c r="C58" s="11"/>
      <c r="D58" s="20"/>
      <c r="E58" s="20"/>
      <c r="F58" s="20"/>
      <c r="G58" s="20"/>
      <c r="H58" s="20"/>
      <c r="I58" s="20"/>
      <c r="J58" s="20"/>
      <c r="K58" s="20"/>
      <c r="L58" s="20"/>
      <c r="M58" s="11"/>
      <c r="N58" s="11"/>
      <c r="O58" s="11"/>
      <c r="P58" s="11"/>
      <c r="Q58" s="11"/>
      <c r="R58" s="11"/>
      <c r="S58" s="11"/>
      <c r="T58" s="20"/>
      <c r="U58" s="11"/>
      <c r="V58" s="11"/>
      <c r="W58" s="20"/>
      <c r="X58" s="11"/>
      <c r="Y58" s="11"/>
      <c r="Z58" s="11"/>
      <c r="AA58" s="11"/>
      <c r="AB58" s="11"/>
    </row>
    <row r="59" spans="3:28" s="7" customFormat="1" ht="14.25" customHeight="1">
      <c r="C59" s="34" t="s">
        <v>2672</v>
      </c>
      <c r="D59" s="34"/>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3:28" s="7" customFormat="1" ht="14.25" customHeight="1">
      <c r="C60" s="11"/>
      <c r="D60" s="35"/>
      <c r="E60" s="20"/>
      <c r="F60" s="20"/>
      <c r="G60" s="20"/>
      <c r="H60" s="20"/>
      <c r="I60" s="20"/>
      <c r="J60" s="20"/>
      <c r="K60" s="20"/>
      <c r="L60" s="20"/>
      <c r="M60" s="11"/>
      <c r="N60" s="11"/>
      <c r="O60" s="11"/>
      <c r="P60" s="11"/>
      <c r="Q60" s="11"/>
      <c r="R60" s="11"/>
      <c r="S60" s="11"/>
      <c r="T60" s="11"/>
      <c r="U60" s="11"/>
      <c r="V60" s="11"/>
      <c r="W60" s="11"/>
      <c r="X60" s="11"/>
      <c r="Y60" s="11"/>
      <c r="Z60" s="11"/>
      <c r="AA60" s="11"/>
      <c r="AB60" s="11"/>
    </row>
    <row r="61" spans="3:28" s="7" customFormat="1" ht="14.25" customHeight="1">
      <c r="C61" s="11"/>
      <c r="D61" s="20"/>
      <c r="E61" s="20"/>
      <c r="F61" s="20"/>
      <c r="G61" s="20"/>
      <c r="H61" s="20"/>
      <c r="I61" s="20"/>
      <c r="J61" s="20"/>
      <c r="K61" s="20"/>
      <c r="L61" s="20"/>
      <c r="M61" s="11"/>
      <c r="N61" s="11"/>
      <c r="O61" s="20" t="s">
        <v>237</v>
      </c>
      <c r="P61" s="20"/>
      <c r="Q61" s="11"/>
      <c r="R61" s="20"/>
      <c r="S61" s="13" t="s">
        <v>196</v>
      </c>
      <c r="T61" s="20" t="s">
        <v>2673</v>
      </c>
      <c r="U61" s="11"/>
      <c r="V61" s="11"/>
      <c r="W61" s="20" t="s">
        <v>1593</v>
      </c>
      <c r="X61" s="1223"/>
      <c r="Y61" s="1223"/>
      <c r="Z61" s="1223"/>
      <c r="AA61" s="389"/>
      <c r="AB61" s="389"/>
    </row>
    <row r="62" spans="3:28" s="7" customFormat="1" ht="14.25" customHeight="1">
      <c r="C62" s="11"/>
      <c r="D62" s="20"/>
      <c r="E62" s="20"/>
      <c r="F62" s="20"/>
      <c r="G62" s="20"/>
      <c r="H62" s="20"/>
      <c r="I62" s="20"/>
      <c r="J62" s="20"/>
      <c r="K62" s="20"/>
      <c r="L62" s="20"/>
      <c r="M62" s="11"/>
      <c r="N62" s="11"/>
      <c r="O62" s="20" t="s">
        <v>237</v>
      </c>
      <c r="P62" s="20"/>
      <c r="Q62" s="11"/>
      <c r="R62" s="11"/>
      <c r="S62" s="13" t="s">
        <v>196</v>
      </c>
      <c r="T62" s="20" t="s">
        <v>2674</v>
      </c>
      <c r="U62" s="11"/>
      <c r="V62" s="11"/>
      <c r="W62" s="20" t="s">
        <v>1593</v>
      </c>
      <c r="X62" s="1315"/>
      <c r="Y62" s="1315"/>
      <c r="Z62" s="1315"/>
      <c r="AA62" s="389"/>
      <c r="AB62" s="389"/>
    </row>
    <row r="63" spans="3:28" s="7" customFormat="1" ht="14.25" customHeight="1">
      <c r="C63" s="11"/>
      <c r="D63" s="20"/>
      <c r="E63" s="20"/>
      <c r="F63" s="20"/>
      <c r="G63" s="20"/>
      <c r="H63" s="20"/>
      <c r="I63" s="20"/>
      <c r="J63" s="20"/>
      <c r="K63" s="20"/>
      <c r="L63" s="20"/>
      <c r="M63" s="11"/>
      <c r="N63" s="11"/>
      <c r="O63" s="20" t="s">
        <v>237</v>
      </c>
      <c r="P63" s="20"/>
      <c r="Q63" s="11"/>
      <c r="R63" s="11"/>
      <c r="S63" s="13" t="s">
        <v>196</v>
      </c>
      <c r="T63" s="20" t="s">
        <v>2675</v>
      </c>
      <c r="U63" s="11"/>
      <c r="V63" s="11"/>
      <c r="W63" s="20" t="s">
        <v>1593</v>
      </c>
      <c r="X63" s="1223"/>
      <c r="Y63" s="1223"/>
      <c r="Z63" s="1223"/>
      <c r="AA63" s="389"/>
      <c r="AB63" s="389"/>
    </row>
    <row r="64" spans="3:28" s="7" customFormat="1" ht="14.25" customHeight="1">
      <c r="C64" s="11"/>
      <c r="D64" s="20"/>
      <c r="E64" s="20"/>
      <c r="F64" s="20"/>
      <c r="G64" s="20"/>
      <c r="H64" s="20"/>
      <c r="I64" s="20"/>
      <c r="J64" s="20"/>
      <c r="K64" s="20"/>
      <c r="L64" s="20"/>
      <c r="M64" s="11"/>
      <c r="N64" s="11"/>
      <c r="O64" s="20" t="s">
        <v>237</v>
      </c>
      <c r="P64" s="20"/>
      <c r="Q64" s="11"/>
      <c r="R64" s="11"/>
      <c r="S64" s="13" t="s">
        <v>196</v>
      </c>
      <c r="T64" s="20" t="s">
        <v>2676</v>
      </c>
      <c r="U64" s="11"/>
      <c r="V64" s="11"/>
      <c r="W64" s="20" t="s">
        <v>1593</v>
      </c>
      <c r="X64" s="1315"/>
      <c r="Y64" s="1315"/>
      <c r="Z64" s="1315"/>
      <c r="AA64" s="389"/>
      <c r="AB64" s="389"/>
    </row>
    <row r="91" spans="2:2" s="7" customFormat="1" ht="18">
      <c r="B91"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7" id="{3AF0F65E-AA72-48DB-B636-D028FEE85CDB}">
            <xm:f>Cover!$E$15&lt;&gt;X$6</xm:f>
            <x14:dxf>
              <fill>
                <patternFill>
                  <bgColor theme="0" tint="-0.24994659260841701"/>
                </patternFill>
              </fill>
            </x14:dxf>
          </x14:cfRule>
          <x14:cfRule type="expression" priority="18" id="{BF9D1220-10F9-41DF-842B-391F34C32F69}">
            <xm:f>Cover!$E$15=X$6</xm:f>
            <x14:dxf>
              <fill>
                <patternFill>
                  <bgColor theme="7" tint="0.59996337778862885"/>
                </patternFill>
              </fill>
            </x14:dxf>
          </x14:cfRule>
          <xm:sqref>X25:AB29</xm:sqref>
        </x14:conditionalFormatting>
        <x14:conditionalFormatting xmlns:xm="http://schemas.microsoft.com/office/excel/2006/main">
          <x14:cfRule type="expression" priority="15" id="{A2ADBD26-8D1B-403C-B764-9162741AA7C9}">
            <xm:f>Cover!$E$15&lt;&gt;X$6</xm:f>
            <x14:dxf>
              <fill>
                <patternFill>
                  <bgColor theme="0" tint="-0.24994659260841701"/>
                </patternFill>
              </fill>
            </x14:dxf>
          </x14:cfRule>
          <x14:cfRule type="expression" priority="16" id="{2531FE1A-6C07-497A-AC78-56DA211AF2F0}">
            <xm:f>Cover!$E$15=X$6</xm:f>
            <x14:dxf>
              <fill>
                <patternFill>
                  <bgColor theme="7" tint="0.59996337778862885"/>
                </patternFill>
              </fill>
            </x14:dxf>
          </x14:cfRule>
          <xm:sqref>X33:AB34</xm:sqref>
        </x14:conditionalFormatting>
        <x14:conditionalFormatting xmlns:xm="http://schemas.microsoft.com/office/excel/2006/main">
          <x14:cfRule type="expression" priority="9" id="{4E4BE43C-21B9-41C5-BACE-7FC6286C31FF}">
            <xm:f>Cover!$E$15&lt;&gt;X$6</xm:f>
            <x14:dxf>
              <fill>
                <patternFill>
                  <bgColor theme="0" tint="-0.24994659260841701"/>
                </patternFill>
              </fill>
            </x14:dxf>
          </x14:cfRule>
          <x14:cfRule type="expression" priority="10" id="{5263200B-3645-44B7-9B62-F8F474783B00}">
            <xm:f>Cover!$E$15=X$6</xm:f>
            <x14:dxf>
              <fill>
                <patternFill>
                  <bgColor theme="7" tint="0.59996337778862885"/>
                </patternFill>
              </fill>
            </x14:dxf>
          </x14:cfRule>
          <xm:sqref>X40:AB44</xm:sqref>
        </x14:conditionalFormatting>
        <x14:conditionalFormatting xmlns:xm="http://schemas.microsoft.com/office/excel/2006/main">
          <x14:cfRule type="expression" priority="7" id="{CBA5BE48-1501-4EC8-85CA-EBB217A5CA4D}">
            <xm:f>Cover!$E$15&lt;&gt;X$6</xm:f>
            <x14:dxf>
              <fill>
                <patternFill>
                  <bgColor theme="0" tint="-0.24994659260841701"/>
                </patternFill>
              </fill>
            </x14:dxf>
          </x14:cfRule>
          <x14:cfRule type="expression" priority="8" id="{0BB0A31E-C653-424D-BA2C-8527668B5EC2}">
            <xm:f>Cover!$E$15=X$6</xm:f>
            <x14:dxf>
              <fill>
                <patternFill>
                  <bgColor theme="7" tint="0.59996337778862885"/>
                </patternFill>
              </fill>
            </x14:dxf>
          </x14:cfRule>
          <xm:sqref>X48:AB51</xm:sqref>
        </x14:conditionalFormatting>
        <x14:conditionalFormatting xmlns:xm="http://schemas.microsoft.com/office/excel/2006/main">
          <x14:cfRule type="expression" priority="5" id="{47512B6E-4269-45C0-8756-6ADC8EBF514C}">
            <xm:f>Cover!$E$15&lt;&gt;X$6</xm:f>
            <x14:dxf>
              <fill>
                <patternFill>
                  <bgColor theme="0" tint="-0.24994659260841701"/>
                </patternFill>
              </fill>
            </x14:dxf>
          </x14:cfRule>
          <x14:cfRule type="expression" priority="6" id="{B01A4809-7A26-44DF-9BE1-D1B4E7AE3B67}">
            <xm:f>Cover!$E$15=X$6</xm:f>
            <x14:dxf>
              <fill>
                <patternFill>
                  <bgColor theme="7" tint="0.59996337778862885"/>
                </patternFill>
              </fill>
            </x14:dxf>
          </x14:cfRule>
          <xm:sqref>X61:AB64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76CD-69F7-4105-B5A1-90F3B43C6F39}">
  <sheetPr codeName="Sheet20">
    <tabColor theme="9"/>
    <pageSetUpPr autoPageBreaks="0"/>
  </sheetPr>
  <dimension ref="A1:AZ68"/>
  <sheetViews>
    <sheetView zoomScale="55" zoomScaleNormal="55" workbookViewId="0">
      <pane ySplit="6" topLeftCell="A7" activePane="bottomLeft" state="frozen"/>
      <selection activeCell="G59" sqref="G59"/>
      <selection pane="bottomLeft" activeCell="W45" sqref="W45"/>
    </sheetView>
  </sheetViews>
  <sheetFormatPr defaultColWidth="0" defaultRowHeight="14"/>
  <cols>
    <col min="1" max="1" width="14.453125" style="11" customWidth="1"/>
    <col min="2" max="3" width="1.54296875" style="11" customWidth="1"/>
    <col min="4" max="5" width="23.453125" style="11" bestFit="1" customWidth="1"/>
    <col min="6" max="6" width="13.54296875" style="11" bestFit="1" customWidth="1"/>
    <col min="7" max="7" width="18.453125" style="11" bestFit="1" customWidth="1"/>
    <col min="8" max="8" width="19.453125" style="11" bestFit="1" customWidth="1"/>
    <col min="9" max="9" width="17.54296875" style="11" customWidth="1"/>
    <col min="10" max="10" width="15" style="11" bestFit="1" customWidth="1"/>
    <col min="11" max="11" width="13.54296875" style="11" customWidth="1"/>
    <col min="12" max="12" width="10.453125" style="11" bestFit="1" customWidth="1"/>
    <col min="13" max="13" width="25.453125" style="11" bestFit="1" customWidth="1"/>
    <col min="14" max="14" width="5.453125" style="11" bestFit="1" customWidth="1"/>
    <col min="15" max="19" width="13.453125" style="11" customWidth="1"/>
    <col min="20" max="25" width="1.54296875" style="11" customWidth="1"/>
    <col min="26" max="43" width="18.453125" style="11" hidden="1" customWidth="1"/>
    <col min="44" max="50" width="14" style="11" hidden="1" customWidth="1"/>
    <col min="51" max="52" width="18.453125" style="11" hidden="1" customWidth="1"/>
    <col min="53" max="16384" width="14" style="11" hidden="1"/>
  </cols>
  <sheetData>
    <row r="1" spans="1:19" s="2" customFormat="1" ht="25">
      <c r="A1" s="62" t="s">
        <v>1365</v>
      </c>
      <c r="B1" s="3"/>
      <c r="H1" s="4" t="s">
        <v>1</v>
      </c>
      <c r="I1" s="4"/>
      <c r="J1" s="4"/>
      <c r="K1" s="4"/>
      <c r="Q1" s="3"/>
    </row>
    <row r="2" spans="1:19" s="2" customFormat="1" ht="25">
      <c r="A2" s="4" t="str">
        <f>Cover!$E$13</f>
        <v>Master</v>
      </c>
      <c r="B2" s="3"/>
    </row>
    <row r="3" spans="1:19" s="2" customFormat="1" ht="25">
      <c r="A3" s="4">
        <f>Cover!$E$15</f>
        <v>2025</v>
      </c>
      <c r="B3" s="4"/>
      <c r="C3" s="4"/>
      <c r="D3" s="4"/>
    </row>
    <row r="4" spans="1:19" s="5" customFormat="1" ht="25.5" thickBot="1">
      <c r="A4" s="1302" t="s">
        <v>60</v>
      </c>
      <c r="B4" s="6"/>
    </row>
    <row r="5" spans="1:19" ht="23.25" customHeight="1">
      <c r="A5" s="355"/>
      <c r="B5" s="357"/>
      <c r="C5" s="357"/>
      <c r="D5" s="9"/>
      <c r="E5" s="9"/>
      <c r="F5" s="9"/>
      <c r="G5" s="9"/>
      <c r="H5" s="356"/>
      <c r="I5" s="356"/>
      <c r="J5" s="356"/>
      <c r="K5" s="356"/>
      <c r="L5" s="356"/>
      <c r="M5" s="356"/>
      <c r="N5" s="355"/>
      <c r="O5" s="362" t="s">
        <v>1743</v>
      </c>
      <c r="P5" s="361"/>
      <c r="Q5" s="361"/>
      <c r="R5" s="361"/>
      <c r="S5" s="360"/>
    </row>
    <row r="6" spans="1:19" s="61" customFormat="1" ht="15.5">
      <c r="A6" s="347"/>
      <c r="B6" s="352"/>
      <c r="C6" s="352"/>
      <c r="D6" s="36" t="s">
        <v>164</v>
      </c>
      <c r="E6" s="36" t="s">
        <v>165</v>
      </c>
      <c r="F6" s="36" t="s">
        <v>171</v>
      </c>
      <c r="G6" s="36" t="s">
        <v>1555</v>
      </c>
      <c r="H6" s="358" t="s">
        <v>2509</v>
      </c>
      <c r="I6" s="358" t="s">
        <v>405</v>
      </c>
      <c r="J6" s="358" t="s">
        <v>406</v>
      </c>
      <c r="K6" s="358" t="s">
        <v>407</v>
      </c>
      <c r="L6" s="358" t="s">
        <v>174</v>
      </c>
      <c r="M6" s="358" t="s">
        <v>196</v>
      </c>
      <c r="N6" s="358" t="s">
        <v>175</v>
      </c>
      <c r="O6" s="350">
        <v>2022</v>
      </c>
      <c r="P6" s="349">
        <v>2023</v>
      </c>
      <c r="Q6" s="349">
        <v>2024</v>
      </c>
      <c r="R6" s="349">
        <v>2025</v>
      </c>
      <c r="S6" s="348">
        <v>2026</v>
      </c>
    </row>
    <row r="8" spans="1:19" ht="23">
      <c r="A8" s="437"/>
      <c r="B8" s="800" t="s">
        <v>1746</v>
      </c>
      <c r="C8" s="437"/>
      <c r="D8" s="437"/>
      <c r="E8" s="437"/>
      <c r="F8" s="27"/>
      <c r="G8" s="27"/>
      <c r="H8" s="27"/>
      <c r="I8" s="27"/>
      <c r="J8" s="27"/>
      <c r="K8" s="27"/>
      <c r="L8" s="27"/>
      <c r="M8" s="27"/>
      <c r="N8" s="27"/>
      <c r="O8" s="27"/>
      <c r="P8" s="27"/>
      <c r="Q8" s="27"/>
      <c r="R8" s="27"/>
      <c r="S8" s="27"/>
    </row>
    <row r="9" spans="1:19" ht="11.9" customHeight="1">
      <c r="A9" s="21"/>
      <c r="B9" s="57"/>
      <c r="C9" s="57"/>
      <c r="D9" s="36"/>
      <c r="E9" s="36"/>
      <c r="F9" s="36"/>
      <c r="G9" s="36"/>
      <c r="H9" s="37"/>
      <c r="I9" s="37"/>
      <c r="J9" s="37"/>
      <c r="K9" s="37"/>
      <c r="L9" s="37"/>
      <c r="M9" s="37"/>
      <c r="N9" s="37"/>
      <c r="O9" s="374"/>
      <c r="P9" s="374"/>
      <c r="Q9" s="374"/>
      <c r="R9" s="374"/>
      <c r="S9" s="374"/>
    </row>
    <row r="10" spans="1:19" s="27" customFormat="1" ht="18">
      <c r="B10" s="28" t="s">
        <v>2512</v>
      </c>
    </row>
    <row r="11" spans="1:19" s="61" customFormat="1" ht="15.5">
      <c r="A11" s="347"/>
      <c r="B11" s="352"/>
      <c r="C11" s="352"/>
      <c r="D11" s="36"/>
      <c r="E11" s="36"/>
      <c r="F11" s="36"/>
      <c r="G11" s="36"/>
      <c r="H11" s="358"/>
      <c r="I11" s="358"/>
      <c r="J11" s="358"/>
      <c r="K11" s="358"/>
      <c r="L11" s="358"/>
      <c r="M11" s="358"/>
      <c r="N11" s="358"/>
      <c r="O11" s="430"/>
      <c r="P11" s="430"/>
      <c r="Q11" s="430"/>
      <c r="R11" s="430"/>
      <c r="S11" s="430"/>
    </row>
    <row r="12" spans="1:19" ht="15.5">
      <c r="A12" s="402" t="s">
        <v>2514</v>
      </c>
      <c r="B12" s="357"/>
      <c r="C12" s="357"/>
      <c r="D12" s="20" t="s">
        <v>189</v>
      </c>
      <c r="E12" s="20" t="s">
        <v>171</v>
      </c>
      <c r="F12" s="20" t="s">
        <v>181</v>
      </c>
      <c r="G12" s="20" t="s">
        <v>1746</v>
      </c>
      <c r="H12" s="355" t="s">
        <v>2677</v>
      </c>
      <c r="I12" s="355"/>
      <c r="J12" s="355"/>
      <c r="K12" s="355"/>
      <c r="L12" s="347" t="s">
        <v>184</v>
      </c>
      <c r="M12" s="347"/>
      <c r="N12" s="355" t="s">
        <v>185</v>
      </c>
      <c r="O12" s="1123">
        <f t="shared" ref="O12:S13" si="0">SUMIFS(O$28:O$39,$H$28:$H$39,$H12)</f>
        <v>0</v>
      </c>
      <c r="P12" s="1123">
        <f t="shared" si="0"/>
        <v>0</v>
      </c>
      <c r="Q12" s="1123">
        <f t="shared" si="0"/>
        <v>0</v>
      </c>
      <c r="R12" s="1123">
        <f t="shared" si="0"/>
        <v>0</v>
      </c>
      <c r="S12" s="1123">
        <f t="shared" si="0"/>
        <v>0</v>
      </c>
    </row>
    <row r="13" spans="1:19" ht="15.5">
      <c r="A13" s="402" t="s">
        <v>2514</v>
      </c>
      <c r="B13" s="357"/>
      <c r="C13" s="357"/>
      <c r="D13" s="20" t="s">
        <v>189</v>
      </c>
      <c r="E13" s="20" t="s">
        <v>171</v>
      </c>
      <c r="F13" s="20" t="s">
        <v>181</v>
      </c>
      <c r="G13" s="20" t="s">
        <v>1746</v>
      </c>
      <c r="H13" s="355" t="s">
        <v>2678</v>
      </c>
      <c r="I13" s="355"/>
      <c r="J13" s="355"/>
      <c r="K13" s="355"/>
      <c r="L13" s="347" t="s">
        <v>184</v>
      </c>
      <c r="M13" s="347"/>
      <c r="N13" s="355" t="s">
        <v>185</v>
      </c>
      <c r="O13" s="1123">
        <f t="shared" si="0"/>
        <v>0</v>
      </c>
      <c r="P13" s="1123">
        <f t="shared" si="0"/>
        <v>0</v>
      </c>
      <c r="Q13" s="1123">
        <f t="shared" si="0"/>
        <v>0</v>
      </c>
      <c r="R13" s="1123">
        <f t="shared" si="0"/>
        <v>0</v>
      </c>
      <c r="S13" s="1123">
        <f t="shared" si="0"/>
        <v>0</v>
      </c>
    </row>
    <row r="14" spans="1:19" s="29" customFormat="1">
      <c r="A14" s="402" t="s">
        <v>2514</v>
      </c>
      <c r="D14" s="9" t="s">
        <v>189</v>
      </c>
      <c r="E14" s="9" t="s">
        <v>171</v>
      </c>
      <c r="F14" s="9" t="s">
        <v>181</v>
      </c>
      <c r="G14" s="9" t="s">
        <v>2608</v>
      </c>
      <c r="H14" s="9"/>
      <c r="I14" s="364"/>
      <c r="L14" s="351" t="s">
        <v>184</v>
      </c>
      <c r="M14" s="351"/>
      <c r="N14" s="364" t="s">
        <v>185</v>
      </c>
      <c r="O14" s="1120">
        <f>SUM(O12:O13)</f>
        <v>0</v>
      </c>
      <c r="P14" s="1120">
        <f t="shared" ref="P14:S14" si="1">SUM(P12:P13)</f>
        <v>0</v>
      </c>
      <c r="Q14" s="1120">
        <f t="shared" si="1"/>
        <v>0</v>
      </c>
      <c r="R14" s="1120">
        <f t="shared" si="1"/>
        <v>0</v>
      </c>
      <c r="S14" s="1120">
        <f t="shared" si="1"/>
        <v>0</v>
      </c>
    </row>
    <row r="15" spans="1:19" s="61" customFormat="1" ht="15.5">
      <c r="A15" s="402"/>
      <c r="B15" s="352"/>
      <c r="C15" s="352"/>
      <c r="D15" s="36"/>
      <c r="E15" s="36"/>
      <c r="F15" s="36"/>
      <c r="G15" s="36"/>
      <c r="H15" s="358"/>
      <c r="I15" s="358"/>
      <c r="J15" s="358"/>
      <c r="K15" s="358"/>
      <c r="L15" s="358"/>
      <c r="M15" s="358"/>
      <c r="N15" s="358"/>
      <c r="O15" s="1124"/>
      <c r="P15" s="1124"/>
      <c r="Q15" s="1124"/>
      <c r="R15" s="1124"/>
      <c r="S15" s="1124"/>
    </row>
    <row r="16" spans="1:19" ht="15.5">
      <c r="A16" s="402" t="s">
        <v>2514</v>
      </c>
      <c r="B16" s="357"/>
      <c r="C16" s="357"/>
      <c r="D16" s="20"/>
      <c r="E16" s="20"/>
      <c r="F16" s="20"/>
      <c r="G16" s="20" t="s">
        <v>1746</v>
      </c>
      <c r="H16" s="355" t="s">
        <v>2677</v>
      </c>
      <c r="I16" s="355"/>
      <c r="L16" s="347" t="s">
        <v>196</v>
      </c>
      <c r="M16" s="20" t="s">
        <v>2679</v>
      </c>
      <c r="N16" s="355" t="s">
        <v>2680</v>
      </c>
      <c r="O16" s="1123">
        <f t="shared" ref="O16:S19" si="2">SUMIFS(O$46:O$66,$H$46:$H$66,$H16,$M$46:$M$66,$M16)</f>
        <v>0</v>
      </c>
      <c r="P16" s="1123">
        <f t="shared" si="2"/>
        <v>0</v>
      </c>
      <c r="Q16" s="1123">
        <f t="shared" si="2"/>
        <v>0</v>
      </c>
      <c r="R16" s="1123">
        <f t="shared" si="2"/>
        <v>0</v>
      </c>
      <c r="S16" s="1123">
        <f t="shared" si="2"/>
        <v>0</v>
      </c>
    </row>
    <row r="17" spans="1:19" ht="15.5">
      <c r="A17" s="402" t="s">
        <v>2514</v>
      </c>
      <c r="B17" s="357"/>
      <c r="C17" s="357"/>
      <c r="D17" s="20"/>
      <c r="E17" s="20"/>
      <c r="F17" s="20"/>
      <c r="G17" s="20" t="s">
        <v>1746</v>
      </c>
      <c r="H17" s="355" t="s">
        <v>2678</v>
      </c>
      <c r="I17" s="355"/>
      <c r="L17" s="347" t="s">
        <v>196</v>
      </c>
      <c r="M17" s="20" t="s">
        <v>2679</v>
      </c>
      <c r="N17" s="355" t="s">
        <v>2680</v>
      </c>
      <c r="O17" s="1123">
        <f t="shared" si="2"/>
        <v>0</v>
      </c>
      <c r="P17" s="1123">
        <f t="shared" si="2"/>
        <v>0</v>
      </c>
      <c r="Q17" s="1123">
        <f t="shared" si="2"/>
        <v>0</v>
      </c>
      <c r="R17" s="1123">
        <f t="shared" si="2"/>
        <v>0</v>
      </c>
      <c r="S17" s="1123">
        <f t="shared" si="2"/>
        <v>0</v>
      </c>
    </row>
    <row r="18" spans="1:19" ht="15.5">
      <c r="A18" s="402" t="s">
        <v>2514</v>
      </c>
      <c r="B18" s="357"/>
      <c r="C18" s="357"/>
      <c r="D18" s="20"/>
      <c r="E18" s="20"/>
      <c r="F18" s="20"/>
      <c r="G18" s="20" t="s">
        <v>1746</v>
      </c>
      <c r="H18" s="355" t="s">
        <v>2677</v>
      </c>
      <c r="I18" s="355"/>
      <c r="L18" s="347" t="s">
        <v>196</v>
      </c>
      <c r="M18" s="20" t="s">
        <v>2681</v>
      </c>
      <c r="N18" s="355" t="s">
        <v>197</v>
      </c>
      <c r="O18" s="1123">
        <f t="shared" si="2"/>
        <v>0</v>
      </c>
      <c r="P18" s="1123">
        <f t="shared" si="2"/>
        <v>0</v>
      </c>
      <c r="Q18" s="1123">
        <f t="shared" si="2"/>
        <v>0</v>
      </c>
      <c r="R18" s="1123">
        <f t="shared" si="2"/>
        <v>0</v>
      </c>
      <c r="S18" s="1123">
        <f t="shared" si="2"/>
        <v>0</v>
      </c>
    </row>
    <row r="19" spans="1:19" ht="15.5">
      <c r="A19" s="402" t="s">
        <v>2514</v>
      </c>
      <c r="B19" s="357"/>
      <c r="C19" s="357"/>
      <c r="D19" s="20"/>
      <c r="E19" s="20"/>
      <c r="F19" s="20"/>
      <c r="G19" s="20" t="s">
        <v>1746</v>
      </c>
      <c r="H19" s="355" t="s">
        <v>2678</v>
      </c>
      <c r="I19" s="355"/>
      <c r="L19" s="347" t="s">
        <v>196</v>
      </c>
      <c r="M19" s="20" t="s">
        <v>2681</v>
      </c>
      <c r="N19" s="355" t="s">
        <v>197</v>
      </c>
      <c r="O19" s="1123">
        <f t="shared" si="2"/>
        <v>0</v>
      </c>
      <c r="P19" s="1123">
        <f t="shared" si="2"/>
        <v>0</v>
      </c>
      <c r="Q19" s="1123">
        <f t="shared" si="2"/>
        <v>0</v>
      </c>
      <c r="R19" s="1123">
        <f t="shared" si="2"/>
        <v>0</v>
      </c>
      <c r="S19" s="1123">
        <f t="shared" si="2"/>
        <v>0</v>
      </c>
    </row>
    <row r="20" spans="1:19">
      <c r="O20" s="399"/>
      <c r="P20" s="399"/>
      <c r="Q20" s="399"/>
      <c r="R20" s="399"/>
      <c r="S20" s="399"/>
    </row>
    <row r="21" spans="1:19">
      <c r="O21" s="399"/>
      <c r="P21" s="399"/>
      <c r="Q21" s="399"/>
      <c r="R21" s="399"/>
      <c r="S21" s="399"/>
    </row>
    <row r="22" spans="1:19" ht="14.5">
      <c r="D22" s="20"/>
      <c r="E22" s="20"/>
      <c r="F22" s="20"/>
      <c r="H22" s="7" t="s">
        <v>2677</v>
      </c>
      <c r="J22" s="11" t="s">
        <v>2682</v>
      </c>
      <c r="K22" s="20" t="s">
        <v>2683</v>
      </c>
      <c r="L22"/>
      <c r="M22"/>
      <c r="N22" s="11" t="s">
        <v>1582</v>
      </c>
      <c r="O22" s="1125">
        <f>'4.06 LandRemediation'!O59</f>
        <v>0</v>
      </c>
      <c r="P22" s="1125">
        <f>'4.06 LandRemediation'!P59</f>
        <v>0</v>
      </c>
      <c r="Q22" s="1125">
        <f>'4.06 LandRemediation'!Q59</f>
        <v>0</v>
      </c>
      <c r="R22" s="1125">
        <f>'4.06 LandRemediation'!R59</f>
        <v>0</v>
      </c>
      <c r="S22" s="1125">
        <f>'4.06 LandRemediation'!S59</f>
        <v>0</v>
      </c>
    </row>
    <row r="23" spans="1:19" ht="14.5">
      <c r="D23" s="20"/>
      <c r="E23" s="20"/>
      <c r="F23" s="20"/>
      <c r="H23" s="7" t="s">
        <v>2677</v>
      </c>
      <c r="J23" s="11" t="s">
        <v>2682</v>
      </c>
      <c r="K23" s="20" t="s">
        <v>2684</v>
      </c>
      <c r="L23"/>
      <c r="M23"/>
      <c r="N23" s="11" t="s">
        <v>1582</v>
      </c>
      <c r="O23" s="1125">
        <f>'4.06 LandRemediation'!O60</f>
        <v>0</v>
      </c>
      <c r="P23" s="1125">
        <f>'4.06 LandRemediation'!P60</f>
        <v>0</v>
      </c>
      <c r="Q23" s="1125">
        <f>'4.06 LandRemediation'!Q60</f>
        <v>0</v>
      </c>
      <c r="R23" s="1125">
        <f>'4.06 LandRemediation'!R60</f>
        <v>0</v>
      </c>
      <c r="S23" s="1125">
        <f>'4.06 LandRemediation'!S60</f>
        <v>0</v>
      </c>
    </row>
    <row r="24" spans="1:19" ht="14.5">
      <c r="D24" s="20"/>
      <c r="E24" s="20"/>
      <c r="F24" s="20"/>
      <c r="H24" s="7" t="s">
        <v>2677</v>
      </c>
      <c r="J24" s="11" t="s">
        <v>2682</v>
      </c>
      <c r="K24" s="20" t="s">
        <v>2685</v>
      </c>
      <c r="L24"/>
      <c r="M24"/>
      <c r="N24" s="11" t="s">
        <v>1582</v>
      </c>
      <c r="O24" s="1125">
        <f>'4.06 LandRemediation'!O61</f>
        <v>0</v>
      </c>
      <c r="P24" s="1125">
        <f>'4.06 LandRemediation'!P61</f>
        <v>0</v>
      </c>
      <c r="Q24" s="1125">
        <f>'4.06 LandRemediation'!Q61</f>
        <v>0</v>
      </c>
      <c r="R24" s="1125">
        <f>'4.06 LandRemediation'!R61</f>
        <v>0</v>
      </c>
      <c r="S24" s="1125">
        <f>'4.06 LandRemediation'!S61</f>
        <v>0</v>
      </c>
    </row>
    <row r="25" spans="1:19" ht="14.5">
      <c r="D25" s="20"/>
      <c r="E25" s="20"/>
      <c r="F25" s="20"/>
      <c r="H25" s="7" t="s">
        <v>2677</v>
      </c>
      <c r="J25" s="11" t="s">
        <v>2682</v>
      </c>
      <c r="K25" s="20" t="s">
        <v>2686</v>
      </c>
      <c r="L25"/>
      <c r="M25"/>
      <c r="N25" s="11" t="s">
        <v>1582</v>
      </c>
      <c r="O25" s="1126">
        <f>SUM(O22:O24)</f>
        <v>0</v>
      </c>
      <c r="P25" s="1126">
        <f t="shared" ref="P25:S25" si="3">SUM(P22:P24)</f>
        <v>0</v>
      </c>
      <c r="Q25" s="1126">
        <f t="shared" si="3"/>
        <v>0</v>
      </c>
      <c r="R25" s="1126">
        <f t="shared" si="3"/>
        <v>0</v>
      </c>
      <c r="S25" s="1126">
        <f t="shared" si="3"/>
        <v>0</v>
      </c>
    </row>
    <row r="26" spans="1:19">
      <c r="D26" s="20"/>
      <c r="E26" s="20"/>
      <c r="F26" s="20"/>
      <c r="H26" s="7"/>
      <c r="I26" s="7"/>
      <c r="J26" s="7"/>
      <c r="K26" s="7"/>
      <c r="L26" s="7"/>
      <c r="M26" s="7"/>
      <c r="N26" s="7"/>
      <c r="O26" s="400"/>
      <c r="P26" s="400"/>
      <c r="Q26" s="400"/>
      <c r="R26" s="400"/>
      <c r="S26" s="400"/>
    </row>
    <row r="27" spans="1:19">
      <c r="O27" s="399"/>
      <c r="P27" s="399"/>
      <c r="Q27" s="399"/>
      <c r="R27" s="399"/>
      <c r="S27" s="399"/>
    </row>
    <row r="28" spans="1:19" s="27" customFormat="1" ht="18">
      <c r="B28" s="28" t="s">
        <v>2687</v>
      </c>
      <c r="O28" s="1110"/>
      <c r="P28" s="1110"/>
      <c r="Q28" s="1110"/>
      <c r="R28" s="1110"/>
      <c r="S28" s="1110"/>
    </row>
    <row r="29" spans="1:19">
      <c r="O29" s="399"/>
      <c r="P29" s="399"/>
      <c r="Q29" s="399"/>
      <c r="R29" s="399"/>
      <c r="S29" s="399"/>
    </row>
    <row r="30" spans="1:19" s="33" customFormat="1">
      <c r="A30" s="353"/>
      <c r="B30" s="353"/>
      <c r="C30" s="34" t="s">
        <v>2688</v>
      </c>
      <c r="D30" s="34"/>
      <c r="O30" s="401"/>
      <c r="P30" s="401"/>
      <c r="Q30" s="401"/>
      <c r="R30" s="401"/>
      <c r="S30" s="401"/>
    </row>
    <row r="31" spans="1:19">
      <c r="O31" s="399"/>
      <c r="P31" s="399"/>
      <c r="Q31" s="399"/>
      <c r="R31" s="399"/>
      <c r="S31" s="399"/>
    </row>
    <row r="32" spans="1:19" ht="15.5">
      <c r="A32" s="355"/>
      <c r="B32" s="357"/>
      <c r="C32" s="357"/>
      <c r="D32" s="20" t="s">
        <v>189</v>
      </c>
      <c r="E32" s="20" t="s">
        <v>171</v>
      </c>
      <c r="F32" s="20" t="s">
        <v>181</v>
      </c>
      <c r="G32" s="20" t="s">
        <v>1746</v>
      </c>
      <c r="H32" s="355" t="s">
        <v>2677</v>
      </c>
      <c r="I32" s="355" t="s">
        <v>2689</v>
      </c>
      <c r="J32" s="355"/>
      <c r="K32" s="355"/>
      <c r="L32" s="347" t="s">
        <v>184</v>
      </c>
      <c r="M32" s="347"/>
      <c r="N32" s="355" t="s">
        <v>185</v>
      </c>
      <c r="O32" s="727"/>
      <c r="P32" s="727"/>
      <c r="Q32" s="727"/>
      <c r="R32" s="727"/>
      <c r="S32" s="727"/>
    </row>
    <row r="33" spans="2:14" ht="15.5">
      <c r="B33" s="357"/>
      <c r="C33" s="357"/>
      <c r="D33" s="20" t="s">
        <v>189</v>
      </c>
      <c r="E33" s="20" t="s">
        <v>171</v>
      </c>
      <c r="F33" s="20" t="s">
        <v>181</v>
      </c>
      <c r="G33" s="20" t="s">
        <v>1746</v>
      </c>
      <c r="H33" s="355" t="s">
        <v>2677</v>
      </c>
      <c r="I33" s="355" t="s">
        <v>2690</v>
      </c>
      <c r="J33" s="355"/>
      <c r="K33" s="355"/>
      <c r="L33" s="347" t="s">
        <v>184</v>
      </c>
      <c r="M33" s="347"/>
      <c r="N33" s="355" t="s">
        <v>185</v>
      </c>
    </row>
    <row r="34" spans="2:14" s="353" customFormat="1">
      <c r="B34" s="13"/>
      <c r="C34" s="13"/>
      <c r="D34" s="367" t="s">
        <v>189</v>
      </c>
      <c r="E34" s="367" t="s">
        <v>171</v>
      </c>
      <c r="F34" s="367" t="s">
        <v>181</v>
      </c>
      <c r="G34" s="367" t="s">
        <v>1746</v>
      </c>
      <c r="H34" s="355" t="s">
        <v>2677</v>
      </c>
      <c r="I34" s="355" t="s">
        <v>2691</v>
      </c>
      <c r="J34" s="355"/>
      <c r="K34" s="355"/>
      <c r="L34" s="13" t="s">
        <v>184</v>
      </c>
      <c r="M34" s="13"/>
      <c r="N34" s="367" t="s">
        <v>185</v>
      </c>
    </row>
    <row r="36" spans="2:14" s="33" customFormat="1">
      <c r="B36" s="353"/>
      <c r="C36" s="34" t="s">
        <v>2692</v>
      </c>
      <c r="D36" s="34"/>
    </row>
    <row r="38" spans="2:14" ht="15.5">
      <c r="B38" s="357"/>
      <c r="C38" s="357"/>
      <c r="D38" s="20" t="s">
        <v>189</v>
      </c>
      <c r="E38" s="20" t="s">
        <v>171</v>
      </c>
      <c r="F38" s="20" t="s">
        <v>181</v>
      </c>
      <c r="G38" s="20" t="s">
        <v>1746</v>
      </c>
      <c r="H38" s="355" t="s">
        <v>2678</v>
      </c>
      <c r="I38" s="355" t="s">
        <v>2690</v>
      </c>
      <c r="J38" s="355"/>
      <c r="K38" s="355"/>
      <c r="L38" s="347" t="s">
        <v>184</v>
      </c>
      <c r="M38" s="347"/>
      <c r="N38" s="355" t="s">
        <v>185</v>
      </c>
    </row>
    <row r="39" spans="2:14" ht="15.5">
      <c r="B39" s="357"/>
      <c r="C39" s="357"/>
      <c r="D39" s="20" t="s">
        <v>189</v>
      </c>
      <c r="E39" s="20" t="s">
        <v>171</v>
      </c>
      <c r="F39" s="20" t="s">
        <v>181</v>
      </c>
      <c r="G39" s="20" t="s">
        <v>1746</v>
      </c>
      <c r="H39" s="355" t="s">
        <v>2678</v>
      </c>
      <c r="I39" s="355" t="s">
        <v>2691</v>
      </c>
      <c r="J39" s="355"/>
      <c r="K39" s="355"/>
      <c r="L39" s="347" t="s">
        <v>184</v>
      </c>
      <c r="M39" s="347"/>
      <c r="N39" s="355" t="s">
        <v>185</v>
      </c>
    </row>
    <row r="40" spans="2:14" s="353" customFormat="1">
      <c r="H40" s="355"/>
      <c r="I40" s="355"/>
      <c r="J40" s="355"/>
      <c r="K40" s="355"/>
      <c r="L40" s="372"/>
      <c r="M40" s="372"/>
      <c r="N40" s="367"/>
    </row>
    <row r="41" spans="2:14" s="27" customFormat="1" ht="18">
      <c r="B41" s="28" t="s">
        <v>2600</v>
      </c>
      <c r="C41" s="902"/>
    </row>
    <row r="42" spans="2:14" s="353" customFormat="1">
      <c r="H42" s="355"/>
      <c r="I42" s="355"/>
      <c r="J42" s="355"/>
      <c r="K42" s="355"/>
      <c r="L42" s="372"/>
      <c r="M42" s="372"/>
      <c r="N42" s="367"/>
    </row>
    <row r="43" spans="2:14" s="33" customFormat="1" ht="13.5" customHeight="1">
      <c r="B43" s="353"/>
      <c r="C43" s="34" t="s">
        <v>2679</v>
      </c>
      <c r="D43" s="34"/>
    </row>
    <row r="44" spans="2:14" s="33" customFormat="1" ht="14.25" customHeight="1">
      <c r="B44" s="353"/>
      <c r="C44" s="353"/>
      <c r="D44" s="11" t="s">
        <v>2677</v>
      </c>
      <c r="E44" s="11"/>
      <c r="F44" s="11"/>
      <c r="G44" s="11"/>
      <c r="H44" s="11"/>
      <c r="I44" s="11"/>
      <c r="J44" s="11"/>
      <c r="K44" s="11"/>
      <c r="L44" s="11"/>
      <c r="M44" s="11"/>
      <c r="N44" s="11"/>
    </row>
    <row r="46" spans="2:14" ht="15.5">
      <c r="B46" s="357"/>
      <c r="C46" s="357"/>
      <c r="D46" s="20"/>
      <c r="E46" s="20"/>
      <c r="F46" s="20"/>
      <c r="G46" s="20" t="s">
        <v>1746</v>
      </c>
      <c r="H46" s="355" t="s">
        <v>2677</v>
      </c>
      <c r="I46" s="355" t="s">
        <v>2689</v>
      </c>
      <c r="L46" s="347" t="s">
        <v>196</v>
      </c>
      <c r="M46" s="20" t="s">
        <v>2679</v>
      </c>
      <c r="N46" s="355" t="s">
        <v>2680</v>
      </c>
    </row>
    <row r="47" spans="2:14" ht="15.5">
      <c r="B47" s="357"/>
      <c r="C47" s="357"/>
      <c r="D47" s="20"/>
      <c r="E47" s="20"/>
      <c r="F47" s="20"/>
      <c r="G47" s="20" t="s">
        <v>1746</v>
      </c>
      <c r="H47" s="355" t="s">
        <v>2677</v>
      </c>
      <c r="I47" s="355" t="s">
        <v>2690</v>
      </c>
      <c r="L47" s="347" t="s">
        <v>196</v>
      </c>
      <c r="M47" s="20" t="s">
        <v>2679</v>
      </c>
      <c r="N47" s="355" t="s">
        <v>2680</v>
      </c>
    </row>
    <row r="48" spans="2:14" s="353" customFormat="1">
      <c r="B48" s="13"/>
      <c r="C48" s="13"/>
      <c r="D48" s="367"/>
      <c r="E48" s="367"/>
      <c r="F48" s="367"/>
      <c r="G48" s="20" t="s">
        <v>1746</v>
      </c>
      <c r="H48" s="355" t="s">
        <v>2677</v>
      </c>
      <c r="I48" s="355" t="s">
        <v>2691</v>
      </c>
      <c r="L48" s="347" t="s">
        <v>196</v>
      </c>
      <c r="M48" s="367" t="s">
        <v>2679</v>
      </c>
      <c r="N48" s="367" t="s">
        <v>2680</v>
      </c>
    </row>
    <row r="50" spans="3:14" s="33" customFormat="1" ht="14.25" customHeight="1">
      <c r="C50" s="353"/>
      <c r="D50" s="80" t="s">
        <v>2678</v>
      </c>
      <c r="E50" s="81"/>
      <c r="F50" s="81"/>
      <c r="G50" s="81"/>
      <c r="H50" s="81"/>
      <c r="I50" s="81"/>
      <c r="J50" s="81"/>
      <c r="K50" s="81"/>
      <c r="L50" s="81"/>
      <c r="M50" s="81"/>
      <c r="N50" s="81"/>
    </row>
    <row r="51" spans="3:14" s="353" customFormat="1">
      <c r="C51" s="13"/>
      <c r="D51" s="367"/>
      <c r="E51" s="367"/>
      <c r="F51" s="367"/>
      <c r="G51" s="20"/>
      <c r="H51" s="355"/>
      <c r="I51" s="355"/>
      <c r="L51" s="347"/>
      <c r="M51" s="367"/>
      <c r="N51" s="367"/>
    </row>
    <row r="52" spans="3:14" ht="15.5">
      <c r="C52" s="357"/>
      <c r="D52" s="20"/>
      <c r="E52" s="20"/>
      <c r="F52" s="20"/>
      <c r="G52" s="20" t="s">
        <v>1746</v>
      </c>
      <c r="H52" s="355" t="s">
        <v>2678</v>
      </c>
      <c r="I52" s="355" t="s">
        <v>2690</v>
      </c>
      <c r="L52" s="347" t="s">
        <v>196</v>
      </c>
      <c r="M52" s="20" t="s">
        <v>2679</v>
      </c>
      <c r="N52" s="355" t="s">
        <v>2680</v>
      </c>
    </row>
    <row r="53" spans="3:14" ht="15.5">
      <c r="C53" s="357"/>
      <c r="D53" s="20"/>
      <c r="E53" s="20"/>
      <c r="F53" s="20"/>
      <c r="G53" s="20" t="s">
        <v>1746</v>
      </c>
      <c r="H53" s="355" t="s">
        <v>2678</v>
      </c>
      <c r="I53" s="355" t="s">
        <v>2691</v>
      </c>
      <c r="L53" s="347" t="s">
        <v>196</v>
      </c>
      <c r="M53" s="20" t="s">
        <v>2679</v>
      </c>
      <c r="N53" s="355" t="s">
        <v>2680</v>
      </c>
    </row>
    <row r="54" spans="3:14" s="353" customFormat="1">
      <c r="H54" s="355"/>
      <c r="I54" s="355"/>
      <c r="J54" s="355"/>
      <c r="K54" s="355"/>
      <c r="L54" s="372"/>
      <c r="M54" s="372"/>
      <c r="N54" s="367"/>
    </row>
    <row r="55" spans="3:14" s="33" customFormat="1">
      <c r="C55" s="34" t="s">
        <v>2681</v>
      </c>
      <c r="D55" s="34"/>
    </row>
    <row r="57" spans="3:14" s="33" customFormat="1" ht="14.25" customHeight="1">
      <c r="C57" s="353"/>
      <c r="D57" s="80" t="s">
        <v>2677</v>
      </c>
      <c r="E57" s="81"/>
      <c r="F57" s="81"/>
      <c r="G57" s="81"/>
      <c r="H57" s="81"/>
      <c r="I57" s="81"/>
      <c r="J57" s="81"/>
      <c r="K57" s="81"/>
      <c r="L57" s="81"/>
      <c r="M57" s="81"/>
      <c r="N57" s="81"/>
    </row>
    <row r="59" spans="3:14" ht="15.5">
      <c r="C59" s="357"/>
      <c r="D59" s="20"/>
      <c r="E59" s="20"/>
      <c r="F59" s="20"/>
      <c r="G59" s="20" t="s">
        <v>1746</v>
      </c>
      <c r="H59" s="355" t="s">
        <v>2677</v>
      </c>
      <c r="I59" s="355" t="s">
        <v>2689</v>
      </c>
      <c r="L59" s="347" t="s">
        <v>196</v>
      </c>
      <c r="M59" s="20" t="s">
        <v>2681</v>
      </c>
      <c r="N59" s="355" t="s">
        <v>197</v>
      </c>
    </row>
    <row r="60" spans="3:14" ht="15.5">
      <c r="C60" s="357"/>
      <c r="D60" s="20"/>
      <c r="E60" s="20"/>
      <c r="F60" s="20"/>
      <c r="G60" s="20" t="s">
        <v>1746</v>
      </c>
      <c r="H60" s="355" t="s">
        <v>2677</v>
      </c>
      <c r="I60" s="355" t="s">
        <v>2690</v>
      </c>
      <c r="L60" s="347" t="s">
        <v>196</v>
      </c>
      <c r="M60" s="20" t="s">
        <v>2681</v>
      </c>
      <c r="N60" s="355" t="s">
        <v>197</v>
      </c>
    </row>
    <row r="61" spans="3:14" s="353" customFormat="1">
      <c r="C61" s="13"/>
      <c r="D61" s="367"/>
      <c r="E61" s="367"/>
      <c r="F61" s="367"/>
      <c r="G61" s="20" t="s">
        <v>1746</v>
      </c>
      <c r="H61" s="355" t="s">
        <v>2677</v>
      </c>
      <c r="I61" s="355" t="s">
        <v>2691</v>
      </c>
      <c r="L61" s="347" t="s">
        <v>196</v>
      </c>
      <c r="M61" s="367" t="s">
        <v>2681</v>
      </c>
      <c r="N61" s="367" t="s">
        <v>197</v>
      </c>
    </row>
    <row r="62" spans="3:14" s="353" customFormat="1">
      <c r="C62" s="13"/>
      <c r="D62" s="367"/>
      <c r="E62" s="367"/>
      <c r="F62" s="367"/>
      <c r="G62" s="20"/>
      <c r="H62" s="355"/>
      <c r="I62" s="355"/>
      <c r="L62" s="347"/>
      <c r="M62" s="367"/>
      <c r="N62" s="367"/>
    </row>
    <row r="63" spans="3:14" s="33" customFormat="1" ht="14.25" customHeight="1">
      <c r="C63" s="353"/>
      <c r="D63" s="80" t="s">
        <v>2678</v>
      </c>
      <c r="E63" s="81"/>
      <c r="F63" s="81"/>
      <c r="G63" s="81"/>
      <c r="H63" s="81"/>
      <c r="I63" s="81"/>
      <c r="J63" s="81"/>
      <c r="K63" s="81"/>
      <c r="L63" s="81"/>
      <c r="M63" s="81"/>
      <c r="N63" s="81"/>
    </row>
    <row r="65" spans="2:14" ht="15.5">
      <c r="B65" s="357"/>
      <c r="C65" s="357"/>
      <c r="D65" s="20"/>
      <c r="E65" s="20"/>
      <c r="F65" s="20"/>
      <c r="G65" s="20" t="s">
        <v>1746</v>
      </c>
      <c r="H65" s="355" t="s">
        <v>2678</v>
      </c>
      <c r="I65" s="355" t="s">
        <v>2690</v>
      </c>
      <c r="L65" s="347" t="s">
        <v>196</v>
      </c>
      <c r="M65" s="20" t="s">
        <v>2681</v>
      </c>
      <c r="N65" s="355" t="s">
        <v>197</v>
      </c>
    </row>
    <row r="66" spans="2:14" ht="15.5">
      <c r="B66" s="357"/>
      <c r="C66" s="357"/>
      <c r="D66" s="20"/>
      <c r="E66" s="20"/>
      <c r="F66" s="20"/>
      <c r="G66" s="20" t="s">
        <v>1746</v>
      </c>
      <c r="H66" s="355" t="s">
        <v>2678</v>
      </c>
      <c r="I66" s="355" t="s">
        <v>2691</v>
      </c>
      <c r="L66" s="347" t="s">
        <v>196</v>
      </c>
      <c r="M66" s="20" t="s">
        <v>2681</v>
      </c>
      <c r="N66" s="355" t="s">
        <v>197</v>
      </c>
    </row>
    <row r="67" spans="2:14" s="353" customFormat="1">
      <c r="H67" s="355"/>
      <c r="I67" s="355"/>
      <c r="J67" s="355"/>
      <c r="K67" s="355"/>
      <c r="L67" s="372"/>
      <c r="M67" s="372"/>
      <c r="N67" s="367"/>
    </row>
    <row r="68" spans="2:14" s="27" customFormat="1" ht="18">
      <c r="B68"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3" id="{9B5007FC-AB1A-44A1-B3CB-865EF064D1FB}">
            <xm:f>Cover!$E$15&lt;&gt;O$6</xm:f>
            <x14:dxf>
              <fill>
                <patternFill>
                  <bgColor theme="0" tint="-0.24994659260841701"/>
                </patternFill>
              </fill>
            </x14:dxf>
          </x14:cfRule>
          <x14:cfRule type="expression" priority="14" id="{3C48B91E-BA19-41E2-9670-E9A60A96FD53}">
            <xm:f>Cover!$E$15=O$6</xm:f>
            <x14:dxf>
              <fill>
                <patternFill>
                  <bgColor theme="7" tint="0.59996337778862885"/>
                </patternFill>
              </fill>
            </x14:dxf>
          </x14:cfRule>
          <xm:sqref>O32:S34</xm:sqref>
        </x14:conditionalFormatting>
        <x14:conditionalFormatting xmlns:xm="http://schemas.microsoft.com/office/excel/2006/main">
          <x14:cfRule type="expression" priority="1" id="{F4F05470-1D94-4281-9501-9DC669592D19}">
            <xm:f>Cover!$E$15&lt;&gt;O$6</xm:f>
            <x14:dxf>
              <fill>
                <patternFill>
                  <bgColor theme="0" tint="-0.24994659260841701"/>
                </patternFill>
              </fill>
            </x14:dxf>
          </x14:cfRule>
          <x14:cfRule type="expression" priority="2" id="{CE27E428-76AF-49AA-8761-710DAA38772D}">
            <xm:f>Cover!$E$15=O$6</xm:f>
            <x14:dxf>
              <fill>
                <patternFill>
                  <bgColor theme="7" tint="0.59996337778862885"/>
                </patternFill>
              </fill>
            </x14:dxf>
          </x14:cfRule>
          <xm:sqref>O38:S39</xm:sqref>
        </x14:conditionalFormatting>
        <x14:conditionalFormatting xmlns:xm="http://schemas.microsoft.com/office/excel/2006/main">
          <x14:cfRule type="expression" priority="9" id="{0B991BFA-F6B5-4FA3-9A02-D8CFCA933AF0}">
            <xm:f>Cover!$E$15&lt;&gt;O$6</xm:f>
            <x14:dxf>
              <fill>
                <patternFill>
                  <bgColor theme="0" tint="-0.24994659260841701"/>
                </patternFill>
              </fill>
            </x14:dxf>
          </x14:cfRule>
          <x14:cfRule type="expression" priority="10" id="{DA8A5C99-E653-4DF4-BD62-048F074509BE}">
            <xm:f>Cover!$E$15=O$6</xm:f>
            <x14:dxf>
              <fill>
                <patternFill>
                  <bgColor theme="7" tint="0.59996337778862885"/>
                </patternFill>
              </fill>
            </x14:dxf>
          </x14:cfRule>
          <xm:sqref>O46:S48</xm:sqref>
        </x14:conditionalFormatting>
        <x14:conditionalFormatting xmlns:xm="http://schemas.microsoft.com/office/excel/2006/main">
          <x14:cfRule type="expression" priority="7" id="{A1F48D95-7825-44EB-8150-0FC94AE44B9F}">
            <xm:f>Cover!$E$15&lt;&gt;O$6</xm:f>
            <x14:dxf>
              <fill>
                <patternFill>
                  <bgColor theme="0" tint="-0.24994659260841701"/>
                </patternFill>
              </fill>
            </x14:dxf>
          </x14:cfRule>
          <x14:cfRule type="expression" priority="8" id="{96C88E4B-D731-4643-AF1E-E981AA5DCA4B}">
            <xm:f>Cover!$E$15=O$6</xm:f>
            <x14:dxf>
              <fill>
                <patternFill>
                  <bgColor theme="7" tint="0.59996337778862885"/>
                </patternFill>
              </fill>
            </x14:dxf>
          </x14:cfRule>
          <xm:sqref>O52:S53</xm:sqref>
        </x14:conditionalFormatting>
        <x14:conditionalFormatting xmlns:xm="http://schemas.microsoft.com/office/excel/2006/main">
          <x14:cfRule type="expression" priority="5" id="{E9AF4ADF-65DD-471B-AB3B-C3C6D1DAC6C6}">
            <xm:f>Cover!$E$15&lt;&gt;O$6</xm:f>
            <x14:dxf>
              <fill>
                <patternFill>
                  <bgColor theme="0" tint="-0.24994659260841701"/>
                </patternFill>
              </fill>
            </x14:dxf>
          </x14:cfRule>
          <x14:cfRule type="expression" priority="6" id="{A4D237A5-B22F-4CA2-A44F-26F68E0578B9}">
            <xm:f>Cover!$E$15=O$6</xm:f>
            <x14:dxf>
              <fill>
                <patternFill>
                  <bgColor theme="7" tint="0.59996337778862885"/>
                </patternFill>
              </fill>
            </x14:dxf>
          </x14:cfRule>
          <xm:sqref>O59:S61</xm:sqref>
        </x14:conditionalFormatting>
        <x14:conditionalFormatting xmlns:xm="http://schemas.microsoft.com/office/excel/2006/main">
          <x14:cfRule type="expression" priority="3" id="{F6B0295C-8642-4504-8CFA-78A844AB9402}">
            <xm:f>Cover!$E$15&lt;&gt;O$6</xm:f>
            <x14:dxf>
              <fill>
                <patternFill>
                  <bgColor theme="0" tint="-0.24994659260841701"/>
                </patternFill>
              </fill>
            </x14:dxf>
          </x14:cfRule>
          <x14:cfRule type="expression" priority="4" id="{472B4FB4-94E2-4B8C-B242-A5CA31EFAD04}">
            <xm:f>Cover!$E$15=O$6</xm:f>
            <x14:dxf>
              <fill>
                <patternFill>
                  <bgColor theme="7" tint="0.59996337778862885"/>
                </patternFill>
              </fill>
            </x14:dxf>
          </x14:cfRule>
          <xm:sqref>O65:S66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6B364-F19A-4310-B23E-0DD0103717DC}">
  <sheetPr codeName="Sheet42">
    <tabColor theme="9"/>
    <pageSetUpPr autoPageBreaks="0"/>
  </sheetPr>
  <dimension ref="A1:BM65"/>
  <sheetViews>
    <sheetView zoomScale="55" zoomScaleNormal="55" workbookViewId="0">
      <pane ySplit="6" topLeftCell="A7" activePane="bottomLeft" state="frozen"/>
      <selection activeCell="G59" sqref="G59"/>
      <selection pane="bottomLeft" activeCell="F20" sqref="F20"/>
    </sheetView>
  </sheetViews>
  <sheetFormatPr defaultColWidth="0" defaultRowHeight="14"/>
  <cols>
    <col min="1" max="1" width="14.453125" style="11" customWidth="1"/>
    <col min="2" max="2" width="25.453125" style="11" customWidth="1"/>
    <col min="3" max="3" width="14.54296875" style="11" customWidth="1"/>
    <col min="4" max="4" width="35.453125" style="11" bestFit="1" customWidth="1"/>
    <col min="5" max="5" width="15" style="11" bestFit="1" customWidth="1"/>
    <col min="6" max="6" width="15" style="11" customWidth="1"/>
    <col min="7" max="9" width="13.54296875" style="11" customWidth="1"/>
    <col min="10" max="12" width="18.54296875" style="11" customWidth="1"/>
    <col min="13" max="17" width="1.54296875" style="11" customWidth="1"/>
    <col min="18" max="65" width="18.54296875" style="11" hidden="1" customWidth="1"/>
    <col min="66" max="16384" width="14.453125" style="11" hidden="1"/>
  </cols>
  <sheetData>
    <row r="1" spans="1:12" s="2" customFormat="1" ht="24" customHeight="1">
      <c r="A1" s="62" t="s">
        <v>1365</v>
      </c>
      <c r="C1" s="4" t="s">
        <v>1</v>
      </c>
      <c r="D1" s="4"/>
      <c r="E1" s="4"/>
      <c r="F1" s="4"/>
      <c r="J1" s="3"/>
    </row>
    <row r="2" spans="1:12" s="2" customFormat="1" ht="25">
      <c r="A2" s="4" t="str">
        <f>Cover!$E$13</f>
        <v>Master</v>
      </c>
    </row>
    <row r="3" spans="1:12" s="2" customFormat="1" ht="25">
      <c r="A3" s="4">
        <f>Cover!$E$15</f>
        <v>2025</v>
      </c>
      <c r="B3" s="4"/>
    </row>
    <row r="4" spans="1:12" s="5" customFormat="1" ht="25.5" thickBot="1">
      <c r="A4" s="1302" t="s">
        <v>2693</v>
      </c>
    </row>
    <row r="5" spans="1:12" ht="18">
      <c r="A5" s="328"/>
      <c r="B5" s="9"/>
      <c r="C5" s="330"/>
      <c r="D5" s="330"/>
      <c r="E5" s="330"/>
      <c r="F5" s="330"/>
      <c r="G5" s="328"/>
      <c r="H5" s="331" t="s">
        <v>1743</v>
      </c>
      <c r="I5" s="332"/>
      <c r="J5" s="332"/>
      <c r="K5" s="332"/>
      <c r="L5" s="333"/>
    </row>
    <row r="6" spans="1:12" s="61" customFormat="1" ht="15.5">
      <c r="A6" s="334"/>
      <c r="B6" s="36" t="s">
        <v>164</v>
      </c>
      <c r="C6" s="336" t="s">
        <v>2509</v>
      </c>
      <c r="D6" s="336" t="s">
        <v>405</v>
      </c>
      <c r="E6" s="336" t="s">
        <v>2694</v>
      </c>
      <c r="F6" s="713" t="s">
        <v>2695</v>
      </c>
      <c r="G6" s="336" t="s">
        <v>175</v>
      </c>
      <c r="H6" s="337">
        <v>2022</v>
      </c>
      <c r="I6" s="338">
        <v>2023</v>
      </c>
      <c r="J6" s="338">
        <v>2024</v>
      </c>
      <c r="K6" s="338">
        <v>2025</v>
      </c>
      <c r="L6" s="339">
        <v>2026</v>
      </c>
    </row>
    <row r="8" spans="1:12" s="27" customFormat="1" ht="23">
      <c r="A8" s="800" t="s">
        <v>2696</v>
      </c>
    </row>
    <row r="9" spans="1:12" ht="8.25" customHeight="1"/>
    <row r="10" spans="1:12" s="33" customFormat="1" ht="14.15" customHeight="1">
      <c r="A10" s="34"/>
      <c r="B10" s="34" t="s">
        <v>2697</v>
      </c>
    </row>
    <row r="12" spans="1:12">
      <c r="D12" s="11" t="s">
        <v>2698</v>
      </c>
      <c r="E12" s="1426"/>
      <c r="G12" s="11" t="s">
        <v>2141</v>
      </c>
      <c r="H12" s="1315"/>
      <c r="I12" s="1315"/>
      <c r="J12" s="1315"/>
      <c r="K12" s="389"/>
      <c r="L12" s="389"/>
    </row>
    <row r="13" spans="1:12">
      <c r="D13" s="11" t="s">
        <v>2698</v>
      </c>
      <c r="E13" s="1426"/>
      <c r="G13" s="11" t="s">
        <v>2141</v>
      </c>
      <c r="H13" s="1315"/>
      <c r="I13" s="1315"/>
      <c r="J13" s="1315"/>
      <c r="K13" s="389"/>
      <c r="L13" s="389"/>
    </row>
    <row r="14" spans="1:12">
      <c r="D14" s="11" t="s">
        <v>2698</v>
      </c>
      <c r="E14" s="1426"/>
      <c r="G14" s="11" t="s">
        <v>2141</v>
      </c>
      <c r="H14" s="1315"/>
      <c r="I14" s="1315"/>
      <c r="J14" s="1315"/>
      <c r="K14" s="389"/>
      <c r="L14" s="389"/>
    </row>
    <row r="15" spans="1:12">
      <c r="D15" s="11" t="s">
        <v>2698</v>
      </c>
      <c r="E15" s="1426"/>
      <c r="G15" s="11" t="s">
        <v>2141</v>
      </c>
      <c r="H15" s="1315"/>
      <c r="I15" s="1315"/>
      <c r="J15" s="1315"/>
      <c r="K15" s="389"/>
      <c r="L15" s="389"/>
    </row>
    <row r="16" spans="1:12">
      <c r="D16" s="11" t="s">
        <v>2698</v>
      </c>
      <c r="E16" s="1426"/>
      <c r="G16" s="11" t="s">
        <v>2141</v>
      </c>
      <c r="H16" s="1315"/>
      <c r="I16" s="1315"/>
      <c r="J16" s="1315"/>
      <c r="K16" s="389"/>
      <c r="L16" s="389"/>
    </row>
    <row r="18" spans="2:12" s="33" customFormat="1" ht="14.15" customHeight="1">
      <c r="B18" s="34" t="s">
        <v>2699</v>
      </c>
    </row>
    <row r="20" spans="2:12">
      <c r="D20" s="328" t="s">
        <v>2700</v>
      </c>
      <c r="F20" s="1427"/>
    </row>
    <row r="21" spans="2:12">
      <c r="D21" s="328" t="s">
        <v>2701</v>
      </c>
      <c r="E21" s="1426"/>
      <c r="G21" s="11" t="s">
        <v>2141</v>
      </c>
      <c r="H21" s="1315"/>
      <c r="I21" s="1315"/>
      <c r="J21" s="1315"/>
      <c r="K21" s="389"/>
      <c r="L21" s="389"/>
    </row>
    <row r="22" spans="2:12">
      <c r="D22" s="328" t="s">
        <v>2702</v>
      </c>
      <c r="E22" s="1426"/>
      <c r="G22" s="11" t="s">
        <v>2141</v>
      </c>
      <c r="H22" s="1315"/>
      <c r="I22" s="1315"/>
      <c r="J22" s="1315"/>
      <c r="K22" s="389"/>
      <c r="L22" s="389"/>
    </row>
    <row r="23" spans="2:12">
      <c r="D23" s="328" t="s">
        <v>2703</v>
      </c>
      <c r="E23" s="1426"/>
      <c r="G23" s="11" t="s">
        <v>2141</v>
      </c>
      <c r="H23" s="1315"/>
      <c r="I23" s="1315"/>
      <c r="J23" s="1315"/>
      <c r="K23" s="389"/>
      <c r="L23" s="389"/>
    </row>
    <row r="24" spans="2:12">
      <c r="D24" s="328" t="s">
        <v>2701</v>
      </c>
      <c r="E24" s="1426"/>
      <c r="G24" s="11" t="s">
        <v>2141</v>
      </c>
      <c r="H24" s="1315"/>
      <c r="I24" s="1315"/>
      <c r="J24" s="1315"/>
      <c r="K24" s="389"/>
      <c r="L24" s="389"/>
    </row>
    <row r="25" spans="2:12">
      <c r="D25" s="328" t="s">
        <v>2702</v>
      </c>
      <c r="E25" s="1426"/>
      <c r="G25" s="11" t="s">
        <v>2141</v>
      </c>
      <c r="H25" s="1315"/>
      <c r="I25" s="1315"/>
      <c r="J25" s="1315"/>
      <c r="K25" s="389"/>
      <c r="L25" s="389"/>
    </row>
    <row r="26" spans="2:12">
      <c r="D26" s="328" t="s">
        <v>2703</v>
      </c>
      <c r="E26" s="1426"/>
      <c r="G26" s="11" t="s">
        <v>2141</v>
      </c>
      <c r="H26" s="1315"/>
      <c r="I26" s="1315"/>
      <c r="J26" s="1315"/>
      <c r="K26" s="389"/>
      <c r="L26" s="389"/>
    </row>
    <row r="27" spans="2:12" ht="14.15" customHeight="1">
      <c r="B27" s="20"/>
      <c r="C27" s="328"/>
      <c r="D27" s="328" t="s">
        <v>2701</v>
      </c>
      <c r="E27" s="1426"/>
      <c r="G27" s="11" t="s">
        <v>2141</v>
      </c>
      <c r="H27" s="1315"/>
      <c r="I27" s="1315"/>
      <c r="J27" s="1315"/>
      <c r="K27" s="389"/>
      <c r="L27" s="389"/>
    </row>
    <row r="28" spans="2:12" ht="14.15" customHeight="1">
      <c r="B28" s="20"/>
      <c r="C28" s="328"/>
      <c r="D28" s="328" t="s">
        <v>2702</v>
      </c>
      <c r="E28" s="1426"/>
      <c r="G28" s="11" t="s">
        <v>2141</v>
      </c>
      <c r="H28" s="1315"/>
      <c r="I28" s="1315"/>
      <c r="J28" s="1315"/>
      <c r="K28" s="389"/>
      <c r="L28" s="389"/>
    </row>
    <row r="29" spans="2:12" ht="14.15" customHeight="1">
      <c r="B29" s="20"/>
      <c r="C29" s="328"/>
      <c r="D29" s="328" t="s">
        <v>2703</v>
      </c>
      <c r="E29" s="1426"/>
      <c r="G29" s="11" t="s">
        <v>2141</v>
      </c>
      <c r="H29" s="1315"/>
      <c r="I29" s="1315"/>
      <c r="J29" s="1315"/>
      <c r="K29" s="389"/>
      <c r="L29" s="389"/>
    </row>
    <row r="30" spans="2:12" ht="14.15" customHeight="1">
      <c r="B30" s="20"/>
      <c r="C30" s="328"/>
      <c r="D30" s="328" t="s">
        <v>2701</v>
      </c>
      <c r="E30" s="1426"/>
      <c r="G30" s="11" t="s">
        <v>2141</v>
      </c>
      <c r="H30" s="1315"/>
      <c r="I30" s="1315"/>
      <c r="J30" s="1315"/>
      <c r="K30" s="389"/>
      <c r="L30" s="389"/>
    </row>
    <row r="31" spans="2:12" ht="14.15" customHeight="1">
      <c r="B31" s="20"/>
      <c r="C31" s="328"/>
      <c r="D31" s="328" t="s">
        <v>2702</v>
      </c>
      <c r="E31" s="1426"/>
      <c r="G31" s="11" t="s">
        <v>2141</v>
      </c>
      <c r="H31" s="1315"/>
      <c r="I31" s="1315"/>
      <c r="J31" s="1315"/>
      <c r="K31" s="389"/>
      <c r="L31" s="389"/>
    </row>
    <row r="32" spans="2:12" ht="14.15" customHeight="1">
      <c r="B32" s="20"/>
      <c r="C32" s="328"/>
      <c r="D32" s="328" t="s">
        <v>2703</v>
      </c>
      <c r="E32" s="1426"/>
      <c r="G32" s="11" t="s">
        <v>2141</v>
      </c>
      <c r="H32" s="1315"/>
      <c r="I32" s="1315"/>
      <c r="J32" s="1315"/>
      <c r="K32" s="389"/>
      <c r="L32" s="389"/>
    </row>
    <row r="33" spans="2:12" ht="14.15" customHeight="1">
      <c r="B33" s="20"/>
      <c r="C33" s="328"/>
      <c r="D33" s="328" t="s">
        <v>2701</v>
      </c>
      <c r="E33" s="1426"/>
      <c r="G33" s="11" t="s">
        <v>2141</v>
      </c>
      <c r="H33" s="1315"/>
      <c r="I33" s="1315"/>
      <c r="J33" s="1315"/>
      <c r="K33" s="389"/>
      <c r="L33" s="389"/>
    </row>
    <row r="34" spans="2:12" ht="14.15" customHeight="1">
      <c r="B34" s="20"/>
      <c r="C34" s="328"/>
      <c r="D34" s="328" t="s">
        <v>2702</v>
      </c>
      <c r="E34" s="1426"/>
      <c r="G34" s="11" t="s">
        <v>2141</v>
      </c>
      <c r="H34" s="1315"/>
      <c r="I34" s="1315"/>
      <c r="J34" s="1315"/>
      <c r="K34" s="389"/>
      <c r="L34" s="389"/>
    </row>
    <row r="35" spans="2:12" ht="14.15" customHeight="1">
      <c r="B35" s="20"/>
      <c r="C35" s="328"/>
      <c r="D35" s="328" t="s">
        <v>2703</v>
      </c>
      <c r="E35" s="1426"/>
      <c r="G35" s="11" t="s">
        <v>2141</v>
      </c>
      <c r="H35" s="1315"/>
      <c r="I35" s="1315"/>
      <c r="J35" s="1315"/>
      <c r="K35" s="389"/>
      <c r="L35" s="389"/>
    </row>
    <row r="36" spans="2:12" ht="13.5" customHeight="1">
      <c r="B36" s="20"/>
      <c r="C36" s="328"/>
      <c r="D36" s="328" t="s">
        <v>2704</v>
      </c>
      <c r="G36" s="328"/>
      <c r="H36" s="453">
        <f>SUM(H21:H35)</f>
        <v>0</v>
      </c>
      <c r="I36" s="453">
        <f t="shared" ref="I36:L36" si="0">SUM(I21:I35)</f>
        <v>0</v>
      </c>
      <c r="J36" s="453">
        <f t="shared" si="0"/>
        <v>0</v>
      </c>
      <c r="K36" s="453">
        <f t="shared" si="0"/>
        <v>0</v>
      </c>
      <c r="L36" s="453">
        <f t="shared" si="0"/>
        <v>0</v>
      </c>
    </row>
    <row r="37" spans="2:12" ht="13.5" customHeight="1">
      <c r="B37" s="20"/>
      <c r="C37" s="328"/>
      <c r="D37" s="328"/>
      <c r="G37" s="328"/>
      <c r="H37" s="341"/>
      <c r="I37" s="341"/>
      <c r="J37" s="341"/>
      <c r="K37" s="341"/>
      <c r="L37" s="341"/>
    </row>
    <row r="38" spans="2:12" s="33" customFormat="1" ht="14.15" customHeight="1">
      <c r="B38" s="34" t="s">
        <v>2705</v>
      </c>
    </row>
    <row r="39" spans="2:12" ht="14.15" customHeight="1">
      <c r="B39" s="20"/>
      <c r="C39" s="328"/>
      <c r="D39" s="328"/>
      <c r="G39" s="328"/>
      <c r="H39" s="341"/>
      <c r="I39" s="341"/>
      <c r="J39" s="341"/>
      <c r="K39" s="341"/>
      <c r="L39" s="341"/>
    </row>
    <row r="40" spans="2:12" ht="14.15" customHeight="1">
      <c r="B40" s="20"/>
      <c r="C40" s="328"/>
      <c r="D40" s="20" t="s">
        <v>2706</v>
      </c>
      <c r="E40" s="1426"/>
      <c r="G40" s="328" t="s">
        <v>2707</v>
      </c>
      <c r="H40" s="727"/>
      <c r="I40" s="727"/>
      <c r="J40" s="727"/>
      <c r="K40" s="727"/>
      <c r="L40" s="727"/>
    </row>
    <row r="41" spans="2:12" ht="13.5" customHeight="1">
      <c r="B41" s="20"/>
      <c r="C41" s="328"/>
      <c r="D41" s="20" t="s">
        <v>2708</v>
      </c>
      <c r="E41" s="1426"/>
      <c r="G41" s="328" t="s">
        <v>185</v>
      </c>
      <c r="H41" s="727"/>
      <c r="I41" s="727"/>
      <c r="J41" s="727"/>
      <c r="K41" s="727"/>
      <c r="L41" s="727"/>
    </row>
    <row r="42" spans="2:12" ht="14.15" customHeight="1">
      <c r="B42" s="20"/>
      <c r="C42" s="328"/>
      <c r="D42" s="20" t="s">
        <v>2709</v>
      </c>
      <c r="E42" s="1426"/>
      <c r="G42" s="328" t="s">
        <v>185</v>
      </c>
      <c r="H42" s="727"/>
      <c r="I42" s="727"/>
      <c r="J42" s="727"/>
      <c r="K42" s="727"/>
      <c r="L42" s="727"/>
    </row>
    <row r="43" spans="2:12" ht="14.15" customHeight="1">
      <c r="B43" s="20"/>
      <c r="C43" s="328"/>
      <c r="D43" s="20" t="s">
        <v>2710</v>
      </c>
      <c r="E43" s="1426"/>
      <c r="G43" s="328" t="s">
        <v>185</v>
      </c>
      <c r="H43" s="1126">
        <f>SUM(H41:H42)</f>
        <v>0</v>
      </c>
      <c r="I43" s="1126">
        <f>SUM(I41:I42)</f>
        <v>0</v>
      </c>
      <c r="J43" s="1126">
        <f t="shared" ref="J43:L43" si="1">SUM(J41:J42)</f>
        <v>0</v>
      </c>
      <c r="K43" s="1126">
        <f t="shared" si="1"/>
        <v>0</v>
      </c>
      <c r="L43" s="1126">
        <f t="shared" si="1"/>
        <v>0</v>
      </c>
    </row>
    <row r="44" spans="2:12" ht="14.15" customHeight="1">
      <c r="B44" s="20"/>
      <c r="C44" s="328"/>
      <c r="D44" s="20"/>
      <c r="G44" s="328"/>
      <c r="H44" s="1127"/>
      <c r="I44" s="1127"/>
      <c r="J44" s="1127"/>
      <c r="K44" s="1127"/>
      <c r="L44" s="1127"/>
    </row>
    <row r="45" spans="2:12" ht="14.15" customHeight="1">
      <c r="C45" s="328"/>
      <c r="D45" s="20" t="s">
        <v>2706</v>
      </c>
      <c r="E45" s="1426"/>
      <c r="G45" s="328" t="s">
        <v>2707</v>
      </c>
      <c r="H45" s="727"/>
      <c r="I45" s="727"/>
      <c r="J45" s="727"/>
      <c r="K45" s="727"/>
      <c r="L45" s="727"/>
    </row>
    <row r="46" spans="2:12" ht="14.15" customHeight="1">
      <c r="C46" s="328"/>
      <c r="D46" s="20" t="s">
        <v>2708</v>
      </c>
      <c r="E46" s="1426"/>
      <c r="G46" s="328" t="s">
        <v>185</v>
      </c>
      <c r="H46" s="727"/>
      <c r="I46" s="727"/>
      <c r="J46" s="727"/>
      <c r="K46" s="727"/>
      <c r="L46" s="727"/>
    </row>
    <row r="47" spans="2:12" ht="14.15" customHeight="1">
      <c r="C47" s="328"/>
      <c r="D47" s="20" t="s">
        <v>2709</v>
      </c>
      <c r="E47" s="1426"/>
      <c r="G47" s="328" t="s">
        <v>185</v>
      </c>
      <c r="H47" s="727"/>
      <c r="I47" s="727"/>
      <c r="J47" s="727"/>
      <c r="K47" s="727"/>
      <c r="L47" s="727"/>
    </row>
    <row r="48" spans="2:12" ht="14.15" customHeight="1">
      <c r="C48" s="328"/>
      <c r="D48" s="20" t="s">
        <v>2710</v>
      </c>
      <c r="E48" s="1426"/>
      <c r="G48" s="328" t="s">
        <v>185</v>
      </c>
      <c r="H48" s="1126">
        <f>SUM(H46:H47)</f>
        <v>0</v>
      </c>
      <c r="I48" s="1126">
        <f>SUM(I46:I47)</f>
        <v>0</v>
      </c>
      <c r="J48" s="1126">
        <f t="shared" ref="J48" si="2">SUM(J46:J47)</f>
        <v>0</v>
      </c>
      <c r="K48" s="1126">
        <f t="shared" ref="K48" si="3">SUM(K46:K47)</f>
        <v>0</v>
      </c>
      <c r="L48" s="1126">
        <f t="shared" ref="L48" si="4">SUM(L46:L47)</f>
        <v>0</v>
      </c>
    </row>
    <row r="50" spans="4:12" ht="14.15" customHeight="1">
      <c r="D50" s="20" t="s">
        <v>2706</v>
      </c>
      <c r="E50" s="1426"/>
      <c r="G50" s="328" t="s">
        <v>2707</v>
      </c>
      <c r="H50" s="727"/>
      <c r="I50" s="727"/>
      <c r="J50" s="727"/>
      <c r="K50" s="727"/>
      <c r="L50" s="727"/>
    </row>
    <row r="51" spans="4:12" ht="13.5" customHeight="1">
      <c r="D51" s="20" t="s">
        <v>2708</v>
      </c>
      <c r="E51" s="1426"/>
      <c r="G51" s="328" t="s">
        <v>185</v>
      </c>
      <c r="H51" s="727"/>
      <c r="I51" s="727"/>
      <c r="J51" s="727"/>
      <c r="K51" s="727"/>
      <c r="L51" s="727"/>
    </row>
    <row r="52" spans="4:12" ht="14.15" customHeight="1">
      <c r="D52" s="20" t="s">
        <v>2709</v>
      </c>
      <c r="E52" s="1426"/>
      <c r="G52" s="456" t="s">
        <v>185</v>
      </c>
      <c r="H52" s="727"/>
      <c r="I52" s="727"/>
      <c r="J52" s="727"/>
      <c r="K52" s="727"/>
      <c r="L52" s="727"/>
    </row>
    <row r="53" spans="4:12" ht="14.15" customHeight="1">
      <c r="D53" s="20" t="s">
        <v>2710</v>
      </c>
      <c r="E53" s="1426"/>
      <c r="G53" s="328" t="s">
        <v>185</v>
      </c>
      <c r="H53" s="1126">
        <f>SUM(H51:H52)</f>
        <v>0</v>
      </c>
      <c r="I53" s="1126">
        <f t="shared" ref="I53:L53" si="5">SUM(I51:I52)</f>
        <v>0</v>
      </c>
      <c r="J53" s="1126">
        <f t="shared" si="5"/>
        <v>0</v>
      </c>
      <c r="K53" s="1126">
        <f t="shared" si="5"/>
        <v>0</v>
      </c>
      <c r="L53" s="1126">
        <f t="shared" si="5"/>
        <v>0</v>
      </c>
    </row>
    <row r="54" spans="4:12" s="328" customFormat="1" ht="14.15" customHeight="1">
      <c r="D54" s="20"/>
      <c r="E54" s="11"/>
      <c r="F54" s="11"/>
      <c r="H54" s="1128"/>
      <c r="I54" s="1128"/>
      <c r="J54" s="1128"/>
      <c r="K54" s="1128"/>
      <c r="L54" s="1128"/>
    </row>
    <row r="55" spans="4:12" ht="14.15" customHeight="1">
      <c r="D55" s="20" t="s">
        <v>2706</v>
      </c>
      <c r="E55" s="1426"/>
      <c r="G55" s="328" t="s">
        <v>2707</v>
      </c>
      <c r="H55" s="727"/>
      <c r="I55" s="727"/>
      <c r="J55" s="727"/>
      <c r="K55" s="727"/>
      <c r="L55" s="727"/>
    </row>
    <row r="56" spans="4:12" ht="14.15" customHeight="1">
      <c r="D56" s="20" t="s">
        <v>2708</v>
      </c>
      <c r="E56" s="1426"/>
      <c r="G56" s="328" t="s">
        <v>185</v>
      </c>
      <c r="H56" s="727"/>
      <c r="I56" s="727"/>
      <c r="J56" s="727"/>
      <c r="K56" s="727"/>
      <c r="L56" s="727"/>
    </row>
    <row r="57" spans="4:12" ht="14.15" customHeight="1">
      <c r="D57" s="20" t="s">
        <v>2709</v>
      </c>
      <c r="E57" s="1426"/>
      <c r="G57" s="456" t="s">
        <v>185</v>
      </c>
      <c r="H57" s="727"/>
      <c r="I57" s="727"/>
      <c r="J57" s="727"/>
      <c r="K57" s="727"/>
      <c r="L57" s="727"/>
    </row>
    <row r="58" spans="4:12" ht="14.15" customHeight="1">
      <c r="D58" s="20" t="s">
        <v>2710</v>
      </c>
      <c r="E58" s="1426"/>
      <c r="G58" s="328" t="s">
        <v>185</v>
      </c>
      <c r="H58" s="1126">
        <f>SUM(H56:H57)</f>
        <v>0</v>
      </c>
      <c r="I58" s="1126">
        <f t="shared" ref="I58:L58" si="6">SUM(I56:I57)</f>
        <v>0</v>
      </c>
      <c r="J58" s="1126">
        <f t="shared" si="6"/>
        <v>0</v>
      </c>
      <c r="K58" s="1126">
        <f t="shared" si="6"/>
        <v>0</v>
      </c>
      <c r="L58" s="1126">
        <f t="shared" si="6"/>
        <v>0</v>
      </c>
    </row>
    <row r="59" spans="4:12" ht="14.15" customHeight="1">
      <c r="D59" s="20"/>
      <c r="E59" s="20"/>
      <c r="G59" s="328"/>
      <c r="H59" s="1128"/>
      <c r="I59" s="1128"/>
      <c r="J59" s="1128"/>
      <c r="K59" s="1128"/>
      <c r="L59" s="1128"/>
    </row>
    <row r="60" spans="4:12" ht="14.15" customHeight="1">
      <c r="D60" s="20" t="s">
        <v>2706</v>
      </c>
      <c r="E60" s="1426"/>
      <c r="G60" s="328" t="s">
        <v>2707</v>
      </c>
      <c r="H60" s="727"/>
      <c r="I60" s="727"/>
      <c r="J60" s="727"/>
      <c r="K60" s="727"/>
      <c r="L60" s="727"/>
    </row>
    <row r="61" spans="4:12" ht="14.15" customHeight="1">
      <c r="D61" s="20" t="s">
        <v>2708</v>
      </c>
      <c r="E61" s="1426"/>
      <c r="G61" s="328" t="s">
        <v>185</v>
      </c>
      <c r="H61" s="727"/>
      <c r="I61" s="727"/>
      <c r="J61" s="727"/>
      <c r="K61" s="727"/>
      <c r="L61" s="727"/>
    </row>
    <row r="62" spans="4:12" ht="14.15" customHeight="1">
      <c r="D62" s="20" t="s">
        <v>2709</v>
      </c>
      <c r="E62" s="1426"/>
      <c r="G62" s="456" t="s">
        <v>185</v>
      </c>
      <c r="H62" s="727"/>
      <c r="I62" s="727"/>
      <c r="J62" s="727"/>
      <c r="K62" s="727"/>
      <c r="L62" s="727"/>
    </row>
    <row r="63" spans="4:12" ht="14.15" customHeight="1">
      <c r="D63" s="20" t="s">
        <v>2710</v>
      </c>
      <c r="E63" s="1426"/>
      <c r="G63" s="328" t="s">
        <v>185</v>
      </c>
      <c r="H63" s="1126">
        <f>SUM(H61:H62)</f>
        <v>0</v>
      </c>
      <c r="I63" s="1126">
        <f t="shared" ref="I63:L63" si="7">SUM(I61:I62)</f>
        <v>0</v>
      </c>
      <c r="J63" s="1126">
        <f t="shared" si="7"/>
        <v>0</v>
      </c>
      <c r="K63" s="1126">
        <f t="shared" si="7"/>
        <v>0</v>
      </c>
      <c r="L63" s="1126">
        <f t="shared" si="7"/>
        <v>0</v>
      </c>
    </row>
    <row r="65" spans="4:12" ht="14.15" customHeight="1">
      <c r="D65" s="20" t="s">
        <v>2710</v>
      </c>
      <c r="E65" s="11" t="s">
        <v>2711</v>
      </c>
      <c r="G65" s="328" t="s">
        <v>185</v>
      </c>
      <c r="H65" s="1126">
        <f>SUM(H43,H48,H53,H58,H63)</f>
        <v>0</v>
      </c>
      <c r="I65" s="1126">
        <f t="shared" ref="I65:L65" si="8">SUM(I43,I48,I53,I58,I63)</f>
        <v>0</v>
      </c>
      <c r="J65" s="1126">
        <f t="shared" si="8"/>
        <v>0</v>
      </c>
      <c r="K65" s="1126">
        <f t="shared" si="8"/>
        <v>0</v>
      </c>
      <c r="L65" s="1126">
        <f t="shared" si="8"/>
        <v>0</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9" id="{76849FA6-4D07-41D2-8AA5-6E48A6C1164E}">
            <xm:f>Cover!$E$15&lt;&gt;H$6</xm:f>
            <x14:dxf>
              <fill>
                <patternFill>
                  <bgColor theme="0" tint="-0.24994659260841701"/>
                </patternFill>
              </fill>
            </x14:dxf>
          </x14:cfRule>
          <x14:cfRule type="expression" priority="20" id="{057E066E-EEFC-441F-A16D-35C3D60CE570}">
            <xm:f>Cover!$E$15=H$6</xm:f>
            <x14:dxf>
              <fill>
                <patternFill>
                  <bgColor theme="7" tint="0.59996337778862885"/>
                </patternFill>
              </fill>
            </x14:dxf>
          </x14:cfRule>
          <xm:sqref>H12:L16</xm:sqref>
        </x14:conditionalFormatting>
        <x14:conditionalFormatting xmlns:xm="http://schemas.microsoft.com/office/excel/2006/main">
          <x14:cfRule type="expression" priority="17" id="{DF723951-1C1E-4D77-9F9B-D66622D53964}">
            <xm:f>Cover!$E$15&lt;&gt;H$6</xm:f>
            <x14:dxf>
              <fill>
                <patternFill>
                  <bgColor theme="0" tint="-0.24994659260841701"/>
                </patternFill>
              </fill>
            </x14:dxf>
          </x14:cfRule>
          <x14:cfRule type="expression" priority="18" id="{7C7BB4F6-655B-46A2-AEE5-ADE18DB43A38}">
            <xm:f>Cover!$E$15=H$6</xm:f>
            <x14:dxf>
              <fill>
                <patternFill>
                  <bgColor theme="7" tint="0.59996337778862885"/>
                </patternFill>
              </fill>
            </x14:dxf>
          </x14:cfRule>
          <xm:sqref>H21:L35</xm:sqref>
        </x14:conditionalFormatting>
        <x14:conditionalFormatting xmlns:xm="http://schemas.microsoft.com/office/excel/2006/main">
          <x14:cfRule type="expression" priority="1" id="{438E7B21-0271-43D2-8ECC-128E9F2FE7E5}">
            <xm:f>Cover!$E$15&lt;&gt;H$6</xm:f>
            <x14:dxf>
              <fill>
                <patternFill>
                  <bgColor theme="0" tint="-0.24994659260841701"/>
                </patternFill>
              </fill>
            </x14:dxf>
          </x14:cfRule>
          <x14:cfRule type="expression" priority="2" id="{F1ACF5F2-00DA-4A40-8A1C-8A76714B9F49}">
            <xm:f>Cover!$E$15=H$6</xm:f>
            <x14:dxf>
              <fill>
                <patternFill>
                  <bgColor theme="7" tint="0.59996337778862885"/>
                </patternFill>
              </fill>
            </x14:dxf>
          </x14:cfRule>
          <xm:sqref>H40:L42</xm:sqref>
        </x14:conditionalFormatting>
        <x14:conditionalFormatting xmlns:xm="http://schemas.microsoft.com/office/excel/2006/main">
          <x14:cfRule type="expression" priority="3" id="{0960A2D4-C865-43E5-AE50-CB34227FC768}">
            <xm:f>Cover!$E$15&lt;&gt;H$6</xm:f>
            <x14:dxf>
              <fill>
                <patternFill>
                  <bgColor theme="0" tint="-0.24994659260841701"/>
                </patternFill>
              </fill>
            </x14:dxf>
          </x14:cfRule>
          <x14:cfRule type="expression" priority="4" id="{633DF595-86F6-4959-A78B-C5AF0A10C638}">
            <xm:f>Cover!$E$15=H$6</xm:f>
            <x14:dxf>
              <fill>
                <patternFill>
                  <bgColor theme="7" tint="0.59996337778862885"/>
                </patternFill>
              </fill>
            </x14:dxf>
          </x14:cfRule>
          <xm:sqref>H45:L47</xm:sqref>
        </x14:conditionalFormatting>
        <x14:conditionalFormatting xmlns:xm="http://schemas.microsoft.com/office/excel/2006/main">
          <x14:cfRule type="expression" priority="15" id="{EF9B5ADC-C066-4A71-A3C7-DDE208C3958F}">
            <xm:f>Cover!$E$15&lt;&gt;H$6</xm:f>
            <x14:dxf>
              <fill>
                <patternFill>
                  <bgColor theme="0" tint="-0.24994659260841701"/>
                </patternFill>
              </fill>
            </x14:dxf>
          </x14:cfRule>
          <x14:cfRule type="expression" priority="16" id="{8B565D63-F2CB-494E-83CC-DD4881BBBCBC}">
            <xm:f>Cover!$E$15=H$6</xm:f>
            <x14:dxf>
              <fill>
                <patternFill>
                  <bgColor theme="7" tint="0.59996337778862885"/>
                </patternFill>
              </fill>
            </x14:dxf>
          </x14:cfRule>
          <xm:sqref>H50:L52</xm:sqref>
        </x14:conditionalFormatting>
        <x14:conditionalFormatting xmlns:xm="http://schemas.microsoft.com/office/excel/2006/main">
          <x14:cfRule type="expression" priority="13" id="{D2E067D3-A4F3-4ACD-8131-39070F0FB9E6}">
            <xm:f>Cover!$E$15&lt;&gt;H$6</xm:f>
            <x14:dxf>
              <fill>
                <patternFill>
                  <bgColor theme="0" tint="-0.24994659260841701"/>
                </patternFill>
              </fill>
            </x14:dxf>
          </x14:cfRule>
          <x14:cfRule type="expression" priority="14" id="{95FEC9D2-AD59-46C5-BB00-BA1BBCDB4869}">
            <xm:f>Cover!$E$15=H$6</xm:f>
            <x14:dxf>
              <fill>
                <patternFill>
                  <bgColor theme="7" tint="0.59996337778862885"/>
                </patternFill>
              </fill>
            </x14:dxf>
          </x14:cfRule>
          <xm:sqref>H55:L57</xm:sqref>
        </x14:conditionalFormatting>
        <x14:conditionalFormatting xmlns:xm="http://schemas.microsoft.com/office/excel/2006/main">
          <x14:cfRule type="expression" priority="11" id="{505C527E-375F-4548-AF21-0ADAE6F60BE2}">
            <xm:f>Cover!$E$15&lt;&gt;H$6</xm:f>
            <x14:dxf>
              <fill>
                <patternFill>
                  <bgColor theme="0" tint="-0.24994659260841701"/>
                </patternFill>
              </fill>
            </x14:dxf>
          </x14:cfRule>
          <x14:cfRule type="expression" priority="12" id="{5D6CD545-7006-4DF8-8908-8249C6AA6D2B}">
            <xm:f>Cover!$E$15=H$6</xm:f>
            <x14:dxf>
              <fill>
                <patternFill>
                  <bgColor theme="7" tint="0.59996337778862885"/>
                </patternFill>
              </fill>
            </x14:dxf>
          </x14:cfRule>
          <xm:sqref>H60:L62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F8CA7-1D76-44EC-BC03-4BD28F7987BF}">
  <sheetPr codeName="Sheet43">
    <tabColor theme="9"/>
    <pageSetUpPr autoPageBreaks="0"/>
  </sheetPr>
  <dimension ref="A1:BL28"/>
  <sheetViews>
    <sheetView zoomScale="70" zoomScaleNormal="70" workbookViewId="0">
      <pane ySplit="6" topLeftCell="A7" activePane="bottomLeft" state="frozen"/>
      <selection activeCell="G59" sqref="G59"/>
      <selection pane="bottomLeft" activeCell="I30" sqref="I30"/>
    </sheetView>
  </sheetViews>
  <sheetFormatPr defaultColWidth="0" defaultRowHeight="14"/>
  <cols>
    <col min="1" max="1" width="14.453125" style="11" customWidth="1"/>
    <col min="2" max="3" width="1.54296875" style="11" customWidth="1"/>
    <col min="4" max="4" width="74.453125" style="11" customWidth="1"/>
    <col min="5" max="5" width="23.54296875" style="11" bestFit="1" customWidth="1"/>
    <col min="6" max="6" width="20.453125" style="11" customWidth="1"/>
    <col min="7" max="7" width="21.453125" style="11" customWidth="1"/>
    <col min="8" max="8" width="6" style="11" bestFit="1" customWidth="1"/>
    <col min="9" max="13" width="11.453125" style="11" customWidth="1"/>
    <col min="14" max="18" width="1.54296875" style="11" customWidth="1"/>
    <col min="19" max="64" width="18.54296875" style="11" hidden="1" customWidth="1"/>
    <col min="65" max="16384" width="14.453125" style="11" hidden="1"/>
  </cols>
  <sheetData>
    <row r="1" spans="1:13" s="2" customFormat="1" ht="25">
      <c r="A1" s="62" t="s">
        <v>1365</v>
      </c>
      <c r="B1" s="3"/>
      <c r="K1" s="3"/>
    </row>
    <row r="2" spans="1:13" s="2" customFormat="1" ht="25">
      <c r="A2" s="4" t="str">
        <f>Cover!$E$13</f>
        <v>Master</v>
      </c>
      <c r="B2" s="3"/>
    </row>
    <row r="3" spans="1:13" s="2" customFormat="1" ht="25">
      <c r="A3" s="4">
        <f>Cover!$E$15</f>
        <v>2025</v>
      </c>
      <c r="B3" s="4"/>
      <c r="C3" s="4"/>
      <c r="D3" s="4"/>
      <c r="E3" s="4"/>
      <c r="F3" s="4"/>
    </row>
    <row r="4" spans="1:13" s="5" customFormat="1" ht="25.5" thickBot="1">
      <c r="A4" s="1302" t="s">
        <v>62</v>
      </c>
      <c r="B4" s="6"/>
    </row>
    <row r="5" spans="1:13" ht="18">
      <c r="A5" s="328"/>
      <c r="B5" s="329"/>
      <c r="C5" s="329"/>
      <c r="D5" s="9"/>
      <c r="E5" s="9"/>
      <c r="F5" s="9"/>
      <c r="G5" s="9"/>
      <c r="H5" s="328"/>
      <c r="I5" s="331" t="s">
        <v>1743</v>
      </c>
      <c r="J5" s="332"/>
      <c r="K5" s="332"/>
      <c r="L5" s="332"/>
      <c r="M5" s="333"/>
    </row>
    <row r="6" spans="1:13" s="61" customFormat="1" ht="15.5">
      <c r="A6" s="334"/>
      <c r="B6" s="335"/>
      <c r="C6" s="335"/>
      <c r="D6" s="36" t="s">
        <v>164</v>
      </c>
      <c r="E6" s="36" t="s">
        <v>165</v>
      </c>
      <c r="F6" s="36" t="s">
        <v>166</v>
      </c>
      <c r="G6" s="36" t="s">
        <v>169</v>
      </c>
      <c r="H6" s="336" t="s">
        <v>175</v>
      </c>
      <c r="I6" s="337">
        <v>2022</v>
      </c>
      <c r="J6" s="338">
        <v>2023</v>
      </c>
      <c r="K6" s="338">
        <v>2024</v>
      </c>
      <c r="L6" s="338">
        <v>2025</v>
      </c>
      <c r="M6" s="339">
        <v>2026</v>
      </c>
    </row>
    <row r="8" spans="1:13" s="27" customFormat="1" ht="20">
      <c r="A8" s="437" t="s">
        <v>2712</v>
      </c>
      <c r="B8" s="28"/>
    </row>
    <row r="10" spans="1:13" s="33" customFormat="1" ht="14.15" customHeight="1">
      <c r="A10" s="340"/>
      <c r="B10" s="340"/>
      <c r="C10" s="34"/>
      <c r="D10" s="34" t="s">
        <v>2713</v>
      </c>
    </row>
    <row r="11" spans="1:13" s="340" customFormat="1" ht="14.15" customHeight="1"/>
    <row r="12" spans="1:13">
      <c r="D12" s="11" t="s">
        <v>2714</v>
      </c>
      <c r="E12" s="20"/>
      <c r="F12" s="20"/>
      <c r="G12" s="20" t="s">
        <v>2712</v>
      </c>
      <c r="H12" s="11" t="s">
        <v>1582</v>
      </c>
      <c r="I12" s="389"/>
      <c r="J12" s="779"/>
      <c r="K12" s="389"/>
      <c r="L12" s="389"/>
      <c r="M12" s="389"/>
    </row>
    <row r="13" spans="1:13">
      <c r="D13" s="11" t="s">
        <v>2715</v>
      </c>
      <c r="E13" s="20"/>
      <c r="F13" s="20"/>
      <c r="G13" s="20" t="s">
        <v>2712</v>
      </c>
      <c r="H13" s="11" t="s">
        <v>1582</v>
      </c>
      <c r="I13" s="389"/>
      <c r="J13" s="389"/>
      <c r="K13" s="389"/>
      <c r="L13" s="389"/>
      <c r="M13" s="389"/>
    </row>
    <row r="14" spans="1:13">
      <c r="D14" s="11" t="s">
        <v>2716</v>
      </c>
      <c r="E14" s="20"/>
      <c r="F14" s="20"/>
      <c r="G14" s="20" t="s">
        <v>2712</v>
      </c>
      <c r="H14" s="11" t="s">
        <v>1582</v>
      </c>
      <c r="I14" s="389"/>
      <c r="J14" s="389"/>
      <c r="K14" s="389"/>
      <c r="L14" s="389"/>
      <c r="M14" s="389"/>
    </row>
    <row r="15" spans="1:13">
      <c r="D15" s="11" t="s">
        <v>2717</v>
      </c>
      <c r="E15" s="20"/>
      <c r="F15" s="20"/>
      <c r="G15" s="20" t="s">
        <v>2712</v>
      </c>
      <c r="H15" s="11" t="s">
        <v>1582</v>
      </c>
      <c r="I15" s="389"/>
      <c r="J15" s="389"/>
      <c r="K15" s="389"/>
      <c r="L15" s="389"/>
      <c r="M15" s="389"/>
    </row>
    <row r="17" spans="2:8" s="33" customFormat="1" ht="15.75" customHeight="1">
      <c r="B17" s="340"/>
      <c r="C17" s="34"/>
      <c r="D17" s="34" t="s">
        <v>2718</v>
      </c>
    </row>
    <row r="18" spans="2:8" s="340" customFormat="1" ht="15.75" customHeight="1"/>
    <row r="19" spans="2:8">
      <c r="D19" s="11" t="s">
        <v>2719</v>
      </c>
      <c r="E19" s="20" t="s">
        <v>189</v>
      </c>
      <c r="F19" s="20" t="s">
        <v>171</v>
      </c>
      <c r="G19" s="20" t="s">
        <v>2712</v>
      </c>
      <c r="H19" s="11" t="s">
        <v>2720</v>
      </c>
    </row>
    <row r="20" spans="2:8">
      <c r="D20" s="11" t="s">
        <v>2721</v>
      </c>
      <c r="E20" s="20" t="s">
        <v>189</v>
      </c>
      <c r="F20" s="20" t="s">
        <v>171</v>
      </c>
      <c r="G20" s="20" t="s">
        <v>2712</v>
      </c>
      <c r="H20" s="11" t="s">
        <v>2720</v>
      </c>
    </row>
    <row r="21" spans="2:8">
      <c r="D21" s="11" t="s">
        <v>2722</v>
      </c>
      <c r="E21" s="20" t="s">
        <v>189</v>
      </c>
      <c r="F21" s="20" t="s">
        <v>171</v>
      </c>
      <c r="G21" s="20" t="s">
        <v>2712</v>
      </c>
      <c r="H21" s="11" t="s">
        <v>2720</v>
      </c>
    </row>
    <row r="22" spans="2:8">
      <c r="D22" s="11" t="s">
        <v>2723</v>
      </c>
      <c r="E22" s="20" t="s">
        <v>189</v>
      </c>
      <c r="F22" s="20" t="s">
        <v>171</v>
      </c>
      <c r="G22" s="20" t="s">
        <v>2712</v>
      </c>
      <c r="H22" s="11" t="s">
        <v>2720</v>
      </c>
    </row>
    <row r="23" spans="2:8">
      <c r="E23" s="20"/>
      <c r="F23" s="20"/>
      <c r="G23" s="20"/>
      <c r="H23" s="20"/>
    </row>
    <row r="25" spans="2:8" s="33" customFormat="1" ht="15.75" customHeight="1">
      <c r="B25" s="340"/>
      <c r="C25" s="34"/>
      <c r="D25" s="34" t="s">
        <v>2724</v>
      </c>
    </row>
    <row r="26" spans="2:8">
      <c r="D26" s="11" t="s">
        <v>2725</v>
      </c>
      <c r="E26" s="20"/>
      <c r="F26" s="20"/>
      <c r="G26" s="20" t="s">
        <v>2712</v>
      </c>
      <c r="H26" s="11" t="s">
        <v>2720</v>
      </c>
    </row>
    <row r="28" spans="2:8" s="27" customFormat="1" ht="18">
      <c r="B28" s="28" t="s">
        <v>1553</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 id="{B20C1649-09E3-425C-A46B-991C4A6CC72D}">
            <xm:f>Cover!$E$15&lt;&gt;I$6</xm:f>
            <x14:dxf>
              <fill>
                <patternFill>
                  <bgColor theme="0" tint="-0.24994659260841701"/>
                </patternFill>
              </fill>
            </x14:dxf>
          </x14:cfRule>
          <x14:cfRule type="expression" priority="8" id="{325C4706-5FD0-47AB-A1FA-D8E8B3C3DD63}">
            <xm:f>Cover!$E$15=I$6</xm:f>
            <x14:dxf>
              <fill>
                <patternFill>
                  <bgColor theme="7" tint="0.59996337778862885"/>
                </patternFill>
              </fill>
            </x14:dxf>
          </x14:cfRule>
          <xm:sqref>I12:M15</xm:sqref>
        </x14:conditionalFormatting>
        <x14:conditionalFormatting xmlns:xm="http://schemas.microsoft.com/office/excel/2006/main">
          <x14:cfRule type="expression" priority="3" id="{9FBE04DA-B418-4131-B828-765B6B592CFC}">
            <xm:f>Cover!$E$15&lt;&gt;I$6</xm:f>
            <x14:dxf>
              <fill>
                <patternFill>
                  <bgColor theme="0" tint="-0.24994659260841701"/>
                </patternFill>
              </fill>
            </x14:dxf>
          </x14:cfRule>
          <x14:cfRule type="expression" priority="4" id="{E57D7A2E-38F9-4C95-B412-7306A99644A1}">
            <xm:f>Cover!$E$15=I$6</xm:f>
            <x14:dxf>
              <fill>
                <patternFill>
                  <bgColor theme="7" tint="0.59996337778862885"/>
                </patternFill>
              </fill>
            </x14:dxf>
          </x14:cfRule>
          <xm:sqref>I19:M22</xm:sqref>
        </x14:conditionalFormatting>
        <x14:conditionalFormatting xmlns:xm="http://schemas.microsoft.com/office/excel/2006/main">
          <x14:cfRule type="expression" priority="1" id="{E9A5CA52-8CA7-4422-BF9C-65B20D12B430}">
            <xm:f>Cover!$E$15&lt;&gt;I$6</xm:f>
            <x14:dxf>
              <fill>
                <patternFill>
                  <bgColor theme="0" tint="-0.24994659260841701"/>
                </patternFill>
              </fill>
            </x14:dxf>
          </x14:cfRule>
          <x14:cfRule type="expression" priority="2" id="{833F2F81-5872-43ED-92C6-503AA5C05A97}">
            <xm:f>Cover!$E$15=I$6</xm:f>
            <x14:dxf>
              <fill>
                <patternFill>
                  <bgColor theme="7" tint="0.59996337778862885"/>
                </patternFill>
              </fill>
            </x14:dxf>
          </x14:cfRule>
          <xm:sqref>I26:M26</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18D5E579-D929-4A14-A35C-60E9A52D17B1}">
          <x14:formula1>
            <xm:f>Lists!$R$11:$R$12</xm:f>
          </x14:formula1>
          <xm:sqref>V12:V17 T12:T17 T10 V10 T19:T83 V19:V83 N37:N83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376A-0DA5-4DAC-B531-C5A30C4DCA1E}">
  <sheetPr codeName="Sheet44">
    <tabColor theme="9"/>
    <pageSetUpPr autoPageBreaks="0"/>
  </sheetPr>
  <dimension ref="A1:BB38"/>
  <sheetViews>
    <sheetView zoomScale="55" zoomScaleNormal="55" workbookViewId="0">
      <pane ySplit="4" topLeftCell="A5" activePane="bottomLeft" state="frozen"/>
      <selection activeCell="G59" sqref="G59"/>
      <selection pane="bottomLeft" activeCell="K37" sqref="K37"/>
    </sheetView>
  </sheetViews>
  <sheetFormatPr defaultColWidth="0" defaultRowHeight="14"/>
  <cols>
    <col min="1" max="1" width="14.453125" style="11" customWidth="1"/>
    <col min="2" max="3" width="1.453125" style="11" customWidth="1"/>
    <col min="4" max="4" width="16.453125" style="11" customWidth="1"/>
    <col min="5" max="5" width="32.54296875" style="11" customWidth="1"/>
    <col min="6" max="6" width="21.453125" style="11" customWidth="1"/>
    <col min="7" max="7" width="15.54296875" style="11" bestFit="1" customWidth="1"/>
    <col min="8" max="8" width="101.453125" style="11" customWidth="1"/>
    <col min="9" max="9" width="15.54296875" style="11" customWidth="1"/>
    <col min="10" max="10" width="15.453125" style="11" customWidth="1"/>
    <col min="11" max="11" width="16.54296875" style="11" customWidth="1"/>
    <col min="12" max="16" width="1.54296875" style="11" customWidth="1"/>
    <col min="17" max="33" width="18.453125" style="11" hidden="1" customWidth="1"/>
    <col min="34" max="40" width="14" style="11" hidden="1" customWidth="1"/>
    <col min="41" max="45" width="18.453125" style="11" hidden="1" customWidth="1"/>
    <col min="46" max="49" width="14" style="11" hidden="1" customWidth="1"/>
    <col min="50" max="54" width="18.453125" style="11" hidden="1" customWidth="1"/>
    <col min="55" max="16384" width="14" style="11" hidden="1"/>
  </cols>
  <sheetData>
    <row r="1" spans="1:11" s="2" customFormat="1" ht="25">
      <c r="A1" s="62" t="s">
        <v>1365</v>
      </c>
      <c r="B1" s="3"/>
      <c r="G1" s="4" t="s">
        <v>1</v>
      </c>
      <c r="H1" s="4"/>
      <c r="I1" s="4"/>
      <c r="J1" s="4"/>
      <c r="K1" s="4"/>
    </row>
    <row r="2" spans="1:11" s="2" customFormat="1" ht="25">
      <c r="A2" s="4" t="str">
        <f>Cover!$E$13</f>
        <v>Master</v>
      </c>
      <c r="B2" s="3"/>
    </row>
    <row r="3" spans="1:11" s="2" customFormat="1" ht="25">
      <c r="A3" s="4">
        <f>Cover!$E$15</f>
        <v>2025</v>
      </c>
      <c r="B3" s="1012"/>
      <c r="C3" s="1012"/>
    </row>
    <row r="4" spans="1:11" s="5" customFormat="1" ht="25.5" thickBot="1">
      <c r="A4" s="1302" t="s">
        <v>63</v>
      </c>
      <c r="B4" s="6"/>
    </row>
    <row r="5" spans="1:11" ht="15.5">
      <c r="A5" s="355"/>
      <c r="B5" s="357"/>
      <c r="C5" s="36"/>
      <c r="D5" s="36"/>
      <c r="E5" s="36"/>
      <c r="F5" s="36"/>
      <c r="G5" s="358"/>
      <c r="H5" s="358"/>
      <c r="I5" s="358"/>
      <c r="J5" s="358"/>
      <c r="K5" s="358"/>
    </row>
    <row r="6" spans="1:11" s="358" customFormat="1" ht="15.5">
      <c r="A6" s="347"/>
      <c r="B6" s="352"/>
      <c r="C6" s="36"/>
      <c r="D6" s="36" t="s">
        <v>168</v>
      </c>
      <c r="E6" s="36" t="s">
        <v>1624</v>
      </c>
      <c r="F6" s="36" t="s">
        <v>1625</v>
      </c>
      <c r="G6" s="36" t="s">
        <v>2726</v>
      </c>
      <c r="H6" s="36" t="s">
        <v>175</v>
      </c>
      <c r="I6" s="358" t="s">
        <v>308</v>
      </c>
      <c r="J6" s="358" t="s">
        <v>11</v>
      </c>
      <c r="K6" s="358" t="s">
        <v>2727</v>
      </c>
    </row>
    <row r="7" spans="1:11" s="358" customFormat="1" ht="15.5">
      <c r="A7" s="11"/>
      <c r="B7" s="11"/>
      <c r="C7" s="11"/>
      <c r="D7" s="11"/>
      <c r="E7" s="11"/>
      <c r="F7" s="11"/>
      <c r="G7" s="11"/>
      <c r="H7" s="11"/>
      <c r="I7" s="11"/>
      <c r="J7" s="11"/>
      <c r="K7" s="11"/>
    </row>
    <row r="8" spans="1:11" s="358" customFormat="1" ht="18">
      <c r="A8" s="27"/>
      <c r="B8" s="28" t="s">
        <v>2728</v>
      </c>
      <c r="C8" s="27"/>
      <c r="D8" s="27"/>
      <c r="E8" s="27"/>
      <c r="F8" s="27"/>
      <c r="G8" s="27"/>
      <c r="H8" s="27"/>
      <c r="I8" s="27"/>
      <c r="J8" s="27"/>
      <c r="K8" s="27"/>
    </row>
    <row r="9" spans="1:11" s="358" customFormat="1" ht="11.15" customHeight="1">
      <c r="A9" s="11"/>
      <c r="B9" s="75"/>
      <c r="C9" s="11"/>
      <c r="D9" s="11"/>
      <c r="E9" s="11"/>
      <c r="F9" s="11"/>
      <c r="G9" s="11"/>
      <c r="H9" s="11"/>
      <c r="I9" s="11"/>
      <c r="J9" s="11"/>
      <c r="K9" s="11"/>
    </row>
    <row r="10" spans="1:11" s="358" customFormat="1" ht="14.15" customHeight="1">
      <c r="A10" s="340"/>
      <c r="B10" s="340"/>
      <c r="C10" s="34" t="s">
        <v>2729</v>
      </c>
      <c r="D10" s="33"/>
      <c r="E10" s="33"/>
      <c r="F10" s="33"/>
      <c r="G10" s="33"/>
      <c r="H10" s="33"/>
      <c r="I10" s="33"/>
      <c r="J10" s="33"/>
      <c r="K10" s="33"/>
    </row>
    <row r="11" spans="1:11" s="358" customFormat="1" ht="18">
      <c r="A11" s="11"/>
      <c r="B11" s="75"/>
      <c r="C11" s="11"/>
      <c r="D11" s="11"/>
      <c r="E11" s="11"/>
      <c r="F11" s="11"/>
      <c r="G11" s="11"/>
      <c r="H11" s="11"/>
      <c r="I11" s="11"/>
      <c r="J11" s="11"/>
      <c r="K11" s="11"/>
    </row>
    <row r="12" spans="1:11" s="358" customFormat="1" ht="16.5" customHeight="1">
      <c r="A12" s="11"/>
      <c r="B12" s="11"/>
      <c r="C12" s="11"/>
      <c r="D12" s="11"/>
      <c r="E12" s="20" t="s">
        <v>2730</v>
      </c>
      <c r="F12" s="20" t="s">
        <v>216</v>
      </c>
      <c r="G12" s="11"/>
      <c r="H12" s="11"/>
      <c r="I12" s="11"/>
      <c r="J12" s="11"/>
      <c r="K12" s="11"/>
    </row>
    <row r="13" spans="1:11" s="358" customFormat="1" ht="14.25" customHeight="1">
      <c r="A13" s="355"/>
      <c r="B13" s="357"/>
      <c r="C13" s="20"/>
      <c r="D13" s="20"/>
      <c r="E13" s="20" t="s">
        <v>2730</v>
      </c>
      <c r="F13" s="20" t="s">
        <v>216</v>
      </c>
      <c r="G13" s="355" t="s">
        <v>2731</v>
      </c>
      <c r="H13" s="1215" t="s">
        <v>2732</v>
      </c>
      <c r="I13" s="355" t="s">
        <v>428</v>
      </c>
      <c r="J13" s="1206"/>
      <c r="K13" s="1111"/>
    </row>
    <row r="14" spans="1:11" s="358" customFormat="1" ht="14.25" customHeight="1">
      <c r="A14" s="355"/>
      <c r="B14" s="357"/>
      <c r="C14" s="20"/>
      <c r="D14" s="20"/>
      <c r="E14" s="20" t="s">
        <v>2730</v>
      </c>
      <c r="F14" s="20" t="s">
        <v>216</v>
      </c>
      <c r="G14" s="355" t="s">
        <v>2731</v>
      </c>
      <c r="H14" s="1215" t="s">
        <v>2733</v>
      </c>
      <c r="I14" s="355" t="s">
        <v>428</v>
      </c>
      <c r="J14" s="1206"/>
      <c r="K14" s="1111"/>
    </row>
    <row r="15" spans="1:11" s="358" customFormat="1" ht="14.25" customHeight="1">
      <c r="A15" s="355"/>
      <c r="B15" s="357"/>
      <c r="C15" s="20"/>
      <c r="D15" s="20"/>
      <c r="E15" s="20" t="s">
        <v>2730</v>
      </c>
      <c r="F15" s="20" t="s">
        <v>216</v>
      </c>
      <c r="G15" s="355" t="s">
        <v>2731</v>
      </c>
      <c r="H15" s="1215" t="s">
        <v>2734</v>
      </c>
      <c r="I15" s="355" t="s">
        <v>428</v>
      </c>
      <c r="J15" s="1206"/>
      <c r="K15" s="1206"/>
    </row>
    <row r="16" spans="1:11" s="358" customFormat="1" ht="14.25" customHeight="1">
      <c r="A16" s="355"/>
      <c r="B16" s="357"/>
      <c r="C16" s="20"/>
      <c r="D16" s="20"/>
      <c r="E16" s="20" t="s">
        <v>2730</v>
      </c>
      <c r="F16" s="20" t="s">
        <v>216</v>
      </c>
      <c r="G16" s="355" t="s">
        <v>2731</v>
      </c>
      <c r="H16" s="1215" t="s">
        <v>2735</v>
      </c>
      <c r="I16" s="355" t="s">
        <v>428</v>
      </c>
      <c r="J16" s="1130">
        <f>J15*70</f>
        <v>0</v>
      </c>
      <c r="K16" s="1129"/>
    </row>
    <row r="17" spans="3:11" s="358" customFormat="1" ht="14.25" customHeight="1">
      <c r="C17" s="367"/>
      <c r="D17" s="367"/>
      <c r="E17" s="20" t="s">
        <v>2730</v>
      </c>
      <c r="F17" s="20" t="s">
        <v>216</v>
      </c>
      <c r="G17" s="355" t="s">
        <v>2731</v>
      </c>
      <c r="H17" s="1215" t="s">
        <v>2736</v>
      </c>
      <c r="I17" s="355" t="s">
        <v>428</v>
      </c>
      <c r="J17" s="1206"/>
      <c r="K17" s="1206"/>
    </row>
    <row r="18" spans="3:11" s="358" customFormat="1" ht="14.25" customHeight="1">
      <c r="C18" s="367"/>
      <c r="D18" s="367"/>
      <c r="E18" s="20" t="s">
        <v>2730</v>
      </c>
      <c r="F18" s="20" t="s">
        <v>216</v>
      </c>
      <c r="G18" s="355" t="s">
        <v>2731</v>
      </c>
      <c r="H18" s="1215" t="s">
        <v>2737</v>
      </c>
      <c r="I18" s="355" t="s">
        <v>428</v>
      </c>
      <c r="J18" s="1130">
        <f>J17*70</f>
        <v>0</v>
      </c>
      <c r="K18" s="1129"/>
    </row>
    <row r="19" spans="3:11" s="358" customFormat="1" ht="15" customHeight="1">
      <c r="C19" s="353"/>
      <c r="D19" s="353"/>
      <c r="E19" s="353"/>
      <c r="F19" s="353"/>
      <c r="G19" s="355"/>
      <c r="H19" s="364" t="s">
        <v>2738</v>
      </c>
      <c r="I19" s="355"/>
      <c r="J19" s="1131">
        <f>J16+J18</f>
        <v>0</v>
      </c>
      <c r="K19" s="1131">
        <f>K16+K18</f>
        <v>0</v>
      </c>
    </row>
    <row r="20" spans="3:11" s="358" customFormat="1" ht="14.25" customHeight="1">
      <c r="C20" s="353"/>
      <c r="D20" s="353"/>
      <c r="E20" s="353"/>
      <c r="F20" s="353"/>
      <c r="G20" s="355"/>
      <c r="H20" s="355"/>
      <c r="I20" s="355"/>
      <c r="J20" s="1111"/>
      <c r="K20" s="1111"/>
    </row>
    <row r="21" spans="3:11" s="358" customFormat="1" ht="14.15" customHeight="1">
      <c r="C21" s="34" t="s">
        <v>2739</v>
      </c>
      <c r="D21" s="33"/>
      <c r="E21" s="33"/>
      <c r="F21" s="33"/>
      <c r="G21" s="33"/>
      <c r="H21" s="33"/>
      <c r="I21" s="33"/>
      <c r="J21" s="401"/>
      <c r="K21" s="401"/>
    </row>
    <row r="22" spans="3:11" s="358" customFormat="1" ht="13.4" customHeight="1">
      <c r="C22" s="11"/>
      <c r="D22" s="11"/>
      <c r="E22" s="11"/>
      <c r="F22" s="11"/>
      <c r="G22" s="11"/>
      <c r="H22" s="11"/>
      <c r="I22" s="11"/>
      <c r="J22" s="399"/>
      <c r="K22" s="399"/>
    </row>
    <row r="23" spans="3:11" s="358" customFormat="1" ht="13.4" customHeight="1">
      <c r="C23" s="20"/>
      <c r="D23" s="20"/>
      <c r="E23" s="20" t="s">
        <v>2730</v>
      </c>
      <c r="F23" s="20" t="s">
        <v>216</v>
      </c>
      <c r="G23" s="355" t="s">
        <v>2731</v>
      </c>
      <c r="H23" s="1215" t="s">
        <v>2732</v>
      </c>
      <c r="I23" s="355" t="s">
        <v>2740</v>
      </c>
      <c r="J23" s="1255"/>
      <c r="K23" s="1111"/>
    </row>
    <row r="24" spans="3:11" s="358" customFormat="1" ht="13.4" customHeight="1">
      <c r="C24" s="20"/>
      <c r="D24" s="20"/>
      <c r="E24" s="20" t="s">
        <v>2730</v>
      </c>
      <c r="F24" s="20" t="s">
        <v>216</v>
      </c>
      <c r="G24" s="355" t="s">
        <v>2731</v>
      </c>
      <c r="H24" s="1215" t="s">
        <v>2733</v>
      </c>
      <c r="I24" s="355" t="s">
        <v>2740</v>
      </c>
      <c r="J24" s="1255"/>
      <c r="K24" s="1111"/>
    </row>
    <row r="25" spans="3:11" s="358" customFormat="1" ht="13.4" customHeight="1">
      <c r="C25" s="20"/>
      <c r="D25" s="20"/>
      <c r="E25" s="20" t="s">
        <v>2730</v>
      </c>
      <c r="F25" s="20" t="s">
        <v>216</v>
      </c>
      <c r="G25" s="355" t="s">
        <v>2731</v>
      </c>
      <c r="H25" s="1215" t="s">
        <v>2734</v>
      </c>
      <c r="I25" s="355" t="s">
        <v>2740</v>
      </c>
      <c r="J25" s="1255"/>
      <c r="K25" s="1255"/>
    </row>
    <row r="26" spans="3:11" s="358" customFormat="1" ht="13.4" customHeight="1">
      <c r="C26" s="20"/>
      <c r="D26" s="20"/>
      <c r="E26" s="20" t="s">
        <v>2730</v>
      </c>
      <c r="F26" s="20" t="s">
        <v>216</v>
      </c>
      <c r="G26" s="355" t="s">
        <v>2731</v>
      </c>
      <c r="H26" s="1215" t="s">
        <v>2735</v>
      </c>
      <c r="I26" s="355" t="s">
        <v>2740</v>
      </c>
      <c r="J26" s="1130">
        <f>J25*115</f>
        <v>0</v>
      </c>
      <c r="K26" s="1255"/>
    </row>
    <row r="27" spans="3:11" s="358" customFormat="1" ht="13.4" customHeight="1">
      <c r="C27" s="367"/>
      <c r="D27" s="367"/>
      <c r="E27" s="20" t="s">
        <v>2730</v>
      </c>
      <c r="F27" s="20" t="s">
        <v>216</v>
      </c>
      <c r="G27" s="355" t="s">
        <v>2731</v>
      </c>
      <c r="H27" s="1215" t="s">
        <v>2736</v>
      </c>
      <c r="I27" s="355" t="s">
        <v>2740</v>
      </c>
      <c r="J27" s="1255"/>
      <c r="K27" s="1255"/>
    </row>
    <row r="28" spans="3:11" s="358" customFormat="1" ht="13.4" customHeight="1">
      <c r="C28" s="367"/>
      <c r="D28" s="367"/>
      <c r="E28" s="20" t="s">
        <v>2730</v>
      </c>
      <c r="F28" s="20" t="s">
        <v>216</v>
      </c>
      <c r="G28" s="355" t="s">
        <v>2731</v>
      </c>
      <c r="H28" s="1215" t="s">
        <v>2737</v>
      </c>
      <c r="I28" s="355" t="s">
        <v>2740</v>
      </c>
      <c r="J28" s="1130">
        <f>J27*115</f>
        <v>0</v>
      </c>
      <c r="K28" s="1255"/>
    </row>
    <row r="29" spans="3:11" s="358" customFormat="1" ht="15" customHeight="1">
      <c r="C29" s="353"/>
      <c r="D29" s="353"/>
      <c r="E29" s="353"/>
      <c r="F29" s="353"/>
      <c r="G29" s="355"/>
      <c r="H29" s="364" t="s">
        <v>2741</v>
      </c>
      <c r="I29" s="355"/>
      <c r="J29" s="1131">
        <f>J26+J28</f>
        <v>0</v>
      </c>
      <c r="K29" s="1131">
        <f>K26+K28</f>
        <v>0</v>
      </c>
    </row>
    <row r="30" spans="3:11" s="358" customFormat="1" ht="12.75" customHeight="1">
      <c r="C30" s="11"/>
      <c r="D30" s="11"/>
      <c r="E30" s="11"/>
      <c r="F30" s="11"/>
      <c r="G30" s="11"/>
      <c r="H30" s="11"/>
      <c r="I30" s="11"/>
      <c r="J30" s="399"/>
      <c r="K30" s="399"/>
    </row>
    <row r="31" spans="3:11" s="358" customFormat="1" ht="14.15" customHeight="1">
      <c r="C31" s="34" t="s">
        <v>2742</v>
      </c>
      <c r="D31" s="33"/>
      <c r="E31" s="33"/>
      <c r="F31" s="33"/>
      <c r="G31" s="33"/>
      <c r="H31" s="33"/>
      <c r="I31" s="33"/>
      <c r="J31" s="401"/>
      <c r="K31" s="401"/>
    </row>
    <row r="33" spans="2:11" s="358" customFormat="1" ht="14.25" customHeight="1">
      <c r="B33" s="357"/>
      <c r="C33" s="20"/>
      <c r="D33" s="20"/>
      <c r="E33" s="20" t="s">
        <v>2730</v>
      </c>
      <c r="F33" s="20" t="s">
        <v>216</v>
      </c>
      <c r="G33" s="355" t="s">
        <v>2731</v>
      </c>
      <c r="H33" s="1216" t="s">
        <v>2743</v>
      </c>
      <c r="I33" s="355" t="s">
        <v>2740</v>
      </c>
      <c r="J33" s="1206"/>
      <c r="K33" s="1111"/>
    </row>
    <row r="34" spans="2:11" s="358" customFormat="1" ht="15.5">
      <c r="B34" s="357"/>
      <c r="C34" s="20"/>
      <c r="D34" s="20"/>
      <c r="E34" s="20" t="s">
        <v>2730</v>
      </c>
      <c r="F34" s="20" t="s">
        <v>216</v>
      </c>
      <c r="G34" s="355" t="s">
        <v>2731</v>
      </c>
      <c r="H34" s="1216" t="s">
        <v>2744</v>
      </c>
      <c r="I34" s="355" t="s">
        <v>2740</v>
      </c>
      <c r="J34" s="1255"/>
      <c r="K34" s="1255"/>
    </row>
    <row r="35" spans="2:11" s="358" customFormat="1" ht="31.5" customHeight="1">
      <c r="B35" s="357"/>
      <c r="C35" s="20"/>
      <c r="D35" s="20"/>
      <c r="E35" s="20" t="s">
        <v>2730</v>
      </c>
      <c r="F35" s="20" t="s">
        <v>216</v>
      </c>
      <c r="G35" s="355" t="s">
        <v>2731</v>
      </c>
      <c r="H35" s="1217" t="s">
        <v>2745</v>
      </c>
      <c r="I35" s="355" t="s">
        <v>2740</v>
      </c>
      <c r="J35" s="1255"/>
      <c r="K35" s="1255"/>
    </row>
    <row r="36" spans="2:11" s="358" customFormat="1" ht="14.25" customHeight="1">
      <c r="B36" s="353"/>
      <c r="C36" s="353"/>
      <c r="D36" s="353"/>
      <c r="E36" s="353"/>
      <c r="F36" s="353"/>
      <c r="G36" s="355"/>
      <c r="H36" s="355"/>
      <c r="I36" s="355"/>
      <c r="J36" s="1111"/>
      <c r="K36" s="1111"/>
    </row>
    <row r="37" spans="2:11" s="358" customFormat="1" ht="14.25" customHeight="1">
      <c r="B37" s="353"/>
      <c r="C37" s="353"/>
      <c r="D37" s="353"/>
      <c r="E37" s="353"/>
      <c r="F37" s="353"/>
      <c r="G37" s="355"/>
      <c r="H37" s="364" t="s">
        <v>2746</v>
      </c>
      <c r="I37" s="355"/>
      <c r="J37" s="1131">
        <f>J19+J29+J35</f>
        <v>0</v>
      </c>
      <c r="K37" s="1131">
        <f>K19+K29+K35</f>
        <v>0</v>
      </c>
    </row>
    <row r="38" spans="2:11" s="358" customFormat="1" ht="18">
      <c r="B38" s="28" t="s">
        <v>1553</v>
      </c>
      <c r="C38" s="27"/>
      <c r="D38" s="27"/>
      <c r="E38" s="27"/>
      <c r="F38" s="27"/>
      <c r="G38" s="27"/>
      <c r="H38" s="27"/>
      <c r="I38" s="27"/>
      <c r="J38" s="27"/>
      <c r="K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50C5D-9262-4516-8B30-CA16F5AC285A}">
  <sheetPr codeName="Sheet45">
    <tabColor theme="9"/>
    <pageSetUpPr autoPageBreaks="0"/>
  </sheetPr>
  <dimension ref="A1:XFC109"/>
  <sheetViews>
    <sheetView zoomScale="40" zoomScaleNormal="40" workbookViewId="0">
      <pane ySplit="9" topLeftCell="A10" activePane="bottomLeft" state="frozen"/>
      <selection activeCell="G59" sqref="G59"/>
      <selection pane="bottomLeft" activeCell="J64" sqref="J64:J109"/>
    </sheetView>
  </sheetViews>
  <sheetFormatPr defaultColWidth="0" defaultRowHeight="14"/>
  <cols>
    <col min="1" max="1" width="14.453125" style="11" customWidth="1"/>
    <col min="2" max="3" width="1.453125" style="11" customWidth="1"/>
    <col min="4" max="4" width="34.453125" style="11" bestFit="1" customWidth="1"/>
    <col min="5" max="5" width="21.453125" style="11" bestFit="1" customWidth="1"/>
    <col min="6" max="6" width="18.453125" style="11" hidden="1" customWidth="1"/>
    <col min="7" max="7" width="12.54296875" style="11" hidden="1" customWidth="1"/>
    <col min="8" max="8" width="25.453125" style="11" bestFit="1" customWidth="1"/>
    <col min="9" max="9" width="18.453125" style="11" customWidth="1"/>
    <col min="10" max="15" width="11.54296875" style="11" customWidth="1"/>
    <col min="16" max="20" width="1.54296875" style="11" customWidth="1"/>
    <col min="21" max="27" width="11.54296875" style="11" hidden="1" customWidth="1"/>
    <col min="28" max="37" width="18.453125" style="11" hidden="1" customWidth="1"/>
    <col min="38" max="44" width="14" style="11" hidden="1" customWidth="1"/>
    <col min="45" max="59" width="18.453125" style="11" hidden="1" customWidth="1"/>
    <col min="60" max="84" width="18.453125" style="11" hidden="1"/>
    <col min="85" max="16383" width="0" style="11" hidden="1"/>
    <col min="16384" max="16384" width="10.453125" style="11" hidden="1" customWidth="1"/>
  </cols>
  <sheetData>
    <row r="1" spans="1:15" s="2" customFormat="1" ht="25">
      <c r="A1" s="62" t="s">
        <v>1365</v>
      </c>
      <c r="B1" s="3"/>
      <c r="I1" s="4" t="s">
        <v>1</v>
      </c>
      <c r="J1" s="4"/>
      <c r="K1" s="4"/>
      <c r="L1" s="4"/>
      <c r="M1" s="4"/>
      <c r="N1" s="4"/>
    </row>
    <row r="2" spans="1:15" s="2" customFormat="1" ht="25">
      <c r="A2" s="4" t="str">
        <f>Cover!$E$13</f>
        <v>Master</v>
      </c>
      <c r="B2" s="3"/>
    </row>
    <row r="3" spans="1:15" s="2" customFormat="1" ht="25">
      <c r="A3" s="4">
        <f>Cover!$E$15</f>
        <v>2025</v>
      </c>
      <c r="B3" s="4"/>
      <c r="C3" s="4"/>
    </row>
    <row r="4" spans="1:15" s="5" customFormat="1" ht="25.5" thickBot="1">
      <c r="A4" s="1302" t="s">
        <v>64</v>
      </c>
      <c r="B4" s="6"/>
    </row>
    <row r="5" spans="1:15" s="263" customFormat="1" ht="15.5">
      <c r="A5" s="260"/>
      <c r="B5" s="261"/>
      <c r="C5" s="9"/>
      <c r="D5" s="9"/>
      <c r="E5" s="9"/>
      <c r="F5" s="9"/>
      <c r="G5" s="9"/>
      <c r="H5" s="9"/>
      <c r="I5" s="262"/>
      <c r="J5" s="262"/>
      <c r="K5" s="262"/>
      <c r="L5" s="262"/>
      <c r="M5" s="262"/>
      <c r="N5" s="262"/>
      <c r="O5" s="262"/>
    </row>
    <row r="6" spans="1:15" s="263" customFormat="1" ht="15.5">
      <c r="A6" s="264"/>
      <c r="B6" s="265"/>
      <c r="C6" s="36"/>
      <c r="D6" s="36" t="s">
        <v>1624</v>
      </c>
      <c r="E6" s="36" t="s">
        <v>1625</v>
      </c>
      <c r="F6" s="36" t="s">
        <v>2578</v>
      </c>
      <c r="G6" s="36" t="s">
        <v>2579</v>
      </c>
      <c r="H6" s="36" t="s">
        <v>238</v>
      </c>
      <c r="I6" s="36" t="s">
        <v>2726</v>
      </c>
      <c r="J6" s="11"/>
      <c r="K6" s="11"/>
      <c r="L6" s="11"/>
      <c r="M6" s="11"/>
      <c r="N6" s="11"/>
      <c r="O6" s="266"/>
    </row>
    <row r="7" spans="1:15" s="263" customFormat="1" ht="94.5">
      <c r="A7" s="11"/>
      <c r="B7" s="11"/>
      <c r="C7" s="11"/>
      <c r="D7" s="11"/>
      <c r="E7" s="11"/>
      <c r="F7" s="11"/>
      <c r="G7" s="11"/>
      <c r="H7" s="11"/>
      <c r="I7" s="11"/>
      <c r="J7" s="272" t="s">
        <v>2747</v>
      </c>
      <c r="K7" s="272" t="s">
        <v>2748</v>
      </c>
      <c r="L7" s="272" t="s">
        <v>2749</v>
      </c>
      <c r="M7" s="272" t="s">
        <v>2750</v>
      </c>
      <c r="N7" s="272" t="s">
        <v>2751</v>
      </c>
      <c r="O7" s="272" t="s">
        <v>2752</v>
      </c>
    </row>
    <row r="8" spans="1:15" s="263" customFormat="1" ht="6" customHeight="1">
      <c r="A8" s="11"/>
      <c r="B8" s="11"/>
      <c r="C8" s="11"/>
      <c r="D8" s="11"/>
      <c r="E8" s="11"/>
      <c r="F8" s="11"/>
      <c r="G8" s="11"/>
      <c r="H8" s="11"/>
      <c r="I8" s="11"/>
      <c r="J8" s="801"/>
      <c r="K8" s="801"/>
      <c r="L8" s="801"/>
      <c r="M8" s="801"/>
      <c r="N8" s="801"/>
      <c r="O8" s="801"/>
    </row>
    <row r="9" spans="1:15" s="358" customFormat="1" ht="18">
      <c r="A9" s="27"/>
      <c r="B9" s="28" t="s">
        <v>2753</v>
      </c>
      <c r="C9" s="27"/>
      <c r="D9" s="27"/>
      <c r="E9" s="27"/>
      <c r="F9" s="27"/>
      <c r="G9" s="27"/>
      <c r="H9" s="27"/>
      <c r="I9" s="27"/>
      <c r="J9" s="27"/>
      <c r="K9" s="27"/>
      <c r="L9" s="27"/>
      <c r="M9" s="27"/>
      <c r="N9" s="27"/>
      <c r="O9" s="27"/>
    </row>
    <row r="10" spans="1:15" s="263" customFormat="1" ht="7.5" customHeight="1">
      <c r="A10" s="11"/>
      <c r="B10" s="75"/>
      <c r="C10" s="11"/>
      <c r="D10" s="11"/>
      <c r="E10" s="11"/>
      <c r="F10" s="11"/>
      <c r="G10" s="11"/>
      <c r="H10" s="11"/>
      <c r="I10" s="11"/>
      <c r="J10" s="11"/>
      <c r="K10" s="11"/>
      <c r="L10" s="11"/>
      <c r="M10" s="11"/>
      <c r="N10" s="11"/>
      <c r="O10" s="11"/>
    </row>
    <row r="11" spans="1:15" s="263" customFormat="1" ht="14.15" customHeight="1">
      <c r="A11" s="340"/>
      <c r="B11" s="340"/>
      <c r="C11" s="34" t="s">
        <v>2754</v>
      </c>
      <c r="D11" s="33"/>
      <c r="E11" s="33"/>
      <c r="F11" s="33"/>
      <c r="G11" s="33"/>
      <c r="H11" s="33"/>
      <c r="I11" s="33"/>
      <c r="J11" s="33"/>
      <c r="K11" s="33"/>
      <c r="L11" s="33"/>
      <c r="M11" s="33"/>
      <c r="N11" s="33"/>
      <c r="O11" s="33"/>
    </row>
    <row r="12" spans="1:15" s="263" customFormat="1">
      <c r="A12" s="11"/>
      <c r="B12" s="11"/>
      <c r="C12" s="11"/>
      <c r="D12" s="11"/>
      <c r="E12" s="11"/>
      <c r="F12" s="11"/>
      <c r="G12" s="11"/>
      <c r="H12" s="11"/>
      <c r="I12" s="11"/>
      <c r="J12" s="11"/>
      <c r="K12" s="11"/>
      <c r="L12" s="11"/>
      <c r="M12" s="11"/>
      <c r="N12" s="11"/>
      <c r="O12" s="11"/>
    </row>
    <row r="13" spans="1:15" s="263" customFormat="1" ht="15.5">
      <c r="A13" s="260"/>
      <c r="B13" s="261"/>
      <c r="C13" s="20"/>
      <c r="D13" s="20" t="s">
        <v>2730</v>
      </c>
      <c r="E13" s="20" t="s">
        <v>216</v>
      </c>
      <c r="F13" s="20"/>
      <c r="G13" s="20"/>
      <c r="H13" s="20" t="s">
        <v>2755</v>
      </c>
      <c r="I13" s="395" t="s">
        <v>2756</v>
      </c>
      <c r="J13" s="1256"/>
      <c r="K13" s="931">
        <f t="shared" ref="K13:K45" si="0">J13*J64</f>
        <v>0</v>
      </c>
      <c r="L13" s="1256"/>
      <c r="M13" s="931">
        <f t="shared" ref="M13:M45" si="1">L13*J64</f>
        <v>0</v>
      </c>
      <c r="N13" s="267"/>
      <c r="O13" s="931">
        <f t="shared" ref="O13" si="2">N13*J64</f>
        <v>0</v>
      </c>
    </row>
    <row r="14" spans="1:15" s="263" customFormat="1" ht="15.5">
      <c r="A14" s="260"/>
      <c r="B14" s="261"/>
      <c r="C14" s="20"/>
      <c r="D14" s="20" t="s">
        <v>2730</v>
      </c>
      <c r="E14" s="20" t="s">
        <v>216</v>
      </c>
      <c r="F14" s="20"/>
      <c r="G14" s="20"/>
      <c r="H14" s="20" t="s">
        <v>2755</v>
      </c>
      <c r="I14" s="395" t="s">
        <v>2757</v>
      </c>
      <c r="J14" s="1256"/>
      <c r="K14" s="931">
        <f t="shared" si="0"/>
        <v>0</v>
      </c>
      <c r="L14" s="1256"/>
      <c r="M14" s="931">
        <f t="shared" si="1"/>
        <v>0</v>
      </c>
      <c r="N14" s="267"/>
      <c r="O14" s="931">
        <f>N14</f>
        <v>0</v>
      </c>
    </row>
    <row r="15" spans="1:15" s="263" customFormat="1" ht="15.5">
      <c r="A15" s="260"/>
      <c r="B15" s="261"/>
      <c r="C15" s="20"/>
      <c r="D15" s="20" t="s">
        <v>2730</v>
      </c>
      <c r="E15" s="20" t="s">
        <v>216</v>
      </c>
      <c r="F15" s="20"/>
      <c r="G15" s="20"/>
      <c r="H15" s="20" t="s">
        <v>2755</v>
      </c>
      <c r="I15" s="395" t="s">
        <v>2758</v>
      </c>
      <c r="J15" s="1256"/>
      <c r="K15" s="931">
        <f t="shared" si="0"/>
        <v>0</v>
      </c>
      <c r="L15" s="1256"/>
      <c r="M15" s="931">
        <f t="shared" si="1"/>
        <v>0</v>
      </c>
      <c r="N15" s="267"/>
      <c r="O15" s="931">
        <f t="shared" ref="O15:O58" si="3">N15</f>
        <v>0</v>
      </c>
    </row>
    <row r="16" spans="1:15" s="268" customFormat="1">
      <c r="D16" s="20" t="s">
        <v>2730</v>
      </c>
      <c r="E16" s="20" t="s">
        <v>216</v>
      </c>
      <c r="F16" s="20"/>
      <c r="G16" s="20"/>
      <c r="H16" s="20" t="s">
        <v>2755</v>
      </c>
      <c r="I16" s="395" t="s">
        <v>2759</v>
      </c>
      <c r="J16" s="1256"/>
      <c r="K16" s="931">
        <f t="shared" si="0"/>
        <v>0</v>
      </c>
      <c r="L16" s="1256"/>
      <c r="M16" s="931">
        <f t="shared" si="1"/>
        <v>0</v>
      </c>
      <c r="N16" s="267"/>
      <c r="O16" s="931">
        <f t="shared" si="3"/>
        <v>0</v>
      </c>
    </row>
    <row r="17" spans="4:15" s="268" customFormat="1">
      <c r="D17" s="20" t="s">
        <v>2730</v>
      </c>
      <c r="E17" s="20" t="s">
        <v>216</v>
      </c>
      <c r="F17" s="20"/>
      <c r="G17" s="20"/>
      <c r="H17" s="20" t="s">
        <v>2755</v>
      </c>
      <c r="I17" s="395" t="s">
        <v>2760</v>
      </c>
      <c r="J17" s="1256"/>
      <c r="K17" s="931">
        <f t="shared" si="0"/>
        <v>0</v>
      </c>
      <c r="L17" s="1256"/>
      <c r="M17" s="931">
        <f t="shared" si="1"/>
        <v>0</v>
      </c>
      <c r="N17" s="267"/>
      <c r="O17" s="931">
        <f t="shared" si="3"/>
        <v>0</v>
      </c>
    </row>
    <row r="18" spans="4:15" s="268" customFormat="1">
      <c r="D18" s="20" t="s">
        <v>2730</v>
      </c>
      <c r="E18" s="20" t="s">
        <v>216</v>
      </c>
      <c r="F18" s="20"/>
      <c r="G18" s="20"/>
      <c r="H18" s="20" t="s">
        <v>2755</v>
      </c>
      <c r="I18" s="395" t="s">
        <v>2761</v>
      </c>
      <c r="J18" s="1256"/>
      <c r="K18" s="931">
        <f t="shared" si="0"/>
        <v>0</v>
      </c>
      <c r="L18" s="1256"/>
      <c r="M18" s="931">
        <f t="shared" si="1"/>
        <v>0</v>
      </c>
      <c r="N18" s="267"/>
      <c r="O18" s="931">
        <f t="shared" si="3"/>
        <v>0</v>
      </c>
    </row>
    <row r="19" spans="4:15" s="268" customFormat="1">
      <c r="D19" s="20" t="s">
        <v>2730</v>
      </c>
      <c r="E19" s="20" t="s">
        <v>216</v>
      </c>
      <c r="F19" s="20"/>
      <c r="G19" s="20"/>
      <c r="H19" s="20" t="s">
        <v>2755</v>
      </c>
      <c r="I19" s="395" t="s">
        <v>2762</v>
      </c>
      <c r="J19" s="1256"/>
      <c r="K19" s="931">
        <f t="shared" si="0"/>
        <v>0</v>
      </c>
      <c r="L19" s="1256"/>
      <c r="M19" s="931">
        <f t="shared" si="1"/>
        <v>0</v>
      </c>
      <c r="N19" s="267"/>
      <c r="O19" s="931">
        <f t="shared" si="3"/>
        <v>0</v>
      </c>
    </row>
    <row r="20" spans="4:15" s="268" customFormat="1">
      <c r="D20" s="20" t="s">
        <v>2730</v>
      </c>
      <c r="E20" s="20" t="s">
        <v>216</v>
      </c>
      <c r="F20" s="20"/>
      <c r="G20" s="20"/>
      <c r="H20" s="20" t="s">
        <v>2755</v>
      </c>
      <c r="I20" s="395" t="s">
        <v>2763</v>
      </c>
      <c r="J20" s="1256"/>
      <c r="K20" s="931">
        <f t="shared" si="0"/>
        <v>0</v>
      </c>
      <c r="L20" s="1256"/>
      <c r="M20" s="931">
        <f t="shared" si="1"/>
        <v>0</v>
      </c>
      <c r="N20" s="267"/>
      <c r="O20" s="931">
        <f t="shared" si="3"/>
        <v>0</v>
      </c>
    </row>
    <row r="21" spans="4:15" s="268" customFormat="1">
      <c r="D21" s="20" t="s">
        <v>2730</v>
      </c>
      <c r="E21" s="20" t="s">
        <v>216</v>
      </c>
      <c r="F21" s="20"/>
      <c r="G21" s="20"/>
      <c r="H21" s="20" t="s">
        <v>2755</v>
      </c>
      <c r="I21" s="395" t="s">
        <v>2764</v>
      </c>
      <c r="J21" s="1256"/>
      <c r="K21" s="931">
        <f t="shared" si="0"/>
        <v>0</v>
      </c>
      <c r="L21" s="1256"/>
      <c r="M21" s="931">
        <f t="shared" si="1"/>
        <v>0</v>
      </c>
      <c r="N21" s="267"/>
      <c r="O21" s="931">
        <f t="shared" si="3"/>
        <v>0</v>
      </c>
    </row>
    <row r="22" spans="4:15" s="268" customFormat="1">
      <c r="D22" s="20" t="s">
        <v>2730</v>
      </c>
      <c r="E22" s="20" t="s">
        <v>216</v>
      </c>
      <c r="F22" s="20"/>
      <c r="G22" s="20"/>
      <c r="H22" s="20" t="s">
        <v>2755</v>
      </c>
      <c r="I22" s="395" t="s">
        <v>2765</v>
      </c>
      <c r="J22" s="1256"/>
      <c r="K22" s="931">
        <f t="shared" si="0"/>
        <v>0</v>
      </c>
      <c r="L22" s="1256"/>
      <c r="M22" s="931">
        <f t="shared" si="1"/>
        <v>0</v>
      </c>
      <c r="N22" s="267"/>
      <c r="O22" s="931">
        <f t="shared" si="3"/>
        <v>0</v>
      </c>
    </row>
    <row r="23" spans="4:15" s="268" customFormat="1">
      <c r="D23" s="20" t="s">
        <v>2730</v>
      </c>
      <c r="E23" s="20" t="s">
        <v>216</v>
      </c>
      <c r="F23" s="20"/>
      <c r="G23" s="20"/>
      <c r="H23" s="20" t="s">
        <v>2755</v>
      </c>
      <c r="I23" s="395" t="s">
        <v>2766</v>
      </c>
      <c r="J23" s="1256"/>
      <c r="K23" s="931">
        <f t="shared" si="0"/>
        <v>0</v>
      </c>
      <c r="L23" s="1256"/>
      <c r="M23" s="931">
        <f t="shared" si="1"/>
        <v>0</v>
      </c>
      <c r="N23" s="267"/>
      <c r="O23" s="931">
        <f t="shared" si="3"/>
        <v>0</v>
      </c>
    </row>
    <row r="24" spans="4:15" s="268" customFormat="1">
      <c r="D24" s="20" t="s">
        <v>2730</v>
      </c>
      <c r="E24" s="20" t="s">
        <v>216</v>
      </c>
      <c r="F24" s="20"/>
      <c r="G24" s="20"/>
      <c r="H24" s="20" t="s">
        <v>2755</v>
      </c>
      <c r="I24" s="395" t="s">
        <v>2767</v>
      </c>
      <c r="J24" s="1256"/>
      <c r="K24" s="931">
        <f t="shared" si="0"/>
        <v>0</v>
      </c>
      <c r="L24" s="1256"/>
      <c r="M24" s="931">
        <f t="shared" si="1"/>
        <v>0</v>
      </c>
      <c r="N24" s="267"/>
      <c r="O24" s="931">
        <f t="shared" si="3"/>
        <v>0</v>
      </c>
    </row>
    <row r="25" spans="4:15" s="268" customFormat="1">
      <c r="D25" s="20" t="s">
        <v>2730</v>
      </c>
      <c r="E25" s="20" t="s">
        <v>216</v>
      </c>
      <c r="F25" s="20"/>
      <c r="G25" s="20"/>
      <c r="H25" s="20" t="s">
        <v>2755</v>
      </c>
      <c r="I25" s="395" t="s">
        <v>2768</v>
      </c>
      <c r="J25" s="1256"/>
      <c r="K25" s="931">
        <f t="shared" si="0"/>
        <v>0</v>
      </c>
      <c r="L25" s="1256"/>
      <c r="M25" s="931">
        <f t="shared" si="1"/>
        <v>0</v>
      </c>
      <c r="N25" s="267"/>
      <c r="O25" s="931">
        <f t="shared" si="3"/>
        <v>0</v>
      </c>
    </row>
    <row r="26" spans="4:15" s="268" customFormat="1">
      <c r="D26" s="20" t="s">
        <v>2730</v>
      </c>
      <c r="E26" s="20" t="s">
        <v>216</v>
      </c>
      <c r="F26" s="20"/>
      <c r="G26" s="20"/>
      <c r="H26" s="20" t="s">
        <v>2755</v>
      </c>
      <c r="I26" s="395" t="s">
        <v>2769</v>
      </c>
      <c r="J26" s="1256"/>
      <c r="K26" s="931">
        <f t="shared" si="0"/>
        <v>0</v>
      </c>
      <c r="L26" s="1256"/>
      <c r="M26" s="931">
        <f t="shared" si="1"/>
        <v>0</v>
      </c>
      <c r="N26" s="267"/>
      <c r="O26" s="931">
        <f t="shared" si="3"/>
        <v>0</v>
      </c>
    </row>
    <row r="27" spans="4:15" s="268" customFormat="1">
      <c r="D27" s="20" t="s">
        <v>2730</v>
      </c>
      <c r="E27" s="20" t="s">
        <v>216</v>
      </c>
      <c r="F27" s="20"/>
      <c r="G27" s="20"/>
      <c r="H27" s="20" t="s">
        <v>2755</v>
      </c>
      <c r="I27" s="395" t="s">
        <v>2770</v>
      </c>
      <c r="J27" s="1256"/>
      <c r="K27" s="931">
        <f t="shared" si="0"/>
        <v>0</v>
      </c>
      <c r="L27" s="1256"/>
      <c r="M27" s="931">
        <f t="shared" si="1"/>
        <v>0</v>
      </c>
      <c r="N27" s="267"/>
      <c r="O27" s="931">
        <f t="shared" si="3"/>
        <v>0</v>
      </c>
    </row>
    <row r="28" spans="4:15" s="268" customFormat="1">
      <c r="D28" s="20" t="s">
        <v>2730</v>
      </c>
      <c r="E28" s="20" t="s">
        <v>216</v>
      </c>
      <c r="F28" s="20"/>
      <c r="G28" s="20"/>
      <c r="H28" s="20" t="s">
        <v>2755</v>
      </c>
      <c r="I28" s="395" t="s">
        <v>2771</v>
      </c>
      <c r="J28" s="1256"/>
      <c r="K28" s="931">
        <f t="shared" si="0"/>
        <v>0</v>
      </c>
      <c r="L28" s="1256"/>
      <c r="M28" s="931">
        <f t="shared" si="1"/>
        <v>0</v>
      </c>
      <c r="N28" s="267"/>
      <c r="O28" s="931">
        <f t="shared" si="3"/>
        <v>0</v>
      </c>
    </row>
    <row r="29" spans="4:15" s="268" customFormat="1">
      <c r="D29" s="20" t="s">
        <v>2730</v>
      </c>
      <c r="E29" s="20" t="s">
        <v>216</v>
      </c>
      <c r="F29" s="20"/>
      <c r="G29" s="20"/>
      <c r="H29" s="20" t="s">
        <v>2755</v>
      </c>
      <c r="I29" s="395" t="s">
        <v>2772</v>
      </c>
      <c r="J29" s="1256"/>
      <c r="K29" s="931">
        <f t="shared" si="0"/>
        <v>0</v>
      </c>
      <c r="L29" s="1256"/>
      <c r="M29" s="931">
        <f t="shared" si="1"/>
        <v>0</v>
      </c>
      <c r="N29" s="267"/>
      <c r="O29" s="931">
        <f t="shared" si="3"/>
        <v>0</v>
      </c>
    </row>
    <row r="30" spans="4:15" s="268" customFormat="1">
      <c r="D30" s="20" t="s">
        <v>2730</v>
      </c>
      <c r="E30" s="20" t="s">
        <v>216</v>
      </c>
      <c r="F30" s="20"/>
      <c r="G30" s="20"/>
      <c r="H30" s="20" t="s">
        <v>2755</v>
      </c>
      <c r="I30" s="395" t="s">
        <v>2773</v>
      </c>
      <c r="J30" s="1256"/>
      <c r="K30" s="931">
        <f t="shared" si="0"/>
        <v>0</v>
      </c>
      <c r="L30" s="1256"/>
      <c r="M30" s="931">
        <f t="shared" si="1"/>
        <v>0</v>
      </c>
      <c r="N30" s="267"/>
      <c r="O30" s="931">
        <f t="shared" si="3"/>
        <v>0</v>
      </c>
    </row>
    <row r="31" spans="4:15" s="268" customFormat="1">
      <c r="D31" s="20" t="s">
        <v>2730</v>
      </c>
      <c r="E31" s="20" t="s">
        <v>216</v>
      </c>
      <c r="F31" s="20"/>
      <c r="G31" s="20"/>
      <c r="H31" s="20" t="s">
        <v>2755</v>
      </c>
      <c r="I31" s="395" t="s">
        <v>2774</v>
      </c>
      <c r="J31" s="1256"/>
      <c r="K31" s="931">
        <f t="shared" si="0"/>
        <v>0</v>
      </c>
      <c r="L31" s="1256"/>
      <c r="M31" s="931">
        <f t="shared" si="1"/>
        <v>0</v>
      </c>
      <c r="N31" s="267"/>
      <c r="O31" s="931">
        <f t="shared" si="3"/>
        <v>0</v>
      </c>
    </row>
    <row r="32" spans="4:15" s="268" customFormat="1">
      <c r="D32" s="20" t="s">
        <v>2730</v>
      </c>
      <c r="E32" s="20" t="s">
        <v>216</v>
      </c>
      <c r="F32" s="20"/>
      <c r="G32" s="20"/>
      <c r="H32" s="20" t="s">
        <v>2755</v>
      </c>
      <c r="I32" s="395" t="s">
        <v>2775</v>
      </c>
      <c r="J32" s="1256"/>
      <c r="K32" s="931">
        <f t="shared" si="0"/>
        <v>0</v>
      </c>
      <c r="L32" s="1256"/>
      <c r="M32" s="931">
        <f t="shared" si="1"/>
        <v>0</v>
      </c>
      <c r="N32" s="267"/>
      <c r="O32" s="931">
        <f t="shared" si="3"/>
        <v>0</v>
      </c>
    </row>
    <row r="33" spans="4:15" s="268" customFormat="1">
      <c r="D33" s="20" t="s">
        <v>2730</v>
      </c>
      <c r="E33" s="20" t="s">
        <v>216</v>
      </c>
      <c r="F33" s="20"/>
      <c r="G33" s="20"/>
      <c r="H33" s="20" t="s">
        <v>2755</v>
      </c>
      <c r="I33" s="395" t="s">
        <v>2776</v>
      </c>
      <c r="J33" s="1256"/>
      <c r="K33" s="931">
        <f t="shared" si="0"/>
        <v>0</v>
      </c>
      <c r="L33" s="1256"/>
      <c r="M33" s="931">
        <f t="shared" si="1"/>
        <v>0</v>
      </c>
      <c r="N33" s="267"/>
      <c r="O33" s="931">
        <f t="shared" si="3"/>
        <v>0</v>
      </c>
    </row>
    <row r="34" spans="4:15" s="268" customFormat="1">
      <c r="D34" s="20" t="s">
        <v>2730</v>
      </c>
      <c r="E34" s="20" t="s">
        <v>216</v>
      </c>
      <c r="F34" s="20"/>
      <c r="G34" s="20"/>
      <c r="H34" s="20" t="s">
        <v>2755</v>
      </c>
      <c r="I34" s="395" t="s">
        <v>2777</v>
      </c>
      <c r="J34" s="1256"/>
      <c r="K34" s="931">
        <f t="shared" si="0"/>
        <v>0</v>
      </c>
      <c r="L34" s="1256"/>
      <c r="M34" s="931">
        <f t="shared" si="1"/>
        <v>0</v>
      </c>
      <c r="N34" s="267"/>
      <c r="O34" s="931">
        <f t="shared" si="3"/>
        <v>0</v>
      </c>
    </row>
    <row r="35" spans="4:15" s="268" customFormat="1">
      <c r="D35" s="20" t="s">
        <v>2730</v>
      </c>
      <c r="E35" s="20" t="s">
        <v>216</v>
      </c>
      <c r="F35" s="20"/>
      <c r="G35" s="20"/>
      <c r="H35" s="20" t="s">
        <v>2755</v>
      </c>
      <c r="I35" s="395" t="s">
        <v>2778</v>
      </c>
      <c r="J35" s="1256"/>
      <c r="K35" s="931">
        <f t="shared" si="0"/>
        <v>0</v>
      </c>
      <c r="L35" s="1256"/>
      <c r="M35" s="931">
        <f t="shared" si="1"/>
        <v>0</v>
      </c>
      <c r="N35" s="267"/>
      <c r="O35" s="931">
        <f t="shared" si="3"/>
        <v>0</v>
      </c>
    </row>
    <row r="36" spans="4:15" s="268" customFormat="1">
      <c r="D36" s="20" t="s">
        <v>2730</v>
      </c>
      <c r="E36" s="20" t="s">
        <v>216</v>
      </c>
      <c r="F36" s="20"/>
      <c r="G36" s="20"/>
      <c r="H36" s="20" t="s">
        <v>2755</v>
      </c>
      <c r="I36" s="395" t="s">
        <v>2779</v>
      </c>
      <c r="J36" s="1256"/>
      <c r="K36" s="931">
        <f t="shared" si="0"/>
        <v>0</v>
      </c>
      <c r="L36" s="1256"/>
      <c r="M36" s="931">
        <f t="shared" si="1"/>
        <v>0</v>
      </c>
      <c r="N36" s="267"/>
      <c r="O36" s="931">
        <f t="shared" si="3"/>
        <v>0</v>
      </c>
    </row>
    <row r="37" spans="4:15" s="268" customFormat="1">
      <c r="D37" s="20" t="s">
        <v>2730</v>
      </c>
      <c r="E37" s="20" t="s">
        <v>216</v>
      </c>
      <c r="F37" s="20"/>
      <c r="G37" s="20"/>
      <c r="H37" s="20" t="s">
        <v>2755</v>
      </c>
      <c r="I37" s="395" t="s">
        <v>2780</v>
      </c>
      <c r="J37" s="1256"/>
      <c r="K37" s="931">
        <f t="shared" si="0"/>
        <v>0</v>
      </c>
      <c r="L37" s="1256"/>
      <c r="M37" s="931">
        <f t="shared" si="1"/>
        <v>0</v>
      </c>
      <c r="N37" s="267"/>
      <c r="O37" s="931">
        <f t="shared" si="3"/>
        <v>0</v>
      </c>
    </row>
    <row r="38" spans="4:15" s="268" customFormat="1">
      <c r="D38" s="20" t="s">
        <v>2730</v>
      </c>
      <c r="E38" s="20" t="s">
        <v>216</v>
      </c>
      <c r="F38" s="20"/>
      <c r="G38" s="20"/>
      <c r="H38" s="20" t="s">
        <v>2755</v>
      </c>
      <c r="I38" s="395" t="s">
        <v>2781</v>
      </c>
      <c r="J38" s="1256"/>
      <c r="K38" s="931">
        <f t="shared" si="0"/>
        <v>0</v>
      </c>
      <c r="L38" s="1256"/>
      <c r="M38" s="931">
        <f t="shared" si="1"/>
        <v>0</v>
      </c>
      <c r="N38" s="267"/>
      <c r="O38" s="931">
        <f t="shared" si="3"/>
        <v>0</v>
      </c>
    </row>
    <row r="39" spans="4:15" s="268" customFormat="1">
      <c r="D39" s="20" t="s">
        <v>2730</v>
      </c>
      <c r="E39" s="20" t="s">
        <v>216</v>
      </c>
      <c r="F39" s="20"/>
      <c r="G39" s="20"/>
      <c r="H39" s="20" t="s">
        <v>2755</v>
      </c>
      <c r="I39" s="395" t="s">
        <v>2782</v>
      </c>
      <c r="J39" s="1256"/>
      <c r="K39" s="931">
        <f t="shared" si="0"/>
        <v>0</v>
      </c>
      <c r="L39" s="1256"/>
      <c r="M39" s="931">
        <f t="shared" si="1"/>
        <v>0</v>
      </c>
      <c r="N39" s="267"/>
      <c r="O39" s="931">
        <f t="shared" si="3"/>
        <v>0</v>
      </c>
    </row>
    <row r="40" spans="4:15" s="268" customFormat="1">
      <c r="D40" s="20" t="s">
        <v>2730</v>
      </c>
      <c r="E40" s="20" t="s">
        <v>216</v>
      </c>
      <c r="F40" s="20"/>
      <c r="G40" s="20"/>
      <c r="H40" s="20" t="s">
        <v>2755</v>
      </c>
      <c r="I40" s="395" t="s">
        <v>2783</v>
      </c>
      <c r="J40" s="1256"/>
      <c r="K40" s="931">
        <f t="shared" si="0"/>
        <v>0</v>
      </c>
      <c r="L40" s="1256"/>
      <c r="M40" s="931">
        <f t="shared" si="1"/>
        <v>0</v>
      </c>
      <c r="N40" s="267"/>
      <c r="O40" s="931">
        <f t="shared" si="3"/>
        <v>0</v>
      </c>
    </row>
    <row r="41" spans="4:15" s="268" customFormat="1">
      <c r="D41" s="20" t="s">
        <v>2730</v>
      </c>
      <c r="E41" s="20" t="s">
        <v>216</v>
      </c>
      <c r="F41" s="20"/>
      <c r="G41" s="20"/>
      <c r="H41" s="20" t="s">
        <v>2755</v>
      </c>
      <c r="I41" s="395" t="s">
        <v>2784</v>
      </c>
      <c r="J41" s="1256"/>
      <c r="K41" s="931">
        <f t="shared" si="0"/>
        <v>0</v>
      </c>
      <c r="L41" s="1256"/>
      <c r="M41" s="931">
        <f t="shared" si="1"/>
        <v>0</v>
      </c>
      <c r="N41" s="267"/>
      <c r="O41" s="931">
        <f t="shared" si="3"/>
        <v>0</v>
      </c>
    </row>
    <row r="42" spans="4:15" s="268" customFormat="1">
      <c r="D42" s="20" t="s">
        <v>2730</v>
      </c>
      <c r="E42" s="20" t="s">
        <v>216</v>
      </c>
      <c r="F42" s="20"/>
      <c r="G42" s="20"/>
      <c r="H42" s="20" t="s">
        <v>2755</v>
      </c>
      <c r="I42" s="395" t="s">
        <v>2785</v>
      </c>
      <c r="J42" s="1256"/>
      <c r="K42" s="931">
        <f t="shared" si="0"/>
        <v>0</v>
      </c>
      <c r="L42" s="1256"/>
      <c r="M42" s="931">
        <f t="shared" si="1"/>
        <v>0</v>
      </c>
      <c r="N42" s="267"/>
      <c r="O42" s="931">
        <f t="shared" si="3"/>
        <v>0</v>
      </c>
    </row>
    <row r="43" spans="4:15" s="268" customFormat="1" ht="13.5" customHeight="1">
      <c r="D43" s="20" t="s">
        <v>2730</v>
      </c>
      <c r="E43" s="20" t="s">
        <v>216</v>
      </c>
      <c r="F43" s="20"/>
      <c r="G43" s="20"/>
      <c r="H43" s="20" t="s">
        <v>2755</v>
      </c>
      <c r="I43" s="395" t="s">
        <v>2786</v>
      </c>
      <c r="J43" s="1256"/>
      <c r="K43" s="931">
        <f t="shared" si="0"/>
        <v>0</v>
      </c>
      <c r="L43" s="1256"/>
      <c r="M43" s="931">
        <f t="shared" si="1"/>
        <v>0</v>
      </c>
      <c r="N43" s="267"/>
      <c r="O43" s="931">
        <f t="shared" si="3"/>
        <v>0</v>
      </c>
    </row>
    <row r="44" spans="4:15" s="748" customFormat="1">
      <c r="D44" s="20" t="s">
        <v>2730</v>
      </c>
      <c r="E44" s="20" t="s">
        <v>216</v>
      </c>
      <c r="F44" s="20"/>
      <c r="G44" s="20"/>
      <c r="H44" s="20" t="s">
        <v>2755</v>
      </c>
      <c r="I44" s="395" t="s">
        <v>2787</v>
      </c>
      <c r="J44" s="1256"/>
      <c r="K44" s="931">
        <f t="shared" si="0"/>
        <v>0</v>
      </c>
      <c r="L44" s="1256"/>
      <c r="M44" s="931">
        <f t="shared" si="1"/>
        <v>0</v>
      </c>
      <c r="N44" s="267"/>
      <c r="O44" s="931">
        <f t="shared" si="3"/>
        <v>0</v>
      </c>
    </row>
    <row r="45" spans="4:15" s="268" customFormat="1">
      <c r="D45" s="20" t="s">
        <v>2730</v>
      </c>
      <c r="E45" s="20" t="s">
        <v>216</v>
      </c>
      <c r="F45" s="20"/>
      <c r="G45" s="20"/>
      <c r="H45" s="20" t="s">
        <v>2755</v>
      </c>
      <c r="I45" s="395" t="s">
        <v>2788</v>
      </c>
      <c r="J45" s="1256"/>
      <c r="K45" s="931">
        <f t="shared" si="0"/>
        <v>0</v>
      </c>
      <c r="L45" s="1256"/>
      <c r="M45" s="931">
        <f t="shared" si="1"/>
        <v>0</v>
      </c>
      <c r="N45" s="267"/>
      <c r="O45" s="931">
        <f t="shared" si="3"/>
        <v>0</v>
      </c>
    </row>
    <row r="46" spans="4:15" s="268" customFormat="1" ht="13.5" customHeight="1">
      <c r="D46" s="20" t="s">
        <v>2730</v>
      </c>
      <c r="E46" s="20" t="s">
        <v>216</v>
      </c>
      <c r="F46" s="20"/>
      <c r="G46" s="20"/>
      <c r="H46" s="20" t="s">
        <v>2755</v>
      </c>
      <c r="I46" s="395" t="s">
        <v>2789</v>
      </c>
      <c r="J46" s="1256"/>
      <c r="K46" s="931">
        <f t="shared" ref="K46:K57" si="4">J46*J97</f>
        <v>0</v>
      </c>
      <c r="L46" s="1256"/>
      <c r="M46" s="931">
        <f t="shared" ref="M46:M58" si="5">L46*J97</f>
        <v>0</v>
      </c>
      <c r="N46" s="267"/>
      <c r="O46" s="931">
        <f t="shared" si="3"/>
        <v>0</v>
      </c>
    </row>
    <row r="47" spans="4:15" s="268" customFormat="1">
      <c r="D47" s="20" t="s">
        <v>2730</v>
      </c>
      <c r="E47" s="20" t="s">
        <v>216</v>
      </c>
      <c r="F47" s="20"/>
      <c r="G47" s="20"/>
      <c r="H47" s="20" t="s">
        <v>2755</v>
      </c>
      <c r="I47" s="395" t="s">
        <v>2790</v>
      </c>
      <c r="J47" s="1256"/>
      <c r="K47" s="931">
        <f t="shared" si="4"/>
        <v>0</v>
      </c>
      <c r="L47" s="1256"/>
      <c r="M47" s="931">
        <f t="shared" si="5"/>
        <v>0</v>
      </c>
      <c r="N47" s="267"/>
      <c r="O47" s="931">
        <f t="shared" si="3"/>
        <v>0</v>
      </c>
    </row>
    <row r="48" spans="4:15" s="268" customFormat="1">
      <c r="D48" s="20" t="s">
        <v>2730</v>
      </c>
      <c r="E48" s="20" t="s">
        <v>216</v>
      </c>
      <c r="F48" s="20"/>
      <c r="G48" s="20"/>
      <c r="H48" s="20" t="s">
        <v>2755</v>
      </c>
      <c r="I48" s="395" t="s">
        <v>2791</v>
      </c>
      <c r="J48" s="1256"/>
      <c r="K48" s="931">
        <f t="shared" si="4"/>
        <v>0</v>
      </c>
      <c r="L48" s="1256"/>
      <c r="M48" s="931">
        <f t="shared" si="5"/>
        <v>0</v>
      </c>
      <c r="N48" s="267"/>
      <c r="O48" s="931">
        <f t="shared" si="3"/>
        <v>0</v>
      </c>
    </row>
    <row r="49" spans="2:15" s="268" customFormat="1">
      <c r="D49" s="20" t="s">
        <v>2730</v>
      </c>
      <c r="E49" s="20" t="s">
        <v>216</v>
      </c>
      <c r="F49" s="20"/>
      <c r="G49" s="20"/>
      <c r="H49" s="20" t="s">
        <v>2755</v>
      </c>
      <c r="I49" s="395" t="s">
        <v>2792</v>
      </c>
      <c r="J49" s="1256"/>
      <c r="K49" s="931">
        <f t="shared" si="4"/>
        <v>0</v>
      </c>
      <c r="L49" s="1256"/>
      <c r="M49" s="931">
        <f t="shared" si="5"/>
        <v>0</v>
      </c>
      <c r="N49" s="267"/>
      <c r="O49" s="931">
        <f t="shared" si="3"/>
        <v>0</v>
      </c>
    </row>
    <row r="50" spans="2:15" s="268" customFormat="1">
      <c r="D50" s="20" t="s">
        <v>2730</v>
      </c>
      <c r="E50" s="20" t="s">
        <v>216</v>
      </c>
      <c r="F50" s="20"/>
      <c r="G50" s="20"/>
      <c r="H50" s="20" t="s">
        <v>2755</v>
      </c>
      <c r="I50" s="395" t="s">
        <v>2793</v>
      </c>
      <c r="J50" s="1256"/>
      <c r="K50" s="931">
        <f t="shared" si="4"/>
        <v>0</v>
      </c>
      <c r="L50" s="1256"/>
      <c r="M50" s="931">
        <f t="shared" si="5"/>
        <v>0</v>
      </c>
      <c r="N50" s="267"/>
      <c r="O50" s="931">
        <f t="shared" si="3"/>
        <v>0</v>
      </c>
    </row>
    <row r="51" spans="2:15" s="268" customFormat="1">
      <c r="D51" s="20" t="s">
        <v>2730</v>
      </c>
      <c r="E51" s="20" t="s">
        <v>216</v>
      </c>
      <c r="F51" s="20"/>
      <c r="G51" s="20"/>
      <c r="H51" s="20" t="s">
        <v>2755</v>
      </c>
      <c r="I51" s="395" t="s">
        <v>2794</v>
      </c>
      <c r="J51" s="1256"/>
      <c r="K51" s="931">
        <f t="shared" si="4"/>
        <v>0</v>
      </c>
      <c r="L51" s="1256"/>
      <c r="M51" s="931">
        <f t="shared" si="5"/>
        <v>0</v>
      </c>
      <c r="N51" s="267"/>
      <c r="O51" s="931">
        <f t="shared" si="3"/>
        <v>0</v>
      </c>
    </row>
    <row r="52" spans="2:15" s="268" customFormat="1">
      <c r="D52" s="20" t="s">
        <v>2730</v>
      </c>
      <c r="E52" s="20" t="s">
        <v>216</v>
      </c>
      <c r="F52" s="20"/>
      <c r="G52" s="20"/>
      <c r="H52" s="20" t="s">
        <v>2755</v>
      </c>
      <c r="I52" s="395" t="s">
        <v>2795</v>
      </c>
      <c r="J52" s="1256"/>
      <c r="K52" s="931">
        <f t="shared" si="4"/>
        <v>0</v>
      </c>
      <c r="L52" s="1256"/>
      <c r="M52" s="931">
        <f t="shared" si="5"/>
        <v>0</v>
      </c>
      <c r="N52" s="267"/>
      <c r="O52" s="931">
        <f t="shared" si="3"/>
        <v>0</v>
      </c>
    </row>
    <row r="53" spans="2:15" s="268" customFormat="1">
      <c r="D53" s="20" t="s">
        <v>2730</v>
      </c>
      <c r="E53" s="20" t="s">
        <v>216</v>
      </c>
      <c r="F53" s="20"/>
      <c r="G53" s="20"/>
      <c r="H53" s="20" t="s">
        <v>2755</v>
      </c>
      <c r="I53" s="395" t="s">
        <v>2796</v>
      </c>
      <c r="J53" s="1256"/>
      <c r="K53" s="931">
        <f t="shared" si="4"/>
        <v>0</v>
      </c>
      <c r="L53" s="1256"/>
      <c r="M53" s="931">
        <f t="shared" si="5"/>
        <v>0</v>
      </c>
      <c r="N53" s="267"/>
      <c r="O53" s="931">
        <f t="shared" si="3"/>
        <v>0</v>
      </c>
    </row>
    <row r="54" spans="2:15" s="268" customFormat="1">
      <c r="D54" s="20" t="s">
        <v>2730</v>
      </c>
      <c r="E54" s="20" t="s">
        <v>216</v>
      </c>
      <c r="F54" s="20"/>
      <c r="G54" s="20"/>
      <c r="H54" s="20" t="s">
        <v>2755</v>
      </c>
      <c r="I54" s="395" t="s">
        <v>2797</v>
      </c>
      <c r="J54" s="1256"/>
      <c r="K54" s="931">
        <f t="shared" si="4"/>
        <v>0</v>
      </c>
      <c r="L54" s="1256"/>
      <c r="M54" s="931">
        <f t="shared" si="5"/>
        <v>0</v>
      </c>
      <c r="N54" s="267"/>
      <c r="O54" s="931">
        <f t="shared" si="3"/>
        <v>0</v>
      </c>
    </row>
    <row r="55" spans="2:15">
      <c r="D55" s="20" t="s">
        <v>2730</v>
      </c>
      <c r="E55" s="20" t="s">
        <v>216</v>
      </c>
      <c r="H55" s="20" t="s">
        <v>2755</v>
      </c>
      <c r="I55" s="395" t="s">
        <v>2798</v>
      </c>
      <c r="J55" s="1256"/>
      <c r="K55" s="931">
        <f t="shared" si="4"/>
        <v>0</v>
      </c>
      <c r="L55" s="1256"/>
      <c r="M55" s="931">
        <f t="shared" si="5"/>
        <v>0</v>
      </c>
      <c r="N55" s="267"/>
      <c r="O55" s="931">
        <f t="shared" si="3"/>
        <v>0</v>
      </c>
    </row>
    <row r="56" spans="2:15">
      <c r="D56" s="20" t="s">
        <v>2730</v>
      </c>
      <c r="E56" s="20" t="s">
        <v>216</v>
      </c>
      <c r="H56" s="20" t="s">
        <v>2755</v>
      </c>
      <c r="I56" s="395" t="s">
        <v>2799</v>
      </c>
      <c r="J56" s="1256"/>
      <c r="K56" s="931">
        <f t="shared" si="4"/>
        <v>0</v>
      </c>
      <c r="L56" s="1256"/>
      <c r="M56" s="931">
        <f t="shared" si="5"/>
        <v>0</v>
      </c>
      <c r="N56" s="267"/>
      <c r="O56" s="931">
        <f t="shared" si="3"/>
        <v>0</v>
      </c>
    </row>
    <row r="57" spans="2:15">
      <c r="D57" s="20" t="s">
        <v>2730</v>
      </c>
      <c r="E57" s="20" t="s">
        <v>216</v>
      </c>
      <c r="H57" s="20" t="s">
        <v>2755</v>
      </c>
      <c r="I57" s="395" t="s">
        <v>2800</v>
      </c>
      <c r="J57" s="1256"/>
      <c r="K57" s="931">
        <f t="shared" si="4"/>
        <v>0</v>
      </c>
      <c r="L57" s="1256"/>
      <c r="M57" s="931">
        <f t="shared" si="5"/>
        <v>0</v>
      </c>
      <c r="N57" s="267"/>
      <c r="O57" s="931">
        <f t="shared" si="3"/>
        <v>0</v>
      </c>
    </row>
    <row r="58" spans="2:15">
      <c r="D58" s="20" t="s">
        <v>2730</v>
      </c>
      <c r="E58" s="20" t="s">
        <v>216</v>
      </c>
      <c r="H58" s="20" t="s">
        <v>2755</v>
      </c>
      <c r="I58" s="395" t="s">
        <v>2801</v>
      </c>
      <c r="J58" s="1256"/>
      <c r="K58" s="931">
        <f>J58*J109</f>
        <v>0</v>
      </c>
      <c r="L58" s="1256"/>
      <c r="M58" s="931">
        <f t="shared" si="5"/>
        <v>0</v>
      </c>
      <c r="N58" s="267"/>
      <c r="O58" s="931">
        <f t="shared" si="3"/>
        <v>0</v>
      </c>
    </row>
    <row r="59" spans="2:15">
      <c r="H59" s="29" t="s">
        <v>1544</v>
      </c>
      <c r="J59" s="770">
        <f t="shared" ref="J59:O59" si="6">SUM(J13:J58)</f>
        <v>0</v>
      </c>
      <c r="K59" s="770">
        <f t="shared" si="6"/>
        <v>0</v>
      </c>
      <c r="L59" s="770">
        <f t="shared" si="6"/>
        <v>0</v>
      </c>
      <c r="M59" s="770">
        <f t="shared" si="6"/>
        <v>0</v>
      </c>
      <c r="N59" s="770">
        <v>0</v>
      </c>
      <c r="O59" s="770">
        <f t="shared" si="6"/>
        <v>0</v>
      </c>
    </row>
    <row r="61" spans="2:15" s="27" customFormat="1" ht="18">
      <c r="B61" s="28" t="s">
        <v>1553</v>
      </c>
    </row>
    <row r="64" spans="2:15">
      <c r="J64" s="1455">
        <v>0</v>
      </c>
    </row>
    <row r="65" spans="10:10">
      <c r="J65" s="1455">
        <v>1</v>
      </c>
    </row>
    <row r="66" spans="10:10">
      <c r="J66" s="1456">
        <v>2</v>
      </c>
    </row>
    <row r="67" spans="10:10">
      <c r="J67" s="1456">
        <v>3</v>
      </c>
    </row>
    <row r="68" spans="10:10">
      <c r="J68" s="1456">
        <v>4</v>
      </c>
    </row>
    <row r="69" spans="10:10">
      <c r="J69" s="1456">
        <v>5</v>
      </c>
    </row>
    <row r="70" spans="10:10">
      <c r="J70" s="1456">
        <v>6</v>
      </c>
    </row>
    <row r="71" spans="10:10">
      <c r="J71" s="1456">
        <v>7</v>
      </c>
    </row>
    <row r="72" spans="10:10">
      <c r="J72" s="1456">
        <v>8</v>
      </c>
    </row>
    <row r="73" spans="10:10">
      <c r="J73" s="1456">
        <v>9</v>
      </c>
    </row>
    <row r="74" spans="10:10">
      <c r="J74" s="1456">
        <v>10</v>
      </c>
    </row>
    <row r="75" spans="10:10">
      <c r="J75" s="1456">
        <v>11</v>
      </c>
    </row>
    <row r="76" spans="10:10">
      <c r="J76" s="1456">
        <v>12</v>
      </c>
    </row>
    <row r="77" spans="10:10">
      <c r="J77" s="1456">
        <v>13</v>
      </c>
    </row>
    <row r="78" spans="10:10">
      <c r="J78" s="1456">
        <v>14</v>
      </c>
    </row>
    <row r="79" spans="10:10">
      <c r="J79" s="1455">
        <v>15</v>
      </c>
    </row>
    <row r="80" spans="10:10">
      <c r="J80" s="1455">
        <v>16</v>
      </c>
    </row>
    <row r="81" spans="10:10">
      <c r="J81" s="1456">
        <v>17</v>
      </c>
    </row>
    <row r="82" spans="10:10">
      <c r="J82" s="1456">
        <v>18</v>
      </c>
    </row>
    <row r="83" spans="10:10">
      <c r="J83" s="1456">
        <v>19</v>
      </c>
    </row>
    <row r="84" spans="10:10">
      <c r="J84" s="1456">
        <v>20</v>
      </c>
    </row>
    <row r="85" spans="10:10">
      <c r="J85" s="1456">
        <v>21</v>
      </c>
    </row>
    <row r="86" spans="10:10">
      <c r="J86" s="1456">
        <v>22</v>
      </c>
    </row>
    <row r="87" spans="10:10">
      <c r="J87" s="1456">
        <v>23</v>
      </c>
    </row>
    <row r="88" spans="10:10">
      <c r="J88" s="1456">
        <v>24</v>
      </c>
    </row>
    <row r="89" spans="10:10">
      <c r="J89" s="1456">
        <v>25</v>
      </c>
    </row>
    <row r="90" spans="10:10">
      <c r="J90" s="1456">
        <v>26</v>
      </c>
    </row>
    <row r="91" spans="10:10">
      <c r="J91" s="1456">
        <v>27</v>
      </c>
    </row>
    <row r="92" spans="10:10">
      <c r="J92" s="1456">
        <v>28</v>
      </c>
    </row>
    <row r="93" spans="10:10">
      <c r="J93" s="1456">
        <v>29</v>
      </c>
    </row>
    <row r="94" spans="10:10">
      <c r="J94" s="1456">
        <v>30</v>
      </c>
    </row>
    <row r="95" spans="10:10">
      <c r="J95" s="1456">
        <v>31</v>
      </c>
    </row>
    <row r="96" spans="10:10">
      <c r="J96" s="1456">
        <v>32</v>
      </c>
    </row>
    <row r="97" spans="10:10">
      <c r="J97" s="1456">
        <f>J96+1</f>
        <v>33</v>
      </c>
    </row>
    <row r="98" spans="10:10">
      <c r="J98" s="1456">
        <f t="shared" ref="J98:J109" si="7">J97+1</f>
        <v>34</v>
      </c>
    </row>
    <row r="99" spans="10:10">
      <c r="J99" s="1456">
        <f t="shared" si="7"/>
        <v>35</v>
      </c>
    </row>
    <row r="100" spans="10:10">
      <c r="J100" s="1456">
        <f t="shared" si="7"/>
        <v>36</v>
      </c>
    </row>
    <row r="101" spans="10:10">
      <c r="J101" s="1456">
        <f t="shared" si="7"/>
        <v>37</v>
      </c>
    </row>
    <row r="102" spans="10:10">
      <c r="J102" s="1456">
        <f t="shared" si="7"/>
        <v>38</v>
      </c>
    </row>
    <row r="103" spans="10:10">
      <c r="J103" s="1456">
        <f t="shared" si="7"/>
        <v>39</v>
      </c>
    </row>
    <row r="104" spans="10:10">
      <c r="J104" s="1456">
        <f t="shared" si="7"/>
        <v>40</v>
      </c>
    </row>
    <row r="105" spans="10:10">
      <c r="J105" s="1456">
        <f t="shared" si="7"/>
        <v>41</v>
      </c>
    </row>
    <row r="106" spans="10:10">
      <c r="J106" s="1456">
        <f t="shared" si="7"/>
        <v>42</v>
      </c>
    </row>
    <row r="107" spans="10:10">
      <c r="J107" s="1456">
        <f t="shared" si="7"/>
        <v>43</v>
      </c>
    </row>
    <row r="108" spans="10:10">
      <c r="J108" s="1456">
        <f t="shared" si="7"/>
        <v>44</v>
      </c>
    </row>
    <row r="109" spans="10:10">
      <c r="J109" s="1456">
        <f t="shared" si="7"/>
        <v>45</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9EEBFBA-F0C0-44C6-B01D-827E98B5759A}">
          <x14:formula1>
            <xm:f>Lists!$R$11:$R$12</xm:f>
          </x14:formula1>
          <xm:sqref>O11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BEAC3-268D-42F1-A17E-AEC36B9C2E02}">
  <sheetPr codeName="Sheet46">
    <tabColor rgb="FFFF0000"/>
    <pageSetUpPr autoPageBreaks="0"/>
  </sheetPr>
  <dimension ref="A1:CD54"/>
  <sheetViews>
    <sheetView zoomScale="70" zoomScaleNormal="70" workbookViewId="0">
      <pane ySplit="7" topLeftCell="A8" activePane="bottomLeft" state="frozen"/>
      <selection activeCell="G59" sqref="G59"/>
      <selection pane="bottomLeft"/>
    </sheetView>
  </sheetViews>
  <sheetFormatPr defaultColWidth="0" defaultRowHeight="14"/>
  <cols>
    <col min="1" max="1" width="14.453125" style="11" customWidth="1"/>
    <col min="2" max="3" width="1.453125" style="11" customWidth="1"/>
    <col min="4" max="4" width="43.453125" style="11" customWidth="1"/>
    <col min="5" max="5" width="19.54296875" style="11" bestFit="1" customWidth="1"/>
    <col min="6" max="6" width="15.54296875" style="11" customWidth="1"/>
    <col min="7" max="8" width="22.453125" style="11" customWidth="1"/>
    <col min="9" max="9" width="18.54296875" style="11" customWidth="1"/>
    <col min="10" max="14" width="1.54296875" style="11" customWidth="1"/>
    <col min="15" max="32" width="18.453125" style="11" hidden="1" customWidth="1"/>
    <col min="33" max="39" width="14" style="11" hidden="1" customWidth="1"/>
    <col min="40" max="82" width="18.453125" style="11" hidden="1" customWidth="1"/>
    <col min="83" max="16384" width="14" style="11" hidden="1"/>
  </cols>
  <sheetData>
    <row r="1" spans="1:15" s="2" customFormat="1" ht="25">
      <c r="A1" s="62" t="s">
        <v>1365</v>
      </c>
      <c r="B1" s="3"/>
      <c r="G1" s="4"/>
      <c r="H1" s="4"/>
      <c r="I1" s="4"/>
      <c r="L1" s="3"/>
    </row>
    <row r="2" spans="1:15" s="2" customFormat="1" ht="25">
      <c r="A2" s="4" t="str">
        <f>Cover!$E$13</f>
        <v>Master</v>
      </c>
      <c r="B2" s="3"/>
      <c r="L2" s="96"/>
    </row>
    <row r="3" spans="1:15" s="2" customFormat="1" ht="25">
      <c r="A3" s="4">
        <f>Cover!$E$15</f>
        <v>2025</v>
      </c>
      <c r="B3" s="4"/>
      <c r="C3" s="4"/>
      <c r="L3" s="96"/>
    </row>
    <row r="4" spans="1:15" s="5" customFormat="1" ht="25.5" thickBot="1">
      <c r="A4" s="1302" t="s">
        <v>65</v>
      </c>
      <c r="B4" s="6"/>
      <c r="L4" s="97"/>
    </row>
    <row r="5" spans="1:15" ht="15.5">
      <c r="A5" s="260"/>
      <c r="B5" s="261"/>
      <c r="C5" s="9"/>
      <c r="D5" s="9"/>
      <c r="E5" s="9"/>
      <c r="F5" s="9"/>
      <c r="G5" s="262"/>
      <c r="H5" s="262"/>
      <c r="I5" s="262"/>
      <c r="J5" s="262"/>
      <c r="K5" s="262"/>
      <c r="L5" s="262"/>
      <c r="M5" s="262"/>
      <c r="N5" s="262"/>
      <c r="O5" s="262"/>
    </row>
    <row r="6" spans="1:15" s="61" customFormat="1" ht="15.5">
      <c r="A6" s="264"/>
      <c r="B6" s="265"/>
      <c r="C6" s="36"/>
      <c r="D6" s="36" t="s">
        <v>1624</v>
      </c>
      <c r="E6" s="36" t="s">
        <v>1625</v>
      </c>
      <c r="F6" s="36" t="s">
        <v>238</v>
      </c>
      <c r="G6" s="11"/>
      <c r="H6" s="11"/>
      <c r="I6" s="11"/>
      <c r="J6" s="266"/>
      <c r="K6" s="266"/>
      <c r="L6" s="266"/>
      <c r="M6" s="266"/>
      <c r="N6" s="266"/>
      <c r="O6" s="264"/>
    </row>
    <row r="7" spans="1:15" ht="79.5" customHeight="1">
      <c r="G7" s="272" t="s">
        <v>2802</v>
      </c>
      <c r="H7" s="272" t="s">
        <v>2803</v>
      </c>
      <c r="I7" s="272" t="s">
        <v>2804</v>
      </c>
      <c r="O7" s="11" t="s">
        <v>2805</v>
      </c>
    </row>
    <row r="8" spans="1:15" ht="18" customHeight="1"/>
    <row r="9" spans="1:15" s="358" customFormat="1" ht="18">
      <c r="A9" s="27"/>
      <c r="B9" s="28" t="s">
        <v>2806</v>
      </c>
      <c r="C9" s="27"/>
      <c r="D9" s="27"/>
      <c r="E9" s="27"/>
      <c r="F9" s="27"/>
      <c r="G9" s="27"/>
      <c r="H9" s="27"/>
      <c r="I9" s="27"/>
      <c r="J9" s="11"/>
      <c r="K9" s="11"/>
    </row>
    <row r="10" spans="1:15" ht="11.9" customHeight="1">
      <c r="B10" s="75"/>
    </row>
    <row r="11" spans="1:15" ht="14.15" customHeight="1">
      <c r="A11" s="340"/>
      <c r="B11" s="340"/>
      <c r="C11" s="34" t="s">
        <v>2807</v>
      </c>
      <c r="D11" s="33"/>
      <c r="E11" s="33"/>
      <c r="F11" s="33"/>
      <c r="G11" s="33"/>
      <c r="H11" s="33"/>
      <c r="I11" s="33"/>
    </row>
    <row r="13" spans="1:15" ht="15.5">
      <c r="A13" s="260"/>
      <c r="B13" s="261"/>
      <c r="C13" s="20"/>
      <c r="D13" s="20" t="s">
        <v>2730</v>
      </c>
      <c r="E13" s="20" t="s">
        <v>216</v>
      </c>
      <c r="F13" s="20" t="s">
        <v>2713</v>
      </c>
      <c r="G13" s="1257"/>
      <c r="H13" s="1256"/>
      <c r="I13" s="1257"/>
    </row>
    <row r="14" spans="1:15" ht="15.5">
      <c r="A14" s="260"/>
      <c r="B14" s="261"/>
      <c r="C14" s="20"/>
      <c r="D14" s="20" t="s">
        <v>2730</v>
      </c>
      <c r="E14" s="20" t="s">
        <v>216</v>
      </c>
      <c r="F14" s="20" t="s">
        <v>2713</v>
      </c>
      <c r="G14" s="267"/>
      <c r="H14" s="267"/>
      <c r="I14" s="267"/>
    </row>
    <row r="15" spans="1:15" s="268" customFormat="1">
      <c r="D15" s="20" t="s">
        <v>2730</v>
      </c>
      <c r="E15" s="20" t="s">
        <v>216</v>
      </c>
      <c r="F15" s="20" t="s">
        <v>2713</v>
      </c>
      <c r="G15" s="267"/>
      <c r="H15" s="267"/>
      <c r="I15" s="267"/>
      <c r="J15" s="11"/>
      <c r="K15" s="269"/>
      <c r="L15" s="11"/>
      <c r="M15" s="11"/>
      <c r="N15" s="11"/>
      <c r="O15" s="271"/>
    </row>
    <row r="16" spans="1:15" s="268" customFormat="1">
      <c r="D16" s="20" t="s">
        <v>2730</v>
      </c>
      <c r="E16" s="20" t="s">
        <v>216</v>
      </c>
      <c r="F16" s="20" t="s">
        <v>2713</v>
      </c>
      <c r="G16" s="267"/>
      <c r="H16" s="267"/>
      <c r="I16" s="267"/>
      <c r="J16" s="269"/>
      <c r="K16" s="269"/>
      <c r="L16" s="269"/>
      <c r="M16" s="269"/>
      <c r="N16" s="269"/>
      <c r="O16" s="271"/>
    </row>
    <row r="17" spans="4:6" s="268" customFormat="1">
      <c r="D17" s="20" t="s">
        <v>2730</v>
      </c>
      <c r="E17" s="20" t="s">
        <v>216</v>
      </c>
      <c r="F17" s="20" t="s">
        <v>2713</v>
      </c>
    </row>
    <row r="18" spans="4:6" s="268" customFormat="1">
      <c r="D18" s="20" t="s">
        <v>2730</v>
      </c>
      <c r="E18" s="20" t="s">
        <v>216</v>
      </c>
      <c r="F18" s="20" t="s">
        <v>2713</v>
      </c>
    </row>
    <row r="19" spans="4:6" s="268" customFormat="1">
      <c r="D19" s="20" t="s">
        <v>2730</v>
      </c>
      <c r="E19" s="20" t="s">
        <v>216</v>
      </c>
      <c r="F19" s="20" t="s">
        <v>2713</v>
      </c>
    </row>
    <row r="20" spans="4:6" s="268" customFormat="1">
      <c r="D20" s="20" t="s">
        <v>2730</v>
      </c>
      <c r="E20" s="20" t="s">
        <v>216</v>
      </c>
      <c r="F20" s="20" t="s">
        <v>2713</v>
      </c>
    </row>
    <row r="21" spans="4:6" s="268" customFormat="1">
      <c r="D21" s="20" t="s">
        <v>2730</v>
      </c>
      <c r="E21" s="20" t="s">
        <v>216</v>
      </c>
      <c r="F21" s="20" t="s">
        <v>2713</v>
      </c>
    </row>
    <row r="22" spans="4:6" s="268" customFormat="1">
      <c r="D22" s="20" t="s">
        <v>2730</v>
      </c>
      <c r="E22" s="20" t="s">
        <v>216</v>
      </c>
      <c r="F22" s="20" t="s">
        <v>2713</v>
      </c>
    </row>
    <row r="23" spans="4:6" s="268" customFormat="1">
      <c r="D23" s="20" t="s">
        <v>2730</v>
      </c>
      <c r="E23" s="20" t="s">
        <v>216</v>
      </c>
      <c r="F23" s="20" t="s">
        <v>2713</v>
      </c>
    </row>
    <row r="24" spans="4:6" s="268" customFormat="1">
      <c r="D24" s="20" t="s">
        <v>2730</v>
      </c>
      <c r="E24" s="20" t="s">
        <v>216</v>
      </c>
      <c r="F24" s="20" t="s">
        <v>2713</v>
      </c>
    </row>
    <row r="25" spans="4:6" s="268" customFormat="1">
      <c r="D25" s="20" t="s">
        <v>2730</v>
      </c>
      <c r="E25" s="20" t="s">
        <v>216</v>
      </c>
      <c r="F25" s="20" t="s">
        <v>2713</v>
      </c>
    </row>
    <row r="26" spans="4:6" s="268" customFormat="1">
      <c r="D26" s="20" t="s">
        <v>2730</v>
      </c>
      <c r="E26" s="20" t="s">
        <v>216</v>
      </c>
      <c r="F26" s="20" t="s">
        <v>2713</v>
      </c>
    </row>
    <row r="27" spans="4:6" s="268" customFormat="1">
      <c r="D27" s="20" t="s">
        <v>2730</v>
      </c>
      <c r="E27" s="20" t="s">
        <v>216</v>
      </c>
      <c r="F27" s="20" t="s">
        <v>2713</v>
      </c>
    </row>
    <row r="28" spans="4:6" s="268" customFormat="1">
      <c r="D28" s="20" t="s">
        <v>2730</v>
      </c>
      <c r="E28" s="20" t="s">
        <v>216</v>
      </c>
      <c r="F28" s="20" t="s">
        <v>2713</v>
      </c>
    </row>
    <row r="29" spans="4:6" s="268" customFormat="1">
      <c r="D29" s="20" t="s">
        <v>2730</v>
      </c>
      <c r="E29" s="20" t="s">
        <v>216</v>
      </c>
      <c r="F29" s="20" t="s">
        <v>2713</v>
      </c>
    </row>
    <row r="30" spans="4:6" s="268" customFormat="1">
      <c r="D30" s="20" t="s">
        <v>2730</v>
      </c>
      <c r="E30" s="20" t="s">
        <v>216</v>
      </c>
      <c r="F30" s="20" t="s">
        <v>2713</v>
      </c>
    </row>
    <row r="31" spans="4:6" s="268" customFormat="1">
      <c r="D31" s="20" t="s">
        <v>2730</v>
      </c>
      <c r="E31" s="20" t="s">
        <v>216</v>
      </c>
      <c r="F31" s="20" t="s">
        <v>2713</v>
      </c>
    </row>
    <row r="32" spans="4:6" s="268" customFormat="1">
      <c r="D32" s="20" t="s">
        <v>2730</v>
      </c>
      <c r="E32" s="20" t="s">
        <v>216</v>
      </c>
      <c r="F32" s="20" t="s">
        <v>2713</v>
      </c>
    </row>
    <row r="33" spans="4:6" s="268" customFormat="1">
      <c r="D33" s="20" t="s">
        <v>2730</v>
      </c>
      <c r="E33" s="20" t="s">
        <v>216</v>
      </c>
      <c r="F33" s="20" t="s">
        <v>2713</v>
      </c>
    </row>
    <row r="34" spans="4:6" s="268" customFormat="1">
      <c r="D34" s="20" t="s">
        <v>2730</v>
      </c>
      <c r="E34" s="20" t="s">
        <v>216</v>
      </c>
      <c r="F34" s="20" t="s">
        <v>2713</v>
      </c>
    </row>
    <row r="35" spans="4:6" s="268" customFormat="1">
      <c r="D35" s="20" t="s">
        <v>2730</v>
      </c>
      <c r="E35" s="20" t="s">
        <v>216</v>
      </c>
      <c r="F35" s="20" t="s">
        <v>2713</v>
      </c>
    </row>
    <row r="36" spans="4:6" s="268" customFormat="1">
      <c r="D36" s="20" t="s">
        <v>2730</v>
      </c>
      <c r="E36" s="20" t="s">
        <v>216</v>
      </c>
      <c r="F36" s="20" t="s">
        <v>2713</v>
      </c>
    </row>
    <row r="37" spans="4:6" s="268" customFormat="1">
      <c r="D37" s="20" t="s">
        <v>2730</v>
      </c>
      <c r="E37" s="20" t="s">
        <v>216</v>
      </c>
      <c r="F37" s="20" t="s">
        <v>2713</v>
      </c>
    </row>
    <row r="38" spans="4:6" s="268" customFormat="1">
      <c r="D38" s="20" t="s">
        <v>2730</v>
      </c>
      <c r="E38" s="20" t="s">
        <v>216</v>
      </c>
      <c r="F38" s="20" t="s">
        <v>2713</v>
      </c>
    </row>
    <row r="39" spans="4:6" s="268" customFormat="1">
      <c r="D39" s="20" t="s">
        <v>2730</v>
      </c>
      <c r="E39" s="20" t="s">
        <v>216</v>
      </c>
      <c r="F39" s="20" t="s">
        <v>2713</v>
      </c>
    </row>
    <row r="40" spans="4:6" s="268" customFormat="1">
      <c r="D40" s="20" t="s">
        <v>2730</v>
      </c>
      <c r="E40" s="20" t="s">
        <v>216</v>
      </c>
      <c r="F40" s="20" t="s">
        <v>2713</v>
      </c>
    </row>
    <row r="41" spans="4:6" s="268" customFormat="1">
      <c r="D41" s="20" t="s">
        <v>2730</v>
      </c>
      <c r="E41" s="20" t="s">
        <v>216</v>
      </c>
      <c r="F41" s="20" t="s">
        <v>2713</v>
      </c>
    </row>
    <row r="42" spans="4:6" s="268" customFormat="1">
      <c r="D42" s="20" t="s">
        <v>2730</v>
      </c>
      <c r="E42" s="20" t="s">
        <v>216</v>
      </c>
      <c r="F42" s="20" t="s">
        <v>2713</v>
      </c>
    </row>
    <row r="43" spans="4:6" s="268" customFormat="1" ht="13.5" customHeight="1">
      <c r="D43" s="20" t="s">
        <v>2730</v>
      </c>
      <c r="E43" s="20" t="s">
        <v>216</v>
      </c>
      <c r="F43" s="20" t="s">
        <v>2713</v>
      </c>
    </row>
    <row r="44" spans="4:6" s="268" customFormat="1">
      <c r="D44" s="20" t="s">
        <v>2730</v>
      </c>
      <c r="E44" s="20" t="s">
        <v>216</v>
      </c>
      <c r="F44" s="20" t="s">
        <v>2713</v>
      </c>
    </row>
    <row r="45" spans="4:6" s="268" customFormat="1">
      <c r="D45" s="20" t="s">
        <v>2730</v>
      </c>
      <c r="E45" s="20" t="s">
        <v>216</v>
      </c>
      <c r="F45" s="20" t="s">
        <v>2713</v>
      </c>
    </row>
    <row r="46" spans="4:6" s="268" customFormat="1">
      <c r="D46" s="20" t="s">
        <v>2730</v>
      </c>
      <c r="E46" s="20" t="s">
        <v>216</v>
      </c>
      <c r="F46" s="20" t="s">
        <v>2713</v>
      </c>
    </row>
    <row r="47" spans="4:6" s="268" customFormat="1">
      <c r="D47" s="20" t="s">
        <v>2730</v>
      </c>
      <c r="E47" s="20" t="s">
        <v>216</v>
      </c>
      <c r="F47" s="20" t="s">
        <v>2713</v>
      </c>
    </row>
    <row r="48" spans="4:6" s="268" customFormat="1">
      <c r="D48" s="20" t="s">
        <v>2730</v>
      </c>
      <c r="E48" s="20" t="s">
        <v>216</v>
      </c>
      <c r="F48" s="20" t="s">
        <v>2713</v>
      </c>
    </row>
    <row r="49" spans="2:6" s="268" customFormat="1">
      <c r="D49" s="20" t="s">
        <v>2730</v>
      </c>
      <c r="E49" s="20" t="s">
        <v>216</v>
      </c>
      <c r="F49" s="20" t="s">
        <v>2713</v>
      </c>
    </row>
    <row r="50" spans="2:6" s="268" customFormat="1">
      <c r="D50" s="20" t="s">
        <v>2730</v>
      </c>
      <c r="E50" s="20" t="s">
        <v>216</v>
      </c>
      <c r="F50" s="20" t="s">
        <v>2713</v>
      </c>
    </row>
    <row r="51" spans="2:6" s="268" customFormat="1">
      <c r="D51" s="20" t="s">
        <v>2730</v>
      </c>
      <c r="E51" s="20" t="s">
        <v>216</v>
      </c>
      <c r="F51" s="20" t="s">
        <v>2713</v>
      </c>
    </row>
    <row r="52" spans="2:6" s="268" customFormat="1">
      <c r="D52" s="20" t="s">
        <v>2730</v>
      </c>
      <c r="E52" s="20" t="s">
        <v>216</v>
      </c>
      <c r="F52" s="20" t="s">
        <v>2713</v>
      </c>
    </row>
    <row r="54" spans="2:6" s="27" customFormat="1" ht="18">
      <c r="B54" s="28" t="s">
        <v>1553</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075B1-FBA2-4447-8B2E-481837BFD605}">
  <sheetPr codeName="Sheet47">
    <tabColor theme="9"/>
    <pageSetUpPr autoPageBreaks="0" fitToPage="1"/>
  </sheetPr>
  <dimension ref="A1:XFC160"/>
  <sheetViews>
    <sheetView zoomScale="40" zoomScaleNormal="40" zoomScaleSheetLayoutView="90" workbookViewId="0">
      <pane ySplit="6" topLeftCell="A7" activePane="bottomLeft" state="frozen"/>
      <selection activeCell="G59" sqref="G59"/>
      <selection pane="bottomLeft" activeCell="H167" sqref="H167"/>
    </sheetView>
  </sheetViews>
  <sheetFormatPr defaultColWidth="0" defaultRowHeight="14"/>
  <cols>
    <col min="1" max="1" width="14.453125" style="11" customWidth="1"/>
    <col min="2" max="3" width="1.54296875" style="11" customWidth="1"/>
    <col min="4" max="4" width="23.453125" style="11" bestFit="1" customWidth="1"/>
    <col min="5" max="5" width="22.453125" style="11" customWidth="1"/>
    <col min="6" max="6" width="14.453125" style="11" bestFit="1" customWidth="1"/>
    <col min="7" max="7" width="19.453125" style="11" customWidth="1"/>
    <col min="8" max="8" width="90.453125" style="138" bestFit="1" customWidth="1"/>
    <col min="9" max="9" width="21.54296875" style="11" customWidth="1"/>
    <col min="10" max="11" width="18.453125" style="11" customWidth="1"/>
    <col min="12" max="12" width="13.453125" style="11" bestFit="1" customWidth="1"/>
    <col min="13" max="13" width="4.453125" style="11" customWidth="1"/>
    <col min="14" max="15" width="18.453125" style="11" customWidth="1"/>
    <col min="16" max="16" width="13.453125" style="11" bestFit="1" customWidth="1"/>
    <col min="17" max="21" width="1.54296875" style="11" customWidth="1"/>
    <col min="22" max="34" width="18.453125" style="11" hidden="1"/>
    <col min="35" max="16380" width="14" style="11" hidden="1"/>
    <col min="16381" max="16383" width="13.453125" style="11" hidden="1"/>
    <col min="16384" max="16384" width="14" style="11" hidden="1"/>
  </cols>
  <sheetData>
    <row r="1" spans="1:16" s="2" customFormat="1" ht="25">
      <c r="A1" s="62" t="s">
        <v>1365</v>
      </c>
      <c r="B1" s="3"/>
      <c r="G1" s="4"/>
      <c r="H1" s="134"/>
      <c r="K1" s="3"/>
      <c r="O1" s="3"/>
    </row>
    <row r="2" spans="1:16" s="2" customFormat="1" ht="25">
      <c r="A2" s="4" t="str">
        <f>Cover!$E$13</f>
        <v>Master</v>
      </c>
      <c r="B2" s="3"/>
      <c r="H2" s="133"/>
    </row>
    <row r="3" spans="1:16" s="2" customFormat="1" ht="25">
      <c r="A3" s="4">
        <f>Cover!$E$15</f>
        <v>2025</v>
      </c>
      <c r="B3" s="4"/>
      <c r="C3" s="4"/>
      <c r="D3" s="4"/>
      <c r="H3" s="133"/>
    </row>
    <row r="4" spans="1:16" s="5" customFormat="1" ht="25.5" thickBot="1">
      <c r="A4" s="1302" t="s">
        <v>66</v>
      </c>
      <c r="B4" s="6"/>
      <c r="H4" s="135"/>
    </row>
    <row r="5" spans="1:16" ht="15.5">
      <c r="A5" s="7"/>
      <c r="B5" s="8"/>
      <c r="C5" s="8"/>
      <c r="D5" s="9"/>
      <c r="E5" s="9"/>
      <c r="F5" s="9"/>
      <c r="G5" s="10"/>
      <c r="H5" s="136"/>
      <c r="I5" s="7"/>
      <c r="J5" s="1509" t="s">
        <v>2808</v>
      </c>
      <c r="K5" s="1510"/>
      <c r="L5" s="1511"/>
      <c r="M5" s="7"/>
      <c r="N5" s="1509" t="s">
        <v>2809</v>
      </c>
      <c r="O5" s="1510"/>
      <c r="P5" s="1511"/>
    </row>
    <row r="6" spans="1:16" s="61" customFormat="1" ht="16" thickBot="1">
      <c r="A6" s="21"/>
      <c r="B6" s="57"/>
      <c r="C6" s="57"/>
      <c r="D6" s="36" t="s">
        <v>164</v>
      </c>
      <c r="E6" s="36" t="s">
        <v>165</v>
      </c>
      <c r="F6" s="36" t="s">
        <v>1624</v>
      </c>
      <c r="G6" s="298" t="s">
        <v>405</v>
      </c>
      <c r="H6" s="37" t="s">
        <v>406</v>
      </c>
      <c r="I6" s="37" t="s">
        <v>175</v>
      </c>
      <c r="J6" s="447" t="s">
        <v>189</v>
      </c>
      <c r="K6" s="448" t="s">
        <v>201</v>
      </c>
      <c r="L6" s="449" t="s">
        <v>177</v>
      </c>
      <c r="M6" s="21"/>
      <c r="N6" s="447" t="s">
        <v>189</v>
      </c>
      <c r="O6" s="448" t="s">
        <v>201</v>
      </c>
      <c r="P6" s="449" t="s">
        <v>177</v>
      </c>
    </row>
    <row r="7" spans="1:16" s="12" customFormat="1" ht="6.75" customHeight="1">
      <c r="I7" s="15"/>
      <c r="K7" s="13"/>
      <c r="L7" s="15"/>
      <c r="M7" s="15"/>
      <c r="O7" s="13"/>
      <c r="P7" s="15"/>
    </row>
    <row r="8" spans="1:16" ht="20">
      <c r="A8" s="27"/>
      <c r="B8" s="437" t="s">
        <v>2810</v>
      </c>
      <c r="C8" s="27"/>
      <c r="D8" s="27"/>
      <c r="E8" s="27"/>
      <c r="F8" s="27"/>
      <c r="G8" s="27"/>
      <c r="H8" s="137"/>
      <c r="I8" s="27"/>
      <c r="J8" s="27"/>
      <c r="K8" s="27"/>
      <c r="L8" s="27"/>
      <c r="M8" s="27"/>
      <c r="N8" s="27"/>
      <c r="O8" s="27"/>
      <c r="P8" s="27"/>
    </row>
    <row r="10" spans="1:16" ht="18">
      <c r="A10" s="27"/>
      <c r="B10" s="28" t="s">
        <v>2811</v>
      </c>
      <c r="C10" s="27"/>
      <c r="D10" s="27"/>
      <c r="E10" s="27"/>
      <c r="F10" s="27"/>
      <c r="G10" s="27"/>
      <c r="H10" s="137"/>
      <c r="I10" s="27"/>
      <c r="J10" s="27"/>
      <c r="K10" s="27"/>
      <c r="L10" s="27"/>
      <c r="M10" s="27"/>
      <c r="N10" s="27"/>
      <c r="O10" s="27"/>
      <c r="P10" s="27"/>
    </row>
    <row r="11" spans="1:16" s="12" customFormat="1">
      <c r="I11" s="15"/>
      <c r="K11" s="13"/>
      <c r="L11" s="15"/>
      <c r="M11" s="15"/>
      <c r="O11" s="13"/>
      <c r="P11" s="15"/>
    </row>
    <row r="12" spans="1:16">
      <c r="D12" s="12" t="s">
        <v>2812</v>
      </c>
      <c r="E12" s="12"/>
      <c r="F12" s="11" t="s">
        <v>2810</v>
      </c>
      <c r="G12" s="7"/>
      <c r="H12" s="299" t="s">
        <v>2813</v>
      </c>
      <c r="I12" s="7"/>
      <c r="J12" s="53"/>
      <c r="K12" s="53"/>
      <c r="L12" s="53"/>
      <c r="N12" s="53"/>
      <c r="O12" s="53"/>
      <c r="P12" s="53"/>
    </row>
    <row r="14" spans="1:16" ht="18">
      <c r="A14" s="27"/>
      <c r="B14" s="28" t="s">
        <v>2814</v>
      </c>
      <c r="C14" s="27"/>
      <c r="D14" s="27"/>
      <c r="E14" s="27"/>
      <c r="F14" s="27"/>
      <c r="G14" s="27"/>
      <c r="H14" s="137"/>
      <c r="I14" s="27"/>
      <c r="J14" s="27"/>
      <c r="K14" s="27"/>
      <c r="L14" s="27"/>
      <c r="M14" s="27"/>
      <c r="N14" s="27"/>
      <c r="O14" s="27"/>
      <c r="P14" s="27"/>
    </row>
    <row r="15" spans="1:16" s="12" customFormat="1">
      <c r="G15" s="20"/>
      <c r="H15" s="20"/>
      <c r="I15" s="15"/>
      <c r="K15" s="13"/>
      <c r="L15" s="15"/>
      <c r="M15" s="15"/>
      <c r="O15" s="13"/>
      <c r="P15" s="15"/>
    </row>
    <row r="16" spans="1:16">
      <c r="A16" s="12"/>
      <c r="B16" s="12"/>
      <c r="C16" s="34" t="s">
        <v>2815</v>
      </c>
      <c r="D16" s="34"/>
      <c r="E16" s="33"/>
      <c r="F16" s="33"/>
      <c r="G16" s="33"/>
      <c r="H16" s="33"/>
      <c r="I16" s="33"/>
      <c r="J16" s="33"/>
      <c r="K16" s="33"/>
      <c r="L16" s="33"/>
      <c r="M16" s="33"/>
      <c r="N16" s="33"/>
      <c r="O16" s="33"/>
      <c r="P16" s="33"/>
    </row>
    <row r="18" spans="3:9">
      <c r="D18" s="12" t="s">
        <v>2812</v>
      </c>
      <c r="E18" s="20"/>
      <c r="F18" s="11" t="s">
        <v>2810</v>
      </c>
      <c r="G18" s="7"/>
      <c r="H18" s="299" t="s">
        <v>2816</v>
      </c>
      <c r="I18" s="7" t="s">
        <v>1574</v>
      </c>
    </row>
    <row r="19" spans="3:9">
      <c r="D19" s="12" t="s">
        <v>2812</v>
      </c>
      <c r="E19" s="20"/>
      <c r="F19" s="11" t="s">
        <v>2810</v>
      </c>
      <c r="G19" s="7"/>
      <c r="H19" s="299" t="s">
        <v>2817</v>
      </c>
      <c r="I19" s="7" t="s">
        <v>1574</v>
      </c>
    </row>
    <row r="20" spans="3:9">
      <c r="D20" s="12" t="s">
        <v>2812</v>
      </c>
      <c r="E20" s="20"/>
      <c r="F20" s="11" t="s">
        <v>2810</v>
      </c>
      <c r="G20" s="7"/>
      <c r="H20" s="299" t="s">
        <v>2818</v>
      </c>
      <c r="I20" s="7" t="s">
        <v>1574</v>
      </c>
    </row>
    <row r="21" spans="3:9">
      <c r="D21" s="12" t="s">
        <v>2812</v>
      </c>
      <c r="E21" s="15"/>
      <c r="F21" s="11" t="s">
        <v>2810</v>
      </c>
      <c r="G21" s="7"/>
      <c r="H21" s="436" t="s">
        <v>2819</v>
      </c>
      <c r="I21" s="15" t="s">
        <v>207</v>
      </c>
    </row>
    <row r="22" spans="3:9">
      <c r="D22" s="12" t="s">
        <v>2812</v>
      </c>
      <c r="E22" s="15"/>
      <c r="F22" s="11" t="s">
        <v>2810</v>
      </c>
      <c r="G22" s="7"/>
      <c r="H22" s="299" t="s">
        <v>2820</v>
      </c>
      <c r="I22" s="15" t="s">
        <v>207</v>
      </c>
    </row>
    <row r="23" spans="3:9">
      <c r="D23" s="12" t="s">
        <v>2812</v>
      </c>
      <c r="E23" s="15"/>
      <c r="F23" s="11" t="s">
        <v>2810</v>
      </c>
      <c r="G23" s="7"/>
      <c r="H23" s="300" t="s">
        <v>2821</v>
      </c>
      <c r="I23" s="7" t="s">
        <v>1574</v>
      </c>
    </row>
    <row r="24" spans="3:9">
      <c r="D24" s="12" t="s">
        <v>2812</v>
      </c>
      <c r="E24" s="15"/>
      <c r="F24" s="11" t="s">
        <v>2810</v>
      </c>
      <c r="G24" s="7"/>
      <c r="H24" s="300" t="s">
        <v>2822</v>
      </c>
      <c r="I24" s="7" t="s">
        <v>1574</v>
      </c>
    </row>
    <row r="25" spans="3:9" s="12" customFormat="1">
      <c r="G25" s="20"/>
      <c r="H25" s="20"/>
      <c r="I25" s="15"/>
    </row>
    <row r="26" spans="3:9">
      <c r="C26" s="34" t="s">
        <v>2823</v>
      </c>
      <c r="D26" s="34"/>
      <c r="E26" s="33"/>
      <c r="F26" s="33"/>
      <c r="G26" s="33"/>
      <c r="H26" s="33"/>
      <c r="I26" s="33"/>
    </row>
    <row r="27" spans="3:9" s="12" customFormat="1">
      <c r="G27" s="20"/>
      <c r="H27" s="20"/>
      <c r="I27" s="15"/>
    </row>
    <row r="28" spans="3:9">
      <c r="D28" s="11" t="s">
        <v>2824</v>
      </c>
      <c r="F28" s="11" t="s">
        <v>2810</v>
      </c>
      <c r="G28" s="7"/>
      <c r="H28" s="300" t="s">
        <v>2825</v>
      </c>
      <c r="I28" s="11" t="s">
        <v>185</v>
      </c>
    </row>
    <row r="29" spans="3:9">
      <c r="D29" s="11" t="s">
        <v>2824</v>
      </c>
      <c r="F29" s="11" t="s">
        <v>2810</v>
      </c>
      <c r="G29" s="7"/>
      <c r="H29" s="300" t="s">
        <v>2826</v>
      </c>
      <c r="I29" s="11" t="s">
        <v>185</v>
      </c>
    </row>
    <row r="30" spans="3:9">
      <c r="H30" s="300"/>
    </row>
    <row r="31" spans="3:9">
      <c r="C31" s="34" t="s">
        <v>2827</v>
      </c>
      <c r="D31" s="34"/>
      <c r="E31" s="33"/>
      <c r="F31" s="33"/>
      <c r="G31" s="33"/>
      <c r="H31" s="33"/>
      <c r="I31" s="33"/>
    </row>
    <row r="33" spans="2:9">
      <c r="D33" s="11" t="s">
        <v>2824</v>
      </c>
      <c r="E33" s="20"/>
      <c r="F33" s="11" t="s">
        <v>2810</v>
      </c>
      <c r="G33" s="300"/>
      <c r="H33" s="300" t="s">
        <v>2828</v>
      </c>
      <c r="I33" s="11" t="s">
        <v>2829</v>
      </c>
    </row>
    <row r="34" spans="2:9">
      <c r="D34" s="11" t="s">
        <v>2824</v>
      </c>
      <c r="E34" s="20"/>
      <c r="F34" s="11" t="s">
        <v>2810</v>
      </c>
      <c r="G34" s="300"/>
      <c r="H34" s="300" t="s">
        <v>2830</v>
      </c>
      <c r="I34" s="11" t="s">
        <v>185</v>
      </c>
    </row>
    <row r="35" spans="2:9">
      <c r="E35" s="20"/>
      <c r="G35" s="300"/>
      <c r="H35" s="11"/>
      <c r="I35" s="7"/>
    </row>
    <row r="36" spans="2:9">
      <c r="C36" s="345" t="s">
        <v>2831</v>
      </c>
      <c r="D36" s="27"/>
      <c r="E36" s="27"/>
      <c r="F36" s="27"/>
      <c r="G36" s="27"/>
      <c r="H36" s="137"/>
      <c r="I36" s="27"/>
    </row>
    <row r="37" spans="2:9" s="12" customFormat="1">
      <c r="B37" s="11"/>
      <c r="G37" s="20"/>
      <c r="H37" s="20"/>
      <c r="I37" s="15"/>
    </row>
    <row r="38" spans="2:9">
      <c r="B38" s="12"/>
      <c r="C38" s="33" t="s">
        <v>2832</v>
      </c>
      <c r="D38" s="34"/>
      <c r="E38" s="33"/>
      <c r="F38" s="33"/>
      <c r="G38" s="33"/>
      <c r="H38" s="33"/>
      <c r="I38" s="33"/>
    </row>
    <row r="39" spans="2:9" s="12" customFormat="1">
      <c r="B39" s="11"/>
      <c r="G39" s="20"/>
      <c r="H39" s="20"/>
      <c r="I39" s="15"/>
    </row>
    <row r="40" spans="2:9">
      <c r="D40" s="11" t="s">
        <v>2812</v>
      </c>
      <c r="E40" s="20"/>
      <c r="F40" s="11" t="s">
        <v>2810</v>
      </c>
      <c r="G40" s="300"/>
      <c r="H40" s="450" t="s">
        <v>2833</v>
      </c>
      <c r="I40" s="11" t="s">
        <v>2829</v>
      </c>
    </row>
    <row r="41" spans="2:9">
      <c r="D41" s="11" t="s">
        <v>2812</v>
      </c>
      <c r="E41" s="20"/>
      <c r="F41" s="11" t="s">
        <v>2810</v>
      </c>
      <c r="G41" s="300"/>
      <c r="H41" s="450" t="s">
        <v>2834</v>
      </c>
      <c r="I41" s="11" t="s">
        <v>2829</v>
      </c>
    </row>
    <row r="42" spans="2:9">
      <c r="C42" s="896"/>
    </row>
    <row r="43" spans="2:9">
      <c r="B43" s="12"/>
      <c r="C43" s="33" t="s">
        <v>2835</v>
      </c>
      <c r="D43" s="34"/>
      <c r="E43" s="33"/>
      <c r="F43" s="33"/>
      <c r="G43" s="33"/>
      <c r="H43" s="33"/>
      <c r="I43" s="33"/>
    </row>
    <row r="44" spans="2:9" s="12" customFormat="1">
      <c r="B44" s="11"/>
      <c r="G44" s="20"/>
      <c r="H44" s="20"/>
      <c r="I44" s="15"/>
    </row>
    <row r="45" spans="2:9" ht="13.5" customHeight="1">
      <c r="D45" s="11" t="s">
        <v>2824</v>
      </c>
      <c r="E45" s="20"/>
      <c r="F45" s="11" t="s">
        <v>2810</v>
      </c>
      <c r="G45" s="300"/>
      <c r="H45" s="450" t="s">
        <v>2836</v>
      </c>
      <c r="I45" s="11" t="s">
        <v>185</v>
      </c>
    </row>
    <row r="46" spans="2:9" s="12" customFormat="1">
      <c r="B46" s="11"/>
      <c r="G46" s="20"/>
      <c r="H46" s="20"/>
      <c r="I46" s="15"/>
    </row>
    <row r="48" spans="2:9" ht="18">
      <c r="B48" s="28" t="s">
        <v>2837</v>
      </c>
      <c r="C48" s="27"/>
      <c r="D48" s="27"/>
      <c r="E48" s="27"/>
      <c r="F48" s="27"/>
      <c r="G48" s="27"/>
      <c r="H48" s="137"/>
      <c r="I48" s="27"/>
    </row>
    <row r="50" spans="3:9">
      <c r="C50" s="33" t="s">
        <v>2838</v>
      </c>
      <c r="D50" s="34"/>
      <c r="E50" s="33"/>
      <c r="F50" s="33"/>
      <c r="G50" s="33"/>
      <c r="H50" s="33"/>
      <c r="I50" s="33"/>
    </row>
    <row r="51" spans="3:9">
      <c r="G51" s="300"/>
      <c r="H51" s="300"/>
      <c r="I51" s="300"/>
    </row>
    <row r="52" spans="3:9">
      <c r="D52" s="11" t="s">
        <v>2812</v>
      </c>
      <c r="E52" s="20"/>
      <c r="F52" s="11" t="s">
        <v>2810</v>
      </c>
      <c r="G52" s="300"/>
      <c r="H52" s="300" t="s">
        <v>2839</v>
      </c>
      <c r="I52" s="11" t="s">
        <v>2829</v>
      </c>
    </row>
    <row r="53" spans="3:9">
      <c r="D53" s="11" t="s">
        <v>2812</v>
      </c>
      <c r="F53" s="11" t="s">
        <v>2810</v>
      </c>
      <c r="G53" s="300"/>
      <c r="H53" s="138" t="s">
        <v>2840</v>
      </c>
      <c r="I53" s="11" t="s">
        <v>2829</v>
      </c>
    </row>
    <row r="54" spans="3:9">
      <c r="D54" s="11" t="s">
        <v>2812</v>
      </c>
      <c r="F54" s="11" t="s">
        <v>2810</v>
      </c>
      <c r="G54" s="300"/>
      <c r="H54" s="138" t="s">
        <v>2841</v>
      </c>
      <c r="I54" s="11" t="s">
        <v>2829</v>
      </c>
    </row>
    <row r="55" spans="3:9">
      <c r="G55" s="300"/>
    </row>
    <row r="56" spans="3:9">
      <c r="C56" s="34" t="s">
        <v>2824</v>
      </c>
      <c r="D56" s="34"/>
      <c r="E56" s="33"/>
      <c r="F56" s="33"/>
      <c r="G56" s="33"/>
      <c r="H56" s="33"/>
      <c r="I56" s="33"/>
    </row>
    <row r="57" spans="3:9">
      <c r="G57" s="300"/>
      <c r="H57" s="300"/>
      <c r="I57" s="300"/>
    </row>
    <row r="58" spans="3:9">
      <c r="D58" s="11" t="s">
        <v>2824</v>
      </c>
      <c r="F58" s="11" t="s">
        <v>2810</v>
      </c>
      <c r="G58" s="300"/>
      <c r="H58" s="138" t="s">
        <v>2839</v>
      </c>
      <c r="I58" s="11" t="s">
        <v>185</v>
      </c>
    </row>
    <row r="59" spans="3:9">
      <c r="D59" s="11" t="s">
        <v>2824</v>
      </c>
      <c r="F59" s="11" t="s">
        <v>2810</v>
      </c>
      <c r="G59" s="300"/>
      <c r="H59" s="138" t="s">
        <v>2842</v>
      </c>
      <c r="I59" s="11" t="s">
        <v>185</v>
      </c>
    </row>
    <row r="60" spans="3:9">
      <c r="D60" s="11" t="s">
        <v>2824</v>
      </c>
      <c r="F60" s="11" t="s">
        <v>2810</v>
      </c>
      <c r="G60" s="300"/>
      <c r="H60" s="138" t="s">
        <v>2843</v>
      </c>
      <c r="I60" s="11" t="s">
        <v>185</v>
      </c>
    </row>
    <row r="61" spans="3:9">
      <c r="D61" s="11" t="s">
        <v>2824</v>
      </c>
      <c r="F61" s="11" t="s">
        <v>2810</v>
      </c>
      <c r="G61" s="300"/>
      <c r="H61" s="138" t="s">
        <v>2844</v>
      </c>
      <c r="I61" s="11" t="s">
        <v>185</v>
      </c>
    </row>
    <row r="62" spans="3:9">
      <c r="D62" s="11" t="s">
        <v>2824</v>
      </c>
      <c r="F62" s="11" t="s">
        <v>2810</v>
      </c>
      <c r="G62" s="300"/>
      <c r="H62" s="138" t="s">
        <v>2845</v>
      </c>
      <c r="I62" s="11" t="s">
        <v>185</v>
      </c>
    </row>
    <row r="63" spans="3:9">
      <c r="D63" s="11" t="s">
        <v>2824</v>
      </c>
      <c r="F63" s="11" t="s">
        <v>2810</v>
      </c>
      <c r="G63" s="300"/>
      <c r="H63" s="138" t="s">
        <v>2846</v>
      </c>
      <c r="I63" s="11" t="s">
        <v>185</v>
      </c>
    </row>
    <row r="65" spans="2:9">
      <c r="B65" s="12"/>
      <c r="C65" s="33" t="s">
        <v>2847</v>
      </c>
      <c r="D65" s="34"/>
      <c r="E65" s="33"/>
      <c r="F65" s="33"/>
      <c r="G65" s="33"/>
      <c r="H65" s="33"/>
      <c r="I65" s="33"/>
    </row>
    <row r="66" spans="2:9">
      <c r="D66" s="11" t="s">
        <v>2824</v>
      </c>
      <c r="E66" s="20"/>
      <c r="F66" s="11" t="s">
        <v>2810</v>
      </c>
      <c r="G66" s="300"/>
      <c r="H66" s="1009" t="s">
        <v>2848</v>
      </c>
      <c r="I66" s="11" t="s">
        <v>185</v>
      </c>
    </row>
    <row r="67" spans="2:9">
      <c r="D67" s="11" t="s">
        <v>2824</v>
      </c>
      <c r="F67" s="11" t="s">
        <v>2810</v>
      </c>
      <c r="H67" s="1009" t="s">
        <v>2849</v>
      </c>
      <c r="I67" s="11" t="s">
        <v>185</v>
      </c>
    </row>
    <row r="68" spans="2:9">
      <c r="D68" s="11" t="s">
        <v>2824</v>
      </c>
      <c r="F68" s="11" t="s">
        <v>2810</v>
      </c>
      <c r="H68" s="1009" t="s">
        <v>2850</v>
      </c>
      <c r="I68" s="11" t="s">
        <v>185</v>
      </c>
    </row>
    <row r="69" spans="2:9">
      <c r="D69" s="11" t="s">
        <v>2824</v>
      </c>
      <c r="F69" s="11" t="s">
        <v>2810</v>
      </c>
      <c r="H69" s="1009" t="s">
        <v>2851</v>
      </c>
      <c r="I69" s="11" t="s">
        <v>185</v>
      </c>
    </row>
    <row r="70" spans="2:9">
      <c r="D70" s="11" t="s">
        <v>2824</v>
      </c>
      <c r="F70" s="11" t="s">
        <v>2810</v>
      </c>
      <c r="H70" s="1009" t="s">
        <v>2852</v>
      </c>
      <c r="I70" s="11" t="s">
        <v>185</v>
      </c>
    </row>
    <row r="71" spans="2:9">
      <c r="D71" s="11" t="s">
        <v>2838</v>
      </c>
      <c r="E71" s="20"/>
      <c r="F71" s="11" t="s">
        <v>2810</v>
      </c>
      <c r="G71" s="300"/>
      <c r="H71" s="1009" t="s">
        <v>2848</v>
      </c>
      <c r="I71" s="11" t="s">
        <v>1630</v>
      </c>
    </row>
    <row r="72" spans="2:9">
      <c r="D72" s="11" t="s">
        <v>2838</v>
      </c>
      <c r="F72" s="11" t="s">
        <v>2810</v>
      </c>
      <c r="H72" s="1009" t="s">
        <v>2849</v>
      </c>
      <c r="I72" s="11" t="s">
        <v>1630</v>
      </c>
    </row>
    <row r="73" spans="2:9">
      <c r="D73" s="11" t="s">
        <v>2838</v>
      </c>
      <c r="F73" s="11" t="s">
        <v>2810</v>
      </c>
      <c r="H73" s="1009" t="s">
        <v>2850</v>
      </c>
      <c r="I73" s="11" t="s">
        <v>1630</v>
      </c>
    </row>
    <row r="74" spans="2:9">
      <c r="D74" s="11" t="s">
        <v>2838</v>
      </c>
      <c r="F74" s="11" t="s">
        <v>2810</v>
      </c>
      <c r="H74" s="1009" t="s">
        <v>2851</v>
      </c>
      <c r="I74" s="11" t="s">
        <v>1630</v>
      </c>
    </row>
    <row r="75" spans="2:9">
      <c r="D75" s="11" t="s">
        <v>2838</v>
      </c>
      <c r="F75" s="11" t="s">
        <v>2810</v>
      </c>
      <c r="H75" s="1009" t="s">
        <v>2852</v>
      </c>
      <c r="I75" s="11" t="s">
        <v>1630</v>
      </c>
    </row>
    <row r="77" spans="2:9" ht="18">
      <c r="B77" s="28" t="s">
        <v>2853</v>
      </c>
      <c r="C77" s="27"/>
      <c r="D77" s="27"/>
      <c r="E77" s="27"/>
      <c r="F77" s="27"/>
      <c r="G77" s="27"/>
      <c r="H77" s="137"/>
      <c r="I77" s="27"/>
    </row>
    <row r="78" spans="2:9" s="467" customFormat="1">
      <c r="G78" s="20"/>
      <c r="H78" s="20"/>
      <c r="I78" s="469"/>
    </row>
    <row r="79" spans="2:9">
      <c r="B79" s="467"/>
      <c r="C79" s="33" t="s">
        <v>2854</v>
      </c>
      <c r="D79" s="34"/>
      <c r="E79" s="33"/>
      <c r="F79" s="33"/>
      <c r="G79" s="33"/>
      <c r="H79" s="33"/>
      <c r="I79" s="33"/>
    </row>
    <row r="81" spans="3:9">
      <c r="D81" s="11" t="s">
        <v>2812</v>
      </c>
      <c r="E81" s="11" t="s">
        <v>201</v>
      </c>
      <c r="F81" s="11" t="s">
        <v>2810</v>
      </c>
      <c r="H81" s="138" t="s">
        <v>2854</v>
      </c>
      <c r="I81" s="11" t="s">
        <v>2829</v>
      </c>
    </row>
    <row r="82" spans="3:9">
      <c r="D82" s="11" t="s">
        <v>2812</v>
      </c>
      <c r="E82" s="11" t="s">
        <v>1389</v>
      </c>
      <c r="F82" s="11" t="s">
        <v>2810</v>
      </c>
      <c r="H82" s="138" t="s">
        <v>2854</v>
      </c>
      <c r="I82" s="11" t="s">
        <v>2829</v>
      </c>
    </row>
    <row r="83" spans="3:9">
      <c r="D83" s="11" t="s">
        <v>2812</v>
      </c>
      <c r="E83" s="11" t="s">
        <v>2855</v>
      </c>
      <c r="F83" s="11" t="s">
        <v>2810</v>
      </c>
      <c r="H83" s="138" t="s">
        <v>2854</v>
      </c>
      <c r="I83" s="11" t="s">
        <v>2829</v>
      </c>
    </row>
    <row r="84" spans="3:9">
      <c r="D84" s="11" t="s">
        <v>2812</v>
      </c>
      <c r="E84" s="11" t="s">
        <v>2519</v>
      </c>
      <c r="F84" s="11" t="s">
        <v>2810</v>
      </c>
      <c r="H84" s="138" t="s">
        <v>2854</v>
      </c>
      <c r="I84" s="11" t="s">
        <v>2829</v>
      </c>
    </row>
    <row r="86" spans="3:9">
      <c r="C86" s="33" t="s">
        <v>2856</v>
      </c>
      <c r="D86" s="34"/>
      <c r="E86" s="33"/>
      <c r="F86" s="33"/>
      <c r="G86" s="33"/>
      <c r="H86" s="33"/>
      <c r="I86" s="33"/>
    </row>
    <row r="87" spans="3:9" s="467" customFormat="1">
      <c r="E87" s="20"/>
      <c r="H87" s="20"/>
      <c r="I87" s="469"/>
    </row>
    <row r="88" spans="3:9">
      <c r="D88" s="11" t="s">
        <v>2812</v>
      </c>
      <c r="E88" s="11" t="s">
        <v>201</v>
      </c>
      <c r="F88" s="11" t="s">
        <v>2810</v>
      </c>
      <c r="H88" s="138" t="s">
        <v>2856</v>
      </c>
      <c r="I88" s="11" t="s">
        <v>2829</v>
      </c>
    </row>
    <row r="89" spans="3:9">
      <c r="D89" s="11" t="s">
        <v>2812</v>
      </c>
      <c r="E89" s="11" t="s">
        <v>1389</v>
      </c>
      <c r="F89" s="11" t="s">
        <v>2810</v>
      </c>
      <c r="H89" s="138" t="s">
        <v>2856</v>
      </c>
      <c r="I89" s="11" t="s">
        <v>2829</v>
      </c>
    </row>
    <row r="90" spans="3:9">
      <c r="D90" s="11" t="s">
        <v>2812</v>
      </c>
      <c r="E90" s="11" t="s">
        <v>2855</v>
      </c>
      <c r="F90" s="11" t="s">
        <v>2810</v>
      </c>
      <c r="H90" s="138" t="s">
        <v>2856</v>
      </c>
      <c r="I90" s="11" t="s">
        <v>2829</v>
      </c>
    </row>
    <row r="91" spans="3:9">
      <c r="D91" s="11" t="s">
        <v>2812</v>
      </c>
      <c r="E91" s="11" t="s">
        <v>2519</v>
      </c>
      <c r="F91" s="11" t="s">
        <v>2810</v>
      </c>
      <c r="H91" s="138" t="s">
        <v>2856</v>
      </c>
      <c r="I91" s="11" t="s">
        <v>2829</v>
      </c>
    </row>
    <row r="93" spans="3:9">
      <c r="C93" s="33" t="s">
        <v>2857</v>
      </c>
      <c r="D93" s="34"/>
      <c r="E93" s="33"/>
      <c r="F93" s="33"/>
      <c r="G93" s="33"/>
      <c r="H93" s="33"/>
      <c r="I93" s="33"/>
    </row>
    <row r="94" spans="3:9" s="467" customFormat="1">
      <c r="E94" s="20"/>
      <c r="H94" s="20"/>
      <c r="I94" s="469"/>
    </row>
    <row r="95" spans="3:9">
      <c r="D95" s="11" t="s">
        <v>2824</v>
      </c>
      <c r="E95" s="11" t="s">
        <v>201</v>
      </c>
      <c r="F95" s="11" t="s">
        <v>2810</v>
      </c>
      <c r="H95" s="138" t="s">
        <v>2857</v>
      </c>
      <c r="I95" s="11" t="s">
        <v>185</v>
      </c>
    </row>
    <row r="96" spans="3:9">
      <c r="D96" s="11" t="s">
        <v>2824</v>
      </c>
      <c r="E96" s="11" t="s">
        <v>1389</v>
      </c>
      <c r="F96" s="11" t="s">
        <v>2810</v>
      </c>
      <c r="H96" s="138" t="s">
        <v>2857</v>
      </c>
      <c r="I96" s="11" t="s">
        <v>185</v>
      </c>
    </row>
    <row r="97" spans="2:9">
      <c r="D97" s="11" t="s">
        <v>2824</v>
      </c>
      <c r="E97" s="11" t="s">
        <v>2855</v>
      </c>
      <c r="F97" s="11" t="s">
        <v>2810</v>
      </c>
      <c r="H97" s="138" t="s">
        <v>2857</v>
      </c>
      <c r="I97" s="11" t="s">
        <v>185</v>
      </c>
    </row>
    <row r="98" spans="2:9">
      <c r="D98" s="11" t="s">
        <v>2824</v>
      </c>
      <c r="E98" s="11" t="s">
        <v>2519</v>
      </c>
      <c r="F98" s="11" t="s">
        <v>2810</v>
      </c>
      <c r="H98" s="138" t="s">
        <v>2857</v>
      </c>
      <c r="I98" s="11" t="s">
        <v>185</v>
      </c>
    </row>
    <row r="100" spans="2:9">
      <c r="B100" s="467"/>
      <c r="C100" s="33" t="s">
        <v>2858</v>
      </c>
      <c r="D100" s="34"/>
      <c r="E100" s="33"/>
      <c r="F100" s="33"/>
      <c r="G100" s="33"/>
      <c r="H100" s="33"/>
      <c r="I100" s="33"/>
    </row>
    <row r="101" spans="2:9" s="467" customFormat="1">
      <c r="E101" s="20"/>
      <c r="H101" s="20"/>
      <c r="I101" s="469"/>
    </row>
    <row r="102" spans="2:9">
      <c r="D102" s="11" t="s">
        <v>2824</v>
      </c>
      <c r="E102" s="11" t="s">
        <v>201</v>
      </c>
      <c r="F102" s="11" t="s">
        <v>2810</v>
      </c>
      <c r="H102" s="138" t="s">
        <v>2858</v>
      </c>
      <c r="I102" s="11" t="s">
        <v>185</v>
      </c>
    </row>
    <row r="103" spans="2:9">
      <c r="D103" s="11" t="s">
        <v>2824</v>
      </c>
      <c r="E103" s="11" t="s">
        <v>1389</v>
      </c>
      <c r="F103" s="11" t="s">
        <v>2810</v>
      </c>
      <c r="H103" s="138" t="s">
        <v>2858</v>
      </c>
      <c r="I103" s="11" t="s">
        <v>185</v>
      </c>
    </row>
    <row r="104" spans="2:9">
      <c r="D104" s="11" t="s">
        <v>2824</v>
      </c>
      <c r="E104" s="11" t="s">
        <v>2855</v>
      </c>
      <c r="F104" s="11" t="s">
        <v>2810</v>
      </c>
      <c r="H104" s="138" t="s">
        <v>2858</v>
      </c>
      <c r="I104" s="11" t="s">
        <v>185</v>
      </c>
    </row>
    <row r="105" spans="2:9">
      <c r="D105" s="11" t="s">
        <v>2824</v>
      </c>
      <c r="E105" s="11" t="s">
        <v>2519</v>
      </c>
      <c r="F105" s="11" t="s">
        <v>2810</v>
      </c>
      <c r="H105" s="138" t="s">
        <v>2858</v>
      </c>
      <c r="I105" s="11" t="s">
        <v>185</v>
      </c>
    </row>
    <row r="107" spans="2:9" ht="18">
      <c r="B107" s="28" t="s">
        <v>2859</v>
      </c>
      <c r="C107" s="27"/>
      <c r="D107" s="27"/>
      <c r="E107" s="27"/>
      <c r="F107" s="27"/>
      <c r="G107" s="27"/>
      <c r="H107" s="137"/>
      <c r="I107" s="27"/>
    </row>
    <row r="108" spans="2:9" s="12" customFormat="1" ht="15" customHeight="1">
      <c r="G108" s="20"/>
      <c r="H108" s="20"/>
      <c r="I108" s="15"/>
    </row>
    <row r="109" spans="2:9">
      <c r="B109" s="12"/>
      <c r="C109" s="33" t="s">
        <v>2860</v>
      </c>
      <c r="D109" s="34"/>
      <c r="E109" s="33"/>
      <c r="F109" s="33"/>
      <c r="G109" s="33"/>
      <c r="H109" s="33"/>
      <c r="I109" s="33"/>
    </row>
    <row r="111" spans="2:9">
      <c r="D111" s="11" t="s">
        <v>2838</v>
      </c>
      <c r="H111" s="138" t="s">
        <v>2861</v>
      </c>
      <c r="I111" s="11" t="s">
        <v>2829</v>
      </c>
    </row>
    <row r="112" spans="2:9">
      <c r="D112" s="11" t="s">
        <v>2838</v>
      </c>
      <c r="H112" s="138" t="s">
        <v>2862</v>
      </c>
      <c r="I112" s="11" t="s">
        <v>2829</v>
      </c>
    </row>
    <row r="113" spans="2:9">
      <c r="D113" s="11" t="s">
        <v>2838</v>
      </c>
      <c r="H113" s="138" t="s">
        <v>2863</v>
      </c>
      <c r="I113" s="11" t="s">
        <v>2829</v>
      </c>
    </row>
    <row r="114" spans="2:9">
      <c r="D114" s="11" t="s">
        <v>2824</v>
      </c>
      <c r="H114" s="138" t="s">
        <v>2864</v>
      </c>
      <c r="I114" s="11" t="s">
        <v>185</v>
      </c>
    </row>
    <row r="115" spans="2:9">
      <c r="H115" s="11"/>
    </row>
    <row r="116" spans="2:9" ht="25.5" customHeight="1">
      <c r="B116" s="28" t="s">
        <v>2865</v>
      </c>
      <c r="C116" s="27"/>
      <c r="D116" s="27"/>
      <c r="E116" s="27"/>
      <c r="F116" s="27"/>
      <c r="G116" s="27"/>
      <c r="H116" s="137"/>
      <c r="I116" s="27"/>
    </row>
    <row r="117" spans="2:9" s="12" customFormat="1" ht="15" customHeight="1">
      <c r="G117" s="20"/>
      <c r="H117" s="20"/>
      <c r="I117" s="15"/>
    </row>
    <row r="118" spans="2:9">
      <c r="B118" s="12"/>
      <c r="C118" s="33" t="s">
        <v>2866</v>
      </c>
      <c r="D118" s="34"/>
      <c r="E118" s="33"/>
      <c r="F118" s="33"/>
      <c r="G118" s="33"/>
      <c r="H118" s="33"/>
      <c r="I118" s="33"/>
    </row>
    <row r="120" spans="2:9">
      <c r="D120" s="11" t="s">
        <v>2812</v>
      </c>
      <c r="F120" s="11" t="s">
        <v>2810</v>
      </c>
      <c r="H120" s="11" t="s">
        <v>2867</v>
      </c>
      <c r="I120" s="11" t="s">
        <v>2829</v>
      </c>
    </row>
    <row r="121" spans="2:9">
      <c r="D121" s="11" t="s">
        <v>2868</v>
      </c>
      <c r="F121" s="11" t="s">
        <v>2810</v>
      </c>
      <c r="H121" s="11" t="s">
        <v>2869</v>
      </c>
      <c r="I121" s="11" t="s">
        <v>185</v>
      </c>
    </row>
    <row r="122" spans="2:9">
      <c r="D122" s="11" t="s">
        <v>2812</v>
      </c>
      <c r="F122" s="11" t="s">
        <v>2810</v>
      </c>
      <c r="H122" s="11" t="s">
        <v>2870</v>
      </c>
      <c r="I122" s="11" t="s">
        <v>2829</v>
      </c>
    </row>
    <row r="123" spans="2:9">
      <c r="H123" s="11"/>
    </row>
    <row r="124" spans="2:9" ht="25.5" customHeight="1">
      <c r="B124" s="28" t="s">
        <v>2871</v>
      </c>
      <c r="C124" s="27"/>
      <c r="D124" s="27"/>
      <c r="E124" s="27"/>
      <c r="F124" s="27"/>
      <c r="G124" s="27"/>
      <c r="H124" s="137"/>
      <c r="I124" s="27"/>
    </row>
    <row r="125" spans="2:9" s="12" customFormat="1" ht="15" customHeight="1">
      <c r="G125" s="20"/>
      <c r="H125" s="20"/>
      <c r="I125" s="15"/>
    </row>
    <row r="126" spans="2:9">
      <c r="B126" s="12"/>
      <c r="C126" s="33" t="s">
        <v>2872</v>
      </c>
      <c r="D126" s="34"/>
      <c r="E126" s="33"/>
      <c r="F126" s="33"/>
      <c r="G126" s="33"/>
      <c r="H126" s="33"/>
      <c r="I126" s="33"/>
    </row>
    <row r="128" spans="2:9">
      <c r="D128" s="11" t="s">
        <v>2838</v>
      </c>
      <c r="F128" s="11" t="s">
        <v>2810</v>
      </c>
      <c r="H128" s="11" t="s">
        <v>2873</v>
      </c>
      <c r="I128" s="11" t="s">
        <v>2829</v>
      </c>
    </row>
    <row r="129" spans="2:9">
      <c r="D129" s="11" t="s">
        <v>2838</v>
      </c>
      <c r="F129" s="11" t="s">
        <v>2810</v>
      </c>
      <c r="H129" s="11" t="s">
        <v>2874</v>
      </c>
      <c r="I129" s="11" t="s">
        <v>2829</v>
      </c>
    </row>
    <row r="130" spans="2:9">
      <c r="D130" s="11" t="s">
        <v>2838</v>
      </c>
      <c r="F130" s="11" t="s">
        <v>2810</v>
      </c>
      <c r="H130" s="11" t="s">
        <v>2875</v>
      </c>
      <c r="I130" s="11" t="s">
        <v>2829</v>
      </c>
    </row>
    <row r="131" spans="2:9">
      <c r="H131" s="11"/>
    </row>
    <row r="132" spans="2:9">
      <c r="B132" s="12"/>
      <c r="C132" s="33" t="s">
        <v>2876</v>
      </c>
      <c r="D132" s="34"/>
      <c r="E132" s="33"/>
      <c r="F132" s="33"/>
      <c r="G132" s="33"/>
      <c r="H132" s="33"/>
      <c r="I132" s="33"/>
    </row>
    <row r="133" spans="2:9">
      <c r="H133" s="11"/>
    </row>
    <row r="134" spans="2:9">
      <c r="D134" s="11" t="s">
        <v>184</v>
      </c>
      <c r="F134" s="11" t="s">
        <v>2810</v>
      </c>
      <c r="H134" s="11" t="s">
        <v>2877</v>
      </c>
      <c r="I134" s="11" t="s">
        <v>185</v>
      </c>
    </row>
    <row r="135" spans="2:9">
      <c r="D135" s="11" t="s">
        <v>184</v>
      </c>
      <c r="F135" s="11" t="s">
        <v>2810</v>
      </c>
      <c r="H135" s="11" t="s">
        <v>2874</v>
      </c>
      <c r="I135" s="11" t="s">
        <v>185</v>
      </c>
    </row>
    <row r="136" spans="2:9">
      <c r="D136" s="11" t="s">
        <v>184</v>
      </c>
      <c r="F136" s="11" t="s">
        <v>2810</v>
      </c>
      <c r="H136" s="11" t="s">
        <v>2875</v>
      </c>
      <c r="I136" s="11" t="s">
        <v>185</v>
      </c>
    </row>
    <row r="138" spans="2:9" ht="25.5" customHeight="1">
      <c r="B138" s="28" t="s">
        <v>2878</v>
      </c>
      <c r="C138" s="27"/>
      <c r="D138" s="27"/>
      <c r="E138" s="27"/>
      <c r="F138" s="27"/>
      <c r="G138" s="27"/>
      <c r="H138" s="137"/>
      <c r="I138" s="27"/>
    </row>
    <row r="139" spans="2:9" s="12" customFormat="1" ht="15" customHeight="1">
      <c r="G139" s="20"/>
      <c r="H139" s="20"/>
      <c r="I139" s="15"/>
    </row>
    <row r="140" spans="2:9">
      <c r="F140" s="11" t="s">
        <v>2810</v>
      </c>
      <c r="G140" s="11" t="s">
        <v>2879</v>
      </c>
      <c r="H140" s="92"/>
      <c r="I140" s="11" t="s">
        <v>2829</v>
      </c>
    </row>
    <row r="141" spans="2:9">
      <c r="F141" s="11" t="s">
        <v>2810</v>
      </c>
      <c r="G141" s="11" t="s">
        <v>2880</v>
      </c>
      <c r="H141" s="92"/>
      <c r="I141" s="11" t="s">
        <v>2829</v>
      </c>
    </row>
    <row r="142" spans="2:9">
      <c r="F142" s="11" t="s">
        <v>2810</v>
      </c>
      <c r="G142" s="11" t="s">
        <v>2881</v>
      </c>
      <c r="H142" s="92"/>
      <c r="I142" s="11" t="s">
        <v>2829</v>
      </c>
    </row>
    <row r="143" spans="2:9">
      <c r="F143" s="11" t="s">
        <v>2810</v>
      </c>
      <c r="G143" s="11" t="s">
        <v>2882</v>
      </c>
      <c r="H143" s="92"/>
      <c r="I143" s="11" t="s">
        <v>2829</v>
      </c>
    </row>
    <row r="145" spans="1:9" ht="18">
      <c r="A145" s="27"/>
      <c r="B145" s="28" t="s">
        <v>2883</v>
      </c>
      <c r="C145" s="27"/>
      <c r="D145" s="27"/>
      <c r="E145" s="27"/>
      <c r="F145" s="27"/>
      <c r="G145" s="27"/>
      <c r="H145" s="137"/>
      <c r="I145" s="27"/>
    </row>
    <row r="146" spans="1:9" s="12" customFormat="1" ht="15" customHeight="1">
      <c r="G146" s="20"/>
      <c r="H146" s="20"/>
      <c r="I146" s="15"/>
    </row>
    <row r="147" spans="1:9">
      <c r="A147" s="12"/>
      <c r="B147" s="12"/>
      <c r="C147" s="34" t="s">
        <v>2884</v>
      </c>
      <c r="D147" s="34"/>
      <c r="E147" s="33"/>
      <c r="F147" s="33"/>
      <c r="G147" s="33"/>
      <c r="H147" s="33"/>
      <c r="I147" s="33"/>
    </row>
    <row r="148" spans="1:9" s="12" customFormat="1" ht="15" customHeight="1">
      <c r="G148" s="20"/>
      <c r="H148" s="20"/>
      <c r="I148" s="15"/>
    </row>
    <row r="149" spans="1:9">
      <c r="D149" s="11" t="s">
        <v>184</v>
      </c>
      <c r="E149" s="11" t="s">
        <v>2885</v>
      </c>
      <c r="F149" s="11" t="s">
        <v>2810</v>
      </c>
      <c r="H149" s="138" t="s">
        <v>1744</v>
      </c>
      <c r="I149" s="11" t="s">
        <v>185</v>
      </c>
    </row>
    <row r="150" spans="1:9">
      <c r="D150" s="11" t="s">
        <v>184</v>
      </c>
      <c r="E150" s="11" t="s">
        <v>2885</v>
      </c>
      <c r="F150" s="11" t="s">
        <v>2810</v>
      </c>
      <c r="H150" s="138" t="s">
        <v>1748</v>
      </c>
      <c r="I150" s="11" t="s">
        <v>185</v>
      </c>
    </row>
    <row r="151" spans="1:9">
      <c r="D151" s="11" t="s">
        <v>184</v>
      </c>
      <c r="E151" s="11" t="s">
        <v>2885</v>
      </c>
      <c r="F151" s="11" t="s">
        <v>2810</v>
      </c>
      <c r="H151" s="138" t="s">
        <v>2519</v>
      </c>
      <c r="I151" s="11" t="s">
        <v>185</v>
      </c>
    </row>
    <row r="152" spans="1:9">
      <c r="D152" s="11" t="s">
        <v>184</v>
      </c>
      <c r="E152" s="11" t="s">
        <v>2885</v>
      </c>
      <c r="F152" s="11" t="s">
        <v>2810</v>
      </c>
      <c r="H152" s="138" t="s">
        <v>1750</v>
      </c>
      <c r="I152" s="11" t="s">
        <v>185</v>
      </c>
    </row>
    <row r="153" spans="1:9">
      <c r="A153" s="11" t="s">
        <v>1703</v>
      </c>
      <c r="D153" s="11" t="s">
        <v>184</v>
      </c>
      <c r="E153" s="11" t="s">
        <v>2885</v>
      </c>
      <c r="F153" s="11" t="s">
        <v>2810</v>
      </c>
      <c r="H153" s="138" t="s">
        <v>216</v>
      </c>
      <c r="I153" s="11" t="s">
        <v>185</v>
      </c>
    </row>
    <row r="154" spans="1:9">
      <c r="D154" s="11" t="s">
        <v>184</v>
      </c>
      <c r="E154" s="11" t="s">
        <v>2886</v>
      </c>
      <c r="F154" s="11" t="s">
        <v>2810</v>
      </c>
      <c r="H154" s="138" t="s">
        <v>2887</v>
      </c>
      <c r="I154" s="11" t="s">
        <v>185</v>
      </c>
    </row>
    <row r="155" spans="1:9">
      <c r="D155" s="11" t="s">
        <v>184</v>
      </c>
      <c r="E155" s="11" t="s">
        <v>2886</v>
      </c>
      <c r="F155" s="11" t="s">
        <v>2810</v>
      </c>
      <c r="H155" s="138" t="s">
        <v>2888</v>
      </c>
      <c r="I155" s="11" t="s">
        <v>185</v>
      </c>
    </row>
    <row r="156" spans="1:9">
      <c r="D156" s="11" t="s">
        <v>184</v>
      </c>
      <c r="E156" s="11" t="s">
        <v>2889</v>
      </c>
      <c r="F156" s="11" t="s">
        <v>2810</v>
      </c>
      <c r="H156" s="138" t="s">
        <v>1389</v>
      </c>
      <c r="I156" s="11" t="s">
        <v>185</v>
      </c>
    </row>
    <row r="157" spans="1:9">
      <c r="D157" s="11" t="s">
        <v>184</v>
      </c>
      <c r="E157" s="11" t="s">
        <v>2889</v>
      </c>
      <c r="F157" s="11" t="s">
        <v>2810</v>
      </c>
      <c r="H157" s="138" t="s">
        <v>2890</v>
      </c>
      <c r="I157" s="11" t="s">
        <v>185</v>
      </c>
    </row>
    <row r="158" spans="1:9">
      <c r="D158" s="11" t="s">
        <v>184</v>
      </c>
      <c r="E158" s="11" t="s">
        <v>2889</v>
      </c>
      <c r="F158" s="11" t="s">
        <v>2810</v>
      </c>
      <c r="H158" s="138" t="s">
        <v>216</v>
      </c>
      <c r="I158" s="11" t="s">
        <v>185</v>
      </c>
    </row>
    <row r="159" spans="1:9" s="12" customFormat="1" ht="15" customHeight="1">
      <c r="G159" s="20"/>
      <c r="H159" s="20"/>
      <c r="I159" s="15"/>
    </row>
    <row r="160" spans="1:9" ht="18">
      <c r="A160" s="27"/>
      <c r="B160" s="28" t="s">
        <v>1553</v>
      </c>
      <c r="C160" s="27"/>
      <c r="D160" s="27"/>
      <c r="E160" s="27"/>
      <c r="F160" s="27"/>
      <c r="G160" s="27"/>
      <c r="H160" s="27"/>
      <c r="I160" s="27"/>
    </row>
  </sheetData>
  <mergeCells count="2">
    <mergeCell ref="J5:L5"/>
    <mergeCell ref="N5:P5"/>
  </mergeCells>
  <phoneticPr fontId="53" type="noConversion"/>
  <pageMargins left="0.23622047244094491" right="0.23622047244094491" top="0.74803149606299213" bottom="0.74803149606299213" header="0.31496062992125984" footer="0.31496062992125984"/>
  <pageSetup paperSize="8" fitToHeight="4" orientation="landscape"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tabColor rgb="FFFF9900"/>
    <pageSetUpPr autoPageBreaks="0"/>
  </sheetPr>
  <dimension ref="A1:AC514"/>
  <sheetViews>
    <sheetView zoomScale="70" zoomScaleNormal="70" workbookViewId="0">
      <selection activeCell="A3" sqref="A3:F3"/>
    </sheetView>
  </sheetViews>
  <sheetFormatPr defaultColWidth="0" defaultRowHeight="14.5"/>
  <cols>
    <col min="1" max="1" width="13.54296875" customWidth="1"/>
    <col min="2" max="2" width="14" bestFit="1" customWidth="1"/>
    <col min="3" max="3" width="15" style="327" customWidth="1"/>
    <col min="4" max="4" width="48.453125" customWidth="1"/>
    <col min="5" max="5" width="21.54296875" style="322" customWidth="1"/>
    <col min="6" max="6" width="90.1796875" style="322" customWidth="1"/>
    <col min="7" max="7" width="20.453125" customWidth="1"/>
    <col min="8" max="8" width="1.54296875" customWidth="1"/>
    <col min="9" max="29" width="0" hidden="1" customWidth="1"/>
    <col min="30" max="16384" width="8.54296875" hidden="1"/>
  </cols>
  <sheetData>
    <row r="1" spans="1:7" ht="25">
      <c r="A1" s="1" t="s">
        <v>0</v>
      </c>
      <c r="B1" s="44"/>
      <c r="C1" s="323"/>
      <c r="D1" s="44"/>
      <c r="E1" s="318"/>
      <c r="F1" s="318"/>
      <c r="G1" s="44"/>
    </row>
    <row r="2" spans="1:7" ht="25">
      <c r="A2" s="4" t="str">
        <f>Cover!$E$13</f>
        <v>Master</v>
      </c>
      <c r="B2" s="44"/>
      <c r="C2" s="323"/>
      <c r="D2" s="44"/>
      <c r="E2" s="318"/>
      <c r="F2" s="318"/>
      <c r="G2" s="44"/>
    </row>
    <row r="3" spans="1:7" ht="25">
      <c r="A3" s="4">
        <f>Cover!$E$15</f>
        <v>2025</v>
      </c>
      <c r="B3" s="4"/>
      <c r="C3" s="4"/>
      <c r="D3" s="4"/>
      <c r="E3" s="4"/>
      <c r="F3" s="4"/>
      <c r="G3" s="44"/>
    </row>
    <row r="4" spans="1:7" ht="25.5" thickBot="1">
      <c r="A4" s="1302" t="s">
        <v>498</v>
      </c>
      <c r="B4" s="46"/>
      <c r="C4" s="324"/>
      <c r="D4" s="46"/>
      <c r="E4" s="319"/>
      <c r="F4" s="319"/>
      <c r="G4" s="46"/>
    </row>
    <row r="6" spans="1:7" ht="28">
      <c r="A6" s="1169" t="s">
        <v>499</v>
      </c>
      <c r="B6" s="168" t="s">
        <v>500</v>
      </c>
      <c r="C6" s="325" t="s">
        <v>501</v>
      </c>
      <c r="D6" s="168" t="s">
        <v>502</v>
      </c>
      <c r="E6" s="320" t="s">
        <v>503</v>
      </c>
      <c r="F6" s="320" t="s">
        <v>504</v>
      </c>
      <c r="G6" s="168" t="s">
        <v>505</v>
      </c>
    </row>
    <row r="7" spans="1:7">
      <c r="A7" s="1170">
        <v>1</v>
      </c>
      <c r="B7" s="1166">
        <v>1.1000000000000001</v>
      </c>
      <c r="C7" s="868">
        <v>44657</v>
      </c>
      <c r="D7" s="425" t="s">
        <v>506</v>
      </c>
      <c r="E7" s="718" t="s">
        <v>507</v>
      </c>
      <c r="F7" s="718" t="s">
        <v>508</v>
      </c>
      <c r="G7" s="425" t="s">
        <v>509</v>
      </c>
    </row>
    <row r="8" spans="1:7">
      <c r="A8" s="1170">
        <f t="shared" ref="A8:A71" si="0">A7+1</f>
        <v>2</v>
      </c>
      <c r="B8" s="1166">
        <v>1.1000000000000001</v>
      </c>
      <c r="C8" s="868">
        <v>44657</v>
      </c>
      <c r="D8" s="425" t="s">
        <v>510</v>
      </c>
      <c r="E8" s="718" t="s">
        <v>511</v>
      </c>
      <c r="F8" s="718" t="s">
        <v>512</v>
      </c>
      <c r="G8" s="425" t="s">
        <v>509</v>
      </c>
    </row>
    <row r="9" spans="1:7">
      <c r="A9" s="1170">
        <f t="shared" si="0"/>
        <v>3</v>
      </c>
      <c r="B9" s="1166">
        <v>1.1000000000000001</v>
      </c>
      <c r="C9" s="869">
        <v>44658</v>
      </c>
      <c r="D9" s="425" t="s">
        <v>513</v>
      </c>
      <c r="E9" s="425" t="s">
        <v>514</v>
      </c>
      <c r="F9" s="425" t="s">
        <v>515</v>
      </c>
      <c r="G9" s="425" t="s">
        <v>509</v>
      </c>
    </row>
    <row r="10" spans="1:7" ht="29">
      <c r="A10" s="1170">
        <f t="shared" si="0"/>
        <v>4</v>
      </c>
      <c r="B10" s="1166">
        <v>1.1000000000000001</v>
      </c>
      <c r="C10" s="869">
        <v>44658</v>
      </c>
      <c r="D10" s="425" t="s">
        <v>516</v>
      </c>
      <c r="E10" s="425" t="s">
        <v>514</v>
      </c>
      <c r="F10" s="718" t="s">
        <v>517</v>
      </c>
      <c r="G10" s="425" t="s">
        <v>509</v>
      </c>
    </row>
    <row r="11" spans="1:7" ht="29">
      <c r="A11" s="1170">
        <f t="shared" si="0"/>
        <v>5</v>
      </c>
      <c r="B11" s="1166">
        <v>1.1000000000000001</v>
      </c>
      <c r="C11" s="869">
        <v>44658</v>
      </c>
      <c r="D11" s="731" t="s">
        <v>518</v>
      </c>
      <c r="E11" s="732" t="s">
        <v>519</v>
      </c>
      <c r="F11" s="732" t="s">
        <v>520</v>
      </c>
      <c r="G11" s="169" t="s">
        <v>521</v>
      </c>
    </row>
    <row r="12" spans="1:7">
      <c r="A12" s="1170">
        <f t="shared" si="0"/>
        <v>6</v>
      </c>
      <c r="B12" s="1166">
        <v>1.1000000000000001</v>
      </c>
      <c r="C12" s="869">
        <v>44658</v>
      </c>
      <c r="D12" s="731" t="s">
        <v>522</v>
      </c>
      <c r="E12" s="732"/>
      <c r="F12" s="718" t="s">
        <v>523</v>
      </c>
      <c r="G12" s="169" t="s">
        <v>521</v>
      </c>
    </row>
    <row r="13" spans="1:7">
      <c r="A13" s="1170">
        <f t="shared" si="0"/>
        <v>7</v>
      </c>
      <c r="B13" s="1166">
        <v>1.1000000000000001</v>
      </c>
      <c r="C13" s="869">
        <v>44658</v>
      </c>
      <c r="D13" s="731" t="s">
        <v>524</v>
      </c>
      <c r="E13" s="732"/>
      <c r="F13" s="718" t="s">
        <v>525</v>
      </c>
      <c r="G13" s="169" t="s">
        <v>521</v>
      </c>
    </row>
    <row r="14" spans="1:7">
      <c r="A14" s="1170">
        <f t="shared" si="0"/>
        <v>8</v>
      </c>
      <c r="B14" s="1166">
        <v>1.1000000000000001</v>
      </c>
      <c r="C14" s="869">
        <v>44658</v>
      </c>
      <c r="D14" s="731" t="s">
        <v>526</v>
      </c>
      <c r="E14" s="732" t="s">
        <v>527</v>
      </c>
      <c r="F14" s="732" t="s">
        <v>528</v>
      </c>
      <c r="G14" s="169" t="s">
        <v>521</v>
      </c>
    </row>
    <row r="15" spans="1:7">
      <c r="A15" s="1170">
        <f t="shared" si="0"/>
        <v>9</v>
      </c>
      <c r="B15" s="1166">
        <v>1.1000000000000001</v>
      </c>
      <c r="C15" s="869">
        <v>44658</v>
      </c>
      <c r="D15" s="731" t="s">
        <v>529</v>
      </c>
      <c r="E15" s="732"/>
      <c r="F15" s="732" t="s">
        <v>530</v>
      </c>
      <c r="G15" s="169" t="s">
        <v>521</v>
      </c>
    </row>
    <row r="16" spans="1:7">
      <c r="A16" s="1170">
        <f t="shared" si="0"/>
        <v>10</v>
      </c>
      <c r="B16" s="1166">
        <v>1.1000000000000001</v>
      </c>
      <c r="C16" s="869">
        <v>44658</v>
      </c>
      <c r="D16" s="425" t="s">
        <v>71</v>
      </c>
      <c r="E16" s="718"/>
      <c r="F16" s="718" t="s">
        <v>531</v>
      </c>
      <c r="G16" s="169" t="s">
        <v>521</v>
      </c>
    </row>
    <row r="17" spans="1:7" ht="130.5">
      <c r="A17" s="1170">
        <f t="shared" si="0"/>
        <v>11</v>
      </c>
      <c r="B17" s="1166">
        <v>1.1100000000000001</v>
      </c>
      <c r="C17" s="869">
        <v>44699</v>
      </c>
      <c r="D17" s="718" t="s">
        <v>532</v>
      </c>
      <c r="E17" s="718" t="s">
        <v>514</v>
      </c>
      <c r="F17" s="718" t="s">
        <v>533</v>
      </c>
      <c r="G17" s="425" t="s">
        <v>534</v>
      </c>
    </row>
    <row r="18" spans="1:7" ht="29">
      <c r="A18" s="1170">
        <f t="shared" si="0"/>
        <v>12</v>
      </c>
      <c r="B18" s="1166">
        <v>1.1100000000000001</v>
      </c>
      <c r="C18" s="326">
        <v>44699</v>
      </c>
      <c r="D18" s="718" t="s">
        <v>535</v>
      </c>
      <c r="E18" s="718" t="s">
        <v>514</v>
      </c>
      <c r="F18" s="718" t="s">
        <v>536</v>
      </c>
      <c r="G18" s="425" t="s">
        <v>534</v>
      </c>
    </row>
    <row r="19" spans="1:7">
      <c r="A19" s="1170">
        <f t="shared" si="0"/>
        <v>13</v>
      </c>
      <c r="B19" s="1166">
        <v>1.1100000000000001</v>
      </c>
      <c r="C19" s="326">
        <v>44699</v>
      </c>
      <c r="D19" s="425" t="s">
        <v>537</v>
      </c>
      <c r="E19" s="718" t="s">
        <v>514</v>
      </c>
      <c r="F19" s="718" t="s">
        <v>538</v>
      </c>
      <c r="G19" s="425" t="s">
        <v>534</v>
      </c>
    </row>
    <row r="20" spans="1:7" ht="43.5">
      <c r="A20" s="1170">
        <f t="shared" si="0"/>
        <v>14</v>
      </c>
      <c r="B20" s="1166">
        <v>1.1100000000000001</v>
      </c>
      <c r="C20" s="326">
        <v>44699</v>
      </c>
      <c r="D20" s="718" t="s">
        <v>539</v>
      </c>
      <c r="E20" s="718" t="s">
        <v>514</v>
      </c>
      <c r="F20" s="718" t="s">
        <v>540</v>
      </c>
      <c r="G20" s="425" t="s">
        <v>534</v>
      </c>
    </row>
    <row r="21" spans="1:7">
      <c r="A21" s="1170">
        <f t="shared" si="0"/>
        <v>15</v>
      </c>
      <c r="B21" s="1166">
        <v>1.1100000000000001</v>
      </c>
      <c r="C21" s="326">
        <v>44699</v>
      </c>
      <c r="D21" s="425" t="s">
        <v>541</v>
      </c>
      <c r="E21" s="718" t="s">
        <v>514</v>
      </c>
      <c r="F21" s="718" t="s">
        <v>542</v>
      </c>
      <c r="G21" s="425" t="s">
        <v>534</v>
      </c>
    </row>
    <row r="22" spans="1:7" ht="43.5">
      <c r="A22" s="1170">
        <f t="shared" si="0"/>
        <v>16</v>
      </c>
      <c r="B22" s="1166">
        <v>1.1100000000000001</v>
      </c>
      <c r="C22" s="326">
        <v>44699</v>
      </c>
      <c r="D22" s="321" t="s">
        <v>543</v>
      </c>
      <c r="E22" s="718" t="s">
        <v>514</v>
      </c>
      <c r="F22" s="718" t="s">
        <v>544</v>
      </c>
      <c r="G22" s="425" t="s">
        <v>534</v>
      </c>
    </row>
    <row r="23" spans="1:7" ht="29">
      <c r="A23" s="1170">
        <f t="shared" si="0"/>
        <v>17</v>
      </c>
      <c r="B23" s="1167">
        <v>1.1100000000000001</v>
      </c>
      <c r="C23" s="326">
        <v>44699</v>
      </c>
      <c r="D23" s="169" t="s">
        <v>545</v>
      </c>
      <c r="E23" s="321" t="s">
        <v>546</v>
      </c>
      <c r="F23" s="321" t="s">
        <v>547</v>
      </c>
      <c r="G23" s="425" t="s">
        <v>534</v>
      </c>
    </row>
    <row r="24" spans="1:7">
      <c r="A24" s="1170">
        <f t="shared" si="0"/>
        <v>18</v>
      </c>
      <c r="B24" s="1167">
        <v>1.1100000000000001</v>
      </c>
      <c r="C24" s="326">
        <v>44699</v>
      </c>
      <c r="D24" s="169" t="s">
        <v>548</v>
      </c>
      <c r="E24" s="321" t="s">
        <v>549</v>
      </c>
      <c r="F24" s="321" t="s">
        <v>550</v>
      </c>
      <c r="G24" s="425" t="s">
        <v>534</v>
      </c>
    </row>
    <row r="25" spans="1:7">
      <c r="A25" s="1170">
        <f t="shared" si="0"/>
        <v>19</v>
      </c>
      <c r="B25" s="1167">
        <v>1.1100000000000001</v>
      </c>
      <c r="C25" s="326">
        <v>44699</v>
      </c>
      <c r="D25" s="169" t="s">
        <v>551</v>
      </c>
      <c r="E25" s="321" t="s">
        <v>514</v>
      </c>
      <c r="F25" s="321" t="s">
        <v>552</v>
      </c>
      <c r="G25" s="425" t="s">
        <v>534</v>
      </c>
    </row>
    <row r="26" spans="1:7">
      <c r="A26" s="1170">
        <f t="shared" si="0"/>
        <v>20</v>
      </c>
      <c r="B26" s="1167">
        <v>1.1100000000000001</v>
      </c>
      <c r="C26" s="326">
        <v>44699</v>
      </c>
      <c r="D26" s="169" t="s">
        <v>553</v>
      </c>
      <c r="E26" s="321" t="s">
        <v>514</v>
      </c>
      <c r="F26" s="321" t="s">
        <v>554</v>
      </c>
      <c r="G26" s="425" t="s">
        <v>534</v>
      </c>
    </row>
    <row r="27" spans="1:7">
      <c r="A27" s="1170">
        <f t="shared" si="0"/>
        <v>21</v>
      </c>
      <c r="B27" s="1167">
        <v>1.1100000000000001</v>
      </c>
      <c r="C27" s="326">
        <v>44699</v>
      </c>
      <c r="D27" s="169" t="s">
        <v>555</v>
      </c>
      <c r="E27" s="321" t="s">
        <v>556</v>
      </c>
      <c r="F27" s="321" t="s">
        <v>557</v>
      </c>
      <c r="G27" s="425" t="s">
        <v>534</v>
      </c>
    </row>
    <row r="28" spans="1:7">
      <c r="A28" s="1170">
        <f t="shared" si="0"/>
        <v>22</v>
      </c>
      <c r="B28" s="1167">
        <v>1.1100000000000001</v>
      </c>
      <c r="C28" s="326">
        <v>44699</v>
      </c>
      <c r="D28" s="425" t="s">
        <v>558</v>
      </c>
      <c r="E28" s="718" t="s">
        <v>559</v>
      </c>
      <c r="F28" s="718" t="s">
        <v>560</v>
      </c>
      <c r="G28" s="425" t="s">
        <v>534</v>
      </c>
    </row>
    <row r="29" spans="1:7" ht="29">
      <c r="A29" s="1170">
        <f t="shared" si="0"/>
        <v>23</v>
      </c>
      <c r="B29" s="1167">
        <v>1.1100000000000001</v>
      </c>
      <c r="C29" s="326">
        <v>44699</v>
      </c>
      <c r="D29" s="425" t="s">
        <v>561</v>
      </c>
      <c r="E29" s="718" t="s">
        <v>562</v>
      </c>
      <c r="F29" s="718" t="s">
        <v>563</v>
      </c>
      <c r="G29" s="425" t="s">
        <v>534</v>
      </c>
    </row>
    <row r="30" spans="1:7">
      <c r="A30" s="1170">
        <f t="shared" si="0"/>
        <v>24</v>
      </c>
      <c r="B30" s="1168">
        <v>1.1100000000000001</v>
      </c>
      <c r="C30" s="730">
        <v>44700</v>
      </c>
      <c r="D30" s="731" t="s">
        <v>564</v>
      </c>
      <c r="E30" s="732" t="s">
        <v>565</v>
      </c>
      <c r="F30" s="732" t="s">
        <v>566</v>
      </c>
      <c r="G30" s="731" t="s">
        <v>567</v>
      </c>
    </row>
    <row r="31" spans="1:7">
      <c r="A31" s="1170">
        <f t="shared" si="0"/>
        <v>25</v>
      </c>
      <c r="B31" s="1168">
        <v>1.1100000000000001</v>
      </c>
      <c r="C31" s="730">
        <v>44700</v>
      </c>
      <c r="D31" s="731" t="s">
        <v>568</v>
      </c>
      <c r="E31" s="732" t="s">
        <v>569</v>
      </c>
      <c r="F31" s="732" t="s">
        <v>570</v>
      </c>
      <c r="G31" s="731" t="s">
        <v>567</v>
      </c>
    </row>
    <row r="32" spans="1:7">
      <c r="A32" s="1170">
        <f t="shared" si="0"/>
        <v>26</v>
      </c>
      <c r="B32" s="1168">
        <v>1.1100000000000001</v>
      </c>
      <c r="C32" s="730">
        <v>44704</v>
      </c>
      <c r="D32" s="731" t="s">
        <v>104</v>
      </c>
      <c r="E32" s="732" t="s">
        <v>571</v>
      </c>
      <c r="F32" s="732" t="s">
        <v>572</v>
      </c>
      <c r="G32" s="731" t="s">
        <v>567</v>
      </c>
    </row>
    <row r="33" spans="1:7">
      <c r="A33" s="1170">
        <f t="shared" si="0"/>
        <v>27</v>
      </c>
      <c r="B33" s="1166">
        <v>1.1100000000000001</v>
      </c>
      <c r="C33" s="326">
        <v>44704</v>
      </c>
      <c r="D33" s="425" t="s">
        <v>27</v>
      </c>
      <c r="E33" s="718" t="s">
        <v>573</v>
      </c>
      <c r="F33" s="718" t="s">
        <v>574</v>
      </c>
      <c r="G33" s="425" t="s">
        <v>534</v>
      </c>
    </row>
    <row r="34" spans="1:7">
      <c r="A34" s="1170">
        <f t="shared" si="0"/>
        <v>28</v>
      </c>
      <c r="B34" s="1166">
        <v>1.1100000000000001</v>
      </c>
      <c r="C34" s="326">
        <v>44704</v>
      </c>
      <c r="D34" s="425" t="s">
        <v>575</v>
      </c>
      <c r="E34" s="718" t="s">
        <v>576</v>
      </c>
      <c r="F34" s="718" t="s">
        <v>577</v>
      </c>
      <c r="G34" s="425" t="s">
        <v>534</v>
      </c>
    </row>
    <row r="35" spans="1:7" ht="29">
      <c r="A35" s="1170">
        <f t="shared" si="0"/>
        <v>29</v>
      </c>
      <c r="B35" s="1166">
        <v>1.1100000000000001</v>
      </c>
      <c r="C35" s="326">
        <v>44705</v>
      </c>
      <c r="D35" s="425" t="s">
        <v>578</v>
      </c>
      <c r="E35" s="718" t="s">
        <v>579</v>
      </c>
      <c r="F35" s="718" t="s">
        <v>580</v>
      </c>
      <c r="G35" s="425" t="s">
        <v>534</v>
      </c>
    </row>
    <row r="36" spans="1:7">
      <c r="A36" s="1170">
        <f t="shared" si="0"/>
        <v>30</v>
      </c>
      <c r="B36" s="1166">
        <v>1.1100000000000001</v>
      </c>
      <c r="C36" s="326">
        <v>44706</v>
      </c>
      <c r="D36" s="425" t="s">
        <v>526</v>
      </c>
      <c r="E36" s="718" t="s">
        <v>581</v>
      </c>
      <c r="F36" s="718" t="s">
        <v>582</v>
      </c>
      <c r="G36" s="425" t="s">
        <v>534</v>
      </c>
    </row>
    <row r="37" spans="1:7" ht="43.5">
      <c r="A37" s="1170">
        <f t="shared" si="0"/>
        <v>31</v>
      </c>
      <c r="B37" s="1166">
        <v>1.1100000000000001</v>
      </c>
      <c r="C37" s="326">
        <v>44706</v>
      </c>
      <c r="D37" s="425" t="s">
        <v>537</v>
      </c>
      <c r="E37" s="718" t="s">
        <v>583</v>
      </c>
      <c r="F37" s="718" t="s">
        <v>584</v>
      </c>
      <c r="G37" s="425" t="s">
        <v>534</v>
      </c>
    </row>
    <row r="38" spans="1:7">
      <c r="A38" s="1170">
        <f t="shared" si="0"/>
        <v>32</v>
      </c>
      <c r="B38" s="1167">
        <v>1.1100000000000001</v>
      </c>
      <c r="C38" s="326">
        <v>44706</v>
      </c>
      <c r="D38" s="425" t="s">
        <v>39</v>
      </c>
      <c r="E38" s="718" t="s">
        <v>585</v>
      </c>
      <c r="F38" s="718" t="s">
        <v>586</v>
      </c>
      <c r="G38" s="425" t="s">
        <v>534</v>
      </c>
    </row>
    <row r="39" spans="1:7" ht="29">
      <c r="A39" s="1170">
        <f t="shared" si="0"/>
        <v>33</v>
      </c>
      <c r="B39" s="1167">
        <v>1.1100000000000001</v>
      </c>
      <c r="C39" s="326">
        <v>44706</v>
      </c>
      <c r="D39" s="425" t="s">
        <v>529</v>
      </c>
      <c r="E39" s="718" t="s">
        <v>587</v>
      </c>
      <c r="F39" s="718" t="s">
        <v>588</v>
      </c>
      <c r="G39" s="425" t="s">
        <v>567</v>
      </c>
    </row>
    <row r="40" spans="1:7">
      <c r="A40" s="1170">
        <f t="shared" si="0"/>
        <v>34</v>
      </c>
      <c r="B40" s="1167">
        <v>1.1100000000000001</v>
      </c>
      <c r="C40" s="326">
        <v>44706</v>
      </c>
      <c r="D40" s="425" t="s">
        <v>529</v>
      </c>
      <c r="E40" s="321" t="s">
        <v>589</v>
      </c>
      <c r="F40" s="321" t="s">
        <v>590</v>
      </c>
      <c r="G40" s="169" t="s">
        <v>567</v>
      </c>
    </row>
    <row r="41" spans="1:7">
      <c r="A41" s="1170">
        <f t="shared" si="0"/>
        <v>35</v>
      </c>
      <c r="B41" s="1167">
        <v>1.1100000000000001</v>
      </c>
      <c r="C41" s="326">
        <v>44706</v>
      </c>
      <c r="D41" s="425" t="s">
        <v>18</v>
      </c>
      <c r="E41" s="718" t="s">
        <v>19</v>
      </c>
      <c r="F41" s="718" t="s">
        <v>20</v>
      </c>
      <c r="G41" s="425" t="s">
        <v>534</v>
      </c>
    </row>
    <row r="42" spans="1:7" ht="29">
      <c r="A42" s="1170">
        <f t="shared" si="0"/>
        <v>36</v>
      </c>
      <c r="B42" s="1167">
        <v>1.1100000000000001</v>
      </c>
      <c r="C42" s="326">
        <v>44707</v>
      </c>
      <c r="D42" s="169" t="s">
        <v>68</v>
      </c>
      <c r="E42" s="321" t="s">
        <v>591</v>
      </c>
      <c r="F42" s="718" t="s">
        <v>592</v>
      </c>
      <c r="G42" s="169" t="s">
        <v>534</v>
      </c>
    </row>
    <row r="43" spans="1:7">
      <c r="A43" s="1170">
        <f t="shared" si="0"/>
        <v>37</v>
      </c>
      <c r="B43" s="1167">
        <v>1.1100000000000001</v>
      </c>
      <c r="C43" s="326">
        <v>44707</v>
      </c>
      <c r="D43" s="169" t="s">
        <v>40</v>
      </c>
      <c r="E43" s="321" t="s">
        <v>593</v>
      </c>
      <c r="F43" s="321" t="s">
        <v>594</v>
      </c>
      <c r="G43" s="169" t="s">
        <v>534</v>
      </c>
    </row>
    <row r="44" spans="1:7">
      <c r="A44" s="1170">
        <f t="shared" si="0"/>
        <v>38</v>
      </c>
      <c r="B44" s="1167">
        <v>1.1100000000000001</v>
      </c>
      <c r="C44" s="326">
        <v>44707</v>
      </c>
      <c r="D44" s="169" t="s">
        <v>595</v>
      </c>
      <c r="E44" s="321" t="s">
        <v>596</v>
      </c>
      <c r="F44" s="321" t="s">
        <v>597</v>
      </c>
      <c r="G44" s="169" t="s">
        <v>534</v>
      </c>
    </row>
    <row r="45" spans="1:7">
      <c r="A45" s="1170">
        <f t="shared" si="0"/>
        <v>39</v>
      </c>
      <c r="B45" s="1167">
        <v>1.1100000000000001</v>
      </c>
      <c r="C45" s="326">
        <v>44707</v>
      </c>
      <c r="D45" s="169" t="s">
        <v>598</v>
      </c>
      <c r="E45" s="321" t="s">
        <v>599</v>
      </c>
      <c r="F45" s="322" t="s">
        <v>600</v>
      </c>
      <c r="G45" s="169" t="s">
        <v>601</v>
      </c>
    </row>
    <row r="46" spans="1:7">
      <c r="A46" s="1170">
        <f t="shared" si="0"/>
        <v>40</v>
      </c>
      <c r="B46" s="1167">
        <v>1.1100000000000001</v>
      </c>
      <c r="C46" s="326">
        <v>44707</v>
      </c>
      <c r="D46" s="169" t="s">
        <v>18</v>
      </c>
      <c r="E46" s="321" t="s">
        <v>514</v>
      </c>
      <c r="F46" s="321" t="s">
        <v>602</v>
      </c>
      <c r="G46" s="169" t="s">
        <v>534</v>
      </c>
    </row>
    <row r="47" spans="1:7">
      <c r="A47" s="1170">
        <f t="shared" si="0"/>
        <v>41</v>
      </c>
      <c r="B47" s="1167">
        <v>1.1100000000000001</v>
      </c>
      <c r="C47" s="326">
        <v>44707</v>
      </c>
      <c r="D47" s="169" t="s">
        <v>603</v>
      </c>
      <c r="E47" s="321" t="s">
        <v>604</v>
      </c>
      <c r="F47" s="321" t="s">
        <v>605</v>
      </c>
      <c r="G47" s="169" t="s">
        <v>601</v>
      </c>
    </row>
    <row r="48" spans="1:7">
      <c r="A48" s="1170">
        <f t="shared" si="0"/>
        <v>42</v>
      </c>
      <c r="B48" s="1167">
        <v>1.1100000000000001</v>
      </c>
      <c r="C48" s="326">
        <v>44708</v>
      </c>
      <c r="D48" s="169" t="s">
        <v>606</v>
      </c>
      <c r="E48" s="321" t="s">
        <v>607</v>
      </c>
      <c r="F48" s="321" t="s">
        <v>608</v>
      </c>
      <c r="G48" s="169" t="s">
        <v>534</v>
      </c>
    </row>
    <row r="49" spans="1:7">
      <c r="A49" s="1170">
        <f t="shared" si="0"/>
        <v>43</v>
      </c>
      <c r="B49" s="1167">
        <v>1.1100000000000001</v>
      </c>
      <c r="C49" s="326">
        <v>44708</v>
      </c>
      <c r="D49" s="169" t="s">
        <v>129</v>
      </c>
      <c r="E49" s="321" t="s">
        <v>609</v>
      </c>
      <c r="F49" s="321" t="s">
        <v>610</v>
      </c>
      <c r="G49" s="169" t="s">
        <v>534</v>
      </c>
    </row>
    <row r="50" spans="1:7">
      <c r="A50" s="1170">
        <f t="shared" si="0"/>
        <v>44</v>
      </c>
      <c r="B50" s="1167">
        <v>1.1100000000000001</v>
      </c>
      <c r="C50" s="326">
        <v>44708</v>
      </c>
      <c r="D50" s="169" t="s">
        <v>611</v>
      </c>
      <c r="E50" s="321" t="s">
        <v>612</v>
      </c>
      <c r="F50" s="321" t="s">
        <v>613</v>
      </c>
      <c r="G50" s="169" t="s">
        <v>534</v>
      </c>
    </row>
    <row r="51" spans="1:7">
      <c r="A51" s="1170">
        <f t="shared" si="0"/>
        <v>45</v>
      </c>
      <c r="B51" s="1167">
        <v>1.1100000000000001</v>
      </c>
      <c r="C51" s="326">
        <v>44711</v>
      </c>
      <c r="D51" s="425" t="s">
        <v>85</v>
      </c>
      <c r="E51" s="718" t="s">
        <v>614</v>
      </c>
      <c r="F51" s="718" t="s">
        <v>615</v>
      </c>
      <c r="G51" s="425" t="s">
        <v>567</v>
      </c>
    </row>
    <row r="52" spans="1:7">
      <c r="A52" s="1170">
        <f t="shared" si="0"/>
        <v>46</v>
      </c>
      <c r="B52" s="1167">
        <v>1.1100000000000001</v>
      </c>
      <c r="C52" s="326">
        <v>44712</v>
      </c>
      <c r="D52" s="425" t="s">
        <v>616</v>
      </c>
      <c r="E52" s="718" t="s">
        <v>617</v>
      </c>
      <c r="F52" s="718" t="s">
        <v>618</v>
      </c>
      <c r="G52" s="425" t="s">
        <v>567</v>
      </c>
    </row>
    <row r="53" spans="1:7">
      <c r="A53" s="1170">
        <f t="shared" si="0"/>
        <v>47</v>
      </c>
      <c r="B53" s="1167">
        <v>1.1100000000000001</v>
      </c>
      <c r="C53" s="326">
        <v>44712</v>
      </c>
      <c r="D53" s="425" t="s">
        <v>616</v>
      </c>
      <c r="E53" s="718" t="s">
        <v>599</v>
      </c>
      <c r="F53" s="718" t="s">
        <v>619</v>
      </c>
      <c r="G53" s="425" t="s">
        <v>567</v>
      </c>
    </row>
    <row r="54" spans="1:7">
      <c r="A54" s="1170">
        <f t="shared" si="0"/>
        <v>48</v>
      </c>
      <c r="B54" s="1167">
        <v>1.1100000000000001</v>
      </c>
      <c r="C54" s="326">
        <v>44712</v>
      </c>
      <c r="D54" s="425" t="s">
        <v>620</v>
      </c>
      <c r="E54" s="718" t="s">
        <v>621</v>
      </c>
      <c r="F54" s="718" t="s">
        <v>622</v>
      </c>
      <c r="G54" s="425" t="s">
        <v>567</v>
      </c>
    </row>
    <row r="55" spans="1:7">
      <c r="A55" s="1170">
        <f t="shared" si="0"/>
        <v>49</v>
      </c>
      <c r="B55" s="1167">
        <v>1.1200000000000001</v>
      </c>
      <c r="C55" s="326">
        <v>44722</v>
      </c>
      <c r="D55" s="718" t="s">
        <v>623</v>
      </c>
      <c r="E55" s="718" t="s">
        <v>624</v>
      </c>
      <c r="F55" s="718" t="s">
        <v>625</v>
      </c>
      <c r="G55" s="425" t="s">
        <v>601</v>
      </c>
    </row>
    <row r="56" spans="1:7">
      <c r="A56" s="1170">
        <f t="shared" si="0"/>
        <v>50</v>
      </c>
      <c r="B56" s="1167">
        <v>1.1200000000000001</v>
      </c>
      <c r="C56" s="326">
        <v>44722</v>
      </c>
      <c r="D56" s="425" t="s">
        <v>626</v>
      </c>
      <c r="E56" s="718" t="s">
        <v>627</v>
      </c>
      <c r="F56" s="718" t="s">
        <v>628</v>
      </c>
      <c r="G56" s="425" t="s">
        <v>601</v>
      </c>
    </row>
    <row r="57" spans="1:7">
      <c r="A57" s="1170">
        <f t="shared" si="0"/>
        <v>51</v>
      </c>
      <c r="B57" s="1167">
        <v>1.1200000000000001</v>
      </c>
      <c r="C57" s="326">
        <v>44722</v>
      </c>
      <c r="D57" s="425" t="s">
        <v>629</v>
      </c>
      <c r="E57" s="718" t="s">
        <v>630</v>
      </c>
      <c r="F57" s="718" t="s">
        <v>631</v>
      </c>
      <c r="G57" s="425" t="s">
        <v>601</v>
      </c>
    </row>
    <row r="58" spans="1:7">
      <c r="A58" s="1170">
        <f t="shared" si="0"/>
        <v>52</v>
      </c>
      <c r="B58" s="1167">
        <v>1.1200000000000001</v>
      </c>
      <c r="C58" s="326">
        <v>44722</v>
      </c>
      <c r="D58" s="731" t="s">
        <v>629</v>
      </c>
      <c r="E58" s="732" t="s">
        <v>632</v>
      </c>
      <c r="F58" s="732" t="s">
        <v>633</v>
      </c>
      <c r="G58" s="731" t="s">
        <v>601</v>
      </c>
    </row>
    <row r="59" spans="1:7">
      <c r="A59" s="1170">
        <f t="shared" si="0"/>
        <v>53</v>
      </c>
      <c r="B59" s="1167">
        <v>1.1200000000000001</v>
      </c>
      <c r="C59" s="326">
        <v>44722</v>
      </c>
      <c r="D59" s="425" t="s">
        <v>634</v>
      </c>
      <c r="E59" s="718" t="s">
        <v>635</v>
      </c>
      <c r="F59" s="718" t="s">
        <v>636</v>
      </c>
      <c r="G59" s="425" t="s">
        <v>601</v>
      </c>
    </row>
    <row r="60" spans="1:7">
      <c r="A60" s="1170">
        <f t="shared" si="0"/>
        <v>54</v>
      </c>
      <c r="B60" s="1167">
        <v>1.1200000000000001</v>
      </c>
      <c r="C60" s="326">
        <v>44722</v>
      </c>
      <c r="D60" s="425" t="s">
        <v>634</v>
      </c>
      <c r="E60" s="718" t="s">
        <v>637</v>
      </c>
      <c r="F60" s="718" t="s">
        <v>638</v>
      </c>
      <c r="G60" s="425" t="s">
        <v>601</v>
      </c>
    </row>
    <row r="61" spans="1:7">
      <c r="A61" s="1170">
        <f t="shared" si="0"/>
        <v>55</v>
      </c>
      <c r="B61" s="1167">
        <v>1.1200000000000001</v>
      </c>
      <c r="C61" s="326">
        <v>44722</v>
      </c>
      <c r="D61" s="425" t="s">
        <v>639</v>
      </c>
      <c r="E61" s="718" t="s">
        <v>640</v>
      </c>
      <c r="F61" s="718" t="s">
        <v>641</v>
      </c>
      <c r="G61" s="425" t="s">
        <v>601</v>
      </c>
    </row>
    <row r="62" spans="1:7">
      <c r="A62" s="1170">
        <f t="shared" si="0"/>
        <v>56</v>
      </c>
      <c r="B62" s="1167">
        <v>1.1200000000000001</v>
      </c>
      <c r="C62" s="326">
        <v>44722</v>
      </c>
      <c r="D62" s="731" t="s">
        <v>639</v>
      </c>
      <c r="E62" s="732" t="s">
        <v>642</v>
      </c>
      <c r="F62" s="732" t="s">
        <v>643</v>
      </c>
      <c r="G62" s="731" t="s">
        <v>601</v>
      </c>
    </row>
    <row r="63" spans="1:7">
      <c r="A63" s="1170">
        <f t="shared" si="0"/>
        <v>57</v>
      </c>
      <c r="B63" s="1167">
        <v>1.1200000000000001</v>
      </c>
      <c r="C63" s="326">
        <v>44722</v>
      </c>
      <c r="D63" s="425" t="s">
        <v>644</v>
      </c>
      <c r="E63" s="718" t="s">
        <v>645</v>
      </c>
      <c r="F63" s="718" t="s">
        <v>646</v>
      </c>
      <c r="G63" s="425" t="s">
        <v>567</v>
      </c>
    </row>
    <row r="64" spans="1:7">
      <c r="A64" s="1170">
        <f t="shared" si="0"/>
        <v>58</v>
      </c>
      <c r="B64" s="1167">
        <v>1.1200000000000001</v>
      </c>
      <c r="C64" s="326">
        <v>44722</v>
      </c>
      <c r="D64" s="425" t="s">
        <v>647</v>
      </c>
      <c r="E64" s="718" t="s">
        <v>648</v>
      </c>
      <c r="F64" s="718" t="s">
        <v>649</v>
      </c>
      <c r="G64" s="425" t="s">
        <v>601</v>
      </c>
    </row>
    <row r="65" spans="1:7">
      <c r="A65" s="1170">
        <f t="shared" si="0"/>
        <v>59</v>
      </c>
      <c r="B65" s="1167">
        <v>1.1200000000000001</v>
      </c>
      <c r="C65" s="326">
        <v>44722</v>
      </c>
      <c r="D65" s="425" t="s">
        <v>55</v>
      </c>
      <c r="E65" s="718" t="s">
        <v>650</v>
      </c>
      <c r="F65" s="718" t="s">
        <v>651</v>
      </c>
      <c r="G65" s="425" t="s">
        <v>601</v>
      </c>
    </row>
    <row r="66" spans="1:7" ht="29">
      <c r="A66" s="1170">
        <f t="shared" si="0"/>
        <v>60</v>
      </c>
      <c r="B66" s="1167">
        <v>1.1200000000000001</v>
      </c>
      <c r="C66" s="326">
        <v>44722</v>
      </c>
      <c r="D66" s="425" t="s">
        <v>652</v>
      </c>
      <c r="E66" s="718" t="s">
        <v>653</v>
      </c>
      <c r="F66" s="718" t="s">
        <v>654</v>
      </c>
      <c r="G66" s="425" t="s">
        <v>601</v>
      </c>
    </row>
    <row r="67" spans="1:7">
      <c r="A67" s="1170">
        <f t="shared" si="0"/>
        <v>61</v>
      </c>
      <c r="B67" s="1167">
        <v>1.1200000000000001</v>
      </c>
      <c r="C67" s="326">
        <v>44722</v>
      </c>
      <c r="D67" s="425" t="s">
        <v>655</v>
      </c>
      <c r="E67" s="718" t="s">
        <v>656</v>
      </c>
      <c r="F67" s="718" t="s">
        <v>657</v>
      </c>
      <c r="G67" s="425" t="s">
        <v>601</v>
      </c>
    </row>
    <row r="68" spans="1:7">
      <c r="A68" s="1170">
        <f t="shared" si="0"/>
        <v>62</v>
      </c>
      <c r="B68" s="1167">
        <v>1.1200000000000001</v>
      </c>
      <c r="C68" s="326">
        <v>44722</v>
      </c>
      <c r="D68" s="425" t="s">
        <v>658</v>
      </c>
      <c r="E68" s="718" t="s">
        <v>659</v>
      </c>
      <c r="F68" s="718" t="s">
        <v>660</v>
      </c>
      <c r="G68" s="425" t="s">
        <v>601</v>
      </c>
    </row>
    <row r="69" spans="1:7">
      <c r="A69" s="1170">
        <f t="shared" si="0"/>
        <v>63</v>
      </c>
      <c r="B69" s="1167">
        <v>1.1200000000000001</v>
      </c>
      <c r="C69" s="326">
        <v>44722</v>
      </c>
      <c r="D69" s="425" t="s">
        <v>661</v>
      </c>
      <c r="E69" s="718" t="s">
        <v>662</v>
      </c>
      <c r="F69" s="718" t="s">
        <v>663</v>
      </c>
      <c r="G69" s="425" t="s">
        <v>601</v>
      </c>
    </row>
    <row r="70" spans="1:7">
      <c r="A70" s="1170">
        <f t="shared" si="0"/>
        <v>64</v>
      </c>
      <c r="B70" s="1167">
        <v>1.1200000000000001</v>
      </c>
      <c r="C70" s="326">
        <v>44725</v>
      </c>
      <c r="D70" s="425" t="s">
        <v>664</v>
      </c>
      <c r="E70" s="718" t="s">
        <v>665</v>
      </c>
      <c r="F70" s="718" t="s">
        <v>666</v>
      </c>
      <c r="G70" s="425" t="s">
        <v>601</v>
      </c>
    </row>
    <row r="71" spans="1:7">
      <c r="A71" s="1170">
        <f t="shared" si="0"/>
        <v>65</v>
      </c>
      <c r="B71" s="1167">
        <v>1.1200000000000001</v>
      </c>
      <c r="C71" s="326">
        <v>44725</v>
      </c>
      <c r="D71" s="425" t="s">
        <v>667</v>
      </c>
      <c r="E71" s="718" t="s">
        <v>668</v>
      </c>
      <c r="F71" s="718" t="s">
        <v>669</v>
      </c>
      <c r="G71" s="425" t="s">
        <v>567</v>
      </c>
    </row>
    <row r="72" spans="1:7">
      <c r="A72" s="1170">
        <f t="shared" ref="A72:A135" si="1">A71+1</f>
        <v>66</v>
      </c>
      <c r="B72" s="1167">
        <v>1.1200000000000001</v>
      </c>
      <c r="C72" s="326">
        <v>44726</v>
      </c>
      <c r="D72" s="425" t="s">
        <v>670</v>
      </c>
      <c r="E72" s="718" t="s">
        <v>671</v>
      </c>
      <c r="F72" s="718" t="s">
        <v>672</v>
      </c>
      <c r="G72" s="425" t="s">
        <v>601</v>
      </c>
    </row>
    <row r="73" spans="1:7">
      <c r="A73" s="1170">
        <f t="shared" si="1"/>
        <v>67</v>
      </c>
      <c r="B73" s="1167">
        <v>1.1200000000000001</v>
      </c>
      <c r="C73" s="326">
        <v>44726</v>
      </c>
      <c r="D73" s="425" t="s">
        <v>673</v>
      </c>
      <c r="E73" s="718" t="s">
        <v>674</v>
      </c>
      <c r="F73" s="718" t="s">
        <v>631</v>
      </c>
      <c r="G73" s="425" t="s">
        <v>601</v>
      </c>
    </row>
    <row r="74" spans="1:7">
      <c r="A74" s="1170">
        <f t="shared" si="1"/>
        <v>68</v>
      </c>
      <c r="B74" s="1167">
        <v>1.1200000000000001</v>
      </c>
      <c r="C74" s="326">
        <v>44726</v>
      </c>
      <c r="D74" s="425" t="s">
        <v>526</v>
      </c>
      <c r="E74" s="718" t="s">
        <v>675</v>
      </c>
      <c r="F74" s="718" t="s">
        <v>676</v>
      </c>
      <c r="G74" s="425" t="s">
        <v>534</v>
      </c>
    </row>
    <row r="75" spans="1:7">
      <c r="A75" s="1170">
        <f t="shared" si="1"/>
        <v>69</v>
      </c>
      <c r="B75" s="1167">
        <v>1.1200000000000001</v>
      </c>
      <c r="C75" s="326">
        <v>44727</v>
      </c>
      <c r="D75" s="425" t="s">
        <v>18</v>
      </c>
      <c r="E75" s="718" t="s">
        <v>645</v>
      </c>
      <c r="F75" s="718" t="s">
        <v>677</v>
      </c>
      <c r="G75" s="425" t="s">
        <v>567</v>
      </c>
    </row>
    <row r="76" spans="1:7">
      <c r="A76" s="1170">
        <f t="shared" si="1"/>
        <v>70</v>
      </c>
      <c r="B76" s="1167">
        <v>1.1200000000000001</v>
      </c>
      <c r="C76" s="326">
        <v>44727</v>
      </c>
      <c r="D76" s="425" t="s">
        <v>18</v>
      </c>
      <c r="E76" s="1014" t="s">
        <v>678</v>
      </c>
      <c r="F76" s="1014" t="s">
        <v>679</v>
      </c>
      <c r="G76" s="425" t="s">
        <v>567</v>
      </c>
    </row>
    <row r="77" spans="1:7">
      <c r="A77" s="1170">
        <f t="shared" si="1"/>
        <v>71</v>
      </c>
      <c r="B77" s="1167">
        <v>1.1200000000000001</v>
      </c>
      <c r="C77" s="326">
        <v>44727</v>
      </c>
      <c r="D77" s="1015" t="s">
        <v>680</v>
      </c>
      <c r="E77" s="1014" t="s">
        <v>681</v>
      </c>
      <c r="F77" s="718" t="s">
        <v>682</v>
      </c>
      <c r="G77" s="425" t="s">
        <v>567</v>
      </c>
    </row>
    <row r="78" spans="1:7" ht="29">
      <c r="A78" s="1170">
        <f t="shared" si="1"/>
        <v>72</v>
      </c>
      <c r="B78" s="1167">
        <v>1.1200000000000001</v>
      </c>
      <c r="C78" s="326">
        <v>44727</v>
      </c>
      <c r="D78" s="425" t="s">
        <v>683</v>
      </c>
      <c r="E78" s="718" t="s">
        <v>684</v>
      </c>
      <c r="F78" s="718" t="s">
        <v>552</v>
      </c>
      <c r="G78" s="425" t="s">
        <v>567</v>
      </c>
    </row>
    <row r="79" spans="1:7" ht="29">
      <c r="A79" s="1170">
        <f t="shared" si="1"/>
        <v>73</v>
      </c>
      <c r="B79" s="1167">
        <v>1.1200000000000001</v>
      </c>
      <c r="C79" s="326">
        <v>44727</v>
      </c>
      <c r="D79" s="425" t="s">
        <v>685</v>
      </c>
      <c r="E79" s="718" t="s">
        <v>686</v>
      </c>
      <c r="F79" s="718" t="s">
        <v>552</v>
      </c>
      <c r="G79" s="425" t="s">
        <v>567</v>
      </c>
    </row>
    <row r="80" spans="1:7" ht="29">
      <c r="A80" s="1170">
        <f t="shared" si="1"/>
        <v>74</v>
      </c>
      <c r="B80" s="1167">
        <v>1.1200000000000001</v>
      </c>
      <c r="C80" s="326">
        <v>44729</v>
      </c>
      <c r="D80" s="425" t="s">
        <v>687</v>
      </c>
      <c r="E80" s="718" t="s">
        <v>688</v>
      </c>
      <c r="F80" s="718" t="s">
        <v>682</v>
      </c>
      <c r="G80" s="425" t="s">
        <v>567</v>
      </c>
    </row>
    <row r="81" spans="1:7">
      <c r="A81" s="1170">
        <f t="shared" si="1"/>
        <v>75</v>
      </c>
      <c r="B81" s="1167">
        <v>1.1200000000000001</v>
      </c>
      <c r="C81" s="326">
        <v>44732</v>
      </c>
      <c r="D81" s="425" t="s">
        <v>689</v>
      </c>
      <c r="E81" s="718" t="s">
        <v>690</v>
      </c>
      <c r="F81" s="718" t="s">
        <v>691</v>
      </c>
      <c r="G81" s="425" t="s">
        <v>534</v>
      </c>
    </row>
    <row r="82" spans="1:7" ht="29">
      <c r="A82" s="1170">
        <f t="shared" si="1"/>
        <v>76</v>
      </c>
      <c r="B82" s="1167">
        <v>1.1200000000000001</v>
      </c>
      <c r="C82" s="326">
        <v>44732</v>
      </c>
      <c r="D82" s="425" t="s">
        <v>692</v>
      </c>
      <c r="E82" s="718" t="s">
        <v>693</v>
      </c>
      <c r="F82" s="718" t="s">
        <v>694</v>
      </c>
      <c r="G82" s="425" t="s">
        <v>567</v>
      </c>
    </row>
    <row r="83" spans="1:7">
      <c r="A83" s="1170">
        <f t="shared" si="1"/>
        <v>77</v>
      </c>
      <c r="B83" s="1167">
        <v>1.1299999999999999</v>
      </c>
      <c r="C83" s="326">
        <v>44735</v>
      </c>
      <c r="D83" s="425" t="s">
        <v>80</v>
      </c>
      <c r="E83" s="718" t="s">
        <v>695</v>
      </c>
      <c r="F83" s="718" t="s">
        <v>696</v>
      </c>
      <c r="G83" s="425" t="s">
        <v>601</v>
      </c>
    </row>
    <row r="84" spans="1:7">
      <c r="A84" s="1170">
        <f t="shared" si="1"/>
        <v>78</v>
      </c>
      <c r="B84" s="1167">
        <v>1.1299999999999999</v>
      </c>
      <c r="C84" s="326">
        <v>44735</v>
      </c>
      <c r="D84" s="425" t="s">
        <v>74</v>
      </c>
      <c r="E84" s="718" t="s">
        <v>591</v>
      </c>
      <c r="F84" s="718" t="s">
        <v>697</v>
      </c>
      <c r="G84" s="425" t="s">
        <v>601</v>
      </c>
    </row>
    <row r="85" spans="1:7">
      <c r="A85" s="1170">
        <f t="shared" si="1"/>
        <v>79</v>
      </c>
      <c r="B85" s="1167">
        <v>1.1299999999999999</v>
      </c>
      <c r="C85" s="326">
        <v>44735</v>
      </c>
      <c r="D85" s="425" t="s">
        <v>71</v>
      </c>
      <c r="E85" s="718" t="s">
        <v>591</v>
      </c>
      <c r="F85" s="718" t="s">
        <v>698</v>
      </c>
      <c r="G85" s="425" t="s">
        <v>601</v>
      </c>
    </row>
    <row r="86" spans="1:7">
      <c r="A86" s="1170">
        <f t="shared" si="1"/>
        <v>80</v>
      </c>
      <c r="B86" s="1167">
        <v>1.1299999999999999</v>
      </c>
      <c r="C86" s="326">
        <v>44736</v>
      </c>
      <c r="D86" s="425" t="s">
        <v>699</v>
      </c>
      <c r="E86" s="718" t="s">
        <v>591</v>
      </c>
      <c r="F86" s="718" t="s">
        <v>700</v>
      </c>
      <c r="G86" s="425" t="s">
        <v>601</v>
      </c>
    </row>
    <row r="87" spans="1:7">
      <c r="A87" s="1170">
        <f t="shared" si="1"/>
        <v>81</v>
      </c>
      <c r="B87" s="1167">
        <v>1.1299999999999999</v>
      </c>
      <c r="C87" s="326">
        <v>44736</v>
      </c>
      <c r="D87" s="425" t="s">
        <v>70</v>
      </c>
      <c r="E87" s="718" t="s">
        <v>591</v>
      </c>
      <c r="F87" s="718" t="s">
        <v>701</v>
      </c>
      <c r="G87" s="425" t="s">
        <v>601</v>
      </c>
    </row>
    <row r="88" spans="1:7" ht="29">
      <c r="A88" s="1170">
        <f t="shared" si="1"/>
        <v>82</v>
      </c>
      <c r="B88" s="1167">
        <v>1.1299999999999999</v>
      </c>
      <c r="C88" s="326">
        <v>44736</v>
      </c>
      <c r="D88" s="425" t="s">
        <v>702</v>
      </c>
      <c r="E88" s="718" t="s">
        <v>665</v>
      </c>
      <c r="F88" s="1022" t="s">
        <v>703</v>
      </c>
      <c r="G88" s="425" t="s">
        <v>567</v>
      </c>
    </row>
    <row r="89" spans="1:7">
      <c r="A89" s="1170">
        <f t="shared" si="1"/>
        <v>83</v>
      </c>
      <c r="B89" s="1167">
        <v>1.1299999999999999</v>
      </c>
      <c r="C89" s="326">
        <v>44739</v>
      </c>
      <c r="D89" s="425" t="s">
        <v>76</v>
      </c>
      <c r="E89" s="718" t="s">
        <v>704</v>
      </c>
      <c r="F89" s="718" t="s">
        <v>705</v>
      </c>
      <c r="G89" s="425" t="s">
        <v>601</v>
      </c>
    </row>
    <row r="90" spans="1:7" ht="29">
      <c r="A90" s="1170">
        <f t="shared" si="1"/>
        <v>84</v>
      </c>
      <c r="B90" s="1167">
        <v>1.1299999999999999</v>
      </c>
      <c r="C90" s="326">
        <v>44740</v>
      </c>
      <c r="D90" s="425" t="s">
        <v>706</v>
      </c>
      <c r="E90" s="718" t="s">
        <v>707</v>
      </c>
      <c r="F90" s="1022" t="s">
        <v>708</v>
      </c>
      <c r="G90" s="425" t="s">
        <v>567</v>
      </c>
    </row>
    <row r="91" spans="1:7">
      <c r="A91" s="1170">
        <f t="shared" si="1"/>
        <v>85</v>
      </c>
      <c r="B91" s="1167">
        <v>1.1299999999999999</v>
      </c>
      <c r="C91" s="326">
        <v>44740</v>
      </c>
      <c r="D91" s="425" t="s">
        <v>709</v>
      </c>
      <c r="E91" s="718"/>
      <c r="F91" s="718" t="s">
        <v>710</v>
      </c>
      <c r="G91" s="425" t="s">
        <v>711</v>
      </c>
    </row>
    <row r="92" spans="1:7">
      <c r="A92" s="1170">
        <f t="shared" si="1"/>
        <v>86</v>
      </c>
      <c r="B92" s="1167">
        <v>1.1299999999999999</v>
      </c>
      <c r="C92" s="326">
        <v>44740</v>
      </c>
      <c r="D92" s="425" t="s">
        <v>712</v>
      </c>
      <c r="E92" s="718" t="s">
        <v>713</v>
      </c>
      <c r="F92" s="718" t="s">
        <v>714</v>
      </c>
      <c r="G92" s="425" t="s">
        <v>711</v>
      </c>
    </row>
    <row r="93" spans="1:7">
      <c r="A93" s="1170">
        <f t="shared" si="1"/>
        <v>87</v>
      </c>
      <c r="B93" s="1167">
        <v>1.1299999999999999</v>
      </c>
      <c r="C93" s="326">
        <v>44740</v>
      </c>
      <c r="D93" s="425" t="s">
        <v>685</v>
      </c>
      <c r="E93" s="718" t="s">
        <v>715</v>
      </c>
      <c r="F93" s="718" t="s">
        <v>716</v>
      </c>
      <c r="G93" s="425" t="s">
        <v>711</v>
      </c>
    </row>
    <row r="94" spans="1:7">
      <c r="A94" s="1170">
        <f t="shared" si="1"/>
        <v>88</v>
      </c>
      <c r="B94" s="1167">
        <v>1.1299999999999999</v>
      </c>
      <c r="C94" s="326">
        <v>44740</v>
      </c>
      <c r="D94" s="425" t="s">
        <v>717</v>
      </c>
      <c r="E94" s="718" t="s">
        <v>718</v>
      </c>
      <c r="F94" s="718" t="s">
        <v>719</v>
      </c>
      <c r="G94" s="425" t="s">
        <v>711</v>
      </c>
    </row>
    <row r="95" spans="1:7" ht="113.25" customHeight="1">
      <c r="A95" s="1170">
        <f t="shared" si="1"/>
        <v>89</v>
      </c>
      <c r="B95" s="1167">
        <v>1.1299999999999999</v>
      </c>
      <c r="C95" s="326">
        <v>44740</v>
      </c>
      <c r="D95" s="425" t="s">
        <v>717</v>
      </c>
      <c r="E95" s="718" t="s">
        <v>720</v>
      </c>
      <c r="F95" s="1022" t="s">
        <v>721</v>
      </c>
      <c r="G95" s="425" t="s">
        <v>711</v>
      </c>
    </row>
    <row r="96" spans="1:7" ht="29">
      <c r="A96" s="1170">
        <f t="shared" si="1"/>
        <v>90</v>
      </c>
      <c r="B96" s="1167">
        <v>1.1299999999999999</v>
      </c>
      <c r="C96" s="326">
        <v>44740</v>
      </c>
      <c r="D96" s="425" t="s">
        <v>722</v>
      </c>
      <c r="E96" s="718" t="s">
        <v>723</v>
      </c>
      <c r="F96" s="1022" t="s">
        <v>724</v>
      </c>
      <c r="G96" s="425" t="s">
        <v>711</v>
      </c>
    </row>
    <row r="97" spans="1:7">
      <c r="A97" s="1170">
        <f t="shared" si="1"/>
        <v>91</v>
      </c>
      <c r="B97" s="1167">
        <v>1.1299999999999999</v>
      </c>
      <c r="C97" s="326">
        <v>44740</v>
      </c>
      <c r="D97" s="425" t="s">
        <v>725</v>
      </c>
      <c r="E97" s="718" t="s">
        <v>726</v>
      </c>
      <c r="F97" s="1022" t="s">
        <v>727</v>
      </c>
      <c r="G97" s="425" t="s">
        <v>711</v>
      </c>
    </row>
    <row r="98" spans="1:7">
      <c r="A98" s="1170">
        <f t="shared" si="1"/>
        <v>92</v>
      </c>
      <c r="B98" s="1167">
        <v>1.1399999999999999</v>
      </c>
      <c r="C98" s="326">
        <v>44741</v>
      </c>
      <c r="D98" s="425" t="s">
        <v>102</v>
      </c>
      <c r="E98" s="718" t="s">
        <v>728</v>
      </c>
      <c r="F98" s="1022" t="s">
        <v>631</v>
      </c>
      <c r="G98" s="425" t="s">
        <v>601</v>
      </c>
    </row>
    <row r="99" spans="1:7">
      <c r="A99" s="1170">
        <f t="shared" si="1"/>
        <v>93</v>
      </c>
      <c r="B99" s="1167">
        <v>1.1399999999999999</v>
      </c>
      <c r="C99" s="326">
        <v>44741</v>
      </c>
      <c r="D99" s="425" t="s">
        <v>729</v>
      </c>
      <c r="E99" s="718" t="s">
        <v>730</v>
      </c>
      <c r="F99" s="1022" t="s">
        <v>731</v>
      </c>
      <c r="G99" s="425" t="s">
        <v>711</v>
      </c>
    </row>
    <row r="100" spans="1:7" ht="43.5">
      <c r="A100" s="1170">
        <f t="shared" si="1"/>
        <v>94</v>
      </c>
      <c r="B100" s="1167">
        <v>1.1399999999999999</v>
      </c>
      <c r="C100" s="326">
        <v>44741</v>
      </c>
      <c r="D100" s="425" t="s">
        <v>102</v>
      </c>
      <c r="E100" s="718" t="s">
        <v>732</v>
      </c>
      <c r="F100" s="1022" t="s">
        <v>631</v>
      </c>
      <c r="G100" s="425" t="s">
        <v>601</v>
      </c>
    </row>
    <row r="101" spans="1:7" ht="29">
      <c r="A101" s="1170">
        <f t="shared" si="1"/>
        <v>95</v>
      </c>
      <c r="B101" s="1167">
        <v>1.1399999999999999</v>
      </c>
      <c r="C101" s="326">
        <v>44741</v>
      </c>
      <c r="D101" s="425" t="s">
        <v>55</v>
      </c>
      <c r="E101" s="718" t="s">
        <v>733</v>
      </c>
      <c r="F101" s="1022" t="s">
        <v>734</v>
      </c>
      <c r="G101" s="425" t="s">
        <v>601</v>
      </c>
    </row>
    <row r="102" spans="1:7">
      <c r="A102" s="1170">
        <f t="shared" si="1"/>
        <v>96</v>
      </c>
      <c r="B102" s="1167">
        <v>1.1399999999999999</v>
      </c>
      <c r="C102" s="326">
        <v>44742</v>
      </c>
      <c r="D102" s="425" t="s">
        <v>30</v>
      </c>
      <c r="E102" s="718" t="s">
        <v>735</v>
      </c>
      <c r="F102" s="1022" t="s">
        <v>631</v>
      </c>
      <c r="G102" s="425" t="s">
        <v>601</v>
      </c>
    </row>
    <row r="103" spans="1:7">
      <c r="A103" s="1170">
        <f t="shared" si="1"/>
        <v>97</v>
      </c>
      <c r="B103" s="1167">
        <v>1.1399999999999999</v>
      </c>
      <c r="C103" s="326">
        <v>44742</v>
      </c>
      <c r="D103" s="425" t="s">
        <v>39</v>
      </c>
      <c r="E103" s="718" t="s">
        <v>736</v>
      </c>
      <c r="F103" s="1022" t="s">
        <v>631</v>
      </c>
      <c r="G103" s="425" t="s">
        <v>601</v>
      </c>
    </row>
    <row r="104" spans="1:7">
      <c r="A104" s="1170">
        <f t="shared" si="1"/>
        <v>98</v>
      </c>
      <c r="B104" s="1167">
        <v>1.1399999999999999</v>
      </c>
      <c r="C104" s="326">
        <v>44742</v>
      </c>
      <c r="D104" s="425" t="s">
        <v>39</v>
      </c>
      <c r="E104" s="718" t="s">
        <v>737</v>
      </c>
      <c r="F104" s="1022" t="s">
        <v>631</v>
      </c>
      <c r="G104" s="425" t="s">
        <v>601</v>
      </c>
    </row>
    <row r="105" spans="1:7" ht="58">
      <c r="A105" s="1170">
        <f t="shared" si="1"/>
        <v>99</v>
      </c>
      <c r="B105" s="1167">
        <v>1.1399999999999999</v>
      </c>
      <c r="C105" s="326">
        <v>44742</v>
      </c>
      <c r="D105" s="425" t="s">
        <v>738</v>
      </c>
      <c r="E105" s="718" t="s">
        <v>739</v>
      </c>
      <c r="F105" s="1022" t="s">
        <v>740</v>
      </c>
      <c r="G105" s="425" t="s">
        <v>601</v>
      </c>
    </row>
    <row r="106" spans="1:7">
      <c r="A106" s="1170">
        <f t="shared" si="1"/>
        <v>100</v>
      </c>
      <c r="B106" s="1167">
        <v>1.1399999999999999</v>
      </c>
      <c r="C106" s="326">
        <v>44742</v>
      </c>
      <c r="D106" s="425" t="s">
        <v>45</v>
      </c>
      <c r="E106" s="718" t="s">
        <v>741</v>
      </c>
      <c r="F106" s="1022" t="s">
        <v>742</v>
      </c>
      <c r="G106" s="425" t="s">
        <v>601</v>
      </c>
    </row>
    <row r="107" spans="1:7" ht="87">
      <c r="A107" s="1170">
        <f t="shared" si="1"/>
        <v>101</v>
      </c>
      <c r="B107" s="1167">
        <v>1.1399999999999999</v>
      </c>
      <c r="C107" s="326">
        <v>44742</v>
      </c>
      <c r="D107" s="425" t="s">
        <v>30</v>
      </c>
      <c r="E107" s="718" t="s">
        <v>743</v>
      </c>
      <c r="F107" s="1022" t="s">
        <v>744</v>
      </c>
      <c r="G107" s="425" t="s">
        <v>567</v>
      </c>
    </row>
    <row r="108" spans="1:7" ht="217.5">
      <c r="A108" s="1170">
        <f t="shared" si="1"/>
        <v>102</v>
      </c>
      <c r="B108" s="1167">
        <v>1.1399999999999999</v>
      </c>
      <c r="C108" s="326">
        <v>44742</v>
      </c>
      <c r="D108" s="425" t="s">
        <v>30</v>
      </c>
      <c r="E108" s="1045" t="s">
        <v>745</v>
      </c>
      <c r="F108" s="1022" t="s">
        <v>746</v>
      </c>
      <c r="G108" s="425" t="s">
        <v>567</v>
      </c>
    </row>
    <row r="109" spans="1:7">
      <c r="A109" s="1170">
        <f t="shared" si="1"/>
        <v>103</v>
      </c>
      <c r="B109" s="1167">
        <v>1.1399999999999999</v>
      </c>
      <c r="C109" s="326">
        <v>44742</v>
      </c>
      <c r="D109" s="425" t="s">
        <v>747</v>
      </c>
      <c r="E109" s="718" t="s">
        <v>748</v>
      </c>
      <c r="F109" s="1022" t="s">
        <v>631</v>
      </c>
      <c r="G109" s="425" t="s">
        <v>601</v>
      </c>
    </row>
    <row r="110" spans="1:7" ht="159.5">
      <c r="A110" s="1170">
        <f t="shared" si="1"/>
        <v>104</v>
      </c>
      <c r="B110" s="1167">
        <v>1.1399999999999999</v>
      </c>
      <c r="C110" s="326">
        <v>44743</v>
      </c>
      <c r="D110" s="718" t="s">
        <v>743</v>
      </c>
      <c r="E110" s="718" t="s">
        <v>743</v>
      </c>
      <c r="F110" s="1022" t="s">
        <v>749</v>
      </c>
      <c r="G110" s="1047" t="s">
        <v>750</v>
      </c>
    </row>
    <row r="111" spans="1:7" ht="72.5">
      <c r="A111" s="1170">
        <f t="shared" si="1"/>
        <v>105</v>
      </c>
      <c r="B111" s="1167">
        <v>1.1399999999999999</v>
      </c>
      <c r="C111" s="326">
        <v>44743</v>
      </c>
      <c r="D111" s="718" t="s">
        <v>743</v>
      </c>
      <c r="E111" s="718" t="s">
        <v>743</v>
      </c>
      <c r="F111" s="1022" t="s">
        <v>751</v>
      </c>
      <c r="G111" s="425" t="s">
        <v>567</v>
      </c>
    </row>
    <row r="112" spans="1:7">
      <c r="A112" s="1170">
        <f t="shared" si="1"/>
        <v>106</v>
      </c>
      <c r="B112" s="1167">
        <v>1.1399999999999999</v>
      </c>
      <c r="C112" s="326">
        <v>44746</v>
      </c>
      <c r="D112" s="425" t="s">
        <v>39</v>
      </c>
      <c r="E112" s="718" t="s">
        <v>752</v>
      </c>
      <c r="F112" s="1022" t="s">
        <v>631</v>
      </c>
      <c r="G112" s="425" t="s">
        <v>601</v>
      </c>
    </row>
    <row r="113" spans="1:7">
      <c r="A113" s="1170">
        <f t="shared" si="1"/>
        <v>107</v>
      </c>
      <c r="B113" s="1167">
        <v>1.1399999999999999</v>
      </c>
      <c r="C113" s="326">
        <v>44746</v>
      </c>
      <c r="D113" s="425" t="s">
        <v>753</v>
      </c>
      <c r="E113" s="718" t="s">
        <v>754</v>
      </c>
      <c r="F113" s="1022" t="s">
        <v>755</v>
      </c>
      <c r="G113" s="425" t="s">
        <v>711</v>
      </c>
    </row>
    <row r="114" spans="1:7">
      <c r="A114" s="1170">
        <f t="shared" si="1"/>
        <v>108</v>
      </c>
      <c r="B114" s="1167">
        <v>1.1399999999999999</v>
      </c>
      <c r="C114" s="1048">
        <v>44746</v>
      </c>
      <c r="D114" s="425" t="s">
        <v>89</v>
      </c>
      <c r="E114" s="718" t="s">
        <v>756</v>
      </c>
      <c r="F114" s="1022" t="s">
        <v>757</v>
      </c>
      <c r="G114" s="425" t="s">
        <v>601</v>
      </c>
    </row>
    <row r="115" spans="1:7">
      <c r="A115" s="1170">
        <f t="shared" si="1"/>
        <v>109</v>
      </c>
      <c r="B115" s="1166">
        <v>1.1399999999999999</v>
      </c>
      <c r="C115" s="1048">
        <v>44746</v>
      </c>
      <c r="D115" s="425" t="s">
        <v>37</v>
      </c>
      <c r="E115" s="718" t="s">
        <v>758</v>
      </c>
      <c r="F115" s="1022" t="s">
        <v>631</v>
      </c>
      <c r="G115" s="425" t="s">
        <v>567</v>
      </c>
    </row>
    <row r="116" spans="1:7">
      <c r="A116" s="1170">
        <f t="shared" si="1"/>
        <v>110</v>
      </c>
      <c r="B116" s="1166">
        <v>1.1399999999999999</v>
      </c>
      <c r="C116" s="1048">
        <v>44746</v>
      </c>
      <c r="D116" s="425" t="s">
        <v>38</v>
      </c>
      <c r="E116" s="718" t="s">
        <v>759</v>
      </c>
      <c r="F116" s="718" t="s">
        <v>760</v>
      </c>
      <c r="G116" s="425" t="s">
        <v>601</v>
      </c>
    </row>
    <row r="117" spans="1:7">
      <c r="A117" s="1170">
        <f t="shared" si="1"/>
        <v>111</v>
      </c>
      <c r="B117" s="1166">
        <v>1.1399999999999999</v>
      </c>
      <c r="C117" s="1048">
        <v>44747</v>
      </c>
      <c r="D117" s="425" t="s">
        <v>30</v>
      </c>
      <c r="E117" s="718" t="s">
        <v>761</v>
      </c>
      <c r="F117" s="1022" t="s">
        <v>631</v>
      </c>
      <c r="G117" s="425" t="s">
        <v>601</v>
      </c>
    </row>
    <row r="118" spans="1:7">
      <c r="A118" s="1170">
        <f t="shared" si="1"/>
        <v>112</v>
      </c>
      <c r="B118" s="1166">
        <v>1.1399999999999999</v>
      </c>
      <c r="C118" s="1048">
        <v>44747</v>
      </c>
      <c r="D118" s="425" t="s">
        <v>132</v>
      </c>
      <c r="E118" s="718" t="s">
        <v>762</v>
      </c>
      <c r="F118" s="718" t="s">
        <v>763</v>
      </c>
      <c r="G118" s="425" t="s">
        <v>567</v>
      </c>
    </row>
    <row r="119" spans="1:7" ht="58">
      <c r="A119" s="1170">
        <f t="shared" si="1"/>
        <v>113</v>
      </c>
      <c r="B119" s="1166">
        <v>1.1399999999999999</v>
      </c>
      <c r="C119" s="1048">
        <v>44747</v>
      </c>
      <c r="D119" s="718" t="s">
        <v>743</v>
      </c>
      <c r="E119" s="718" t="s">
        <v>743</v>
      </c>
      <c r="F119" s="1022" t="s">
        <v>764</v>
      </c>
      <c r="G119" s="425" t="s">
        <v>567</v>
      </c>
    </row>
    <row r="120" spans="1:7" ht="87">
      <c r="A120" s="1170">
        <f t="shared" si="1"/>
        <v>114</v>
      </c>
      <c r="B120" s="1166">
        <v>1.1399999999999999</v>
      </c>
      <c r="C120" s="1048">
        <v>44748</v>
      </c>
      <c r="D120" s="718" t="s">
        <v>743</v>
      </c>
      <c r="E120" s="718" t="s">
        <v>743</v>
      </c>
      <c r="F120" s="1022" t="s">
        <v>765</v>
      </c>
      <c r="G120" s="1045" t="s">
        <v>766</v>
      </c>
    </row>
    <row r="121" spans="1:7" ht="72.5">
      <c r="A121" s="1170">
        <f t="shared" si="1"/>
        <v>115</v>
      </c>
      <c r="B121" s="1166">
        <v>1.1399999999999999</v>
      </c>
      <c r="C121" s="1048">
        <v>44748</v>
      </c>
      <c r="D121" s="425" t="s">
        <v>30</v>
      </c>
      <c r="E121" s="718" t="s">
        <v>743</v>
      </c>
      <c r="F121" s="718" t="s">
        <v>767</v>
      </c>
      <c r="G121" s="425" t="s">
        <v>601</v>
      </c>
    </row>
    <row r="122" spans="1:7">
      <c r="A122" s="1170">
        <f t="shared" si="1"/>
        <v>116</v>
      </c>
      <c r="B122" s="1166">
        <v>1.1399999999999999</v>
      </c>
      <c r="C122" s="1048">
        <v>44748</v>
      </c>
      <c r="D122" s="425" t="s">
        <v>768</v>
      </c>
      <c r="E122" s="718" t="s">
        <v>769</v>
      </c>
      <c r="F122" s="718" t="s">
        <v>770</v>
      </c>
      <c r="G122" s="425" t="s">
        <v>601</v>
      </c>
    </row>
    <row r="123" spans="1:7">
      <c r="A123" s="1170">
        <f t="shared" si="1"/>
        <v>117</v>
      </c>
      <c r="B123" s="1166">
        <v>1.1399999999999999</v>
      </c>
      <c r="C123" s="1048">
        <v>44748</v>
      </c>
      <c r="D123" s="425" t="s">
        <v>61</v>
      </c>
      <c r="E123" s="718" t="s">
        <v>771</v>
      </c>
      <c r="F123" s="1022" t="s">
        <v>631</v>
      </c>
      <c r="G123" s="425" t="s">
        <v>601</v>
      </c>
    </row>
    <row r="124" spans="1:7">
      <c r="A124" s="1170">
        <f t="shared" si="1"/>
        <v>118</v>
      </c>
      <c r="B124" s="1166">
        <v>1.1399999999999999</v>
      </c>
      <c r="C124" s="1048">
        <v>44749</v>
      </c>
      <c r="D124" s="425" t="s">
        <v>136</v>
      </c>
      <c r="E124" s="718" t="s">
        <v>772</v>
      </c>
      <c r="F124" s="1022" t="s">
        <v>773</v>
      </c>
      <c r="G124" s="425" t="s">
        <v>601</v>
      </c>
    </row>
    <row r="125" spans="1:7" ht="29">
      <c r="A125" s="1170">
        <f t="shared" si="1"/>
        <v>119</v>
      </c>
      <c r="B125" s="1166">
        <v>1.1399999999999999</v>
      </c>
      <c r="C125" s="1048">
        <v>44749</v>
      </c>
      <c r="D125" s="425" t="s">
        <v>774</v>
      </c>
      <c r="E125" s="718" t="s">
        <v>743</v>
      </c>
      <c r="F125" s="1022" t="s">
        <v>775</v>
      </c>
      <c r="G125" s="425" t="s">
        <v>567</v>
      </c>
    </row>
    <row r="126" spans="1:7" ht="15.5">
      <c r="A126" s="1170">
        <f t="shared" si="1"/>
        <v>120</v>
      </c>
      <c r="B126" s="1166">
        <v>1.1399999999999999</v>
      </c>
      <c r="C126" s="1048">
        <v>44749</v>
      </c>
      <c r="D126" s="425" t="s">
        <v>52</v>
      </c>
      <c r="E126" s="1049" t="s">
        <v>776</v>
      </c>
      <c r="F126" s="1022" t="s">
        <v>631</v>
      </c>
      <c r="G126" s="425" t="s">
        <v>601</v>
      </c>
    </row>
    <row r="127" spans="1:7" ht="43.5">
      <c r="A127" s="1170">
        <f t="shared" si="1"/>
        <v>121</v>
      </c>
      <c r="B127" s="1166">
        <v>1.1399999999999999</v>
      </c>
      <c r="C127" s="1048">
        <v>44753</v>
      </c>
      <c r="D127" s="425" t="s">
        <v>55</v>
      </c>
      <c r="E127" s="718" t="s">
        <v>665</v>
      </c>
      <c r="F127" s="718" t="s">
        <v>777</v>
      </c>
      <c r="G127" s="425" t="s">
        <v>567</v>
      </c>
    </row>
    <row r="128" spans="1:7" ht="87">
      <c r="A128" s="1170">
        <f t="shared" si="1"/>
        <v>122</v>
      </c>
      <c r="B128" s="1166">
        <v>1.1399999999999999</v>
      </c>
      <c r="C128" s="1048">
        <v>44755</v>
      </c>
      <c r="D128" s="718" t="s">
        <v>743</v>
      </c>
      <c r="E128" s="718" t="s">
        <v>743</v>
      </c>
      <c r="F128" s="1022" t="s">
        <v>778</v>
      </c>
      <c r="G128" s="425" t="s">
        <v>567</v>
      </c>
    </row>
    <row r="129" spans="1:7">
      <c r="A129" s="1170">
        <f t="shared" si="1"/>
        <v>123</v>
      </c>
      <c r="B129" s="1166">
        <v>1.1399999999999999</v>
      </c>
      <c r="C129" s="1048">
        <v>44762</v>
      </c>
      <c r="D129" s="425" t="s">
        <v>779</v>
      </c>
      <c r="E129" s="718" t="s">
        <v>780</v>
      </c>
      <c r="F129" s="1022" t="s">
        <v>631</v>
      </c>
      <c r="G129" s="425" t="s">
        <v>601</v>
      </c>
    </row>
    <row r="130" spans="1:7">
      <c r="A130" s="1170">
        <f t="shared" si="1"/>
        <v>124</v>
      </c>
      <c r="B130" s="1166">
        <v>1.1399999999999999</v>
      </c>
      <c r="C130" s="1048">
        <v>44762</v>
      </c>
      <c r="D130" s="425" t="s">
        <v>781</v>
      </c>
      <c r="E130" s="718" t="s">
        <v>782</v>
      </c>
      <c r="F130" s="1022" t="s">
        <v>631</v>
      </c>
      <c r="G130" s="425" t="s">
        <v>601</v>
      </c>
    </row>
    <row r="131" spans="1:7" ht="87">
      <c r="A131" s="1170">
        <f t="shared" si="1"/>
        <v>125</v>
      </c>
      <c r="B131" s="1166">
        <v>1.1399999999999999</v>
      </c>
      <c r="C131" s="1048">
        <v>44764</v>
      </c>
      <c r="D131" s="718" t="s">
        <v>743</v>
      </c>
      <c r="E131" s="718" t="s">
        <v>783</v>
      </c>
      <c r="F131" s="1022" t="s">
        <v>784</v>
      </c>
      <c r="G131" s="425" t="s">
        <v>567</v>
      </c>
    </row>
    <row r="132" spans="1:7">
      <c r="A132" s="1170">
        <f t="shared" si="1"/>
        <v>126</v>
      </c>
      <c r="B132" s="1166">
        <v>1.1399999999999999</v>
      </c>
      <c r="C132" s="1048">
        <v>44764</v>
      </c>
      <c r="D132" s="425" t="s">
        <v>779</v>
      </c>
      <c r="E132" s="718" t="s">
        <v>785</v>
      </c>
      <c r="F132" s="1022" t="s">
        <v>631</v>
      </c>
      <c r="G132" s="425" t="s">
        <v>601</v>
      </c>
    </row>
    <row r="133" spans="1:7">
      <c r="A133" s="1170">
        <f t="shared" si="1"/>
        <v>127</v>
      </c>
      <c r="B133" s="1166">
        <v>1.1399999999999999</v>
      </c>
      <c r="C133" s="1048">
        <v>44767</v>
      </c>
      <c r="D133" s="425" t="s">
        <v>117</v>
      </c>
      <c r="E133" s="718" t="s">
        <v>786</v>
      </c>
      <c r="F133" s="1022" t="s">
        <v>787</v>
      </c>
      <c r="G133" s="425" t="s">
        <v>601</v>
      </c>
    </row>
    <row r="134" spans="1:7">
      <c r="A134" s="1170">
        <f t="shared" si="1"/>
        <v>128</v>
      </c>
      <c r="B134" s="1166">
        <v>1.1399999999999999</v>
      </c>
      <c r="C134" s="1048">
        <v>44767</v>
      </c>
      <c r="D134" s="425" t="s">
        <v>779</v>
      </c>
      <c r="E134" s="718" t="s">
        <v>788</v>
      </c>
      <c r="F134" s="1022" t="s">
        <v>789</v>
      </c>
      <c r="G134" s="425" t="s">
        <v>601</v>
      </c>
    </row>
    <row r="135" spans="1:7">
      <c r="A135" s="1170">
        <f t="shared" si="1"/>
        <v>129</v>
      </c>
      <c r="B135" s="1166">
        <v>1.1399999999999999</v>
      </c>
      <c r="C135" s="1048">
        <v>44767</v>
      </c>
      <c r="D135" s="425" t="s">
        <v>790</v>
      </c>
      <c r="E135" s="718" t="s">
        <v>791</v>
      </c>
      <c r="F135" s="1022" t="s">
        <v>631</v>
      </c>
      <c r="G135" s="425" t="s">
        <v>601</v>
      </c>
    </row>
    <row r="136" spans="1:7">
      <c r="A136" s="1170">
        <f t="shared" ref="A136:A199" si="2">A135+1</f>
        <v>130</v>
      </c>
      <c r="B136" s="1166">
        <v>1.1399999999999999</v>
      </c>
      <c r="C136" s="1048">
        <v>44768</v>
      </c>
      <c r="D136" s="718" t="s">
        <v>55</v>
      </c>
      <c r="E136" s="718" t="s">
        <v>792</v>
      </c>
      <c r="F136" s="1022" t="s">
        <v>793</v>
      </c>
      <c r="G136" s="425" t="s">
        <v>601</v>
      </c>
    </row>
    <row r="137" spans="1:7">
      <c r="A137" s="1170">
        <f t="shared" si="2"/>
        <v>131</v>
      </c>
      <c r="B137" s="1166">
        <v>1.1399999999999999</v>
      </c>
      <c r="C137" s="1048">
        <v>44768</v>
      </c>
      <c r="D137" s="718" t="s">
        <v>137</v>
      </c>
      <c r="E137" s="718" t="s">
        <v>794</v>
      </c>
      <c r="F137" s="1022" t="s">
        <v>795</v>
      </c>
      <c r="G137" s="425" t="s">
        <v>601</v>
      </c>
    </row>
    <row r="138" spans="1:7">
      <c r="A138" s="1170">
        <f t="shared" si="2"/>
        <v>132</v>
      </c>
      <c r="B138" s="1166">
        <v>1.1399999999999999</v>
      </c>
      <c r="C138" s="1048">
        <v>44768</v>
      </c>
      <c r="D138" s="718" t="s">
        <v>37</v>
      </c>
      <c r="E138" s="718" t="s">
        <v>796</v>
      </c>
      <c r="F138" s="1022" t="s">
        <v>797</v>
      </c>
      <c r="G138" s="425" t="s">
        <v>601</v>
      </c>
    </row>
    <row r="139" spans="1:7" ht="58">
      <c r="A139" s="1170">
        <f t="shared" si="2"/>
        <v>133</v>
      </c>
      <c r="B139" s="1166">
        <v>1.1399999999999999</v>
      </c>
      <c r="C139" s="1048">
        <v>44769</v>
      </c>
      <c r="D139" s="718" t="s">
        <v>74</v>
      </c>
      <c r="E139" s="718" t="s">
        <v>798</v>
      </c>
      <c r="F139" s="1059" t="s">
        <v>799</v>
      </c>
      <c r="G139" s="425" t="s">
        <v>567</v>
      </c>
    </row>
    <row r="140" spans="1:7">
      <c r="A140" s="1170">
        <f t="shared" si="2"/>
        <v>134</v>
      </c>
      <c r="B140" s="1166">
        <v>1.1399999999999999</v>
      </c>
      <c r="C140" s="1048">
        <v>44769</v>
      </c>
      <c r="D140" s="718" t="s">
        <v>76</v>
      </c>
      <c r="E140" s="718" t="s">
        <v>800</v>
      </c>
      <c r="F140" s="1022" t="s">
        <v>801</v>
      </c>
      <c r="G140" s="425" t="s">
        <v>567</v>
      </c>
    </row>
    <row r="141" spans="1:7">
      <c r="A141" s="1170">
        <f t="shared" si="2"/>
        <v>135</v>
      </c>
      <c r="B141" s="1166">
        <v>1.1399999999999999</v>
      </c>
      <c r="C141" s="1048">
        <v>44769</v>
      </c>
      <c r="D141" s="718" t="s">
        <v>37</v>
      </c>
      <c r="E141" s="718" t="s">
        <v>802</v>
      </c>
      <c r="F141" s="1022" t="s">
        <v>631</v>
      </c>
      <c r="G141" s="425" t="s">
        <v>567</v>
      </c>
    </row>
    <row r="142" spans="1:7">
      <c r="A142" s="1170">
        <f t="shared" si="2"/>
        <v>136</v>
      </c>
      <c r="B142" s="1166">
        <v>1.1399999999999999</v>
      </c>
      <c r="C142" s="1048">
        <v>44769</v>
      </c>
      <c r="D142" s="718" t="s">
        <v>136</v>
      </c>
      <c r="E142" s="718" t="s">
        <v>803</v>
      </c>
      <c r="F142" s="1022" t="s">
        <v>795</v>
      </c>
      <c r="G142" s="425" t="s">
        <v>601</v>
      </c>
    </row>
    <row r="143" spans="1:7">
      <c r="A143" s="1170">
        <f t="shared" si="2"/>
        <v>137</v>
      </c>
      <c r="B143" s="1166">
        <v>1.1399999999999999</v>
      </c>
      <c r="C143" s="1048">
        <v>44770</v>
      </c>
      <c r="D143" s="718" t="s">
        <v>90</v>
      </c>
      <c r="E143" s="718" t="s">
        <v>804</v>
      </c>
      <c r="F143" s="1022" t="s">
        <v>805</v>
      </c>
      <c r="G143" s="425" t="s">
        <v>601</v>
      </c>
    </row>
    <row r="144" spans="1:7">
      <c r="A144" s="1170">
        <f t="shared" si="2"/>
        <v>138</v>
      </c>
      <c r="B144" s="1166">
        <v>1.1399999999999999</v>
      </c>
      <c r="C144" s="1048">
        <v>44770</v>
      </c>
      <c r="D144" s="718" t="s">
        <v>38</v>
      </c>
      <c r="E144" s="718" t="s">
        <v>806</v>
      </c>
      <c r="F144" s="1022" t="s">
        <v>795</v>
      </c>
      <c r="G144" s="425" t="s">
        <v>601</v>
      </c>
    </row>
    <row r="145" spans="1:7">
      <c r="A145" s="1170">
        <f t="shared" si="2"/>
        <v>139</v>
      </c>
      <c r="B145" s="1166">
        <v>1.1399999999999999</v>
      </c>
      <c r="C145" s="1048">
        <v>44770</v>
      </c>
      <c r="D145" s="718" t="s">
        <v>93</v>
      </c>
      <c r="E145" s="718" t="s">
        <v>807</v>
      </c>
      <c r="F145" s="1022" t="s">
        <v>808</v>
      </c>
      <c r="G145" s="425" t="s">
        <v>601</v>
      </c>
    </row>
    <row r="146" spans="1:7">
      <c r="A146" s="1170">
        <f t="shared" si="2"/>
        <v>140</v>
      </c>
      <c r="B146" s="1166">
        <v>1.1399999999999999</v>
      </c>
      <c r="C146" s="1048">
        <v>44770</v>
      </c>
      <c r="D146" s="718" t="s">
        <v>52</v>
      </c>
      <c r="E146" s="718" t="s">
        <v>809</v>
      </c>
      <c r="F146" s="1022" t="s">
        <v>631</v>
      </c>
      <c r="G146" s="425" t="s">
        <v>601</v>
      </c>
    </row>
    <row r="147" spans="1:7" ht="43.5">
      <c r="A147" s="1170">
        <f t="shared" si="2"/>
        <v>141</v>
      </c>
      <c r="B147" s="1166">
        <v>1.1399999999999999</v>
      </c>
      <c r="C147" s="1048">
        <v>44770</v>
      </c>
      <c r="D147" s="718" t="s">
        <v>35</v>
      </c>
      <c r="E147" s="718" t="s">
        <v>810</v>
      </c>
      <c r="F147" s="1022" t="s">
        <v>631</v>
      </c>
      <c r="G147" s="425" t="s">
        <v>601</v>
      </c>
    </row>
    <row r="148" spans="1:7">
      <c r="A148" s="1170">
        <f t="shared" si="2"/>
        <v>142</v>
      </c>
      <c r="B148" s="1166">
        <v>1.1399999999999999</v>
      </c>
      <c r="C148" s="1048">
        <v>44770</v>
      </c>
      <c r="D148" s="718" t="s">
        <v>102</v>
      </c>
      <c r="E148" s="718" t="s">
        <v>811</v>
      </c>
      <c r="F148" s="1022" t="s">
        <v>631</v>
      </c>
      <c r="G148" s="425" t="s">
        <v>601</v>
      </c>
    </row>
    <row r="149" spans="1:7">
      <c r="A149" s="1170">
        <f t="shared" si="2"/>
        <v>143</v>
      </c>
      <c r="B149" s="1166">
        <v>1.1399999999999999</v>
      </c>
      <c r="C149" s="1048">
        <v>44784</v>
      </c>
      <c r="D149" s="425" t="s">
        <v>779</v>
      </c>
      <c r="E149" s="718" t="s">
        <v>812</v>
      </c>
      <c r="F149" s="1022" t="s">
        <v>631</v>
      </c>
      <c r="G149" s="425" t="s">
        <v>601</v>
      </c>
    </row>
    <row r="150" spans="1:7">
      <c r="A150" s="1170">
        <f t="shared" si="2"/>
        <v>144</v>
      </c>
      <c r="B150" s="1166">
        <v>1.1399999999999999</v>
      </c>
      <c r="C150" s="1048">
        <v>44784</v>
      </c>
      <c r="D150" s="425" t="s">
        <v>35</v>
      </c>
      <c r="E150" s="718" t="s">
        <v>813</v>
      </c>
      <c r="F150" s="1022" t="s">
        <v>631</v>
      </c>
      <c r="G150" s="425" t="s">
        <v>601</v>
      </c>
    </row>
    <row r="151" spans="1:7">
      <c r="A151" s="1170">
        <f t="shared" si="2"/>
        <v>145</v>
      </c>
      <c r="B151" s="1166">
        <v>1.1399999999999999</v>
      </c>
      <c r="C151" s="1048">
        <v>44784</v>
      </c>
      <c r="D151" s="425" t="s">
        <v>30</v>
      </c>
      <c r="E151" s="718" t="s">
        <v>814</v>
      </c>
      <c r="F151" s="1022" t="s">
        <v>631</v>
      </c>
      <c r="G151" s="425" t="s">
        <v>601</v>
      </c>
    </row>
    <row r="152" spans="1:7">
      <c r="A152" s="1170">
        <f t="shared" si="2"/>
        <v>146</v>
      </c>
      <c r="B152" s="1166">
        <v>1.1499999999999999</v>
      </c>
      <c r="C152" s="1048">
        <v>44889</v>
      </c>
      <c r="D152" s="425" t="s">
        <v>25</v>
      </c>
      <c r="E152" s="718" t="s">
        <v>292</v>
      </c>
      <c r="F152" s="718" t="s">
        <v>815</v>
      </c>
      <c r="G152" s="425" t="s">
        <v>816</v>
      </c>
    </row>
    <row r="153" spans="1:7">
      <c r="A153" s="1170">
        <f t="shared" si="2"/>
        <v>147</v>
      </c>
      <c r="B153" s="1166">
        <v>1.1499999999999999</v>
      </c>
      <c r="C153" s="1048">
        <v>44889</v>
      </c>
      <c r="D153" s="425" t="s">
        <v>817</v>
      </c>
      <c r="E153" s="718" t="s">
        <v>292</v>
      </c>
      <c r="F153" s="718" t="s">
        <v>818</v>
      </c>
      <c r="G153" s="425" t="s">
        <v>816</v>
      </c>
    </row>
    <row r="154" spans="1:7">
      <c r="A154" s="1170">
        <f t="shared" si="2"/>
        <v>148</v>
      </c>
      <c r="B154" s="1166">
        <v>1.1499999999999999</v>
      </c>
      <c r="C154" s="1048">
        <v>44889</v>
      </c>
      <c r="D154" s="425" t="s">
        <v>819</v>
      </c>
      <c r="E154" s="718" t="s">
        <v>292</v>
      </c>
      <c r="F154" s="718" t="s">
        <v>818</v>
      </c>
      <c r="G154" s="425" t="s">
        <v>816</v>
      </c>
    </row>
    <row r="155" spans="1:7">
      <c r="A155" s="1170">
        <f t="shared" si="2"/>
        <v>149</v>
      </c>
      <c r="B155" s="1166">
        <v>1.1499999999999999</v>
      </c>
      <c r="C155" s="1048">
        <v>44889</v>
      </c>
      <c r="D155" s="425" t="s">
        <v>820</v>
      </c>
      <c r="E155" s="718" t="s">
        <v>292</v>
      </c>
      <c r="F155" s="718" t="s">
        <v>818</v>
      </c>
      <c r="G155" s="425" t="s">
        <v>816</v>
      </c>
    </row>
    <row r="156" spans="1:7">
      <c r="A156" s="1170">
        <f t="shared" si="2"/>
        <v>150</v>
      </c>
      <c r="B156" s="1166">
        <v>1.1499999999999999</v>
      </c>
      <c r="C156" s="1048">
        <v>44889</v>
      </c>
      <c r="D156" s="425" t="s">
        <v>821</v>
      </c>
      <c r="E156" s="718" t="s">
        <v>822</v>
      </c>
      <c r="F156" s="718" t="s">
        <v>823</v>
      </c>
      <c r="G156" s="425" t="s">
        <v>816</v>
      </c>
    </row>
    <row r="157" spans="1:7" ht="29">
      <c r="A157" s="1170">
        <f t="shared" si="2"/>
        <v>151</v>
      </c>
      <c r="B157" s="1166">
        <v>1.1499999999999999</v>
      </c>
      <c r="C157" s="1068">
        <v>44901</v>
      </c>
      <c r="D157" s="425" t="s">
        <v>38</v>
      </c>
      <c r="E157" s="718" t="s">
        <v>824</v>
      </c>
      <c r="F157" s="718" t="s">
        <v>825</v>
      </c>
      <c r="G157" s="425" t="s">
        <v>816</v>
      </c>
    </row>
    <row r="158" spans="1:7">
      <c r="A158" s="1170">
        <f t="shared" si="2"/>
        <v>152</v>
      </c>
      <c r="B158" s="1166">
        <v>1.1499999999999999</v>
      </c>
      <c r="C158" s="1068">
        <v>44901</v>
      </c>
      <c r="D158" s="425" t="s">
        <v>73</v>
      </c>
      <c r="E158" s="718" t="s">
        <v>826</v>
      </c>
      <c r="F158" s="718" t="s">
        <v>827</v>
      </c>
      <c r="G158" s="425" t="s">
        <v>816</v>
      </c>
    </row>
    <row r="159" spans="1:7">
      <c r="A159" s="1170">
        <f t="shared" si="2"/>
        <v>153</v>
      </c>
      <c r="B159" s="1166">
        <v>1.1499999999999999</v>
      </c>
      <c r="C159" s="1068">
        <v>44901</v>
      </c>
      <c r="D159" s="1064" t="s">
        <v>828</v>
      </c>
      <c r="E159" s="718" t="s">
        <v>829</v>
      </c>
      <c r="F159" s="718" t="s">
        <v>830</v>
      </c>
      <c r="G159" s="425" t="s">
        <v>816</v>
      </c>
    </row>
    <row r="160" spans="1:7">
      <c r="A160" s="1170">
        <f t="shared" si="2"/>
        <v>154</v>
      </c>
      <c r="B160" s="1166">
        <v>1.1499999999999999</v>
      </c>
      <c r="C160" s="1068">
        <v>44901</v>
      </c>
      <c r="D160" s="425" t="s">
        <v>568</v>
      </c>
      <c r="E160" s="718" t="s">
        <v>831</v>
      </c>
      <c r="F160" s="718" t="s">
        <v>832</v>
      </c>
      <c r="G160" s="425" t="s">
        <v>816</v>
      </c>
    </row>
    <row r="161" spans="1:7">
      <c r="A161" s="1170">
        <f t="shared" si="2"/>
        <v>155</v>
      </c>
      <c r="B161" s="1166">
        <v>1.1499999999999999</v>
      </c>
      <c r="C161" s="1068">
        <v>44901</v>
      </c>
      <c r="D161" s="425" t="s">
        <v>561</v>
      </c>
      <c r="E161" s="718" t="s">
        <v>833</v>
      </c>
      <c r="F161" s="718" t="s">
        <v>827</v>
      </c>
      <c r="G161" s="425" t="s">
        <v>816</v>
      </c>
    </row>
    <row r="162" spans="1:7">
      <c r="A162" s="1170">
        <f t="shared" si="2"/>
        <v>156</v>
      </c>
      <c r="B162" s="1166">
        <v>1.1499999999999999</v>
      </c>
      <c r="C162" s="1068">
        <v>44901</v>
      </c>
      <c r="D162" s="1065" t="s">
        <v>77</v>
      </c>
      <c r="E162" s="718" t="s">
        <v>834</v>
      </c>
      <c r="F162" s="718" t="s">
        <v>835</v>
      </c>
      <c r="G162" s="425" t="s">
        <v>816</v>
      </c>
    </row>
    <row r="163" spans="1:7">
      <c r="A163" s="1170">
        <f t="shared" si="2"/>
        <v>157</v>
      </c>
      <c r="B163" s="1166">
        <v>1.1499999999999999</v>
      </c>
      <c r="C163" s="1068">
        <v>44901</v>
      </c>
      <c r="D163" s="1065" t="s">
        <v>77</v>
      </c>
      <c r="E163" s="718" t="s">
        <v>836</v>
      </c>
      <c r="F163" s="718" t="s">
        <v>837</v>
      </c>
      <c r="G163" s="425" t="s">
        <v>816</v>
      </c>
    </row>
    <row r="164" spans="1:7">
      <c r="A164" s="1170">
        <f t="shared" si="2"/>
        <v>158</v>
      </c>
      <c r="B164" s="1166">
        <v>1.1499999999999999</v>
      </c>
      <c r="C164" s="1068">
        <v>44901</v>
      </c>
      <c r="D164" s="1066" t="s">
        <v>113</v>
      </c>
      <c r="E164" s="718" t="s">
        <v>833</v>
      </c>
      <c r="F164" s="1067" t="s">
        <v>838</v>
      </c>
      <c r="G164" s="425" t="s">
        <v>816</v>
      </c>
    </row>
    <row r="165" spans="1:7" ht="43.5">
      <c r="A165" s="1170">
        <f t="shared" si="2"/>
        <v>159</v>
      </c>
      <c r="B165" s="1166">
        <v>1.1499999999999999</v>
      </c>
      <c r="C165" s="1068">
        <v>44901</v>
      </c>
      <c r="D165" s="1066" t="s">
        <v>781</v>
      </c>
      <c r="E165" s="718" t="s">
        <v>839</v>
      </c>
      <c r="F165" s="718" t="s">
        <v>840</v>
      </c>
      <c r="G165" s="425" t="s">
        <v>816</v>
      </c>
    </row>
    <row r="166" spans="1:7" ht="29">
      <c r="A166" s="1170">
        <f t="shared" si="2"/>
        <v>160</v>
      </c>
      <c r="B166" s="1166">
        <v>1.1499999999999999</v>
      </c>
      <c r="C166" s="1068">
        <v>44901</v>
      </c>
      <c r="D166" s="425" t="s">
        <v>132</v>
      </c>
      <c r="E166" s="718" t="s">
        <v>653</v>
      </c>
      <c r="F166" s="718" t="s">
        <v>841</v>
      </c>
      <c r="G166" s="425" t="s">
        <v>816</v>
      </c>
    </row>
    <row r="167" spans="1:7">
      <c r="A167" s="1170">
        <f t="shared" si="2"/>
        <v>161</v>
      </c>
      <c r="B167" s="1166">
        <v>1.1499999999999999</v>
      </c>
      <c r="C167" s="1068">
        <v>44901</v>
      </c>
      <c r="D167" s="425" t="s">
        <v>132</v>
      </c>
      <c r="E167" s="718" t="s">
        <v>842</v>
      </c>
      <c r="F167" s="718" t="s">
        <v>843</v>
      </c>
      <c r="G167" s="425" t="s">
        <v>816</v>
      </c>
    </row>
    <row r="168" spans="1:7" ht="29">
      <c r="A168" s="1170">
        <f t="shared" si="2"/>
        <v>162</v>
      </c>
      <c r="B168" s="1166">
        <v>1.1499999999999999</v>
      </c>
      <c r="C168" s="1068">
        <v>44901</v>
      </c>
      <c r="D168" s="425" t="s">
        <v>73</v>
      </c>
      <c r="E168" s="718" t="s">
        <v>844</v>
      </c>
      <c r="F168" s="718" t="s">
        <v>845</v>
      </c>
      <c r="G168" s="425" t="s">
        <v>816</v>
      </c>
    </row>
    <row r="169" spans="1:7">
      <c r="A169" s="1170">
        <f t="shared" si="2"/>
        <v>163</v>
      </c>
      <c r="B169" s="1166">
        <v>1.1499999999999999</v>
      </c>
      <c r="C169" s="1068">
        <v>44901</v>
      </c>
      <c r="D169" s="425" t="s">
        <v>73</v>
      </c>
      <c r="E169" s="718" t="s">
        <v>846</v>
      </c>
      <c r="F169" s="718" t="s">
        <v>847</v>
      </c>
      <c r="G169" s="425" t="s">
        <v>816</v>
      </c>
    </row>
    <row r="170" spans="1:7" ht="29">
      <c r="A170" s="1170">
        <f t="shared" si="2"/>
        <v>164</v>
      </c>
      <c r="B170" s="1166">
        <v>1.1499999999999999</v>
      </c>
      <c r="C170" s="1068">
        <v>44901</v>
      </c>
      <c r="D170" s="1065" t="s">
        <v>848</v>
      </c>
      <c r="E170" s="718" t="s">
        <v>849</v>
      </c>
      <c r="F170" s="1067" t="s">
        <v>850</v>
      </c>
      <c r="G170" s="425" t="s">
        <v>816</v>
      </c>
    </row>
    <row r="171" spans="1:7">
      <c r="A171" s="1170">
        <f t="shared" si="2"/>
        <v>165</v>
      </c>
      <c r="B171" s="1166">
        <v>1.1499999999999999</v>
      </c>
      <c r="C171" s="1068">
        <v>44901</v>
      </c>
      <c r="D171" s="425" t="s">
        <v>93</v>
      </c>
      <c r="E171" s="718" t="s">
        <v>851</v>
      </c>
      <c r="F171" s="718" t="s">
        <v>852</v>
      </c>
      <c r="G171" s="425" t="s">
        <v>816</v>
      </c>
    </row>
    <row r="172" spans="1:7">
      <c r="A172" s="1170">
        <f t="shared" si="2"/>
        <v>166</v>
      </c>
      <c r="B172" s="1166">
        <v>1.1499999999999999</v>
      </c>
      <c r="C172" s="1068">
        <v>44935</v>
      </c>
      <c r="D172" s="425" t="s">
        <v>124</v>
      </c>
      <c r="E172" s="718" t="s">
        <v>853</v>
      </c>
      <c r="F172" s="718" t="s">
        <v>854</v>
      </c>
      <c r="G172" s="425" t="s">
        <v>816</v>
      </c>
    </row>
    <row r="173" spans="1:7">
      <c r="A173" s="1170">
        <f t="shared" si="2"/>
        <v>167</v>
      </c>
      <c r="B173" s="1166">
        <v>1.1499999999999999</v>
      </c>
      <c r="C173" s="1068">
        <v>44935</v>
      </c>
      <c r="D173" s="425" t="s">
        <v>537</v>
      </c>
      <c r="E173" s="718" t="s">
        <v>855</v>
      </c>
      <c r="F173" s="718" t="s">
        <v>856</v>
      </c>
      <c r="G173" s="425" t="s">
        <v>816</v>
      </c>
    </row>
    <row r="174" spans="1:7">
      <c r="A174" s="1170">
        <f t="shared" si="2"/>
        <v>168</v>
      </c>
      <c r="B174" s="1166">
        <v>1.1499999999999999</v>
      </c>
      <c r="C174" s="1068">
        <v>44935</v>
      </c>
      <c r="D174" s="425" t="s">
        <v>828</v>
      </c>
      <c r="E174" s="718" t="s">
        <v>857</v>
      </c>
      <c r="F174" s="718" t="s">
        <v>856</v>
      </c>
      <c r="G174" s="425" t="s">
        <v>816</v>
      </c>
    </row>
    <row r="175" spans="1:7">
      <c r="A175" s="1170">
        <f t="shared" si="2"/>
        <v>169</v>
      </c>
      <c r="B175" s="1166">
        <v>1.1499999999999999</v>
      </c>
      <c r="C175" s="1068">
        <v>44937</v>
      </c>
      <c r="D175" s="425" t="s">
        <v>858</v>
      </c>
      <c r="E175" s="718" t="s">
        <v>859</v>
      </c>
      <c r="F175" s="718" t="s">
        <v>860</v>
      </c>
      <c r="G175" s="425" t="s">
        <v>861</v>
      </c>
    </row>
    <row r="176" spans="1:7" ht="18" customHeight="1">
      <c r="A176" s="1170">
        <f t="shared" si="2"/>
        <v>170</v>
      </c>
      <c r="B176" s="1166">
        <v>1.1499999999999999</v>
      </c>
      <c r="C176" s="1068">
        <v>44937</v>
      </c>
      <c r="D176" s="425" t="s">
        <v>862</v>
      </c>
      <c r="E176" s="718" t="s">
        <v>863</v>
      </c>
      <c r="F176" s="718" t="s">
        <v>864</v>
      </c>
      <c r="G176" s="425" t="s">
        <v>861</v>
      </c>
    </row>
    <row r="177" spans="1:7">
      <c r="A177" s="1170">
        <f t="shared" si="2"/>
        <v>171</v>
      </c>
      <c r="B177" s="1166">
        <v>1.1499999999999999</v>
      </c>
      <c r="C177" s="1068">
        <v>44937</v>
      </c>
      <c r="D177" s="425" t="s">
        <v>862</v>
      </c>
      <c r="E177" s="718" t="s">
        <v>865</v>
      </c>
      <c r="F177" s="718" t="s">
        <v>866</v>
      </c>
      <c r="G177" s="425" t="s">
        <v>861</v>
      </c>
    </row>
    <row r="178" spans="1:7">
      <c r="A178" s="1170">
        <f t="shared" si="2"/>
        <v>172</v>
      </c>
      <c r="B178" s="1166">
        <v>1.1499999999999999</v>
      </c>
      <c r="C178" s="1048">
        <v>44937</v>
      </c>
      <c r="D178" s="425" t="s">
        <v>862</v>
      </c>
      <c r="E178" s="718" t="s">
        <v>867</v>
      </c>
      <c r="F178" s="718" t="s">
        <v>868</v>
      </c>
      <c r="G178" s="425" t="s">
        <v>861</v>
      </c>
    </row>
    <row r="179" spans="1:7">
      <c r="A179" s="1170">
        <f t="shared" si="2"/>
        <v>173</v>
      </c>
      <c r="B179" s="1166">
        <v>1.1499999999999999</v>
      </c>
      <c r="C179" s="1048">
        <v>44937</v>
      </c>
      <c r="D179" s="425" t="s">
        <v>862</v>
      </c>
      <c r="E179" s="718" t="s">
        <v>869</v>
      </c>
      <c r="F179" s="718" t="s">
        <v>870</v>
      </c>
      <c r="G179" s="425" t="s">
        <v>861</v>
      </c>
    </row>
    <row r="180" spans="1:7">
      <c r="A180" s="1170">
        <f t="shared" si="2"/>
        <v>174</v>
      </c>
      <c r="B180" s="1166">
        <v>1.1499999999999999</v>
      </c>
      <c r="C180" s="1048">
        <v>44937</v>
      </c>
      <c r="D180" s="425" t="s">
        <v>862</v>
      </c>
      <c r="E180" s="718" t="s">
        <v>871</v>
      </c>
      <c r="F180" s="718" t="s">
        <v>872</v>
      </c>
      <c r="G180" s="425" t="s">
        <v>861</v>
      </c>
    </row>
    <row r="181" spans="1:7">
      <c r="A181" s="1170">
        <f t="shared" si="2"/>
        <v>175</v>
      </c>
      <c r="B181" s="1166">
        <v>1.1499999999999999</v>
      </c>
      <c r="C181" s="1048">
        <v>44937</v>
      </c>
      <c r="D181" s="425" t="s">
        <v>873</v>
      </c>
      <c r="E181" s="718" t="s">
        <v>874</v>
      </c>
      <c r="F181" s="718" t="s">
        <v>875</v>
      </c>
      <c r="G181" s="425" t="s">
        <v>861</v>
      </c>
    </row>
    <row r="182" spans="1:7">
      <c r="A182" s="1170">
        <f t="shared" si="2"/>
        <v>176</v>
      </c>
      <c r="B182" s="1166">
        <v>1.1499999999999999</v>
      </c>
      <c r="C182" s="1048">
        <v>44937</v>
      </c>
      <c r="D182" s="425" t="s">
        <v>873</v>
      </c>
      <c r="E182" s="718" t="s">
        <v>876</v>
      </c>
      <c r="F182" s="718" t="s">
        <v>877</v>
      </c>
      <c r="G182" s="425" t="s">
        <v>861</v>
      </c>
    </row>
    <row r="183" spans="1:7">
      <c r="A183" s="1170">
        <f t="shared" si="2"/>
        <v>177</v>
      </c>
      <c r="B183" s="1166">
        <v>1.1499999999999999</v>
      </c>
      <c r="C183" s="1048">
        <v>44937</v>
      </c>
      <c r="D183" s="425" t="s">
        <v>878</v>
      </c>
      <c r="E183" s="718" t="s">
        <v>879</v>
      </c>
      <c r="F183" s="718" t="s">
        <v>880</v>
      </c>
      <c r="G183" s="425" t="s">
        <v>861</v>
      </c>
    </row>
    <row r="184" spans="1:7">
      <c r="A184" s="1170">
        <f t="shared" si="2"/>
        <v>178</v>
      </c>
      <c r="B184" s="1166">
        <v>1.1499999999999999</v>
      </c>
      <c r="C184" s="1048">
        <v>44937</v>
      </c>
      <c r="D184" s="425" t="s">
        <v>878</v>
      </c>
      <c r="E184" s="718" t="s">
        <v>881</v>
      </c>
      <c r="F184" s="718" t="s">
        <v>882</v>
      </c>
      <c r="G184" s="425" t="s">
        <v>861</v>
      </c>
    </row>
    <row r="185" spans="1:7">
      <c r="A185" s="1170">
        <f t="shared" si="2"/>
        <v>179</v>
      </c>
      <c r="B185" s="1166">
        <v>1.1499999999999999</v>
      </c>
      <c r="C185" s="1048">
        <v>44937</v>
      </c>
      <c r="D185" s="425" t="s">
        <v>878</v>
      </c>
      <c r="E185" s="718" t="s">
        <v>883</v>
      </c>
      <c r="F185" s="718" t="s">
        <v>884</v>
      </c>
      <c r="G185" s="425" t="s">
        <v>861</v>
      </c>
    </row>
    <row r="186" spans="1:7" ht="29">
      <c r="A186" s="1170">
        <f t="shared" si="2"/>
        <v>180</v>
      </c>
      <c r="B186" s="1166">
        <v>1.1499999999999999</v>
      </c>
      <c r="C186" s="1048">
        <v>44937</v>
      </c>
      <c r="D186" s="425" t="s">
        <v>878</v>
      </c>
      <c r="E186" s="718" t="s">
        <v>885</v>
      </c>
      <c r="F186" s="718" t="s">
        <v>886</v>
      </c>
      <c r="G186" s="425" t="s">
        <v>861</v>
      </c>
    </row>
    <row r="187" spans="1:7">
      <c r="A187" s="1170">
        <f t="shared" si="2"/>
        <v>181</v>
      </c>
      <c r="B187" s="1166">
        <v>1.1499999999999999</v>
      </c>
      <c r="C187" s="1048">
        <v>44937</v>
      </c>
      <c r="D187" s="425" t="s">
        <v>878</v>
      </c>
      <c r="E187" s="718" t="s">
        <v>887</v>
      </c>
      <c r="F187" s="718" t="s">
        <v>888</v>
      </c>
      <c r="G187" s="425" t="s">
        <v>861</v>
      </c>
    </row>
    <row r="188" spans="1:7">
      <c r="A188" s="1170">
        <f t="shared" si="2"/>
        <v>182</v>
      </c>
      <c r="B188" s="1166">
        <v>1.1499999999999999</v>
      </c>
      <c r="C188" s="1048">
        <v>44937</v>
      </c>
      <c r="D188" s="425" t="s">
        <v>889</v>
      </c>
      <c r="E188" s="718" t="s">
        <v>890</v>
      </c>
      <c r="F188" s="718" t="s">
        <v>891</v>
      </c>
      <c r="G188" s="425" t="s">
        <v>861</v>
      </c>
    </row>
    <row r="189" spans="1:7">
      <c r="A189" s="1170">
        <f t="shared" si="2"/>
        <v>183</v>
      </c>
      <c r="B189" s="1166">
        <v>1.1499999999999999</v>
      </c>
      <c r="C189" s="1048">
        <v>44937</v>
      </c>
      <c r="D189" s="425" t="s">
        <v>52</v>
      </c>
      <c r="E189" s="718" t="s">
        <v>892</v>
      </c>
      <c r="F189" s="718" t="s">
        <v>891</v>
      </c>
      <c r="G189" s="425" t="s">
        <v>861</v>
      </c>
    </row>
    <row r="190" spans="1:7">
      <c r="A190" s="1170">
        <f t="shared" si="2"/>
        <v>184</v>
      </c>
      <c r="B190" s="1166">
        <v>1.1499999999999999</v>
      </c>
      <c r="C190" s="1048">
        <v>44937</v>
      </c>
      <c r="D190" s="425" t="s">
        <v>52</v>
      </c>
      <c r="E190" s="718" t="s">
        <v>892</v>
      </c>
      <c r="F190" s="718" t="s">
        <v>891</v>
      </c>
      <c r="G190" s="425" t="s">
        <v>861</v>
      </c>
    </row>
    <row r="191" spans="1:7">
      <c r="A191" s="1170">
        <f t="shared" si="2"/>
        <v>185</v>
      </c>
      <c r="B191" s="1166">
        <v>1.1499999999999999</v>
      </c>
      <c r="C191" s="1048">
        <v>44937</v>
      </c>
      <c r="D191" s="425" t="s">
        <v>878</v>
      </c>
      <c r="E191" s="718" t="s">
        <v>893</v>
      </c>
      <c r="F191" s="718" t="s">
        <v>894</v>
      </c>
      <c r="G191" s="425" t="s">
        <v>861</v>
      </c>
    </row>
    <row r="192" spans="1:7">
      <c r="A192" s="1170">
        <f t="shared" si="2"/>
        <v>186</v>
      </c>
      <c r="B192" s="1166">
        <v>1.1499999999999999</v>
      </c>
      <c r="C192" s="1048">
        <v>44937</v>
      </c>
      <c r="D192" s="425" t="s">
        <v>878</v>
      </c>
      <c r="E192" s="718" t="s">
        <v>895</v>
      </c>
      <c r="F192" s="718" t="s">
        <v>896</v>
      </c>
      <c r="G192" s="425" t="s">
        <v>861</v>
      </c>
    </row>
    <row r="193" spans="1:7" ht="30.75" customHeight="1">
      <c r="A193" s="1170">
        <f t="shared" si="2"/>
        <v>187</v>
      </c>
      <c r="B193" s="1166">
        <v>1.1499999999999999</v>
      </c>
      <c r="C193" s="1048">
        <v>44942</v>
      </c>
      <c r="D193" s="425" t="s">
        <v>897</v>
      </c>
      <c r="E193" s="718" t="s">
        <v>292</v>
      </c>
      <c r="F193" s="718" t="s">
        <v>898</v>
      </c>
      <c r="G193" s="425" t="s">
        <v>861</v>
      </c>
    </row>
    <row r="194" spans="1:7">
      <c r="A194" s="1170">
        <f t="shared" si="2"/>
        <v>188</v>
      </c>
      <c r="B194" s="1166">
        <v>1.1499999999999999</v>
      </c>
      <c r="C194" s="1048">
        <v>44943</v>
      </c>
      <c r="D194" s="425" t="s">
        <v>899</v>
      </c>
      <c r="E194" s="718" t="s">
        <v>292</v>
      </c>
      <c r="F194" s="718" t="s">
        <v>900</v>
      </c>
      <c r="G194" s="425" t="s">
        <v>816</v>
      </c>
    </row>
    <row r="195" spans="1:7" ht="58">
      <c r="A195" s="1170">
        <f t="shared" si="2"/>
        <v>189</v>
      </c>
      <c r="B195" s="1166">
        <v>1.1499999999999999</v>
      </c>
      <c r="C195" s="1048">
        <v>44943</v>
      </c>
      <c r="D195" s="425" t="s">
        <v>568</v>
      </c>
      <c r="E195" s="718" t="s">
        <v>901</v>
      </c>
      <c r="F195" s="718" t="s">
        <v>902</v>
      </c>
      <c r="G195" s="425" t="s">
        <v>816</v>
      </c>
    </row>
    <row r="196" spans="1:7">
      <c r="A196" s="1170">
        <f t="shared" si="2"/>
        <v>190</v>
      </c>
      <c r="B196" s="1166">
        <v>1.1499999999999999</v>
      </c>
      <c r="C196" s="1048">
        <v>44943</v>
      </c>
      <c r="D196" s="425" t="s">
        <v>61</v>
      </c>
      <c r="E196" s="718" t="s">
        <v>903</v>
      </c>
      <c r="F196" s="718" t="s">
        <v>904</v>
      </c>
      <c r="G196" s="425" t="s">
        <v>816</v>
      </c>
    </row>
    <row r="197" spans="1:7">
      <c r="A197" s="1170">
        <f t="shared" si="2"/>
        <v>191</v>
      </c>
      <c r="B197" s="1166">
        <v>1.1499999999999999</v>
      </c>
      <c r="C197" s="1048">
        <v>44943</v>
      </c>
      <c r="D197" s="718" t="s">
        <v>905</v>
      </c>
      <c r="E197" s="718" t="s">
        <v>906</v>
      </c>
      <c r="F197" s="718" t="s">
        <v>907</v>
      </c>
      <c r="G197" s="425" t="s">
        <v>816</v>
      </c>
    </row>
    <row r="198" spans="1:7">
      <c r="A198" s="1170">
        <f t="shared" si="2"/>
        <v>192</v>
      </c>
      <c r="B198" s="1166">
        <v>1.1499999999999999</v>
      </c>
      <c r="C198" s="1048">
        <v>44943</v>
      </c>
      <c r="D198" s="425" t="s">
        <v>82</v>
      </c>
      <c r="E198" s="718" t="s">
        <v>292</v>
      </c>
      <c r="F198" s="718" t="s">
        <v>907</v>
      </c>
      <c r="G198" s="425" t="s">
        <v>816</v>
      </c>
    </row>
    <row r="199" spans="1:7">
      <c r="A199" s="1170">
        <f t="shared" si="2"/>
        <v>193</v>
      </c>
      <c r="B199" s="1166">
        <v>1.1499999999999999</v>
      </c>
      <c r="C199" s="1048">
        <v>44943</v>
      </c>
      <c r="D199" s="425" t="s">
        <v>899</v>
      </c>
      <c r="E199" s="718" t="s">
        <v>292</v>
      </c>
      <c r="F199" s="718" t="s">
        <v>908</v>
      </c>
      <c r="G199" s="425" t="s">
        <v>816</v>
      </c>
    </row>
    <row r="200" spans="1:7" ht="29">
      <c r="A200" s="1170">
        <f t="shared" ref="A200:A290" si="3">A199+1</f>
        <v>194</v>
      </c>
      <c r="B200" s="1166">
        <v>1.1499999999999999</v>
      </c>
      <c r="C200" s="1048">
        <v>44943</v>
      </c>
      <c r="D200" s="718" t="s">
        <v>909</v>
      </c>
      <c r="E200" s="718" t="s">
        <v>910</v>
      </c>
      <c r="F200" s="718" t="s">
        <v>911</v>
      </c>
      <c r="G200" s="425" t="s">
        <v>816</v>
      </c>
    </row>
    <row r="201" spans="1:7" ht="29">
      <c r="A201" s="1170">
        <f t="shared" si="3"/>
        <v>195</v>
      </c>
      <c r="B201" s="1166">
        <v>1.1499999999999999</v>
      </c>
      <c r="C201" s="1048">
        <v>44943</v>
      </c>
      <c r="D201" s="425" t="s">
        <v>537</v>
      </c>
      <c r="E201" s="718" t="s">
        <v>912</v>
      </c>
      <c r="F201" s="718" t="s">
        <v>913</v>
      </c>
      <c r="G201" s="425" t="s">
        <v>816</v>
      </c>
    </row>
    <row r="202" spans="1:7" ht="58.4" customHeight="1">
      <c r="A202" s="1170">
        <f t="shared" si="3"/>
        <v>196</v>
      </c>
      <c r="B202" s="1166">
        <v>1.1499999999999999</v>
      </c>
      <c r="C202" s="1048">
        <v>44944</v>
      </c>
      <c r="D202" s="425" t="s">
        <v>101</v>
      </c>
      <c r="E202" s="718" t="s">
        <v>914</v>
      </c>
      <c r="F202" s="718" t="s">
        <v>915</v>
      </c>
      <c r="G202" s="425" t="s">
        <v>816</v>
      </c>
    </row>
    <row r="203" spans="1:7" ht="29">
      <c r="A203" s="1170">
        <f t="shared" si="3"/>
        <v>197</v>
      </c>
      <c r="B203" s="1166">
        <v>1.1499999999999999</v>
      </c>
      <c r="C203" s="1048">
        <v>44944</v>
      </c>
      <c r="D203" s="425" t="s">
        <v>916</v>
      </c>
      <c r="E203" s="718" t="s">
        <v>917</v>
      </c>
      <c r="F203" s="718" t="s">
        <v>918</v>
      </c>
      <c r="G203" s="425" t="s">
        <v>816</v>
      </c>
    </row>
    <row r="204" spans="1:7" ht="29">
      <c r="A204" s="1170">
        <f t="shared" si="3"/>
        <v>198</v>
      </c>
      <c r="B204" s="1166">
        <v>1.1499999999999999</v>
      </c>
      <c r="C204" s="1048">
        <v>44944</v>
      </c>
      <c r="D204" s="425" t="s">
        <v>916</v>
      </c>
      <c r="E204" s="718" t="s">
        <v>919</v>
      </c>
      <c r="F204" s="718" t="s">
        <v>920</v>
      </c>
      <c r="G204" s="425" t="s">
        <v>816</v>
      </c>
    </row>
    <row r="205" spans="1:7">
      <c r="A205" s="1170">
        <f t="shared" si="3"/>
        <v>199</v>
      </c>
      <c r="B205" s="1166">
        <v>1.1499999999999999</v>
      </c>
      <c r="C205" s="1048">
        <v>44945</v>
      </c>
      <c r="D205" s="425" t="s">
        <v>921</v>
      </c>
      <c r="E205" s="718" t="s">
        <v>292</v>
      </c>
      <c r="F205" s="718" t="s">
        <v>922</v>
      </c>
      <c r="G205" s="425" t="s">
        <v>861</v>
      </c>
    </row>
    <row r="206" spans="1:7">
      <c r="A206" s="1170">
        <f t="shared" si="3"/>
        <v>200</v>
      </c>
      <c r="B206" s="1166">
        <v>1.1499999999999999</v>
      </c>
      <c r="C206" s="1048">
        <v>44945</v>
      </c>
      <c r="D206" s="425" t="s">
        <v>923</v>
      </c>
      <c r="E206" s="718" t="s">
        <v>924</v>
      </c>
      <c r="F206" s="718" t="s">
        <v>925</v>
      </c>
      <c r="G206" s="425" t="s">
        <v>861</v>
      </c>
    </row>
    <row r="207" spans="1:7">
      <c r="A207" s="1170">
        <f t="shared" si="3"/>
        <v>201</v>
      </c>
      <c r="B207" s="1166">
        <v>1.1499999999999999</v>
      </c>
      <c r="C207" s="1048">
        <v>44945</v>
      </c>
      <c r="D207" s="425" t="s">
        <v>858</v>
      </c>
      <c r="E207" s="718" t="s">
        <v>926</v>
      </c>
      <c r="F207" s="718" t="s">
        <v>927</v>
      </c>
      <c r="G207" s="425" t="s">
        <v>861</v>
      </c>
    </row>
    <row r="208" spans="1:7">
      <c r="A208" s="1170">
        <f t="shared" si="3"/>
        <v>202</v>
      </c>
      <c r="B208" s="1166">
        <v>1.1499999999999999</v>
      </c>
      <c r="C208" s="1048">
        <v>44946</v>
      </c>
      <c r="D208" s="425" t="s">
        <v>928</v>
      </c>
      <c r="E208" s="718" t="s">
        <v>929</v>
      </c>
      <c r="F208" s="718" t="s">
        <v>930</v>
      </c>
      <c r="G208" s="425" t="s">
        <v>711</v>
      </c>
    </row>
    <row r="209" spans="1:7">
      <c r="A209" s="1170">
        <f t="shared" si="3"/>
        <v>203</v>
      </c>
      <c r="B209" s="1166">
        <v>1.1499999999999999</v>
      </c>
      <c r="C209" s="1048">
        <v>44949</v>
      </c>
      <c r="D209" s="425" t="s">
        <v>52</v>
      </c>
      <c r="E209" s="718" t="s">
        <v>931</v>
      </c>
      <c r="F209" s="718" t="s">
        <v>932</v>
      </c>
      <c r="G209" s="425" t="s">
        <v>711</v>
      </c>
    </row>
    <row r="210" spans="1:7">
      <c r="A210" s="1170">
        <f t="shared" si="3"/>
        <v>204</v>
      </c>
      <c r="B210" s="1166">
        <v>1.1499999999999999</v>
      </c>
      <c r="C210" s="1048">
        <v>44949</v>
      </c>
      <c r="D210" s="425" t="s">
        <v>52</v>
      </c>
      <c r="E210" s="718" t="s">
        <v>933</v>
      </c>
      <c r="F210" s="718" t="s">
        <v>934</v>
      </c>
      <c r="G210" s="425" t="s">
        <v>861</v>
      </c>
    </row>
    <row r="211" spans="1:7">
      <c r="A211" s="1170">
        <f t="shared" si="3"/>
        <v>205</v>
      </c>
      <c r="B211" s="1166">
        <v>1.1499999999999999</v>
      </c>
      <c r="C211" s="1048">
        <v>44949</v>
      </c>
      <c r="D211" s="425" t="s">
        <v>935</v>
      </c>
      <c r="E211" s="718" t="s">
        <v>936</v>
      </c>
      <c r="F211" s="718" t="s">
        <v>937</v>
      </c>
      <c r="G211" s="425" t="s">
        <v>861</v>
      </c>
    </row>
    <row r="212" spans="1:7">
      <c r="A212" s="1170">
        <f t="shared" si="3"/>
        <v>206</v>
      </c>
      <c r="B212" s="1166">
        <v>1.1499999999999999</v>
      </c>
      <c r="C212" s="1048">
        <v>44950</v>
      </c>
      <c r="D212" s="425" t="s">
        <v>136</v>
      </c>
      <c r="E212" s="718" t="s">
        <v>938</v>
      </c>
      <c r="F212" s="718" t="s">
        <v>939</v>
      </c>
      <c r="G212" s="425" t="s">
        <v>534</v>
      </c>
    </row>
    <row r="213" spans="1:7">
      <c r="A213" s="1170">
        <f t="shared" si="3"/>
        <v>207</v>
      </c>
      <c r="B213" s="1166">
        <v>1.1499999999999999</v>
      </c>
      <c r="C213" s="1048">
        <v>44950</v>
      </c>
      <c r="D213" s="425" t="s">
        <v>45</v>
      </c>
      <c r="E213" s="718" t="s">
        <v>940</v>
      </c>
      <c r="F213" s="718" t="s">
        <v>941</v>
      </c>
      <c r="G213" s="425" t="s">
        <v>861</v>
      </c>
    </row>
    <row r="214" spans="1:7">
      <c r="A214" s="1170">
        <f t="shared" si="3"/>
        <v>208</v>
      </c>
      <c r="B214" s="1166">
        <v>1.1499999999999999</v>
      </c>
      <c r="C214" s="1048">
        <v>44950</v>
      </c>
      <c r="D214" s="425" t="s">
        <v>45</v>
      </c>
      <c r="E214" s="718" t="s">
        <v>942</v>
      </c>
      <c r="F214" s="718" t="s">
        <v>943</v>
      </c>
      <c r="G214" s="425" t="s">
        <v>861</v>
      </c>
    </row>
    <row r="215" spans="1:7">
      <c r="A215" s="1170">
        <f t="shared" si="3"/>
        <v>209</v>
      </c>
      <c r="B215" s="1166">
        <v>1.1499999999999999</v>
      </c>
      <c r="C215" s="1048">
        <v>44950</v>
      </c>
      <c r="D215" s="425" t="s">
        <v>944</v>
      </c>
      <c r="E215" s="718" t="s">
        <v>945</v>
      </c>
      <c r="F215" s="718" t="s">
        <v>946</v>
      </c>
      <c r="G215" s="425" t="s">
        <v>861</v>
      </c>
    </row>
    <row r="216" spans="1:7">
      <c r="A216" s="1170">
        <f t="shared" si="3"/>
        <v>210</v>
      </c>
      <c r="B216" s="1166">
        <v>1.1499999999999999</v>
      </c>
      <c r="C216" s="1048">
        <v>44950</v>
      </c>
      <c r="D216" s="425" t="s">
        <v>928</v>
      </c>
      <c r="E216" s="718" t="s">
        <v>947</v>
      </c>
      <c r="F216" s="718" t="s">
        <v>948</v>
      </c>
      <c r="G216" s="425" t="s">
        <v>861</v>
      </c>
    </row>
    <row r="217" spans="1:7" ht="72.5">
      <c r="A217" s="1170">
        <f t="shared" si="3"/>
        <v>211</v>
      </c>
      <c r="B217" s="1166">
        <v>1.1499999999999999</v>
      </c>
      <c r="C217" s="1048">
        <v>44950</v>
      </c>
      <c r="D217" s="425" t="s">
        <v>52</v>
      </c>
      <c r="E217" s="718" t="s">
        <v>949</v>
      </c>
      <c r="F217" s="718" t="s">
        <v>950</v>
      </c>
      <c r="G217" s="425" t="s">
        <v>711</v>
      </c>
    </row>
    <row r="218" spans="1:7" ht="44.15" customHeight="1">
      <c r="A218" s="1170">
        <f t="shared" si="3"/>
        <v>212</v>
      </c>
      <c r="B218" s="1166">
        <v>1.1499999999999999</v>
      </c>
      <c r="C218" s="1048">
        <v>44951</v>
      </c>
      <c r="D218" s="425" t="s">
        <v>101</v>
      </c>
      <c r="E218" s="718" t="s">
        <v>951</v>
      </c>
      <c r="F218" s="718" t="s">
        <v>952</v>
      </c>
      <c r="G218" s="425" t="s">
        <v>816</v>
      </c>
    </row>
    <row r="219" spans="1:7" ht="45" customHeight="1">
      <c r="A219" s="1170">
        <f t="shared" si="3"/>
        <v>213</v>
      </c>
      <c r="B219" s="1166">
        <v>1.1499999999999999</v>
      </c>
      <c r="C219" s="1048">
        <v>44951</v>
      </c>
      <c r="D219" s="425" t="s">
        <v>101</v>
      </c>
      <c r="E219" s="718" t="s">
        <v>953</v>
      </c>
      <c r="F219" s="718" t="s">
        <v>954</v>
      </c>
      <c r="G219" s="425" t="s">
        <v>816</v>
      </c>
    </row>
    <row r="220" spans="1:7" ht="44.15" customHeight="1">
      <c r="A220" s="1170">
        <f t="shared" si="3"/>
        <v>214</v>
      </c>
      <c r="B220" s="1166">
        <v>1.1499999999999999</v>
      </c>
      <c r="C220" s="1048">
        <v>44951</v>
      </c>
      <c r="D220" s="425" t="s">
        <v>35</v>
      </c>
      <c r="E220" s="718" t="s">
        <v>955</v>
      </c>
      <c r="F220" s="718" t="s">
        <v>956</v>
      </c>
      <c r="G220" s="425" t="s">
        <v>816</v>
      </c>
    </row>
    <row r="221" spans="1:7" ht="33" customHeight="1">
      <c r="A221" s="1170">
        <f t="shared" si="3"/>
        <v>215</v>
      </c>
      <c r="B221" s="1166">
        <v>1.1499999999999999</v>
      </c>
      <c r="C221" s="1048">
        <v>44951</v>
      </c>
      <c r="D221" s="425" t="s">
        <v>957</v>
      </c>
      <c r="E221" s="718" t="s">
        <v>958</v>
      </c>
      <c r="F221" s="718" t="s">
        <v>959</v>
      </c>
      <c r="G221" s="425" t="s">
        <v>816</v>
      </c>
    </row>
    <row r="222" spans="1:7" ht="38.9" customHeight="1">
      <c r="A222" s="1170">
        <f t="shared" si="3"/>
        <v>216</v>
      </c>
      <c r="B222" s="1166">
        <v>1.1499999999999999</v>
      </c>
      <c r="C222" s="1048">
        <v>44952</v>
      </c>
      <c r="D222" s="425" t="s">
        <v>95</v>
      </c>
      <c r="E222" s="718" t="s">
        <v>960</v>
      </c>
      <c r="F222" s="718" t="s">
        <v>961</v>
      </c>
      <c r="G222" s="425" t="s">
        <v>816</v>
      </c>
    </row>
    <row r="223" spans="1:7" ht="36.65" customHeight="1">
      <c r="A223" s="1170">
        <f t="shared" si="3"/>
        <v>217</v>
      </c>
      <c r="B223" s="1166">
        <v>1.1499999999999999</v>
      </c>
      <c r="C223" s="1048">
        <v>44952</v>
      </c>
      <c r="D223" s="425" t="s">
        <v>962</v>
      </c>
      <c r="E223" s="718" t="s">
        <v>963</v>
      </c>
      <c r="F223" s="718" t="s">
        <v>964</v>
      </c>
      <c r="G223" s="425" t="s">
        <v>816</v>
      </c>
    </row>
    <row r="224" spans="1:7" ht="29.15" customHeight="1">
      <c r="A224" s="1170">
        <f t="shared" si="3"/>
        <v>218</v>
      </c>
      <c r="B224" s="1166">
        <v>1.1499999999999999</v>
      </c>
      <c r="C224" s="1048">
        <v>44952</v>
      </c>
      <c r="D224" s="425" t="s">
        <v>115</v>
      </c>
      <c r="E224" s="718" t="s">
        <v>965</v>
      </c>
      <c r="F224" s="718" t="s">
        <v>966</v>
      </c>
      <c r="G224" s="425" t="s">
        <v>816</v>
      </c>
    </row>
    <row r="225" spans="1:7" ht="20.9" customHeight="1">
      <c r="A225" s="1170">
        <f t="shared" si="3"/>
        <v>219</v>
      </c>
      <c r="B225" s="1166">
        <v>1.1499999999999999</v>
      </c>
      <c r="C225" s="1048">
        <v>44959</v>
      </c>
      <c r="D225" s="425" t="s">
        <v>115</v>
      </c>
      <c r="E225" s="718" t="s">
        <v>965</v>
      </c>
      <c r="F225" s="718" t="s">
        <v>966</v>
      </c>
      <c r="G225" s="425" t="s">
        <v>816</v>
      </c>
    </row>
    <row r="226" spans="1:7">
      <c r="A226" s="1170">
        <f t="shared" si="3"/>
        <v>220</v>
      </c>
      <c r="B226" s="1166">
        <v>1.1499999999999999</v>
      </c>
      <c r="C226" s="1048">
        <v>44959</v>
      </c>
      <c r="D226" s="425" t="s">
        <v>553</v>
      </c>
      <c r="E226" s="718" t="s">
        <v>967</v>
      </c>
      <c r="F226" s="718" t="s">
        <v>968</v>
      </c>
      <c r="G226" s="425" t="s">
        <v>816</v>
      </c>
    </row>
    <row r="227" spans="1:7" ht="29">
      <c r="A227" s="1170">
        <f t="shared" si="3"/>
        <v>221</v>
      </c>
      <c r="B227" s="1166">
        <v>1.1499999999999999</v>
      </c>
      <c r="C227" s="1048">
        <v>44959</v>
      </c>
      <c r="D227" s="425" t="s">
        <v>969</v>
      </c>
      <c r="E227" s="718" t="s">
        <v>292</v>
      </c>
      <c r="F227" s="718" t="s">
        <v>970</v>
      </c>
      <c r="G227" s="425" t="s">
        <v>816</v>
      </c>
    </row>
    <row r="228" spans="1:7">
      <c r="A228" s="1170">
        <f t="shared" si="3"/>
        <v>222</v>
      </c>
      <c r="B228" s="1166">
        <v>1.1499999999999999</v>
      </c>
      <c r="C228" s="1048">
        <v>44959</v>
      </c>
      <c r="D228" s="425" t="s">
        <v>626</v>
      </c>
      <c r="E228" s="718" t="s">
        <v>971</v>
      </c>
      <c r="F228" s="718" t="s">
        <v>972</v>
      </c>
      <c r="G228" s="425" t="s">
        <v>816</v>
      </c>
    </row>
    <row r="229" spans="1:7">
      <c r="A229" s="1170">
        <f t="shared" si="3"/>
        <v>223</v>
      </c>
      <c r="B229" s="1166">
        <v>1.1499999999999999</v>
      </c>
      <c r="C229" s="1048">
        <v>44960</v>
      </c>
      <c r="D229" s="425" t="s">
        <v>973</v>
      </c>
      <c r="E229" s="718" t="s">
        <v>974</v>
      </c>
      <c r="F229" s="718" t="s">
        <v>975</v>
      </c>
      <c r="G229" s="425" t="s">
        <v>711</v>
      </c>
    </row>
    <row r="230" spans="1:7" ht="29">
      <c r="A230" s="1170">
        <f t="shared" si="3"/>
        <v>224</v>
      </c>
      <c r="B230" s="1166">
        <v>1.1499999999999999</v>
      </c>
      <c r="C230" s="1048">
        <v>44960</v>
      </c>
      <c r="D230" s="425" t="s">
        <v>973</v>
      </c>
      <c r="E230" s="718" t="s">
        <v>976</v>
      </c>
      <c r="F230" s="718" t="s">
        <v>977</v>
      </c>
      <c r="G230" s="425" t="s">
        <v>711</v>
      </c>
    </row>
    <row r="231" spans="1:7">
      <c r="A231" s="1170">
        <f t="shared" si="3"/>
        <v>225</v>
      </c>
      <c r="B231" s="1166">
        <v>1.1499999999999999</v>
      </c>
      <c r="C231" s="869">
        <v>44965</v>
      </c>
      <c r="D231" s="1174" t="s">
        <v>978</v>
      </c>
      <c r="E231" s="1045" t="s">
        <v>979</v>
      </c>
      <c r="F231" s="1045" t="s">
        <v>980</v>
      </c>
      <c r="G231" s="1174" t="s">
        <v>861</v>
      </c>
    </row>
    <row r="232" spans="1:7" ht="29">
      <c r="A232" s="1170">
        <f t="shared" si="3"/>
        <v>226</v>
      </c>
      <c r="B232" s="1166">
        <v>1.1499999999999999</v>
      </c>
      <c r="C232" s="869">
        <v>44965</v>
      </c>
      <c r="D232" s="425" t="s">
        <v>981</v>
      </c>
      <c r="E232" s="718" t="s">
        <v>982</v>
      </c>
      <c r="F232" s="718" t="s">
        <v>983</v>
      </c>
      <c r="G232" s="425" t="s">
        <v>816</v>
      </c>
    </row>
    <row r="233" spans="1:7">
      <c r="A233" s="1170">
        <f t="shared" si="3"/>
        <v>227</v>
      </c>
      <c r="B233" s="1166">
        <v>1.1499999999999999</v>
      </c>
      <c r="C233" s="869">
        <v>44965</v>
      </c>
      <c r="D233" s="425" t="s">
        <v>981</v>
      </c>
      <c r="E233" s="1175" t="s">
        <v>982</v>
      </c>
      <c r="F233" s="322" t="s">
        <v>984</v>
      </c>
      <c r="G233" s="425" t="s">
        <v>816</v>
      </c>
    </row>
    <row r="234" spans="1:7" ht="29">
      <c r="A234" s="1170">
        <f t="shared" si="3"/>
        <v>228</v>
      </c>
      <c r="B234" s="1166">
        <v>1.1499999999999999</v>
      </c>
      <c r="C234" s="869">
        <v>44965</v>
      </c>
      <c r="D234" s="425" t="s">
        <v>981</v>
      </c>
      <c r="E234" s="718" t="s">
        <v>985</v>
      </c>
      <c r="F234" s="1022" t="s">
        <v>986</v>
      </c>
      <c r="G234" s="425" t="s">
        <v>816</v>
      </c>
    </row>
    <row r="235" spans="1:7" ht="29">
      <c r="A235" s="1170">
        <f t="shared" si="3"/>
        <v>229</v>
      </c>
      <c r="B235" s="1166">
        <v>1.1499999999999999</v>
      </c>
      <c r="C235" s="869">
        <v>44965</v>
      </c>
      <c r="D235" s="425" t="s">
        <v>981</v>
      </c>
      <c r="E235" s="718" t="s">
        <v>987</v>
      </c>
      <c r="F235" s="718" t="s">
        <v>988</v>
      </c>
      <c r="G235" s="425" t="s">
        <v>816</v>
      </c>
    </row>
    <row r="236" spans="1:7" ht="29">
      <c r="A236" s="1170">
        <f t="shared" si="3"/>
        <v>230</v>
      </c>
      <c r="B236" s="1166">
        <v>1.1499999999999999</v>
      </c>
      <c r="C236" s="1048">
        <v>44966</v>
      </c>
      <c r="D236" s="425" t="s">
        <v>537</v>
      </c>
      <c r="E236" s="718" t="s">
        <v>989</v>
      </c>
      <c r="F236" s="718" t="s">
        <v>990</v>
      </c>
      <c r="G236" s="425" t="s">
        <v>816</v>
      </c>
    </row>
    <row r="237" spans="1:7" ht="29">
      <c r="A237" s="1170">
        <f t="shared" si="3"/>
        <v>231</v>
      </c>
      <c r="B237" s="1166">
        <v>1.1499999999999999</v>
      </c>
      <c r="C237" s="1048">
        <v>44966</v>
      </c>
      <c r="D237" s="425" t="s">
        <v>537</v>
      </c>
      <c r="E237" s="718" t="s">
        <v>991</v>
      </c>
      <c r="F237" s="718" t="s">
        <v>992</v>
      </c>
      <c r="G237" s="425" t="s">
        <v>816</v>
      </c>
    </row>
    <row r="238" spans="1:7" ht="58">
      <c r="A238" s="1170">
        <f t="shared" si="3"/>
        <v>232</v>
      </c>
      <c r="B238" s="1166">
        <v>1.1499999999999999</v>
      </c>
      <c r="C238" s="1048">
        <v>44966</v>
      </c>
      <c r="D238" s="425" t="s">
        <v>31</v>
      </c>
      <c r="E238" s="718" t="s">
        <v>292</v>
      </c>
      <c r="F238" s="718" t="s">
        <v>993</v>
      </c>
      <c r="G238" s="425" t="s">
        <v>816</v>
      </c>
    </row>
    <row r="239" spans="1:7" ht="29">
      <c r="A239" s="1170">
        <f t="shared" si="3"/>
        <v>233</v>
      </c>
      <c r="B239" s="1166">
        <v>1.1499999999999999</v>
      </c>
      <c r="C239" s="1048">
        <v>44966</v>
      </c>
      <c r="D239" s="425" t="s">
        <v>994</v>
      </c>
      <c r="E239" s="718" t="s">
        <v>292</v>
      </c>
      <c r="F239" s="718" t="s">
        <v>995</v>
      </c>
      <c r="G239" s="425" t="s">
        <v>816</v>
      </c>
    </row>
    <row r="240" spans="1:7">
      <c r="A240" s="1170">
        <f t="shared" si="3"/>
        <v>234</v>
      </c>
      <c r="B240" s="1166">
        <v>1.1499999999999999</v>
      </c>
      <c r="C240" s="1048">
        <v>44966</v>
      </c>
      <c r="D240" s="425" t="s">
        <v>996</v>
      </c>
      <c r="E240" s="718" t="s">
        <v>292</v>
      </c>
      <c r="F240" s="718" t="s">
        <v>997</v>
      </c>
      <c r="G240" s="425" t="s">
        <v>816</v>
      </c>
    </row>
    <row r="241" spans="1:7">
      <c r="A241" s="1170">
        <f t="shared" si="3"/>
        <v>235</v>
      </c>
      <c r="B241" s="1166">
        <v>1.1499999999999999</v>
      </c>
      <c r="C241" s="1048">
        <v>44966</v>
      </c>
      <c r="D241" s="425" t="s">
        <v>553</v>
      </c>
      <c r="E241" s="718" t="s">
        <v>511</v>
      </c>
      <c r="F241" s="718" t="s">
        <v>998</v>
      </c>
      <c r="G241" s="425" t="s">
        <v>816</v>
      </c>
    </row>
    <row r="242" spans="1:7">
      <c r="A242" s="1170">
        <f t="shared" si="3"/>
        <v>236</v>
      </c>
      <c r="B242" s="1166">
        <v>1.1499999999999999</v>
      </c>
      <c r="C242" s="1201">
        <v>44971</v>
      </c>
      <c r="D242" s="425" t="s">
        <v>999</v>
      </c>
      <c r="E242" s="718" t="s">
        <v>609</v>
      </c>
      <c r="F242" s="718" t="s">
        <v>1000</v>
      </c>
      <c r="G242" s="425" t="s">
        <v>816</v>
      </c>
    </row>
    <row r="243" spans="1:7">
      <c r="A243" s="1203">
        <f t="shared" si="3"/>
        <v>237</v>
      </c>
      <c r="B243" s="1204">
        <v>1.1499999999999999</v>
      </c>
      <c r="C243" s="1201">
        <v>44972</v>
      </c>
      <c r="D243" s="1205" t="s">
        <v>38</v>
      </c>
      <c r="E243" s="1175" t="s">
        <v>609</v>
      </c>
      <c r="F243" s="1175" t="s">
        <v>1001</v>
      </c>
      <c r="G243" s="1205" t="s">
        <v>816</v>
      </c>
    </row>
    <row r="244" spans="1:7">
      <c r="A244" s="220">
        <f t="shared" si="3"/>
        <v>238</v>
      </c>
      <c r="B244" s="425">
        <v>1.1499999999999999</v>
      </c>
      <c r="C244" s="1048">
        <v>44972</v>
      </c>
      <c r="D244" s="425" t="s">
        <v>537</v>
      </c>
      <c r="E244" s="718" t="s">
        <v>609</v>
      </c>
      <c r="F244" s="718" t="s">
        <v>1002</v>
      </c>
      <c r="G244" s="425" t="s">
        <v>816</v>
      </c>
    </row>
    <row r="245" spans="1:7">
      <c r="A245" s="220">
        <f t="shared" si="3"/>
        <v>239</v>
      </c>
      <c r="B245" s="425">
        <v>1.1499999999999999</v>
      </c>
      <c r="C245" s="1048">
        <v>44972</v>
      </c>
      <c r="D245" s="425" t="s">
        <v>39</v>
      </c>
      <c r="E245" s="718" t="s">
        <v>609</v>
      </c>
      <c r="F245" s="718" t="s">
        <v>1003</v>
      </c>
      <c r="G245" s="425" t="s">
        <v>816</v>
      </c>
    </row>
    <row r="246" spans="1:7" ht="29">
      <c r="A246" s="220">
        <f t="shared" si="3"/>
        <v>240</v>
      </c>
      <c r="B246" s="425">
        <v>1.1499999999999999</v>
      </c>
      <c r="C246" s="1048">
        <v>44999</v>
      </c>
      <c r="D246" s="425" t="s">
        <v>555</v>
      </c>
      <c r="E246" s="718" t="s">
        <v>1004</v>
      </c>
      <c r="F246" s="718" t="s">
        <v>1005</v>
      </c>
      <c r="G246" s="425" t="s">
        <v>816</v>
      </c>
    </row>
    <row r="247" spans="1:7">
      <c r="A247" s="220">
        <f t="shared" si="3"/>
        <v>241</v>
      </c>
      <c r="B247" s="425">
        <v>1.1499999999999999</v>
      </c>
      <c r="C247" s="1048">
        <v>45006</v>
      </c>
      <c r="D247" s="425" t="s">
        <v>77</v>
      </c>
      <c r="E247" s="1174" t="s">
        <v>1006</v>
      </c>
      <c r="F247" s="1045" t="s">
        <v>1007</v>
      </c>
      <c r="G247" s="425" t="s">
        <v>816</v>
      </c>
    </row>
    <row r="248" spans="1:7">
      <c r="A248" s="220">
        <f t="shared" si="3"/>
        <v>242</v>
      </c>
      <c r="B248" s="425">
        <v>1.1499999999999999</v>
      </c>
      <c r="C248" s="1048">
        <v>45006</v>
      </c>
      <c r="D248" s="425" t="s">
        <v>1008</v>
      </c>
      <c r="E248" s="718" t="s">
        <v>1009</v>
      </c>
      <c r="F248" s="718" t="s">
        <v>1010</v>
      </c>
      <c r="G248" s="425" t="s">
        <v>816</v>
      </c>
    </row>
    <row r="249" spans="1:7" ht="43.5">
      <c r="A249" s="220">
        <f t="shared" si="3"/>
        <v>243</v>
      </c>
      <c r="B249" s="425">
        <v>1.1499999999999999</v>
      </c>
      <c r="C249" s="1048">
        <v>45006</v>
      </c>
      <c r="D249" s="425" t="s">
        <v>1008</v>
      </c>
      <c r="E249" s="718" t="s">
        <v>1011</v>
      </c>
      <c r="F249" s="718" t="s">
        <v>1012</v>
      </c>
      <c r="G249" s="425" t="s">
        <v>816</v>
      </c>
    </row>
    <row r="250" spans="1:7">
      <c r="A250" s="220">
        <f t="shared" si="3"/>
        <v>244</v>
      </c>
      <c r="B250" s="425">
        <v>1.1499999999999999</v>
      </c>
      <c r="C250" s="1048">
        <v>45006</v>
      </c>
      <c r="D250" s="425" t="s">
        <v>537</v>
      </c>
      <c r="E250" s="718" t="s">
        <v>1013</v>
      </c>
      <c r="F250" s="718" t="s">
        <v>1014</v>
      </c>
      <c r="G250" s="425" t="s">
        <v>816</v>
      </c>
    </row>
    <row r="251" spans="1:7" ht="29">
      <c r="A251" s="220">
        <f t="shared" si="3"/>
        <v>245</v>
      </c>
      <c r="B251" s="425">
        <v>1.1499999999999999</v>
      </c>
      <c r="C251" s="1048">
        <v>45006</v>
      </c>
      <c r="D251" s="425" t="s">
        <v>102</v>
      </c>
      <c r="E251" s="718" t="s">
        <v>1015</v>
      </c>
      <c r="F251" s="718" t="s">
        <v>1016</v>
      </c>
      <c r="G251" s="425" t="s">
        <v>816</v>
      </c>
    </row>
    <row r="252" spans="1:7">
      <c r="A252" s="220">
        <f t="shared" si="3"/>
        <v>246</v>
      </c>
      <c r="B252" s="425">
        <v>1.1499999999999999</v>
      </c>
      <c r="C252" s="1048">
        <v>45006</v>
      </c>
      <c r="D252" s="425" t="s">
        <v>606</v>
      </c>
      <c r="E252" s="718" t="s">
        <v>1017</v>
      </c>
      <c r="F252" s="718" t="s">
        <v>1018</v>
      </c>
      <c r="G252" s="425" t="s">
        <v>816</v>
      </c>
    </row>
    <row r="253" spans="1:7" ht="29">
      <c r="A253" s="220">
        <f t="shared" si="3"/>
        <v>247</v>
      </c>
      <c r="B253" s="425">
        <v>1.1499999999999999</v>
      </c>
      <c r="C253" s="1048">
        <v>45007</v>
      </c>
      <c r="D253" s="425" t="s">
        <v>1019</v>
      </c>
      <c r="E253" s="718" t="s">
        <v>1020</v>
      </c>
      <c r="F253" s="1045" t="s">
        <v>1021</v>
      </c>
      <c r="G253" s="425" t="s">
        <v>816</v>
      </c>
    </row>
    <row r="254" spans="1:7" ht="29">
      <c r="A254" s="220">
        <f t="shared" si="3"/>
        <v>248</v>
      </c>
      <c r="B254" s="425">
        <v>1.1499999999999999</v>
      </c>
      <c r="C254" s="1048">
        <v>45007</v>
      </c>
      <c r="D254" s="425" t="s">
        <v>1019</v>
      </c>
      <c r="E254" s="718" t="s">
        <v>1022</v>
      </c>
      <c r="F254" s="1045" t="s">
        <v>1021</v>
      </c>
      <c r="G254" s="425" t="s">
        <v>816</v>
      </c>
    </row>
    <row r="255" spans="1:7" ht="29">
      <c r="A255" s="220">
        <f t="shared" si="3"/>
        <v>249</v>
      </c>
      <c r="B255" s="425">
        <v>1.1499999999999999</v>
      </c>
      <c r="C255" s="1048">
        <v>45007</v>
      </c>
      <c r="D255" s="425" t="s">
        <v>1019</v>
      </c>
      <c r="E255" s="718" t="s">
        <v>1023</v>
      </c>
      <c r="F255" s="1045" t="s">
        <v>1024</v>
      </c>
      <c r="G255" s="425" t="s">
        <v>816</v>
      </c>
    </row>
    <row r="256" spans="1:7" ht="29">
      <c r="A256" s="220">
        <f t="shared" si="3"/>
        <v>250</v>
      </c>
      <c r="B256" s="425">
        <v>1.1499999999999999</v>
      </c>
      <c r="C256" s="1048">
        <v>45007</v>
      </c>
      <c r="D256" s="425" t="s">
        <v>1019</v>
      </c>
      <c r="E256" s="718" t="s">
        <v>1025</v>
      </c>
      <c r="F256" s="1045" t="s">
        <v>1024</v>
      </c>
      <c r="G256" s="425" t="s">
        <v>816</v>
      </c>
    </row>
    <row r="257" spans="1:7" ht="43.5">
      <c r="A257" s="220">
        <f t="shared" si="3"/>
        <v>251</v>
      </c>
      <c r="B257" s="425">
        <v>1.1499999999999999</v>
      </c>
      <c r="C257" s="1048">
        <v>45007</v>
      </c>
      <c r="D257" s="425" t="s">
        <v>1019</v>
      </c>
      <c r="E257" s="1045" t="s">
        <v>1026</v>
      </c>
      <c r="F257" s="1045" t="s">
        <v>1027</v>
      </c>
      <c r="G257" s="425" t="s">
        <v>816</v>
      </c>
    </row>
    <row r="258" spans="1:7" ht="29">
      <c r="A258" s="220">
        <f t="shared" si="3"/>
        <v>252</v>
      </c>
      <c r="B258" s="425">
        <v>1.1499999999999999</v>
      </c>
      <c r="C258" s="1048">
        <v>45007</v>
      </c>
      <c r="D258" s="425" t="s">
        <v>1008</v>
      </c>
      <c r="E258" s="1045" t="s">
        <v>1028</v>
      </c>
      <c r="F258" s="1045" t="s">
        <v>1027</v>
      </c>
      <c r="G258" s="425" t="s">
        <v>816</v>
      </c>
    </row>
    <row r="259" spans="1:7" ht="29">
      <c r="A259" s="220">
        <f t="shared" si="3"/>
        <v>253</v>
      </c>
      <c r="B259" s="425">
        <v>1.1499999999999999</v>
      </c>
      <c r="C259" s="1048">
        <v>45007</v>
      </c>
      <c r="D259" s="425" t="s">
        <v>1008</v>
      </c>
      <c r="E259" s="1045" t="s">
        <v>1028</v>
      </c>
      <c r="F259" s="718" t="s">
        <v>1029</v>
      </c>
      <c r="G259" s="425" t="s">
        <v>816</v>
      </c>
    </row>
    <row r="260" spans="1:7" ht="145">
      <c r="A260" s="220">
        <f t="shared" si="3"/>
        <v>254</v>
      </c>
      <c r="B260" s="425">
        <v>1.1499999999999999</v>
      </c>
      <c r="C260" s="1048">
        <v>45007</v>
      </c>
      <c r="D260" s="425" t="s">
        <v>1008</v>
      </c>
      <c r="E260" s="1045" t="s">
        <v>1030</v>
      </c>
      <c r="F260" s="718" t="s">
        <v>1029</v>
      </c>
      <c r="G260" s="425" t="s">
        <v>816</v>
      </c>
    </row>
    <row r="261" spans="1:7">
      <c r="A261" s="220">
        <f t="shared" si="3"/>
        <v>255</v>
      </c>
      <c r="B261" s="425">
        <v>1.1499999999999999</v>
      </c>
      <c r="C261" s="1048">
        <v>45007</v>
      </c>
      <c r="D261" s="425" t="s">
        <v>1008</v>
      </c>
      <c r="E261" s="1045" t="s">
        <v>1031</v>
      </c>
      <c r="F261" s="1045" t="s">
        <v>1032</v>
      </c>
      <c r="G261" s="425" t="s">
        <v>816</v>
      </c>
    </row>
    <row r="262" spans="1:7">
      <c r="A262" s="220">
        <f t="shared" si="3"/>
        <v>256</v>
      </c>
      <c r="B262" s="425">
        <v>1.1499999999999999</v>
      </c>
      <c r="C262" s="1048">
        <v>45007</v>
      </c>
      <c r="D262" s="425" t="s">
        <v>1008</v>
      </c>
      <c r="E262" s="322" t="s">
        <v>1033</v>
      </c>
      <c r="F262" s="1045" t="s">
        <v>1034</v>
      </c>
      <c r="G262" s="425" t="s">
        <v>816</v>
      </c>
    </row>
    <row r="263" spans="1:7">
      <c r="A263" s="220">
        <f t="shared" si="3"/>
        <v>257</v>
      </c>
      <c r="B263" s="425">
        <v>1.1499999999999999</v>
      </c>
      <c r="C263" s="1048">
        <v>45007</v>
      </c>
      <c r="D263" s="425" t="s">
        <v>1008</v>
      </c>
      <c r="E263" s="322" t="s">
        <v>1035</v>
      </c>
      <c r="F263" s="1045" t="s">
        <v>1036</v>
      </c>
      <c r="G263" s="425" t="s">
        <v>816</v>
      </c>
    </row>
    <row r="264" spans="1:7">
      <c r="A264" s="220">
        <f t="shared" si="3"/>
        <v>258</v>
      </c>
      <c r="B264" s="425">
        <v>1.1499999999999999</v>
      </c>
      <c r="C264" s="1209">
        <v>45007</v>
      </c>
      <c r="D264" s="1208" t="s">
        <v>40</v>
      </c>
      <c r="E264" s="322" t="s">
        <v>1037</v>
      </c>
      <c r="F264" s="1210" t="s">
        <v>1038</v>
      </c>
      <c r="G264" s="1205" t="s">
        <v>816</v>
      </c>
    </row>
    <row r="265" spans="1:7">
      <c r="A265" s="220">
        <f t="shared" si="3"/>
        <v>259</v>
      </c>
      <c r="B265" s="425">
        <v>1.1499999999999999</v>
      </c>
      <c r="C265" s="1048">
        <v>45007</v>
      </c>
      <c r="D265" s="425" t="s">
        <v>101</v>
      </c>
      <c r="E265" s="718" t="s">
        <v>1039</v>
      </c>
      <c r="F265" s="718" t="s">
        <v>1040</v>
      </c>
      <c r="G265" s="425" t="s">
        <v>816</v>
      </c>
    </row>
    <row r="266" spans="1:7">
      <c r="A266" s="220">
        <f t="shared" si="3"/>
        <v>260</v>
      </c>
      <c r="B266" s="425">
        <v>1.1499999999999999</v>
      </c>
      <c r="C266" s="1048">
        <v>45007</v>
      </c>
      <c r="D266" s="425" t="s">
        <v>1041</v>
      </c>
      <c r="E266" s="718" t="s">
        <v>1042</v>
      </c>
      <c r="F266" s="718" t="s">
        <v>1043</v>
      </c>
      <c r="G266" s="425" t="s">
        <v>816</v>
      </c>
    </row>
    <row r="267" spans="1:7">
      <c r="A267" s="220">
        <f t="shared" si="3"/>
        <v>261</v>
      </c>
      <c r="B267" s="425">
        <v>1.1499999999999999</v>
      </c>
      <c r="C267" s="1048">
        <v>45007</v>
      </c>
      <c r="D267" s="425" t="s">
        <v>680</v>
      </c>
      <c r="E267" s="718" t="s">
        <v>1042</v>
      </c>
      <c r="F267" s="718" t="s">
        <v>1043</v>
      </c>
      <c r="G267" s="425" t="s">
        <v>816</v>
      </c>
    </row>
    <row r="268" spans="1:7">
      <c r="A268" s="220">
        <f t="shared" si="3"/>
        <v>262</v>
      </c>
      <c r="B268" s="425">
        <v>1.1499999999999999</v>
      </c>
      <c r="C268" s="1048">
        <v>45007</v>
      </c>
      <c r="D268" s="425" t="s">
        <v>620</v>
      </c>
      <c r="E268" s="718" t="s">
        <v>1044</v>
      </c>
      <c r="F268" s="718" t="s">
        <v>1045</v>
      </c>
      <c r="G268" s="425" t="s">
        <v>816</v>
      </c>
    </row>
    <row r="269" spans="1:7">
      <c r="A269" s="220">
        <f t="shared" si="3"/>
        <v>263</v>
      </c>
      <c r="B269" s="425">
        <v>1.1499999999999999</v>
      </c>
      <c r="C269" s="1048">
        <v>45007</v>
      </c>
      <c r="D269" s="425" t="s">
        <v>1046</v>
      </c>
      <c r="E269" s="718" t="s">
        <v>1047</v>
      </c>
      <c r="F269" s="718" t="s">
        <v>1048</v>
      </c>
      <c r="G269" s="425" t="s">
        <v>816</v>
      </c>
    </row>
    <row r="270" spans="1:7">
      <c r="A270" s="220">
        <f t="shared" si="3"/>
        <v>264</v>
      </c>
      <c r="B270" s="425">
        <v>1.1499999999999999</v>
      </c>
      <c r="C270" s="1048">
        <v>45007</v>
      </c>
      <c r="D270" s="425" t="s">
        <v>555</v>
      </c>
      <c r="E270" s="718" t="s">
        <v>1049</v>
      </c>
      <c r="F270" s="718" t="s">
        <v>1050</v>
      </c>
      <c r="G270" s="425" t="s">
        <v>816</v>
      </c>
    </row>
    <row r="271" spans="1:7">
      <c r="A271" s="220">
        <f t="shared" si="3"/>
        <v>265</v>
      </c>
      <c r="B271" s="425">
        <v>1.1499999999999999</v>
      </c>
      <c r="C271" s="1048">
        <v>45007</v>
      </c>
      <c r="D271" s="425" t="s">
        <v>102</v>
      </c>
      <c r="E271" s="718" t="s">
        <v>1051</v>
      </c>
      <c r="F271" s="718" t="s">
        <v>1052</v>
      </c>
      <c r="G271" s="425" t="s">
        <v>816</v>
      </c>
    </row>
    <row r="272" spans="1:7">
      <c r="A272" s="220">
        <f t="shared" si="3"/>
        <v>266</v>
      </c>
      <c r="B272" s="425">
        <v>1.1499999999999999</v>
      </c>
      <c r="C272" s="1048">
        <v>45007</v>
      </c>
      <c r="D272" s="425" t="s">
        <v>969</v>
      </c>
      <c r="E272" s="718" t="s">
        <v>609</v>
      </c>
      <c r="F272" s="718" t="s">
        <v>1053</v>
      </c>
      <c r="G272" s="425" t="s">
        <v>816</v>
      </c>
    </row>
    <row r="273" spans="1:7">
      <c r="A273" s="220">
        <f t="shared" si="3"/>
        <v>267</v>
      </c>
      <c r="B273" s="425">
        <v>1.1499999999999999</v>
      </c>
      <c r="C273" s="1048">
        <v>45007</v>
      </c>
      <c r="D273" s="425" t="s">
        <v>916</v>
      </c>
      <c r="E273" s="718" t="s">
        <v>1054</v>
      </c>
      <c r="F273" s="718" t="s">
        <v>1055</v>
      </c>
      <c r="G273" s="425" t="s">
        <v>816</v>
      </c>
    </row>
    <row r="274" spans="1:7">
      <c r="A274" s="220">
        <f t="shared" si="3"/>
        <v>268</v>
      </c>
      <c r="B274" s="425">
        <v>1.1499999999999999</v>
      </c>
      <c r="C274" s="1048">
        <v>45007</v>
      </c>
      <c r="D274" s="425" t="s">
        <v>27</v>
      </c>
      <c r="E274" s="718" t="s">
        <v>1056</v>
      </c>
      <c r="F274" s="718" t="s">
        <v>1057</v>
      </c>
      <c r="G274" s="425" t="s">
        <v>816</v>
      </c>
    </row>
    <row r="275" spans="1:7" ht="29">
      <c r="A275" s="220">
        <f t="shared" si="3"/>
        <v>269</v>
      </c>
      <c r="B275" s="425">
        <v>1.1499999999999999</v>
      </c>
      <c r="C275" s="1048">
        <v>45007</v>
      </c>
      <c r="D275" s="425" t="s">
        <v>537</v>
      </c>
      <c r="E275" s="718" t="s">
        <v>609</v>
      </c>
      <c r="F275" s="718" t="s">
        <v>1058</v>
      </c>
      <c r="G275" s="425" t="s">
        <v>816</v>
      </c>
    </row>
    <row r="276" spans="1:7" ht="29">
      <c r="A276" s="220">
        <f t="shared" si="3"/>
        <v>270</v>
      </c>
      <c r="B276" s="425">
        <v>1.1499999999999999</v>
      </c>
      <c r="C276" s="1048">
        <v>45007</v>
      </c>
      <c r="D276" s="425" t="s">
        <v>1059</v>
      </c>
      <c r="E276" s="718" t="s">
        <v>1060</v>
      </c>
      <c r="F276" s="1047" t="s">
        <v>1061</v>
      </c>
      <c r="G276" s="425" t="s">
        <v>816</v>
      </c>
    </row>
    <row r="277" spans="1:7">
      <c r="A277" s="220">
        <f t="shared" si="3"/>
        <v>271</v>
      </c>
      <c r="B277" s="425">
        <v>1.1499999999999999</v>
      </c>
      <c r="C277" s="1048">
        <v>45008</v>
      </c>
      <c r="D277" s="425" t="s">
        <v>1062</v>
      </c>
      <c r="E277" s="718" t="s">
        <v>1063</v>
      </c>
      <c r="F277" s="718" t="s">
        <v>1064</v>
      </c>
      <c r="G277" s="425" t="s">
        <v>816</v>
      </c>
    </row>
    <row r="278" spans="1:7">
      <c r="A278" s="220">
        <f t="shared" si="3"/>
        <v>272</v>
      </c>
      <c r="B278" s="425">
        <v>1.1499999999999999</v>
      </c>
      <c r="C278" s="1048">
        <v>45008</v>
      </c>
      <c r="D278" s="425" t="s">
        <v>1065</v>
      </c>
      <c r="E278" s="718" t="s">
        <v>1063</v>
      </c>
      <c r="F278" s="718" t="s">
        <v>1064</v>
      </c>
      <c r="G278" s="425" t="s">
        <v>816</v>
      </c>
    </row>
    <row r="279" spans="1:7">
      <c r="A279" s="220">
        <f t="shared" si="3"/>
        <v>273</v>
      </c>
      <c r="B279" s="425">
        <v>1.1499999999999999</v>
      </c>
      <c r="C279" s="1048">
        <v>45008</v>
      </c>
      <c r="D279" s="1174" t="s">
        <v>66</v>
      </c>
      <c r="E279" s="1045" t="s">
        <v>1066</v>
      </c>
      <c r="F279" s="1047" t="s">
        <v>1067</v>
      </c>
      <c r="G279" s="425" t="s">
        <v>816</v>
      </c>
    </row>
    <row r="280" spans="1:7">
      <c r="A280" s="220">
        <f t="shared" si="3"/>
        <v>274</v>
      </c>
      <c r="B280" s="425">
        <v>1.1499999999999999</v>
      </c>
      <c r="C280" s="1048">
        <v>45008</v>
      </c>
      <c r="D280" s="1174" t="s">
        <v>124</v>
      </c>
      <c r="E280" s="1045" t="s">
        <v>1068</v>
      </c>
      <c r="F280" s="1047" t="s">
        <v>1069</v>
      </c>
      <c r="G280" s="425" t="s">
        <v>816</v>
      </c>
    </row>
    <row r="281" spans="1:7">
      <c r="A281" s="220">
        <f t="shared" si="3"/>
        <v>275</v>
      </c>
      <c r="B281" s="425">
        <v>1.1499999999999999</v>
      </c>
      <c r="C281" s="1048">
        <v>45008</v>
      </c>
      <c r="D281" s="1174" t="s">
        <v>125</v>
      </c>
      <c r="E281" s="718" t="s">
        <v>1070</v>
      </c>
      <c r="F281" s="1047" t="s">
        <v>1069</v>
      </c>
      <c r="G281" s="425" t="s">
        <v>816</v>
      </c>
    </row>
    <row r="282" spans="1:7" ht="29">
      <c r="A282" s="220">
        <f t="shared" si="3"/>
        <v>276</v>
      </c>
      <c r="B282" s="425">
        <v>1.1499999999999999</v>
      </c>
      <c r="C282" s="1048">
        <v>45008</v>
      </c>
      <c r="D282" s="1174" t="s">
        <v>58</v>
      </c>
      <c r="E282" s="718" t="s">
        <v>614</v>
      </c>
      <c r="F282" s="1047" t="s">
        <v>1071</v>
      </c>
      <c r="G282" s="425" t="s">
        <v>816</v>
      </c>
    </row>
    <row r="283" spans="1:7" ht="29">
      <c r="A283" s="220">
        <f t="shared" si="3"/>
        <v>277</v>
      </c>
      <c r="B283" s="425">
        <v>1.1499999999999999</v>
      </c>
      <c r="C283" s="1048">
        <v>45008</v>
      </c>
      <c r="D283" s="1211" t="s">
        <v>1072</v>
      </c>
      <c r="E283" s="718" t="s">
        <v>1073</v>
      </c>
      <c r="F283" s="718" t="s">
        <v>1074</v>
      </c>
      <c r="G283" s="425" t="s">
        <v>816</v>
      </c>
    </row>
    <row r="284" spans="1:7">
      <c r="A284" s="220">
        <f t="shared" si="3"/>
        <v>278</v>
      </c>
      <c r="B284" s="425">
        <v>1.1499999999999999</v>
      </c>
      <c r="C284" s="1048">
        <v>45008</v>
      </c>
      <c r="D284" s="1211" t="s">
        <v>78</v>
      </c>
      <c r="E284" s="1211" t="s">
        <v>1075</v>
      </c>
      <c r="F284" s="1213" t="s">
        <v>1076</v>
      </c>
      <c r="G284" s="425" t="s">
        <v>816</v>
      </c>
    </row>
    <row r="285" spans="1:7">
      <c r="A285" s="220">
        <f t="shared" si="3"/>
        <v>279</v>
      </c>
      <c r="B285" s="425">
        <v>1.1499999999999999</v>
      </c>
      <c r="C285" s="1048">
        <v>45008</v>
      </c>
      <c r="D285" s="425" t="s">
        <v>551</v>
      </c>
      <c r="E285" s="718" t="s">
        <v>1077</v>
      </c>
      <c r="F285" s="718" t="s">
        <v>1078</v>
      </c>
      <c r="G285" s="425" t="s">
        <v>816</v>
      </c>
    </row>
    <row r="286" spans="1:7">
      <c r="A286" s="220">
        <f t="shared" si="3"/>
        <v>280</v>
      </c>
      <c r="B286" s="425">
        <v>1.1499999999999999</v>
      </c>
      <c r="C286" s="1048">
        <v>45008</v>
      </c>
      <c r="D286" s="425" t="s">
        <v>1079</v>
      </c>
      <c r="E286" s="425" t="s">
        <v>1080</v>
      </c>
      <c r="F286" s="718" t="s">
        <v>1081</v>
      </c>
      <c r="G286" s="425" t="s">
        <v>816</v>
      </c>
    </row>
    <row r="287" spans="1:7">
      <c r="A287" s="220">
        <f t="shared" si="3"/>
        <v>281</v>
      </c>
      <c r="B287" s="425">
        <v>1.1499999999999999</v>
      </c>
      <c r="C287" s="1048">
        <v>45008</v>
      </c>
      <c r="D287" s="425" t="s">
        <v>1062</v>
      </c>
      <c r="E287" s="718" t="s">
        <v>1082</v>
      </c>
      <c r="F287" s="718" t="s">
        <v>1083</v>
      </c>
      <c r="G287" s="425" t="s">
        <v>816</v>
      </c>
    </row>
    <row r="288" spans="1:7">
      <c r="A288" s="220">
        <f t="shared" si="3"/>
        <v>282</v>
      </c>
      <c r="B288" s="425">
        <v>1.1499999999999999</v>
      </c>
      <c r="C288" s="1048">
        <v>45015</v>
      </c>
      <c r="D288" s="425" t="s">
        <v>626</v>
      </c>
      <c r="E288" s="718" t="s">
        <v>1084</v>
      </c>
      <c r="F288" s="718" t="s">
        <v>1085</v>
      </c>
      <c r="G288" s="425" t="s">
        <v>816</v>
      </c>
    </row>
    <row r="289" spans="1:7">
      <c r="A289" s="220">
        <f t="shared" si="3"/>
        <v>283</v>
      </c>
      <c r="B289" s="425">
        <v>1.1499999999999999</v>
      </c>
      <c r="C289" s="1048">
        <v>45015</v>
      </c>
      <c r="D289" s="425" t="s">
        <v>77</v>
      </c>
      <c r="E289" s="718" t="s">
        <v>1086</v>
      </c>
      <c r="F289" s="718" t="s">
        <v>1087</v>
      </c>
      <c r="G289" s="425" t="s">
        <v>816</v>
      </c>
    </row>
    <row r="290" spans="1:7">
      <c r="A290" s="220">
        <f t="shared" si="3"/>
        <v>284</v>
      </c>
      <c r="B290" s="425">
        <v>1.1499999999999999</v>
      </c>
      <c r="C290" s="1048">
        <v>45015</v>
      </c>
      <c r="D290" s="425" t="s">
        <v>77</v>
      </c>
      <c r="E290" s="718" t="s">
        <v>1088</v>
      </c>
      <c r="F290" s="718" t="s">
        <v>1087</v>
      </c>
      <c r="G290" s="425" t="s">
        <v>816</v>
      </c>
    </row>
    <row r="291" spans="1:7">
      <c r="A291" s="220">
        <f t="shared" ref="A291:A307" si="4">A290+1</f>
        <v>285</v>
      </c>
      <c r="B291" s="425">
        <v>2.15</v>
      </c>
      <c r="C291" s="1048">
        <v>45016</v>
      </c>
      <c r="D291" s="425" t="s">
        <v>1089</v>
      </c>
      <c r="E291" s="718" t="s">
        <v>1090</v>
      </c>
      <c r="F291" s="718" t="s">
        <v>1091</v>
      </c>
      <c r="G291" s="425" t="s">
        <v>711</v>
      </c>
    </row>
    <row r="292" spans="1:7" ht="42.65" customHeight="1">
      <c r="A292" s="220">
        <f t="shared" si="4"/>
        <v>286</v>
      </c>
      <c r="B292" s="425">
        <v>2.15</v>
      </c>
      <c r="C292" s="1048">
        <v>45016</v>
      </c>
      <c r="D292" s="425" t="s">
        <v>137</v>
      </c>
      <c r="E292" s="718" t="s">
        <v>1092</v>
      </c>
      <c r="F292" s="718" t="s">
        <v>1093</v>
      </c>
      <c r="G292" s="425" t="s">
        <v>816</v>
      </c>
    </row>
    <row r="293" spans="1:7">
      <c r="A293" s="220">
        <f t="shared" si="4"/>
        <v>287</v>
      </c>
      <c r="B293" s="425">
        <v>2.15</v>
      </c>
      <c r="C293" s="1048">
        <v>45016</v>
      </c>
      <c r="D293" s="425" t="s">
        <v>1094</v>
      </c>
      <c r="E293" s="718" t="s">
        <v>1095</v>
      </c>
      <c r="F293" s="718" t="s">
        <v>1096</v>
      </c>
      <c r="G293" s="425" t="s">
        <v>816</v>
      </c>
    </row>
    <row r="294" spans="1:7">
      <c r="A294" s="220">
        <f t="shared" si="4"/>
        <v>288</v>
      </c>
      <c r="B294" s="425">
        <v>2.15</v>
      </c>
      <c r="C294" s="1048">
        <v>45016</v>
      </c>
      <c r="D294" s="425" t="s">
        <v>71</v>
      </c>
      <c r="E294" s="718" t="s">
        <v>1095</v>
      </c>
      <c r="F294" s="718" t="s">
        <v>1096</v>
      </c>
      <c r="G294" s="425" t="s">
        <v>816</v>
      </c>
    </row>
    <row r="295" spans="1:7" ht="46.4" customHeight="1">
      <c r="A295" s="220">
        <f t="shared" si="4"/>
        <v>289</v>
      </c>
      <c r="B295" s="425">
        <v>2.15</v>
      </c>
      <c r="C295" s="1048">
        <v>45016</v>
      </c>
      <c r="D295" s="425" t="s">
        <v>1008</v>
      </c>
      <c r="E295" s="718" t="s">
        <v>1097</v>
      </c>
      <c r="F295" s="718" t="s">
        <v>1098</v>
      </c>
      <c r="G295" s="425" t="s">
        <v>816</v>
      </c>
    </row>
    <row r="296" spans="1:7" ht="29">
      <c r="A296" s="220">
        <f t="shared" si="4"/>
        <v>290</v>
      </c>
      <c r="B296" s="425">
        <v>2.15</v>
      </c>
      <c r="C296" s="1048">
        <v>45016</v>
      </c>
      <c r="D296" s="425" t="s">
        <v>1008</v>
      </c>
      <c r="E296" s="718" t="s">
        <v>1099</v>
      </c>
      <c r="F296" s="718" t="s">
        <v>1100</v>
      </c>
      <c r="G296" s="425" t="s">
        <v>816</v>
      </c>
    </row>
    <row r="297" spans="1:7">
      <c r="A297" s="220">
        <f t="shared" si="4"/>
        <v>291</v>
      </c>
      <c r="B297" s="425">
        <v>2.15</v>
      </c>
      <c r="C297" s="1048">
        <v>45019</v>
      </c>
      <c r="D297" s="425" t="s">
        <v>541</v>
      </c>
      <c r="E297" s="718"/>
      <c r="F297" s="718" t="s">
        <v>1101</v>
      </c>
      <c r="G297" s="425" t="s">
        <v>816</v>
      </c>
    </row>
    <row r="298" spans="1:7">
      <c r="A298" s="1219">
        <f t="shared" si="4"/>
        <v>292</v>
      </c>
      <c r="B298" s="425">
        <v>2.15</v>
      </c>
      <c r="C298" s="1048">
        <v>45019</v>
      </c>
      <c r="D298" s="425" t="s">
        <v>82</v>
      </c>
      <c r="E298" s="718" t="s">
        <v>609</v>
      </c>
      <c r="F298" s="718" t="s">
        <v>1101</v>
      </c>
      <c r="G298" s="425" t="s">
        <v>816</v>
      </c>
    </row>
    <row r="299" spans="1:7">
      <c r="A299" s="1219">
        <f t="shared" si="4"/>
        <v>293</v>
      </c>
      <c r="B299" s="425">
        <v>2.15</v>
      </c>
      <c r="C299" s="1048">
        <v>45019</v>
      </c>
      <c r="D299" s="425" t="s">
        <v>31</v>
      </c>
      <c r="E299" s="718" t="s">
        <v>1102</v>
      </c>
      <c r="F299" s="718" t="s">
        <v>1103</v>
      </c>
      <c r="G299" s="425" t="s">
        <v>816</v>
      </c>
    </row>
    <row r="300" spans="1:7" ht="30" customHeight="1">
      <c r="A300" s="1219">
        <f t="shared" si="4"/>
        <v>294</v>
      </c>
      <c r="B300" s="425">
        <v>2.15</v>
      </c>
      <c r="C300" s="1048">
        <v>45019</v>
      </c>
      <c r="D300" s="425" t="s">
        <v>73</v>
      </c>
      <c r="E300" s="425" t="s">
        <v>1104</v>
      </c>
      <c r="F300" s="718" t="s">
        <v>1105</v>
      </c>
      <c r="G300" s="425" t="s">
        <v>816</v>
      </c>
    </row>
    <row r="301" spans="1:7">
      <c r="A301" s="1219">
        <f t="shared" si="4"/>
        <v>295</v>
      </c>
      <c r="B301" s="425">
        <v>2.15</v>
      </c>
      <c r="C301" s="1048">
        <v>45020</v>
      </c>
      <c r="D301" s="425" t="s">
        <v>101</v>
      </c>
      <c r="E301" s="718" t="s">
        <v>1095</v>
      </c>
      <c r="F301" s="718" t="s">
        <v>1106</v>
      </c>
      <c r="G301" s="425" t="s">
        <v>816</v>
      </c>
    </row>
    <row r="302" spans="1:7">
      <c r="A302" s="1219">
        <f t="shared" si="4"/>
        <v>296</v>
      </c>
      <c r="B302" s="425">
        <v>2.15</v>
      </c>
      <c r="C302" s="1048">
        <v>45020</v>
      </c>
      <c r="D302" s="425" t="s">
        <v>916</v>
      </c>
      <c r="E302" s="718" t="s">
        <v>1107</v>
      </c>
      <c r="F302" s="718" t="s">
        <v>1108</v>
      </c>
      <c r="G302" s="425" t="s">
        <v>816</v>
      </c>
    </row>
    <row r="303" spans="1:7" ht="29">
      <c r="A303" s="220">
        <f t="shared" si="4"/>
        <v>297</v>
      </c>
      <c r="B303" s="425">
        <v>2.15</v>
      </c>
      <c r="C303" s="1048">
        <v>45020</v>
      </c>
      <c r="D303" s="425" t="s">
        <v>1041</v>
      </c>
      <c r="E303" s="718" t="s">
        <v>1109</v>
      </c>
      <c r="F303" s="1045" t="s">
        <v>1110</v>
      </c>
      <c r="G303" s="425" t="s">
        <v>816</v>
      </c>
    </row>
    <row r="304" spans="1:7">
      <c r="A304" s="220">
        <f t="shared" si="4"/>
        <v>298</v>
      </c>
      <c r="B304" s="425">
        <v>2.15</v>
      </c>
      <c r="C304" s="1048">
        <v>45020</v>
      </c>
      <c r="D304" s="1208" t="s">
        <v>828</v>
      </c>
      <c r="E304" s="718" t="s">
        <v>1111</v>
      </c>
      <c r="F304" s="718" t="s">
        <v>1112</v>
      </c>
      <c r="G304" s="425" t="s">
        <v>816</v>
      </c>
    </row>
    <row r="305" spans="1:7" ht="26.15" customHeight="1">
      <c r="A305" s="1222">
        <f t="shared" si="4"/>
        <v>299</v>
      </c>
      <c r="B305" s="1205">
        <v>2.15</v>
      </c>
      <c r="C305" s="1209">
        <v>45020</v>
      </c>
      <c r="D305" s="1208" t="s">
        <v>828</v>
      </c>
      <c r="E305" s="1175" t="s">
        <v>1113</v>
      </c>
      <c r="F305" s="1175" t="s">
        <v>1114</v>
      </c>
      <c r="G305" s="1205" t="s">
        <v>816</v>
      </c>
    </row>
    <row r="306" spans="1:7">
      <c r="A306" s="220">
        <f t="shared" si="4"/>
        <v>300</v>
      </c>
      <c r="B306" s="425">
        <v>2.15</v>
      </c>
      <c r="C306" s="1048">
        <v>45020</v>
      </c>
      <c r="D306" s="425" t="s">
        <v>680</v>
      </c>
      <c r="E306" s="718" t="s">
        <v>1115</v>
      </c>
      <c r="F306" s="718" t="s">
        <v>1057</v>
      </c>
      <c r="G306" s="425" t="s">
        <v>816</v>
      </c>
    </row>
    <row r="307" spans="1:7">
      <c r="A307" s="220">
        <f t="shared" si="4"/>
        <v>301</v>
      </c>
      <c r="B307" s="425">
        <v>2.15</v>
      </c>
      <c r="C307" s="1048">
        <v>45020</v>
      </c>
      <c r="D307" s="425" t="s">
        <v>828</v>
      </c>
      <c r="E307" s="718" t="s">
        <v>1113</v>
      </c>
      <c r="F307" s="718" t="s">
        <v>1116</v>
      </c>
      <c r="G307" s="425" t="s">
        <v>816</v>
      </c>
    </row>
    <row r="308" spans="1:7">
      <c r="A308" s="220">
        <v>302</v>
      </c>
      <c r="B308" s="425">
        <v>2.15</v>
      </c>
      <c r="C308" s="1048">
        <v>45035</v>
      </c>
      <c r="D308" s="425" t="s">
        <v>553</v>
      </c>
      <c r="E308" s="718" t="s">
        <v>1117</v>
      </c>
      <c r="F308" s="718" t="s">
        <v>1118</v>
      </c>
      <c r="G308" s="425" t="s">
        <v>816</v>
      </c>
    </row>
    <row r="309" spans="1:7">
      <c r="A309" s="220">
        <v>302</v>
      </c>
      <c r="B309" s="425">
        <v>2.15</v>
      </c>
      <c r="C309" s="1048">
        <v>45042</v>
      </c>
      <c r="D309" s="425" t="s">
        <v>27</v>
      </c>
      <c r="E309" s="718" t="s">
        <v>609</v>
      </c>
      <c r="F309" s="718" t="s">
        <v>1119</v>
      </c>
      <c r="G309" s="425" t="s">
        <v>816</v>
      </c>
    </row>
    <row r="310" spans="1:7">
      <c r="A310" s="220">
        <f t="shared" ref="A310:A337" si="5">A309+1</f>
        <v>303</v>
      </c>
      <c r="B310" s="425">
        <v>1.1499999999999999</v>
      </c>
      <c r="C310" s="1048">
        <v>45049</v>
      </c>
      <c r="D310" s="425" t="s">
        <v>101</v>
      </c>
      <c r="E310" s="718" t="s">
        <v>855</v>
      </c>
      <c r="F310" s="1228" t="s">
        <v>1120</v>
      </c>
      <c r="G310" s="425" t="s">
        <v>1121</v>
      </c>
    </row>
    <row r="311" spans="1:7">
      <c r="A311" s="220">
        <f t="shared" si="5"/>
        <v>304</v>
      </c>
      <c r="B311" s="425">
        <v>1.1499999999999999</v>
      </c>
      <c r="C311" s="1048">
        <v>45049</v>
      </c>
      <c r="D311" s="1228" t="s">
        <v>95</v>
      </c>
      <c r="E311" s="1047" t="s">
        <v>1122</v>
      </c>
      <c r="F311" s="1228" t="s">
        <v>1123</v>
      </c>
      <c r="G311" s="425" t="s">
        <v>1121</v>
      </c>
    </row>
    <row r="312" spans="1:7">
      <c r="A312" s="220">
        <f t="shared" si="5"/>
        <v>305</v>
      </c>
      <c r="B312" s="425">
        <v>1.1499999999999999</v>
      </c>
      <c r="C312" s="1048">
        <v>45049</v>
      </c>
      <c r="D312" s="1228" t="s">
        <v>551</v>
      </c>
      <c r="E312" s="1047" t="s">
        <v>1124</v>
      </c>
      <c r="F312" s="1228" t="s">
        <v>1125</v>
      </c>
      <c r="G312" s="425" t="s">
        <v>1121</v>
      </c>
    </row>
    <row r="313" spans="1:7">
      <c r="A313" s="220">
        <f t="shared" si="5"/>
        <v>306</v>
      </c>
      <c r="B313" s="425">
        <v>1.1499999999999999</v>
      </c>
      <c r="C313" s="1048">
        <v>45049</v>
      </c>
      <c r="D313" s="1174" t="s">
        <v>551</v>
      </c>
      <c r="E313" s="718" t="s">
        <v>1126</v>
      </c>
      <c r="F313" s="1228" t="s">
        <v>1127</v>
      </c>
      <c r="G313" s="425" t="s">
        <v>1121</v>
      </c>
    </row>
    <row r="314" spans="1:7">
      <c r="A314" s="220">
        <f t="shared" si="5"/>
        <v>307</v>
      </c>
      <c r="B314" s="425">
        <v>1.1499999999999999</v>
      </c>
      <c r="C314" s="1048">
        <v>45049</v>
      </c>
      <c r="D314" s="425" t="s">
        <v>131</v>
      </c>
      <c r="E314" s="718" t="s">
        <v>855</v>
      </c>
      <c r="F314" s="1228" t="s">
        <v>1128</v>
      </c>
      <c r="G314" s="425" t="s">
        <v>1121</v>
      </c>
    </row>
    <row r="315" spans="1:7">
      <c r="A315" s="220">
        <f t="shared" si="5"/>
        <v>308</v>
      </c>
      <c r="B315" s="425">
        <v>1.1499999999999999</v>
      </c>
      <c r="C315" s="1048">
        <v>45049</v>
      </c>
      <c r="D315" s="425" t="s">
        <v>1129</v>
      </c>
      <c r="E315" s="718" t="s">
        <v>1130</v>
      </c>
      <c r="F315" s="1228" t="s">
        <v>1131</v>
      </c>
      <c r="G315" s="425" t="s">
        <v>1121</v>
      </c>
    </row>
    <row r="316" spans="1:7">
      <c r="A316" s="220">
        <f t="shared" si="5"/>
        <v>309</v>
      </c>
      <c r="B316" s="425">
        <v>1.1499999999999999</v>
      </c>
      <c r="C316" s="1048">
        <v>45049</v>
      </c>
      <c r="D316" s="425" t="s">
        <v>1132</v>
      </c>
      <c r="E316" s="718" t="s">
        <v>1133</v>
      </c>
      <c r="F316" s="1228" t="s">
        <v>1134</v>
      </c>
      <c r="G316" s="425" t="s">
        <v>1121</v>
      </c>
    </row>
    <row r="317" spans="1:7">
      <c r="A317" s="220">
        <f t="shared" si="5"/>
        <v>310</v>
      </c>
      <c r="B317" s="425">
        <v>1.1499999999999999</v>
      </c>
      <c r="C317" s="1048">
        <v>45049</v>
      </c>
      <c r="D317" s="425" t="s">
        <v>77</v>
      </c>
      <c r="E317" s="718" t="s">
        <v>1135</v>
      </c>
      <c r="F317" s="1228" t="s">
        <v>1136</v>
      </c>
      <c r="G317" s="425" t="s">
        <v>1121</v>
      </c>
    </row>
    <row r="318" spans="1:7">
      <c r="A318" s="220">
        <f t="shared" si="5"/>
        <v>311</v>
      </c>
      <c r="B318" s="425">
        <v>1.1499999999999999</v>
      </c>
      <c r="C318" s="1048">
        <v>45049</v>
      </c>
      <c r="D318" s="425" t="s">
        <v>71</v>
      </c>
      <c r="E318" s="718" t="s">
        <v>1137</v>
      </c>
      <c r="F318" s="1228" t="s">
        <v>1138</v>
      </c>
      <c r="G318" s="425" t="s">
        <v>1121</v>
      </c>
    </row>
    <row r="319" spans="1:7" ht="43.5">
      <c r="A319" s="1230">
        <f t="shared" si="5"/>
        <v>312</v>
      </c>
      <c r="B319" s="1228">
        <v>1.1499999999999999</v>
      </c>
      <c r="C319" s="1233">
        <v>45061</v>
      </c>
      <c r="D319" s="1228" t="s">
        <v>1139</v>
      </c>
      <c r="E319" s="1045" t="s">
        <v>1140</v>
      </c>
      <c r="F319" s="1045" t="s">
        <v>1141</v>
      </c>
      <c r="G319" s="425" t="s">
        <v>1121</v>
      </c>
    </row>
    <row r="320" spans="1:7">
      <c r="A320" s="220">
        <f t="shared" si="5"/>
        <v>313</v>
      </c>
      <c r="B320" s="1228">
        <v>1.1499999999999999</v>
      </c>
      <c r="C320" s="1233">
        <v>45061</v>
      </c>
      <c r="D320" s="1228" t="s">
        <v>1142</v>
      </c>
      <c r="E320" s="718" t="s">
        <v>1143</v>
      </c>
      <c r="F320" s="1047" t="s">
        <v>1144</v>
      </c>
      <c r="G320" s="425" t="s">
        <v>1121</v>
      </c>
    </row>
    <row r="321" spans="1:7" ht="43.5">
      <c r="A321" s="220">
        <f t="shared" si="5"/>
        <v>314</v>
      </c>
      <c r="B321" s="1228">
        <v>1.1499999999999999</v>
      </c>
      <c r="C321" s="1233">
        <v>45061</v>
      </c>
      <c r="D321" s="1228" t="s">
        <v>537</v>
      </c>
      <c r="E321" s="718" t="s">
        <v>640</v>
      </c>
      <c r="F321" s="1047" t="s">
        <v>1145</v>
      </c>
      <c r="G321" s="425" t="s">
        <v>1121</v>
      </c>
    </row>
    <row r="322" spans="1:7" ht="43.5">
      <c r="A322" s="1230">
        <f t="shared" si="5"/>
        <v>315</v>
      </c>
      <c r="B322" s="1228">
        <v>1.1499999999999999</v>
      </c>
      <c r="C322" s="1233">
        <v>45064</v>
      </c>
      <c r="D322" s="1228" t="s">
        <v>537</v>
      </c>
      <c r="E322" s="718" t="s">
        <v>1146</v>
      </c>
      <c r="F322" s="1047" t="s">
        <v>1147</v>
      </c>
      <c r="G322" s="425" t="s">
        <v>1121</v>
      </c>
    </row>
    <row r="323" spans="1:7">
      <c r="A323" s="220">
        <f t="shared" si="5"/>
        <v>316</v>
      </c>
      <c r="B323" s="1228">
        <v>1.1499999999999999</v>
      </c>
      <c r="C323" s="1233">
        <v>45069</v>
      </c>
      <c r="D323" s="1228" t="s">
        <v>1148</v>
      </c>
      <c r="E323" s="718" t="s">
        <v>1149</v>
      </c>
      <c r="F323" s="718" t="s">
        <v>1150</v>
      </c>
      <c r="G323" s="425" t="s">
        <v>1121</v>
      </c>
    </row>
    <row r="324" spans="1:7">
      <c r="A324" s="1230">
        <f t="shared" si="5"/>
        <v>317</v>
      </c>
      <c r="B324" s="1228">
        <v>1.1499999999999999</v>
      </c>
      <c r="C324" s="1233">
        <v>45069</v>
      </c>
      <c r="D324" s="1228" t="s">
        <v>40</v>
      </c>
      <c r="E324" s="718" t="s">
        <v>1151</v>
      </c>
      <c r="F324" s="718" t="s">
        <v>1150</v>
      </c>
      <c r="G324" s="425" t="s">
        <v>1121</v>
      </c>
    </row>
    <row r="325" spans="1:7" ht="29">
      <c r="A325" s="1230">
        <f t="shared" si="5"/>
        <v>318</v>
      </c>
      <c r="B325" s="1228">
        <v>1.1499999999999999</v>
      </c>
      <c r="C325" s="1233">
        <v>45078</v>
      </c>
      <c r="D325" s="1228" t="s">
        <v>77</v>
      </c>
      <c r="E325" s="1047" t="s">
        <v>1152</v>
      </c>
      <c r="F325" s="1047" t="s">
        <v>1153</v>
      </c>
      <c r="G325" s="1047" t="s">
        <v>1121</v>
      </c>
    </row>
    <row r="326" spans="1:7">
      <c r="A326" s="220">
        <f t="shared" si="5"/>
        <v>319</v>
      </c>
      <c r="B326" s="1228">
        <v>1.1499999999999999</v>
      </c>
      <c r="C326" s="1048">
        <v>44720</v>
      </c>
      <c r="D326" s="1228" t="s">
        <v>1154</v>
      </c>
      <c r="E326" s="1174" t="s">
        <v>1155</v>
      </c>
      <c r="F326" s="718" t="s">
        <v>1156</v>
      </c>
      <c r="G326" s="425" t="s">
        <v>1121</v>
      </c>
    </row>
    <row r="327" spans="1:7">
      <c r="A327" s="1230">
        <f t="shared" si="5"/>
        <v>320</v>
      </c>
      <c r="B327" s="1228">
        <v>1.1499999999999999</v>
      </c>
      <c r="C327" s="1048">
        <v>44720</v>
      </c>
      <c r="D327" s="1228" t="s">
        <v>1157</v>
      </c>
      <c r="E327" s="1228" t="s">
        <v>1158</v>
      </c>
      <c r="F327" s="1047" t="s">
        <v>1159</v>
      </c>
      <c r="G327" s="1047" t="s">
        <v>1121</v>
      </c>
    </row>
    <row r="328" spans="1:7">
      <c r="A328" s="220">
        <f t="shared" si="5"/>
        <v>321</v>
      </c>
      <c r="B328" s="1228">
        <v>1.1499999999999999</v>
      </c>
      <c r="C328" s="1048">
        <v>44720</v>
      </c>
      <c r="D328" s="1228" t="s">
        <v>828</v>
      </c>
      <c r="E328" s="1228" t="s">
        <v>1160</v>
      </c>
      <c r="F328" s="1047" t="s">
        <v>1161</v>
      </c>
      <c r="G328" s="1047" t="s">
        <v>1121</v>
      </c>
    </row>
    <row r="329" spans="1:7" ht="29">
      <c r="A329" s="1230">
        <f t="shared" si="5"/>
        <v>322</v>
      </c>
      <c r="B329" s="1228">
        <v>1.1499999999999999</v>
      </c>
      <c r="C329" s="1048">
        <v>44720</v>
      </c>
      <c r="D329" s="425" t="s">
        <v>1148</v>
      </c>
      <c r="E329" s="425" t="s">
        <v>1162</v>
      </c>
      <c r="F329" s="1045" t="s">
        <v>1163</v>
      </c>
      <c r="G329" s="1047" t="s">
        <v>1121</v>
      </c>
    </row>
    <row r="330" spans="1:7" ht="29">
      <c r="A330" s="1230">
        <f t="shared" si="5"/>
        <v>323</v>
      </c>
      <c r="B330" s="1228">
        <v>1.1499999999999999</v>
      </c>
      <c r="C330" s="1048">
        <v>44720</v>
      </c>
      <c r="D330" s="425" t="s">
        <v>1148</v>
      </c>
      <c r="E330" s="425" t="s">
        <v>1164</v>
      </c>
      <c r="F330" s="1045" t="s">
        <v>1165</v>
      </c>
      <c r="G330" s="1047" t="s">
        <v>1121</v>
      </c>
    </row>
    <row r="331" spans="1:7" ht="29">
      <c r="A331" s="220">
        <f t="shared" si="5"/>
        <v>324</v>
      </c>
      <c r="B331" s="1228">
        <v>1.1499999999999999</v>
      </c>
      <c r="C331" s="1048">
        <v>44720</v>
      </c>
      <c r="D331" s="425" t="s">
        <v>768</v>
      </c>
      <c r="E331" s="718" t="s">
        <v>1166</v>
      </c>
      <c r="F331" s="1228" t="s">
        <v>1167</v>
      </c>
      <c r="G331" s="1047" t="s">
        <v>1121</v>
      </c>
    </row>
    <row r="332" spans="1:7">
      <c r="A332" s="1230">
        <f t="shared" si="5"/>
        <v>325</v>
      </c>
      <c r="B332" s="1228">
        <v>1.1499999999999999</v>
      </c>
      <c r="C332" s="1048">
        <v>44720</v>
      </c>
      <c r="D332" s="425" t="s">
        <v>1142</v>
      </c>
      <c r="E332" s="425" t="s">
        <v>1051</v>
      </c>
      <c r="F332" s="1228" t="s">
        <v>1168</v>
      </c>
      <c r="G332" s="1047" t="s">
        <v>1121</v>
      </c>
    </row>
    <row r="333" spans="1:7">
      <c r="A333" s="1230">
        <f t="shared" si="5"/>
        <v>326</v>
      </c>
      <c r="B333" s="1228">
        <v>1.1499999999999999</v>
      </c>
      <c r="C333" s="1048">
        <v>45092</v>
      </c>
      <c r="D333" s="1228" t="s">
        <v>1169</v>
      </c>
      <c r="E333" s="1047" t="s">
        <v>1170</v>
      </c>
      <c r="F333" s="1047" t="s">
        <v>1171</v>
      </c>
      <c r="G333" s="1047" t="s">
        <v>1121</v>
      </c>
    </row>
    <row r="334" spans="1:7" ht="29">
      <c r="A334" s="220">
        <f t="shared" si="5"/>
        <v>327</v>
      </c>
      <c r="B334" s="1228">
        <v>1.1499999999999999</v>
      </c>
      <c r="C334" s="1048">
        <v>45092</v>
      </c>
      <c r="D334" s="1228" t="s">
        <v>1172</v>
      </c>
      <c r="E334" s="1047" t="s">
        <v>1173</v>
      </c>
      <c r="F334" s="1045" t="s">
        <v>1174</v>
      </c>
      <c r="G334" s="1047" t="s">
        <v>1121</v>
      </c>
    </row>
    <row r="335" spans="1:7">
      <c r="A335" s="1230">
        <f t="shared" si="5"/>
        <v>328</v>
      </c>
      <c r="B335" s="1228">
        <v>1.1499999999999999</v>
      </c>
      <c r="C335" s="1048">
        <v>45092</v>
      </c>
      <c r="D335" s="1174" t="s">
        <v>1175</v>
      </c>
      <c r="E335" s="1174" t="s">
        <v>1176</v>
      </c>
      <c r="F335" s="1228" t="s">
        <v>1177</v>
      </c>
      <c r="G335" s="1047" t="s">
        <v>1121</v>
      </c>
    </row>
    <row r="336" spans="1:7">
      <c r="A336" s="1230">
        <f t="shared" si="5"/>
        <v>329</v>
      </c>
      <c r="B336" s="1228">
        <v>1.1499999999999999</v>
      </c>
      <c r="C336" s="869">
        <v>45092</v>
      </c>
      <c r="D336" s="1174" t="s">
        <v>1178</v>
      </c>
      <c r="E336" s="1174" t="s">
        <v>1179</v>
      </c>
      <c r="F336" s="1045" t="s">
        <v>1180</v>
      </c>
      <c r="G336" s="1047" t="s">
        <v>1121</v>
      </c>
    </row>
    <row r="337" spans="1:7" ht="43.5">
      <c r="A337" s="1236">
        <f t="shared" si="5"/>
        <v>330</v>
      </c>
      <c r="B337" s="1228">
        <v>1.1499999999999999</v>
      </c>
      <c r="C337" s="1233">
        <v>45092</v>
      </c>
      <c r="D337" s="1228" t="s">
        <v>1008</v>
      </c>
      <c r="E337" s="1228" t="s">
        <v>1181</v>
      </c>
      <c r="F337" s="1045" t="s">
        <v>1182</v>
      </c>
      <c r="G337" s="1047" t="s">
        <v>1121</v>
      </c>
    </row>
    <row r="338" spans="1:7" ht="43.5">
      <c r="A338" s="1236">
        <v>331</v>
      </c>
      <c r="B338" s="1228">
        <v>1.1499999999999999</v>
      </c>
      <c r="C338" s="1233">
        <v>45111</v>
      </c>
      <c r="D338" s="1174" t="s">
        <v>1183</v>
      </c>
      <c r="E338" s="1045" t="s">
        <v>1184</v>
      </c>
      <c r="F338" s="1045" t="s">
        <v>1185</v>
      </c>
      <c r="G338" s="1228" t="s">
        <v>1121</v>
      </c>
    </row>
    <row r="339" spans="1:7">
      <c r="A339" s="1236">
        <v>332</v>
      </c>
      <c r="B339" s="1228">
        <v>1.1499999999999999</v>
      </c>
      <c r="C339" s="1233">
        <v>45111</v>
      </c>
      <c r="D339" s="1174" t="s">
        <v>858</v>
      </c>
      <c r="E339" s="425" t="s">
        <v>1186</v>
      </c>
      <c r="F339" s="1047" t="s">
        <v>1187</v>
      </c>
      <c r="G339" s="425" t="s">
        <v>1121</v>
      </c>
    </row>
    <row r="340" spans="1:7" ht="43.5">
      <c r="A340" s="1230">
        <v>333</v>
      </c>
      <c r="B340" s="1228">
        <v>1.1499999999999999</v>
      </c>
      <c r="C340" s="1233">
        <v>45112</v>
      </c>
      <c r="D340" s="1174" t="s">
        <v>537</v>
      </c>
      <c r="E340" s="1045" t="s">
        <v>1188</v>
      </c>
      <c r="F340" s="718" t="s">
        <v>1189</v>
      </c>
      <c r="G340" s="1228" t="s">
        <v>1121</v>
      </c>
    </row>
    <row r="341" spans="1:7" ht="58">
      <c r="A341" s="1230">
        <v>334</v>
      </c>
      <c r="B341" s="1228">
        <v>1.1499999999999999</v>
      </c>
      <c r="C341" s="1233">
        <v>45117</v>
      </c>
      <c r="D341" s="425" t="s">
        <v>1190</v>
      </c>
      <c r="E341" s="718" t="s">
        <v>1191</v>
      </c>
      <c r="F341" s="718" t="s">
        <v>1192</v>
      </c>
      <c r="G341" s="425" t="s">
        <v>1193</v>
      </c>
    </row>
    <row r="342" spans="1:7" ht="43.5">
      <c r="A342" s="1230">
        <v>335</v>
      </c>
      <c r="B342" s="1228">
        <v>1.1499999999999999</v>
      </c>
      <c r="C342" s="1233">
        <v>45117</v>
      </c>
      <c r="D342" s="425" t="s">
        <v>1190</v>
      </c>
      <c r="E342" s="718" t="s">
        <v>1194</v>
      </c>
      <c r="F342" s="718" t="s">
        <v>1195</v>
      </c>
      <c r="G342" s="425" t="s">
        <v>1193</v>
      </c>
    </row>
    <row r="343" spans="1:7" ht="43.5">
      <c r="A343" s="1230">
        <v>336</v>
      </c>
      <c r="B343" s="1228">
        <v>1.1499999999999999</v>
      </c>
      <c r="C343" s="1233">
        <v>45117</v>
      </c>
      <c r="D343" s="425" t="s">
        <v>1190</v>
      </c>
      <c r="E343" s="718" t="s">
        <v>1196</v>
      </c>
      <c r="F343" s="718" t="s">
        <v>1197</v>
      </c>
      <c r="G343" s="425" t="s">
        <v>1193</v>
      </c>
    </row>
    <row r="344" spans="1:7" ht="43.5">
      <c r="A344" s="1230">
        <v>337</v>
      </c>
      <c r="B344" s="1228">
        <v>1.1499999999999999</v>
      </c>
      <c r="C344" s="1233">
        <v>45117</v>
      </c>
      <c r="D344" s="425" t="s">
        <v>1190</v>
      </c>
      <c r="E344" s="718" t="s">
        <v>1198</v>
      </c>
      <c r="F344" s="718" t="s">
        <v>1199</v>
      </c>
      <c r="G344" s="425" t="s">
        <v>1193</v>
      </c>
    </row>
    <row r="345" spans="1:7" ht="43.5">
      <c r="A345" s="1230">
        <v>338</v>
      </c>
      <c r="B345" s="1228">
        <v>1.1499999999999999</v>
      </c>
      <c r="C345" s="1233">
        <v>45117</v>
      </c>
      <c r="D345" s="425" t="s">
        <v>1190</v>
      </c>
      <c r="E345" s="718" t="s">
        <v>1200</v>
      </c>
      <c r="F345" s="718" t="s">
        <v>1201</v>
      </c>
      <c r="G345" s="425" t="s">
        <v>1193</v>
      </c>
    </row>
    <row r="346" spans="1:7" ht="43.5">
      <c r="A346" s="1259">
        <v>339</v>
      </c>
      <c r="B346" s="1228">
        <v>1.1499999999999999</v>
      </c>
      <c r="C346" s="1233">
        <v>45117</v>
      </c>
      <c r="D346" s="425" t="s">
        <v>1190</v>
      </c>
      <c r="E346" s="718" t="s">
        <v>1202</v>
      </c>
      <c r="F346" s="718" t="s">
        <v>1203</v>
      </c>
      <c r="G346" s="1205" t="s">
        <v>1193</v>
      </c>
    </row>
    <row r="347" spans="1:7">
      <c r="A347" s="1230">
        <v>440</v>
      </c>
      <c r="B347" s="1166">
        <v>1.1499999999999999</v>
      </c>
      <c r="C347" s="1048">
        <v>45104</v>
      </c>
      <c r="D347" s="425" t="s">
        <v>1204</v>
      </c>
      <c r="E347" s="718" t="s">
        <v>1205</v>
      </c>
      <c r="F347" s="1258" t="s">
        <v>1057</v>
      </c>
      <c r="G347" s="425" t="s">
        <v>861</v>
      </c>
    </row>
    <row r="348" spans="1:7" ht="29">
      <c r="A348" s="1230">
        <v>441</v>
      </c>
      <c r="B348" s="425">
        <v>1.1499999999999999</v>
      </c>
      <c r="C348" s="1048">
        <v>45118</v>
      </c>
      <c r="D348" s="425" t="s">
        <v>1204</v>
      </c>
      <c r="E348" s="1047" t="s">
        <v>1206</v>
      </c>
      <c r="F348" s="718" t="s">
        <v>1207</v>
      </c>
      <c r="G348" s="425" t="s">
        <v>1121</v>
      </c>
    </row>
    <row r="349" spans="1:7" ht="43.5">
      <c r="A349" s="1230">
        <v>442</v>
      </c>
      <c r="B349" s="425">
        <v>1.1499999999999999</v>
      </c>
      <c r="C349" s="1048">
        <v>45120</v>
      </c>
      <c r="D349" s="425" t="s">
        <v>31</v>
      </c>
      <c r="E349" s="1047" t="s">
        <v>591</v>
      </c>
      <c r="F349" s="718" t="s">
        <v>1208</v>
      </c>
      <c r="G349" s="425" t="s">
        <v>1121</v>
      </c>
    </row>
    <row r="350" spans="1:7" ht="29">
      <c r="A350" s="1230">
        <v>443</v>
      </c>
      <c r="B350" s="425">
        <v>1.1499999999999999</v>
      </c>
      <c r="C350" s="1048">
        <v>45121</v>
      </c>
      <c r="D350" s="425" t="s">
        <v>828</v>
      </c>
      <c r="E350" s="1045" t="s">
        <v>1209</v>
      </c>
      <c r="F350" s="718" t="s">
        <v>1210</v>
      </c>
      <c r="G350" s="425" t="s">
        <v>1121</v>
      </c>
    </row>
    <row r="351" spans="1:7" ht="43.5">
      <c r="A351" s="1230">
        <v>444</v>
      </c>
      <c r="B351" s="425">
        <v>1.1499999999999999</v>
      </c>
      <c r="C351" s="1048">
        <v>45121</v>
      </c>
      <c r="D351" s="425" t="s">
        <v>537</v>
      </c>
      <c r="E351" s="1045" t="s">
        <v>1211</v>
      </c>
      <c r="F351" s="1022" t="s">
        <v>1212</v>
      </c>
      <c r="G351" s="425" t="s">
        <v>1121</v>
      </c>
    </row>
    <row r="352" spans="1:7">
      <c r="A352" s="1230">
        <v>445</v>
      </c>
      <c r="B352" s="425">
        <v>1.1499999999999999</v>
      </c>
      <c r="C352" s="1048">
        <v>45126</v>
      </c>
      <c r="D352" s="425" t="s">
        <v>40</v>
      </c>
      <c r="E352" s="1045" t="s">
        <v>1213</v>
      </c>
      <c r="F352" s="1022" t="s">
        <v>1214</v>
      </c>
      <c r="G352" s="425" t="s">
        <v>1215</v>
      </c>
    </row>
    <row r="353" spans="1:7">
      <c r="A353" s="1230">
        <v>446</v>
      </c>
      <c r="B353" s="425">
        <v>1.1499999999999999</v>
      </c>
      <c r="C353" s="1048">
        <v>45126</v>
      </c>
      <c r="D353" s="425" t="s">
        <v>1216</v>
      </c>
      <c r="E353" s="1045" t="s">
        <v>1217</v>
      </c>
      <c r="F353" s="1022" t="s">
        <v>1218</v>
      </c>
      <c r="G353" s="425" t="s">
        <v>1215</v>
      </c>
    </row>
    <row r="354" spans="1:7">
      <c r="A354" s="1230">
        <v>447</v>
      </c>
      <c r="B354" s="425">
        <v>1.1499999999999999</v>
      </c>
      <c r="C354" s="1048">
        <v>45126</v>
      </c>
      <c r="D354" s="425" t="s">
        <v>1216</v>
      </c>
      <c r="E354" s="1045" t="s">
        <v>1219</v>
      </c>
      <c r="F354" s="1022" t="s">
        <v>1220</v>
      </c>
      <c r="G354" s="425" t="s">
        <v>1215</v>
      </c>
    </row>
    <row r="355" spans="1:7">
      <c r="A355" s="1230">
        <v>448</v>
      </c>
      <c r="B355" s="425">
        <v>1.1499999999999999</v>
      </c>
      <c r="C355" s="1048">
        <v>45126</v>
      </c>
      <c r="D355" s="425" t="s">
        <v>31</v>
      </c>
      <c r="E355" s="1045" t="s">
        <v>1221</v>
      </c>
      <c r="F355" s="1022" t="s">
        <v>1222</v>
      </c>
      <c r="G355" s="425" t="s">
        <v>1215</v>
      </c>
    </row>
    <row r="356" spans="1:7">
      <c r="A356" s="1230">
        <v>449</v>
      </c>
      <c r="B356" s="425">
        <v>1.1499999999999999</v>
      </c>
      <c r="C356" s="1048">
        <v>45126</v>
      </c>
      <c r="D356" s="425" t="s">
        <v>31</v>
      </c>
      <c r="E356" s="1045" t="s">
        <v>1223</v>
      </c>
      <c r="F356" s="1022" t="s">
        <v>1224</v>
      </c>
      <c r="G356" s="425" t="s">
        <v>1215</v>
      </c>
    </row>
    <row r="357" spans="1:7">
      <c r="A357" s="1230">
        <v>450</v>
      </c>
      <c r="B357" s="425">
        <v>1.1499999999999999</v>
      </c>
      <c r="C357" s="1048">
        <v>45126</v>
      </c>
      <c r="D357" s="425" t="s">
        <v>994</v>
      </c>
      <c r="E357" s="1045" t="s">
        <v>1225</v>
      </c>
      <c r="F357" s="1022" t="s">
        <v>1226</v>
      </c>
      <c r="G357" s="425" t="s">
        <v>1215</v>
      </c>
    </row>
    <row r="358" spans="1:7">
      <c r="A358" s="1230">
        <v>451</v>
      </c>
      <c r="B358" s="425">
        <v>1.1499999999999999</v>
      </c>
      <c r="C358" s="1048">
        <v>45126</v>
      </c>
      <c r="D358" s="425" t="s">
        <v>996</v>
      </c>
      <c r="E358" s="1045" t="s">
        <v>1225</v>
      </c>
      <c r="F358" s="1022" t="s">
        <v>1226</v>
      </c>
      <c r="G358" s="425" t="s">
        <v>1215</v>
      </c>
    </row>
    <row r="359" spans="1:7" ht="29">
      <c r="A359" s="1230">
        <v>452</v>
      </c>
      <c r="B359" s="425">
        <v>1.1499999999999999</v>
      </c>
      <c r="C359" s="1048">
        <v>45126</v>
      </c>
      <c r="D359" s="425" t="s">
        <v>1204</v>
      </c>
      <c r="E359" s="1045" t="s">
        <v>1227</v>
      </c>
      <c r="F359" s="1022" t="s">
        <v>1228</v>
      </c>
      <c r="G359" s="425" t="s">
        <v>1215</v>
      </c>
    </row>
    <row r="360" spans="1:7" ht="29">
      <c r="A360" s="1230">
        <v>453</v>
      </c>
      <c r="B360" s="425">
        <v>1.1499999999999999</v>
      </c>
      <c r="C360" s="1048">
        <v>45126</v>
      </c>
      <c r="D360" s="425" t="s">
        <v>52</v>
      </c>
      <c r="E360" s="1045" t="s">
        <v>640</v>
      </c>
      <c r="F360" s="1022" t="s">
        <v>1229</v>
      </c>
      <c r="G360" s="425" t="s">
        <v>1121</v>
      </c>
    </row>
    <row r="361" spans="1:7" ht="29">
      <c r="A361" s="1230">
        <v>454</v>
      </c>
      <c r="B361" s="425">
        <v>1.1499999999999999</v>
      </c>
      <c r="C361" s="1048">
        <v>45128</v>
      </c>
      <c r="D361" s="425" t="s">
        <v>873</v>
      </c>
      <c r="E361" s="1045" t="s">
        <v>1230</v>
      </c>
      <c r="F361" s="1022" t="s">
        <v>1231</v>
      </c>
      <c r="G361" s="425" t="s">
        <v>1121</v>
      </c>
    </row>
    <row r="362" spans="1:7" ht="43.5">
      <c r="A362" s="1230">
        <v>455</v>
      </c>
      <c r="B362" s="425">
        <v>1.1499999999999999</v>
      </c>
      <c r="C362" s="1048">
        <v>45131</v>
      </c>
      <c r="D362" s="425" t="s">
        <v>39</v>
      </c>
      <c r="E362" s="1045" t="s">
        <v>1232</v>
      </c>
      <c r="F362" s="1022" t="s">
        <v>1233</v>
      </c>
      <c r="G362" s="425" t="s">
        <v>1121</v>
      </c>
    </row>
    <row r="363" spans="1:7" ht="43.5">
      <c r="A363" s="1230">
        <v>456</v>
      </c>
      <c r="B363" s="425">
        <v>1.1499999999999999</v>
      </c>
      <c r="C363" s="1048">
        <v>45133</v>
      </c>
      <c r="D363" s="425" t="s">
        <v>768</v>
      </c>
      <c r="E363" s="1045" t="s">
        <v>1234</v>
      </c>
      <c r="F363" s="1022" t="s">
        <v>1235</v>
      </c>
      <c r="G363" s="425" t="s">
        <v>1121</v>
      </c>
    </row>
    <row r="364" spans="1:7" ht="43.5">
      <c r="A364" s="1230">
        <v>457</v>
      </c>
      <c r="B364" s="425">
        <v>1.1499999999999999</v>
      </c>
      <c r="C364" s="1048">
        <v>45134</v>
      </c>
      <c r="D364" s="425" t="s">
        <v>1236</v>
      </c>
      <c r="E364" s="1045" t="s">
        <v>1237</v>
      </c>
      <c r="F364" s="1022" t="s">
        <v>1238</v>
      </c>
      <c r="G364" s="425" t="s">
        <v>1121</v>
      </c>
    </row>
    <row r="365" spans="1:7">
      <c r="A365" s="1230">
        <v>458</v>
      </c>
      <c r="B365" s="425">
        <v>1.1499999999999999</v>
      </c>
      <c r="C365" s="1048">
        <v>45134</v>
      </c>
      <c r="D365" s="425" t="s">
        <v>873</v>
      </c>
      <c r="E365" s="1045" t="s">
        <v>1211</v>
      </c>
      <c r="F365" s="1022" t="s">
        <v>1239</v>
      </c>
      <c r="G365" s="425" t="s">
        <v>1121</v>
      </c>
    </row>
    <row r="366" spans="1:7" ht="29">
      <c r="A366" s="1230">
        <v>459</v>
      </c>
      <c r="B366" s="425">
        <v>1.1499999999999999</v>
      </c>
      <c r="C366" s="1048">
        <v>45134</v>
      </c>
      <c r="D366" s="425" t="s">
        <v>43</v>
      </c>
      <c r="E366" s="1045" t="s">
        <v>1240</v>
      </c>
      <c r="F366" s="1022" t="s">
        <v>1241</v>
      </c>
      <c r="G366" s="425" t="s">
        <v>1121</v>
      </c>
    </row>
    <row r="367" spans="1:7">
      <c r="A367" s="1230">
        <v>460</v>
      </c>
      <c r="B367" s="425">
        <v>1.1499999999999999</v>
      </c>
      <c r="C367" s="1048">
        <v>45134</v>
      </c>
      <c r="D367" s="425" t="s">
        <v>1242</v>
      </c>
      <c r="E367" s="1045" t="s">
        <v>1243</v>
      </c>
      <c r="F367" s="1022" t="s">
        <v>1244</v>
      </c>
      <c r="G367" s="425" t="s">
        <v>1121</v>
      </c>
    </row>
    <row r="368" spans="1:7" ht="29">
      <c r="A368" s="1230">
        <v>461</v>
      </c>
      <c r="B368" s="425">
        <v>1.1499999999999999</v>
      </c>
      <c r="C368" s="1048">
        <v>45134</v>
      </c>
      <c r="D368" s="425" t="s">
        <v>40</v>
      </c>
      <c r="E368" s="1045" t="s">
        <v>1213</v>
      </c>
      <c r="F368" s="1022" t="s">
        <v>1245</v>
      </c>
      <c r="G368" s="425" t="s">
        <v>1121</v>
      </c>
    </row>
    <row r="369" spans="1:7" ht="15.5">
      <c r="A369" s="1230">
        <v>462</v>
      </c>
      <c r="B369" s="425">
        <v>1.17</v>
      </c>
      <c r="C369" s="1048">
        <v>45061</v>
      </c>
      <c r="D369" s="1267" t="s">
        <v>66</v>
      </c>
      <c r="E369" s="1268" t="s">
        <v>1246</v>
      </c>
      <c r="F369" s="1268" t="s">
        <v>1247</v>
      </c>
      <c r="G369" s="425" t="s">
        <v>219</v>
      </c>
    </row>
    <row r="370" spans="1:7" ht="15.5">
      <c r="A370" s="1230">
        <v>463</v>
      </c>
      <c r="B370" s="425">
        <v>1.17</v>
      </c>
      <c r="C370" s="1048">
        <v>45061</v>
      </c>
      <c r="D370" s="425" t="s">
        <v>61</v>
      </c>
      <c r="E370" s="1268" t="s">
        <v>1248</v>
      </c>
      <c r="F370" s="1268" t="s">
        <v>1249</v>
      </c>
      <c r="G370" s="425" t="s">
        <v>219</v>
      </c>
    </row>
    <row r="371" spans="1:7" ht="31">
      <c r="A371" s="1230">
        <v>464</v>
      </c>
      <c r="B371" s="425">
        <v>1.17</v>
      </c>
      <c r="C371" s="1048">
        <v>45090</v>
      </c>
      <c r="D371" s="1267" t="s">
        <v>38</v>
      </c>
      <c r="E371" s="1268" t="s">
        <v>1250</v>
      </c>
      <c r="F371" s="1268" t="s">
        <v>1251</v>
      </c>
      <c r="G371" s="425" t="s">
        <v>219</v>
      </c>
    </row>
    <row r="372" spans="1:7" ht="15.5">
      <c r="A372" s="1230">
        <v>465</v>
      </c>
      <c r="B372" s="425">
        <v>1.17</v>
      </c>
      <c r="C372" s="1048">
        <v>45093</v>
      </c>
      <c r="D372" s="425" t="s">
        <v>91</v>
      </c>
      <c r="E372" s="1267" t="s">
        <v>1252</v>
      </c>
      <c r="F372" s="1268" t="s">
        <v>1253</v>
      </c>
      <c r="G372" s="425" t="s">
        <v>219</v>
      </c>
    </row>
    <row r="373" spans="1:7" ht="31">
      <c r="A373" s="1230">
        <v>466</v>
      </c>
      <c r="B373" s="425">
        <v>1.17</v>
      </c>
      <c r="C373" s="1048">
        <v>45117</v>
      </c>
      <c r="D373" s="425" t="s">
        <v>47</v>
      </c>
      <c r="E373" s="1268" t="s">
        <v>1254</v>
      </c>
      <c r="F373" s="1268" t="s">
        <v>1255</v>
      </c>
      <c r="G373" s="425" t="s">
        <v>219</v>
      </c>
    </row>
    <row r="374" spans="1:7" ht="46.5">
      <c r="A374" s="1230">
        <v>467</v>
      </c>
      <c r="B374" s="425">
        <v>1.17</v>
      </c>
      <c r="C374" s="1048">
        <v>45124</v>
      </c>
      <c r="D374" s="425" t="s">
        <v>31</v>
      </c>
      <c r="E374" s="1268" t="s">
        <v>1256</v>
      </c>
      <c r="F374" s="1268" t="s">
        <v>1257</v>
      </c>
      <c r="G374" s="425" t="s">
        <v>219</v>
      </c>
    </row>
    <row r="375" spans="1:7" ht="31">
      <c r="A375" s="1230">
        <v>468</v>
      </c>
      <c r="B375" s="425">
        <v>1.17</v>
      </c>
      <c r="C375" s="1048">
        <v>45124</v>
      </c>
      <c r="D375" s="425" t="s">
        <v>30</v>
      </c>
      <c r="E375" s="1268" t="s">
        <v>1258</v>
      </c>
      <c r="F375" s="1268" t="s">
        <v>1259</v>
      </c>
      <c r="G375" s="425" t="s">
        <v>219</v>
      </c>
    </row>
    <row r="376" spans="1:7" ht="62">
      <c r="A376" s="1230">
        <v>469</v>
      </c>
      <c r="B376" s="425">
        <v>1.17</v>
      </c>
      <c r="C376" s="1269">
        <v>45135</v>
      </c>
      <c r="D376" s="1267" t="s">
        <v>38</v>
      </c>
      <c r="E376" s="1268" t="s">
        <v>1260</v>
      </c>
      <c r="F376" s="1268" t="s">
        <v>1261</v>
      </c>
      <c r="G376" s="425" t="s">
        <v>219</v>
      </c>
    </row>
    <row r="377" spans="1:7" ht="31">
      <c r="A377" s="1230">
        <v>470</v>
      </c>
      <c r="B377" s="425">
        <v>1.17</v>
      </c>
      <c r="C377" s="1269">
        <v>45107</v>
      </c>
      <c r="D377" s="1267" t="s">
        <v>1262</v>
      </c>
      <c r="E377" s="1268" t="s">
        <v>1263</v>
      </c>
      <c r="F377" s="1268" t="s">
        <v>1264</v>
      </c>
      <c r="G377" s="425" t="s">
        <v>230</v>
      </c>
    </row>
    <row r="378" spans="1:7" ht="43.5">
      <c r="A378" s="1230">
        <v>471</v>
      </c>
      <c r="B378" s="425">
        <v>1.17</v>
      </c>
      <c r="C378" s="1270">
        <v>45134</v>
      </c>
      <c r="D378" s="1271" t="s">
        <v>1265</v>
      </c>
      <c r="E378" s="1271" t="s">
        <v>987</v>
      </c>
      <c r="F378" s="1272" t="s">
        <v>1266</v>
      </c>
      <c r="G378" s="425" t="s">
        <v>230</v>
      </c>
    </row>
    <row r="379" spans="1:7" ht="29">
      <c r="A379" s="1230">
        <v>472</v>
      </c>
      <c r="B379" s="425">
        <v>1.17</v>
      </c>
      <c r="C379" s="1277">
        <v>45114</v>
      </c>
      <c r="D379" s="1275" t="s">
        <v>1267</v>
      </c>
      <c r="E379" s="1276" t="s">
        <v>514</v>
      </c>
      <c r="F379" s="1278" t="s">
        <v>1268</v>
      </c>
      <c r="G379" s="1274" t="s">
        <v>861</v>
      </c>
    </row>
    <row r="380" spans="1:7" ht="29">
      <c r="A380" s="1230">
        <v>473</v>
      </c>
      <c r="B380" s="425">
        <v>1.17</v>
      </c>
      <c r="C380" s="1048">
        <v>45247</v>
      </c>
      <c r="D380" s="425" t="s">
        <v>1204</v>
      </c>
      <c r="E380" s="1045" t="s">
        <v>1227</v>
      </c>
      <c r="F380" s="1022" t="s">
        <v>1269</v>
      </c>
      <c r="G380" s="425" t="s">
        <v>1121</v>
      </c>
    </row>
    <row r="381" spans="1:7">
      <c r="A381" s="1230">
        <v>474</v>
      </c>
      <c r="B381" s="425">
        <v>1.17</v>
      </c>
      <c r="C381" s="1048">
        <v>45613</v>
      </c>
      <c r="D381" s="1275" t="s">
        <v>1267</v>
      </c>
      <c r="E381" s="718"/>
      <c r="F381" s="718" t="s">
        <v>1270</v>
      </c>
      <c r="G381" s="425" t="s">
        <v>1121</v>
      </c>
    </row>
    <row r="382" spans="1:7">
      <c r="A382" s="1230">
        <v>475</v>
      </c>
      <c r="B382" s="425">
        <v>1.17</v>
      </c>
      <c r="C382" s="1048">
        <v>45315</v>
      </c>
      <c r="D382" s="425" t="s">
        <v>38</v>
      </c>
      <c r="E382" s="718" t="s">
        <v>1271</v>
      </c>
      <c r="F382" s="718" t="s">
        <v>1272</v>
      </c>
      <c r="G382" s="425" t="s">
        <v>816</v>
      </c>
    </row>
    <row r="383" spans="1:7" ht="43.5">
      <c r="A383" s="1230">
        <v>476</v>
      </c>
      <c r="B383" s="425">
        <v>1.17</v>
      </c>
      <c r="C383" s="1048">
        <v>45315</v>
      </c>
      <c r="D383" s="425" t="s">
        <v>55</v>
      </c>
      <c r="E383" s="718" t="s">
        <v>1273</v>
      </c>
      <c r="F383" s="718" t="s">
        <v>1274</v>
      </c>
      <c r="G383" s="425" t="s">
        <v>816</v>
      </c>
    </row>
    <row r="384" spans="1:7">
      <c r="A384" s="1230">
        <v>477</v>
      </c>
      <c r="B384" s="425">
        <v>1.17</v>
      </c>
      <c r="C384" s="1048">
        <v>45320</v>
      </c>
      <c r="D384" s="425" t="s">
        <v>39</v>
      </c>
      <c r="E384" s="718" t="s">
        <v>1095</v>
      </c>
      <c r="F384" s="718" t="s">
        <v>1275</v>
      </c>
      <c r="G384" s="425" t="s">
        <v>816</v>
      </c>
    </row>
    <row r="385" spans="1:7">
      <c r="A385" s="1230">
        <v>478</v>
      </c>
      <c r="B385" s="425">
        <v>1.17</v>
      </c>
      <c r="C385" s="1048">
        <v>45320</v>
      </c>
      <c r="D385" s="425" t="s">
        <v>39</v>
      </c>
      <c r="E385" s="718" t="s">
        <v>1276</v>
      </c>
      <c r="F385" s="718" t="s">
        <v>1277</v>
      </c>
      <c r="G385" s="425" t="s">
        <v>816</v>
      </c>
    </row>
    <row r="386" spans="1:7">
      <c r="A386" s="1230">
        <v>479</v>
      </c>
      <c r="B386" s="425">
        <v>1.17</v>
      </c>
      <c r="C386" s="1048">
        <v>45320</v>
      </c>
      <c r="D386" s="425" t="s">
        <v>39</v>
      </c>
      <c r="E386" s="718" t="s">
        <v>1077</v>
      </c>
      <c r="F386" s="718" t="s">
        <v>1278</v>
      </c>
      <c r="G386" s="425" t="s">
        <v>816</v>
      </c>
    </row>
    <row r="387" spans="1:7">
      <c r="A387" s="1230">
        <v>480</v>
      </c>
      <c r="B387" s="425">
        <v>1.17</v>
      </c>
      <c r="C387" s="1209">
        <v>45320</v>
      </c>
      <c r="D387" s="1205" t="s">
        <v>537</v>
      </c>
      <c r="E387" s="1175" t="s">
        <v>1095</v>
      </c>
      <c r="F387" s="1175" t="s">
        <v>1279</v>
      </c>
      <c r="G387" s="425" t="s">
        <v>816</v>
      </c>
    </row>
    <row r="388" spans="1:7">
      <c r="A388" s="1230">
        <v>481</v>
      </c>
      <c r="B388" s="1290">
        <v>1.17</v>
      </c>
      <c r="C388" s="1048">
        <v>45337</v>
      </c>
      <c r="D388" s="425" t="s">
        <v>40</v>
      </c>
      <c r="E388" s="718" t="s">
        <v>1280</v>
      </c>
      <c r="F388" s="718" t="s">
        <v>1281</v>
      </c>
      <c r="G388" s="1166" t="s">
        <v>816</v>
      </c>
    </row>
    <row r="389" spans="1:7">
      <c r="A389" s="1286">
        <v>482</v>
      </c>
      <c r="B389" s="1290">
        <v>1.17</v>
      </c>
      <c r="C389" s="1048">
        <v>45337</v>
      </c>
      <c r="D389" s="425" t="s">
        <v>122</v>
      </c>
      <c r="E389" s="718" t="s">
        <v>1095</v>
      </c>
      <c r="F389" s="718" t="s">
        <v>1282</v>
      </c>
      <c r="G389" s="1166" t="s">
        <v>816</v>
      </c>
    </row>
    <row r="390" spans="1:7">
      <c r="A390" s="1230">
        <v>483</v>
      </c>
      <c r="B390" s="1290">
        <v>1.17</v>
      </c>
      <c r="C390" s="1048">
        <v>45337</v>
      </c>
      <c r="D390" s="425" t="s">
        <v>45</v>
      </c>
      <c r="E390" s="718" t="s">
        <v>1283</v>
      </c>
      <c r="F390" s="718" t="s">
        <v>1284</v>
      </c>
      <c r="G390" s="1166" t="s">
        <v>816</v>
      </c>
    </row>
    <row r="391" spans="1:7">
      <c r="A391" s="1230">
        <v>484</v>
      </c>
      <c r="B391" s="425">
        <v>1.17</v>
      </c>
      <c r="C391" s="1068">
        <v>45337</v>
      </c>
      <c r="D391" s="425" t="s">
        <v>537</v>
      </c>
      <c r="E391" s="718" t="s">
        <v>1285</v>
      </c>
      <c r="F391" s="718" t="s">
        <v>1286</v>
      </c>
      <c r="G391" s="1166" t="s">
        <v>816</v>
      </c>
    </row>
    <row r="392" spans="1:7" ht="29">
      <c r="A392" s="1230">
        <v>485</v>
      </c>
      <c r="B392" s="425">
        <v>1.17</v>
      </c>
      <c r="C392" s="1048">
        <v>45338</v>
      </c>
      <c r="D392" s="425" t="s">
        <v>31</v>
      </c>
      <c r="E392" s="322" t="s">
        <v>1287</v>
      </c>
      <c r="F392" s="718" t="s">
        <v>1288</v>
      </c>
      <c r="G392" s="425" t="s">
        <v>1289</v>
      </c>
    </row>
    <row r="393" spans="1:7" ht="130.5">
      <c r="A393" s="1230">
        <v>486</v>
      </c>
      <c r="B393" s="1228">
        <v>1.17</v>
      </c>
      <c r="C393" s="1233">
        <v>45338</v>
      </c>
      <c r="D393" s="1228" t="s">
        <v>1290</v>
      </c>
      <c r="E393" s="1258" t="s">
        <v>1291</v>
      </c>
      <c r="F393" s="1047" t="s">
        <v>1292</v>
      </c>
      <c r="G393" s="425" t="s">
        <v>1293</v>
      </c>
    </row>
    <row r="394" spans="1:7">
      <c r="A394" s="1230">
        <v>487</v>
      </c>
      <c r="B394" s="1228">
        <v>1.17</v>
      </c>
      <c r="C394" s="1233">
        <v>45342</v>
      </c>
      <c r="D394" s="425" t="s">
        <v>1294</v>
      </c>
      <c r="E394" s="718" t="s">
        <v>762</v>
      </c>
      <c r="F394" s="718" t="s">
        <v>1295</v>
      </c>
      <c r="G394" s="425" t="s">
        <v>816</v>
      </c>
    </row>
    <row r="395" spans="1:7">
      <c r="A395" s="1230">
        <v>488</v>
      </c>
      <c r="B395" s="1228">
        <v>1.17</v>
      </c>
      <c r="C395" s="1233">
        <v>45342</v>
      </c>
      <c r="D395" s="425" t="s">
        <v>1296</v>
      </c>
      <c r="E395" s="718" t="s">
        <v>1297</v>
      </c>
      <c r="F395" s="718" t="s">
        <v>1298</v>
      </c>
      <c r="G395" s="425" t="s">
        <v>816</v>
      </c>
    </row>
    <row r="396" spans="1:7">
      <c r="A396" s="1230">
        <v>489</v>
      </c>
      <c r="B396" s="1228">
        <v>1.18</v>
      </c>
      <c r="C396" s="1048">
        <v>45369</v>
      </c>
      <c r="D396" s="425" t="s">
        <v>553</v>
      </c>
      <c r="E396" s="718" t="s">
        <v>1299</v>
      </c>
      <c r="F396" s="718" t="s">
        <v>1300</v>
      </c>
      <c r="G396" s="425" t="s">
        <v>816</v>
      </c>
    </row>
    <row r="397" spans="1:7" ht="29">
      <c r="A397" s="1230">
        <v>490</v>
      </c>
      <c r="B397" s="1228">
        <v>1.18</v>
      </c>
      <c r="C397" s="1048">
        <v>45369</v>
      </c>
      <c r="D397" s="425" t="s">
        <v>553</v>
      </c>
      <c r="E397" s="718" t="s">
        <v>1301</v>
      </c>
      <c r="F397" s="718" t="s">
        <v>1302</v>
      </c>
      <c r="G397" s="425" t="s">
        <v>816</v>
      </c>
    </row>
    <row r="398" spans="1:7">
      <c r="A398" s="1230">
        <v>491</v>
      </c>
      <c r="B398" s="1228">
        <v>1.18</v>
      </c>
      <c r="C398" s="1048">
        <v>45369</v>
      </c>
      <c r="D398" s="425" t="s">
        <v>1303</v>
      </c>
      <c r="E398" s="718" t="s">
        <v>1304</v>
      </c>
      <c r="F398" s="718" t="s">
        <v>1305</v>
      </c>
      <c r="G398" s="425" t="s">
        <v>816</v>
      </c>
    </row>
    <row r="399" spans="1:7">
      <c r="A399" s="1230">
        <v>492</v>
      </c>
      <c r="B399" s="1228">
        <v>1.18</v>
      </c>
      <c r="C399" s="1048">
        <v>45369</v>
      </c>
      <c r="D399" s="425" t="s">
        <v>53</v>
      </c>
      <c r="E399" s="718" t="s">
        <v>1306</v>
      </c>
      <c r="F399" s="718" t="s">
        <v>1307</v>
      </c>
      <c r="G399" s="425" t="s">
        <v>816</v>
      </c>
    </row>
    <row r="400" spans="1:7">
      <c r="A400" s="1230">
        <v>493</v>
      </c>
      <c r="B400" s="1228">
        <v>1.18</v>
      </c>
      <c r="C400" s="1048">
        <v>45369</v>
      </c>
      <c r="D400" s="425" t="s">
        <v>66</v>
      </c>
      <c r="E400" s="718" t="s">
        <v>1308</v>
      </c>
      <c r="F400" s="718" t="s">
        <v>1309</v>
      </c>
      <c r="G400" s="425" t="s">
        <v>816</v>
      </c>
    </row>
    <row r="401" spans="1:7">
      <c r="A401" s="1230">
        <v>494</v>
      </c>
      <c r="B401" s="1228">
        <v>1.18</v>
      </c>
      <c r="C401" s="1048">
        <v>45369</v>
      </c>
      <c r="D401" s="1228" t="s">
        <v>1310</v>
      </c>
      <c r="E401" s="718" t="s">
        <v>1311</v>
      </c>
      <c r="F401" s="718" t="s">
        <v>1312</v>
      </c>
      <c r="G401" s="425" t="s">
        <v>816</v>
      </c>
    </row>
    <row r="402" spans="1:7">
      <c r="A402" s="1230">
        <v>495</v>
      </c>
      <c r="B402" s="1228">
        <v>1.18</v>
      </c>
      <c r="C402" s="1048">
        <v>45369</v>
      </c>
      <c r="D402" s="1228" t="s">
        <v>1310</v>
      </c>
      <c r="E402" s="718" t="s">
        <v>1313</v>
      </c>
      <c r="F402" s="718" t="s">
        <v>1314</v>
      </c>
      <c r="G402" s="425" t="s">
        <v>816</v>
      </c>
    </row>
    <row r="403" spans="1:7">
      <c r="A403" s="1230">
        <v>496</v>
      </c>
      <c r="B403" s="1228">
        <v>1.18</v>
      </c>
      <c r="C403" s="1048">
        <v>45369</v>
      </c>
      <c r="D403" s="1228" t="s">
        <v>1310</v>
      </c>
      <c r="E403" s="718" t="s">
        <v>1315</v>
      </c>
      <c r="F403" s="718" t="s">
        <v>1314</v>
      </c>
      <c r="G403" s="425" t="s">
        <v>816</v>
      </c>
    </row>
    <row r="404" spans="1:7">
      <c r="A404" s="1230">
        <v>497</v>
      </c>
      <c r="B404" s="1228">
        <v>1.18</v>
      </c>
      <c r="C404" s="1048">
        <v>45369</v>
      </c>
      <c r="D404" s="1228" t="s">
        <v>78</v>
      </c>
      <c r="E404" s="718" t="s">
        <v>1316</v>
      </c>
      <c r="F404" s="718" t="s">
        <v>1314</v>
      </c>
      <c r="G404" s="425" t="s">
        <v>816</v>
      </c>
    </row>
    <row r="405" spans="1:7">
      <c r="A405" s="1230">
        <v>498</v>
      </c>
      <c r="B405" s="1228">
        <v>1.18</v>
      </c>
      <c r="C405" s="1048">
        <v>45369</v>
      </c>
      <c r="D405" s="1228" t="s">
        <v>1317</v>
      </c>
      <c r="E405" s="718" t="s">
        <v>1318</v>
      </c>
      <c r="F405" s="718" t="s">
        <v>1314</v>
      </c>
      <c r="G405" s="425" t="s">
        <v>816</v>
      </c>
    </row>
    <row r="406" spans="1:7">
      <c r="A406" s="1230">
        <v>499</v>
      </c>
      <c r="B406" s="1228">
        <v>1.18</v>
      </c>
      <c r="C406" s="1048">
        <v>45370</v>
      </c>
      <c r="D406" s="425" t="s">
        <v>71</v>
      </c>
      <c r="E406" s="718" t="s">
        <v>1319</v>
      </c>
      <c r="F406" s="718" t="s">
        <v>1320</v>
      </c>
      <c r="G406" s="425" t="s">
        <v>816</v>
      </c>
    </row>
    <row r="407" spans="1:7">
      <c r="A407" s="1230">
        <v>500</v>
      </c>
      <c r="B407" s="1228">
        <v>1.18</v>
      </c>
      <c r="C407" s="1048">
        <v>45370</v>
      </c>
      <c r="D407" s="1047" t="s">
        <v>1019</v>
      </c>
      <c r="E407" s="1047" t="s">
        <v>1020</v>
      </c>
      <c r="F407" s="718" t="s">
        <v>1321</v>
      </c>
      <c r="G407" s="425" t="s">
        <v>816</v>
      </c>
    </row>
    <row r="408" spans="1:7">
      <c r="A408" s="1230">
        <v>501</v>
      </c>
      <c r="B408" s="1228">
        <v>1.18</v>
      </c>
      <c r="C408" s="1048">
        <v>45370</v>
      </c>
      <c r="D408" s="1047" t="s">
        <v>1019</v>
      </c>
      <c r="E408" s="1047" t="s">
        <v>1022</v>
      </c>
      <c r="F408" s="718" t="s">
        <v>1321</v>
      </c>
      <c r="G408" s="425" t="s">
        <v>816</v>
      </c>
    </row>
    <row r="409" spans="1:7">
      <c r="A409" s="1230">
        <v>502</v>
      </c>
      <c r="B409" s="1228">
        <v>1.18</v>
      </c>
      <c r="C409" s="1048">
        <v>45370</v>
      </c>
      <c r="D409" s="1047" t="s">
        <v>1019</v>
      </c>
      <c r="E409" s="1047" t="s">
        <v>1023</v>
      </c>
      <c r="F409" s="718" t="s">
        <v>1322</v>
      </c>
      <c r="G409" s="425" t="s">
        <v>816</v>
      </c>
    </row>
    <row r="410" spans="1:7">
      <c r="A410" s="1230">
        <v>503</v>
      </c>
      <c r="B410" s="1228">
        <v>1.18</v>
      </c>
      <c r="C410" s="1048">
        <v>45370</v>
      </c>
      <c r="D410" s="1047" t="s">
        <v>1019</v>
      </c>
      <c r="E410" s="1047" t="s">
        <v>1025</v>
      </c>
      <c r="F410" s="718" t="s">
        <v>1323</v>
      </c>
      <c r="G410" s="425" t="s">
        <v>816</v>
      </c>
    </row>
    <row r="411" spans="1:7">
      <c r="A411" s="1230">
        <v>504</v>
      </c>
      <c r="B411" s="1228">
        <v>1.18</v>
      </c>
      <c r="C411" s="1048">
        <v>45370</v>
      </c>
      <c r="D411" s="1047" t="s">
        <v>1175</v>
      </c>
      <c r="E411" s="718" t="s">
        <v>1324</v>
      </c>
      <c r="F411" s="425" t="s">
        <v>1325</v>
      </c>
      <c r="G411" s="425" t="s">
        <v>816</v>
      </c>
    </row>
    <row r="412" spans="1:7" ht="29">
      <c r="A412" s="1230">
        <v>505</v>
      </c>
      <c r="B412" s="1228">
        <v>1.18</v>
      </c>
      <c r="C412" s="1048">
        <v>45376</v>
      </c>
      <c r="D412" s="425" t="s">
        <v>916</v>
      </c>
      <c r="E412" s="718" t="s">
        <v>1326</v>
      </c>
      <c r="F412" s="718" t="s">
        <v>1327</v>
      </c>
      <c r="G412" s="425" t="s">
        <v>816</v>
      </c>
    </row>
    <row r="413" spans="1:7" ht="29">
      <c r="A413" s="1230">
        <v>506</v>
      </c>
      <c r="B413" s="1228">
        <v>1.18</v>
      </c>
      <c r="C413" s="1048">
        <v>45376</v>
      </c>
      <c r="D413" s="1299" t="s">
        <v>981</v>
      </c>
      <c r="E413" s="718" t="s">
        <v>1328</v>
      </c>
      <c r="F413" s="718" t="s">
        <v>1329</v>
      </c>
      <c r="G413" s="425" t="s">
        <v>816</v>
      </c>
    </row>
    <row r="414" spans="1:7">
      <c r="A414" s="1230">
        <v>507</v>
      </c>
      <c r="B414" s="1228">
        <v>1.18</v>
      </c>
      <c r="C414" s="1048">
        <v>45376</v>
      </c>
      <c r="D414" s="425" t="s">
        <v>39</v>
      </c>
      <c r="E414" s="718" t="s">
        <v>1095</v>
      </c>
      <c r="F414" s="718" t="s">
        <v>1330</v>
      </c>
      <c r="G414" s="425" t="s">
        <v>816</v>
      </c>
    </row>
    <row r="415" spans="1:7">
      <c r="A415" s="1230">
        <v>508</v>
      </c>
      <c r="B415" s="1228">
        <v>1.18</v>
      </c>
      <c r="C415" s="1048">
        <v>45376</v>
      </c>
      <c r="D415" s="425" t="s">
        <v>55</v>
      </c>
      <c r="E415" s="718" t="s">
        <v>1331</v>
      </c>
      <c r="F415" s="718" t="s">
        <v>1332</v>
      </c>
      <c r="G415" s="425" t="s">
        <v>816</v>
      </c>
    </row>
    <row r="416" spans="1:7">
      <c r="A416" s="1230">
        <v>509</v>
      </c>
      <c r="B416" s="1228">
        <v>1.18</v>
      </c>
      <c r="C416" s="1048">
        <v>45379</v>
      </c>
      <c r="D416" s="425" t="s">
        <v>1333</v>
      </c>
      <c r="E416" s="718" t="s">
        <v>1334</v>
      </c>
      <c r="F416" s="718" t="s">
        <v>1335</v>
      </c>
      <c r="G416" s="425" t="s">
        <v>816</v>
      </c>
    </row>
    <row r="417" spans="1:7" ht="43.5">
      <c r="A417" s="1230">
        <v>510</v>
      </c>
      <c r="B417" s="1228">
        <v>1.18</v>
      </c>
      <c r="C417" s="1048">
        <v>45379</v>
      </c>
      <c r="D417" s="425" t="s">
        <v>39</v>
      </c>
      <c r="E417" s="718" t="s">
        <v>1336</v>
      </c>
      <c r="F417" s="718" t="s">
        <v>1337</v>
      </c>
      <c r="G417" s="425" t="s">
        <v>816</v>
      </c>
    </row>
    <row r="418" spans="1:7">
      <c r="A418" s="1230">
        <v>511</v>
      </c>
      <c r="B418" s="1228">
        <v>1.18</v>
      </c>
      <c r="C418" s="1048">
        <v>45379</v>
      </c>
      <c r="D418" s="425" t="s">
        <v>1008</v>
      </c>
      <c r="E418" s="718" t="s">
        <v>1338</v>
      </c>
      <c r="F418" s="718" t="s">
        <v>1339</v>
      </c>
      <c r="G418" s="425" t="s">
        <v>816</v>
      </c>
    </row>
    <row r="419" spans="1:7">
      <c r="A419" s="1230">
        <v>512</v>
      </c>
      <c r="B419" s="1228">
        <v>1.18</v>
      </c>
      <c r="C419" s="1048">
        <v>45379</v>
      </c>
      <c r="D419" s="425" t="s">
        <v>1008</v>
      </c>
      <c r="E419" s="718" t="s">
        <v>1340</v>
      </c>
      <c r="F419" s="718" t="s">
        <v>1339</v>
      </c>
      <c r="G419" s="425" t="s">
        <v>816</v>
      </c>
    </row>
    <row r="420" spans="1:7">
      <c r="A420" s="1230">
        <v>513</v>
      </c>
      <c r="B420" s="1228">
        <v>1.18</v>
      </c>
      <c r="C420" s="1048">
        <v>45379</v>
      </c>
      <c r="D420" s="425" t="s">
        <v>27</v>
      </c>
      <c r="E420" s="718" t="s">
        <v>1341</v>
      </c>
      <c r="F420" s="718" t="s">
        <v>1342</v>
      </c>
      <c r="G420" s="425" t="s">
        <v>816</v>
      </c>
    </row>
    <row r="421" spans="1:7" ht="29">
      <c r="A421" s="1230">
        <v>514</v>
      </c>
      <c r="B421" s="1228">
        <v>1.18</v>
      </c>
      <c r="C421" s="1048">
        <v>45426</v>
      </c>
      <c r="D421" s="425" t="s">
        <v>4234</v>
      </c>
      <c r="E421" s="718" t="s">
        <v>4235</v>
      </c>
      <c r="F421" s="718" t="s">
        <v>4236</v>
      </c>
      <c r="G421" s="1274" t="s">
        <v>1121</v>
      </c>
    </row>
    <row r="422" spans="1:7">
      <c r="A422" s="1230">
        <v>515</v>
      </c>
      <c r="B422" s="1228">
        <v>1.18</v>
      </c>
      <c r="C422" s="1048">
        <v>45426</v>
      </c>
      <c r="D422" s="425" t="s">
        <v>555</v>
      </c>
      <c r="E422" s="718" t="s">
        <v>4237</v>
      </c>
      <c r="F422" s="718" t="s">
        <v>4238</v>
      </c>
      <c r="G422" s="1274" t="s">
        <v>1121</v>
      </c>
    </row>
    <row r="423" spans="1:7" ht="56.65" customHeight="1">
      <c r="A423" s="1230">
        <v>516</v>
      </c>
      <c r="B423" s="1228">
        <v>1.18</v>
      </c>
      <c r="C423" s="1048">
        <v>45426</v>
      </c>
      <c r="D423" s="425" t="s">
        <v>102</v>
      </c>
      <c r="E423" s="718" t="s">
        <v>4239</v>
      </c>
      <c r="F423" s="718" t="s">
        <v>4240</v>
      </c>
      <c r="G423" s="1274" t="s">
        <v>1121</v>
      </c>
    </row>
    <row r="424" spans="1:7" ht="87">
      <c r="A424" s="1230">
        <v>517</v>
      </c>
      <c r="B424" s="1228">
        <v>1.18</v>
      </c>
      <c r="C424" s="1233">
        <v>45426</v>
      </c>
      <c r="D424" s="1228" t="s">
        <v>73</v>
      </c>
      <c r="E424" s="1047" t="s">
        <v>4244</v>
      </c>
      <c r="F424" s="1022" t="s">
        <v>4241</v>
      </c>
      <c r="G424" s="1274" t="s">
        <v>1121</v>
      </c>
    </row>
    <row r="425" spans="1:7">
      <c r="A425" s="1230">
        <v>518</v>
      </c>
      <c r="B425" s="1228">
        <v>1.18</v>
      </c>
      <c r="C425" s="1048">
        <v>45426</v>
      </c>
      <c r="D425" s="425" t="s">
        <v>551</v>
      </c>
      <c r="E425" s="718" t="s">
        <v>4243</v>
      </c>
      <c r="F425" s="718" t="s">
        <v>4242</v>
      </c>
      <c r="G425" s="1274" t="s">
        <v>1121</v>
      </c>
    </row>
    <row r="426" spans="1:7">
      <c r="A426" s="1230">
        <v>519</v>
      </c>
      <c r="B426" s="1228">
        <v>1.18</v>
      </c>
      <c r="C426" s="1048">
        <v>45426</v>
      </c>
      <c r="D426" s="425" t="s">
        <v>31</v>
      </c>
      <c r="E426" s="718" t="s">
        <v>640</v>
      </c>
      <c r="F426" s="718" t="s">
        <v>4245</v>
      </c>
      <c r="G426" s="1274" t="s">
        <v>1121</v>
      </c>
    </row>
    <row r="427" spans="1:7" ht="43.5">
      <c r="A427" s="1230">
        <v>520</v>
      </c>
      <c r="B427" s="1228">
        <v>1.18</v>
      </c>
      <c r="C427" s="1048">
        <v>45426</v>
      </c>
      <c r="D427" s="425" t="s">
        <v>4246</v>
      </c>
      <c r="E427" s="718" t="s">
        <v>4247</v>
      </c>
      <c r="F427" s="322" t="s">
        <v>4248</v>
      </c>
      <c r="G427" s="1274" t="s">
        <v>1121</v>
      </c>
    </row>
    <row r="428" spans="1:7" ht="29">
      <c r="A428" s="1230">
        <v>521</v>
      </c>
      <c r="B428" s="1228">
        <v>1.18</v>
      </c>
      <c r="C428" s="1048">
        <v>45433</v>
      </c>
      <c r="D428" s="425" t="s">
        <v>4249</v>
      </c>
      <c r="E428" s="718" t="s">
        <v>4250</v>
      </c>
      <c r="F428" s="1047" t="s">
        <v>4269</v>
      </c>
      <c r="G428" s="1274" t="s">
        <v>1121</v>
      </c>
    </row>
    <row r="429" spans="1:7">
      <c r="A429" s="1230">
        <v>522</v>
      </c>
      <c r="B429" s="1228">
        <v>1.18</v>
      </c>
      <c r="C429" s="1048">
        <v>45433</v>
      </c>
      <c r="D429" s="425" t="s">
        <v>80</v>
      </c>
      <c r="E429" s="718" t="s">
        <v>4251</v>
      </c>
      <c r="F429" s="718" t="s">
        <v>4252</v>
      </c>
      <c r="G429" s="1274" t="s">
        <v>1121</v>
      </c>
    </row>
    <row r="430" spans="1:7">
      <c r="A430" s="1230">
        <v>523</v>
      </c>
      <c r="B430" s="1228">
        <v>1.18</v>
      </c>
      <c r="C430" s="1048">
        <v>45433</v>
      </c>
      <c r="D430" s="425" t="s">
        <v>4253</v>
      </c>
      <c r="E430" s="718" t="s">
        <v>4254</v>
      </c>
      <c r="F430" s="1228" t="s">
        <v>4255</v>
      </c>
      <c r="G430" s="1274" t="s">
        <v>1121</v>
      </c>
    </row>
    <row r="431" spans="1:7">
      <c r="A431" s="1230">
        <v>524</v>
      </c>
      <c r="B431" s="1228">
        <v>1.18</v>
      </c>
      <c r="C431" s="1048">
        <v>45433</v>
      </c>
      <c r="D431" s="1174" t="s">
        <v>4256</v>
      </c>
      <c r="E431" s="1045" t="s">
        <v>4257</v>
      </c>
      <c r="F431" s="1310" t="s">
        <v>4258</v>
      </c>
      <c r="G431" s="1274" t="s">
        <v>1121</v>
      </c>
    </row>
    <row r="432" spans="1:7" ht="29">
      <c r="A432" s="1230">
        <v>525</v>
      </c>
      <c r="B432" s="1228">
        <v>1.18</v>
      </c>
      <c r="C432" s="1048">
        <v>45433</v>
      </c>
      <c r="D432" s="1174" t="s">
        <v>4259</v>
      </c>
      <c r="E432" s="1045" t="s">
        <v>4260</v>
      </c>
      <c r="F432" s="1310" t="s">
        <v>4261</v>
      </c>
      <c r="G432" s="1274" t="s">
        <v>1121</v>
      </c>
    </row>
    <row r="433" spans="1:7" ht="29">
      <c r="A433" s="1230">
        <v>526</v>
      </c>
      <c r="B433" s="1228">
        <v>1.18</v>
      </c>
      <c r="C433" s="1048">
        <v>45433</v>
      </c>
      <c r="D433" s="1174" t="s">
        <v>4234</v>
      </c>
      <c r="E433" s="1174" t="s">
        <v>4262</v>
      </c>
      <c r="F433" s="718" t="s">
        <v>4263</v>
      </c>
      <c r="G433" s="1274" t="s">
        <v>1121</v>
      </c>
    </row>
    <row r="434" spans="1:7" ht="29">
      <c r="A434" s="1230">
        <v>527</v>
      </c>
      <c r="B434" s="1228">
        <v>1.18</v>
      </c>
      <c r="C434" s="1048">
        <v>45433</v>
      </c>
      <c r="D434" s="1174" t="s">
        <v>4264</v>
      </c>
      <c r="E434" s="1045" t="s">
        <v>4266</v>
      </c>
      <c r="F434" s="1047" t="s">
        <v>4265</v>
      </c>
      <c r="G434" s="1418" t="s">
        <v>1121</v>
      </c>
    </row>
    <row r="435" spans="1:7">
      <c r="A435" s="1230">
        <v>528</v>
      </c>
      <c r="B435" s="1228">
        <v>1.18</v>
      </c>
      <c r="C435" s="1048">
        <v>45434</v>
      </c>
      <c r="D435" s="425" t="s">
        <v>39</v>
      </c>
      <c r="E435" s="1174" t="s">
        <v>4267</v>
      </c>
      <c r="F435" s="1047" t="s">
        <v>4268</v>
      </c>
      <c r="G435" s="1418" t="s">
        <v>1121</v>
      </c>
    </row>
    <row r="436" spans="1:7" ht="29">
      <c r="A436" s="1230">
        <v>529</v>
      </c>
      <c r="B436" s="1228">
        <v>1.18</v>
      </c>
      <c r="C436" s="869">
        <v>45449</v>
      </c>
      <c r="D436" s="1174" t="s">
        <v>30</v>
      </c>
      <c r="E436" s="1228" t="s">
        <v>4270</v>
      </c>
      <c r="F436" s="1047" t="s">
        <v>4271</v>
      </c>
      <c r="G436" s="1418" t="s">
        <v>1121</v>
      </c>
    </row>
    <row r="437" spans="1:7">
      <c r="A437" s="1230">
        <v>530</v>
      </c>
      <c r="B437" s="1228">
        <v>1.18</v>
      </c>
      <c r="C437" s="869">
        <v>45453</v>
      </c>
      <c r="D437" s="1228" t="s">
        <v>38</v>
      </c>
      <c r="E437" s="1228" t="s">
        <v>4275</v>
      </c>
      <c r="F437" s="1047" t="s">
        <v>4272</v>
      </c>
      <c r="G437" s="1418" t="s">
        <v>1121</v>
      </c>
    </row>
    <row r="438" spans="1:7">
      <c r="A438" s="1230">
        <v>531</v>
      </c>
      <c r="B438" s="1228">
        <v>1.18</v>
      </c>
      <c r="C438" s="869">
        <v>45460</v>
      </c>
      <c r="D438" s="1228" t="s">
        <v>4273</v>
      </c>
      <c r="E438" s="1228" t="s">
        <v>1146</v>
      </c>
      <c r="F438" s="1047" t="s">
        <v>4274</v>
      </c>
      <c r="G438" s="1418" t="s">
        <v>1121</v>
      </c>
    </row>
    <row r="439" spans="1:7" ht="43.5">
      <c r="A439" s="1230">
        <v>532</v>
      </c>
      <c r="B439" s="1228">
        <v>1.18</v>
      </c>
      <c r="C439" s="869">
        <v>45464</v>
      </c>
      <c r="D439" s="1228" t="s">
        <v>43</v>
      </c>
      <c r="E439" s="1047" t="s">
        <v>4276</v>
      </c>
      <c r="F439" s="1047" t="s">
        <v>4277</v>
      </c>
      <c r="G439" s="1418" t="s">
        <v>1121</v>
      </c>
    </row>
    <row r="440" spans="1:7" ht="174">
      <c r="A440" s="1230">
        <v>533</v>
      </c>
      <c r="B440" s="1174">
        <v>1.18</v>
      </c>
      <c r="C440" s="869">
        <v>45478</v>
      </c>
      <c r="D440" s="1174" t="s">
        <v>4273</v>
      </c>
      <c r="E440" s="1047" t="s">
        <v>4278</v>
      </c>
      <c r="F440" s="1310" t="s">
        <v>4279</v>
      </c>
      <c r="G440" s="1418" t="s">
        <v>1121</v>
      </c>
    </row>
    <row r="441" spans="1:7">
      <c r="A441" s="1230">
        <v>534</v>
      </c>
      <c r="B441" s="1174">
        <v>1.18</v>
      </c>
      <c r="C441" s="869">
        <v>45478</v>
      </c>
      <c r="D441" s="1174" t="s">
        <v>38</v>
      </c>
      <c r="E441" s="1047" t="s">
        <v>4280</v>
      </c>
      <c r="F441" s="1047" t="s">
        <v>4281</v>
      </c>
      <c r="G441" s="1418" t="s">
        <v>1121</v>
      </c>
    </row>
    <row r="442" spans="1:7" ht="35.25" customHeight="1">
      <c r="A442" s="1230">
        <v>535</v>
      </c>
      <c r="B442" s="1174">
        <v>1.18</v>
      </c>
      <c r="C442" s="869">
        <v>45478</v>
      </c>
      <c r="D442" s="1174" t="s">
        <v>38</v>
      </c>
      <c r="E442" s="1047" t="s">
        <v>4282</v>
      </c>
      <c r="F442" s="1047" t="s">
        <v>4283</v>
      </c>
      <c r="G442" s="1418" t="s">
        <v>1121</v>
      </c>
    </row>
    <row r="443" spans="1:7" ht="32.25" customHeight="1">
      <c r="A443" s="1230">
        <v>536</v>
      </c>
      <c r="B443" s="1174">
        <v>1.18</v>
      </c>
      <c r="C443" s="869">
        <v>45478</v>
      </c>
      <c r="D443" s="1174" t="s">
        <v>43</v>
      </c>
      <c r="E443" s="1174" t="s">
        <v>4284</v>
      </c>
      <c r="F443" s="1045" t="s">
        <v>4285</v>
      </c>
      <c r="G443" s="1418" t="s">
        <v>1121</v>
      </c>
    </row>
    <row r="444" spans="1:7" ht="43.5">
      <c r="A444" s="1230">
        <v>537</v>
      </c>
      <c r="B444" s="1174">
        <v>1.18</v>
      </c>
      <c r="C444" s="869">
        <v>45478</v>
      </c>
      <c r="D444" s="1174" t="s">
        <v>4289</v>
      </c>
      <c r="E444" s="1045" t="s">
        <v>4290</v>
      </c>
      <c r="F444" s="1045" t="s">
        <v>4291</v>
      </c>
      <c r="G444" s="1418" t="s">
        <v>1121</v>
      </c>
    </row>
    <row r="445" spans="1:7" ht="29">
      <c r="A445" s="1230">
        <v>538</v>
      </c>
      <c r="B445" s="1174">
        <v>1.18</v>
      </c>
      <c r="C445" s="869">
        <v>45478</v>
      </c>
      <c r="D445" s="1174" t="s">
        <v>4286</v>
      </c>
      <c r="E445" s="1174" t="s">
        <v>4287</v>
      </c>
      <c r="F445" s="1047" t="s">
        <v>4288</v>
      </c>
      <c r="G445" s="1418" t="s">
        <v>1121</v>
      </c>
    </row>
    <row r="446" spans="1:7" ht="29">
      <c r="A446" s="1230">
        <v>539</v>
      </c>
      <c r="B446" s="1174">
        <v>1.18</v>
      </c>
      <c r="C446" s="869">
        <v>45482</v>
      </c>
      <c r="D446" s="1174" t="s">
        <v>994</v>
      </c>
      <c r="E446" s="718" t="s">
        <v>4292</v>
      </c>
      <c r="F446" s="718" t="s">
        <v>4293</v>
      </c>
      <c r="G446" s="1274" t="s">
        <v>1121</v>
      </c>
    </row>
    <row r="447" spans="1:7" ht="29">
      <c r="A447" s="1230">
        <v>540</v>
      </c>
      <c r="B447" s="1174">
        <v>1.18</v>
      </c>
      <c r="C447" s="869">
        <v>45482</v>
      </c>
      <c r="D447" s="1174" t="s">
        <v>996</v>
      </c>
      <c r="E447" s="718" t="s">
        <v>4294</v>
      </c>
      <c r="F447" s="718" t="s">
        <v>4293</v>
      </c>
      <c r="G447" s="1274" t="s">
        <v>1121</v>
      </c>
    </row>
    <row r="448" spans="1:7" ht="35.25" customHeight="1">
      <c r="A448" s="1230">
        <v>541</v>
      </c>
      <c r="B448" s="1174">
        <v>1.18</v>
      </c>
      <c r="C448" s="869">
        <v>45483</v>
      </c>
      <c r="D448" s="1174" t="s">
        <v>4273</v>
      </c>
      <c r="E448" s="1045" t="s">
        <v>4295</v>
      </c>
      <c r="F448" s="1022" t="s">
        <v>4296</v>
      </c>
      <c r="G448" s="1274" t="s">
        <v>1121</v>
      </c>
    </row>
    <row r="449" spans="1:7" ht="29">
      <c r="A449" s="1230">
        <v>542</v>
      </c>
      <c r="B449" s="1174">
        <v>1.18</v>
      </c>
      <c r="C449" s="869">
        <v>45489</v>
      </c>
      <c r="D449" s="1174" t="s">
        <v>4297</v>
      </c>
      <c r="E449" s="425" t="s">
        <v>1211</v>
      </c>
      <c r="F449" s="1047" t="s">
        <v>4298</v>
      </c>
      <c r="G449" s="1274" t="s">
        <v>1121</v>
      </c>
    </row>
    <row r="450" spans="1:7" ht="29">
      <c r="A450" s="1230">
        <v>543</v>
      </c>
      <c r="B450" s="1174">
        <v>1.18</v>
      </c>
      <c r="C450" s="869">
        <v>45497</v>
      </c>
      <c r="D450" s="1174" t="s">
        <v>43</v>
      </c>
      <c r="E450" s="718" t="s">
        <v>4299</v>
      </c>
      <c r="F450" s="1334" t="s">
        <v>4300</v>
      </c>
      <c r="G450" s="1274" t="s">
        <v>1121</v>
      </c>
    </row>
    <row r="451" spans="1:7" ht="116">
      <c r="A451" s="1230">
        <v>544</v>
      </c>
      <c r="B451" s="1174">
        <v>1.18</v>
      </c>
      <c r="C451" s="869">
        <v>45497</v>
      </c>
      <c r="D451" s="1174" t="s">
        <v>43</v>
      </c>
      <c r="E451" s="1276" t="s">
        <v>4301</v>
      </c>
      <c r="F451" s="1276" t="s">
        <v>4302</v>
      </c>
      <c r="G451" s="1276" t="s">
        <v>1121</v>
      </c>
    </row>
    <row r="452" spans="1:7" ht="29">
      <c r="A452" s="1230">
        <v>545</v>
      </c>
      <c r="B452" s="1174">
        <v>1.18</v>
      </c>
      <c r="C452" s="869">
        <v>45502</v>
      </c>
      <c r="D452" s="1174" t="s">
        <v>2924</v>
      </c>
      <c r="E452" s="1276" t="s">
        <v>4303</v>
      </c>
      <c r="F452" s="1276" t="s">
        <v>4304</v>
      </c>
      <c r="G452" s="1276" t="s">
        <v>1121</v>
      </c>
    </row>
    <row r="453" spans="1:7" ht="93">
      <c r="A453" s="1230">
        <v>546</v>
      </c>
      <c r="B453" s="1174">
        <v>1.19</v>
      </c>
      <c r="C453" s="1048">
        <v>45672</v>
      </c>
      <c r="D453" s="1174" t="s">
        <v>4306</v>
      </c>
      <c r="E453" s="718" t="s">
        <v>4307</v>
      </c>
      <c r="F453" s="1340" t="s">
        <v>4308</v>
      </c>
      <c r="G453" s="1274" t="s">
        <v>816</v>
      </c>
    </row>
    <row r="454" spans="1:7" ht="29">
      <c r="A454" s="1230">
        <v>547</v>
      </c>
      <c r="B454" s="1174">
        <v>1.19</v>
      </c>
      <c r="C454" s="1048">
        <v>45679</v>
      </c>
      <c r="D454" s="425" t="s">
        <v>80</v>
      </c>
      <c r="E454" s="718" t="s">
        <v>4310</v>
      </c>
      <c r="F454" s="1340" t="s">
        <v>4309</v>
      </c>
      <c r="G454" s="1274" t="s">
        <v>816</v>
      </c>
    </row>
    <row r="455" spans="1:7" ht="63.5">
      <c r="A455" s="1230">
        <v>548</v>
      </c>
      <c r="B455" s="1174">
        <v>1.19</v>
      </c>
      <c r="C455" s="1048">
        <v>45679</v>
      </c>
      <c r="D455" s="425" t="s">
        <v>1008</v>
      </c>
      <c r="E455" s="718" t="s">
        <v>4312</v>
      </c>
      <c r="F455" s="1340" t="s">
        <v>4311</v>
      </c>
      <c r="G455" s="1274" t="s">
        <v>816</v>
      </c>
    </row>
    <row r="456" spans="1:7" ht="232.5">
      <c r="A456" s="1230">
        <v>549</v>
      </c>
      <c r="B456" s="1174">
        <v>1.19</v>
      </c>
      <c r="C456" s="1048">
        <v>45692</v>
      </c>
      <c r="D456" s="425" t="s">
        <v>537</v>
      </c>
      <c r="E456" s="718" t="s">
        <v>4313</v>
      </c>
      <c r="F456" s="1341" t="s">
        <v>4314</v>
      </c>
      <c r="G456" s="425" t="s">
        <v>816</v>
      </c>
    </row>
    <row r="457" spans="1:7">
      <c r="A457" s="1230">
        <v>550</v>
      </c>
      <c r="B457" s="1174">
        <v>1.19</v>
      </c>
      <c r="C457" s="1048">
        <v>45692</v>
      </c>
      <c r="D457" s="425" t="s">
        <v>1072</v>
      </c>
      <c r="E457" s="718" t="s">
        <v>4315</v>
      </c>
      <c r="F457" s="718" t="s">
        <v>4316</v>
      </c>
      <c r="G457" s="425" t="s">
        <v>816</v>
      </c>
    </row>
    <row r="458" spans="1:7" ht="93">
      <c r="A458" s="1230">
        <v>551</v>
      </c>
      <c r="B458" s="1174">
        <v>1.19</v>
      </c>
      <c r="C458" s="1048">
        <v>45692</v>
      </c>
      <c r="D458" s="1344" t="s">
        <v>78</v>
      </c>
      <c r="E458" s="718" t="s">
        <v>4318</v>
      </c>
      <c r="F458" s="1340" t="s">
        <v>4319</v>
      </c>
      <c r="G458" s="425" t="s">
        <v>816</v>
      </c>
    </row>
    <row r="459" spans="1:7" ht="15.5">
      <c r="A459" s="1230">
        <v>552</v>
      </c>
      <c r="B459" s="1174">
        <v>1.19</v>
      </c>
      <c r="C459" s="1048">
        <v>45692</v>
      </c>
      <c r="D459" s="425" t="s">
        <v>1333</v>
      </c>
      <c r="E459" s="718" t="s">
        <v>4334</v>
      </c>
      <c r="F459" s="1350" t="s">
        <v>4335</v>
      </c>
      <c r="G459" s="425" t="s">
        <v>816</v>
      </c>
    </row>
    <row r="460" spans="1:7">
      <c r="A460" s="1230">
        <v>553</v>
      </c>
      <c r="B460" s="1174">
        <v>1.19</v>
      </c>
      <c r="C460" s="1048">
        <v>45692</v>
      </c>
      <c r="D460" s="425" t="s">
        <v>1333</v>
      </c>
      <c r="E460" s="718"/>
      <c r="F460" s="718" t="s">
        <v>4336</v>
      </c>
      <c r="G460" s="425" t="s">
        <v>816</v>
      </c>
    </row>
    <row r="461" spans="1:7" ht="29">
      <c r="A461" s="1230">
        <v>554</v>
      </c>
      <c r="B461" s="1174">
        <v>1.19</v>
      </c>
      <c r="C461" s="1048">
        <v>45692</v>
      </c>
      <c r="D461" s="425" t="s">
        <v>1008</v>
      </c>
      <c r="E461" s="718" t="s">
        <v>4340</v>
      </c>
      <c r="F461" s="718" t="s">
        <v>4341</v>
      </c>
      <c r="G461" s="425" t="s">
        <v>816</v>
      </c>
    </row>
    <row r="462" spans="1:7" ht="31">
      <c r="A462" s="1230">
        <v>555</v>
      </c>
      <c r="B462" s="1174">
        <v>1.19</v>
      </c>
      <c r="C462" s="1048">
        <v>45692</v>
      </c>
      <c r="D462" s="425" t="s">
        <v>39</v>
      </c>
      <c r="E462" s="718" t="s">
        <v>4342</v>
      </c>
      <c r="F462" s="1340" t="s">
        <v>4343</v>
      </c>
      <c r="G462" s="425" t="s">
        <v>816</v>
      </c>
    </row>
    <row r="463" spans="1:7">
      <c r="A463" s="1230">
        <v>556</v>
      </c>
      <c r="B463" s="1174">
        <v>1.19</v>
      </c>
      <c r="C463" s="1048">
        <v>45692</v>
      </c>
      <c r="D463" s="425" t="s">
        <v>55</v>
      </c>
      <c r="E463" s="718" t="s">
        <v>4347</v>
      </c>
      <c r="F463" s="718" t="s">
        <v>4348</v>
      </c>
      <c r="G463" s="425" t="s">
        <v>816</v>
      </c>
    </row>
    <row r="464" spans="1:7">
      <c r="A464" s="1230">
        <v>557</v>
      </c>
      <c r="B464" s="1174">
        <v>1.19</v>
      </c>
      <c r="C464" s="1048">
        <v>45692</v>
      </c>
      <c r="D464" s="718" t="s">
        <v>4349</v>
      </c>
      <c r="E464" s="718" t="s">
        <v>4350</v>
      </c>
      <c r="F464" s="718" t="s">
        <v>4351</v>
      </c>
      <c r="G464" s="425" t="s">
        <v>816</v>
      </c>
    </row>
    <row r="465" spans="1:7">
      <c r="A465" s="1230">
        <v>558</v>
      </c>
      <c r="B465" s="1174">
        <v>1.19</v>
      </c>
      <c r="C465" s="1048">
        <v>45693</v>
      </c>
      <c r="D465" s="425" t="s">
        <v>916</v>
      </c>
      <c r="E465" s="718" t="s">
        <v>4361</v>
      </c>
      <c r="F465" s="425" t="s">
        <v>4360</v>
      </c>
      <c r="G465" s="425" t="s">
        <v>816</v>
      </c>
    </row>
    <row r="466" spans="1:7">
      <c r="A466" s="1230">
        <v>559</v>
      </c>
      <c r="B466" s="1174">
        <v>1.19</v>
      </c>
      <c r="C466" s="1048">
        <v>45693</v>
      </c>
      <c r="D466" s="425" t="s">
        <v>828</v>
      </c>
      <c r="E466" s="718" t="s">
        <v>4362</v>
      </c>
      <c r="F466" s="425" t="s">
        <v>4352</v>
      </c>
      <c r="G466" s="425" t="s">
        <v>816</v>
      </c>
    </row>
    <row r="467" spans="1:7">
      <c r="A467" s="1230">
        <v>560</v>
      </c>
      <c r="B467" s="1174">
        <v>1.19</v>
      </c>
      <c r="C467" s="1048">
        <v>45698</v>
      </c>
      <c r="D467" s="425" t="s">
        <v>981</v>
      </c>
      <c r="E467" s="718" t="s">
        <v>1073</v>
      </c>
      <c r="F467" s="425" t="s">
        <v>4353</v>
      </c>
      <c r="G467" s="425" t="s">
        <v>816</v>
      </c>
    </row>
    <row r="468" spans="1:7">
      <c r="A468" s="1230">
        <v>561</v>
      </c>
      <c r="B468" s="1174">
        <v>1.19</v>
      </c>
      <c r="C468" s="1048">
        <v>45698</v>
      </c>
      <c r="D468" s="425" t="s">
        <v>4363</v>
      </c>
      <c r="E468" s="718" t="s">
        <v>4362</v>
      </c>
      <c r="F468" s="425" t="s">
        <v>4354</v>
      </c>
      <c r="G468" s="425" t="s">
        <v>816</v>
      </c>
    </row>
    <row r="469" spans="1:7">
      <c r="A469" s="1230">
        <v>562</v>
      </c>
      <c r="B469" s="1174">
        <v>1.19</v>
      </c>
      <c r="C469" s="1048">
        <v>45698</v>
      </c>
      <c r="D469" s="425" t="s">
        <v>768</v>
      </c>
      <c r="E469" s="718" t="s">
        <v>1137</v>
      </c>
      <c r="F469" s="425" t="s">
        <v>4355</v>
      </c>
      <c r="G469" s="425" t="s">
        <v>816</v>
      </c>
    </row>
    <row r="470" spans="1:7">
      <c r="A470" s="1230">
        <v>563</v>
      </c>
      <c r="B470" s="1174">
        <v>1.19</v>
      </c>
      <c r="C470" s="1048">
        <v>45698</v>
      </c>
      <c r="D470" s="425" t="s">
        <v>53</v>
      </c>
      <c r="E470" s="718" t="s">
        <v>857</v>
      </c>
      <c r="F470" s="718" t="s">
        <v>4356</v>
      </c>
      <c r="G470" s="425" t="s">
        <v>816</v>
      </c>
    </row>
    <row r="471" spans="1:7">
      <c r="A471" s="1230">
        <v>565</v>
      </c>
      <c r="B471" s="1174">
        <v>1.19</v>
      </c>
      <c r="C471" s="1048">
        <v>45698</v>
      </c>
      <c r="D471" s="425" t="s">
        <v>71</v>
      </c>
      <c r="E471" s="718" t="s">
        <v>1051</v>
      </c>
      <c r="F471" s="425" t="s">
        <v>4377</v>
      </c>
      <c r="G471" s="425" t="s">
        <v>816</v>
      </c>
    </row>
    <row r="472" spans="1:7">
      <c r="A472" s="1230">
        <v>567</v>
      </c>
      <c r="B472" s="1174">
        <v>1.19</v>
      </c>
      <c r="C472" s="1048">
        <v>45698</v>
      </c>
      <c r="D472" s="425" t="s">
        <v>101</v>
      </c>
      <c r="E472" s="718" t="s">
        <v>4364</v>
      </c>
      <c r="F472" s="425" t="s">
        <v>4357</v>
      </c>
      <c r="G472" s="425" t="s">
        <v>816</v>
      </c>
    </row>
    <row r="473" spans="1:7">
      <c r="A473" s="1230">
        <v>568</v>
      </c>
      <c r="B473" s="1174">
        <v>1.19</v>
      </c>
      <c r="C473" s="1048">
        <v>45698</v>
      </c>
      <c r="D473" s="425" t="s">
        <v>595</v>
      </c>
      <c r="E473" s="718" t="s">
        <v>4365</v>
      </c>
      <c r="F473" s="425" t="s">
        <v>4358</v>
      </c>
      <c r="G473" s="425" t="s">
        <v>816</v>
      </c>
    </row>
    <row r="474" spans="1:7">
      <c r="A474" s="1230">
        <v>569</v>
      </c>
      <c r="B474" s="1174">
        <v>1.19</v>
      </c>
      <c r="C474" s="1048">
        <v>45698</v>
      </c>
      <c r="D474" s="425" t="s">
        <v>1065</v>
      </c>
      <c r="E474" s="718" t="s">
        <v>4361</v>
      </c>
      <c r="F474" s="425" t="s">
        <v>4359</v>
      </c>
      <c r="G474" s="425" t="s">
        <v>816</v>
      </c>
    </row>
    <row r="475" spans="1:7">
      <c r="A475" s="1230">
        <v>571</v>
      </c>
      <c r="B475" s="1174">
        <v>1.19</v>
      </c>
      <c r="C475" s="869">
        <v>45698</v>
      </c>
      <c r="D475" s="425" t="s">
        <v>858</v>
      </c>
      <c r="E475" s="718" t="s">
        <v>4366</v>
      </c>
      <c r="F475" s="718" t="s">
        <v>4367</v>
      </c>
      <c r="G475" s="1064" t="s">
        <v>1293</v>
      </c>
    </row>
    <row r="476" spans="1:7">
      <c r="A476" s="1230">
        <v>572</v>
      </c>
      <c r="B476" s="1174">
        <v>1.19</v>
      </c>
      <c r="C476" s="869">
        <v>45701</v>
      </c>
      <c r="D476" s="425" t="s">
        <v>4371</v>
      </c>
      <c r="E476" s="718" t="s">
        <v>4369</v>
      </c>
      <c r="F476" s="718" t="s">
        <v>4370</v>
      </c>
      <c r="G476" s="1064" t="s">
        <v>1293</v>
      </c>
    </row>
    <row r="477" spans="1:7" ht="139.5">
      <c r="A477" s="1230">
        <v>573</v>
      </c>
      <c r="B477" s="1174">
        <v>1.19</v>
      </c>
      <c r="C477" s="869">
        <v>45701</v>
      </c>
      <c r="D477" s="425" t="s">
        <v>73</v>
      </c>
      <c r="E477" s="718" t="s">
        <v>4373</v>
      </c>
      <c r="F477" s="1417" t="s">
        <v>4374</v>
      </c>
      <c r="G477" s="425" t="s">
        <v>816</v>
      </c>
    </row>
    <row r="478" spans="1:7">
      <c r="A478" s="1230">
        <v>574</v>
      </c>
      <c r="B478" s="1174">
        <v>1.19</v>
      </c>
      <c r="C478" s="869">
        <v>45701</v>
      </c>
      <c r="D478" s="425" t="s">
        <v>548</v>
      </c>
      <c r="E478" s="718" t="s">
        <v>4375</v>
      </c>
      <c r="F478" s="718" t="s">
        <v>4376</v>
      </c>
      <c r="G478" s="425" t="s">
        <v>816</v>
      </c>
    </row>
    <row r="479" spans="1:7">
      <c r="A479" s="1230">
        <v>575</v>
      </c>
      <c r="B479" s="1174">
        <v>1.19</v>
      </c>
      <c r="C479" s="869">
        <v>45707</v>
      </c>
      <c r="D479" s="425" t="s">
        <v>1303</v>
      </c>
      <c r="E479" s="718" t="s">
        <v>4378</v>
      </c>
      <c r="F479" s="718" t="s">
        <v>4379</v>
      </c>
      <c r="G479" s="1166" t="s">
        <v>816</v>
      </c>
    </row>
    <row r="480" spans="1:7">
      <c r="A480" s="1230">
        <v>576</v>
      </c>
      <c r="B480" s="1174">
        <v>1.19</v>
      </c>
      <c r="C480" s="1048">
        <v>45734</v>
      </c>
      <c r="D480" s="425" t="s">
        <v>1303</v>
      </c>
      <c r="E480" s="718" t="s">
        <v>4381</v>
      </c>
      <c r="F480" s="718" t="s">
        <v>4382</v>
      </c>
      <c r="G480" s="1166" t="s">
        <v>816</v>
      </c>
    </row>
    <row r="481" spans="1:7">
      <c r="A481" s="1230">
        <v>577</v>
      </c>
      <c r="B481" s="1174">
        <v>1.19</v>
      </c>
      <c r="C481" s="1048">
        <v>45734</v>
      </c>
      <c r="D481" s="425" t="s">
        <v>4383</v>
      </c>
      <c r="E481" s="718" t="s">
        <v>4384</v>
      </c>
      <c r="F481" s="718" t="s">
        <v>4385</v>
      </c>
      <c r="G481" s="1166" t="s">
        <v>816</v>
      </c>
    </row>
    <row r="482" spans="1:7">
      <c r="A482" s="1230">
        <v>578</v>
      </c>
      <c r="B482" s="1174">
        <v>1.19</v>
      </c>
      <c r="C482" s="1048">
        <v>45734</v>
      </c>
      <c r="D482" s="425" t="s">
        <v>57</v>
      </c>
      <c r="E482" s="718" t="s">
        <v>4386</v>
      </c>
      <c r="F482" s="718" t="s">
        <v>4387</v>
      </c>
      <c r="G482" s="1166" t="s">
        <v>816</v>
      </c>
    </row>
    <row r="483" spans="1:7">
      <c r="A483" s="1230">
        <v>579</v>
      </c>
      <c r="B483" s="1174">
        <v>1.19</v>
      </c>
      <c r="C483" s="1048">
        <v>45734</v>
      </c>
      <c r="D483" s="425" t="s">
        <v>60</v>
      </c>
      <c r="E483" s="718" t="s">
        <v>591</v>
      </c>
      <c r="F483" s="718" t="s">
        <v>4388</v>
      </c>
      <c r="G483" s="1166" t="s">
        <v>816</v>
      </c>
    </row>
    <row r="484" spans="1:7">
      <c r="A484" s="1230">
        <v>580</v>
      </c>
      <c r="B484" s="1174">
        <v>1.19</v>
      </c>
      <c r="C484" s="1048">
        <v>45734</v>
      </c>
      <c r="D484" s="425" t="s">
        <v>62</v>
      </c>
      <c r="E484" s="718" t="s">
        <v>4389</v>
      </c>
      <c r="F484" s="1419" t="s">
        <v>4390</v>
      </c>
      <c r="G484" s="1166" t="s">
        <v>816</v>
      </c>
    </row>
    <row r="485" spans="1:7">
      <c r="A485" s="1230">
        <v>581</v>
      </c>
      <c r="B485" s="1174">
        <v>1.19</v>
      </c>
      <c r="C485" s="1048">
        <v>45734</v>
      </c>
      <c r="D485" s="425" t="s">
        <v>71</v>
      </c>
      <c r="E485" s="718" t="s">
        <v>4391</v>
      </c>
      <c r="F485" s="718" t="s">
        <v>4392</v>
      </c>
      <c r="G485" s="1166" t="s">
        <v>816</v>
      </c>
    </row>
    <row r="486" spans="1:7">
      <c r="A486" s="1230">
        <v>582</v>
      </c>
      <c r="B486" s="1174">
        <v>1.19</v>
      </c>
      <c r="C486" s="1048">
        <v>45734</v>
      </c>
      <c r="D486" s="425" t="s">
        <v>73</v>
      </c>
      <c r="E486" s="718" t="s">
        <v>826</v>
      </c>
      <c r="F486" s="718" t="s">
        <v>4393</v>
      </c>
      <c r="G486" s="1166" t="s">
        <v>816</v>
      </c>
    </row>
    <row r="487" spans="1:7">
      <c r="A487" s="1230">
        <v>583</v>
      </c>
      <c r="B487" s="1174">
        <v>1.19</v>
      </c>
      <c r="C487" s="1048">
        <v>45734</v>
      </c>
      <c r="D487" s="425" t="s">
        <v>77</v>
      </c>
      <c r="E487" s="718" t="s">
        <v>4394</v>
      </c>
      <c r="F487" s="718" t="s">
        <v>4397</v>
      </c>
      <c r="G487" s="1166" t="s">
        <v>816</v>
      </c>
    </row>
    <row r="488" spans="1:7">
      <c r="A488" s="1230">
        <v>584</v>
      </c>
      <c r="B488" s="1174">
        <v>1.19</v>
      </c>
      <c r="C488" s="1048">
        <v>45734</v>
      </c>
      <c r="D488" s="425" t="s">
        <v>4395</v>
      </c>
      <c r="E488" s="718" t="s">
        <v>4396</v>
      </c>
      <c r="F488" s="1420" t="s">
        <v>4398</v>
      </c>
      <c r="G488" s="1166" t="s">
        <v>816</v>
      </c>
    </row>
    <row r="489" spans="1:7">
      <c r="A489" s="1230">
        <v>585</v>
      </c>
      <c r="B489" s="1174">
        <v>1.19</v>
      </c>
      <c r="C489" s="1048">
        <v>45734</v>
      </c>
      <c r="D489" s="425" t="s">
        <v>4399</v>
      </c>
      <c r="E489" s="718" t="s">
        <v>4400</v>
      </c>
      <c r="F489" s="718" t="s">
        <v>4397</v>
      </c>
      <c r="G489" s="1166" t="s">
        <v>816</v>
      </c>
    </row>
    <row r="490" spans="1:7">
      <c r="A490" s="1230">
        <v>586</v>
      </c>
      <c r="B490" s="1174">
        <v>1.19</v>
      </c>
      <c r="C490" s="1048">
        <v>45734</v>
      </c>
      <c r="D490" s="425" t="s">
        <v>89</v>
      </c>
      <c r="E490" s="718" t="s">
        <v>4401</v>
      </c>
      <c r="F490" s="718" t="s">
        <v>4393</v>
      </c>
      <c r="G490" s="1166" t="s">
        <v>816</v>
      </c>
    </row>
    <row r="491" spans="1:7">
      <c r="A491" s="1230">
        <v>587</v>
      </c>
      <c r="B491" s="1174">
        <v>1.19</v>
      </c>
      <c r="C491" s="1048">
        <v>45734</v>
      </c>
      <c r="D491" s="425" t="s">
        <v>4402</v>
      </c>
      <c r="E491" s="718" t="s">
        <v>1211</v>
      </c>
      <c r="F491" s="718" t="s">
        <v>4403</v>
      </c>
      <c r="G491" s="1166" t="s">
        <v>816</v>
      </c>
    </row>
    <row r="492" spans="1:7">
      <c r="A492" s="1230">
        <v>588</v>
      </c>
      <c r="B492" s="1174">
        <v>1.19</v>
      </c>
      <c r="C492" s="1048">
        <v>45734</v>
      </c>
      <c r="D492" s="425" t="s">
        <v>1303</v>
      </c>
      <c r="E492" s="718" t="s">
        <v>4378</v>
      </c>
      <c r="F492" s="718" t="s">
        <v>4404</v>
      </c>
      <c r="G492" s="425" t="s">
        <v>816</v>
      </c>
    </row>
    <row r="493" spans="1:7">
      <c r="A493" s="1230">
        <v>589</v>
      </c>
      <c r="B493" s="1174">
        <v>1.19</v>
      </c>
      <c r="C493" s="1048">
        <v>45734</v>
      </c>
      <c r="D493" s="425" t="s">
        <v>4405</v>
      </c>
      <c r="E493" s="718" t="s">
        <v>1095</v>
      </c>
      <c r="F493" s="1420" t="s">
        <v>4406</v>
      </c>
      <c r="G493" s="425" t="s">
        <v>816</v>
      </c>
    </row>
    <row r="494" spans="1:7">
      <c r="A494" s="1230">
        <v>590</v>
      </c>
      <c r="B494" s="1174">
        <v>1.19</v>
      </c>
      <c r="C494" s="1048">
        <v>45734</v>
      </c>
      <c r="D494" s="425" t="s">
        <v>61</v>
      </c>
      <c r="E494" s="718" t="s">
        <v>4407</v>
      </c>
      <c r="F494" s="718" t="s">
        <v>4408</v>
      </c>
      <c r="G494" s="425" t="s">
        <v>816</v>
      </c>
    </row>
    <row r="495" spans="1:7">
      <c r="A495" s="1230">
        <v>591</v>
      </c>
      <c r="B495" s="1174">
        <v>1.19</v>
      </c>
      <c r="C495" s="1048">
        <v>45734</v>
      </c>
      <c r="D495" s="425" t="s">
        <v>4409</v>
      </c>
      <c r="E495" s="718" t="s">
        <v>4410</v>
      </c>
      <c r="F495" s="718" t="s">
        <v>4411</v>
      </c>
      <c r="G495" s="425" t="s">
        <v>816</v>
      </c>
    </row>
    <row r="496" spans="1:7" ht="29">
      <c r="A496" s="1230">
        <v>592</v>
      </c>
      <c r="B496" s="1174">
        <v>1.19</v>
      </c>
      <c r="C496" s="1048">
        <v>45734</v>
      </c>
      <c r="D496" s="425" t="s">
        <v>1154</v>
      </c>
      <c r="E496" s="718"/>
      <c r="F496" s="718" t="s">
        <v>4412</v>
      </c>
      <c r="G496" s="425" t="s">
        <v>816</v>
      </c>
    </row>
    <row r="497" spans="1:7" ht="29">
      <c r="A497" s="1230">
        <v>593</v>
      </c>
      <c r="B497" s="1174">
        <v>1.19</v>
      </c>
      <c r="C497" s="1048">
        <v>45734</v>
      </c>
      <c r="D497" s="425" t="s">
        <v>1008</v>
      </c>
      <c r="E497" s="718" t="s">
        <v>4312</v>
      </c>
      <c r="F497" s="1419" t="s">
        <v>4413</v>
      </c>
      <c r="G497" s="425" t="s">
        <v>816</v>
      </c>
    </row>
    <row r="498" spans="1:7">
      <c r="A498" s="1230">
        <v>594</v>
      </c>
      <c r="B498" s="1174">
        <v>1.19</v>
      </c>
      <c r="C498" s="1048">
        <v>45739</v>
      </c>
      <c r="D498" s="425" t="s">
        <v>1333</v>
      </c>
      <c r="E498" s="718" t="s">
        <v>4414</v>
      </c>
      <c r="F498" s="718" t="s">
        <v>4415</v>
      </c>
      <c r="G498" s="425" t="s">
        <v>816</v>
      </c>
    </row>
    <row r="499" spans="1:7">
      <c r="A499" s="1230">
        <v>595</v>
      </c>
      <c r="B499" s="1174">
        <v>1.19</v>
      </c>
      <c r="C499" s="1048">
        <v>45739</v>
      </c>
      <c r="D499" s="425" t="s">
        <v>1062</v>
      </c>
      <c r="E499" s="718" t="s">
        <v>4416</v>
      </c>
      <c r="F499" s="718" t="s">
        <v>547</v>
      </c>
      <c r="G499" s="425" t="s">
        <v>816</v>
      </c>
    </row>
    <row r="500" spans="1:7" ht="29">
      <c r="A500" s="1230">
        <v>596</v>
      </c>
      <c r="B500" s="1174">
        <v>1.19</v>
      </c>
      <c r="C500" s="1048">
        <v>45739</v>
      </c>
      <c r="D500" s="425" t="s">
        <v>4417</v>
      </c>
      <c r="E500" s="718" t="s">
        <v>4418</v>
      </c>
      <c r="F500" s="718" t="s">
        <v>4419</v>
      </c>
      <c r="G500" s="425" t="s">
        <v>816</v>
      </c>
    </row>
    <row r="501" spans="1:7">
      <c r="A501" s="1230">
        <v>597</v>
      </c>
      <c r="B501" s="1174">
        <v>1.19</v>
      </c>
      <c r="C501" s="1048">
        <v>45739</v>
      </c>
      <c r="D501" s="425" t="s">
        <v>1008</v>
      </c>
      <c r="E501" s="1428" t="s">
        <v>1073</v>
      </c>
      <c r="F501" s="718" t="s">
        <v>4429</v>
      </c>
      <c r="G501" s="425" t="s">
        <v>816</v>
      </c>
    </row>
    <row r="502" spans="1:7">
      <c r="A502" s="1230">
        <v>598</v>
      </c>
      <c r="B502" s="1174">
        <v>1.19</v>
      </c>
      <c r="C502" s="1048">
        <v>45739</v>
      </c>
      <c r="D502" s="425" t="s">
        <v>1008</v>
      </c>
      <c r="E502" s="1428" t="s">
        <v>1009</v>
      </c>
      <c r="F502" s="718" t="s">
        <v>4429</v>
      </c>
      <c r="G502" s="425" t="s">
        <v>816</v>
      </c>
    </row>
    <row r="503" spans="1:7">
      <c r="A503" s="1230">
        <v>599</v>
      </c>
      <c r="B503" s="1174">
        <v>1.19</v>
      </c>
      <c r="C503" s="1048">
        <v>45739</v>
      </c>
      <c r="D503" s="425" t="s">
        <v>1008</v>
      </c>
      <c r="E503" s="718" t="s">
        <v>1338</v>
      </c>
      <c r="F503" s="1428" t="s">
        <v>4420</v>
      </c>
      <c r="G503" s="425" t="s">
        <v>816</v>
      </c>
    </row>
    <row r="504" spans="1:7">
      <c r="A504" s="1230">
        <v>600</v>
      </c>
      <c r="B504" s="1174">
        <v>1.19</v>
      </c>
      <c r="C504" s="1048">
        <v>45739</v>
      </c>
      <c r="D504" s="425" t="s">
        <v>1008</v>
      </c>
      <c r="E504" s="1428" t="s">
        <v>4421</v>
      </c>
      <c r="F504" s="718" t="s">
        <v>4422</v>
      </c>
      <c r="G504" s="425" t="s">
        <v>816</v>
      </c>
    </row>
    <row r="505" spans="1:7" ht="29">
      <c r="A505" s="1230">
        <v>601</v>
      </c>
      <c r="B505" s="1174">
        <v>1.19</v>
      </c>
      <c r="C505" s="1048">
        <v>45739</v>
      </c>
      <c r="D505" s="425" t="s">
        <v>4423</v>
      </c>
      <c r="E505" s="718" t="s">
        <v>4424</v>
      </c>
      <c r="F505" s="1429" t="s">
        <v>4425</v>
      </c>
      <c r="G505" s="425" t="s">
        <v>816</v>
      </c>
    </row>
    <row r="506" spans="1:7" ht="29">
      <c r="A506" s="1230">
        <v>602</v>
      </c>
      <c r="B506" s="1174">
        <v>1.19</v>
      </c>
      <c r="C506" s="1048">
        <v>45739</v>
      </c>
      <c r="D506" s="425" t="s">
        <v>1079</v>
      </c>
      <c r="E506" s="718" t="s">
        <v>4426</v>
      </c>
      <c r="F506" s="1047" t="s">
        <v>4427</v>
      </c>
      <c r="G506" s="425" t="s">
        <v>816</v>
      </c>
    </row>
    <row r="507" spans="1:7" ht="58">
      <c r="A507" s="1230">
        <v>603</v>
      </c>
      <c r="B507" s="1174">
        <v>1.19</v>
      </c>
      <c r="C507" s="1048">
        <v>45739</v>
      </c>
      <c r="D507" s="425" t="s">
        <v>53</v>
      </c>
      <c r="E507" s="718" t="s">
        <v>4428</v>
      </c>
      <c r="F507" s="1430" t="s">
        <v>4443</v>
      </c>
      <c r="G507" s="425" t="s">
        <v>816</v>
      </c>
    </row>
    <row r="508" spans="1:7" ht="29">
      <c r="A508" s="1230">
        <v>604</v>
      </c>
      <c r="B508" s="1174">
        <v>1.19</v>
      </c>
      <c r="C508" s="1048">
        <v>45739</v>
      </c>
      <c r="D508" s="425" t="s">
        <v>1062</v>
      </c>
      <c r="E508" s="718" t="s">
        <v>4446</v>
      </c>
      <c r="F508" s="718" t="s">
        <v>4430</v>
      </c>
      <c r="G508" s="425" t="s">
        <v>816</v>
      </c>
    </row>
    <row r="509" spans="1:7">
      <c r="A509" s="1230">
        <v>605</v>
      </c>
      <c r="B509" s="1174">
        <v>1.19</v>
      </c>
      <c r="C509" s="1048">
        <v>45739</v>
      </c>
      <c r="D509" s="425" t="s">
        <v>4431</v>
      </c>
      <c r="E509" s="718" t="s">
        <v>1095</v>
      </c>
      <c r="F509" s="718" t="s">
        <v>4432</v>
      </c>
      <c r="G509" s="425" t="s">
        <v>816</v>
      </c>
    </row>
    <row r="510" spans="1:7" ht="29">
      <c r="A510" s="1230">
        <v>606</v>
      </c>
      <c r="B510" s="1174">
        <v>1.19</v>
      </c>
      <c r="C510" s="1048">
        <v>45739</v>
      </c>
      <c r="D510" s="425" t="s">
        <v>768</v>
      </c>
      <c r="E510" s="718" t="s">
        <v>4433</v>
      </c>
      <c r="F510" s="718" t="s">
        <v>4434</v>
      </c>
      <c r="G510" s="425" t="s">
        <v>816</v>
      </c>
    </row>
    <row r="511" spans="1:7">
      <c r="A511" s="1230">
        <v>607</v>
      </c>
      <c r="B511" s="1174">
        <v>1.19</v>
      </c>
      <c r="C511" s="1048">
        <v>45739</v>
      </c>
      <c r="D511" s="1432" t="s">
        <v>57</v>
      </c>
      <c r="E511" s="718" t="s">
        <v>4441</v>
      </c>
      <c r="F511" s="718" t="s">
        <v>4442</v>
      </c>
      <c r="G511" s="425" t="s">
        <v>816</v>
      </c>
    </row>
    <row r="512" spans="1:7">
      <c r="A512" s="1230">
        <v>608</v>
      </c>
      <c r="B512" s="1174">
        <v>1.19</v>
      </c>
      <c r="C512" s="1048">
        <v>45739</v>
      </c>
      <c r="D512" s="425" t="s">
        <v>4409</v>
      </c>
      <c r="E512" s="718" t="s">
        <v>4444</v>
      </c>
      <c r="F512" s="718" t="s">
        <v>4445</v>
      </c>
      <c r="G512" s="425" t="s">
        <v>816</v>
      </c>
    </row>
    <row r="513" spans="1:7">
      <c r="A513" s="1230">
        <v>609</v>
      </c>
      <c r="B513" s="1174">
        <v>1.19</v>
      </c>
      <c r="C513" s="1048">
        <v>45739</v>
      </c>
      <c r="D513" s="425" t="s">
        <v>4447</v>
      </c>
      <c r="E513" s="718" t="s">
        <v>4448</v>
      </c>
      <c r="F513" s="718" t="s">
        <v>4445</v>
      </c>
      <c r="G513" s="425" t="s">
        <v>816</v>
      </c>
    </row>
    <row r="514" spans="1:7" ht="29">
      <c r="A514" s="1230">
        <v>610</v>
      </c>
      <c r="B514" s="1174">
        <v>1.19</v>
      </c>
      <c r="C514" s="1048">
        <v>45739</v>
      </c>
      <c r="D514" s="425" t="s">
        <v>4449</v>
      </c>
      <c r="E514" s="718" t="s">
        <v>4450</v>
      </c>
      <c r="F514" s="718" t="s">
        <v>4445</v>
      </c>
      <c r="G514" s="425" t="s">
        <v>816</v>
      </c>
    </row>
  </sheetData>
  <phoneticPr fontId="53" type="noConversion"/>
  <hyperlinks>
    <hyperlink ref="D158" location="'5.01 LTSStorageEntry'!A1" display="5.01 LTS, Storage &amp; Entry" xr:uid="{B8A8FA3E-BAC4-4C9A-9A29-93650F9CD1A3}"/>
    <hyperlink ref="D168" location="'5.01 LTSStorageEntry'!A1" display="5.01 LTS, Storage &amp; Entry" xr:uid="{A1ACA560-97C3-4193-A120-95E83A1EB44C}"/>
    <hyperlink ref="D169" location="'5.01 LTSStorageEntry'!A1" display="5.01 LTS, Storage &amp; Entry" xr:uid="{263BE03A-BCFA-4D4A-99CE-E8200029388A}"/>
    <hyperlink ref="D280" location="'11.05 Other_Re-openerPipeline'!A1" display="11.05 Re-Opener Pipeline Log" xr:uid="{15938C03-1D5F-422A-BEB3-892426F295D5}"/>
    <hyperlink ref="D281" location="'11.05a Other_Re-opener Appendix'!A1" display="11.05a Other Re-Opener Appendix" xr:uid="{85BCF0DD-B068-438A-9592-84B2FF0DD36E}"/>
    <hyperlink ref="E412" r:id="rId1" display="Q12@Q25" xr:uid="{1392622B-2210-43A6-B7B3-8E0FF60C65F3}"/>
  </hyperlinks>
  <pageMargins left="0.7" right="0.7" top="0.75" bottom="0.75" header="0.3" footer="0.3"/>
  <pageSetup paperSize="9" orientation="portrait" r:id="rId2"/>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94E1-4A54-4A78-85F3-2F3FDB69542F}">
  <sheetPr codeName="Sheet48">
    <tabColor rgb="FFFF0000"/>
    <pageSetUpPr autoPageBreaks="0"/>
  </sheetPr>
  <dimension ref="A1:CD116"/>
  <sheetViews>
    <sheetView zoomScale="70" zoomScaleNormal="70" workbookViewId="0">
      <pane ySplit="7" topLeftCell="A8" activePane="bottomLeft" state="frozen"/>
      <selection activeCell="G59" sqref="G59"/>
      <selection pane="bottomLeft" activeCell="J110" sqref="J110"/>
    </sheetView>
  </sheetViews>
  <sheetFormatPr defaultColWidth="0" defaultRowHeight="14"/>
  <cols>
    <col min="1" max="1" width="14.453125" style="11" customWidth="1"/>
    <col min="2" max="3" width="1.453125" style="11" customWidth="1"/>
    <col min="4" max="4" width="5" style="11" bestFit="1" customWidth="1"/>
    <col min="5" max="5" width="17" style="11" bestFit="1" customWidth="1"/>
    <col min="6" max="6" width="16.54296875" style="11" bestFit="1" customWidth="1"/>
    <col min="7" max="7" width="18.453125" style="11" bestFit="1" customWidth="1"/>
    <col min="8" max="8" width="27.453125" style="11" bestFit="1" customWidth="1"/>
    <col min="9" max="9" width="35.453125" style="11" customWidth="1"/>
    <col min="10" max="10" width="27.453125" style="11" customWidth="1"/>
    <col min="11" max="15" width="1.54296875" style="11" customWidth="1"/>
    <col min="16" max="33" width="18.453125" style="11" hidden="1" customWidth="1"/>
    <col min="34" max="40" width="14" style="11" hidden="1" customWidth="1"/>
    <col min="41" max="82" width="18.453125" style="11" hidden="1" customWidth="1"/>
    <col min="83" max="16384" width="14" style="11" hidden="1"/>
  </cols>
  <sheetData>
    <row r="1" spans="1:10" s="2" customFormat="1" ht="25">
      <c r="A1" s="62" t="s">
        <v>1365</v>
      </c>
      <c r="B1" s="3"/>
      <c r="H1" s="4"/>
      <c r="I1" s="4"/>
      <c r="J1" s="4"/>
    </row>
    <row r="2" spans="1:10" s="2" customFormat="1" ht="25">
      <c r="A2" s="4" t="str">
        <f>Cover!$E$13</f>
        <v>Master</v>
      </c>
      <c r="B2" s="3"/>
    </row>
    <row r="3" spans="1:10" s="2" customFormat="1" ht="25">
      <c r="A3" s="4">
        <f>Cover!$E$15</f>
        <v>2025</v>
      </c>
      <c r="B3" s="4"/>
      <c r="C3" s="4"/>
      <c r="D3" s="4"/>
    </row>
    <row r="4" spans="1:10" s="5" customFormat="1" ht="25.5" thickBot="1">
      <c r="A4" s="1302" t="s">
        <v>2891</v>
      </c>
      <c r="B4" s="6"/>
    </row>
    <row r="5" spans="1:10" ht="15.5">
      <c r="A5" s="260"/>
      <c r="B5" s="261"/>
      <c r="C5" s="9"/>
      <c r="D5" s="9"/>
      <c r="E5" s="9"/>
      <c r="F5" s="9"/>
      <c r="G5" s="9"/>
      <c r="H5" s="262"/>
      <c r="I5" s="262"/>
      <c r="J5" s="262"/>
    </row>
    <row r="6" spans="1:10" s="266" customFormat="1" ht="15.5">
      <c r="A6" s="264"/>
      <c r="B6" s="265"/>
      <c r="C6" s="36"/>
      <c r="D6" s="36" t="s">
        <v>167</v>
      </c>
      <c r="E6" s="36" t="s">
        <v>168</v>
      </c>
      <c r="F6" s="36" t="s">
        <v>1624</v>
      </c>
      <c r="G6" s="36" t="s">
        <v>238</v>
      </c>
      <c r="H6" s="11"/>
      <c r="I6" s="11"/>
      <c r="J6" s="11"/>
    </row>
    <row r="7" spans="1:10" ht="27">
      <c r="H7" s="272" t="s">
        <v>2892</v>
      </c>
      <c r="I7" s="272" t="s">
        <v>2893</v>
      </c>
      <c r="J7" s="272" t="s">
        <v>2894</v>
      </c>
    </row>
    <row r="8" spans="1:10" ht="6.75" customHeight="1">
      <c r="H8" s="801"/>
      <c r="I8" s="801"/>
      <c r="J8" s="801"/>
    </row>
    <row r="9" spans="1:10" s="27" customFormat="1" ht="18">
      <c r="B9" s="28" t="s">
        <v>2895</v>
      </c>
    </row>
    <row r="10" spans="1:10" ht="7.5" customHeight="1">
      <c r="B10" s="75"/>
    </row>
    <row r="11" spans="1:10" s="33" customFormat="1" ht="14.15" customHeight="1">
      <c r="A11" s="340"/>
      <c r="B11" s="340"/>
      <c r="C11" s="34" t="s">
        <v>2896</v>
      </c>
    </row>
    <row r="13" spans="1:10" ht="15.5">
      <c r="A13" s="260"/>
      <c r="B13" s="261"/>
      <c r="C13" s="20"/>
      <c r="D13" s="20"/>
      <c r="E13" s="20"/>
      <c r="F13" s="11" t="s">
        <v>2810</v>
      </c>
      <c r="G13" s="20" t="s">
        <v>2896</v>
      </c>
      <c r="H13" s="267"/>
      <c r="I13" s="267"/>
      <c r="J13" s="267"/>
    </row>
    <row r="14" spans="1:10">
      <c r="A14" s="268"/>
      <c r="B14" s="268"/>
      <c r="C14" s="268"/>
      <c r="D14" s="268"/>
      <c r="E14" s="268"/>
      <c r="F14" s="11" t="s">
        <v>2810</v>
      </c>
      <c r="G14" s="20" t="s">
        <v>2896</v>
      </c>
      <c r="H14" s="267"/>
      <c r="I14" s="267"/>
      <c r="J14" s="267"/>
    </row>
    <row r="15" spans="1:10" s="269" customFormat="1">
      <c r="A15" s="268"/>
      <c r="B15" s="268"/>
      <c r="C15" s="268"/>
      <c r="D15" s="268"/>
      <c r="E15" s="268"/>
      <c r="F15" s="11" t="s">
        <v>2810</v>
      </c>
      <c r="G15" s="20" t="s">
        <v>2896</v>
      </c>
      <c r="H15" s="267"/>
      <c r="I15" s="267"/>
      <c r="J15" s="267"/>
    </row>
    <row r="16" spans="1:10" s="269" customFormat="1">
      <c r="A16" s="268"/>
      <c r="B16" s="268"/>
      <c r="C16" s="268"/>
      <c r="D16" s="268"/>
      <c r="E16" s="268"/>
      <c r="F16" s="11" t="s">
        <v>2810</v>
      </c>
      <c r="G16" s="20" t="s">
        <v>2896</v>
      </c>
      <c r="H16" s="267"/>
      <c r="I16" s="267"/>
      <c r="J16" s="267"/>
    </row>
    <row r="17" spans="6:7" s="269" customFormat="1">
      <c r="F17" s="11" t="s">
        <v>2810</v>
      </c>
      <c r="G17" s="20" t="s">
        <v>2896</v>
      </c>
    </row>
    <row r="18" spans="6:7" s="269" customFormat="1">
      <c r="F18" s="11" t="s">
        <v>2810</v>
      </c>
      <c r="G18" s="20" t="s">
        <v>2896</v>
      </c>
    </row>
    <row r="19" spans="6:7" s="269" customFormat="1">
      <c r="F19" s="11" t="s">
        <v>2810</v>
      </c>
      <c r="G19" s="20" t="s">
        <v>2896</v>
      </c>
    </row>
    <row r="20" spans="6:7" s="269" customFormat="1">
      <c r="F20" s="11" t="s">
        <v>2810</v>
      </c>
      <c r="G20" s="20" t="s">
        <v>2896</v>
      </c>
    </row>
    <row r="21" spans="6:7" s="269" customFormat="1">
      <c r="F21" s="11" t="s">
        <v>2810</v>
      </c>
      <c r="G21" s="20" t="s">
        <v>2896</v>
      </c>
    </row>
    <row r="22" spans="6:7" s="269" customFormat="1">
      <c r="F22" s="11" t="s">
        <v>2810</v>
      </c>
      <c r="G22" s="20" t="s">
        <v>2896</v>
      </c>
    </row>
    <row r="23" spans="6:7" s="269" customFormat="1">
      <c r="F23" s="11" t="s">
        <v>2810</v>
      </c>
      <c r="G23" s="20" t="s">
        <v>2896</v>
      </c>
    </row>
    <row r="24" spans="6:7" s="269" customFormat="1">
      <c r="F24" s="11" t="s">
        <v>2810</v>
      </c>
      <c r="G24" s="20" t="s">
        <v>2896</v>
      </c>
    </row>
    <row r="25" spans="6:7" s="269" customFormat="1">
      <c r="F25" s="11" t="s">
        <v>2810</v>
      </c>
      <c r="G25" s="20" t="s">
        <v>2896</v>
      </c>
    </row>
    <row r="26" spans="6:7" s="269" customFormat="1">
      <c r="F26" s="11" t="s">
        <v>2810</v>
      </c>
      <c r="G26" s="20" t="s">
        <v>2896</v>
      </c>
    </row>
    <row r="27" spans="6:7" s="269" customFormat="1">
      <c r="F27" s="11" t="s">
        <v>2810</v>
      </c>
      <c r="G27" s="20" t="s">
        <v>2896</v>
      </c>
    </row>
    <row r="28" spans="6:7" s="269" customFormat="1">
      <c r="F28" s="11" t="s">
        <v>2810</v>
      </c>
      <c r="G28" s="20" t="s">
        <v>2896</v>
      </c>
    </row>
    <row r="29" spans="6:7" s="266" customFormat="1" ht="15.5">
      <c r="F29" s="11" t="s">
        <v>2810</v>
      </c>
      <c r="G29" s="20" t="s">
        <v>2896</v>
      </c>
    </row>
    <row r="30" spans="6:7">
      <c r="F30" s="11" t="s">
        <v>2810</v>
      </c>
      <c r="G30" s="20" t="s">
        <v>2896</v>
      </c>
    </row>
    <row r="31" spans="6:7">
      <c r="F31" s="11" t="s">
        <v>2810</v>
      </c>
      <c r="G31" s="20" t="s">
        <v>2896</v>
      </c>
    </row>
    <row r="32" spans="6:7" s="27" customFormat="1">
      <c r="F32" s="11" t="s">
        <v>2810</v>
      </c>
      <c r="G32" s="20" t="s">
        <v>2896</v>
      </c>
    </row>
    <row r="33" spans="6:7">
      <c r="F33" s="11" t="s">
        <v>2810</v>
      </c>
      <c r="G33" s="20" t="s">
        <v>2896</v>
      </c>
    </row>
    <row r="34" spans="6:7" s="33" customFormat="1">
      <c r="F34" s="11" t="s">
        <v>2810</v>
      </c>
      <c r="G34" s="20" t="s">
        <v>2896</v>
      </c>
    </row>
    <row r="35" spans="6:7">
      <c r="F35" s="11" t="s">
        <v>2810</v>
      </c>
      <c r="G35" s="20" t="s">
        <v>2896</v>
      </c>
    </row>
    <row r="36" spans="6:7">
      <c r="F36" s="11" t="s">
        <v>2810</v>
      </c>
      <c r="G36" s="20" t="s">
        <v>2896</v>
      </c>
    </row>
    <row r="37" spans="6:7">
      <c r="F37" s="11" t="s">
        <v>2810</v>
      </c>
      <c r="G37" s="20" t="s">
        <v>2896</v>
      </c>
    </row>
    <row r="38" spans="6:7" s="269" customFormat="1">
      <c r="F38" s="11" t="s">
        <v>2810</v>
      </c>
      <c r="G38" s="20" t="s">
        <v>2896</v>
      </c>
    </row>
    <row r="39" spans="6:7" s="269" customFormat="1">
      <c r="F39" s="11" t="s">
        <v>2810</v>
      </c>
      <c r="G39" s="20" t="s">
        <v>2896</v>
      </c>
    </row>
    <row r="40" spans="6:7" s="269" customFormat="1">
      <c r="F40" s="11" t="s">
        <v>2810</v>
      </c>
      <c r="G40" s="20" t="s">
        <v>2896</v>
      </c>
    </row>
    <row r="41" spans="6:7" s="269" customFormat="1">
      <c r="F41" s="11" t="s">
        <v>2810</v>
      </c>
      <c r="G41" s="20" t="s">
        <v>2896</v>
      </c>
    </row>
    <row r="42" spans="6:7" s="269" customFormat="1">
      <c r="F42" s="11" t="s">
        <v>2810</v>
      </c>
      <c r="G42" s="20" t="s">
        <v>2896</v>
      </c>
    </row>
    <row r="43" spans="6:7" s="269" customFormat="1" ht="13.5" customHeight="1">
      <c r="F43" s="11" t="s">
        <v>2810</v>
      </c>
      <c r="G43" s="20" t="s">
        <v>2896</v>
      </c>
    </row>
    <row r="44" spans="6:7" s="269" customFormat="1">
      <c r="F44" s="11" t="s">
        <v>2810</v>
      </c>
      <c r="G44" s="20" t="s">
        <v>2896</v>
      </c>
    </row>
    <row r="45" spans="6:7" s="269" customFormat="1">
      <c r="F45" s="11" t="s">
        <v>2810</v>
      </c>
      <c r="G45" s="20" t="s">
        <v>2896</v>
      </c>
    </row>
    <row r="46" spans="6:7" s="269" customFormat="1">
      <c r="F46" s="11" t="s">
        <v>2810</v>
      </c>
      <c r="G46" s="20" t="s">
        <v>2896</v>
      </c>
    </row>
    <row r="47" spans="6:7" s="269" customFormat="1">
      <c r="F47" s="11" t="s">
        <v>2810</v>
      </c>
      <c r="G47" s="20" t="s">
        <v>2896</v>
      </c>
    </row>
    <row r="48" spans="6:7" s="269" customFormat="1">
      <c r="F48" s="11" t="s">
        <v>2810</v>
      </c>
      <c r="G48" s="20" t="s">
        <v>2896</v>
      </c>
    </row>
    <row r="49" spans="3:7" s="269" customFormat="1">
      <c r="C49" s="268"/>
      <c r="D49" s="268"/>
      <c r="E49" s="268"/>
      <c r="F49" s="11" t="s">
        <v>2810</v>
      </c>
      <c r="G49" s="20" t="s">
        <v>2896</v>
      </c>
    </row>
    <row r="50" spans="3:7" s="269" customFormat="1">
      <c r="C50" s="268"/>
      <c r="D50" s="268"/>
      <c r="E50" s="268"/>
      <c r="F50" s="11" t="s">
        <v>2810</v>
      </c>
      <c r="G50" s="20" t="s">
        <v>2896</v>
      </c>
    </row>
    <row r="51" spans="3:7" s="266" customFormat="1" ht="15.5">
      <c r="C51" s="268"/>
      <c r="D51" s="268"/>
      <c r="E51" s="268"/>
      <c r="F51" s="11" t="s">
        <v>2810</v>
      </c>
      <c r="G51" s="20" t="s">
        <v>2896</v>
      </c>
    </row>
    <row r="52" spans="3:7">
      <c r="C52" s="268"/>
      <c r="D52" s="268"/>
      <c r="E52" s="268"/>
      <c r="F52" s="11" t="s">
        <v>2810</v>
      </c>
      <c r="G52" s="20" t="s">
        <v>2896</v>
      </c>
    </row>
    <row r="53" spans="3:7">
      <c r="C53" s="268"/>
      <c r="D53" s="268"/>
      <c r="E53" s="268"/>
      <c r="F53" s="11" t="s">
        <v>2810</v>
      </c>
      <c r="G53" s="20" t="s">
        <v>2896</v>
      </c>
    </row>
    <row r="54" spans="3:7" s="27" customFormat="1">
      <c r="C54" s="268"/>
      <c r="D54" s="268"/>
      <c r="E54" s="268"/>
      <c r="F54" s="11" t="s">
        <v>2810</v>
      </c>
      <c r="G54" s="20" t="s">
        <v>2896</v>
      </c>
    </row>
    <row r="55" spans="3:7">
      <c r="C55" s="268"/>
      <c r="D55" s="268"/>
      <c r="E55" s="268"/>
      <c r="F55" s="11" t="s">
        <v>2810</v>
      </c>
      <c r="G55" s="20" t="s">
        <v>2896</v>
      </c>
    </row>
    <row r="56" spans="3:7" s="33" customFormat="1">
      <c r="C56" s="268"/>
      <c r="D56" s="268"/>
      <c r="E56" s="268"/>
      <c r="F56" s="11" t="s">
        <v>2810</v>
      </c>
      <c r="G56" s="20" t="s">
        <v>2896</v>
      </c>
    </row>
    <row r="57" spans="3:7">
      <c r="C57" s="268"/>
      <c r="D57" s="268"/>
      <c r="E57" s="268"/>
      <c r="F57" s="11" t="s">
        <v>2810</v>
      </c>
      <c r="G57" s="20" t="s">
        <v>2896</v>
      </c>
    </row>
    <row r="58" spans="3:7">
      <c r="C58" s="268"/>
      <c r="D58" s="268"/>
      <c r="E58" s="268"/>
      <c r="F58" s="11" t="s">
        <v>2810</v>
      </c>
      <c r="G58" s="20" t="s">
        <v>2896</v>
      </c>
    </row>
    <row r="59" spans="3:7">
      <c r="C59" s="268"/>
      <c r="D59" s="268"/>
      <c r="E59" s="268"/>
      <c r="F59" s="11" t="s">
        <v>2810</v>
      </c>
      <c r="G59" s="20" t="s">
        <v>2896</v>
      </c>
    </row>
    <row r="60" spans="3:7" s="269" customFormat="1">
      <c r="C60" s="268"/>
      <c r="D60" s="268"/>
      <c r="E60" s="268"/>
      <c r="F60" s="11" t="s">
        <v>2810</v>
      </c>
      <c r="G60" s="20" t="s">
        <v>2896</v>
      </c>
    </row>
    <row r="61" spans="3:7" s="269" customFormat="1">
      <c r="C61" s="268"/>
      <c r="D61" s="268"/>
      <c r="E61" s="268"/>
      <c r="F61" s="11" t="s">
        <v>2810</v>
      </c>
      <c r="G61" s="20" t="s">
        <v>2896</v>
      </c>
    </row>
    <row r="62" spans="3:7" s="269" customFormat="1">
      <c r="C62" s="11"/>
      <c r="D62" s="11"/>
      <c r="E62" s="11"/>
      <c r="F62" s="11"/>
      <c r="G62" s="11"/>
    </row>
    <row r="63" spans="3:7" s="269" customFormat="1" ht="14.15" customHeight="1">
      <c r="C63" s="34" t="s">
        <v>2897</v>
      </c>
      <c r="D63" s="33"/>
      <c r="E63" s="33"/>
      <c r="F63" s="33"/>
      <c r="G63" s="33"/>
    </row>
    <row r="65" spans="6:7" s="269" customFormat="1">
      <c r="F65" s="11" t="s">
        <v>2810</v>
      </c>
      <c r="G65" s="20" t="s">
        <v>2898</v>
      </c>
    </row>
    <row r="66" spans="6:7" s="269" customFormat="1">
      <c r="F66" s="11" t="s">
        <v>2810</v>
      </c>
      <c r="G66" s="20" t="s">
        <v>2898</v>
      </c>
    </row>
    <row r="67" spans="6:7" s="269" customFormat="1">
      <c r="F67" s="11" t="s">
        <v>2810</v>
      </c>
      <c r="G67" s="20" t="s">
        <v>2898</v>
      </c>
    </row>
    <row r="68" spans="6:7" s="269" customFormat="1">
      <c r="F68" s="11" t="s">
        <v>2810</v>
      </c>
      <c r="G68" s="20" t="s">
        <v>2898</v>
      </c>
    </row>
    <row r="69" spans="6:7" s="269" customFormat="1">
      <c r="F69" s="11" t="s">
        <v>2810</v>
      </c>
      <c r="G69" s="20" t="s">
        <v>2898</v>
      </c>
    </row>
    <row r="70" spans="6:7" s="269" customFormat="1">
      <c r="F70" s="11" t="s">
        <v>2810</v>
      </c>
      <c r="G70" s="20" t="s">
        <v>2898</v>
      </c>
    </row>
    <row r="71" spans="6:7" s="269" customFormat="1">
      <c r="F71" s="11" t="s">
        <v>2810</v>
      </c>
      <c r="G71" s="20" t="s">
        <v>2898</v>
      </c>
    </row>
    <row r="72" spans="6:7" s="269" customFormat="1">
      <c r="F72" s="11" t="s">
        <v>2810</v>
      </c>
      <c r="G72" s="20" t="s">
        <v>2898</v>
      </c>
    </row>
    <row r="73" spans="6:7" s="269" customFormat="1">
      <c r="F73" s="11" t="s">
        <v>2810</v>
      </c>
      <c r="G73" s="20" t="s">
        <v>2898</v>
      </c>
    </row>
    <row r="74" spans="6:7" s="266" customFormat="1" ht="15.5">
      <c r="F74" s="11" t="s">
        <v>2810</v>
      </c>
      <c r="G74" s="20" t="s">
        <v>2898</v>
      </c>
    </row>
    <row r="75" spans="6:7">
      <c r="F75" s="11" t="s">
        <v>2810</v>
      </c>
      <c r="G75" s="20" t="s">
        <v>2898</v>
      </c>
    </row>
    <row r="76" spans="6:7">
      <c r="F76" s="11" t="s">
        <v>2810</v>
      </c>
      <c r="G76" s="20" t="s">
        <v>2898</v>
      </c>
    </row>
    <row r="77" spans="6:7" s="27" customFormat="1">
      <c r="F77" s="11" t="s">
        <v>2810</v>
      </c>
      <c r="G77" s="20" t="s">
        <v>2898</v>
      </c>
    </row>
    <row r="78" spans="6:7">
      <c r="F78" s="11" t="s">
        <v>2810</v>
      </c>
      <c r="G78" s="20" t="s">
        <v>2898</v>
      </c>
    </row>
    <row r="79" spans="6:7" s="33" customFormat="1">
      <c r="F79" s="11" t="s">
        <v>2810</v>
      </c>
      <c r="G79" s="20" t="s">
        <v>2898</v>
      </c>
    </row>
    <row r="80" spans="6:7">
      <c r="F80" s="11" t="s">
        <v>2810</v>
      </c>
      <c r="G80" s="20" t="s">
        <v>2898</v>
      </c>
    </row>
    <row r="81" spans="6:7">
      <c r="F81" s="11" t="s">
        <v>2810</v>
      </c>
      <c r="G81" s="20" t="s">
        <v>2898</v>
      </c>
    </row>
    <row r="82" spans="6:7">
      <c r="F82" s="11" t="s">
        <v>2810</v>
      </c>
      <c r="G82" s="20" t="s">
        <v>2898</v>
      </c>
    </row>
    <row r="83" spans="6:7" s="269" customFormat="1">
      <c r="F83" s="11" t="s">
        <v>2810</v>
      </c>
      <c r="G83" s="20" t="s">
        <v>2898</v>
      </c>
    </row>
    <row r="84" spans="6:7" s="269" customFormat="1">
      <c r="F84" s="11" t="s">
        <v>2810</v>
      </c>
      <c r="G84" s="20" t="s">
        <v>2898</v>
      </c>
    </row>
    <row r="85" spans="6:7" s="269" customFormat="1">
      <c r="F85" s="11" t="s">
        <v>2810</v>
      </c>
      <c r="G85" s="20" t="s">
        <v>2898</v>
      </c>
    </row>
    <row r="86" spans="6:7" s="269" customFormat="1">
      <c r="F86" s="11" t="s">
        <v>2810</v>
      </c>
      <c r="G86" s="20" t="s">
        <v>2898</v>
      </c>
    </row>
    <row r="87" spans="6:7" s="269" customFormat="1">
      <c r="F87" s="11" t="s">
        <v>2810</v>
      </c>
      <c r="G87" s="20" t="s">
        <v>2898</v>
      </c>
    </row>
    <row r="88" spans="6:7" s="269" customFormat="1">
      <c r="F88" s="11" t="s">
        <v>2810</v>
      </c>
      <c r="G88" s="20" t="s">
        <v>2898</v>
      </c>
    </row>
    <row r="89" spans="6:7" s="269" customFormat="1">
      <c r="F89" s="11" t="s">
        <v>2810</v>
      </c>
      <c r="G89" s="20" t="s">
        <v>2898</v>
      </c>
    </row>
    <row r="90" spans="6:7" s="269" customFormat="1">
      <c r="F90" s="11" t="s">
        <v>2810</v>
      </c>
      <c r="G90" s="20" t="s">
        <v>2898</v>
      </c>
    </row>
    <row r="91" spans="6:7" s="269" customFormat="1">
      <c r="F91" s="11" t="s">
        <v>2810</v>
      </c>
      <c r="G91" s="20" t="s">
        <v>2898</v>
      </c>
    </row>
    <row r="92" spans="6:7" s="269" customFormat="1">
      <c r="F92" s="11" t="s">
        <v>2810</v>
      </c>
      <c r="G92" s="20" t="s">
        <v>2898</v>
      </c>
    </row>
    <row r="93" spans="6:7" s="269" customFormat="1">
      <c r="F93" s="11" t="s">
        <v>2810</v>
      </c>
      <c r="G93" s="20" t="s">
        <v>2898</v>
      </c>
    </row>
    <row r="94" spans="6:7" s="269" customFormat="1">
      <c r="F94" s="11" t="s">
        <v>2810</v>
      </c>
      <c r="G94" s="20" t="s">
        <v>2898</v>
      </c>
    </row>
    <row r="95" spans="6:7" s="269" customFormat="1">
      <c r="F95" s="11" t="s">
        <v>2810</v>
      </c>
      <c r="G95" s="20" t="s">
        <v>2898</v>
      </c>
    </row>
    <row r="96" spans="6:7" s="269" customFormat="1">
      <c r="F96" s="11" t="s">
        <v>2810</v>
      </c>
      <c r="G96" s="20" t="s">
        <v>2898</v>
      </c>
    </row>
    <row r="97" spans="6:7" s="266" customFormat="1" ht="15.5">
      <c r="F97" s="11" t="s">
        <v>2810</v>
      </c>
      <c r="G97" s="20" t="s">
        <v>2898</v>
      </c>
    </row>
    <row r="98" spans="6:7">
      <c r="F98" s="11" t="s">
        <v>2810</v>
      </c>
      <c r="G98" s="20" t="s">
        <v>2898</v>
      </c>
    </row>
    <row r="99" spans="6:7">
      <c r="F99" s="11" t="s">
        <v>2810</v>
      </c>
      <c r="G99" s="20" t="s">
        <v>2898</v>
      </c>
    </row>
    <row r="100" spans="6:7" s="27" customFormat="1">
      <c r="F100" s="11" t="s">
        <v>2810</v>
      </c>
      <c r="G100" s="20" t="s">
        <v>2898</v>
      </c>
    </row>
    <row r="101" spans="6:7">
      <c r="F101" s="11" t="s">
        <v>2810</v>
      </c>
      <c r="G101" s="20" t="s">
        <v>2898</v>
      </c>
    </row>
    <row r="102" spans="6:7" s="33" customFormat="1">
      <c r="F102" s="11" t="s">
        <v>2810</v>
      </c>
      <c r="G102" s="20" t="s">
        <v>2898</v>
      </c>
    </row>
    <row r="103" spans="6:7">
      <c r="F103" s="11" t="s">
        <v>2810</v>
      </c>
      <c r="G103" s="20" t="s">
        <v>2898</v>
      </c>
    </row>
    <row r="104" spans="6:7">
      <c r="F104" s="11" t="s">
        <v>2810</v>
      </c>
      <c r="G104" s="20" t="s">
        <v>2898</v>
      </c>
    </row>
    <row r="105" spans="6:7">
      <c r="F105" s="11" t="s">
        <v>2810</v>
      </c>
      <c r="G105" s="20" t="s">
        <v>2898</v>
      </c>
    </row>
    <row r="106" spans="6:7" s="269" customFormat="1">
      <c r="F106" s="11" t="s">
        <v>2810</v>
      </c>
      <c r="G106" s="20" t="s">
        <v>2898</v>
      </c>
    </row>
    <row r="107" spans="6:7" s="269" customFormat="1">
      <c r="F107" s="11" t="s">
        <v>2810</v>
      </c>
      <c r="G107" s="20" t="s">
        <v>2898</v>
      </c>
    </row>
    <row r="108" spans="6:7" s="269" customFormat="1">
      <c r="F108" s="11" t="s">
        <v>2810</v>
      </c>
      <c r="G108" s="20" t="s">
        <v>2898</v>
      </c>
    </row>
    <row r="109" spans="6:7" s="269" customFormat="1">
      <c r="F109" s="11" t="s">
        <v>2810</v>
      </c>
      <c r="G109" s="20" t="s">
        <v>2898</v>
      </c>
    </row>
    <row r="110" spans="6:7" s="269" customFormat="1">
      <c r="F110" s="11" t="s">
        <v>2810</v>
      </c>
      <c r="G110" s="20" t="s">
        <v>2898</v>
      </c>
    </row>
    <row r="111" spans="6:7" s="269" customFormat="1">
      <c r="F111" s="11" t="s">
        <v>2810</v>
      </c>
      <c r="G111" s="20" t="s">
        <v>2898</v>
      </c>
    </row>
    <row r="112" spans="6:7" s="269" customFormat="1">
      <c r="F112" s="11" t="s">
        <v>2810</v>
      </c>
      <c r="G112" s="20" t="s">
        <v>2898</v>
      </c>
    </row>
    <row r="113" spans="2:7" s="269" customFormat="1">
      <c r="B113" s="11"/>
      <c r="C113" s="11"/>
      <c r="D113" s="11"/>
      <c r="E113" s="11"/>
      <c r="F113" s="11" t="s">
        <v>2810</v>
      </c>
      <c r="G113" s="20" t="s">
        <v>2898</v>
      </c>
    </row>
    <row r="114" spans="2:7" s="269" customFormat="1">
      <c r="B114" s="11"/>
      <c r="C114" s="11"/>
      <c r="D114" s="11"/>
      <c r="E114" s="11"/>
      <c r="F114" s="11" t="s">
        <v>2810</v>
      </c>
      <c r="G114" s="20" t="s">
        <v>2898</v>
      </c>
    </row>
    <row r="115" spans="2:7" s="269" customFormat="1">
      <c r="B115" s="11"/>
      <c r="C115" s="11"/>
      <c r="D115" s="11"/>
      <c r="E115" s="11"/>
      <c r="F115" s="11"/>
      <c r="G115" s="11"/>
    </row>
    <row r="116" spans="2:7" s="269" customFormat="1" ht="18">
      <c r="B116" s="28" t="s">
        <v>1553</v>
      </c>
      <c r="C116" s="27"/>
      <c r="D116" s="27"/>
      <c r="E116" s="27"/>
      <c r="F116" s="27"/>
      <c r="G116" s="27"/>
    </row>
  </sheetData>
  <dataValidations count="1">
    <dataValidation type="list" allowBlank="1" showInputMessage="1" showErrorMessage="1" sqref="I65:I114 I13:I61" xr:uid="{E20B91A4-86F7-4FC7-A3BF-17CD5E997623}">
      <formula1>"Yes,No"</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D13C-D238-408A-B8E7-976EE2FE1A62}">
  <sheetPr codeName="Sheet18">
    <tabColor theme="9"/>
    <pageSetUpPr autoPageBreaks="0"/>
  </sheetPr>
  <dimension ref="A1:BK61"/>
  <sheetViews>
    <sheetView zoomScale="55" zoomScaleNormal="55" workbookViewId="0">
      <selection activeCell="M61" sqref="M61:R61"/>
    </sheetView>
  </sheetViews>
  <sheetFormatPr defaultColWidth="0" defaultRowHeight="14"/>
  <cols>
    <col min="1" max="1" width="14.453125" style="11" customWidth="1"/>
    <col min="2" max="3" width="1.54296875" style="11" customWidth="1"/>
    <col min="4" max="5" width="23.453125" style="11" bestFit="1" customWidth="1"/>
    <col min="6" max="6" width="13.54296875" style="11" bestFit="1" customWidth="1"/>
    <col min="7" max="7" width="26.453125" style="11" bestFit="1" customWidth="1"/>
    <col min="8" max="8" width="27.453125" style="11" bestFit="1" customWidth="1"/>
    <col min="9" max="9" width="10.54296875" style="11" bestFit="1" customWidth="1"/>
    <col min="10" max="10" width="11.453125" style="11" bestFit="1" customWidth="1"/>
    <col min="11" max="11" width="20.54296875" style="11" bestFit="1" customWidth="1"/>
    <col min="12" max="12" width="13.54296875" style="11" bestFit="1" customWidth="1"/>
    <col min="13" max="13" width="5.453125" style="11" bestFit="1" customWidth="1"/>
    <col min="14" max="18" width="18.453125" style="11" customWidth="1"/>
    <col min="19" max="24" width="1.54296875" style="11" customWidth="1"/>
    <col min="25" max="63" width="18.453125" style="11" hidden="1" customWidth="1"/>
    <col min="64" max="16384" width="14" style="11" hidden="1"/>
  </cols>
  <sheetData>
    <row r="1" spans="1:18" s="2" customFormat="1" ht="25">
      <c r="A1" s="62" t="s">
        <v>1365</v>
      </c>
      <c r="B1" s="3"/>
      <c r="H1" s="4" t="s">
        <v>1</v>
      </c>
      <c r="P1" s="3"/>
    </row>
    <row r="2" spans="1:18" s="2" customFormat="1" ht="25">
      <c r="A2" s="4" t="str">
        <f>Cover!$E$13</f>
        <v>Master</v>
      </c>
      <c r="B2" s="3"/>
    </row>
    <row r="3" spans="1:18" s="2" customFormat="1" ht="25">
      <c r="A3" s="4">
        <f>Cover!$E$15</f>
        <v>2025</v>
      </c>
      <c r="B3" s="4"/>
      <c r="C3" s="4"/>
      <c r="D3" s="4"/>
    </row>
    <row r="4" spans="1:18" s="5" customFormat="1" ht="25.5" thickBot="1">
      <c r="A4" s="1302" t="s">
        <v>68</v>
      </c>
      <c r="B4" s="6"/>
    </row>
    <row r="5" spans="1:18" ht="15.5">
      <c r="A5" s="355"/>
      <c r="B5" s="357"/>
      <c r="C5" s="357"/>
      <c r="D5" s="9"/>
      <c r="E5" s="9"/>
      <c r="F5" s="9"/>
      <c r="G5" s="9"/>
      <c r="H5" s="356"/>
      <c r="I5" s="356"/>
      <c r="J5" s="356"/>
      <c r="K5" s="356"/>
      <c r="L5" s="356"/>
      <c r="M5" s="355"/>
      <c r="N5" s="362" t="s">
        <v>1743</v>
      </c>
      <c r="O5" s="428"/>
      <c r="P5" s="428"/>
      <c r="Q5" s="428"/>
      <c r="R5" s="429"/>
    </row>
    <row r="6" spans="1:18" ht="15.5">
      <c r="A6" s="347"/>
      <c r="B6" s="352"/>
      <c r="C6" s="352"/>
      <c r="D6" s="36" t="s">
        <v>164</v>
      </c>
      <c r="E6" s="36" t="s">
        <v>165</v>
      </c>
      <c r="F6" s="36" t="s">
        <v>171</v>
      </c>
      <c r="G6" s="36" t="s">
        <v>1555</v>
      </c>
      <c r="H6" s="358" t="s">
        <v>2509</v>
      </c>
      <c r="I6" s="358" t="s">
        <v>174</v>
      </c>
      <c r="J6" s="358" t="s">
        <v>196</v>
      </c>
      <c r="K6" s="358" t="s">
        <v>1535</v>
      </c>
      <c r="L6" s="358" t="s">
        <v>1536</v>
      </c>
      <c r="M6" s="358" t="s">
        <v>175</v>
      </c>
      <c r="N6" s="350">
        <v>2022</v>
      </c>
      <c r="O6" s="349">
        <v>2023</v>
      </c>
      <c r="P6" s="349">
        <v>2024</v>
      </c>
      <c r="Q6" s="349">
        <v>2025</v>
      </c>
      <c r="R6" s="348">
        <v>2026</v>
      </c>
    </row>
    <row r="7" spans="1:18" ht="7.5" customHeight="1">
      <c r="B7" s="75"/>
    </row>
    <row r="8" spans="1:18" ht="20">
      <c r="A8" s="27"/>
      <c r="B8" s="437" t="s">
        <v>472</v>
      </c>
      <c r="C8" s="27"/>
      <c r="D8" s="27"/>
      <c r="E8" s="27"/>
      <c r="F8" s="27"/>
      <c r="G8" s="27"/>
      <c r="H8" s="27"/>
      <c r="I8" s="27"/>
      <c r="J8" s="27"/>
      <c r="K8" s="27"/>
      <c r="L8" s="27"/>
      <c r="M8" s="27"/>
      <c r="N8" s="27"/>
      <c r="O8" s="27"/>
      <c r="P8" s="27"/>
      <c r="Q8" s="27"/>
      <c r="R8" s="27"/>
    </row>
    <row r="9" spans="1:18" ht="7.5" customHeight="1">
      <c r="B9" s="75"/>
    </row>
    <row r="10" spans="1:18" ht="18">
      <c r="A10" s="27"/>
      <c r="B10" s="28" t="s">
        <v>2512</v>
      </c>
      <c r="C10" s="27"/>
      <c r="D10" s="27"/>
      <c r="E10" s="27"/>
      <c r="F10" s="27"/>
      <c r="G10" s="27"/>
      <c r="H10" s="27"/>
      <c r="I10" s="27"/>
      <c r="J10" s="27"/>
      <c r="K10" s="27"/>
      <c r="L10" s="27"/>
      <c r="M10" s="27"/>
      <c r="N10" s="27"/>
      <c r="O10" s="27"/>
      <c r="P10" s="27"/>
      <c r="Q10" s="27"/>
      <c r="R10" s="27"/>
    </row>
    <row r="11" spans="1:18" ht="15.5">
      <c r="A11" s="347"/>
      <c r="B11" s="352"/>
      <c r="C11" s="352"/>
      <c r="D11" s="36"/>
      <c r="E11" s="36"/>
      <c r="F11" s="36"/>
      <c r="G11" s="36"/>
      <c r="H11" s="358"/>
      <c r="I11" s="358"/>
      <c r="J11" s="358"/>
      <c r="K11" s="358"/>
      <c r="L11" s="358"/>
      <c r="M11" s="358"/>
      <c r="N11" s="430"/>
      <c r="O11" s="430"/>
      <c r="P11" s="430"/>
      <c r="Q11" s="430"/>
      <c r="R11" s="430"/>
    </row>
    <row r="12" spans="1:18">
      <c r="A12" s="402" t="s">
        <v>2514</v>
      </c>
      <c r="B12" s="29"/>
      <c r="C12" s="29"/>
      <c r="D12" s="9" t="s">
        <v>189</v>
      </c>
      <c r="E12" s="365" t="s">
        <v>178</v>
      </c>
      <c r="F12" s="9"/>
      <c r="G12" s="9" t="s">
        <v>2608</v>
      </c>
      <c r="H12" s="9"/>
      <c r="I12" s="351" t="s">
        <v>184</v>
      </c>
      <c r="J12" s="351"/>
      <c r="K12" s="347" t="s">
        <v>2425</v>
      </c>
      <c r="L12" s="351" t="s">
        <v>2540</v>
      </c>
      <c r="M12" s="364" t="s">
        <v>185</v>
      </c>
      <c r="N12" s="1118">
        <f>SUMIFS(N$30:N$48,$E$30:$E$48,$E12,$K$30:$K$48,$K12,$L$30:$L$48,$L12)</f>
        <v>0</v>
      </c>
      <c r="O12" s="1118">
        <f t="shared" ref="O12:R15" si="0">SUMIFS(O$23:O$51,$E$23:$E$51,$E12,$K$23:$K$51,$K12,$L$23:$L$51,$L12)</f>
        <v>0</v>
      </c>
      <c r="P12" s="1118">
        <f t="shared" si="0"/>
        <v>0</v>
      </c>
      <c r="Q12" s="1118">
        <f t="shared" si="0"/>
        <v>0</v>
      </c>
      <c r="R12" s="1118">
        <f t="shared" si="0"/>
        <v>0</v>
      </c>
    </row>
    <row r="13" spans="1:18">
      <c r="A13" s="402" t="s">
        <v>2514</v>
      </c>
      <c r="B13" s="29"/>
      <c r="C13" s="29"/>
      <c r="D13" s="9" t="s">
        <v>189</v>
      </c>
      <c r="E13" s="9" t="s">
        <v>171</v>
      </c>
      <c r="F13" s="9" t="s">
        <v>181</v>
      </c>
      <c r="G13" s="9" t="s">
        <v>2608</v>
      </c>
      <c r="H13" s="9"/>
      <c r="I13" s="351" t="s">
        <v>184</v>
      </c>
      <c r="J13" s="351"/>
      <c r="K13" s="347" t="s">
        <v>2425</v>
      </c>
      <c r="L13" s="351" t="s">
        <v>2540</v>
      </c>
      <c r="M13" s="364" t="s">
        <v>185</v>
      </c>
      <c r="N13" s="1118">
        <f>SUMIFS(N$30:N$48,$E$30:$E$48,$E13,$K$30:$K$48,$K13,$L$30:$L$48,$L13)</f>
        <v>0</v>
      </c>
      <c r="O13" s="1118">
        <f t="shared" si="0"/>
        <v>0</v>
      </c>
      <c r="P13" s="1118">
        <f t="shared" si="0"/>
        <v>0</v>
      </c>
      <c r="Q13" s="1118">
        <f t="shared" si="0"/>
        <v>0</v>
      </c>
      <c r="R13" s="1118">
        <f t="shared" si="0"/>
        <v>0</v>
      </c>
    </row>
    <row r="14" spans="1:18">
      <c r="A14" s="402" t="s">
        <v>2514</v>
      </c>
      <c r="B14" s="29"/>
      <c r="C14" s="29"/>
      <c r="D14" s="9" t="s">
        <v>189</v>
      </c>
      <c r="E14" s="365" t="s">
        <v>210</v>
      </c>
      <c r="F14" s="9"/>
      <c r="G14" s="9" t="s">
        <v>2608</v>
      </c>
      <c r="H14" s="9"/>
      <c r="I14" s="351" t="s">
        <v>184</v>
      </c>
      <c r="J14" s="351"/>
      <c r="K14" s="347" t="s">
        <v>2425</v>
      </c>
      <c r="L14" s="351" t="s">
        <v>2540</v>
      </c>
      <c r="M14" s="364" t="s">
        <v>185</v>
      </c>
      <c r="N14" s="1118">
        <f>SUMIFS(N$30:N$48,$E$30:$E$48,$E14,$K$30:$K$48,$K14,$L$30:$L$48,$L14)</f>
        <v>0</v>
      </c>
      <c r="O14" s="1118">
        <f t="shared" si="0"/>
        <v>0</v>
      </c>
      <c r="P14" s="1118">
        <f t="shared" si="0"/>
        <v>0</v>
      </c>
      <c r="Q14" s="1118">
        <f t="shared" si="0"/>
        <v>0</v>
      </c>
      <c r="R14" s="1118">
        <f t="shared" si="0"/>
        <v>0</v>
      </c>
    </row>
    <row r="15" spans="1:18">
      <c r="A15" s="402" t="s">
        <v>2514</v>
      </c>
      <c r="B15" s="29"/>
      <c r="C15" s="29"/>
      <c r="D15" s="9" t="s">
        <v>189</v>
      </c>
      <c r="E15" s="365" t="s">
        <v>201</v>
      </c>
      <c r="F15" s="9"/>
      <c r="G15" s="9" t="s">
        <v>2608</v>
      </c>
      <c r="H15" s="9"/>
      <c r="I15" s="351" t="s">
        <v>184</v>
      </c>
      <c r="J15" s="351"/>
      <c r="K15" s="347" t="s">
        <v>2425</v>
      </c>
      <c r="L15" s="351" t="s">
        <v>2540</v>
      </c>
      <c r="M15" s="364" t="s">
        <v>185</v>
      </c>
      <c r="N15" s="1118">
        <f>SUMIFS(N$30:N$48,$E$30:$E$48,$E15,$K$30:$K$48,$K15,$L$30:$L$48,$L15)</f>
        <v>0</v>
      </c>
      <c r="O15" s="1118">
        <f t="shared" si="0"/>
        <v>0</v>
      </c>
      <c r="P15" s="1118">
        <f t="shared" si="0"/>
        <v>0</v>
      </c>
      <c r="Q15" s="1118">
        <f t="shared" si="0"/>
        <v>0</v>
      </c>
      <c r="R15" s="1118">
        <f t="shared" si="0"/>
        <v>0</v>
      </c>
    </row>
    <row r="16" spans="1:18">
      <c r="A16" s="402"/>
      <c r="B16" s="29"/>
      <c r="C16" s="29"/>
      <c r="D16" s="9"/>
      <c r="E16" s="365"/>
      <c r="F16" s="9"/>
      <c r="G16" s="9"/>
      <c r="H16" s="9"/>
      <c r="I16" s="351"/>
      <c r="J16" s="351"/>
      <c r="K16" s="347"/>
      <c r="L16" s="351" t="s">
        <v>1544</v>
      </c>
      <c r="M16" s="364"/>
      <c r="N16" s="1120">
        <f>SUM(N12:N15)</f>
        <v>0</v>
      </c>
      <c r="O16" s="1120">
        <f t="shared" ref="O16:R16" si="1">SUM(O12:O15)</f>
        <v>0</v>
      </c>
      <c r="P16" s="1120">
        <f t="shared" si="1"/>
        <v>0</v>
      </c>
      <c r="Q16" s="1120">
        <f t="shared" si="1"/>
        <v>0</v>
      </c>
      <c r="R16" s="1120">
        <f t="shared" si="1"/>
        <v>0</v>
      </c>
    </row>
    <row r="18" spans="1:18">
      <c r="A18" s="402" t="s">
        <v>2514</v>
      </c>
      <c r="B18" s="29"/>
      <c r="C18" s="29"/>
      <c r="D18" s="9" t="s">
        <v>189</v>
      </c>
      <c r="E18" s="365" t="s">
        <v>178</v>
      </c>
      <c r="F18" s="9"/>
      <c r="G18" s="9" t="s">
        <v>2608</v>
      </c>
      <c r="H18" s="9"/>
      <c r="I18" s="351" t="s">
        <v>184</v>
      </c>
      <c r="J18" s="351"/>
      <c r="K18" s="351" t="s">
        <v>2574</v>
      </c>
      <c r="L18" s="351" t="s">
        <v>2425</v>
      </c>
      <c r="M18" s="364" t="s">
        <v>185</v>
      </c>
      <c r="N18" s="1118">
        <f>SUMIFS(N$30:N$48,$E$30:$E$48,$E18,$K$30:$K$48,$K18,$L$30:$L$48,$L18)</f>
        <v>0</v>
      </c>
      <c r="O18" s="1118">
        <f t="shared" ref="O18:R21" si="2">SUMIFS(O$23:O$51,$E$23:$E$51,$E18,$K$23:$K$51,$K18,$L$23:$L$51,$L18)</f>
        <v>0</v>
      </c>
      <c r="P18" s="1118">
        <f t="shared" si="2"/>
        <v>0</v>
      </c>
      <c r="Q18" s="1118">
        <f t="shared" si="2"/>
        <v>0</v>
      </c>
      <c r="R18" s="1118">
        <f t="shared" si="2"/>
        <v>0</v>
      </c>
    </row>
    <row r="19" spans="1:18">
      <c r="A19" s="402" t="s">
        <v>2514</v>
      </c>
      <c r="B19" s="29"/>
      <c r="C19" s="29"/>
      <c r="D19" s="9" t="s">
        <v>189</v>
      </c>
      <c r="E19" s="9" t="s">
        <v>171</v>
      </c>
      <c r="F19" s="9" t="s">
        <v>181</v>
      </c>
      <c r="G19" s="9" t="s">
        <v>2608</v>
      </c>
      <c r="H19" s="9"/>
      <c r="I19" s="351" t="s">
        <v>184</v>
      </c>
      <c r="J19" s="351"/>
      <c r="K19" s="351" t="s">
        <v>2574</v>
      </c>
      <c r="L19" s="351" t="s">
        <v>2425</v>
      </c>
      <c r="M19" s="364" t="s">
        <v>185</v>
      </c>
      <c r="N19" s="1118">
        <f>SUMIFS(N$30:N$48,$E$30:$E$48,$E19,$K$30:$K$48,$K19,$L$30:$L$48,$L19)</f>
        <v>0</v>
      </c>
      <c r="O19" s="1118">
        <f t="shared" si="2"/>
        <v>0</v>
      </c>
      <c r="P19" s="1118">
        <f t="shared" si="2"/>
        <v>0</v>
      </c>
      <c r="Q19" s="1118">
        <f t="shared" si="2"/>
        <v>0</v>
      </c>
      <c r="R19" s="1118">
        <f t="shared" si="2"/>
        <v>0</v>
      </c>
    </row>
    <row r="20" spans="1:18">
      <c r="A20" s="402" t="s">
        <v>2514</v>
      </c>
      <c r="B20" s="29"/>
      <c r="C20" s="29"/>
      <c r="D20" s="9" t="s">
        <v>189</v>
      </c>
      <c r="E20" s="365" t="s">
        <v>210</v>
      </c>
      <c r="F20" s="9"/>
      <c r="G20" s="9" t="s">
        <v>2608</v>
      </c>
      <c r="H20" s="9"/>
      <c r="I20" s="351" t="s">
        <v>184</v>
      </c>
      <c r="J20" s="351"/>
      <c r="K20" s="351" t="s">
        <v>2574</v>
      </c>
      <c r="L20" s="351" t="s">
        <v>2425</v>
      </c>
      <c r="M20" s="364" t="s">
        <v>185</v>
      </c>
      <c r="N20" s="1118">
        <f>SUMIFS(N$30:N$48,$E$30:$E$48,$E20,$K$30:$K$48,$K20,$L$30:$L$48,$L20)</f>
        <v>0</v>
      </c>
      <c r="O20" s="1118">
        <f t="shared" si="2"/>
        <v>0</v>
      </c>
      <c r="P20" s="1118">
        <f t="shared" si="2"/>
        <v>0</v>
      </c>
      <c r="Q20" s="1118">
        <f t="shared" si="2"/>
        <v>0</v>
      </c>
      <c r="R20" s="1118">
        <f t="shared" si="2"/>
        <v>0</v>
      </c>
    </row>
    <row r="21" spans="1:18" ht="13.4" customHeight="1">
      <c r="A21" s="402" t="s">
        <v>2514</v>
      </c>
      <c r="B21" s="29"/>
      <c r="C21" s="29"/>
      <c r="D21" s="9" t="s">
        <v>189</v>
      </c>
      <c r="E21" s="365" t="s">
        <v>201</v>
      </c>
      <c r="F21" s="9"/>
      <c r="G21" s="9" t="s">
        <v>2608</v>
      </c>
      <c r="H21" s="9"/>
      <c r="I21" s="351" t="s">
        <v>184</v>
      </c>
      <c r="J21" s="351"/>
      <c r="K21" s="351" t="s">
        <v>2574</v>
      </c>
      <c r="L21" s="351" t="s">
        <v>2425</v>
      </c>
      <c r="M21" s="364" t="s">
        <v>185</v>
      </c>
      <c r="N21" s="1118">
        <f>SUMIFS(N$30:N$48,$E$30:$E$48,$E21,$K$30:$K$48,$K21,$L$30:$L$48,$L21)</f>
        <v>0</v>
      </c>
      <c r="O21" s="1118">
        <f t="shared" si="2"/>
        <v>0</v>
      </c>
      <c r="P21" s="1118">
        <f t="shared" si="2"/>
        <v>0</v>
      </c>
      <c r="Q21" s="1118">
        <f t="shared" si="2"/>
        <v>0</v>
      </c>
      <c r="R21" s="1118">
        <f t="shared" si="2"/>
        <v>0</v>
      </c>
    </row>
    <row r="22" spans="1:18">
      <c r="A22" s="402"/>
      <c r="B22" s="29"/>
      <c r="C22" s="29"/>
      <c r="D22" s="9"/>
      <c r="E22" s="365"/>
      <c r="F22" s="9"/>
      <c r="G22" s="9"/>
      <c r="H22" s="9"/>
      <c r="I22" s="351"/>
      <c r="J22" s="351"/>
      <c r="K22" s="347"/>
      <c r="L22" s="351" t="s">
        <v>1544</v>
      </c>
      <c r="M22" s="364"/>
      <c r="N22" s="1120">
        <f>SUM(N18:N21)</f>
        <v>0</v>
      </c>
      <c r="O22" s="1120">
        <f t="shared" ref="O22" si="3">SUM(O18:O21)</f>
        <v>0</v>
      </c>
      <c r="P22" s="1120">
        <f t="shared" ref="P22" si="4">SUM(P18:P21)</f>
        <v>0</v>
      </c>
      <c r="Q22" s="1120">
        <f t="shared" ref="Q22" si="5">SUM(Q18:Q21)</f>
        <v>0</v>
      </c>
      <c r="R22" s="1120">
        <f t="shared" ref="R22" si="6">SUM(R18:R21)</f>
        <v>0</v>
      </c>
    </row>
    <row r="23" spans="1:18" ht="13.4" customHeight="1">
      <c r="A23" s="402"/>
      <c r="B23" s="352"/>
      <c r="C23" s="352"/>
      <c r="D23" s="36"/>
      <c r="E23" s="36"/>
      <c r="F23" s="36"/>
      <c r="G23" s="36"/>
      <c r="H23" s="358"/>
      <c r="I23" s="358"/>
      <c r="J23" s="358"/>
      <c r="K23" s="358"/>
      <c r="L23" s="358"/>
      <c r="M23" s="358"/>
      <c r="N23" s="1124"/>
      <c r="O23" s="1124"/>
      <c r="P23" s="1124"/>
      <c r="Q23" s="1124"/>
      <c r="R23" s="1124"/>
    </row>
    <row r="24" spans="1:18">
      <c r="A24" s="402"/>
      <c r="B24" s="29"/>
      <c r="C24" s="29"/>
      <c r="D24" s="9"/>
      <c r="E24" s="365"/>
      <c r="F24" s="9"/>
      <c r="G24" s="9"/>
      <c r="H24" s="9"/>
      <c r="I24" s="351"/>
      <c r="J24" s="351"/>
      <c r="K24" s="347"/>
      <c r="L24" s="351" t="s">
        <v>2899</v>
      </c>
      <c r="M24" s="364"/>
      <c r="N24" s="1120">
        <f>N16+N22</f>
        <v>0</v>
      </c>
      <c r="O24" s="1120">
        <f t="shared" ref="O24:R24" si="7">O16+O22</f>
        <v>0</v>
      </c>
      <c r="P24" s="1120">
        <f t="shared" si="7"/>
        <v>0</v>
      </c>
      <c r="Q24" s="1120">
        <f t="shared" si="7"/>
        <v>0</v>
      </c>
      <c r="R24" s="1120">
        <f t="shared" si="7"/>
        <v>0</v>
      </c>
    </row>
    <row r="25" spans="1:18" ht="13.4" customHeight="1">
      <c r="A25" s="402"/>
      <c r="B25" s="352"/>
      <c r="C25" s="352"/>
      <c r="D25" s="36"/>
      <c r="E25" s="36"/>
      <c r="F25" s="36"/>
      <c r="G25" s="36"/>
      <c r="H25" s="358"/>
      <c r="I25" s="358"/>
      <c r="J25" s="358"/>
      <c r="K25" s="358"/>
      <c r="L25" s="358"/>
      <c r="M25" s="358"/>
      <c r="N25" s="1124"/>
      <c r="O25" s="1124"/>
      <c r="P25" s="1124"/>
      <c r="Q25" s="1124"/>
      <c r="R25" s="1124"/>
    </row>
    <row r="26" spans="1:18" ht="13.4" customHeight="1">
      <c r="A26" s="402" t="s">
        <v>2514</v>
      </c>
      <c r="D26" s="20"/>
      <c r="E26" s="20"/>
      <c r="F26" s="20"/>
      <c r="G26" s="20" t="s">
        <v>472</v>
      </c>
      <c r="H26" s="355"/>
      <c r="I26" s="347" t="s">
        <v>196</v>
      </c>
      <c r="J26" s="347"/>
      <c r="K26" s="347"/>
      <c r="L26" s="347"/>
      <c r="M26" s="355" t="s">
        <v>197</v>
      </c>
      <c r="N26" s="1120">
        <f>SUM(N52:N59)</f>
        <v>0</v>
      </c>
      <c r="O26" s="1120">
        <f t="shared" ref="O26:R26" si="8">SUM(O52:O59)</f>
        <v>0</v>
      </c>
      <c r="P26" s="1120">
        <f t="shared" si="8"/>
        <v>0</v>
      </c>
      <c r="Q26" s="1120">
        <f t="shared" si="8"/>
        <v>0</v>
      </c>
      <c r="R26" s="1120">
        <f t="shared" si="8"/>
        <v>0</v>
      </c>
    </row>
    <row r="27" spans="1:18" ht="13.4" customHeight="1">
      <c r="A27" s="347"/>
      <c r="B27" s="352"/>
      <c r="C27" s="352"/>
      <c r="D27" s="36"/>
      <c r="E27" s="36"/>
      <c r="F27" s="36"/>
      <c r="G27" s="36"/>
      <c r="H27" s="358"/>
      <c r="I27" s="358"/>
      <c r="J27" s="358"/>
      <c r="K27" s="358"/>
      <c r="L27" s="358"/>
      <c r="M27" s="358"/>
      <c r="N27" s="1124"/>
      <c r="O27" s="1124"/>
      <c r="P27" s="1124"/>
      <c r="Q27" s="1124"/>
      <c r="R27" s="1124"/>
    </row>
    <row r="28" spans="1:18" ht="13.4" customHeight="1">
      <c r="A28" s="27"/>
      <c r="B28" s="28" t="s">
        <v>2567</v>
      </c>
      <c r="C28" s="27"/>
      <c r="D28" s="27"/>
      <c r="E28" s="27"/>
      <c r="F28" s="27"/>
      <c r="G28" s="27"/>
      <c r="H28" s="27"/>
      <c r="I28" s="27"/>
      <c r="J28" s="27"/>
      <c r="K28" s="27"/>
      <c r="L28" s="27"/>
      <c r="M28" s="27"/>
      <c r="N28" s="1110"/>
      <c r="O28" s="1110"/>
      <c r="P28" s="1110"/>
      <c r="Q28" s="1110"/>
      <c r="R28" s="1110"/>
    </row>
    <row r="29" spans="1:18" ht="13.4" customHeight="1">
      <c r="N29" s="399"/>
      <c r="O29" s="399"/>
      <c r="P29" s="399"/>
      <c r="Q29" s="399"/>
      <c r="R29" s="399"/>
    </row>
    <row r="30" spans="1:18" ht="13.4" customHeight="1">
      <c r="A30" s="355"/>
      <c r="B30" s="357"/>
      <c r="C30" s="357"/>
      <c r="D30" s="20" t="s">
        <v>189</v>
      </c>
      <c r="E30" s="20" t="s">
        <v>171</v>
      </c>
      <c r="F30" s="20" t="s">
        <v>181</v>
      </c>
      <c r="G30" s="20" t="s">
        <v>472</v>
      </c>
      <c r="H30" s="355" t="s">
        <v>1744</v>
      </c>
      <c r="I30" s="347" t="s">
        <v>184</v>
      </c>
      <c r="J30" s="347"/>
      <c r="K30" s="347" t="s">
        <v>2425</v>
      </c>
      <c r="L30" s="347" t="s">
        <v>2540</v>
      </c>
      <c r="M30" s="355" t="s">
        <v>185</v>
      </c>
      <c r="N30" s="727"/>
      <c r="O30" s="727"/>
      <c r="P30" s="727"/>
      <c r="Q30" s="727"/>
      <c r="R30" s="727"/>
    </row>
    <row r="31" spans="1:18" ht="13.4" customHeight="1">
      <c r="A31" s="355"/>
      <c r="B31" s="357"/>
      <c r="C31" s="357"/>
      <c r="D31" s="20" t="s">
        <v>189</v>
      </c>
      <c r="E31" s="20" t="s">
        <v>171</v>
      </c>
      <c r="F31" s="20" t="s">
        <v>181</v>
      </c>
      <c r="G31" s="20" t="s">
        <v>472</v>
      </c>
      <c r="H31" s="355" t="s">
        <v>1748</v>
      </c>
      <c r="I31" s="347" t="s">
        <v>184</v>
      </c>
      <c r="J31" s="347"/>
      <c r="K31" s="347" t="s">
        <v>2425</v>
      </c>
      <c r="L31" s="347" t="s">
        <v>2540</v>
      </c>
      <c r="M31" s="355" t="s">
        <v>185</v>
      </c>
      <c r="N31" s="727"/>
      <c r="O31" s="727"/>
      <c r="P31" s="727"/>
      <c r="Q31" s="727"/>
      <c r="R31" s="727"/>
    </row>
    <row r="32" spans="1:18" ht="13.4" customHeight="1">
      <c r="A32" s="355"/>
      <c r="B32" s="357"/>
      <c r="C32" s="357"/>
      <c r="D32" s="20" t="s">
        <v>189</v>
      </c>
      <c r="E32" s="20" t="s">
        <v>171</v>
      </c>
      <c r="F32" s="20" t="s">
        <v>181</v>
      </c>
      <c r="G32" s="20" t="s">
        <v>472</v>
      </c>
      <c r="H32" s="355" t="s">
        <v>2519</v>
      </c>
      <c r="I32" s="347" t="s">
        <v>184</v>
      </c>
      <c r="J32" s="347"/>
      <c r="K32" s="347" t="s">
        <v>2425</v>
      </c>
      <c r="L32" s="347" t="s">
        <v>2540</v>
      </c>
      <c r="M32" s="355" t="s">
        <v>185</v>
      </c>
      <c r="N32" s="1411"/>
      <c r="O32" s="1411"/>
      <c r="P32" s="1411"/>
      <c r="Q32" s="1411"/>
      <c r="R32" s="1411"/>
    </row>
    <row r="33" spans="2:13" ht="13.4" customHeight="1">
      <c r="B33" s="357"/>
      <c r="C33" s="357"/>
      <c r="D33" s="20" t="s">
        <v>189</v>
      </c>
      <c r="E33" s="20" t="s">
        <v>171</v>
      </c>
      <c r="F33" s="20" t="s">
        <v>181</v>
      </c>
      <c r="G33" s="20" t="s">
        <v>472</v>
      </c>
      <c r="H33" s="355" t="s">
        <v>1750</v>
      </c>
      <c r="I33" s="347" t="s">
        <v>184</v>
      </c>
      <c r="J33" s="347"/>
      <c r="K33" s="347" t="s">
        <v>2425</v>
      </c>
      <c r="L33" s="347" t="s">
        <v>2540</v>
      </c>
      <c r="M33" s="355" t="s">
        <v>185</v>
      </c>
    </row>
    <row r="34" spans="2:13">
      <c r="B34" s="13"/>
      <c r="C34" s="13"/>
      <c r="D34" s="367" t="s">
        <v>189</v>
      </c>
      <c r="E34" s="367" t="s">
        <v>178</v>
      </c>
      <c r="F34" s="367"/>
      <c r="G34" s="367" t="s">
        <v>472</v>
      </c>
      <c r="H34" s="355" t="s">
        <v>178</v>
      </c>
      <c r="I34" s="13" t="s">
        <v>184</v>
      </c>
      <c r="J34" s="13"/>
      <c r="K34" s="347" t="s">
        <v>2425</v>
      </c>
      <c r="L34" s="13" t="s">
        <v>2540</v>
      </c>
      <c r="M34" s="367" t="s">
        <v>185</v>
      </c>
    </row>
    <row r="35" spans="2:13" ht="13.5" customHeight="1">
      <c r="B35" s="353"/>
      <c r="C35" s="353"/>
      <c r="D35" s="367" t="s">
        <v>189</v>
      </c>
      <c r="E35" s="367" t="s">
        <v>171</v>
      </c>
      <c r="F35" s="20" t="s">
        <v>181</v>
      </c>
      <c r="G35" s="367" t="s">
        <v>472</v>
      </c>
      <c r="H35" s="355" t="s">
        <v>1752</v>
      </c>
      <c r="I35" s="370" t="s">
        <v>184</v>
      </c>
      <c r="J35" s="370"/>
      <c r="K35" s="347" t="s">
        <v>2425</v>
      </c>
      <c r="L35" s="370" t="s">
        <v>2540</v>
      </c>
      <c r="M35" s="367" t="s">
        <v>185</v>
      </c>
    </row>
    <row r="36" spans="2:13" ht="13.5" customHeight="1">
      <c r="B36" s="353"/>
      <c r="C36" s="353"/>
      <c r="D36" s="367" t="s">
        <v>177</v>
      </c>
      <c r="E36" s="367" t="s">
        <v>210</v>
      </c>
      <c r="F36" s="367"/>
      <c r="G36" s="367" t="s">
        <v>472</v>
      </c>
      <c r="H36" s="355" t="s">
        <v>210</v>
      </c>
      <c r="I36" s="370" t="s">
        <v>184</v>
      </c>
      <c r="J36" s="370"/>
      <c r="K36" s="347" t="s">
        <v>2425</v>
      </c>
      <c r="L36" s="370" t="s">
        <v>2540</v>
      </c>
      <c r="M36" s="367" t="s">
        <v>185</v>
      </c>
    </row>
    <row r="37" spans="2:13" ht="13.5" customHeight="1">
      <c r="B37" s="353"/>
      <c r="C37" s="353"/>
      <c r="D37" s="367" t="s">
        <v>201</v>
      </c>
      <c r="E37" s="367" t="s">
        <v>201</v>
      </c>
      <c r="F37" s="367"/>
      <c r="G37" s="367" t="s">
        <v>472</v>
      </c>
      <c r="H37" s="355" t="s">
        <v>2900</v>
      </c>
      <c r="I37" s="370" t="s">
        <v>184</v>
      </c>
      <c r="J37" s="370"/>
      <c r="K37" s="347" t="s">
        <v>2425</v>
      </c>
      <c r="L37" s="370" t="s">
        <v>2540</v>
      </c>
      <c r="M37" s="367" t="s">
        <v>185</v>
      </c>
    </row>
    <row r="38" spans="2:13" ht="13.5" customHeight="1">
      <c r="B38" s="353"/>
      <c r="C38" s="353"/>
      <c r="D38" s="353"/>
      <c r="E38" s="353"/>
      <c r="F38" s="353"/>
      <c r="G38" s="355"/>
      <c r="H38" s="355"/>
      <c r="I38" s="372"/>
      <c r="J38" s="372"/>
      <c r="K38" s="372"/>
      <c r="L38" s="372"/>
      <c r="M38" s="367"/>
    </row>
    <row r="39" spans="2:13" ht="13.5" customHeight="1">
      <c r="B39" s="28" t="s">
        <v>2574</v>
      </c>
      <c r="C39" s="27"/>
      <c r="D39" s="27"/>
      <c r="E39" s="27"/>
      <c r="F39" s="27"/>
      <c r="G39" s="27"/>
      <c r="H39" s="27"/>
      <c r="I39" s="27"/>
      <c r="J39" s="27"/>
      <c r="K39" s="27"/>
      <c r="L39" s="27"/>
      <c r="M39" s="27"/>
    </row>
    <row r="40" spans="2:13" ht="13.5" customHeight="1"/>
    <row r="41" spans="2:13" ht="13.5" customHeight="1">
      <c r="B41" s="357"/>
      <c r="C41" s="895"/>
      <c r="D41" s="20" t="s">
        <v>189</v>
      </c>
      <c r="E41" s="20" t="s">
        <v>171</v>
      </c>
      <c r="F41" s="20" t="s">
        <v>181</v>
      </c>
      <c r="G41" s="20" t="s">
        <v>472</v>
      </c>
      <c r="H41" s="355" t="s">
        <v>1744</v>
      </c>
      <c r="I41" s="347" t="s">
        <v>184</v>
      </c>
      <c r="J41" s="347"/>
      <c r="K41" s="347" t="s">
        <v>2574</v>
      </c>
      <c r="L41" s="347" t="s">
        <v>2425</v>
      </c>
      <c r="M41" s="355" t="s">
        <v>185</v>
      </c>
    </row>
    <row r="42" spans="2:13" ht="13.5" customHeight="1">
      <c r="B42" s="357"/>
      <c r="C42" s="357"/>
      <c r="D42" s="20" t="s">
        <v>189</v>
      </c>
      <c r="E42" s="20" t="s">
        <v>171</v>
      </c>
      <c r="F42" s="20" t="s">
        <v>181</v>
      </c>
      <c r="G42" s="20" t="s">
        <v>472</v>
      </c>
      <c r="H42" s="355" t="s">
        <v>1748</v>
      </c>
      <c r="I42" s="347" t="s">
        <v>184</v>
      </c>
      <c r="J42" s="347"/>
      <c r="K42" s="347" t="s">
        <v>2574</v>
      </c>
      <c r="L42" s="347" t="s">
        <v>2425</v>
      </c>
      <c r="M42" s="355" t="s">
        <v>185</v>
      </c>
    </row>
    <row r="43" spans="2:13" ht="13.5" customHeight="1">
      <c r="B43" s="357"/>
      <c r="C43" s="357"/>
      <c r="D43" s="20" t="s">
        <v>189</v>
      </c>
      <c r="E43" s="20" t="s">
        <v>171</v>
      </c>
      <c r="F43" s="20" t="s">
        <v>181</v>
      </c>
      <c r="G43" s="20" t="s">
        <v>472</v>
      </c>
      <c r="H43" s="355" t="s">
        <v>2519</v>
      </c>
      <c r="I43" s="347" t="s">
        <v>184</v>
      </c>
      <c r="J43" s="347"/>
      <c r="K43" s="347" t="s">
        <v>2574</v>
      </c>
      <c r="L43" s="347" t="s">
        <v>2425</v>
      </c>
      <c r="M43" s="355" t="s">
        <v>185</v>
      </c>
    </row>
    <row r="44" spans="2:13">
      <c r="B44" s="13"/>
      <c r="C44" s="13"/>
      <c r="D44" s="20" t="s">
        <v>189</v>
      </c>
      <c r="E44" s="20" t="s">
        <v>171</v>
      </c>
      <c r="F44" s="20" t="s">
        <v>181</v>
      </c>
      <c r="G44" s="20" t="s">
        <v>472</v>
      </c>
      <c r="H44" s="355" t="s">
        <v>1750</v>
      </c>
      <c r="I44" s="13" t="s">
        <v>184</v>
      </c>
      <c r="J44" s="13"/>
      <c r="K44" s="13" t="s">
        <v>2574</v>
      </c>
      <c r="L44" s="347" t="s">
        <v>2425</v>
      </c>
      <c r="M44" s="367" t="s">
        <v>185</v>
      </c>
    </row>
    <row r="45" spans="2:13">
      <c r="B45" s="13"/>
      <c r="C45" s="13"/>
      <c r="D45" s="367" t="s">
        <v>189</v>
      </c>
      <c r="E45" s="367" t="s">
        <v>178</v>
      </c>
      <c r="F45" s="367"/>
      <c r="G45" s="367" t="s">
        <v>472</v>
      </c>
      <c r="H45" s="355" t="s">
        <v>178</v>
      </c>
      <c r="I45" s="13" t="s">
        <v>184</v>
      </c>
      <c r="J45" s="13"/>
      <c r="K45" s="13" t="s">
        <v>2574</v>
      </c>
      <c r="L45" s="347" t="s">
        <v>2425</v>
      </c>
      <c r="M45" s="367" t="s">
        <v>185</v>
      </c>
    </row>
    <row r="46" spans="2:13">
      <c r="B46" s="353"/>
      <c r="C46" s="353"/>
      <c r="D46" s="367" t="s">
        <v>189</v>
      </c>
      <c r="E46" s="367" t="s">
        <v>171</v>
      </c>
      <c r="F46" s="20" t="s">
        <v>181</v>
      </c>
      <c r="G46" s="367" t="s">
        <v>472</v>
      </c>
      <c r="H46" s="355" t="s">
        <v>1752</v>
      </c>
      <c r="I46" s="370" t="s">
        <v>184</v>
      </c>
      <c r="J46" s="370"/>
      <c r="K46" s="370" t="s">
        <v>2574</v>
      </c>
      <c r="L46" s="347" t="s">
        <v>2425</v>
      </c>
      <c r="M46" s="367" t="s">
        <v>185</v>
      </c>
    </row>
    <row r="47" spans="2:13">
      <c r="B47" s="353"/>
      <c r="C47" s="353"/>
      <c r="D47" s="367" t="s">
        <v>177</v>
      </c>
      <c r="E47" s="367" t="s">
        <v>210</v>
      </c>
      <c r="F47" s="367"/>
      <c r="G47" s="367" t="s">
        <v>472</v>
      </c>
      <c r="H47" s="355" t="s">
        <v>210</v>
      </c>
      <c r="I47" s="370" t="s">
        <v>184</v>
      </c>
      <c r="J47" s="370"/>
      <c r="K47" s="370" t="s">
        <v>2574</v>
      </c>
      <c r="L47" s="347" t="s">
        <v>2425</v>
      </c>
      <c r="M47" s="367" t="s">
        <v>185</v>
      </c>
    </row>
    <row r="48" spans="2:13">
      <c r="B48" s="353"/>
      <c r="C48" s="353"/>
      <c r="D48" s="367" t="s">
        <v>201</v>
      </c>
      <c r="E48" s="367" t="s">
        <v>201</v>
      </c>
      <c r="F48" s="367"/>
      <c r="G48" s="367" t="s">
        <v>472</v>
      </c>
      <c r="H48" s="355" t="s">
        <v>2900</v>
      </c>
      <c r="I48" s="370" t="s">
        <v>184</v>
      </c>
      <c r="J48" s="370"/>
      <c r="K48" s="370" t="s">
        <v>2574</v>
      </c>
      <c r="L48" s="347" t="s">
        <v>2425</v>
      </c>
      <c r="M48" s="367" t="s">
        <v>185</v>
      </c>
    </row>
    <row r="50" spans="2:13" ht="15.65" customHeight="1">
      <c r="B50" s="28" t="s">
        <v>2600</v>
      </c>
      <c r="C50" s="27"/>
      <c r="D50" s="27"/>
      <c r="E50" s="27"/>
      <c r="F50" s="27"/>
      <c r="G50" s="27"/>
      <c r="H50" s="27"/>
      <c r="I50" s="27"/>
      <c r="J50" s="27"/>
      <c r="K50" s="27"/>
      <c r="L50" s="27"/>
      <c r="M50" s="27"/>
    </row>
    <row r="51" spans="2:13">
      <c r="B51" s="353"/>
      <c r="C51" s="353"/>
      <c r="D51" s="353"/>
      <c r="E51" s="353"/>
      <c r="F51" s="353"/>
      <c r="G51" s="355"/>
      <c r="H51" s="355"/>
      <c r="I51" s="372"/>
      <c r="J51" s="372"/>
      <c r="K51" s="372"/>
      <c r="L51" s="372"/>
      <c r="M51" s="367"/>
    </row>
    <row r="52" spans="2:13">
      <c r="D52" s="20"/>
      <c r="E52" s="20"/>
      <c r="F52" s="20"/>
      <c r="G52" s="20" t="s">
        <v>472</v>
      </c>
      <c r="H52" s="355" t="s">
        <v>1744</v>
      </c>
      <c r="I52" s="347" t="s">
        <v>196</v>
      </c>
      <c r="J52" s="347"/>
      <c r="K52" s="347"/>
      <c r="L52" s="347"/>
      <c r="M52" s="355" t="s">
        <v>197</v>
      </c>
    </row>
    <row r="53" spans="2:13">
      <c r="D53" s="20"/>
      <c r="E53" s="20"/>
      <c r="F53" s="20"/>
      <c r="G53" s="20" t="s">
        <v>472</v>
      </c>
      <c r="H53" s="355" t="s">
        <v>1748</v>
      </c>
      <c r="I53" s="347" t="s">
        <v>196</v>
      </c>
      <c r="J53" s="347"/>
      <c r="K53" s="347"/>
      <c r="L53" s="347"/>
      <c r="M53" s="355" t="s">
        <v>197</v>
      </c>
    </row>
    <row r="54" spans="2:13">
      <c r="D54" s="20"/>
      <c r="E54" s="20"/>
      <c r="F54" s="20"/>
      <c r="G54" s="20" t="s">
        <v>472</v>
      </c>
      <c r="H54" s="355" t="s">
        <v>2519</v>
      </c>
      <c r="I54" s="347" t="s">
        <v>196</v>
      </c>
      <c r="J54" s="347"/>
      <c r="K54" s="347"/>
      <c r="L54" s="347"/>
      <c r="M54" s="355" t="s">
        <v>197</v>
      </c>
    </row>
    <row r="55" spans="2:13">
      <c r="D55" s="20"/>
      <c r="E55" s="20"/>
      <c r="F55" s="20"/>
      <c r="G55" s="20" t="s">
        <v>472</v>
      </c>
      <c r="H55" s="355" t="s">
        <v>1750</v>
      </c>
      <c r="I55" s="347" t="s">
        <v>196</v>
      </c>
      <c r="J55" s="347"/>
      <c r="K55" s="347"/>
      <c r="L55" s="347"/>
      <c r="M55" s="355" t="s">
        <v>197</v>
      </c>
    </row>
    <row r="56" spans="2:13">
      <c r="D56" s="367"/>
      <c r="E56" s="367"/>
      <c r="F56" s="367"/>
      <c r="G56" s="367" t="s">
        <v>472</v>
      </c>
      <c r="H56" s="355" t="s">
        <v>178</v>
      </c>
      <c r="I56" s="13" t="s">
        <v>196</v>
      </c>
      <c r="J56" s="13"/>
      <c r="K56" s="13"/>
      <c r="L56" s="13"/>
      <c r="M56" s="367" t="s">
        <v>197</v>
      </c>
    </row>
    <row r="57" spans="2:13">
      <c r="D57" s="367"/>
      <c r="E57" s="367"/>
      <c r="F57" s="20"/>
      <c r="G57" s="367" t="s">
        <v>472</v>
      </c>
      <c r="H57" s="355" t="s">
        <v>1752</v>
      </c>
      <c r="I57" s="370" t="s">
        <v>196</v>
      </c>
      <c r="J57" s="370"/>
      <c r="K57" s="370"/>
      <c r="L57" s="370"/>
      <c r="M57" s="367" t="s">
        <v>197</v>
      </c>
    </row>
    <row r="58" spans="2:13">
      <c r="D58" s="367"/>
      <c r="E58" s="367"/>
      <c r="F58" s="367"/>
      <c r="G58" s="367" t="s">
        <v>472</v>
      </c>
      <c r="H58" s="355" t="s">
        <v>210</v>
      </c>
      <c r="I58" s="370" t="s">
        <v>196</v>
      </c>
      <c r="J58" s="370"/>
      <c r="K58" s="370"/>
      <c r="L58" s="370"/>
      <c r="M58" s="367" t="s">
        <v>197</v>
      </c>
    </row>
    <row r="59" spans="2:13">
      <c r="D59" s="367"/>
      <c r="E59" s="367"/>
      <c r="F59" s="367"/>
      <c r="G59" s="367" t="s">
        <v>472</v>
      </c>
      <c r="H59" s="355" t="s">
        <v>2900</v>
      </c>
      <c r="I59" s="370" t="s">
        <v>196</v>
      </c>
      <c r="J59" s="370"/>
      <c r="K59" s="370"/>
      <c r="L59" s="370"/>
      <c r="M59" s="367" t="s">
        <v>197</v>
      </c>
    </row>
    <row r="61" spans="2:13" ht="14.5" customHeight="1">
      <c r="B61" s="28" t="s">
        <v>1553</v>
      </c>
      <c r="C61" s="27"/>
      <c r="D61" s="27"/>
      <c r="E61" s="27"/>
      <c r="F61" s="27"/>
      <c r="G61" s="27"/>
      <c r="H61" s="27"/>
      <c r="I61" s="27"/>
      <c r="J61" s="27"/>
      <c r="K61" s="27"/>
      <c r="L61" s="27"/>
      <c r="M6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1" id="{0CCBCA5F-68D0-4D64-ACE5-4F2002F96FE4}">
            <xm:f>Cover!$E$15&lt;&gt;N$6</xm:f>
            <x14:dxf>
              <fill>
                <patternFill>
                  <bgColor theme="0" tint="-0.24994659260841701"/>
                </patternFill>
              </fill>
            </x14:dxf>
          </x14:cfRule>
          <x14:cfRule type="expression" priority="12" id="{15B11CA3-B773-4A65-ACCE-FAF2769BFB01}">
            <xm:f>Cover!$E$15=N$6</xm:f>
            <x14:dxf>
              <fill>
                <patternFill>
                  <bgColor theme="7" tint="0.59996337778862885"/>
                </patternFill>
              </fill>
            </x14:dxf>
          </x14:cfRule>
          <xm:sqref>N30:R37</xm:sqref>
        </x14:conditionalFormatting>
        <x14:conditionalFormatting xmlns:xm="http://schemas.microsoft.com/office/excel/2006/main">
          <x14:cfRule type="expression" priority="1" id="{C6171682-87E9-46B0-B052-44E52CBCF3A2}">
            <xm:f>Cover!$E$15&lt;&gt;N$6</xm:f>
            <x14:dxf>
              <fill>
                <patternFill>
                  <bgColor theme="0" tint="-0.24994659260841701"/>
                </patternFill>
              </fill>
            </x14:dxf>
          </x14:cfRule>
          <x14:cfRule type="expression" priority="2" id="{1FC8CFB5-23B2-4E02-B354-45C4AC9CECB8}">
            <xm:f>Cover!$E$15=N$6</xm:f>
            <x14:dxf>
              <fill>
                <patternFill>
                  <bgColor theme="7" tint="0.59996337778862885"/>
                </patternFill>
              </fill>
            </x14:dxf>
          </x14:cfRule>
          <xm:sqref>N41:R48</xm:sqref>
        </x14:conditionalFormatting>
        <x14:conditionalFormatting xmlns:xm="http://schemas.microsoft.com/office/excel/2006/main">
          <x14:cfRule type="expression" priority="7" id="{5B1A3BF0-F650-4D4C-93B1-3D6B0386834A}">
            <xm:f>Cover!$E$15&lt;&gt;N$6</xm:f>
            <x14:dxf>
              <fill>
                <patternFill>
                  <bgColor theme="0" tint="-0.24994659260841701"/>
                </patternFill>
              </fill>
            </x14:dxf>
          </x14:cfRule>
          <x14:cfRule type="expression" priority="8" id="{2C32050C-5E4A-4D20-A9DD-63FD71FE77F8}">
            <xm:f>Cover!$E$15=N$6</xm:f>
            <x14:dxf>
              <fill>
                <patternFill>
                  <bgColor theme="7" tint="0.59996337778862885"/>
                </patternFill>
              </fill>
            </x14:dxf>
          </x14:cfRule>
          <xm:sqref>N52:R59</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9E17-C55C-4D09-977F-3EA722AAAB33}">
  <sheetPr codeName="Sheet49">
    <tabColor theme="9"/>
    <pageSetUpPr autoPageBreaks="0"/>
  </sheetPr>
  <dimension ref="A1:BK235"/>
  <sheetViews>
    <sheetView zoomScale="55" zoomScaleNormal="55" workbookViewId="0">
      <pane ySplit="6" topLeftCell="A201" activePane="bottomLeft" state="frozen"/>
      <selection activeCell="G59" sqref="G59"/>
      <selection pane="bottomLeft" activeCell="P235" sqref="P235:U235"/>
    </sheetView>
  </sheetViews>
  <sheetFormatPr defaultColWidth="0" defaultRowHeight="14"/>
  <cols>
    <col min="1" max="1" width="14.453125" style="11" customWidth="1"/>
    <col min="2" max="3" width="1.54296875" style="11" customWidth="1"/>
    <col min="4" max="5" width="24" style="11" bestFit="1" customWidth="1"/>
    <col min="6" max="6" width="26.453125" style="11" bestFit="1" customWidth="1"/>
    <col min="7" max="7" width="0.54296875" style="11" customWidth="1"/>
    <col min="8" max="8" width="19.453125" style="11" customWidth="1"/>
    <col min="9" max="9" width="14.453125" style="11" bestFit="1" customWidth="1"/>
    <col min="10" max="10" width="20.54296875" style="11" bestFit="1" customWidth="1"/>
    <col min="11" max="11" width="10.453125" style="11" bestFit="1" customWidth="1"/>
    <col min="12" max="12" width="0.54296875" style="11" customWidth="1"/>
    <col min="13" max="13" width="20" style="11" customWidth="1"/>
    <col min="14" max="14" width="12.54296875" style="11" bestFit="1" customWidth="1"/>
    <col min="15" max="15" width="1.54296875" style="11" bestFit="1" customWidth="1"/>
    <col min="16" max="16" width="7.54296875" style="11" bestFit="1" customWidth="1"/>
    <col min="17" max="21" width="18.453125" style="11" customWidth="1"/>
    <col min="22" max="27" width="1.54296875" style="11" customWidth="1"/>
    <col min="28" max="63" width="18.453125" style="11" hidden="1" customWidth="1"/>
    <col min="64" max="16384" width="14" style="11" hidden="1"/>
  </cols>
  <sheetData>
    <row r="1" spans="1:21" s="2" customFormat="1" ht="25">
      <c r="A1" s="62" t="s">
        <v>1365</v>
      </c>
      <c r="B1" s="3"/>
      <c r="G1" s="4" t="s">
        <v>1</v>
      </c>
      <c r="H1" s="4"/>
      <c r="I1" s="4"/>
      <c r="J1" s="4"/>
      <c r="S1" s="3"/>
    </row>
    <row r="2" spans="1:21" s="2" customFormat="1" ht="25">
      <c r="A2" s="4" t="str">
        <f>Cover!$E$13</f>
        <v>Master</v>
      </c>
      <c r="B2" s="3"/>
    </row>
    <row r="3" spans="1:21" s="2" customFormat="1" ht="25">
      <c r="A3" s="4">
        <f>Cover!$E$15</f>
        <v>2025</v>
      </c>
      <c r="B3" s="4"/>
      <c r="C3" s="4"/>
      <c r="D3" s="4"/>
    </row>
    <row r="4" spans="1:21" s="5" customFormat="1" ht="25.5" thickBot="1">
      <c r="A4" s="1302" t="s">
        <v>69</v>
      </c>
      <c r="B4" s="6"/>
    </row>
    <row r="5" spans="1:21" ht="18">
      <c r="A5" s="7"/>
      <c r="B5" s="8"/>
      <c r="C5" s="8"/>
      <c r="D5" s="9"/>
      <c r="E5" s="9"/>
      <c r="F5" s="9"/>
      <c r="G5" s="10"/>
      <c r="H5" s="10"/>
      <c r="I5" s="10"/>
      <c r="J5" s="10"/>
      <c r="K5" s="10"/>
      <c r="L5" s="10"/>
      <c r="M5" s="10"/>
      <c r="N5" s="10"/>
      <c r="P5" s="7"/>
      <c r="Q5" s="68" t="s">
        <v>1743</v>
      </c>
      <c r="R5" s="66"/>
      <c r="S5" s="66"/>
      <c r="T5" s="66"/>
      <c r="U5" s="67"/>
    </row>
    <row r="6" spans="1:21" ht="15.5">
      <c r="A6" s="21"/>
      <c r="B6" s="57"/>
      <c r="C6" s="57"/>
      <c r="D6" s="36" t="s">
        <v>164</v>
      </c>
      <c r="E6" s="36" t="s">
        <v>165</v>
      </c>
      <c r="F6" s="36" t="s">
        <v>1555</v>
      </c>
      <c r="G6" s="37" t="s">
        <v>2509</v>
      </c>
      <c r="H6" s="37" t="s">
        <v>405</v>
      </c>
      <c r="I6" s="37" t="s">
        <v>406</v>
      </c>
      <c r="J6" s="37" t="s">
        <v>1534</v>
      </c>
      <c r="K6" s="37" t="s">
        <v>174</v>
      </c>
      <c r="L6" s="37" t="s">
        <v>196</v>
      </c>
      <c r="M6" s="37" t="s">
        <v>1535</v>
      </c>
      <c r="N6" s="37" t="s">
        <v>1536</v>
      </c>
      <c r="O6" s="38"/>
      <c r="P6" s="37" t="s">
        <v>175</v>
      </c>
      <c r="Q6" s="16">
        <v>2022</v>
      </c>
      <c r="R6" s="17">
        <v>2023</v>
      </c>
      <c r="S6" s="17">
        <v>2024</v>
      </c>
      <c r="T6" s="17">
        <v>2025</v>
      </c>
      <c r="U6" s="18">
        <v>2026</v>
      </c>
    </row>
    <row r="7" spans="1:21" ht="7.5" customHeight="1">
      <c r="B7" s="75"/>
    </row>
    <row r="8" spans="1:21" ht="20">
      <c r="A8" s="27"/>
      <c r="B8" s="437" t="s">
        <v>1393</v>
      </c>
      <c r="C8" s="27"/>
      <c r="D8" s="27"/>
      <c r="E8" s="27"/>
      <c r="F8" s="27"/>
      <c r="G8" s="27"/>
      <c r="H8" s="27"/>
      <c r="I8" s="27"/>
      <c r="J8" s="27"/>
      <c r="K8" s="27"/>
      <c r="L8" s="27"/>
      <c r="M8" s="27"/>
      <c r="N8" s="27"/>
      <c r="O8" s="27"/>
      <c r="P8" s="27"/>
      <c r="Q8" s="27"/>
      <c r="R8" s="27"/>
      <c r="S8" s="27"/>
      <c r="T8" s="27"/>
      <c r="U8" s="27"/>
    </row>
    <row r="9" spans="1:21" ht="7.5" customHeight="1">
      <c r="B9" s="75"/>
    </row>
    <row r="10" spans="1:21" ht="18">
      <c r="A10" s="27"/>
      <c r="B10" s="28" t="s">
        <v>2512</v>
      </c>
      <c r="C10" s="27"/>
      <c r="D10" s="27"/>
      <c r="E10" s="27"/>
      <c r="F10" s="27"/>
      <c r="G10" s="27"/>
      <c r="H10" s="27"/>
      <c r="I10" s="27"/>
      <c r="J10" s="27"/>
      <c r="K10" s="27"/>
      <c r="L10" s="27"/>
      <c r="M10" s="27"/>
      <c r="N10" s="27"/>
      <c r="O10" s="27"/>
      <c r="P10" s="27"/>
      <c r="Q10" s="27"/>
      <c r="R10" s="27"/>
      <c r="S10" s="27"/>
      <c r="T10" s="27"/>
      <c r="U10" s="27"/>
    </row>
    <row r="11" spans="1:21" ht="15.5">
      <c r="A11" s="21"/>
      <c r="B11" s="57"/>
      <c r="C11" s="57"/>
      <c r="D11" s="36"/>
      <c r="E11" s="36"/>
      <c r="F11" s="36"/>
      <c r="G11" s="37"/>
      <c r="H11" s="37"/>
      <c r="I11" s="37"/>
      <c r="J11" s="37"/>
      <c r="K11" s="37"/>
      <c r="L11" s="37"/>
      <c r="M11" s="37"/>
      <c r="N11" s="37"/>
      <c r="O11" s="38"/>
      <c r="P11" s="37"/>
      <c r="Q11" s="374"/>
      <c r="R11" s="374"/>
      <c r="S11" s="374"/>
      <c r="T11" s="374"/>
      <c r="U11" s="374"/>
    </row>
    <row r="12" spans="1:21">
      <c r="A12" s="402" t="s">
        <v>2514</v>
      </c>
      <c r="D12" s="20" t="s">
        <v>189</v>
      </c>
      <c r="E12" s="20" t="s">
        <v>171</v>
      </c>
      <c r="F12" s="11" t="s">
        <v>2520</v>
      </c>
      <c r="H12" s="154" t="s">
        <v>2901</v>
      </c>
      <c r="J12" s="7"/>
      <c r="K12" s="21" t="s">
        <v>184</v>
      </c>
      <c r="L12" s="21"/>
      <c r="M12" s="21" t="s">
        <v>2425</v>
      </c>
      <c r="N12" s="21" t="s">
        <v>2540</v>
      </c>
      <c r="O12" s="7" t="s">
        <v>1</v>
      </c>
      <c r="P12" s="7" t="s">
        <v>185</v>
      </c>
      <c r="Q12" s="1118">
        <f t="shared" ref="Q12:U17" si="0">SUMIFS(Q$55:Q$221,$E$55:$E$221,$E12,$H$55:$H$221,$H12,$M$55:$M$221,$M12,$N$55:$N$221,$N12)</f>
        <v>0</v>
      </c>
      <c r="R12" s="1118">
        <f t="shared" si="0"/>
        <v>0</v>
      </c>
      <c r="S12" s="1118">
        <f t="shared" si="0"/>
        <v>0</v>
      </c>
      <c r="T12" s="1118">
        <f t="shared" si="0"/>
        <v>0</v>
      </c>
      <c r="U12" s="1118">
        <f t="shared" si="0"/>
        <v>0</v>
      </c>
    </row>
    <row r="13" spans="1:21">
      <c r="A13" s="402" t="s">
        <v>2514</v>
      </c>
      <c r="D13" s="20" t="s">
        <v>189</v>
      </c>
      <c r="E13" s="20" t="s">
        <v>171</v>
      </c>
      <c r="F13" s="11" t="s">
        <v>2520</v>
      </c>
      <c r="H13" s="154" t="s">
        <v>2902</v>
      </c>
      <c r="J13" s="7"/>
      <c r="K13" s="21" t="s">
        <v>184</v>
      </c>
      <c r="L13" s="21"/>
      <c r="M13" s="21" t="s">
        <v>2425</v>
      </c>
      <c r="N13" s="21" t="s">
        <v>2540</v>
      </c>
      <c r="O13" s="7" t="s">
        <v>1</v>
      </c>
      <c r="P13" s="7" t="s">
        <v>185</v>
      </c>
      <c r="Q13" s="1118">
        <f t="shared" si="0"/>
        <v>0</v>
      </c>
      <c r="R13" s="1118">
        <f t="shared" si="0"/>
        <v>0</v>
      </c>
      <c r="S13" s="1118">
        <f t="shared" si="0"/>
        <v>0</v>
      </c>
      <c r="T13" s="1118">
        <f t="shared" si="0"/>
        <v>0</v>
      </c>
      <c r="U13" s="1118">
        <f t="shared" si="0"/>
        <v>0</v>
      </c>
    </row>
    <row r="14" spans="1:21">
      <c r="A14" s="402" t="s">
        <v>2514</v>
      </c>
      <c r="D14" s="20" t="s">
        <v>189</v>
      </c>
      <c r="E14" s="20" t="s">
        <v>171</v>
      </c>
      <c r="F14" s="11" t="s">
        <v>2520</v>
      </c>
      <c r="H14" s="154" t="s">
        <v>2903</v>
      </c>
      <c r="J14" s="7"/>
      <c r="K14" s="21" t="s">
        <v>184</v>
      </c>
      <c r="L14" s="21"/>
      <c r="M14" s="21" t="s">
        <v>2425</v>
      </c>
      <c r="N14" s="21" t="s">
        <v>2540</v>
      </c>
      <c r="O14" s="7" t="s">
        <v>1</v>
      </c>
      <c r="P14" s="7" t="s">
        <v>185</v>
      </c>
      <c r="Q14" s="1118">
        <f t="shared" si="0"/>
        <v>0</v>
      </c>
      <c r="R14" s="1118">
        <f t="shared" si="0"/>
        <v>0</v>
      </c>
      <c r="S14" s="1118">
        <f t="shared" si="0"/>
        <v>0</v>
      </c>
      <c r="T14" s="1118">
        <f t="shared" si="0"/>
        <v>0</v>
      </c>
      <c r="U14" s="1118">
        <f t="shared" si="0"/>
        <v>0</v>
      </c>
    </row>
    <row r="15" spans="1:21">
      <c r="A15" s="402" t="s">
        <v>2514</v>
      </c>
      <c r="D15" s="20" t="s">
        <v>189</v>
      </c>
      <c r="E15" s="20" t="s">
        <v>171</v>
      </c>
      <c r="F15" s="11" t="s">
        <v>2520</v>
      </c>
      <c r="H15" s="154" t="s">
        <v>1644</v>
      </c>
      <c r="J15" s="7"/>
      <c r="K15" s="21" t="s">
        <v>184</v>
      </c>
      <c r="L15" s="21"/>
      <c r="M15" s="21" t="s">
        <v>2425</v>
      </c>
      <c r="N15" s="21" t="s">
        <v>2540</v>
      </c>
      <c r="O15" s="7" t="s">
        <v>1</v>
      </c>
      <c r="P15" s="7" t="s">
        <v>185</v>
      </c>
      <c r="Q15" s="1118">
        <f t="shared" si="0"/>
        <v>0</v>
      </c>
      <c r="R15" s="1118">
        <f t="shared" si="0"/>
        <v>0</v>
      </c>
      <c r="S15" s="1118">
        <f t="shared" si="0"/>
        <v>0</v>
      </c>
      <c r="T15" s="1118">
        <f t="shared" si="0"/>
        <v>0</v>
      </c>
      <c r="U15" s="1118">
        <f t="shared" si="0"/>
        <v>0</v>
      </c>
    </row>
    <row r="16" spans="1:21">
      <c r="A16" s="402" t="s">
        <v>2514</v>
      </c>
      <c r="D16" s="20" t="s">
        <v>189</v>
      </c>
      <c r="E16" s="20" t="s">
        <v>171</v>
      </c>
      <c r="F16" s="11" t="s">
        <v>2520</v>
      </c>
      <c r="H16" s="154" t="s">
        <v>2594</v>
      </c>
      <c r="J16" s="7"/>
      <c r="K16" s="21" t="s">
        <v>184</v>
      </c>
      <c r="L16" s="21"/>
      <c r="M16" s="21" t="s">
        <v>2425</v>
      </c>
      <c r="N16" s="21" t="s">
        <v>2540</v>
      </c>
      <c r="O16" s="7" t="s">
        <v>1</v>
      </c>
      <c r="P16" s="7" t="s">
        <v>185</v>
      </c>
      <c r="Q16" s="1118">
        <f t="shared" si="0"/>
        <v>0</v>
      </c>
      <c r="R16" s="1118">
        <f t="shared" si="0"/>
        <v>0</v>
      </c>
      <c r="S16" s="1118">
        <f t="shared" si="0"/>
        <v>0</v>
      </c>
      <c r="T16" s="1118">
        <f t="shared" si="0"/>
        <v>0</v>
      </c>
      <c r="U16" s="1118">
        <f t="shared" si="0"/>
        <v>0</v>
      </c>
    </row>
    <row r="17" spans="1:21">
      <c r="A17" s="402" t="s">
        <v>2514</v>
      </c>
      <c r="D17" s="20" t="s">
        <v>189</v>
      </c>
      <c r="E17" s="20" t="s">
        <v>171</v>
      </c>
      <c r="F17" s="11" t="s">
        <v>2520</v>
      </c>
      <c r="H17" s="154" t="s">
        <v>216</v>
      </c>
      <c r="J17" s="7"/>
      <c r="K17" s="21" t="s">
        <v>184</v>
      </c>
      <c r="L17" s="21"/>
      <c r="M17" s="21" t="s">
        <v>2425</v>
      </c>
      <c r="N17" s="21" t="s">
        <v>2540</v>
      </c>
      <c r="O17" s="7" t="s">
        <v>1</v>
      </c>
      <c r="P17" s="7" t="s">
        <v>185</v>
      </c>
      <c r="Q17" s="1118">
        <f t="shared" si="0"/>
        <v>0</v>
      </c>
      <c r="R17" s="1118">
        <f t="shared" si="0"/>
        <v>0</v>
      </c>
      <c r="S17" s="1118">
        <f t="shared" si="0"/>
        <v>0</v>
      </c>
      <c r="T17" s="1118">
        <f t="shared" si="0"/>
        <v>0</v>
      </c>
      <c r="U17" s="1118">
        <f t="shared" si="0"/>
        <v>0</v>
      </c>
    </row>
    <row r="18" spans="1:21">
      <c r="A18" s="402" t="s">
        <v>2514</v>
      </c>
      <c r="B18" s="29"/>
      <c r="C18" s="29"/>
      <c r="D18" s="9" t="s">
        <v>189</v>
      </c>
      <c r="E18" s="9" t="s">
        <v>171</v>
      </c>
      <c r="F18" s="9" t="s">
        <v>2608</v>
      </c>
      <c r="G18" s="9"/>
      <c r="H18" s="364"/>
      <c r="J18" s="29"/>
      <c r="K18" s="351" t="s">
        <v>184</v>
      </c>
      <c r="L18" s="351"/>
      <c r="M18" s="21" t="s">
        <v>2425</v>
      </c>
      <c r="N18" s="351" t="s">
        <v>2540</v>
      </c>
      <c r="O18" s="364" t="s">
        <v>1</v>
      </c>
      <c r="P18" s="364" t="s">
        <v>185</v>
      </c>
      <c r="Q18" s="1120">
        <f>SUM(Q12:Q17)</f>
        <v>0</v>
      </c>
      <c r="R18" s="1120">
        <f t="shared" ref="R18:U18" si="1">SUM(R12:R17)</f>
        <v>0</v>
      </c>
      <c r="S18" s="1120">
        <f t="shared" si="1"/>
        <v>0</v>
      </c>
      <c r="T18" s="1120">
        <f t="shared" si="1"/>
        <v>0</v>
      </c>
      <c r="U18" s="1120">
        <f t="shared" si="1"/>
        <v>0</v>
      </c>
    </row>
    <row r="19" spans="1:21">
      <c r="A19" s="402"/>
      <c r="B19" s="29"/>
      <c r="C19" s="29"/>
      <c r="D19" s="9"/>
      <c r="E19" s="9"/>
      <c r="F19" s="9"/>
      <c r="G19" s="9"/>
      <c r="H19" s="364"/>
      <c r="J19" s="29"/>
      <c r="K19" s="351"/>
      <c r="L19" s="351"/>
      <c r="M19" s="21"/>
      <c r="N19" s="351"/>
      <c r="O19" s="364"/>
      <c r="P19" s="364"/>
      <c r="Q19" s="1122"/>
      <c r="R19" s="1122"/>
      <c r="S19" s="1122"/>
      <c r="T19" s="1122"/>
      <c r="U19" s="1122"/>
    </row>
    <row r="20" spans="1:21">
      <c r="A20" s="402" t="s">
        <v>2514</v>
      </c>
      <c r="D20" s="20" t="s">
        <v>177</v>
      </c>
      <c r="E20" s="20" t="s">
        <v>210</v>
      </c>
      <c r="F20" s="11" t="s">
        <v>2520</v>
      </c>
      <c r="H20" s="154" t="s">
        <v>2904</v>
      </c>
      <c r="I20" s="29"/>
      <c r="J20" s="7"/>
      <c r="K20" s="21" t="s">
        <v>184</v>
      </c>
      <c r="L20" s="21"/>
      <c r="M20" s="21" t="s">
        <v>2425</v>
      </c>
      <c r="N20" s="21" t="s">
        <v>2540</v>
      </c>
      <c r="O20" s="7" t="s">
        <v>1</v>
      </c>
      <c r="P20" s="7" t="s">
        <v>185</v>
      </c>
      <c r="Q20" s="1118">
        <f t="shared" ref="Q20:U22" si="2">SUMIFS(Q$55:Q$221,$E$55:$E$221,$E20,$H$55:$H$221,$H20,$M$55:$M$221,$M20,$N$55:$N$221,$N20)</f>
        <v>0</v>
      </c>
      <c r="R20" s="1118">
        <f t="shared" si="2"/>
        <v>0</v>
      </c>
      <c r="S20" s="1118">
        <f t="shared" si="2"/>
        <v>0</v>
      </c>
      <c r="T20" s="1118">
        <f t="shared" si="2"/>
        <v>0</v>
      </c>
      <c r="U20" s="1118">
        <f t="shared" si="2"/>
        <v>0</v>
      </c>
    </row>
    <row r="21" spans="1:21">
      <c r="A21" s="402" t="s">
        <v>2514</v>
      </c>
      <c r="D21" s="20" t="s">
        <v>177</v>
      </c>
      <c r="E21" s="20" t="s">
        <v>210</v>
      </c>
      <c r="F21" s="11" t="s">
        <v>2520</v>
      </c>
      <c r="H21" s="154" t="s">
        <v>2905</v>
      </c>
      <c r="I21" s="29"/>
      <c r="J21" s="7"/>
      <c r="K21" s="21" t="s">
        <v>184</v>
      </c>
      <c r="L21" s="21"/>
      <c r="M21" s="21" t="s">
        <v>2425</v>
      </c>
      <c r="N21" s="21" t="s">
        <v>2540</v>
      </c>
      <c r="O21" s="7" t="s">
        <v>1</v>
      </c>
      <c r="P21" s="7" t="s">
        <v>185</v>
      </c>
      <c r="Q21" s="1118">
        <f t="shared" si="2"/>
        <v>0</v>
      </c>
      <c r="R21" s="1118">
        <f t="shared" si="2"/>
        <v>0</v>
      </c>
      <c r="S21" s="1118">
        <f t="shared" si="2"/>
        <v>0</v>
      </c>
      <c r="T21" s="1118">
        <f t="shared" si="2"/>
        <v>0</v>
      </c>
      <c r="U21" s="1118">
        <f t="shared" si="2"/>
        <v>0</v>
      </c>
    </row>
    <row r="22" spans="1:21">
      <c r="A22" s="402" t="s">
        <v>2514</v>
      </c>
      <c r="D22" s="20" t="s">
        <v>177</v>
      </c>
      <c r="E22" s="20" t="s">
        <v>210</v>
      </c>
      <c r="F22" s="11" t="s">
        <v>2520</v>
      </c>
      <c r="H22" s="154" t="s">
        <v>216</v>
      </c>
      <c r="I22" s="29"/>
      <c r="J22" s="7"/>
      <c r="K22" s="21" t="s">
        <v>184</v>
      </c>
      <c r="L22" s="21"/>
      <c r="M22" s="21" t="s">
        <v>2425</v>
      </c>
      <c r="N22" s="21" t="s">
        <v>2540</v>
      </c>
      <c r="O22" s="7" t="s">
        <v>1</v>
      </c>
      <c r="P22" s="7" t="s">
        <v>185</v>
      </c>
      <c r="Q22" s="1118">
        <f t="shared" si="2"/>
        <v>0</v>
      </c>
      <c r="R22" s="1118">
        <f t="shared" si="2"/>
        <v>0</v>
      </c>
      <c r="S22" s="1118">
        <f t="shared" si="2"/>
        <v>0</v>
      </c>
      <c r="T22" s="1118">
        <f t="shared" si="2"/>
        <v>0</v>
      </c>
      <c r="U22" s="1118">
        <f t="shared" si="2"/>
        <v>0</v>
      </c>
    </row>
    <row r="23" spans="1:21">
      <c r="A23" s="402" t="s">
        <v>2514</v>
      </c>
      <c r="B23" s="29"/>
      <c r="C23" s="29"/>
      <c r="D23" s="9" t="s">
        <v>177</v>
      </c>
      <c r="E23" s="9" t="s">
        <v>210</v>
      </c>
      <c r="F23" s="9" t="s">
        <v>2608</v>
      </c>
      <c r="G23" s="9"/>
      <c r="H23" s="364"/>
      <c r="I23" s="29"/>
      <c r="J23" s="29"/>
      <c r="K23" s="351" t="s">
        <v>184</v>
      </c>
      <c r="L23" s="351"/>
      <c r="M23" s="21" t="s">
        <v>2425</v>
      </c>
      <c r="N23" s="351" t="s">
        <v>2540</v>
      </c>
      <c r="O23" s="364" t="s">
        <v>1</v>
      </c>
      <c r="P23" s="364" t="s">
        <v>185</v>
      </c>
      <c r="Q23" s="1120">
        <f>SUM(Q20:Q22)</f>
        <v>0</v>
      </c>
      <c r="R23" s="1120">
        <f t="shared" ref="R23:U23" si="3">SUM(R20:R22)</f>
        <v>0</v>
      </c>
      <c r="S23" s="1120">
        <f t="shared" si="3"/>
        <v>0</v>
      </c>
      <c r="T23" s="1120">
        <f t="shared" si="3"/>
        <v>0</v>
      </c>
      <c r="U23" s="1120">
        <f t="shared" si="3"/>
        <v>0</v>
      </c>
    </row>
    <row r="24" spans="1:21">
      <c r="A24" s="402"/>
      <c r="B24" s="29"/>
      <c r="C24" s="29"/>
      <c r="D24" s="9"/>
      <c r="E24" s="9"/>
      <c r="F24" s="9"/>
      <c r="G24" s="9"/>
      <c r="H24" s="364"/>
      <c r="I24" s="29"/>
      <c r="J24" s="29"/>
      <c r="K24" s="351"/>
      <c r="L24" s="351"/>
      <c r="M24" s="21"/>
      <c r="N24" s="351"/>
      <c r="O24" s="364"/>
      <c r="P24" s="364"/>
      <c r="Q24" s="1122"/>
      <c r="R24" s="1122"/>
      <c r="S24" s="1122"/>
      <c r="T24" s="1122"/>
      <c r="U24" s="1122"/>
    </row>
    <row r="25" spans="1:21">
      <c r="A25" s="402" t="s">
        <v>2514</v>
      </c>
      <c r="B25" s="29"/>
      <c r="C25" s="29"/>
      <c r="D25" s="9" t="s">
        <v>201</v>
      </c>
      <c r="E25" s="9" t="s">
        <v>201</v>
      </c>
      <c r="F25" s="9" t="s">
        <v>2608</v>
      </c>
      <c r="G25" s="9"/>
      <c r="H25" s="364"/>
      <c r="I25" s="29"/>
      <c r="J25" s="29"/>
      <c r="K25" s="351" t="s">
        <v>184</v>
      </c>
      <c r="L25" s="351"/>
      <c r="M25" s="21" t="s">
        <v>2425</v>
      </c>
      <c r="N25" s="351" t="s">
        <v>2540</v>
      </c>
      <c r="O25" s="364" t="s">
        <v>1</v>
      </c>
      <c r="P25" s="364" t="s">
        <v>185</v>
      </c>
      <c r="Q25" s="1120">
        <f>SUMIFS(Q$55:Q$221,$E$55:$E$221,$E25,$M$55:$M$221,$M25,$N$55:$N$221,$N25)</f>
        <v>0</v>
      </c>
      <c r="R25" s="1120">
        <f>SUMIFS(R$55:R$221,$E$55:$E$221,$E25,$M$55:$M$221,$M25,$N$55:$N$221,$N25)</f>
        <v>0</v>
      </c>
      <c r="S25" s="1120">
        <f>SUMIFS(S$55:S$221,$E$55:$E$221,$E25,$M$55:$M$221,$M25,$N$55:$N$221,$N25)</f>
        <v>0</v>
      </c>
      <c r="T25" s="1120">
        <f>SUMIFS(T$55:T$221,$E$55:$E$221,$E25,$M$55:$M$221,$M25,$N$55:$N$221,$N25)</f>
        <v>0</v>
      </c>
      <c r="U25" s="1120">
        <f>SUMIFS(U$55:U$221,$E$55:$E$221,$E25,$M$55:$M$221,$M25,$N$55:$N$221,$N25)</f>
        <v>0</v>
      </c>
    </row>
    <row r="26" spans="1:21">
      <c r="A26" s="402"/>
      <c r="B26" s="29"/>
      <c r="C26" s="29"/>
      <c r="D26" s="9"/>
      <c r="E26" s="30"/>
      <c r="F26" s="9"/>
      <c r="G26" s="9"/>
      <c r="H26" s="364"/>
      <c r="I26" s="29"/>
      <c r="J26" s="29"/>
      <c r="K26" s="351"/>
      <c r="L26" s="351"/>
      <c r="M26" s="21"/>
      <c r="N26" s="351"/>
      <c r="O26" s="364"/>
      <c r="P26" s="364"/>
      <c r="Q26" s="1122"/>
      <c r="R26" s="1122"/>
      <c r="S26" s="1122"/>
      <c r="T26" s="1122"/>
      <c r="U26" s="1122"/>
    </row>
    <row r="27" spans="1:21">
      <c r="A27" s="402" t="s">
        <v>2514</v>
      </c>
      <c r="D27" s="20" t="s">
        <v>189</v>
      </c>
      <c r="E27" s="20" t="s">
        <v>171</v>
      </c>
      <c r="F27" s="11" t="s">
        <v>2520</v>
      </c>
      <c r="H27" s="154" t="s">
        <v>2901</v>
      </c>
      <c r="I27" s="89"/>
      <c r="J27" s="7"/>
      <c r="K27" s="21" t="s">
        <v>184</v>
      </c>
      <c r="L27" s="21"/>
      <c r="M27" s="21" t="s">
        <v>2574</v>
      </c>
      <c r="N27" s="21" t="s">
        <v>2425</v>
      </c>
      <c r="O27" s="7" t="s">
        <v>1</v>
      </c>
      <c r="P27" s="7" t="s">
        <v>185</v>
      </c>
      <c r="Q27" s="1118">
        <f t="shared" ref="Q27:U32" si="4">SUMIFS(Q$55:Q$221,$E$55:$E$221,$E27,$H$55:$H$221,$H27,$M$55:$M$221,$M27,$N$55:$N$221,$N27)</f>
        <v>0</v>
      </c>
      <c r="R27" s="1118">
        <f t="shared" si="4"/>
        <v>0</v>
      </c>
      <c r="S27" s="1118">
        <f t="shared" si="4"/>
        <v>0</v>
      </c>
      <c r="T27" s="1118">
        <f t="shared" si="4"/>
        <v>0</v>
      </c>
      <c r="U27" s="1118">
        <f t="shared" si="4"/>
        <v>0</v>
      </c>
    </row>
    <row r="28" spans="1:21">
      <c r="A28" s="402" t="s">
        <v>2514</v>
      </c>
      <c r="D28" s="20" t="s">
        <v>189</v>
      </c>
      <c r="E28" s="20" t="s">
        <v>171</v>
      </c>
      <c r="F28" s="11" t="s">
        <v>2520</v>
      </c>
      <c r="H28" s="154" t="s">
        <v>2902</v>
      </c>
      <c r="I28" s="89"/>
      <c r="J28" s="7"/>
      <c r="K28" s="21" t="s">
        <v>184</v>
      </c>
      <c r="L28" s="21"/>
      <c r="M28" s="21" t="s">
        <v>2574</v>
      </c>
      <c r="N28" s="21" t="s">
        <v>2425</v>
      </c>
      <c r="O28" s="7" t="s">
        <v>1</v>
      </c>
      <c r="P28" s="7" t="s">
        <v>185</v>
      </c>
      <c r="Q28" s="1118">
        <f t="shared" si="4"/>
        <v>0</v>
      </c>
      <c r="R28" s="1118">
        <f t="shared" si="4"/>
        <v>0</v>
      </c>
      <c r="S28" s="1118">
        <f t="shared" si="4"/>
        <v>0</v>
      </c>
      <c r="T28" s="1118">
        <f t="shared" si="4"/>
        <v>0</v>
      </c>
      <c r="U28" s="1118">
        <f t="shared" si="4"/>
        <v>0</v>
      </c>
    </row>
    <row r="29" spans="1:21">
      <c r="A29" s="402" t="s">
        <v>2514</v>
      </c>
      <c r="D29" s="20" t="s">
        <v>189</v>
      </c>
      <c r="E29" s="20" t="s">
        <v>171</v>
      </c>
      <c r="F29" s="11" t="s">
        <v>2520</v>
      </c>
      <c r="H29" s="154" t="s">
        <v>2903</v>
      </c>
      <c r="I29" s="89"/>
      <c r="J29" s="7"/>
      <c r="K29" s="21" t="s">
        <v>184</v>
      </c>
      <c r="L29" s="21"/>
      <c r="M29" s="21" t="s">
        <v>2574</v>
      </c>
      <c r="N29" s="21" t="s">
        <v>2425</v>
      </c>
      <c r="O29" s="7" t="s">
        <v>1</v>
      </c>
      <c r="P29" s="7" t="s">
        <v>185</v>
      </c>
      <c r="Q29" s="1118">
        <f t="shared" si="4"/>
        <v>0</v>
      </c>
      <c r="R29" s="1118">
        <f t="shared" si="4"/>
        <v>0</v>
      </c>
      <c r="S29" s="1118">
        <f t="shared" si="4"/>
        <v>0</v>
      </c>
      <c r="T29" s="1118">
        <f t="shared" si="4"/>
        <v>0</v>
      </c>
      <c r="U29" s="1118">
        <f t="shared" si="4"/>
        <v>0</v>
      </c>
    </row>
    <row r="30" spans="1:21">
      <c r="A30" s="402" t="s">
        <v>2514</v>
      </c>
      <c r="D30" s="20" t="s">
        <v>189</v>
      </c>
      <c r="E30" s="20" t="s">
        <v>171</v>
      </c>
      <c r="F30" s="11" t="s">
        <v>2520</v>
      </c>
      <c r="H30" s="154" t="s">
        <v>1644</v>
      </c>
      <c r="I30" s="89"/>
      <c r="J30" s="7"/>
      <c r="K30" s="21" t="s">
        <v>184</v>
      </c>
      <c r="L30" s="21"/>
      <c r="M30" s="21" t="s">
        <v>2574</v>
      </c>
      <c r="N30" s="21" t="s">
        <v>2425</v>
      </c>
      <c r="O30" s="7" t="s">
        <v>1</v>
      </c>
      <c r="P30" s="7" t="s">
        <v>185</v>
      </c>
      <c r="Q30" s="1118">
        <f t="shared" si="4"/>
        <v>0</v>
      </c>
      <c r="R30" s="1118">
        <f t="shared" si="4"/>
        <v>0</v>
      </c>
      <c r="S30" s="1118">
        <f t="shared" si="4"/>
        <v>0</v>
      </c>
      <c r="T30" s="1118">
        <f t="shared" si="4"/>
        <v>0</v>
      </c>
      <c r="U30" s="1118">
        <f t="shared" si="4"/>
        <v>0</v>
      </c>
    </row>
    <row r="31" spans="1:21">
      <c r="A31" s="402" t="s">
        <v>2514</v>
      </c>
      <c r="D31" s="20" t="s">
        <v>189</v>
      </c>
      <c r="E31" s="20" t="s">
        <v>171</v>
      </c>
      <c r="F31" s="11" t="s">
        <v>2520</v>
      </c>
      <c r="H31" s="154" t="s">
        <v>2594</v>
      </c>
      <c r="I31" s="89"/>
      <c r="J31" s="7"/>
      <c r="K31" s="21" t="s">
        <v>184</v>
      </c>
      <c r="L31" s="21"/>
      <c r="M31" s="21" t="s">
        <v>2574</v>
      </c>
      <c r="N31" s="21" t="s">
        <v>2425</v>
      </c>
      <c r="O31" s="7" t="s">
        <v>1</v>
      </c>
      <c r="P31" s="7" t="s">
        <v>185</v>
      </c>
      <c r="Q31" s="1118">
        <f t="shared" si="4"/>
        <v>0</v>
      </c>
      <c r="R31" s="1118">
        <f t="shared" si="4"/>
        <v>0</v>
      </c>
      <c r="S31" s="1118">
        <f t="shared" si="4"/>
        <v>0</v>
      </c>
      <c r="T31" s="1118">
        <f t="shared" si="4"/>
        <v>0</v>
      </c>
      <c r="U31" s="1118">
        <f t="shared" si="4"/>
        <v>0</v>
      </c>
    </row>
    <row r="32" spans="1:21">
      <c r="A32" s="402" t="s">
        <v>2514</v>
      </c>
      <c r="D32" s="20" t="s">
        <v>189</v>
      </c>
      <c r="E32" s="20" t="s">
        <v>171</v>
      </c>
      <c r="F32" s="11" t="s">
        <v>2520</v>
      </c>
      <c r="H32" s="154" t="s">
        <v>216</v>
      </c>
      <c r="I32" s="89"/>
      <c r="J32" s="7"/>
      <c r="K32" s="21" t="s">
        <v>184</v>
      </c>
      <c r="L32" s="21"/>
      <c r="M32" s="21" t="s">
        <v>2574</v>
      </c>
      <c r="N32" s="21" t="s">
        <v>2425</v>
      </c>
      <c r="O32" s="7" t="s">
        <v>1</v>
      </c>
      <c r="P32" s="7" t="s">
        <v>185</v>
      </c>
      <c r="Q32" s="1118">
        <f t="shared" si="4"/>
        <v>0</v>
      </c>
      <c r="R32" s="1118">
        <f t="shared" si="4"/>
        <v>0</v>
      </c>
      <c r="S32" s="1118">
        <f t="shared" si="4"/>
        <v>0</v>
      </c>
      <c r="T32" s="1118">
        <f t="shared" si="4"/>
        <v>0</v>
      </c>
      <c r="U32" s="1118">
        <f t="shared" si="4"/>
        <v>0</v>
      </c>
    </row>
    <row r="33" spans="1:21">
      <c r="A33" s="402" t="s">
        <v>2514</v>
      </c>
      <c r="B33" s="29"/>
      <c r="C33" s="29"/>
      <c r="D33" s="9" t="s">
        <v>189</v>
      </c>
      <c r="E33" s="9" t="s">
        <v>171</v>
      </c>
      <c r="F33" s="9" t="s">
        <v>2608</v>
      </c>
      <c r="G33" s="9"/>
      <c r="H33" s="364"/>
      <c r="I33" s="29"/>
      <c r="J33" s="29"/>
      <c r="K33" s="351" t="s">
        <v>184</v>
      </c>
      <c r="L33" s="351"/>
      <c r="M33" s="116" t="s">
        <v>2574</v>
      </c>
      <c r="N33" s="116" t="s">
        <v>2425</v>
      </c>
      <c r="O33" s="364" t="s">
        <v>1</v>
      </c>
      <c r="P33" s="364" t="s">
        <v>185</v>
      </c>
      <c r="Q33" s="1120">
        <f>SUM(Q27:Q32)</f>
        <v>0</v>
      </c>
      <c r="R33" s="1120">
        <f t="shared" ref="R33" si="5">SUM(R27:R32)</f>
        <v>0</v>
      </c>
      <c r="S33" s="1120">
        <f t="shared" ref="S33" si="6">SUM(S27:S32)</f>
        <v>0</v>
      </c>
      <c r="T33" s="1120">
        <f t="shared" ref="T33" si="7">SUM(T27:T32)</f>
        <v>0</v>
      </c>
      <c r="U33" s="1120">
        <f t="shared" ref="U33" si="8">SUM(U27:U32)</f>
        <v>0</v>
      </c>
    </row>
    <row r="34" spans="1:21">
      <c r="A34" s="402"/>
      <c r="B34" s="29"/>
      <c r="C34" s="29"/>
      <c r="D34" s="9"/>
      <c r="E34" s="9"/>
      <c r="F34" s="9"/>
      <c r="G34" s="9"/>
      <c r="H34" s="364"/>
      <c r="I34" s="29"/>
      <c r="J34" s="29"/>
      <c r="K34" s="351"/>
      <c r="L34" s="351"/>
      <c r="M34" s="116"/>
      <c r="N34" s="351"/>
      <c r="O34" s="364"/>
      <c r="P34" s="364"/>
      <c r="Q34" s="1122"/>
      <c r="R34" s="1122"/>
      <c r="S34" s="1122"/>
      <c r="T34" s="1122"/>
      <c r="U34" s="1122"/>
    </row>
    <row r="35" spans="1:21">
      <c r="A35" s="402" t="s">
        <v>2514</v>
      </c>
      <c r="D35" s="20" t="s">
        <v>177</v>
      </c>
      <c r="E35" s="20" t="s">
        <v>210</v>
      </c>
      <c r="F35" s="11" t="s">
        <v>2520</v>
      </c>
      <c r="H35" s="154" t="s">
        <v>2904</v>
      </c>
      <c r="I35" s="29"/>
      <c r="J35" s="7"/>
      <c r="K35" s="21" t="s">
        <v>184</v>
      </c>
      <c r="L35" s="21"/>
      <c r="M35" s="21" t="s">
        <v>2574</v>
      </c>
      <c r="N35" s="21" t="s">
        <v>2425</v>
      </c>
      <c r="O35" s="7" t="s">
        <v>1</v>
      </c>
      <c r="P35" s="7" t="s">
        <v>185</v>
      </c>
      <c r="Q35" s="1118">
        <f t="shared" ref="Q35:U37" si="9">SUMIFS(Q$55:Q$221,$E$55:$E$221,$E35,$H$55:$H$221,$H35,$M$55:$M$221,$M35,$N$55:$N$221,$N35)</f>
        <v>0</v>
      </c>
      <c r="R35" s="1118">
        <f t="shared" si="9"/>
        <v>0</v>
      </c>
      <c r="S35" s="1118">
        <f t="shared" si="9"/>
        <v>0</v>
      </c>
      <c r="T35" s="1118">
        <f t="shared" si="9"/>
        <v>0</v>
      </c>
      <c r="U35" s="1118">
        <f t="shared" si="9"/>
        <v>0</v>
      </c>
    </row>
    <row r="36" spans="1:21">
      <c r="A36" s="402" t="s">
        <v>2514</v>
      </c>
      <c r="D36" s="20" t="s">
        <v>177</v>
      </c>
      <c r="E36" s="20" t="s">
        <v>210</v>
      </c>
      <c r="F36" s="11" t="s">
        <v>2520</v>
      </c>
      <c r="H36" s="154" t="s">
        <v>2905</v>
      </c>
      <c r="I36" s="29"/>
      <c r="J36" s="7"/>
      <c r="K36" s="21" t="s">
        <v>184</v>
      </c>
      <c r="L36" s="21"/>
      <c r="M36" s="21" t="s">
        <v>2574</v>
      </c>
      <c r="N36" s="21" t="s">
        <v>2425</v>
      </c>
      <c r="O36" s="7" t="s">
        <v>1</v>
      </c>
      <c r="P36" s="7" t="s">
        <v>185</v>
      </c>
      <c r="Q36" s="1118">
        <f t="shared" si="9"/>
        <v>0</v>
      </c>
      <c r="R36" s="1118">
        <f t="shared" si="9"/>
        <v>0</v>
      </c>
      <c r="S36" s="1118">
        <f t="shared" si="9"/>
        <v>0</v>
      </c>
      <c r="T36" s="1118">
        <f t="shared" si="9"/>
        <v>0</v>
      </c>
      <c r="U36" s="1118">
        <f t="shared" si="9"/>
        <v>0</v>
      </c>
    </row>
    <row r="37" spans="1:21">
      <c r="A37" s="402" t="s">
        <v>2514</v>
      </c>
      <c r="D37" s="20" t="s">
        <v>177</v>
      </c>
      <c r="E37" s="20" t="s">
        <v>210</v>
      </c>
      <c r="F37" s="11" t="s">
        <v>2520</v>
      </c>
      <c r="H37" s="154" t="s">
        <v>216</v>
      </c>
      <c r="I37" s="29"/>
      <c r="J37" s="7"/>
      <c r="K37" s="21" t="s">
        <v>184</v>
      </c>
      <c r="L37" s="21"/>
      <c r="M37" s="21" t="s">
        <v>2574</v>
      </c>
      <c r="N37" s="21" t="s">
        <v>2425</v>
      </c>
      <c r="O37" s="7" t="s">
        <v>1</v>
      </c>
      <c r="P37" s="7" t="s">
        <v>185</v>
      </c>
      <c r="Q37" s="1118">
        <f t="shared" si="9"/>
        <v>0</v>
      </c>
      <c r="R37" s="1118">
        <f t="shared" si="9"/>
        <v>0</v>
      </c>
      <c r="S37" s="1118">
        <f t="shared" si="9"/>
        <v>0</v>
      </c>
      <c r="T37" s="1118">
        <f t="shared" si="9"/>
        <v>0</v>
      </c>
      <c r="U37" s="1118">
        <f t="shared" si="9"/>
        <v>0</v>
      </c>
    </row>
    <row r="38" spans="1:21">
      <c r="A38" s="402" t="s">
        <v>2514</v>
      </c>
      <c r="B38" s="29"/>
      <c r="C38" s="29"/>
      <c r="D38" s="9" t="s">
        <v>177</v>
      </c>
      <c r="E38" s="9" t="s">
        <v>210</v>
      </c>
      <c r="F38" s="9" t="s">
        <v>2608</v>
      </c>
      <c r="G38" s="9"/>
      <c r="H38" s="364"/>
      <c r="I38" s="29"/>
      <c r="J38" s="29"/>
      <c r="K38" s="351" t="s">
        <v>184</v>
      </c>
      <c r="L38" s="351"/>
      <c r="M38" s="116" t="s">
        <v>2574</v>
      </c>
      <c r="N38" s="116" t="s">
        <v>2425</v>
      </c>
      <c r="O38" s="364" t="s">
        <v>1</v>
      </c>
      <c r="P38" s="364" t="s">
        <v>185</v>
      </c>
      <c r="Q38" s="1120">
        <f>SUM(Q35:Q37)</f>
        <v>0</v>
      </c>
      <c r="R38" s="1120">
        <f t="shared" ref="R38" si="10">SUM(R35:R37)</f>
        <v>0</v>
      </c>
      <c r="S38" s="1120">
        <f t="shared" ref="S38" si="11">SUM(S35:S37)</f>
        <v>0</v>
      </c>
      <c r="T38" s="1120">
        <f t="shared" ref="T38" si="12">SUM(T35:T37)</f>
        <v>0</v>
      </c>
      <c r="U38" s="1120">
        <f t="shared" ref="U38" si="13">SUM(U35:U37)</f>
        <v>0</v>
      </c>
    </row>
    <row r="39" spans="1:21">
      <c r="A39" s="402"/>
      <c r="B39" s="29"/>
      <c r="C39" s="29"/>
      <c r="D39" s="9"/>
      <c r="E39" s="9"/>
      <c r="F39" s="9"/>
      <c r="G39" s="9"/>
      <c r="H39" s="364"/>
      <c r="I39" s="29"/>
      <c r="J39" s="29"/>
      <c r="K39" s="351"/>
      <c r="L39" s="351"/>
      <c r="M39" s="116"/>
      <c r="N39" s="116"/>
      <c r="O39" s="364"/>
      <c r="P39" s="364"/>
      <c r="Q39" s="1122"/>
      <c r="R39" s="1122"/>
      <c r="S39" s="1122"/>
      <c r="T39" s="1122"/>
      <c r="U39" s="1122"/>
    </row>
    <row r="40" spans="1:21">
      <c r="A40" s="402" t="s">
        <v>2514</v>
      </c>
      <c r="B40" s="29"/>
      <c r="C40" s="29"/>
      <c r="D40" s="9" t="s">
        <v>201</v>
      </c>
      <c r="E40" s="9" t="s">
        <v>201</v>
      </c>
      <c r="F40" s="9" t="s">
        <v>2608</v>
      </c>
      <c r="G40" s="9"/>
      <c r="H40" s="364"/>
      <c r="I40" s="29"/>
      <c r="J40" s="29"/>
      <c r="K40" s="351" t="s">
        <v>184</v>
      </c>
      <c r="L40" s="351"/>
      <c r="M40" s="116" t="s">
        <v>2574</v>
      </c>
      <c r="N40" s="116" t="s">
        <v>2425</v>
      </c>
      <c r="O40" s="364" t="s">
        <v>1</v>
      </c>
      <c r="P40" s="364" t="s">
        <v>185</v>
      </c>
      <c r="Q40" s="1120">
        <f>SUMIFS(Q$55:Q$221,$E$55:$E$221,$E40,$M$55:$M$221,$M40,$N$55:$N$221,$N40)</f>
        <v>0</v>
      </c>
      <c r="R40" s="1120">
        <f>SUMIFS(R$55:R$221,$E$55:$E$221,$E40,$M$55:$M$221,$M40,$N$55:$N$221,$N40)</f>
        <v>0</v>
      </c>
      <c r="S40" s="1120">
        <f>SUMIFS(S$55:S$221,$E$55:$E$221,$E40,$M$55:$M$221,$M40,$N$55:$N$221,$N40)</f>
        <v>0</v>
      </c>
      <c r="T40" s="1120">
        <f>SUMIFS(T$55:T$221,$E$55:$E$221,$E40,$M$55:$M$221,$M40,$N$55:$N$221,$N40)</f>
        <v>0</v>
      </c>
      <c r="U40" s="1120">
        <f>SUMIFS(U$55:U$221,$E$55:$E$221,$E40,$M$55:$M$221,$M40,$N$55:$N$221,$N40)</f>
        <v>0</v>
      </c>
    </row>
    <row r="41" spans="1:21">
      <c r="A41" s="402"/>
      <c r="B41" s="29"/>
      <c r="C41" s="905"/>
      <c r="D41" s="9"/>
      <c r="E41" s="9"/>
      <c r="F41" s="9"/>
      <c r="G41" s="9"/>
      <c r="H41" s="364"/>
      <c r="I41" s="29"/>
      <c r="J41" s="29"/>
      <c r="K41" s="351"/>
      <c r="L41" s="351"/>
      <c r="M41" s="116"/>
      <c r="N41" s="116"/>
      <c r="O41" s="364"/>
      <c r="P41" s="364"/>
      <c r="Q41" s="1122"/>
      <c r="R41" s="1122"/>
      <c r="S41" s="1122"/>
      <c r="T41" s="1122"/>
      <c r="U41" s="1122"/>
    </row>
    <row r="42" spans="1:21">
      <c r="A42" s="402"/>
      <c r="B42" s="29"/>
      <c r="C42" s="29"/>
      <c r="D42" s="9"/>
      <c r="E42" s="9"/>
      <c r="F42" s="9"/>
      <c r="G42" s="9"/>
      <c r="H42" s="364"/>
      <c r="I42" s="29"/>
      <c r="J42" s="29"/>
      <c r="K42" s="351"/>
      <c r="L42" s="351"/>
      <c r="M42" s="116"/>
      <c r="N42" s="116"/>
      <c r="O42" s="364"/>
      <c r="P42" s="364"/>
      <c r="Q42" s="1122"/>
      <c r="R42" s="1122"/>
      <c r="S42" s="1122"/>
      <c r="T42" s="1122"/>
      <c r="U42" s="1122"/>
    </row>
    <row r="43" spans="1:21" ht="13.5" customHeight="1">
      <c r="A43" s="402" t="s">
        <v>2514</v>
      </c>
      <c r="B43" s="29"/>
      <c r="C43" s="29"/>
      <c r="D43" s="9" t="s">
        <v>171</v>
      </c>
      <c r="E43" s="9" t="s">
        <v>2906</v>
      </c>
      <c r="F43" s="9" t="s">
        <v>2899</v>
      </c>
      <c r="G43" s="9"/>
      <c r="H43" s="364"/>
      <c r="I43" s="29"/>
      <c r="J43" s="29"/>
      <c r="K43" s="351"/>
      <c r="L43" s="351"/>
      <c r="M43" s="21"/>
      <c r="N43" s="351"/>
      <c r="O43" s="364" t="s">
        <v>1</v>
      </c>
      <c r="P43" s="364" t="s">
        <v>185</v>
      </c>
      <c r="Q43" s="1120">
        <f>Q18+Q33</f>
        <v>0</v>
      </c>
      <c r="R43" s="1120">
        <f t="shared" ref="R43:T43" si="14">R18+R33</f>
        <v>0</v>
      </c>
      <c r="S43" s="1120">
        <f t="shared" si="14"/>
        <v>0</v>
      </c>
      <c r="T43" s="1120">
        <f t="shared" si="14"/>
        <v>0</v>
      </c>
      <c r="U43" s="1120">
        <f>U18+U33</f>
        <v>0</v>
      </c>
    </row>
    <row r="44" spans="1:21">
      <c r="A44" s="402" t="s">
        <v>2514</v>
      </c>
      <c r="B44" s="29"/>
      <c r="C44" s="29"/>
      <c r="D44" s="9" t="s">
        <v>210</v>
      </c>
      <c r="E44" s="9" t="s">
        <v>210</v>
      </c>
      <c r="F44" s="9" t="s">
        <v>2899</v>
      </c>
      <c r="G44" s="9"/>
      <c r="H44" s="364"/>
      <c r="I44" s="29"/>
      <c r="J44" s="29"/>
      <c r="K44" s="351"/>
      <c r="L44" s="351"/>
      <c r="M44" s="462"/>
      <c r="N44" s="351"/>
      <c r="O44" s="364" t="s">
        <v>1</v>
      </c>
      <c r="P44" s="364" t="s">
        <v>185</v>
      </c>
      <c r="Q44" s="1120">
        <f>Q23+Q38</f>
        <v>0</v>
      </c>
      <c r="R44" s="1120">
        <f t="shared" ref="R44:U44" si="15">R23+R38</f>
        <v>0</v>
      </c>
      <c r="S44" s="1120">
        <f t="shared" si="15"/>
        <v>0</v>
      </c>
      <c r="T44" s="1120">
        <f t="shared" si="15"/>
        <v>0</v>
      </c>
      <c r="U44" s="1120">
        <f t="shared" si="15"/>
        <v>0</v>
      </c>
    </row>
    <row r="45" spans="1:21">
      <c r="A45" s="402" t="s">
        <v>2514</v>
      </c>
      <c r="B45" s="29"/>
      <c r="C45" s="29"/>
      <c r="D45" s="9" t="s">
        <v>201</v>
      </c>
      <c r="E45" s="9" t="s">
        <v>201</v>
      </c>
      <c r="F45" s="9" t="s">
        <v>2899</v>
      </c>
      <c r="G45" s="9"/>
      <c r="H45" s="364"/>
      <c r="I45" s="29"/>
      <c r="J45" s="29"/>
      <c r="K45" s="351"/>
      <c r="L45" s="351"/>
      <c r="M45" s="21"/>
      <c r="N45" s="351"/>
      <c r="O45" s="364" t="s">
        <v>1</v>
      </c>
      <c r="P45" s="364" t="s">
        <v>185</v>
      </c>
      <c r="Q45" s="1120">
        <f>Q25+Q40</f>
        <v>0</v>
      </c>
      <c r="R45" s="1120">
        <f>R25+R40</f>
        <v>0</v>
      </c>
      <c r="S45" s="1120">
        <f>S25+S40</f>
        <v>0</v>
      </c>
      <c r="T45" s="1120">
        <f>T25+T40</f>
        <v>0</v>
      </c>
      <c r="U45" s="1120">
        <f>U25+U40</f>
        <v>0</v>
      </c>
    </row>
    <row r="46" spans="1:21">
      <c r="A46" s="402"/>
      <c r="B46" s="29"/>
      <c r="C46" s="29"/>
      <c r="D46" s="9"/>
      <c r="E46" s="9"/>
      <c r="F46" s="9"/>
      <c r="G46" s="9"/>
      <c r="H46" s="364"/>
      <c r="I46" s="29"/>
      <c r="J46" s="29"/>
      <c r="K46" s="351"/>
      <c r="L46" s="351"/>
      <c r="M46" s="116"/>
      <c r="N46" s="116"/>
      <c r="O46" s="364"/>
      <c r="P46" s="364"/>
      <c r="Q46" s="374"/>
      <c r="R46" s="374"/>
      <c r="S46" s="374"/>
      <c r="T46" s="374"/>
      <c r="U46" s="374"/>
    </row>
    <row r="47" spans="1:21">
      <c r="A47" s="402" t="s">
        <v>2514</v>
      </c>
      <c r="D47" s="20"/>
      <c r="E47" s="20"/>
      <c r="F47" s="11" t="s">
        <v>2520</v>
      </c>
      <c r="H47" s="154" t="s">
        <v>216</v>
      </c>
      <c r="I47" s="89"/>
      <c r="J47" s="29"/>
      <c r="K47" s="21" t="s">
        <v>196</v>
      </c>
      <c r="L47" s="21" t="s">
        <v>2907</v>
      </c>
      <c r="M47" s="21"/>
      <c r="N47" s="21"/>
      <c r="O47" s="7" t="s">
        <v>1</v>
      </c>
      <c r="P47" s="7" t="s">
        <v>1578</v>
      </c>
      <c r="Q47" s="363">
        <f>SUM(Q227:Q233)</f>
        <v>0</v>
      </c>
      <c r="R47" s="363">
        <f t="shared" ref="R47:U47" si="16">SUM(R227:R233)</f>
        <v>0</v>
      </c>
      <c r="S47" s="363">
        <f t="shared" si="16"/>
        <v>0</v>
      </c>
      <c r="T47" s="363">
        <f t="shared" si="16"/>
        <v>0</v>
      </c>
      <c r="U47" s="363">
        <f t="shared" si="16"/>
        <v>0</v>
      </c>
    </row>
    <row r="49" spans="2:16" ht="18">
      <c r="B49" s="28" t="s">
        <v>2567</v>
      </c>
      <c r="C49" s="27"/>
      <c r="D49" s="27"/>
      <c r="E49" s="27"/>
      <c r="F49" s="27"/>
      <c r="G49" s="27"/>
      <c r="H49" s="27"/>
      <c r="I49" s="27"/>
      <c r="J49" s="27"/>
      <c r="K49" s="27"/>
      <c r="L49" s="27"/>
      <c r="M49" s="27"/>
      <c r="N49" s="27"/>
      <c r="O49" s="27"/>
      <c r="P49" s="27"/>
    </row>
    <row r="50" spans="2:16">
      <c r="B50" s="12"/>
      <c r="C50" s="12"/>
      <c r="D50" s="12"/>
      <c r="E50" s="12"/>
      <c r="F50" s="12"/>
      <c r="G50" s="7"/>
      <c r="H50" s="7"/>
      <c r="I50" s="7"/>
      <c r="J50" s="7"/>
      <c r="K50" s="22"/>
      <c r="L50" s="22"/>
      <c r="M50" s="22"/>
      <c r="N50" s="22"/>
      <c r="O50" s="14"/>
      <c r="P50" s="15"/>
    </row>
    <row r="51" spans="2:16">
      <c r="B51" s="12"/>
      <c r="C51" s="34" t="s">
        <v>189</v>
      </c>
      <c r="D51" s="34"/>
      <c r="E51" s="33"/>
      <c r="F51" s="33"/>
      <c r="G51" s="33"/>
      <c r="H51" s="33"/>
      <c r="I51" s="33"/>
      <c r="J51" s="33"/>
      <c r="K51" s="33"/>
      <c r="L51" s="33"/>
      <c r="M51" s="33"/>
      <c r="N51" s="33"/>
      <c r="O51" s="33"/>
      <c r="P51" s="33"/>
    </row>
    <row r="52" spans="2:16">
      <c r="B52" s="12"/>
      <c r="C52" s="12"/>
      <c r="D52" s="12"/>
      <c r="E52" s="12"/>
      <c r="F52" s="12"/>
      <c r="G52" s="7"/>
      <c r="H52" s="7"/>
      <c r="I52" s="7"/>
      <c r="J52" s="7"/>
      <c r="K52" s="22"/>
      <c r="L52" s="22"/>
      <c r="M52" s="22"/>
      <c r="N52" s="22"/>
      <c r="O52" s="22"/>
      <c r="P52" s="14"/>
    </row>
    <row r="53" spans="2:16" ht="14.25" customHeight="1">
      <c r="B53" s="12"/>
      <c r="C53" s="12"/>
      <c r="D53" s="80" t="s">
        <v>2901</v>
      </c>
      <c r="E53" s="81"/>
      <c r="F53" s="81"/>
      <c r="G53" s="81"/>
      <c r="H53" s="81"/>
      <c r="I53" s="81"/>
      <c r="J53" s="81"/>
      <c r="K53" s="81"/>
      <c r="L53" s="81"/>
      <c r="M53" s="81"/>
      <c r="N53" s="81"/>
      <c r="O53" s="81"/>
      <c r="P53" s="81"/>
    </row>
    <row r="54" spans="2:16">
      <c r="B54" s="12"/>
      <c r="C54" s="12"/>
      <c r="D54" s="12"/>
      <c r="E54" s="12"/>
      <c r="F54" s="12"/>
      <c r="G54" s="7"/>
      <c r="H54" s="7"/>
      <c r="I54" s="7"/>
      <c r="J54" s="7"/>
      <c r="K54" s="22"/>
      <c r="L54" s="22"/>
      <c r="M54" s="22"/>
      <c r="N54" s="22"/>
      <c r="O54" s="14"/>
      <c r="P54" s="15"/>
    </row>
    <row r="55" spans="2:16">
      <c r="D55" s="20" t="s">
        <v>189</v>
      </c>
      <c r="E55" s="20" t="s">
        <v>171</v>
      </c>
      <c r="F55" s="11" t="s">
        <v>2520</v>
      </c>
      <c r="H55" s="154" t="s">
        <v>2901</v>
      </c>
      <c r="I55" s="89" t="s">
        <v>2908</v>
      </c>
      <c r="J55" s="7"/>
      <c r="K55" s="21" t="s">
        <v>184</v>
      </c>
      <c r="L55" s="21"/>
      <c r="M55" s="21" t="s">
        <v>2425</v>
      </c>
      <c r="N55" s="21" t="s">
        <v>2540</v>
      </c>
      <c r="O55" s="7" t="s">
        <v>1</v>
      </c>
      <c r="P55" s="7" t="s">
        <v>185</v>
      </c>
    </row>
    <row r="56" spans="2:16">
      <c r="D56" s="20" t="s">
        <v>189</v>
      </c>
      <c r="E56" s="20" t="s">
        <v>171</v>
      </c>
      <c r="F56" s="11" t="s">
        <v>2520</v>
      </c>
      <c r="H56" s="154" t="s">
        <v>2901</v>
      </c>
      <c r="I56" s="89" t="s">
        <v>2909</v>
      </c>
      <c r="J56" s="7"/>
      <c r="K56" s="21" t="s">
        <v>184</v>
      </c>
      <c r="L56" s="21"/>
      <c r="M56" s="21" t="s">
        <v>2425</v>
      </c>
      <c r="N56" s="21" t="s">
        <v>2540</v>
      </c>
      <c r="O56" s="7" t="s">
        <v>1</v>
      </c>
      <c r="P56" s="7" t="s">
        <v>185</v>
      </c>
    </row>
    <row r="57" spans="2:16">
      <c r="D57" s="20" t="s">
        <v>189</v>
      </c>
      <c r="E57" s="20" t="s">
        <v>171</v>
      </c>
      <c r="F57" s="11" t="s">
        <v>2520</v>
      </c>
      <c r="H57" s="154" t="s">
        <v>2901</v>
      </c>
      <c r="I57" s="89" t="s">
        <v>216</v>
      </c>
      <c r="J57" s="7"/>
      <c r="K57" s="21" t="s">
        <v>184</v>
      </c>
      <c r="L57" s="21"/>
      <c r="M57" s="21" t="s">
        <v>2425</v>
      </c>
      <c r="N57" s="21" t="s">
        <v>2540</v>
      </c>
      <c r="O57" s="7" t="s">
        <v>1</v>
      </c>
      <c r="P57" s="7" t="s">
        <v>185</v>
      </c>
    </row>
    <row r="58" spans="2:16">
      <c r="D58" s="20" t="s">
        <v>189</v>
      </c>
      <c r="E58" s="20" t="s">
        <v>171</v>
      </c>
      <c r="F58" s="11" t="s">
        <v>2520</v>
      </c>
      <c r="H58" s="154" t="s">
        <v>2901</v>
      </c>
      <c r="I58" s="89" t="s">
        <v>216</v>
      </c>
      <c r="J58" s="7"/>
      <c r="K58" s="21" t="s">
        <v>184</v>
      </c>
      <c r="L58" s="21"/>
      <c r="M58" s="21" t="s">
        <v>2425</v>
      </c>
      <c r="N58" s="21" t="s">
        <v>2540</v>
      </c>
      <c r="O58" s="7" t="s">
        <v>1</v>
      </c>
      <c r="P58" s="7" t="s">
        <v>185</v>
      </c>
    </row>
    <row r="59" spans="2:16">
      <c r="B59" s="12"/>
      <c r="C59" s="12"/>
      <c r="D59" s="12"/>
      <c r="E59" s="12"/>
      <c r="F59" s="12"/>
      <c r="G59" s="7"/>
      <c r="H59" s="7"/>
      <c r="I59" s="7"/>
      <c r="J59" s="7"/>
      <c r="K59" s="22"/>
      <c r="L59" s="22"/>
      <c r="M59" s="22"/>
      <c r="N59" s="22"/>
      <c r="O59" s="14"/>
      <c r="P59" s="15"/>
    </row>
    <row r="60" spans="2:16" ht="14.25" customHeight="1">
      <c r="B60" s="12"/>
      <c r="C60" s="12"/>
      <c r="D60" s="80" t="s">
        <v>2902</v>
      </c>
      <c r="E60" s="81"/>
      <c r="F60" s="81"/>
      <c r="G60" s="81"/>
      <c r="H60" s="81"/>
      <c r="I60" s="81"/>
      <c r="J60" s="81"/>
      <c r="K60" s="81"/>
      <c r="L60" s="81"/>
      <c r="M60" s="81"/>
      <c r="N60" s="81"/>
      <c r="O60" s="81"/>
      <c r="P60" s="81"/>
    </row>
    <row r="61" spans="2:16">
      <c r="B61" s="12"/>
      <c r="C61" s="12"/>
      <c r="D61" s="12"/>
      <c r="E61" s="12"/>
      <c r="F61" s="12"/>
      <c r="G61" s="7"/>
      <c r="H61" s="7"/>
      <c r="I61" s="7"/>
      <c r="J61" s="7"/>
      <c r="K61" s="22"/>
      <c r="L61" s="22"/>
      <c r="M61" s="22"/>
      <c r="N61" s="22"/>
      <c r="O61" s="14"/>
      <c r="P61" s="15"/>
    </row>
    <row r="62" spans="2:16">
      <c r="D62" s="20" t="s">
        <v>189</v>
      </c>
      <c r="E62" s="20" t="s">
        <v>171</v>
      </c>
      <c r="F62" s="11" t="s">
        <v>2520</v>
      </c>
      <c r="H62" s="154" t="s">
        <v>2902</v>
      </c>
      <c r="I62" s="89" t="s">
        <v>2908</v>
      </c>
      <c r="J62" s="7"/>
      <c r="K62" s="21" t="s">
        <v>184</v>
      </c>
      <c r="L62" s="21"/>
      <c r="M62" s="21" t="s">
        <v>2425</v>
      </c>
      <c r="N62" s="21" t="s">
        <v>2540</v>
      </c>
      <c r="O62" s="7" t="s">
        <v>1</v>
      </c>
      <c r="P62" s="7" t="s">
        <v>185</v>
      </c>
    </row>
    <row r="63" spans="2:16">
      <c r="D63" s="20" t="s">
        <v>189</v>
      </c>
      <c r="E63" s="20" t="s">
        <v>171</v>
      </c>
      <c r="F63" s="11" t="s">
        <v>2520</v>
      </c>
      <c r="H63" s="154" t="s">
        <v>2902</v>
      </c>
      <c r="I63" s="89" t="s">
        <v>2909</v>
      </c>
      <c r="J63" s="7"/>
      <c r="K63" s="21" t="s">
        <v>184</v>
      </c>
      <c r="L63" s="21"/>
      <c r="M63" s="21" t="s">
        <v>2425</v>
      </c>
      <c r="N63" s="21" t="s">
        <v>2540</v>
      </c>
      <c r="O63" s="7" t="s">
        <v>1</v>
      </c>
      <c r="P63" s="7" t="s">
        <v>185</v>
      </c>
    </row>
    <row r="64" spans="2:16">
      <c r="D64" s="20" t="s">
        <v>189</v>
      </c>
      <c r="E64" s="20" t="s">
        <v>171</v>
      </c>
      <c r="F64" s="11" t="s">
        <v>2520</v>
      </c>
      <c r="H64" s="154" t="s">
        <v>2902</v>
      </c>
      <c r="I64" s="89" t="s">
        <v>216</v>
      </c>
      <c r="J64" s="7"/>
      <c r="K64" s="21" t="s">
        <v>184</v>
      </c>
      <c r="L64" s="21"/>
      <c r="M64" s="21" t="s">
        <v>2425</v>
      </c>
      <c r="N64" s="21" t="s">
        <v>2540</v>
      </c>
      <c r="O64" s="7" t="s">
        <v>1</v>
      </c>
      <c r="P64" s="7" t="s">
        <v>185</v>
      </c>
    </row>
    <row r="65" spans="4:16">
      <c r="D65" s="20" t="s">
        <v>189</v>
      </c>
      <c r="E65" s="20" t="s">
        <v>171</v>
      </c>
      <c r="F65" s="11" t="s">
        <v>2520</v>
      </c>
      <c r="H65" s="154" t="s">
        <v>2902</v>
      </c>
      <c r="I65" s="89" t="s">
        <v>216</v>
      </c>
      <c r="J65" s="7"/>
      <c r="K65" s="21" t="s">
        <v>184</v>
      </c>
      <c r="L65" s="21"/>
      <c r="M65" s="21" t="s">
        <v>2425</v>
      </c>
      <c r="N65" s="21" t="s">
        <v>2540</v>
      </c>
      <c r="O65" s="7" t="s">
        <v>1</v>
      </c>
      <c r="P65" s="7" t="s">
        <v>185</v>
      </c>
    </row>
    <row r="66" spans="4:16">
      <c r="D66" s="12"/>
      <c r="E66" s="12"/>
      <c r="F66" s="12"/>
      <c r="G66" s="7"/>
      <c r="H66" s="7"/>
      <c r="I66" s="7"/>
      <c r="J66" s="7"/>
      <c r="K66" s="22"/>
      <c r="L66" s="22"/>
      <c r="M66" s="22"/>
      <c r="N66" s="22"/>
      <c r="O66" s="14"/>
      <c r="P66" s="15"/>
    </row>
    <row r="67" spans="4:16" ht="14.25" customHeight="1">
      <c r="D67" s="80" t="s">
        <v>2903</v>
      </c>
      <c r="E67" s="81"/>
      <c r="F67" s="81"/>
      <c r="G67" s="81"/>
      <c r="H67" s="81"/>
      <c r="I67" s="81"/>
      <c r="J67" s="81"/>
      <c r="K67" s="81"/>
      <c r="L67" s="81"/>
      <c r="M67" s="81"/>
      <c r="N67" s="81"/>
      <c r="O67" s="81"/>
      <c r="P67" s="81"/>
    </row>
    <row r="68" spans="4:16">
      <c r="D68" s="12"/>
      <c r="E68" s="12"/>
      <c r="F68" s="12"/>
      <c r="G68" s="7"/>
      <c r="H68" s="7"/>
      <c r="I68" s="7"/>
      <c r="J68" s="7"/>
      <c r="K68" s="22"/>
      <c r="L68" s="22"/>
      <c r="M68" s="22"/>
      <c r="N68" s="22"/>
      <c r="O68" s="14"/>
      <c r="P68" s="15"/>
    </row>
    <row r="69" spans="4:16">
      <c r="D69" s="20" t="s">
        <v>189</v>
      </c>
      <c r="E69" s="20" t="s">
        <v>171</v>
      </c>
      <c r="F69" s="11" t="s">
        <v>2520</v>
      </c>
      <c r="H69" s="154" t="s">
        <v>2903</v>
      </c>
      <c r="I69" s="89" t="s">
        <v>2908</v>
      </c>
      <c r="J69" s="7"/>
      <c r="K69" s="21" t="s">
        <v>184</v>
      </c>
      <c r="L69" s="21"/>
      <c r="M69" s="21" t="s">
        <v>2425</v>
      </c>
      <c r="N69" s="21" t="s">
        <v>2540</v>
      </c>
      <c r="O69" s="7" t="s">
        <v>1</v>
      </c>
      <c r="P69" s="7" t="s">
        <v>185</v>
      </c>
    </row>
    <row r="70" spans="4:16">
      <c r="D70" s="20" t="s">
        <v>189</v>
      </c>
      <c r="E70" s="20" t="s">
        <v>171</v>
      </c>
      <c r="F70" s="11" t="s">
        <v>2520</v>
      </c>
      <c r="H70" s="154" t="s">
        <v>2903</v>
      </c>
      <c r="I70" s="89" t="s">
        <v>2909</v>
      </c>
      <c r="J70" s="7"/>
      <c r="K70" s="21" t="s">
        <v>184</v>
      </c>
      <c r="L70" s="21"/>
      <c r="M70" s="21" t="s">
        <v>2425</v>
      </c>
      <c r="N70" s="21" t="s">
        <v>2540</v>
      </c>
      <c r="O70" s="7" t="s">
        <v>1</v>
      </c>
      <c r="P70" s="7" t="s">
        <v>185</v>
      </c>
    </row>
    <row r="71" spans="4:16">
      <c r="D71" s="20" t="s">
        <v>189</v>
      </c>
      <c r="E71" s="20" t="s">
        <v>171</v>
      </c>
      <c r="F71" s="11" t="s">
        <v>2520</v>
      </c>
      <c r="H71" s="154" t="s">
        <v>2903</v>
      </c>
      <c r="I71" s="89" t="s">
        <v>216</v>
      </c>
      <c r="J71" s="7"/>
      <c r="K71" s="21" t="s">
        <v>184</v>
      </c>
      <c r="L71" s="21"/>
      <c r="M71" s="21" t="s">
        <v>2425</v>
      </c>
      <c r="N71" s="21" t="s">
        <v>2540</v>
      </c>
      <c r="O71" s="7" t="s">
        <v>1</v>
      </c>
      <c r="P71" s="7" t="s">
        <v>185</v>
      </c>
    </row>
    <row r="72" spans="4:16">
      <c r="D72" s="20" t="s">
        <v>189</v>
      </c>
      <c r="E72" s="20" t="s">
        <v>171</v>
      </c>
      <c r="F72" s="11" t="s">
        <v>2520</v>
      </c>
      <c r="H72" s="154" t="s">
        <v>2903</v>
      </c>
      <c r="I72" s="89" t="s">
        <v>216</v>
      </c>
      <c r="J72" s="7"/>
      <c r="K72" s="21" t="s">
        <v>184</v>
      </c>
      <c r="L72" s="21"/>
      <c r="M72" s="21" t="s">
        <v>2425</v>
      </c>
      <c r="N72" s="21" t="s">
        <v>2540</v>
      </c>
      <c r="O72" s="7" t="s">
        <v>1</v>
      </c>
      <c r="P72" s="7" t="s">
        <v>185</v>
      </c>
    </row>
    <row r="73" spans="4:16">
      <c r="D73" s="12"/>
      <c r="E73" s="12"/>
      <c r="F73" s="12"/>
      <c r="G73" s="7"/>
      <c r="H73" s="7"/>
      <c r="I73" s="7"/>
      <c r="J73" s="7"/>
      <c r="K73" s="22"/>
      <c r="L73" s="22"/>
      <c r="M73" s="22"/>
      <c r="N73" s="22"/>
      <c r="O73" s="14"/>
      <c r="P73" s="15"/>
    </row>
    <row r="74" spans="4:16" ht="14.25" customHeight="1">
      <c r="D74" s="80" t="s">
        <v>1644</v>
      </c>
      <c r="E74" s="81"/>
      <c r="F74" s="81"/>
      <c r="G74" s="81"/>
      <c r="H74" s="81"/>
      <c r="I74" s="81"/>
      <c r="J74" s="81"/>
      <c r="K74" s="81"/>
      <c r="L74" s="81"/>
      <c r="M74" s="81"/>
      <c r="N74" s="81"/>
      <c r="O74" s="81"/>
      <c r="P74" s="81"/>
    </row>
    <row r="75" spans="4:16">
      <c r="D75" s="12"/>
      <c r="E75" s="12"/>
      <c r="F75" s="12"/>
      <c r="G75" s="7"/>
      <c r="H75" s="7"/>
      <c r="I75" s="7"/>
      <c r="J75" s="7"/>
      <c r="K75" s="22"/>
      <c r="L75" s="22"/>
      <c r="M75" s="22"/>
      <c r="N75" s="22"/>
      <c r="O75" s="14"/>
      <c r="P75" s="15"/>
    </row>
    <row r="76" spans="4:16">
      <c r="D76" s="20" t="s">
        <v>189</v>
      </c>
      <c r="E76" s="20" t="s">
        <v>171</v>
      </c>
      <c r="F76" s="11" t="s">
        <v>2520</v>
      </c>
      <c r="H76" s="154" t="s">
        <v>1644</v>
      </c>
      <c r="I76" s="89" t="s">
        <v>2908</v>
      </c>
      <c r="J76" s="7"/>
      <c r="K76" s="21" t="s">
        <v>184</v>
      </c>
      <c r="L76" s="21"/>
      <c r="M76" s="21" t="s">
        <v>2425</v>
      </c>
      <c r="N76" s="21" t="s">
        <v>2540</v>
      </c>
      <c r="O76" s="7" t="s">
        <v>1</v>
      </c>
      <c r="P76" s="7" t="s">
        <v>185</v>
      </c>
    </row>
    <row r="77" spans="4:16">
      <c r="D77" s="20" t="s">
        <v>189</v>
      </c>
      <c r="E77" s="20" t="s">
        <v>171</v>
      </c>
      <c r="F77" s="11" t="s">
        <v>2520</v>
      </c>
      <c r="H77" s="154" t="s">
        <v>1644</v>
      </c>
      <c r="I77" s="89" t="s">
        <v>2909</v>
      </c>
      <c r="J77" s="7"/>
      <c r="K77" s="21" t="s">
        <v>184</v>
      </c>
      <c r="L77" s="21"/>
      <c r="M77" s="21" t="s">
        <v>2425</v>
      </c>
      <c r="N77" s="21" t="s">
        <v>2540</v>
      </c>
      <c r="O77" s="7" t="s">
        <v>1</v>
      </c>
      <c r="P77" s="7" t="s">
        <v>185</v>
      </c>
    </row>
    <row r="78" spans="4:16">
      <c r="D78" s="20" t="s">
        <v>189</v>
      </c>
      <c r="E78" s="20" t="s">
        <v>171</v>
      </c>
      <c r="F78" s="11" t="s">
        <v>2520</v>
      </c>
      <c r="H78" s="154" t="s">
        <v>1644</v>
      </c>
      <c r="I78" s="89" t="s">
        <v>216</v>
      </c>
      <c r="J78" s="7"/>
      <c r="K78" s="21" t="s">
        <v>184</v>
      </c>
      <c r="L78" s="21"/>
      <c r="M78" s="21" t="s">
        <v>2425</v>
      </c>
      <c r="N78" s="21" t="s">
        <v>2540</v>
      </c>
      <c r="O78" s="7" t="s">
        <v>1</v>
      </c>
      <c r="P78" s="7" t="s">
        <v>185</v>
      </c>
    </row>
    <row r="79" spans="4:16">
      <c r="D79" s="20" t="s">
        <v>189</v>
      </c>
      <c r="E79" s="20" t="s">
        <v>171</v>
      </c>
      <c r="F79" s="11" t="s">
        <v>2520</v>
      </c>
      <c r="H79" s="154" t="s">
        <v>1644</v>
      </c>
      <c r="I79" s="89" t="s">
        <v>216</v>
      </c>
      <c r="J79" s="7"/>
      <c r="K79" s="21" t="s">
        <v>184</v>
      </c>
      <c r="L79" s="21"/>
      <c r="M79" s="21" t="s">
        <v>2425</v>
      </c>
      <c r="N79" s="21" t="s">
        <v>2540</v>
      </c>
      <c r="O79" s="7" t="s">
        <v>1</v>
      </c>
      <c r="P79" s="7" t="s">
        <v>185</v>
      </c>
    </row>
    <row r="81" spans="4:16" ht="14.25" customHeight="1">
      <c r="D81" s="80" t="s">
        <v>2594</v>
      </c>
      <c r="E81" s="81"/>
      <c r="F81" s="81"/>
      <c r="G81" s="81"/>
      <c r="H81" s="81"/>
      <c r="I81" s="81"/>
      <c r="J81" s="81"/>
      <c r="K81" s="81"/>
      <c r="L81" s="81"/>
      <c r="M81" s="81"/>
      <c r="N81" s="81"/>
      <c r="O81" s="81"/>
      <c r="P81" s="81"/>
    </row>
    <row r="82" spans="4:16">
      <c r="D82" s="12"/>
      <c r="E82" s="12"/>
      <c r="F82" s="12"/>
      <c r="G82" s="7"/>
      <c r="H82" s="7"/>
      <c r="I82" s="7"/>
      <c r="J82" s="7"/>
      <c r="K82" s="22"/>
      <c r="L82" s="22"/>
      <c r="M82" s="22"/>
      <c r="N82" s="22"/>
      <c r="O82" s="14"/>
      <c r="P82" s="15"/>
    </row>
    <row r="83" spans="4:16">
      <c r="D83" s="20" t="s">
        <v>189</v>
      </c>
      <c r="E83" s="20" t="s">
        <v>171</v>
      </c>
      <c r="F83" s="11" t="s">
        <v>2520</v>
      </c>
      <c r="H83" s="154" t="s">
        <v>2594</v>
      </c>
      <c r="I83" s="89" t="s">
        <v>216</v>
      </c>
      <c r="J83" s="7"/>
      <c r="K83" s="21" t="s">
        <v>184</v>
      </c>
      <c r="L83" s="21"/>
      <c r="M83" s="21" t="s">
        <v>2425</v>
      </c>
      <c r="N83" s="21" t="s">
        <v>2540</v>
      </c>
      <c r="O83" s="7" t="s">
        <v>1</v>
      </c>
      <c r="P83" s="7" t="s">
        <v>185</v>
      </c>
    </row>
    <row r="84" spans="4:16">
      <c r="D84" s="20" t="s">
        <v>189</v>
      </c>
      <c r="E84" s="20" t="s">
        <v>171</v>
      </c>
      <c r="F84" s="11" t="s">
        <v>2520</v>
      </c>
      <c r="H84" s="154" t="s">
        <v>2594</v>
      </c>
      <c r="I84" s="89" t="s">
        <v>216</v>
      </c>
      <c r="J84" s="7"/>
      <c r="K84" s="21" t="s">
        <v>184</v>
      </c>
      <c r="L84" s="21"/>
      <c r="M84" s="21" t="s">
        <v>2425</v>
      </c>
      <c r="N84" s="21" t="s">
        <v>2540</v>
      </c>
      <c r="O84" s="7" t="s">
        <v>1</v>
      </c>
      <c r="P84" s="7" t="s">
        <v>185</v>
      </c>
    </row>
    <row r="85" spans="4:16">
      <c r="D85" s="20" t="s">
        <v>189</v>
      </c>
      <c r="E85" s="20" t="s">
        <v>171</v>
      </c>
      <c r="F85" s="11" t="s">
        <v>2520</v>
      </c>
      <c r="H85" s="154" t="s">
        <v>2594</v>
      </c>
      <c r="I85" s="89" t="s">
        <v>216</v>
      </c>
      <c r="J85" s="7"/>
      <c r="K85" s="21" t="s">
        <v>184</v>
      </c>
      <c r="L85" s="21"/>
      <c r="M85" s="21" t="s">
        <v>2425</v>
      </c>
      <c r="N85" s="21" t="s">
        <v>2540</v>
      </c>
      <c r="O85" s="7" t="s">
        <v>1</v>
      </c>
      <c r="P85" s="7" t="s">
        <v>185</v>
      </c>
    </row>
    <row r="86" spans="4:16">
      <c r="D86" s="20" t="s">
        <v>189</v>
      </c>
      <c r="E86" s="20" t="s">
        <v>171</v>
      </c>
      <c r="F86" s="11" t="s">
        <v>2520</v>
      </c>
      <c r="H86" s="154" t="s">
        <v>2594</v>
      </c>
      <c r="I86" s="89" t="s">
        <v>216</v>
      </c>
      <c r="J86" s="7"/>
      <c r="K86" s="21" t="s">
        <v>184</v>
      </c>
      <c r="L86" s="21"/>
      <c r="M86" s="21" t="s">
        <v>2425</v>
      </c>
      <c r="N86" s="21" t="s">
        <v>2540</v>
      </c>
      <c r="O86" s="7" t="s">
        <v>1</v>
      </c>
      <c r="P86" s="7" t="s">
        <v>185</v>
      </c>
    </row>
    <row r="87" spans="4:16">
      <c r="D87" s="12"/>
      <c r="E87" s="12"/>
      <c r="F87" s="12"/>
      <c r="G87" s="7"/>
      <c r="H87" s="7"/>
      <c r="I87" s="7"/>
      <c r="J87" s="7"/>
      <c r="K87" s="22"/>
      <c r="L87" s="22"/>
      <c r="M87" s="22"/>
      <c r="N87" s="22"/>
      <c r="O87" s="14"/>
      <c r="P87" s="15"/>
    </row>
    <row r="88" spans="4:16" ht="14.25" customHeight="1">
      <c r="D88" s="80" t="s">
        <v>216</v>
      </c>
      <c r="E88" s="81"/>
      <c r="F88" s="81"/>
      <c r="G88" s="81"/>
      <c r="H88" s="81"/>
      <c r="I88" s="81"/>
      <c r="J88" s="81"/>
      <c r="K88" s="81"/>
      <c r="L88" s="81"/>
      <c r="M88" s="81"/>
      <c r="N88" s="81"/>
      <c r="O88" s="81"/>
      <c r="P88" s="81"/>
    </row>
    <row r="89" spans="4:16">
      <c r="D89" s="12"/>
      <c r="E89" s="12"/>
      <c r="F89" s="12"/>
      <c r="G89" s="7"/>
      <c r="H89" s="7"/>
      <c r="I89" s="7"/>
      <c r="J89" s="7"/>
      <c r="K89" s="22"/>
      <c r="L89" s="22"/>
      <c r="M89" s="22"/>
      <c r="N89" s="22"/>
      <c r="O89" s="14"/>
      <c r="P89" s="15"/>
    </row>
    <row r="90" spans="4:16">
      <c r="D90" s="20" t="s">
        <v>189</v>
      </c>
      <c r="E90" s="20" t="s">
        <v>171</v>
      </c>
      <c r="F90" s="11" t="s">
        <v>2520</v>
      </c>
      <c r="H90" s="154" t="s">
        <v>216</v>
      </c>
      <c r="I90" s="89" t="s">
        <v>216</v>
      </c>
      <c r="J90" s="7"/>
      <c r="K90" s="21" t="s">
        <v>184</v>
      </c>
      <c r="L90" s="21"/>
      <c r="M90" s="21" t="s">
        <v>2425</v>
      </c>
      <c r="N90" s="21" t="s">
        <v>2540</v>
      </c>
      <c r="O90" s="7" t="s">
        <v>1</v>
      </c>
      <c r="P90" s="7" t="s">
        <v>185</v>
      </c>
    </row>
    <row r="91" spans="4:16">
      <c r="D91" s="20" t="s">
        <v>189</v>
      </c>
      <c r="E91" s="20" t="s">
        <v>171</v>
      </c>
      <c r="F91" s="11" t="s">
        <v>2520</v>
      </c>
      <c r="H91" s="154" t="s">
        <v>216</v>
      </c>
      <c r="I91" s="89" t="s">
        <v>216</v>
      </c>
      <c r="J91" s="7"/>
      <c r="K91" s="21" t="s">
        <v>184</v>
      </c>
      <c r="L91" s="21"/>
      <c r="M91" s="21" t="s">
        <v>2425</v>
      </c>
      <c r="N91" s="21" t="s">
        <v>2540</v>
      </c>
      <c r="O91" s="7" t="s">
        <v>1</v>
      </c>
      <c r="P91" s="7" t="s">
        <v>185</v>
      </c>
    </row>
    <row r="92" spans="4:16">
      <c r="D92" s="20" t="s">
        <v>189</v>
      </c>
      <c r="E92" s="20" t="s">
        <v>171</v>
      </c>
      <c r="F92" s="11" t="s">
        <v>2520</v>
      </c>
      <c r="H92" s="154" t="s">
        <v>216</v>
      </c>
      <c r="I92" s="89" t="s">
        <v>216</v>
      </c>
      <c r="J92" s="7"/>
      <c r="K92" s="21" t="s">
        <v>184</v>
      </c>
      <c r="L92" s="21"/>
      <c r="M92" s="21" t="s">
        <v>2425</v>
      </c>
      <c r="N92" s="21" t="s">
        <v>2540</v>
      </c>
      <c r="O92" s="7" t="s">
        <v>1</v>
      </c>
      <c r="P92" s="7" t="s">
        <v>185</v>
      </c>
    </row>
    <row r="93" spans="4:16">
      <c r="D93" s="20" t="s">
        <v>189</v>
      </c>
      <c r="E93" s="20" t="s">
        <v>171</v>
      </c>
      <c r="F93" s="11" t="s">
        <v>2520</v>
      </c>
      <c r="H93" s="154" t="s">
        <v>216</v>
      </c>
      <c r="I93" s="89" t="s">
        <v>216</v>
      </c>
      <c r="J93" s="7"/>
      <c r="K93" s="21" t="s">
        <v>184</v>
      </c>
      <c r="L93" s="21"/>
      <c r="M93" s="21" t="s">
        <v>2425</v>
      </c>
      <c r="N93" s="21" t="s">
        <v>2540</v>
      </c>
      <c r="O93" s="7" t="s">
        <v>1</v>
      </c>
      <c r="P93" s="7" t="s">
        <v>185</v>
      </c>
    </row>
    <row r="94" spans="4:16">
      <c r="D94" s="20" t="s">
        <v>189</v>
      </c>
      <c r="E94" s="20" t="s">
        <v>171</v>
      </c>
      <c r="F94" s="11" t="s">
        <v>2520</v>
      </c>
      <c r="H94" s="154" t="s">
        <v>216</v>
      </c>
      <c r="I94" s="89" t="s">
        <v>216</v>
      </c>
      <c r="J94" s="7"/>
      <c r="K94" s="21" t="s">
        <v>184</v>
      </c>
      <c r="L94" s="21"/>
      <c r="M94" s="21" t="s">
        <v>2425</v>
      </c>
      <c r="N94" s="21" t="s">
        <v>2540</v>
      </c>
      <c r="O94" s="7" t="s">
        <v>1</v>
      </c>
      <c r="P94" s="7" t="s">
        <v>185</v>
      </c>
    </row>
    <row r="95" spans="4:16">
      <c r="D95" s="20" t="s">
        <v>189</v>
      </c>
      <c r="E95" s="20" t="s">
        <v>171</v>
      </c>
      <c r="F95" s="11" t="s">
        <v>2520</v>
      </c>
      <c r="H95" s="154" t="s">
        <v>216</v>
      </c>
      <c r="I95" s="89" t="s">
        <v>216</v>
      </c>
      <c r="J95" s="7"/>
      <c r="K95" s="21" t="s">
        <v>184</v>
      </c>
      <c r="L95" s="21"/>
      <c r="M95" s="21" t="s">
        <v>2425</v>
      </c>
      <c r="N95" s="21" t="s">
        <v>2540</v>
      </c>
      <c r="O95" s="7" t="s">
        <v>1</v>
      </c>
      <c r="P95" s="7" t="s">
        <v>185</v>
      </c>
    </row>
    <row r="97" spans="3:16">
      <c r="C97" s="34" t="s">
        <v>177</v>
      </c>
      <c r="D97" s="34"/>
      <c r="E97" s="33"/>
      <c r="F97" s="33"/>
      <c r="G97" s="33"/>
      <c r="H97" s="33"/>
      <c r="I97" s="33"/>
      <c r="J97" s="33"/>
      <c r="K97" s="33"/>
      <c r="L97" s="33"/>
      <c r="M97" s="33"/>
      <c r="N97" s="33"/>
      <c r="O97" s="33"/>
      <c r="P97" s="33"/>
    </row>
    <row r="98" spans="3:16">
      <c r="C98" s="12"/>
      <c r="D98" s="12"/>
      <c r="E98" s="12"/>
      <c r="F98" s="12"/>
      <c r="G98" s="7"/>
      <c r="H98" s="7"/>
      <c r="I98" s="7"/>
      <c r="J98" s="7"/>
      <c r="K98" s="22"/>
      <c r="L98" s="22"/>
      <c r="M98" s="22"/>
      <c r="N98" s="22"/>
      <c r="O98" s="22"/>
      <c r="P98" s="14"/>
    </row>
    <row r="99" spans="3:16" ht="14.25" customHeight="1">
      <c r="C99" s="12"/>
      <c r="D99" s="80" t="s">
        <v>2904</v>
      </c>
      <c r="E99" s="81"/>
      <c r="F99" s="81"/>
      <c r="G99" s="81"/>
      <c r="H99" s="81"/>
      <c r="I99" s="81"/>
      <c r="J99" s="81"/>
      <c r="K99" s="81"/>
      <c r="L99" s="81"/>
      <c r="M99" s="81"/>
      <c r="N99" s="81"/>
      <c r="O99" s="81"/>
      <c r="P99" s="81"/>
    </row>
    <row r="100" spans="3:16">
      <c r="C100" s="12"/>
      <c r="D100" s="12"/>
      <c r="E100" s="12"/>
      <c r="F100" s="12"/>
      <c r="G100" s="7"/>
      <c r="H100" s="7"/>
      <c r="I100" s="7"/>
      <c r="J100" s="7"/>
      <c r="K100" s="22"/>
      <c r="L100" s="22"/>
      <c r="M100" s="22"/>
      <c r="N100" s="22"/>
      <c r="O100" s="14"/>
      <c r="P100" s="15"/>
    </row>
    <row r="101" spans="3:16">
      <c r="D101" s="20" t="s">
        <v>177</v>
      </c>
      <c r="E101" s="20" t="s">
        <v>210</v>
      </c>
      <c r="F101" s="11" t="s">
        <v>2520</v>
      </c>
      <c r="H101" s="154" t="s">
        <v>2904</v>
      </c>
      <c r="I101" s="89" t="s">
        <v>216</v>
      </c>
      <c r="J101" s="7"/>
      <c r="K101" s="21" t="s">
        <v>184</v>
      </c>
      <c r="L101" s="21"/>
      <c r="M101" s="21" t="s">
        <v>2425</v>
      </c>
      <c r="N101" s="21" t="s">
        <v>2540</v>
      </c>
      <c r="O101" s="7" t="s">
        <v>1</v>
      </c>
      <c r="P101" s="7" t="s">
        <v>185</v>
      </c>
    </row>
    <row r="102" spans="3:16">
      <c r="D102" s="20" t="s">
        <v>177</v>
      </c>
      <c r="E102" s="20" t="s">
        <v>210</v>
      </c>
      <c r="F102" s="11" t="s">
        <v>2520</v>
      </c>
      <c r="H102" s="154" t="s">
        <v>2904</v>
      </c>
      <c r="I102" s="89" t="s">
        <v>216</v>
      </c>
      <c r="J102" s="7"/>
      <c r="K102" s="21" t="s">
        <v>184</v>
      </c>
      <c r="L102" s="21"/>
      <c r="M102" s="21" t="s">
        <v>2425</v>
      </c>
      <c r="N102" s="21" t="s">
        <v>2540</v>
      </c>
      <c r="O102" s="7" t="s">
        <v>1</v>
      </c>
      <c r="P102" s="7" t="s">
        <v>185</v>
      </c>
    </row>
    <row r="103" spans="3:16">
      <c r="D103" s="20" t="s">
        <v>177</v>
      </c>
      <c r="E103" s="20" t="s">
        <v>210</v>
      </c>
      <c r="F103" s="11" t="s">
        <v>2520</v>
      </c>
      <c r="H103" s="154" t="s">
        <v>2904</v>
      </c>
      <c r="I103" s="89" t="s">
        <v>216</v>
      </c>
      <c r="J103" s="7"/>
      <c r="K103" s="21" t="s">
        <v>184</v>
      </c>
      <c r="L103" s="21"/>
      <c r="M103" s="21" t="s">
        <v>2425</v>
      </c>
      <c r="N103" s="21" t="s">
        <v>2540</v>
      </c>
      <c r="O103" s="7" t="s">
        <v>1</v>
      </c>
      <c r="P103" s="7" t="s">
        <v>185</v>
      </c>
    </row>
    <row r="104" spans="3:16">
      <c r="D104" s="20" t="s">
        <v>177</v>
      </c>
      <c r="E104" s="20" t="s">
        <v>210</v>
      </c>
      <c r="F104" s="11" t="s">
        <v>2520</v>
      </c>
      <c r="H104" s="154" t="s">
        <v>2904</v>
      </c>
      <c r="I104" s="89" t="s">
        <v>216</v>
      </c>
      <c r="J104" s="7"/>
      <c r="K104" s="21" t="s">
        <v>184</v>
      </c>
      <c r="L104" s="21"/>
      <c r="M104" s="21" t="s">
        <v>2425</v>
      </c>
      <c r="N104" s="21" t="s">
        <v>2540</v>
      </c>
      <c r="O104" s="7" t="s">
        <v>1</v>
      </c>
      <c r="P104" s="7" t="s">
        <v>185</v>
      </c>
    </row>
    <row r="105" spans="3:16">
      <c r="D105" s="20" t="s">
        <v>177</v>
      </c>
      <c r="E105" s="20" t="s">
        <v>210</v>
      </c>
      <c r="F105" s="11" t="s">
        <v>2520</v>
      </c>
      <c r="H105" s="154" t="s">
        <v>2904</v>
      </c>
      <c r="I105" s="89" t="s">
        <v>216</v>
      </c>
      <c r="J105" s="7"/>
      <c r="K105" s="21" t="s">
        <v>184</v>
      </c>
      <c r="L105" s="21"/>
      <c r="M105" s="21" t="s">
        <v>2425</v>
      </c>
      <c r="N105" s="21" t="s">
        <v>2540</v>
      </c>
      <c r="O105" s="7" t="s">
        <v>1</v>
      </c>
      <c r="P105" s="7" t="s">
        <v>185</v>
      </c>
    </row>
    <row r="106" spans="3:16">
      <c r="M106" s="21"/>
    </row>
    <row r="107" spans="3:16" ht="14.25" customHeight="1">
      <c r="C107" s="12"/>
      <c r="D107" s="80" t="s">
        <v>2905</v>
      </c>
      <c r="E107" s="81"/>
      <c r="F107" s="81"/>
      <c r="G107" s="81"/>
      <c r="H107" s="81"/>
      <c r="I107" s="81"/>
      <c r="J107" s="81"/>
      <c r="K107" s="81"/>
      <c r="L107" s="81"/>
      <c r="M107" s="81"/>
      <c r="N107" s="81"/>
      <c r="O107" s="81"/>
      <c r="P107" s="81"/>
    </row>
    <row r="108" spans="3:16">
      <c r="C108" s="12"/>
      <c r="D108" s="12"/>
      <c r="E108" s="12"/>
      <c r="F108" s="12"/>
      <c r="G108" s="7"/>
      <c r="H108" s="7"/>
      <c r="I108" s="7"/>
      <c r="J108" s="7"/>
      <c r="K108" s="22"/>
      <c r="L108" s="22"/>
      <c r="M108" s="22"/>
      <c r="N108" s="22"/>
      <c r="O108" s="14"/>
      <c r="P108" s="15"/>
    </row>
    <row r="109" spans="3:16">
      <c r="D109" s="20" t="s">
        <v>177</v>
      </c>
      <c r="E109" s="20" t="s">
        <v>210</v>
      </c>
      <c r="F109" s="11" t="s">
        <v>2520</v>
      </c>
      <c r="H109" s="154" t="s">
        <v>2905</v>
      </c>
      <c r="I109" s="89" t="s">
        <v>216</v>
      </c>
      <c r="J109" s="7"/>
      <c r="K109" s="21" t="s">
        <v>184</v>
      </c>
      <c r="L109" s="21"/>
      <c r="M109" s="21" t="s">
        <v>2425</v>
      </c>
      <c r="N109" s="21" t="s">
        <v>2540</v>
      </c>
      <c r="O109" s="7" t="s">
        <v>1</v>
      </c>
      <c r="P109" s="7" t="s">
        <v>185</v>
      </c>
    </row>
    <row r="110" spans="3:16">
      <c r="D110" s="20" t="s">
        <v>177</v>
      </c>
      <c r="E110" s="20" t="s">
        <v>210</v>
      </c>
      <c r="F110" s="11" t="s">
        <v>2520</v>
      </c>
      <c r="H110" s="154" t="s">
        <v>2905</v>
      </c>
      <c r="I110" s="89" t="s">
        <v>216</v>
      </c>
      <c r="J110" s="7"/>
      <c r="K110" s="21" t="s">
        <v>184</v>
      </c>
      <c r="L110" s="21"/>
      <c r="M110" s="21" t="s">
        <v>2425</v>
      </c>
      <c r="N110" s="21" t="s">
        <v>2540</v>
      </c>
      <c r="O110" s="7" t="s">
        <v>1</v>
      </c>
      <c r="P110" s="7" t="s">
        <v>185</v>
      </c>
    </row>
    <row r="111" spans="3:16">
      <c r="D111" s="20" t="s">
        <v>177</v>
      </c>
      <c r="E111" s="20" t="s">
        <v>210</v>
      </c>
      <c r="F111" s="11" t="s">
        <v>2520</v>
      </c>
      <c r="H111" s="154" t="s">
        <v>2905</v>
      </c>
      <c r="I111" s="89" t="s">
        <v>216</v>
      </c>
      <c r="J111" s="7"/>
      <c r="K111" s="21" t="s">
        <v>184</v>
      </c>
      <c r="L111" s="21"/>
      <c r="M111" s="21" t="s">
        <v>2425</v>
      </c>
      <c r="N111" s="21" t="s">
        <v>2540</v>
      </c>
      <c r="O111" s="7" t="s">
        <v>1</v>
      </c>
      <c r="P111" s="7" t="s">
        <v>185</v>
      </c>
    </row>
    <row r="112" spans="3:16">
      <c r="D112" s="20" t="s">
        <v>177</v>
      </c>
      <c r="E112" s="20" t="s">
        <v>210</v>
      </c>
      <c r="F112" s="11" t="s">
        <v>2520</v>
      </c>
      <c r="H112" s="154" t="s">
        <v>2905</v>
      </c>
      <c r="I112" s="89" t="s">
        <v>216</v>
      </c>
      <c r="J112" s="7"/>
      <c r="K112" s="21" t="s">
        <v>184</v>
      </c>
      <c r="L112" s="21"/>
      <c r="M112" s="21" t="s">
        <v>2425</v>
      </c>
      <c r="N112" s="21" t="s">
        <v>2540</v>
      </c>
      <c r="O112" s="7" t="s">
        <v>1</v>
      </c>
      <c r="P112" s="7" t="s">
        <v>185</v>
      </c>
    </row>
    <row r="113" spans="3:16">
      <c r="D113" s="20" t="s">
        <v>177</v>
      </c>
      <c r="E113" s="20" t="s">
        <v>210</v>
      </c>
      <c r="F113" s="11" t="s">
        <v>2520</v>
      </c>
      <c r="H113" s="154" t="s">
        <v>2905</v>
      </c>
      <c r="I113" s="89" t="s">
        <v>216</v>
      </c>
      <c r="J113" s="7"/>
      <c r="K113" s="21" t="s">
        <v>184</v>
      </c>
      <c r="L113" s="21"/>
      <c r="M113" s="21" t="s">
        <v>2425</v>
      </c>
      <c r="N113" s="21" t="s">
        <v>2540</v>
      </c>
      <c r="O113" s="7" t="s">
        <v>1</v>
      </c>
      <c r="P113" s="7" t="s">
        <v>185</v>
      </c>
    </row>
    <row r="114" spans="3:16">
      <c r="F114" s="89"/>
    </row>
    <row r="115" spans="3:16" ht="14.25" customHeight="1">
      <c r="C115" s="12"/>
      <c r="D115" s="80" t="s">
        <v>216</v>
      </c>
      <c r="E115" s="81"/>
      <c r="F115" s="81"/>
      <c r="G115" s="81"/>
      <c r="H115" s="81"/>
      <c r="I115" s="81"/>
      <c r="J115" s="81"/>
      <c r="K115" s="81"/>
      <c r="L115" s="81"/>
      <c r="M115" s="81"/>
      <c r="N115" s="81"/>
      <c r="O115" s="81"/>
      <c r="P115" s="81"/>
    </row>
    <row r="116" spans="3:16">
      <c r="C116" s="12"/>
      <c r="D116" s="12"/>
      <c r="E116" s="12"/>
      <c r="F116" s="12"/>
      <c r="G116" s="7"/>
      <c r="H116" s="7"/>
      <c r="I116" s="7"/>
      <c r="J116" s="7"/>
      <c r="K116" s="22"/>
      <c r="L116" s="22"/>
      <c r="M116" s="22"/>
      <c r="N116" s="22"/>
      <c r="O116" s="14"/>
      <c r="P116" s="15"/>
    </row>
    <row r="117" spans="3:16">
      <c r="D117" s="20" t="s">
        <v>177</v>
      </c>
      <c r="E117" s="20" t="s">
        <v>210</v>
      </c>
      <c r="F117" s="11" t="s">
        <v>2520</v>
      </c>
      <c r="H117" s="154" t="s">
        <v>216</v>
      </c>
      <c r="I117" s="89" t="s">
        <v>216</v>
      </c>
      <c r="J117" s="7"/>
      <c r="K117" s="21" t="s">
        <v>184</v>
      </c>
      <c r="L117" s="21"/>
      <c r="M117" s="21" t="s">
        <v>2425</v>
      </c>
      <c r="N117" s="21" t="s">
        <v>2540</v>
      </c>
      <c r="O117" s="7" t="s">
        <v>1</v>
      </c>
      <c r="P117" s="7" t="s">
        <v>185</v>
      </c>
    </row>
    <row r="118" spans="3:16">
      <c r="D118" s="20" t="s">
        <v>177</v>
      </c>
      <c r="E118" s="20" t="s">
        <v>210</v>
      </c>
      <c r="F118" s="11" t="s">
        <v>2520</v>
      </c>
      <c r="H118" s="154" t="s">
        <v>216</v>
      </c>
      <c r="I118" s="89" t="s">
        <v>216</v>
      </c>
      <c r="J118" s="7"/>
      <c r="K118" s="21" t="s">
        <v>184</v>
      </c>
      <c r="L118" s="21"/>
      <c r="M118" s="21" t="s">
        <v>2425</v>
      </c>
      <c r="N118" s="21" t="s">
        <v>2540</v>
      </c>
      <c r="O118" s="7" t="s">
        <v>1</v>
      </c>
      <c r="P118" s="7" t="s">
        <v>185</v>
      </c>
    </row>
    <row r="119" spans="3:16">
      <c r="D119" s="20" t="s">
        <v>177</v>
      </c>
      <c r="E119" s="20" t="s">
        <v>210</v>
      </c>
      <c r="F119" s="11" t="s">
        <v>2520</v>
      </c>
      <c r="H119" s="154" t="s">
        <v>216</v>
      </c>
      <c r="I119" s="89" t="s">
        <v>216</v>
      </c>
      <c r="J119" s="7"/>
      <c r="K119" s="21" t="s">
        <v>184</v>
      </c>
      <c r="L119" s="21"/>
      <c r="M119" s="21" t="s">
        <v>2425</v>
      </c>
      <c r="N119" s="21" t="s">
        <v>2540</v>
      </c>
      <c r="O119" s="7" t="s">
        <v>1</v>
      </c>
      <c r="P119" s="7" t="s">
        <v>185</v>
      </c>
    </row>
    <row r="120" spans="3:16">
      <c r="D120" s="20" t="s">
        <v>177</v>
      </c>
      <c r="E120" s="20" t="s">
        <v>210</v>
      </c>
      <c r="F120" s="11" t="s">
        <v>2520</v>
      </c>
      <c r="H120" s="154" t="s">
        <v>216</v>
      </c>
      <c r="I120" s="89" t="s">
        <v>216</v>
      </c>
      <c r="J120" s="7"/>
      <c r="K120" s="21" t="s">
        <v>184</v>
      </c>
      <c r="L120" s="21"/>
      <c r="M120" s="21" t="s">
        <v>2425</v>
      </c>
      <c r="N120" s="21" t="s">
        <v>2540</v>
      </c>
      <c r="O120" s="7" t="s">
        <v>1</v>
      </c>
      <c r="P120" s="7" t="s">
        <v>185</v>
      </c>
    </row>
    <row r="121" spans="3:16">
      <c r="D121" s="20" t="s">
        <v>177</v>
      </c>
      <c r="E121" s="20" t="s">
        <v>210</v>
      </c>
      <c r="F121" s="11" t="s">
        <v>2520</v>
      </c>
      <c r="H121" s="154" t="s">
        <v>216</v>
      </c>
      <c r="I121" s="89" t="s">
        <v>216</v>
      </c>
      <c r="J121" s="7"/>
      <c r="K121" s="21" t="s">
        <v>184</v>
      </c>
      <c r="L121" s="21"/>
      <c r="M121" s="21" t="s">
        <v>2425</v>
      </c>
      <c r="N121" s="21" t="s">
        <v>2540</v>
      </c>
      <c r="O121" s="7" t="s">
        <v>1</v>
      </c>
      <c r="P121" s="7" t="s">
        <v>185</v>
      </c>
    </row>
    <row r="122" spans="3:16">
      <c r="D122" s="20" t="s">
        <v>177</v>
      </c>
      <c r="E122" s="20" t="s">
        <v>210</v>
      </c>
      <c r="F122" s="11" t="s">
        <v>2520</v>
      </c>
      <c r="H122" s="154" t="s">
        <v>216</v>
      </c>
      <c r="I122" s="89" t="s">
        <v>216</v>
      </c>
      <c r="J122" s="7"/>
      <c r="K122" s="21" t="s">
        <v>184</v>
      </c>
      <c r="L122" s="21"/>
      <c r="M122" s="21" t="s">
        <v>2425</v>
      </c>
      <c r="N122" s="21" t="s">
        <v>2540</v>
      </c>
      <c r="O122" s="7" t="s">
        <v>1</v>
      </c>
      <c r="P122" s="7" t="s">
        <v>185</v>
      </c>
    </row>
    <row r="123" spans="3:16">
      <c r="D123" s="20" t="s">
        <v>177</v>
      </c>
      <c r="E123" s="20" t="s">
        <v>210</v>
      </c>
      <c r="F123" s="11" t="s">
        <v>2520</v>
      </c>
      <c r="H123" s="154" t="s">
        <v>216</v>
      </c>
      <c r="I123" s="89" t="s">
        <v>216</v>
      </c>
      <c r="J123" s="7"/>
      <c r="K123" s="21" t="s">
        <v>184</v>
      </c>
      <c r="L123" s="21"/>
      <c r="M123" s="21" t="s">
        <v>2425</v>
      </c>
      <c r="N123" s="21" t="s">
        <v>2540</v>
      </c>
      <c r="O123" s="7" t="s">
        <v>1</v>
      </c>
      <c r="P123" s="7" t="s">
        <v>185</v>
      </c>
    </row>
    <row r="124" spans="3:16">
      <c r="D124" s="20" t="s">
        <v>177</v>
      </c>
      <c r="E124" s="20" t="s">
        <v>210</v>
      </c>
      <c r="F124" s="11" t="s">
        <v>2520</v>
      </c>
      <c r="H124" s="154" t="s">
        <v>216</v>
      </c>
      <c r="I124" s="89" t="s">
        <v>216</v>
      </c>
      <c r="J124" s="7"/>
      <c r="K124" s="21" t="s">
        <v>184</v>
      </c>
      <c r="L124" s="21"/>
      <c r="M124" s="21" t="s">
        <v>2425</v>
      </c>
      <c r="N124" s="21" t="s">
        <v>2540</v>
      </c>
      <c r="O124" s="7" t="s">
        <v>1</v>
      </c>
      <c r="P124" s="7" t="s">
        <v>185</v>
      </c>
    </row>
    <row r="125" spans="3:16">
      <c r="D125" s="20" t="s">
        <v>177</v>
      </c>
      <c r="E125" s="20" t="s">
        <v>210</v>
      </c>
      <c r="F125" s="11" t="s">
        <v>2520</v>
      </c>
      <c r="H125" s="154" t="s">
        <v>216</v>
      </c>
      <c r="I125" s="89" t="s">
        <v>216</v>
      </c>
      <c r="J125" s="7"/>
      <c r="K125" s="21" t="s">
        <v>184</v>
      </c>
      <c r="L125" s="21"/>
      <c r="M125" s="21" t="s">
        <v>2425</v>
      </c>
      <c r="N125" s="21" t="s">
        <v>2540</v>
      </c>
      <c r="O125" s="7" t="s">
        <v>1</v>
      </c>
      <c r="P125" s="7" t="s">
        <v>185</v>
      </c>
    </row>
    <row r="126" spans="3:16">
      <c r="D126" s="20" t="s">
        <v>177</v>
      </c>
      <c r="E126" s="20" t="s">
        <v>210</v>
      </c>
      <c r="F126" s="11" t="s">
        <v>2520</v>
      </c>
      <c r="H126" s="154" t="s">
        <v>216</v>
      </c>
      <c r="I126" s="89" t="s">
        <v>216</v>
      </c>
      <c r="J126" s="7"/>
      <c r="K126" s="21" t="s">
        <v>184</v>
      </c>
      <c r="L126" s="21"/>
      <c r="M126" s="21" t="s">
        <v>2425</v>
      </c>
      <c r="N126" s="21" t="s">
        <v>2540</v>
      </c>
      <c r="O126" s="7" t="s">
        <v>1</v>
      </c>
      <c r="P126" s="7" t="s">
        <v>185</v>
      </c>
    </row>
    <row r="127" spans="3:16">
      <c r="F127" s="89"/>
    </row>
    <row r="128" spans="3:16">
      <c r="C128" s="34" t="s">
        <v>201</v>
      </c>
      <c r="D128" s="34"/>
      <c r="E128" s="33"/>
      <c r="F128" s="33"/>
      <c r="G128" s="33"/>
      <c r="H128" s="33"/>
      <c r="I128" s="33"/>
      <c r="J128" s="33"/>
      <c r="K128" s="33"/>
      <c r="L128" s="33"/>
      <c r="M128" s="33"/>
      <c r="N128" s="33"/>
      <c r="O128" s="33"/>
      <c r="P128" s="33"/>
    </row>
    <row r="130" spans="2:16">
      <c r="D130" s="20" t="s">
        <v>201</v>
      </c>
      <c r="E130" s="20" t="s">
        <v>201</v>
      </c>
      <c r="F130" s="11" t="s">
        <v>2520</v>
      </c>
      <c r="H130" s="154" t="s">
        <v>216</v>
      </c>
      <c r="I130" s="89" t="s">
        <v>216</v>
      </c>
      <c r="J130" s="7"/>
      <c r="K130" s="21" t="s">
        <v>184</v>
      </c>
      <c r="L130" s="21"/>
      <c r="M130" s="21" t="s">
        <v>2425</v>
      </c>
      <c r="N130" s="21" t="s">
        <v>2540</v>
      </c>
      <c r="O130" s="7" t="s">
        <v>1</v>
      </c>
      <c r="P130" s="7" t="s">
        <v>185</v>
      </c>
    </row>
    <row r="131" spans="2:16">
      <c r="D131" s="20" t="s">
        <v>201</v>
      </c>
      <c r="E131" s="20" t="s">
        <v>201</v>
      </c>
      <c r="F131" s="11" t="s">
        <v>2520</v>
      </c>
      <c r="H131" s="154" t="s">
        <v>216</v>
      </c>
      <c r="I131" s="89" t="s">
        <v>216</v>
      </c>
      <c r="J131" s="7"/>
      <c r="K131" s="21" t="s">
        <v>184</v>
      </c>
      <c r="L131" s="21"/>
      <c r="M131" s="21" t="s">
        <v>2425</v>
      </c>
      <c r="N131" s="21" t="s">
        <v>2540</v>
      </c>
      <c r="O131" s="7" t="s">
        <v>1</v>
      </c>
      <c r="P131" s="7" t="s">
        <v>185</v>
      </c>
    </row>
    <row r="132" spans="2:16">
      <c r="D132" s="20" t="s">
        <v>201</v>
      </c>
      <c r="E132" s="20" t="s">
        <v>201</v>
      </c>
      <c r="F132" s="11" t="s">
        <v>2520</v>
      </c>
      <c r="H132" s="154" t="s">
        <v>216</v>
      </c>
      <c r="I132" s="89" t="s">
        <v>216</v>
      </c>
      <c r="J132" s="7"/>
      <c r="K132" s="21" t="s">
        <v>184</v>
      </c>
      <c r="L132" s="21"/>
      <c r="M132" s="21" t="s">
        <v>2425</v>
      </c>
      <c r="N132" s="21" t="s">
        <v>2540</v>
      </c>
      <c r="O132" s="7" t="s">
        <v>1</v>
      </c>
      <c r="P132" s="7" t="s">
        <v>185</v>
      </c>
    </row>
    <row r="133" spans="2:16">
      <c r="D133" s="20" t="s">
        <v>201</v>
      </c>
      <c r="E133" s="20" t="s">
        <v>201</v>
      </c>
      <c r="F133" s="11" t="s">
        <v>2520</v>
      </c>
      <c r="H133" s="154" t="s">
        <v>216</v>
      </c>
      <c r="I133" s="89" t="s">
        <v>216</v>
      </c>
      <c r="J133" s="7"/>
      <c r="K133" s="21" t="s">
        <v>184</v>
      </c>
      <c r="L133" s="21"/>
      <c r="M133" s="21" t="s">
        <v>2425</v>
      </c>
      <c r="N133" s="21" t="s">
        <v>2540</v>
      </c>
      <c r="O133" s="7" t="s">
        <v>1</v>
      </c>
      <c r="P133" s="7" t="s">
        <v>185</v>
      </c>
    </row>
    <row r="134" spans="2:16">
      <c r="D134" s="20" t="s">
        <v>201</v>
      </c>
      <c r="E134" s="20" t="s">
        <v>201</v>
      </c>
      <c r="F134" s="11" t="s">
        <v>2520</v>
      </c>
      <c r="H134" s="154" t="s">
        <v>216</v>
      </c>
      <c r="I134" s="89" t="s">
        <v>216</v>
      </c>
      <c r="J134" s="7"/>
      <c r="K134" s="21" t="s">
        <v>184</v>
      </c>
      <c r="L134" s="21"/>
      <c r="M134" s="21" t="s">
        <v>2425</v>
      </c>
      <c r="N134" s="21" t="s">
        <v>2540</v>
      </c>
      <c r="O134" s="7" t="s">
        <v>1</v>
      </c>
      <c r="P134" s="7" t="s">
        <v>185</v>
      </c>
    </row>
    <row r="136" spans="2:16" ht="18">
      <c r="B136" s="28" t="s">
        <v>2574</v>
      </c>
      <c r="C136" s="27"/>
      <c r="D136" s="27"/>
      <c r="E136" s="27"/>
      <c r="F136" s="27"/>
      <c r="G136" s="27"/>
      <c r="H136" s="27"/>
      <c r="I136" s="27"/>
      <c r="J136" s="27"/>
      <c r="K136" s="27"/>
      <c r="L136" s="27"/>
      <c r="M136" s="27"/>
      <c r="N136" s="27"/>
      <c r="O136" s="27"/>
      <c r="P136" s="27"/>
    </row>
    <row r="137" spans="2:16">
      <c r="B137" s="12"/>
      <c r="C137" s="12"/>
      <c r="D137" s="12"/>
      <c r="E137" s="12"/>
      <c r="F137" s="12"/>
      <c r="G137" s="7"/>
      <c r="H137" s="7"/>
      <c r="I137" s="7"/>
      <c r="J137" s="7"/>
      <c r="K137" s="22"/>
      <c r="L137" s="22"/>
      <c r="M137" s="22"/>
      <c r="N137" s="22"/>
      <c r="O137" s="14"/>
      <c r="P137" s="15"/>
    </row>
    <row r="138" spans="2:16">
      <c r="B138" s="12"/>
      <c r="C138" s="34" t="s">
        <v>189</v>
      </c>
      <c r="D138" s="34"/>
      <c r="E138" s="33"/>
      <c r="F138" s="33"/>
      <c r="G138" s="33"/>
      <c r="H138" s="33"/>
      <c r="I138" s="33"/>
      <c r="J138" s="33"/>
      <c r="K138" s="33"/>
      <c r="L138" s="33"/>
      <c r="M138" s="33"/>
      <c r="N138" s="33"/>
      <c r="O138" s="33"/>
      <c r="P138" s="33"/>
    </row>
    <row r="139" spans="2:16">
      <c r="B139" s="12"/>
      <c r="C139" s="12"/>
      <c r="D139" s="12"/>
      <c r="E139" s="12"/>
      <c r="F139" s="12"/>
      <c r="G139" s="7"/>
      <c r="H139" s="7"/>
      <c r="I139" s="7"/>
      <c r="J139" s="7"/>
      <c r="K139" s="22"/>
      <c r="L139" s="22"/>
      <c r="M139" s="22"/>
      <c r="N139" s="22"/>
      <c r="O139" s="22"/>
      <c r="P139" s="14"/>
    </row>
    <row r="140" spans="2:16" ht="14.25" customHeight="1">
      <c r="B140" s="12"/>
      <c r="C140" s="12"/>
      <c r="D140" s="80" t="s">
        <v>2901</v>
      </c>
      <c r="E140" s="81"/>
      <c r="F140" s="81"/>
      <c r="G140" s="81"/>
      <c r="H140" s="81"/>
      <c r="I140" s="81"/>
      <c r="J140" s="81"/>
      <c r="K140" s="81"/>
      <c r="L140" s="81"/>
      <c r="M140" s="81"/>
      <c r="N140" s="81"/>
      <c r="O140" s="81"/>
      <c r="P140" s="81"/>
    </row>
    <row r="141" spans="2:16">
      <c r="B141" s="12"/>
      <c r="C141" s="12"/>
      <c r="D141" s="12"/>
      <c r="E141" s="12"/>
      <c r="F141" s="12"/>
      <c r="G141" s="7"/>
      <c r="H141" s="7"/>
      <c r="I141" s="7"/>
      <c r="J141" s="7"/>
      <c r="K141" s="22"/>
      <c r="L141" s="22"/>
      <c r="M141" s="22"/>
      <c r="N141" s="22"/>
      <c r="O141" s="14"/>
      <c r="P141" s="15"/>
    </row>
    <row r="142" spans="2:16">
      <c r="D142" s="20" t="s">
        <v>189</v>
      </c>
      <c r="E142" s="20" t="s">
        <v>171</v>
      </c>
      <c r="F142" s="11" t="s">
        <v>2520</v>
      </c>
      <c r="H142" s="154" t="s">
        <v>2901</v>
      </c>
      <c r="I142" s="89" t="s">
        <v>2908</v>
      </c>
      <c r="J142" s="7"/>
      <c r="K142" s="21" t="s">
        <v>184</v>
      </c>
      <c r="L142" s="21"/>
      <c r="M142" s="21" t="s">
        <v>2574</v>
      </c>
      <c r="N142" s="21" t="s">
        <v>2425</v>
      </c>
      <c r="O142" s="7" t="s">
        <v>1</v>
      </c>
      <c r="P142" s="7" t="s">
        <v>185</v>
      </c>
    </row>
    <row r="143" spans="2:16">
      <c r="D143" s="20" t="s">
        <v>189</v>
      </c>
      <c r="E143" s="20" t="s">
        <v>171</v>
      </c>
      <c r="F143" s="11" t="s">
        <v>2520</v>
      </c>
      <c r="H143" s="154" t="s">
        <v>2901</v>
      </c>
      <c r="I143" s="89" t="s">
        <v>2909</v>
      </c>
      <c r="J143" s="7"/>
      <c r="K143" s="21" t="s">
        <v>184</v>
      </c>
      <c r="L143" s="21"/>
      <c r="M143" s="21" t="s">
        <v>2574</v>
      </c>
      <c r="N143" s="21" t="s">
        <v>2425</v>
      </c>
      <c r="O143" s="7" t="s">
        <v>1</v>
      </c>
      <c r="P143" s="7" t="s">
        <v>185</v>
      </c>
    </row>
    <row r="144" spans="2:16">
      <c r="D144" s="20" t="s">
        <v>189</v>
      </c>
      <c r="E144" s="20" t="s">
        <v>171</v>
      </c>
      <c r="F144" s="11" t="s">
        <v>2520</v>
      </c>
      <c r="H144" s="154" t="s">
        <v>2901</v>
      </c>
      <c r="I144" s="89" t="s">
        <v>216</v>
      </c>
      <c r="J144" s="7"/>
      <c r="K144" s="21" t="s">
        <v>184</v>
      </c>
      <c r="L144" s="21"/>
      <c r="M144" s="21" t="s">
        <v>2574</v>
      </c>
      <c r="N144" s="21" t="s">
        <v>2425</v>
      </c>
      <c r="O144" s="7" t="s">
        <v>1</v>
      </c>
      <c r="P144" s="7" t="s">
        <v>185</v>
      </c>
    </row>
    <row r="145" spans="4:16">
      <c r="D145" s="20" t="s">
        <v>189</v>
      </c>
      <c r="E145" s="20" t="s">
        <v>171</v>
      </c>
      <c r="F145" s="11" t="s">
        <v>2520</v>
      </c>
      <c r="H145" s="154" t="s">
        <v>2901</v>
      </c>
      <c r="I145" s="89" t="s">
        <v>216</v>
      </c>
      <c r="J145" s="7"/>
      <c r="K145" s="21" t="s">
        <v>184</v>
      </c>
      <c r="L145" s="21"/>
      <c r="M145" s="21" t="s">
        <v>2574</v>
      </c>
      <c r="N145" s="21" t="s">
        <v>2425</v>
      </c>
      <c r="O145" s="7" t="s">
        <v>1</v>
      </c>
      <c r="P145" s="7" t="s">
        <v>185</v>
      </c>
    </row>
    <row r="146" spans="4:16">
      <c r="D146" s="12"/>
      <c r="E146" s="12"/>
      <c r="F146" s="12"/>
      <c r="G146" s="7"/>
      <c r="H146" s="7"/>
      <c r="I146" s="7"/>
      <c r="J146" s="7"/>
      <c r="K146" s="22"/>
      <c r="L146" s="22"/>
      <c r="M146" s="22"/>
      <c r="N146" s="22"/>
      <c r="O146" s="14"/>
      <c r="P146" s="15"/>
    </row>
    <row r="147" spans="4:16" ht="14.25" customHeight="1">
      <c r="D147" s="80" t="s">
        <v>2902</v>
      </c>
      <c r="E147" s="81"/>
      <c r="F147" s="81"/>
      <c r="G147" s="81"/>
      <c r="H147" s="81"/>
      <c r="I147" s="81"/>
      <c r="J147" s="81"/>
      <c r="K147" s="81"/>
      <c r="L147" s="81"/>
      <c r="M147" s="81"/>
      <c r="N147" s="81"/>
      <c r="O147" s="81"/>
      <c r="P147" s="81"/>
    </row>
    <row r="148" spans="4:16">
      <c r="D148" s="12"/>
      <c r="E148" s="12"/>
      <c r="F148" s="12"/>
      <c r="G148" s="7"/>
      <c r="H148" s="7"/>
      <c r="I148" s="7"/>
      <c r="J148" s="7"/>
      <c r="K148" s="22"/>
      <c r="L148" s="22"/>
      <c r="M148" s="22"/>
      <c r="N148" s="22"/>
      <c r="O148" s="14"/>
      <c r="P148" s="15"/>
    </row>
    <row r="149" spans="4:16">
      <c r="D149" s="20" t="s">
        <v>189</v>
      </c>
      <c r="E149" s="20" t="s">
        <v>171</v>
      </c>
      <c r="F149" s="11" t="s">
        <v>2520</v>
      </c>
      <c r="H149" s="154" t="s">
        <v>2902</v>
      </c>
      <c r="I149" s="89" t="s">
        <v>2908</v>
      </c>
      <c r="J149" s="7"/>
      <c r="K149" s="21" t="s">
        <v>184</v>
      </c>
      <c r="L149" s="21"/>
      <c r="M149" s="21" t="s">
        <v>2574</v>
      </c>
      <c r="N149" s="21" t="s">
        <v>2425</v>
      </c>
      <c r="O149" s="7" t="s">
        <v>1</v>
      </c>
      <c r="P149" s="7" t="s">
        <v>185</v>
      </c>
    </row>
    <row r="150" spans="4:16">
      <c r="D150" s="20" t="s">
        <v>189</v>
      </c>
      <c r="E150" s="20" t="s">
        <v>171</v>
      </c>
      <c r="F150" s="11" t="s">
        <v>2520</v>
      </c>
      <c r="H150" s="154" t="s">
        <v>2902</v>
      </c>
      <c r="I150" s="89" t="s">
        <v>2909</v>
      </c>
      <c r="J150" s="7"/>
      <c r="K150" s="21" t="s">
        <v>184</v>
      </c>
      <c r="L150" s="21"/>
      <c r="M150" s="21" t="s">
        <v>2574</v>
      </c>
      <c r="N150" s="21" t="s">
        <v>2425</v>
      </c>
      <c r="O150" s="7" t="s">
        <v>1</v>
      </c>
      <c r="P150" s="7" t="s">
        <v>185</v>
      </c>
    </row>
    <row r="151" spans="4:16">
      <c r="D151" s="20" t="s">
        <v>189</v>
      </c>
      <c r="E151" s="20" t="s">
        <v>171</v>
      </c>
      <c r="F151" s="11" t="s">
        <v>2520</v>
      </c>
      <c r="H151" s="154" t="s">
        <v>2902</v>
      </c>
      <c r="I151" s="89" t="s">
        <v>216</v>
      </c>
      <c r="J151" s="7"/>
      <c r="K151" s="21" t="s">
        <v>184</v>
      </c>
      <c r="L151" s="21"/>
      <c r="M151" s="21" t="s">
        <v>2574</v>
      </c>
      <c r="N151" s="21" t="s">
        <v>2425</v>
      </c>
      <c r="O151" s="7" t="s">
        <v>1</v>
      </c>
      <c r="P151" s="7" t="s">
        <v>185</v>
      </c>
    </row>
    <row r="152" spans="4:16">
      <c r="D152" s="20" t="s">
        <v>189</v>
      </c>
      <c r="E152" s="20" t="s">
        <v>171</v>
      </c>
      <c r="F152" s="11" t="s">
        <v>2520</v>
      </c>
      <c r="H152" s="154" t="s">
        <v>2902</v>
      </c>
      <c r="I152" s="89" t="s">
        <v>216</v>
      </c>
      <c r="J152" s="7"/>
      <c r="K152" s="21" t="s">
        <v>184</v>
      </c>
      <c r="L152" s="21"/>
      <c r="M152" s="21" t="s">
        <v>2574</v>
      </c>
      <c r="N152" s="21" t="s">
        <v>2425</v>
      </c>
      <c r="O152" s="7" t="s">
        <v>1</v>
      </c>
      <c r="P152" s="7" t="s">
        <v>185</v>
      </c>
    </row>
    <row r="153" spans="4:16">
      <c r="D153" s="12"/>
      <c r="E153" s="12"/>
      <c r="F153" s="12"/>
      <c r="G153" s="7"/>
      <c r="H153" s="7"/>
      <c r="I153" s="7"/>
      <c r="J153" s="7"/>
      <c r="K153" s="22"/>
      <c r="L153" s="22"/>
      <c r="M153" s="22"/>
      <c r="N153" s="22"/>
      <c r="O153" s="14"/>
      <c r="P153" s="15"/>
    </row>
    <row r="154" spans="4:16" ht="14.25" customHeight="1">
      <c r="D154" s="80" t="s">
        <v>2903</v>
      </c>
      <c r="E154" s="81"/>
      <c r="F154" s="81"/>
      <c r="G154" s="81"/>
      <c r="H154" s="81"/>
      <c r="I154" s="81"/>
      <c r="J154" s="81"/>
      <c r="K154" s="81"/>
      <c r="L154" s="81"/>
      <c r="M154" s="81"/>
      <c r="N154" s="81"/>
      <c r="O154" s="81"/>
      <c r="P154" s="81"/>
    </row>
    <row r="155" spans="4:16">
      <c r="D155" s="12"/>
      <c r="E155" s="12"/>
      <c r="F155" s="12"/>
      <c r="G155" s="7"/>
      <c r="H155" s="7"/>
      <c r="I155" s="7"/>
      <c r="J155" s="7"/>
      <c r="K155" s="22"/>
      <c r="L155" s="22"/>
      <c r="M155" s="22"/>
      <c r="N155" s="22"/>
      <c r="O155" s="14"/>
      <c r="P155" s="15"/>
    </row>
    <row r="156" spans="4:16">
      <c r="D156" s="20" t="s">
        <v>189</v>
      </c>
      <c r="E156" s="20" t="s">
        <v>171</v>
      </c>
      <c r="F156" s="11" t="s">
        <v>2520</v>
      </c>
      <c r="H156" s="154" t="s">
        <v>2903</v>
      </c>
      <c r="I156" s="89" t="s">
        <v>2908</v>
      </c>
      <c r="J156" s="7"/>
      <c r="K156" s="21" t="s">
        <v>184</v>
      </c>
      <c r="L156" s="21"/>
      <c r="M156" s="21" t="s">
        <v>2574</v>
      </c>
      <c r="N156" s="21" t="s">
        <v>2425</v>
      </c>
      <c r="O156" s="7" t="s">
        <v>1</v>
      </c>
      <c r="P156" s="7" t="s">
        <v>185</v>
      </c>
    </row>
    <row r="157" spans="4:16">
      <c r="D157" s="20" t="s">
        <v>189</v>
      </c>
      <c r="E157" s="20" t="s">
        <v>171</v>
      </c>
      <c r="F157" s="11" t="s">
        <v>2520</v>
      </c>
      <c r="H157" s="154" t="s">
        <v>2903</v>
      </c>
      <c r="I157" s="89" t="s">
        <v>2909</v>
      </c>
      <c r="J157" s="7"/>
      <c r="K157" s="21" t="s">
        <v>184</v>
      </c>
      <c r="L157" s="21"/>
      <c r="M157" s="21" t="s">
        <v>2574</v>
      </c>
      <c r="N157" s="21" t="s">
        <v>2425</v>
      </c>
      <c r="O157" s="7" t="s">
        <v>1</v>
      </c>
      <c r="P157" s="7" t="s">
        <v>185</v>
      </c>
    </row>
    <row r="158" spans="4:16">
      <c r="D158" s="20" t="s">
        <v>189</v>
      </c>
      <c r="E158" s="20" t="s">
        <v>171</v>
      </c>
      <c r="F158" s="11" t="s">
        <v>2520</v>
      </c>
      <c r="H158" s="154" t="s">
        <v>2903</v>
      </c>
      <c r="I158" s="89" t="s">
        <v>216</v>
      </c>
      <c r="J158" s="7"/>
      <c r="K158" s="21" t="s">
        <v>184</v>
      </c>
      <c r="L158" s="21"/>
      <c r="M158" s="21" t="s">
        <v>2574</v>
      </c>
      <c r="N158" s="21" t="s">
        <v>2425</v>
      </c>
      <c r="O158" s="7" t="s">
        <v>1</v>
      </c>
      <c r="P158" s="7" t="s">
        <v>185</v>
      </c>
    </row>
    <row r="159" spans="4:16">
      <c r="D159" s="20" t="s">
        <v>189</v>
      </c>
      <c r="E159" s="20" t="s">
        <v>171</v>
      </c>
      <c r="F159" s="11" t="s">
        <v>2520</v>
      </c>
      <c r="H159" s="154" t="s">
        <v>2903</v>
      </c>
      <c r="I159" s="89" t="s">
        <v>216</v>
      </c>
      <c r="J159" s="7"/>
      <c r="K159" s="21" t="s">
        <v>184</v>
      </c>
      <c r="L159" s="21"/>
      <c r="M159" s="21" t="s">
        <v>2574</v>
      </c>
      <c r="N159" s="21" t="s">
        <v>2425</v>
      </c>
      <c r="O159" s="7" t="s">
        <v>1</v>
      </c>
      <c r="P159" s="7" t="s">
        <v>185</v>
      </c>
    </row>
    <row r="161" spans="4:16" ht="14.25" customHeight="1">
      <c r="D161" s="80" t="s">
        <v>1644</v>
      </c>
      <c r="E161" s="81"/>
      <c r="F161" s="81"/>
      <c r="G161" s="81"/>
      <c r="H161" s="81"/>
      <c r="I161" s="81"/>
      <c r="J161" s="81"/>
      <c r="K161" s="81"/>
      <c r="L161" s="81"/>
      <c r="M161" s="81"/>
      <c r="N161" s="81"/>
      <c r="O161" s="81"/>
      <c r="P161" s="81"/>
    </row>
    <row r="162" spans="4:16">
      <c r="D162" s="12"/>
      <c r="E162" s="12"/>
      <c r="F162" s="12"/>
      <c r="G162" s="7"/>
      <c r="H162" s="7"/>
      <c r="I162" s="7"/>
      <c r="J162" s="7"/>
      <c r="K162" s="22"/>
      <c r="L162" s="22"/>
      <c r="M162" s="22"/>
      <c r="N162" s="22"/>
      <c r="O162" s="14"/>
      <c r="P162" s="15"/>
    </row>
    <row r="163" spans="4:16">
      <c r="D163" s="20" t="s">
        <v>189</v>
      </c>
      <c r="E163" s="20" t="s">
        <v>171</v>
      </c>
      <c r="F163" s="11" t="s">
        <v>2520</v>
      </c>
      <c r="H163" s="154" t="s">
        <v>1644</v>
      </c>
      <c r="I163" s="89" t="s">
        <v>2908</v>
      </c>
      <c r="J163" s="7"/>
      <c r="K163" s="21" t="s">
        <v>184</v>
      </c>
      <c r="L163" s="21"/>
      <c r="M163" s="21" t="s">
        <v>2574</v>
      </c>
      <c r="N163" s="21" t="s">
        <v>2425</v>
      </c>
      <c r="O163" s="7" t="s">
        <v>1</v>
      </c>
      <c r="P163" s="7" t="s">
        <v>185</v>
      </c>
    </row>
    <row r="164" spans="4:16">
      <c r="D164" s="20" t="s">
        <v>189</v>
      </c>
      <c r="E164" s="20" t="s">
        <v>171</v>
      </c>
      <c r="F164" s="11" t="s">
        <v>2520</v>
      </c>
      <c r="H164" s="154" t="s">
        <v>1644</v>
      </c>
      <c r="I164" s="89" t="s">
        <v>2909</v>
      </c>
      <c r="J164" s="7"/>
      <c r="K164" s="21" t="s">
        <v>184</v>
      </c>
      <c r="L164" s="21"/>
      <c r="M164" s="21" t="s">
        <v>2574</v>
      </c>
      <c r="N164" s="21" t="s">
        <v>2425</v>
      </c>
      <c r="O164" s="7" t="s">
        <v>1</v>
      </c>
      <c r="P164" s="7" t="s">
        <v>185</v>
      </c>
    </row>
    <row r="165" spans="4:16">
      <c r="D165" s="20" t="s">
        <v>189</v>
      </c>
      <c r="E165" s="20" t="s">
        <v>171</v>
      </c>
      <c r="F165" s="11" t="s">
        <v>2520</v>
      </c>
      <c r="H165" s="154" t="s">
        <v>1644</v>
      </c>
      <c r="I165" s="89" t="s">
        <v>216</v>
      </c>
      <c r="J165" s="7"/>
      <c r="K165" s="21" t="s">
        <v>184</v>
      </c>
      <c r="L165" s="21"/>
      <c r="M165" s="21" t="s">
        <v>2574</v>
      </c>
      <c r="N165" s="21" t="s">
        <v>2425</v>
      </c>
      <c r="O165" s="7" t="s">
        <v>1</v>
      </c>
      <c r="P165" s="7" t="s">
        <v>185</v>
      </c>
    </row>
    <row r="166" spans="4:16">
      <c r="D166" s="20" t="s">
        <v>189</v>
      </c>
      <c r="E166" s="20" t="s">
        <v>171</v>
      </c>
      <c r="F166" s="11" t="s">
        <v>2520</v>
      </c>
      <c r="H166" s="154" t="s">
        <v>1644</v>
      </c>
      <c r="I166" s="89" t="s">
        <v>216</v>
      </c>
      <c r="J166" s="7"/>
      <c r="K166" s="21" t="s">
        <v>184</v>
      </c>
      <c r="L166" s="21"/>
      <c r="M166" s="21" t="s">
        <v>2574</v>
      </c>
      <c r="N166" s="21" t="s">
        <v>2425</v>
      </c>
      <c r="O166" s="7" t="s">
        <v>1</v>
      </c>
      <c r="P166" s="7" t="s">
        <v>185</v>
      </c>
    </row>
    <row r="167" spans="4:16">
      <c r="D167" s="12"/>
      <c r="E167" s="12"/>
      <c r="F167" s="12"/>
      <c r="G167" s="7"/>
      <c r="H167" s="7"/>
      <c r="I167" s="7"/>
      <c r="J167" s="7"/>
      <c r="K167" s="22"/>
      <c r="L167" s="22"/>
      <c r="M167" s="22"/>
      <c r="N167" s="22"/>
      <c r="O167" s="14"/>
      <c r="P167" s="15"/>
    </row>
    <row r="168" spans="4:16" ht="14.25" customHeight="1">
      <c r="D168" s="80" t="s">
        <v>2594</v>
      </c>
      <c r="E168" s="81"/>
      <c r="F168" s="81"/>
      <c r="G168" s="81"/>
      <c r="H168" s="81"/>
      <c r="I168" s="81"/>
      <c r="J168" s="81"/>
      <c r="K168" s="81"/>
      <c r="L168" s="81"/>
      <c r="M168" s="81"/>
      <c r="N168" s="81"/>
      <c r="O168" s="81"/>
      <c r="P168" s="81"/>
    </row>
    <row r="169" spans="4:16">
      <c r="D169" s="12"/>
      <c r="E169" s="12"/>
      <c r="F169" s="12"/>
      <c r="G169" s="7"/>
      <c r="H169" s="7"/>
      <c r="I169" s="7"/>
      <c r="J169" s="7"/>
      <c r="K169" s="22"/>
      <c r="L169" s="22"/>
      <c r="M169" s="22"/>
      <c r="N169" s="22"/>
      <c r="O169" s="14"/>
      <c r="P169" s="15"/>
    </row>
    <row r="170" spans="4:16">
      <c r="D170" s="20" t="s">
        <v>189</v>
      </c>
      <c r="E170" s="20" t="s">
        <v>171</v>
      </c>
      <c r="F170" s="11" t="s">
        <v>2520</v>
      </c>
      <c r="H170" s="154" t="s">
        <v>2594</v>
      </c>
      <c r="I170" s="89" t="s">
        <v>216</v>
      </c>
      <c r="J170" s="7"/>
      <c r="K170" s="21" t="s">
        <v>184</v>
      </c>
      <c r="L170" s="21"/>
      <c r="M170" s="21" t="s">
        <v>2574</v>
      </c>
      <c r="N170" s="21" t="s">
        <v>2425</v>
      </c>
      <c r="O170" s="7" t="s">
        <v>1</v>
      </c>
      <c r="P170" s="7" t="s">
        <v>185</v>
      </c>
    </row>
    <row r="171" spans="4:16">
      <c r="D171" s="20" t="s">
        <v>189</v>
      </c>
      <c r="E171" s="20" t="s">
        <v>171</v>
      </c>
      <c r="F171" s="11" t="s">
        <v>2520</v>
      </c>
      <c r="H171" s="154" t="s">
        <v>2594</v>
      </c>
      <c r="I171" s="89" t="s">
        <v>216</v>
      </c>
      <c r="J171" s="7"/>
      <c r="K171" s="21" t="s">
        <v>184</v>
      </c>
      <c r="L171" s="21"/>
      <c r="M171" s="21" t="s">
        <v>2574</v>
      </c>
      <c r="N171" s="21" t="s">
        <v>2425</v>
      </c>
      <c r="O171" s="7" t="s">
        <v>1</v>
      </c>
      <c r="P171" s="7" t="s">
        <v>185</v>
      </c>
    </row>
    <row r="172" spans="4:16">
      <c r="D172" s="20" t="s">
        <v>189</v>
      </c>
      <c r="E172" s="20" t="s">
        <v>171</v>
      </c>
      <c r="F172" s="11" t="s">
        <v>2520</v>
      </c>
      <c r="H172" s="154" t="s">
        <v>2594</v>
      </c>
      <c r="I172" s="89" t="s">
        <v>216</v>
      </c>
      <c r="J172" s="7"/>
      <c r="K172" s="21" t="s">
        <v>184</v>
      </c>
      <c r="L172" s="21"/>
      <c r="M172" s="21" t="s">
        <v>2574</v>
      </c>
      <c r="N172" s="21" t="s">
        <v>2425</v>
      </c>
      <c r="O172" s="7" t="s">
        <v>1</v>
      </c>
      <c r="P172" s="7" t="s">
        <v>185</v>
      </c>
    </row>
    <row r="173" spans="4:16">
      <c r="D173" s="20" t="s">
        <v>189</v>
      </c>
      <c r="E173" s="20" t="s">
        <v>171</v>
      </c>
      <c r="F173" s="11" t="s">
        <v>2520</v>
      </c>
      <c r="H173" s="154" t="s">
        <v>2594</v>
      </c>
      <c r="I173" s="89" t="s">
        <v>216</v>
      </c>
      <c r="J173" s="7"/>
      <c r="K173" s="21" t="s">
        <v>184</v>
      </c>
      <c r="L173" s="21"/>
      <c r="M173" s="21" t="s">
        <v>2574</v>
      </c>
      <c r="N173" s="21" t="s">
        <v>2425</v>
      </c>
      <c r="O173" s="7" t="s">
        <v>1</v>
      </c>
      <c r="P173" s="7" t="s">
        <v>185</v>
      </c>
    </row>
    <row r="174" spans="4:16">
      <c r="D174" s="12"/>
      <c r="E174" s="12"/>
      <c r="F174" s="12"/>
      <c r="G174" s="7"/>
      <c r="H174" s="7"/>
      <c r="I174" s="7"/>
      <c r="J174" s="7"/>
      <c r="K174" s="22"/>
      <c r="L174" s="22"/>
      <c r="M174" s="22"/>
      <c r="N174" s="22"/>
      <c r="O174" s="14"/>
      <c r="P174" s="15"/>
    </row>
    <row r="175" spans="4:16" ht="14.25" customHeight="1">
      <c r="D175" s="80" t="s">
        <v>216</v>
      </c>
      <c r="E175" s="81"/>
      <c r="F175" s="81"/>
      <c r="G175" s="81"/>
      <c r="H175" s="81"/>
      <c r="I175" s="81"/>
      <c r="J175" s="81"/>
      <c r="K175" s="81"/>
      <c r="L175" s="81"/>
      <c r="M175" s="81"/>
      <c r="N175" s="81"/>
      <c r="O175" s="81"/>
      <c r="P175" s="81"/>
    </row>
    <row r="177" spans="3:16">
      <c r="D177" s="20" t="s">
        <v>189</v>
      </c>
      <c r="E177" s="20" t="s">
        <v>171</v>
      </c>
      <c r="F177" s="11" t="s">
        <v>2520</v>
      </c>
      <c r="H177" s="154" t="s">
        <v>216</v>
      </c>
      <c r="I177" s="89" t="s">
        <v>216</v>
      </c>
      <c r="J177" s="7"/>
      <c r="K177" s="21" t="s">
        <v>184</v>
      </c>
      <c r="L177" s="21"/>
      <c r="M177" s="21" t="s">
        <v>2574</v>
      </c>
      <c r="N177" s="21" t="s">
        <v>2425</v>
      </c>
      <c r="O177" s="7" t="s">
        <v>1</v>
      </c>
      <c r="P177" s="7" t="s">
        <v>185</v>
      </c>
    </row>
    <row r="178" spans="3:16">
      <c r="D178" s="20" t="s">
        <v>189</v>
      </c>
      <c r="E178" s="20" t="s">
        <v>171</v>
      </c>
      <c r="F178" s="11" t="s">
        <v>2520</v>
      </c>
      <c r="H178" s="154" t="s">
        <v>216</v>
      </c>
      <c r="I178" s="89" t="s">
        <v>216</v>
      </c>
      <c r="J178" s="7"/>
      <c r="K178" s="21" t="s">
        <v>184</v>
      </c>
      <c r="L178" s="21"/>
      <c r="M178" s="21" t="s">
        <v>2574</v>
      </c>
      <c r="N178" s="21" t="s">
        <v>2425</v>
      </c>
      <c r="O178" s="7" t="s">
        <v>1</v>
      </c>
      <c r="P178" s="7" t="s">
        <v>185</v>
      </c>
    </row>
    <row r="179" spans="3:16">
      <c r="D179" s="20" t="s">
        <v>189</v>
      </c>
      <c r="E179" s="20" t="s">
        <v>171</v>
      </c>
      <c r="F179" s="11" t="s">
        <v>2520</v>
      </c>
      <c r="H179" s="154" t="s">
        <v>216</v>
      </c>
      <c r="I179" s="89" t="s">
        <v>216</v>
      </c>
      <c r="J179" s="7"/>
      <c r="K179" s="21" t="s">
        <v>184</v>
      </c>
      <c r="L179" s="21"/>
      <c r="M179" s="21" t="s">
        <v>2574</v>
      </c>
      <c r="N179" s="21" t="s">
        <v>2425</v>
      </c>
      <c r="O179" s="7" t="s">
        <v>1</v>
      </c>
      <c r="P179" s="7" t="s">
        <v>185</v>
      </c>
    </row>
    <row r="180" spans="3:16">
      <c r="D180" s="20" t="s">
        <v>189</v>
      </c>
      <c r="E180" s="20" t="s">
        <v>171</v>
      </c>
      <c r="F180" s="11" t="s">
        <v>2520</v>
      </c>
      <c r="H180" s="154" t="s">
        <v>216</v>
      </c>
      <c r="I180" s="89" t="s">
        <v>216</v>
      </c>
      <c r="J180" s="7"/>
      <c r="K180" s="21" t="s">
        <v>184</v>
      </c>
      <c r="L180" s="21"/>
      <c r="M180" s="21" t="s">
        <v>2574</v>
      </c>
      <c r="N180" s="21" t="s">
        <v>2425</v>
      </c>
      <c r="O180" s="7" t="s">
        <v>1</v>
      </c>
      <c r="P180" s="7" t="s">
        <v>185</v>
      </c>
    </row>
    <row r="181" spans="3:16">
      <c r="D181" s="20" t="s">
        <v>189</v>
      </c>
      <c r="E181" s="20" t="s">
        <v>171</v>
      </c>
      <c r="F181" s="11" t="s">
        <v>2520</v>
      </c>
      <c r="H181" s="154" t="s">
        <v>216</v>
      </c>
      <c r="I181" s="89" t="s">
        <v>216</v>
      </c>
      <c r="J181" s="7"/>
      <c r="K181" s="21" t="s">
        <v>184</v>
      </c>
      <c r="L181" s="21"/>
      <c r="M181" s="21" t="s">
        <v>2574</v>
      </c>
      <c r="N181" s="21" t="s">
        <v>2425</v>
      </c>
      <c r="O181" s="7" t="s">
        <v>1</v>
      </c>
      <c r="P181" s="7" t="s">
        <v>185</v>
      </c>
    </row>
    <row r="182" spans="3:16">
      <c r="D182" s="20" t="s">
        <v>189</v>
      </c>
      <c r="E182" s="20" t="s">
        <v>171</v>
      </c>
      <c r="F182" s="11" t="s">
        <v>2520</v>
      </c>
      <c r="H182" s="154" t="s">
        <v>216</v>
      </c>
      <c r="I182" s="89" t="s">
        <v>216</v>
      </c>
      <c r="J182" s="7"/>
      <c r="K182" s="21" t="s">
        <v>184</v>
      </c>
      <c r="L182" s="21"/>
      <c r="M182" s="21" t="s">
        <v>2574</v>
      </c>
      <c r="N182" s="21" t="s">
        <v>2425</v>
      </c>
      <c r="O182" s="7" t="s">
        <v>1</v>
      </c>
      <c r="P182" s="7" t="s">
        <v>185</v>
      </c>
    </row>
    <row r="183" spans="3:16">
      <c r="D183" s="15"/>
      <c r="E183" s="15"/>
      <c r="H183" s="154"/>
      <c r="I183" s="89"/>
      <c r="J183" s="7"/>
      <c r="K183" s="7"/>
      <c r="L183" s="7"/>
      <c r="M183" s="7"/>
      <c r="N183" s="7"/>
      <c r="O183" s="7"/>
      <c r="P183" s="7"/>
    </row>
    <row r="184" spans="3:16">
      <c r="C184" s="34" t="s">
        <v>177</v>
      </c>
      <c r="D184" s="34"/>
      <c r="E184" s="33"/>
      <c r="F184" s="33"/>
      <c r="G184" s="33"/>
      <c r="H184" s="33"/>
      <c r="I184" s="33"/>
      <c r="J184" s="33"/>
      <c r="K184" s="33"/>
      <c r="L184" s="33"/>
      <c r="M184" s="33"/>
      <c r="N184" s="33"/>
      <c r="O184" s="33"/>
      <c r="P184" s="33"/>
    </row>
    <row r="185" spans="3:16">
      <c r="C185" s="12"/>
      <c r="D185" s="12"/>
      <c r="E185" s="12"/>
      <c r="F185" s="12"/>
      <c r="G185" s="7"/>
      <c r="H185" s="7"/>
      <c r="I185" s="7"/>
      <c r="J185" s="7"/>
      <c r="K185" s="22"/>
      <c r="L185" s="22"/>
      <c r="M185" s="22"/>
      <c r="N185" s="22"/>
      <c r="O185" s="22"/>
      <c r="P185" s="14"/>
    </row>
    <row r="186" spans="3:16" ht="14.25" customHeight="1">
      <c r="C186" s="12"/>
      <c r="D186" s="80" t="s">
        <v>2904</v>
      </c>
      <c r="E186" s="81"/>
      <c r="F186" s="81"/>
      <c r="G186" s="81"/>
      <c r="H186" s="81"/>
      <c r="I186" s="81"/>
      <c r="J186" s="81"/>
      <c r="K186" s="81"/>
      <c r="L186" s="81"/>
      <c r="M186" s="81"/>
      <c r="N186" s="81"/>
      <c r="O186" s="81"/>
      <c r="P186" s="81"/>
    </row>
    <row r="187" spans="3:16">
      <c r="C187" s="12"/>
      <c r="D187" s="12"/>
      <c r="E187" s="12"/>
      <c r="F187" s="12"/>
      <c r="G187" s="7"/>
      <c r="H187" s="7"/>
      <c r="I187" s="7"/>
      <c r="J187" s="7"/>
      <c r="K187" s="22"/>
      <c r="L187" s="22"/>
      <c r="M187" s="22"/>
      <c r="N187" s="22"/>
      <c r="O187" s="14"/>
      <c r="P187" s="15"/>
    </row>
    <row r="188" spans="3:16">
      <c r="D188" s="20" t="s">
        <v>177</v>
      </c>
      <c r="E188" s="20" t="s">
        <v>210</v>
      </c>
      <c r="F188" s="11" t="s">
        <v>2520</v>
      </c>
      <c r="H188" s="154" t="s">
        <v>2904</v>
      </c>
      <c r="I188" s="89" t="s">
        <v>216</v>
      </c>
      <c r="J188" s="7"/>
      <c r="K188" s="21" t="s">
        <v>184</v>
      </c>
      <c r="L188" s="21"/>
      <c r="M188" s="21" t="s">
        <v>2574</v>
      </c>
      <c r="N188" s="21" t="s">
        <v>2425</v>
      </c>
      <c r="O188" s="7" t="s">
        <v>1</v>
      </c>
      <c r="P188" s="7" t="s">
        <v>185</v>
      </c>
    </row>
    <row r="189" spans="3:16">
      <c r="D189" s="20" t="s">
        <v>177</v>
      </c>
      <c r="E189" s="20" t="s">
        <v>210</v>
      </c>
      <c r="F189" s="11" t="s">
        <v>2520</v>
      </c>
      <c r="H189" s="154" t="s">
        <v>2904</v>
      </c>
      <c r="I189" s="89" t="s">
        <v>216</v>
      </c>
      <c r="J189" s="7"/>
      <c r="K189" s="21" t="s">
        <v>184</v>
      </c>
      <c r="L189" s="21"/>
      <c r="M189" s="21" t="s">
        <v>2574</v>
      </c>
      <c r="N189" s="21" t="s">
        <v>2425</v>
      </c>
      <c r="O189" s="7" t="s">
        <v>1</v>
      </c>
      <c r="P189" s="7" t="s">
        <v>185</v>
      </c>
    </row>
    <row r="190" spans="3:16">
      <c r="D190" s="20" t="s">
        <v>177</v>
      </c>
      <c r="E190" s="20" t="s">
        <v>210</v>
      </c>
      <c r="F190" s="11" t="s">
        <v>2520</v>
      </c>
      <c r="H190" s="154" t="s">
        <v>2904</v>
      </c>
      <c r="I190" s="89" t="s">
        <v>216</v>
      </c>
      <c r="J190" s="7"/>
      <c r="K190" s="21" t="s">
        <v>184</v>
      </c>
      <c r="L190" s="21"/>
      <c r="M190" s="21" t="s">
        <v>2574</v>
      </c>
      <c r="N190" s="21" t="s">
        <v>2425</v>
      </c>
      <c r="O190" s="7" t="s">
        <v>1</v>
      </c>
      <c r="P190" s="7" t="s">
        <v>185</v>
      </c>
    </row>
    <row r="191" spans="3:16">
      <c r="D191" s="20" t="s">
        <v>177</v>
      </c>
      <c r="E191" s="20" t="s">
        <v>210</v>
      </c>
      <c r="F191" s="11" t="s">
        <v>2520</v>
      </c>
      <c r="H191" s="154" t="s">
        <v>2904</v>
      </c>
      <c r="I191" s="89" t="s">
        <v>216</v>
      </c>
      <c r="J191" s="7"/>
      <c r="K191" s="21" t="s">
        <v>184</v>
      </c>
      <c r="L191" s="21"/>
      <c r="M191" s="21" t="s">
        <v>2574</v>
      </c>
      <c r="N191" s="21" t="s">
        <v>2425</v>
      </c>
      <c r="O191" s="7" t="s">
        <v>1</v>
      </c>
      <c r="P191" s="7" t="s">
        <v>185</v>
      </c>
    </row>
    <row r="192" spans="3:16">
      <c r="D192" s="20" t="s">
        <v>177</v>
      </c>
      <c r="E192" s="20" t="s">
        <v>210</v>
      </c>
      <c r="F192" s="11" t="s">
        <v>2520</v>
      </c>
      <c r="H192" s="154" t="s">
        <v>2904</v>
      </c>
      <c r="I192" s="89" t="s">
        <v>216</v>
      </c>
      <c r="J192" s="7"/>
      <c r="K192" s="21" t="s">
        <v>184</v>
      </c>
      <c r="L192" s="21"/>
      <c r="M192" s="21" t="s">
        <v>2574</v>
      </c>
      <c r="N192" s="21" t="s">
        <v>2425</v>
      </c>
      <c r="O192" s="7" t="s">
        <v>1</v>
      </c>
      <c r="P192" s="7" t="s">
        <v>185</v>
      </c>
    </row>
    <row r="194" spans="4:16" ht="14.25" customHeight="1">
      <c r="D194" s="80" t="s">
        <v>2905</v>
      </c>
      <c r="E194" s="81"/>
      <c r="F194" s="81"/>
      <c r="G194" s="81"/>
      <c r="H194" s="81"/>
      <c r="I194" s="81"/>
      <c r="J194" s="81"/>
      <c r="K194" s="81"/>
      <c r="L194" s="81"/>
      <c r="M194" s="81"/>
      <c r="N194" s="81"/>
      <c r="O194" s="81"/>
      <c r="P194" s="81"/>
    </row>
    <row r="195" spans="4:16">
      <c r="D195" s="12"/>
      <c r="E195" s="12"/>
      <c r="F195" s="12"/>
      <c r="G195" s="7"/>
      <c r="H195" s="7"/>
      <c r="I195" s="7"/>
      <c r="J195" s="7"/>
      <c r="K195" s="22"/>
      <c r="L195" s="22"/>
      <c r="M195" s="22"/>
      <c r="N195" s="22"/>
      <c r="O195" s="14"/>
      <c r="P195" s="15"/>
    </row>
    <row r="196" spans="4:16">
      <c r="D196" s="20" t="s">
        <v>177</v>
      </c>
      <c r="E196" s="20" t="s">
        <v>210</v>
      </c>
      <c r="F196" s="11" t="s">
        <v>2520</v>
      </c>
      <c r="H196" s="154" t="s">
        <v>2905</v>
      </c>
      <c r="I196" s="89" t="s">
        <v>216</v>
      </c>
      <c r="J196" s="7"/>
      <c r="K196" s="21" t="s">
        <v>184</v>
      </c>
      <c r="L196" s="21"/>
      <c r="M196" s="21" t="s">
        <v>2574</v>
      </c>
      <c r="N196" s="21" t="s">
        <v>2425</v>
      </c>
      <c r="O196" s="7" t="s">
        <v>1</v>
      </c>
      <c r="P196" s="7" t="s">
        <v>185</v>
      </c>
    </row>
    <row r="197" spans="4:16">
      <c r="D197" s="20" t="s">
        <v>177</v>
      </c>
      <c r="E197" s="20" t="s">
        <v>210</v>
      </c>
      <c r="F197" s="11" t="s">
        <v>2520</v>
      </c>
      <c r="H197" s="154" t="s">
        <v>2905</v>
      </c>
      <c r="I197" s="89" t="s">
        <v>216</v>
      </c>
      <c r="J197" s="7"/>
      <c r="K197" s="21" t="s">
        <v>184</v>
      </c>
      <c r="L197" s="21"/>
      <c r="M197" s="21" t="s">
        <v>2574</v>
      </c>
      <c r="N197" s="21" t="s">
        <v>2425</v>
      </c>
      <c r="O197" s="7" t="s">
        <v>1</v>
      </c>
      <c r="P197" s="7" t="s">
        <v>185</v>
      </c>
    </row>
    <row r="198" spans="4:16">
      <c r="D198" s="20" t="s">
        <v>177</v>
      </c>
      <c r="E198" s="20" t="s">
        <v>210</v>
      </c>
      <c r="F198" s="11" t="s">
        <v>2520</v>
      </c>
      <c r="H198" s="154" t="s">
        <v>2905</v>
      </c>
      <c r="I198" s="89" t="s">
        <v>216</v>
      </c>
      <c r="J198" s="7"/>
      <c r="K198" s="21" t="s">
        <v>184</v>
      </c>
      <c r="L198" s="21"/>
      <c r="M198" s="21" t="s">
        <v>2574</v>
      </c>
      <c r="N198" s="21" t="s">
        <v>2425</v>
      </c>
      <c r="O198" s="7" t="s">
        <v>1</v>
      </c>
      <c r="P198" s="7" t="s">
        <v>185</v>
      </c>
    </row>
    <row r="199" spans="4:16">
      <c r="D199" s="20" t="s">
        <v>177</v>
      </c>
      <c r="E199" s="20" t="s">
        <v>210</v>
      </c>
      <c r="F199" s="11" t="s">
        <v>2520</v>
      </c>
      <c r="H199" s="154" t="s">
        <v>2905</v>
      </c>
      <c r="I199" s="89" t="s">
        <v>216</v>
      </c>
      <c r="J199" s="7"/>
      <c r="K199" s="21" t="s">
        <v>184</v>
      </c>
      <c r="L199" s="21"/>
      <c r="M199" s="21" t="s">
        <v>2574</v>
      </c>
      <c r="N199" s="21" t="s">
        <v>2425</v>
      </c>
      <c r="O199" s="7" t="s">
        <v>1</v>
      </c>
      <c r="P199" s="7" t="s">
        <v>185</v>
      </c>
    </row>
    <row r="200" spans="4:16">
      <c r="D200" s="20" t="s">
        <v>177</v>
      </c>
      <c r="E200" s="20" t="s">
        <v>210</v>
      </c>
      <c r="F200" s="11" t="s">
        <v>2520</v>
      </c>
      <c r="H200" s="154" t="s">
        <v>2905</v>
      </c>
      <c r="I200" s="89" t="s">
        <v>216</v>
      </c>
      <c r="J200" s="7"/>
      <c r="K200" s="21" t="s">
        <v>184</v>
      </c>
      <c r="L200" s="21"/>
      <c r="M200" s="21" t="s">
        <v>2574</v>
      </c>
      <c r="N200" s="21" t="s">
        <v>2425</v>
      </c>
      <c r="O200" s="7" t="s">
        <v>1</v>
      </c>
      <c r="P200" s="7" t="s">
        <v>185</v>
      </c>
    </row>
    <row r="201" spans="4:16">
      <c r="F201" s="89"/>
    </row>
    <row r="202" spans="4:16" ht="14.25" customHeight="1">
      <c r="D202" s="80" t="s">
        <v>216</v>
      </c>
      <c r="E202" s="81"/>
      <c r="F202" s="81"/>
      <c r="G202" s="81"/>
      <c r="H202" s="81"/>
      <c r="I202" s="81"/>
      <c r="J202" s="81"/>
      <c r="K202" s="81"/>
      <c r="L202" s="81"/>
      <c r="M202" s="81"/>
      <c r="N202" s="81"/>
      <c r="O202" s="81"/>
      <c r="P202" s="81"/>
    </row>
    <row r="203" spans="4:16">
      <c r="D203" s="12"/>
      <c r="E203" s="12"/>
      <c r="F203" s="12"/>
      <c r="G203" s="7"/>
      <c r="H203" s="7"/>
      <c r="I203" s="7"/>
      <c r="J203" s="7"/>
      <c r="K203" s="22"/>
      <c r="L203" s="22"/>
      <c r="M203" s="22"/>
      <c r="N203" s="22"/>
      <c r="O203" s="14"/>
      <c r="P203" s="15"/>
    </row>
    <row r="204" spans="4:16">
      <c r="D204" s="20" t="s">
        <v>177</v>
      </c>
      <c r="E204" s="20" t="s">
        <v>210</v>
      </c>
      <c r="F204" s="11" t="s">
        <v>2520</v>
      </c>
      <c r="H204" s="154" t="s">
        <v>216</v>
      </c>
      <c r="I204" s="89" t="s">
        <v>216</v>
      </c>
      <c r="J204" s="7"/>
      <c r="K204" s="21" t="s">
        <v>184</v>
      </c>
      <c r="L204" s="21"/>
      <c r="M204" s="21" t="s">
        <v>2574</v>
      </c>
      <c r="N204" s="21" t="s">
        <v>2425</v>
      </c>
      <c r="O204" s="7" t="s">
        <v>1</v>
      </c>
      <c r="P204" s="7" t="s">
        <v>185</v>
      </c>
    </row>
    <row r="205" spans="4:16">
      <c r="D205" s="20" t="s">
        <v>177</v>
      </c>
      <c r="E205" s="20" t="s">
        <v>210</v>
      </c>
      <c r="F205" s="11" t="s">
        <v>2520</v>
      </c>
      <c r="H205" s="154" t="s">
        <v>216</v>
      </c>
      <c r="I205" s="89" t="s">
        <v>216</v>
      </c>
      <c r="J205" s="7"/>
      <c r="K205" s="21" t="s">
        <v>184</v>
      </c>
      <c r="L205" s="21"/>
      <c r="M205" s="21" t="s">
        <v>2574</v>
      </c>
      <c r="N205" s="21" t="s">
        <v>2425</v>
      </c>
      <c r="O205" s="7" t="s">
        <v>1</v>
      </c>
      <c r="P205" s="7" t="s">
        <v>185</v>
      </c>
    </row>
    <row r="206" spans="4:16">
      <c r="D206" s="20" t="s">
        <v>177</v>
      </c>
      <c r="E206" s="20" t="s">
        <v>210</v>
      </c>
      <c r="F206" s="11" t="s">
        <v>2520</v>
      </c>
      <c r="H206" s="154" t="s">
        <v>216</v>
      </c>
      <c r="I206" s="89" t="s">
        <v>216</v>
      </c>
      <c r="J206" s="7"/>
      <c r="K206" s="21" t="s">
        <v>184</v>
      </c>
      <c r="L206" s="21"/>
      <c r="M206" s="21" t="s">
        <v>2574</v>
      </c>
      <c r="N206" s="21" t="s">
        <v>2425</v>
      </c>
      <c r="O206" s="7" t="s">
        <v>1</v>
      </c>
      <c r="P206" s="7" t="s">
        <v>185</v>
      </c>
    </row>
    <row r="207" spans="4:16">
      <c r="D207" s="20" t="s">
        <v>177</v>
      </c>
      <c r="E207" s="20" t="s">
        <v>210</v>
      </c>
      <c r="F207" s="11" t="s">
        <v>2520</v>
      </c>
      <c r="H207" s="154" t="s">
        <v>216</v>
      </c>
      <c r="I207" s="89" t="s">
        <v>216</v>
      </c>
      <c r="J207" s="7"/>
      <c r="K207" s="21" t="s">
        <v>184</v>
      </c>
      <c r="L207" s="21"/>
      <c r="M207" s="21" t="s">
        <v>2574</v>
      </c>
      <c r="N207" s="21" t="s">
        <v>2425</v>
      </c>
      <c r="O207" s="7" t="s">
        <v>1</v>
      </c>
      <c r="P207" s="7" t="s">
        <v>185</v>
      </c>
    </row>
    <row r="208" spans="4:16">
      <c r="D208" s="20" t="s">
        <v>177</v>
      </c>
      <c r="E208" s="20" t="s">
        <v>210</v>
      </c>
      <c r="F208" s="11" t="s">
        <v>2520</v>
      </c>
      <c r="H208" s="154" t="s">
        <v>216</v>
      </c>
      <c r="I208" s="89" t="s">
        <v>216</v>
      </c>
      <c r="J208" s="7"/>
      <c r="K208" s="21" t="s">
        <v>184</v>
      </c>
      <c r="L208" s="21"/>
      <c r="M208" s="21" t="s">
        <v>2574</v>
      </c>
      <c r="N208" s="21" t="s">
        <v>2425</v>
      </c>
      <c r="O208" s="7" t="s">
        <v>1</v>
      </c>
      <c r="P208" s="7" t="s">
        <v>185</v>
      </c>
    </row>
    <row r="209" spans="2:16">
      <c r="D209" s="20" t="s">
        <v>177</v>
      </c>
      <c r="E209" s="20" t="s">
        <v>210</v>
      </c>
      <c r="F209" s="11" t="s">
        <v>2520</v>
      </c>
      <c r="H209" s="154" t="s">
        <v>216</v>
      </c>
      <c r="I209" s="89" t="s">
        <v>216</v>
      </c>
      <c r="J209" s="7"/>
      <c r="K209" s="21" t="s">
        <v>184</v>
      </c>
      <c r="L209" s="21"/>
      <c r="M209" s="21" t="s">
        <v>2574</v>
      </c>
      <c r="N209" s="21" t="s">
        <v>2425</v>
      </c>
      <c r="O209" s="7" t="s">
        <v>1</v>
      </c>
      <c r="P209" s="7" t="s">
        <v>185</v>
      </c>
    </row>
    <row r="210" spans="2:16">
      <c r="D210" s="20" t="s">
        <v>177</v>
      </c>
      <c r="E210" s="20" t="s">
        <v>210</v>
      </c>
      <c r="F210" s="11" t="s">
        <v>2520</v>
      </c>
      <c r="H210" s="154" t="s">
        <v>216</v>
      </c>
      <c r="I210" s="89" t="s">
        <v>216</v>
      </c>
      <c r="J210" s="7"/>
      <c r="K210" s="21" t="s">
        <v>184</v>
      </c>
      <c r="L210" s="21"/>
      <c r="M210" s="21" t="s">
        <v>2574</v>
      </c>
      <c r="N210" s="21" t="s">
        <v>2425</v>
      </c>
      <c r="O210" s="7" t="s">
        <v>1</v>
      </c>
      <c r="P210" s="7" t="s">
        <v>185</v>
      </c>
    </row>
    <row r="211" spans="2:16">
      <c r="D211" s="20" t="s">
        <v>177</v>
      </c>
      <c r="E211" s="20" t="s">
        <v>210</v>
      </c>
      <c r="F211" s="11" t="s">
        <v>2520</v>
      </c>
      <c r="H211" s="154" t="s">
        <v>216</v>
      </c>
      <c r="I211" s="89" t="s">
        <v>216</v>
      </c>
      <c r="J211" s="7"/>
      <c r="K211" s="21" t="s">
        <v>184</v>
      </c>
      <c r="L211" s="21"/>
      <c r="M211" s="21" t="s">
        <v>2574</v>
      </c>
      <c r="N211" s="21" t="s">
        <v>2425</v>
      </c>
      <c r="O211" s="7" t="s">
        <v>1</v>
      </c>
      <c r="P211" s="7" t="s">
        <v>185</v>
      </c>
    </row>
    <row r="212" spans="2:16">
      <c r="D212" s="20" t="s">
        <v>177</v>
      </c>
      <c r="E212" s="20" t="s">
        <v>210</v>
      </c>
      <c r="F212" s="11" t="s">
        <v>2520</v>
      </c>
      <c r="H212" s="154" t="s">
        <v>216</v>
      </c>
      <c r="I212" s="89" t="s">
        <v>216</v>
      </c>
      <c r="J212" s="7"/>
      <c r="K212" s="21" t="s">
        <v>184</v>
      </c>
      <c r="L212" s="21"/>
      <c r="M212" s="21" t="s">
        <v>2574</v>
      </c>
      <c r="N212" s="21" t="s">
        <v>2425</v>
      </c>
      <c r="O212" s="7" t="s">
        <v>1</v>
      </c>
      <c r="P212" s="7" t="s">
        <v>185</v>
      </c>
    </row>
    <row r="213" spans="2:16">
      <c r="D213" s="20" t="s">
        <v>177</v>
      </c>
      <c r="E213" s="20" t="s">
        <v>210</v>
      </c>
      <c r="F213" s="11" t="s">
        <v>2520</v>
      </c>
      <c r="H213" s="154" t="s">
        <v>216</v>
      </c>
      <c r="I213" s="89" t="s">
        <v>216</v>
      </c>
      <c r="J213" s="7"/>
      <c r="K213" s="21" t="s">
        <v>184</v>
      </c>
      <c r="L213" s="21"/>
      <c r="M213" s="21" t="s">
        <v>2574</v>
      </c>
      <c r="N213" s="21" t="s">
        <v>2425</v>
      </c>
      <c r="O213" s="7" t="s">
        <v>1</v>
      </c>
      <c r="P213" s="7" t="s">
        <v>185</v>
      </c>
    </row>
    <row r="214" spans="2:16">
      <c r="F214" s="89"/>
    </row>
    <row r="215" spans="2:16">
      <c r="B215" s="12"/>
      <c r="C215" s="34" t="s">
        <v>201</v>
      </c>
      <c r="D215" s="34"/>
      <c r="E215" s="33"/>
      <c r="F215" s="33"/>
      <c r="G215" s="33"/>
      <c r="H215" s="33"/>
      <c r="I215" s="33"/>
      <c r="J215" s="33"/>
      <c r="K215" s="33"/>
      <c r="L215" s="33"/>
      <c r="M215" s="33"/>
      <c r="N215" s="33"/>
      <c r="O215" s="33"/>
      <c r="P215" s="33"/>
    </row>
    <row r="216" spans="2:16">
      <c r="B216" s="12"/>
      <c r="C216" s="12"/>
      <c r="D216" s="12"/>
      <c r="E216" s="12"/>
      <c r="F216" s="12"/>
      <c r="G216" s="7"/>
      <c r="H216" s="7"/>
      <c r="I216" s="7"/>
      <c r="J216" s="7"/>
      <c r="K216" s="22"/>
      <c r="L216" s="22"/>
      <c r="M216" s="22"/>
      <c r="N216" s="22"/>
      <c r="O216" s="22"/>
      <c r="P216" s="14"/>
    </row>
    <row r="217" spans="2:16">
      <c r="D217" s="20" t="s">
        <v>201</v>
      </c>
      <c r="E217" s="20" t="s">
        <v>201</v>
      </c>
      <c r="F217" s="11" t="s">
        <v>2520</v>
      </c>
      <c r="H217" s="154" t="s">
        <v>216</v>
      </c>
      <c r="I217" s="89" t="s">
        <v>216</v>
      </c>
      <c r="J217" s="7"/>
      <c r="K217" s="21" t="s">
        <v>184</v>
      </c>
      <c r="L217" s="21"/>
      <c r="M217" s="21" t="s">
        <v>2574</v>
      </c>
      <c r="N217" s="21" t="s">
        <v>2425</v>
      </c>
      <c r="O217" s="7" t="s">
        <v>1</v>
      </c>
      <c r="P217" s="7" t="s">
        <v>185</v>
      </c>
    </row>
    <row r="218" spans="2:16">
      <c r="D218" s="20" t="s">
        <v>201</v>
      </c>
      <c r="E218" s="20" t="s">
        <v>201</v>
      </c>
      <c r="F218" s="11" t="s">
        <v>2520</v>
      </c>
      <c r="H218" s="154" t="s">
        <v>216</v>
      </c>
      <c r="I218" s="89" t="s">
        <v>216</v>
      </c>
      <c r="J218" s="7"/>
      <c r="K218" s="21" t="s">
        <v>184</v>
      </c>
      <c r="L218" s="21"/>
      <c r="M218" s="21" t="s">
        <v>2574</v>
      </c>
      <c r="N218" s="21" t="s">
        <v>2425</v>
      </c>
      <c r="O218" s="7" t="s">
        <v>1</v>
      </c>
      <c r="P218" s="7" t="s">
        <v>185</v>
      </c>
    </row>
    <row r="219" spans="2:16">
      <c r="D219" s="20" t="s">
        <v>201</v>
      </c>
      <c r="E219" s="20" t="s">
        <v>201</v>
      </c>
      <c r="F219" s="11" t="s">
        <v>2520</v>
      </c>
      <c r="H219" s="154" t="s">
        <v>216</v>
      </c>
      <c r="I219" s="89" t="s">
        <v>216</v>
      </c>
      <c r="J219" s="7"/>
      <c r="K219" s="21" t="s">
        <v>184</v>
      </c>
      <c r="L219" s="21"/>
      <c r="M219" s="21" t="s">
        <v>2574</v>
      </c>
      <c r="N219" s="21" t="s">
        <v>2425</v>
      </c>
      <c r="O219" s="7" t="s">
        <v>1</v>
      </c>
      <c r="P219" s="7" t="s">
        <v>185</v>
      </c>
    </row>
    <row r="220" spans="2:16">
      <c r="D220" s="20" t="s">
        <v>201</v>
      </c>
      <c r="E220" s="20" t="s">
        <v>201</v>
      </c>
      <c r="F220" s="11" t="s">
        <v>2520</v>
      </c>
      <c r="H220" s="154" t="s">
        <v>216</v>
      </c>
      <c r="I220" s="89" t="s">
        <v>216</v>
      </c>
      <c r="J220" s="7"/>
      <c r="K220" s="21" t="s">
        <v>184</v>
      </c>
      <c r="L220" s="21"/>
      <c r="M220" s="21" t="s">
        <v>2574</v>
      </c>
      <c r="N220" s="21" t="s">
        <v>2425</v>
      </c>
      <c r="O220" s="7" t="s">
        <v>1</v>
      </c>
      <c r="P220" s="7" t="s">
        <v>185</v>
      </c>
    </row>
    <row r="221" spans="2:16">
      <c r="D221" s="20" t="s">
        <v>201</v>
      </c>
      <c r="E221" s="20" t="s">
        <v>201</v>
      </c>
      <c r="F221" s="11" t="s">
        <v>2520</v>
      </c>
      <c r="H221" s="154" t="s">
        <v>216</v>
      </c>
      <c r="I221" s="89" t="s">
        <v>216</v>
      </c>
      <c r="J221" s="7"/>
      <c r="K221" s="21" t="s">
        <v>184</v>
      </c>
      <c r="L221" s="21"/>
      <c r="M221" s="21" t="s">
        <v>2574</v>
      </c>
      <c r="N221" s="21" t="s">
        <v>2425</v>
      </c>
      <c r="O221" s="7" t="s">
        <v>1</v>
      </c>
      <c r="P221" s="7" t="s">
        <v>185</v>
      </c>
    </row>
    <row r="223" spans="2:16" ht="18">
      <c r="B223" s="28" t="s">
        <v>2600</v>
      </c>
      <c r="C223" s="27"/>
      <c r="D223" s="27"/>
      <c r="E223" s="27"/>
      <c r="F223" s="27"/>
      <c r="G223" s="27"/>
      <c r="H223" s="27"/>
      <c r="I223" s="27"/>
      <c r="J223" s="27"/>
      <c r="K223" s="27"/>
      <c r="L223" s="27"/>
      <c r="M223" s="27"/>
      <c r="N223" s="27"/>
      <c r="O223" s="27"/>
      <c r="P223" s="27"/>
    </row>
    <row r="225" spans="2:16">
      <c r="B225" s="12"/>
      <c r="C225" s="34" t="s">
        <v>2910</v>
      </c>
      <c r="D225" s="34"/>
      <c r="E225" s="33"/>
      <c r="F225" s="33"/>
      <c r="G225" s="33"/>
      <c r="H225" s="33"/>
      <c r="I225" s="33"/>
      <c r="J225" s="34" t="s">
        <v>2911</v>
      </c>
      <c r="K225" s="33"/>
      <c r="L225" s="33"/>
      <c r="M225" s="33"/>
      <c r="N225" s="33"/>
      <c r="O225" s="33"/>
      <c r="P225" s="33"/>
    </row>
    <row r="227" spans="2:16">
      <c r="D227" s="20"/>
      <c r="E227" s="20"/>
      <c r="F227" s="11" t="s">
        <v>2520</v>
      </c>
      <c r="H227" s="154" t="s">
        <v>216</v>
      </c>
      <c r="I227" s="89"/>
      <c r="J227" s="53"/>
      <c r="K227" s="21" t="s">
        <v>196</v>
      </c>
      <c r="L227" s="21" t="s">
        <v>2907</v>
      </c>
      <c r="M227" s="21"/>
      <c r="N227" s="21"/>
      <c r="O227" s="7" t="s">
        <v>1</v>
      </c>
      <c r="P227" s="7" t="s">
        <v>1578</v>
      </c>
    </row>
    <row r="228" spans="2:16">
      <c r="D228" s="20"/>
      <c r="E228" s="20"/>
      <c r="F228" s="11" t="s">
        <v>2520</v>
      </c>
      <c r="H228" s="154" t="s">
        <v>216</v>
      </c>
      <c r="I228" s="89"/>
      <c r="J228" s="53"/>
      <c r="K228" s="21" t="s">
        <v>196</v>
      </c>
      <c r="L228" s="21" t="s">
        <v>2907</v>
      </c>
      <c r="M228" s="21"/>
      <c r="N228" s="21"/>
      <c r="O228" s="7" t="s">
        <v>1</v>
      </c>
      <c r="P228" s="7" t="s">
        <v>1578</v>
      </c>
    </row>
    <row r="229" spans="2:16">
      <c r="D229" s="20"/>
      <c r="E229" s="20"/>
      <c r="F229" s="11" t="s">
        <v>2520</v>
      </c>
      <c r="H229" s="154" t="s">
        <v>216</v>
      </c>
      <c r="I229" s="89"/>
      <c r="J229" s="53"/>
      <c r="K229" s="21" t="s">
        <v>196</v>
      </c>
      <c r="L229" s="21" t="s">
        <v>2907</v>
      </c>
      <c r="M229" s="21"/>
      <c r="N229" s="21"/>
      <c r="O229" s="7" t="s">
        <v>1</v>
      </c>
      <c r="P229" s="7" t="s">
        <v>1578</v>
      </c>
    </row>
    <row r="230" spans="2:16">
      <c r="D230" s="20"/>
      <c r="E230" s="20"/>
      <c r="F230" s="11" t="s">
        <v>2520</v>
      </c>
      <c r="H230" s="154" t="s">
        <v>216</v>
      </c>
      <c r="I230" s="89"/>
      <c r="J230" s="53"/>
      <c r="K230" s="21" t="s">
        <v>196</v>
      </c>
      <c r="L230" s="21" t="s">
        <v>2907</v>
      </c>
      <c r="M230" s="21"/>
      <c r="N230" s="21"/>
      <c r="O230" s="7" t="s">
        <v>1</v>
      </c>
      <c r="P230" s="7" t="s">
        <v>1578</v>
      </c>
    </row>
    <row r="231" spans="2:16">
      <c r="D231" s="20"/>
      <c r="E231" s="20"/>
      <c r="F231" s="11" t="s">
        <v>2520</v>
      </c>
      <c r="H231" s="154" t="s">
        <v>216</v>
      </c>
      <c r="I231" s="89"/>
      <c r="J231" s="53"/>
      <c r="K231" s="21" t="s">
        <v>196</v>
      </c>
      <c r="L231" s="21" t="s">
        <v>2907</v>
      </c>
      <c r="M231" s="21"/>
      <c r="N231" s="21"/>
      <c r="O231" s="7" t="s">
        <v>1</v>
      </c>
      <c r="P231" s="7" t="s">
        <v>1578</v>
      </c>
    </row>
    <row r="232" spans="2:16">
      <c r="D232" s="20"/>
      <c r="E232" s="20"/>
      <c r="F232" s="11" t="s">
        <v>2520</v>
      </c>
      <c r="H232" s="154" t="s">
        <v>216</v>
      </c>
      <c r="I232" s="89"/>
      <c r="J232" s="53"/>
      <c r="K232" s="21" t="s">
        <v>196</v>
      </c>
      <c r="L232" s="21" t="s">
        <v>2907</v>
      </c>
      <c r="M232" s="21"/>
      <c r="N232" s="21"/>
      <c r="O232" s="7" t="s">
        <v>1</v>
      </c>
      <c r="P232" s="7" t="s">
        <v>1578</v>
      </c>
    </row>
    <row r="233" spans="2:16">
      <c r="D233" s="20"/>
      <c r="E233" s="20"/>
      <c r="F233" s="11" t="s">
        <v>2520</v>
      </c>
      <c r="H233" s="154" t="s">
        <v>216</v>
      </c>
      <c r="I233" s="89"/>
      <c r="J233" s="53"/>
      <c r="K233" s="21" t="s">
        <v>196</v>
      </c>
      <c r="L233" s="21" t="s">
        <v>2907</v>
      </c>
      <c r="M233" s="21"/>
      <c r="N233" s="21"/>
      <c r="O233" s="7" t="s">
        <v>1</v>
      </c>
      <c r="P233" s="7" t="s">
        <v>1578</v>
      </c>
    </row>
    <row r="235" spans="2:16" ht="18">
      <c r="B235" s="28" t="s">
        <v>1553</v>
      </c>
      <c r="C235" s="27"/>
      <c r="D235" s="27"/>
      <c r="E235" s="27"/>
      <c r="F235" s="27"/>
      <c r="G235" s="27"/>
      <c r="H235" s="27"/>
      <c r="I235" s="27"/>
      <c r="J235" s="27"/>
      <c r="K235" s="27"/>
      <c r="L235" s="27"/>
      <c r="M235" s="27"/>
      <c r="N235" s="27"/>
      <c r="O235" s="27"/>
      <c r="P235"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0" id="{A3022C99-04ED-475B-B929-91DDBB1FA02D}">
            <xm:f>Cover!$E$15=Q$6</xm:f>
            <x14:dxf>
              <fill>
                <patternFill>
                  <bgColor theme="7" tint="0.59996337778862885"/>
                </patternFill>
              </fill>
            </x14:dxf>
          </x14:cfRule>
          <x14:cfRule type="expression" priority="59" id="{6717B6D9-FEBE-47B9-A6F0-38B4B53D7BA0}">
            <xm:f>Cover!$E$15&lt;&gt;Q$6</xm:f>
            <x14:dxf>
              <fill>
                <patternFill>
                  <bgColor theme="0" tint="-0.24994659260841701"/>
                </patternFill>
              </fill>
            </x14:dxf>
          </x14:cfRule>
          <xm:sqref>Q55:U58</xm:sqref>
        </x14:conditionalFormatting>
        <x14:conditionalFormatting xmlns:xm="http://schemas.microsoft.com/office/excel/2006/main">
          <x14:cfRule type="expression" priority="9" id="{2A18FDD7-BD3B-4B43-8EF8-1187BDEFEA67}">
            <xm:f>Cover!$E$15&lt;&gt;Q$6</xm:f>
            <x14:dxf>
              <fill>
                <patternFill>
                  <bgColor theme="0" tint="-0.24994659260841701"/>
                </patternFill>
              </fill>
            </x14:dxf>
          </x14:cfRule>
          <x14:cfRule type="expression" priority="10" id="{61A04A0C-FBD3-4CCD-8FB7-C48A516F828E}">
            <xm:f>Cover!$E$15=Q$6</xm:f>
            <x14:dxf>
              <fill>
                <patternFill>
                  <bgColor theme="7" tint="0.59996337778862885"/>
                </patternFill>
              </fill>
            </x14:dxf>
          </x14:cfRule>
          <xm:sqref>Q62:U65</xm:sqref>
        </x14:conditionalFormatting>
        <x14:conditionalFormatting xmlns:xm="http://schemas.microsoft.com/office/excel/2006/main">
          <x14:cfRule type="expression" priority="7" id="{F797536A-2BDF-4A0D-8208-B30086D8FC9A}">
            <xm:f>Cover!$E$15&lt;&gt;Q$6</xm:f>
            <x14:dxf>
              <fill>
                <patternFill>
                  <bgColor theme="0" tint="-0.24994659260841701"/>
                </patternFill>
              </fill>
            </x14:dxf>
          </x14:cfRule>
          <x14:cfRule type="expression" priority="8" id="{C570AD29-C936-46DB-843D-C9697E3308C1}">
            <xm:f>Cover!$E$15=Q$6</xm:f>
            <x14:dxf>
              <fill>
                <patternFill>
                  <bgColor theme="7" tint="0.59996337778862885"/>
                </patternFill>
              </fill>
            </x14:dxf>
          </x14:cfRule>
          <xm:sqref>Q69:U72</xm:sqref>
        </x14:conditionalFormatting>
        <x14:conditionalFormatting xmlns:xm="http://schemas.microsoft.com/office/excel/2006/main">
          <x14:cfRule type="expression" priority="6" id="{064BF891-2458-43E9-A83D-756866628EEE}">
            <xm:f>Cover!$E$15=Q$6</xm:f>
            <x14:dxf>
              <fill>
                <patternFill>
                  <bgColor theme="7" tint="0.59996337778862885"/>
                </patternFill>
              </fill>
            </x14:dxf>
          </x14:cfRule>
          <x14:cfRule type="expression" priority="5" id="{258C038C-4923-451A-8D4C-465E3374B2C9}">
            <xm:f>Cover!$E$15&lt;&gt;Q$6</xm:f>
            <x14:dxf>
              <fill>
                <patternFill>
                  <bgColor theme="0" tint="-0.24994659260841701"/>
                </patternFill>
              </fill>
            </x14:dxf>
          </x14:cfRule>
          <xm:sqref>Q76:U79</xm:sqref>
        </x14:conditionalFormatting>
        <x14:conditionalFormatting xmlns:xm="http://schemas.microsoft.com/office/excel/2006/main">
          <x14:cfRule type="expression" priority="3" id="{DEF1B700-225F-408B-8045-E6CE40FCB81F}">
            <xm:f>Cover!$E$15&lt;&gt;Q$6</xm:f>
            <x14:dxf>
              <fill>
                <patternFill>
                  <bgColor theme="0" tint="-0.24994659260841701"/>
                </patternFill>
              </fill>
            </x14:dxf>
          </x14:cfRule>
          <x14:cfRule type="expression" priority="4" id="{D4368E3D-18FD-4F69-821A-1DBA2252620C}">
            <xm:f>Cover!$E$15=Q$6</xm:f>
            <x14:dxf>
              <fill>
                <patternFill>
                  <bgColor theme="7" tint="0.59996337778862885"/>
                </patternFill>
              </fill>
            </x14:dxf>
          </x14:cfRule>
          <xm:sqref>Q83:U86</xm:sqref>
        </x14:conditionalFormatting>
        <x14:conditionalFormatting xmlns:xm="http://schemas.microsoft.com/office/excel/2006/main">
          <x14:cfRule type="expression" priority="2" id="{65DEBD15-3D08-4C05-A12B-85AE3D0E2129}">
            <xm:f>Cover!$E$15=Q$6</xm:f>
            <x14:dxf>
              <fill>
                <patternFill>
                  <bgColor theme="7" tint="0.59996337778862885"/>
                </patternFill>
              </fill>
            </x14:dxf>
          </x14:cfRule>
          <x14:cfRule type="expression" priority="1" id="{847E068B-EF38-44CB-9535-EF73E7C337F4}">
            <xm:f>Cover!$E$15&lt;&gt;Q$6</xm:f>
            <x14:dxf>
              <fill>
                <patternFill>
                  <bgColor theme="0" tint="-0.24994659260841701"/>
                </patternFill>
              </fill>
            </x14:dxf>
          </x14:cfRule>
          <xm:sqref>Q90:U95</xm:sqref>
        </x14:conditionalFormatting>
        <x14:conditionalFormatting xmlns:xm="http://schemas.microsoft.com/office/excel/2006/main">
          <x14:cfRule type="expression" priority="48" id="{5FA0C769-D10D-4FF9-B7A4-C8B363D46EF1}">
            <xm:f>Cover!$E$15=Q$6</xm:f>
            <x14:dxf>
              <fill>
                <patternFill>
                  <bgColor theme="7" tint="0.59996337778862885"/>
                </patternFill>
              </fill>
            </x14:dxf>
          </x14:cfRule>
          <x14:cfRule type="expression" priority="47" id="{EEC31DAC-9697-4B6A-A46F-A32088E73D6F}">
            <xm:f>Cover!$E$15&lt;&gt;Q$6</xm:f>
            <x14:dxf>
              <fill>
                <patternFill>
                  <bgColor theme="0" tint="-0.24994659260841701"/>
                </patternFill>
              </fill>
            </x14:dxf>
          </x14:cfRule>
          <xm:sqref>Q101:U105</xm:sqref>
        </x14:conditionalFormatting>
        <x14:conditionalFormatting xmlns:xm="http://schemas.microsoft.com/office/excel/2006/main">
          <x14:cfRule type="expression" priority="13" id="{49A96595-030E-401D-B32D-146C734D89D9}">
            <xm:f>Cover!$E$15&lt;&gt;Q$6</xm:f>
            <x14:dxf>
              <fill>
                <patternFill>
                  <bgColor theme="0" tint="-0.24994659260841701"/>
                </patternFill>
              </fill>
            </x14:dxf>
          </x14:cfRule>
          <x14:cfRule type="expression" priority="14" id="{54AA38D0-5FC3-4F7E-AECE-5ABAF87F07F3}">
            <xm:f>Cover!$E$15=Q$6</xm:f>
            <x14:dxf>
              <fill>
                <patternFill>
                  <bgColor theme="7" tint="0.59996337778862885"/>
                </patternFill>
              </fill>
            </x14:dxf>
          </x14:cfRule>
          <xm:sqref>Q109:U113</xm:sqref>
        </x14:conditionalFormatting>
        <x14:conditionalFormatting xmlns:xm="http://schemas.microsoft.com/office/excel/2006/main">
          <x14:cfRule type="expression" priority="11" id="{63AA617A-9947-405B-B0A6-70AFB8B744D3}">
            <xm:f>Cover!$E$15&lt;&gt;Q$6</xm:f>
            <x14:dxf>
              <fill>
                <patternFill>
                  <bgColor theme="0" tint="-0.24994659260841701"/>
                </patternFill>
              </fill>
            </x14:dxf>
          </x14:cfRule>
          <x14:cfRule type="expression" priority="12" id="{D7FB8778-0582-4C86-85D9-31B98F62527D}">
            <xm:f>Cover!$E$15=Q$6</xm:f>
            <x14:dxf>
              <fill>
                <patternFill>
                  <bgColor theme="7" tint="0.59996337778862885"/>
                </patternFill>
              </fill>
            </x14:dxf>
          </x14:cfRule>
          <xm:sqref>Q117:U126</xm:sqref>
        </x14:conditionalFormatting>
        <x14:conditionalFormatting xmlns:xm="http://schemas.microsoft.com/office/excel/2006/main">
          <x14:cfRule type="expression" priority="42" id="{AE0164CE-CDC1-47E7-8568-9D9B30DE8865}">
            <xm:f>Cover!$E$15=Q$6</xm:f>
            <x14:dxf>
              <fill>
                <patternFill>
                  <bgColor theme="7" tint="0.59996337778862885"/>
                </patternFill>
              </fill>
            </x14:dxf>
          </x14:cfRule>
          <x14:cfRule type="expression" priority="41" id="{805D43DB-4B99-42C0-8E76-C79A2AF8836D}">
            <xm:f>Cover!$E$15&lt;&gt;Q$6</xm:f>
            <x14:dxf>
              <fill>
                <patternFill>
                  <bgColor theme="0" tint="-0.24994659260841701"/>
                </patternFill>
              </fill>
            </x14:dxf>
          </x14:cfRule>
          <xm:sqref>Q130:U134</xm:sqref>
        </x14:conditionalFormatting>
        <x14:conditionalFormatting xmlns:xm="http://schemas.microsoft.com/office/excel/2006/main">
          <x14:cfRule type="expression" priority="39" id="{42BD4B3A-CA02-490D-8D1B-F1CE623BD3D3}">
            <xm:f>Cover!$E$15&lt;&gt;Q$6</xm:f>
            <x14:dxf>
              <fill>
                <patternFill>
                  <bgColor theme="0" tint="-0.24994659260841701"/>
                </patternFill>
              </fill>
            </x14:dxf>
          </x14:cfRule>
          <x14:cfRule type="expression" priority="40" id="{B875378C-AEDF-4B43-A044-EA82C8B639FD}">
            <xm:f>Cover!$E$15=Q$6</xm:f>
            <x14:dxf>
              <fill>
                <patternFill>
                  <bgColor theme="7" tint="0.59996337778862885"/>
                </patternFill>
              </fill>
            </x14:dxf>
          </x14:cfRule>
          <xm:sqref>Q142:U145</xm:sqref>
        </x14:conditionalFormatting>
        <x14:conditionalFormatting xmlns:xm="http://schemas.microsoft.com/office/excel/2006/main">
          <x14:cfRule type="expression" priority="35" id="{AC1F4256-059D-4DA4-87EB-7CD6D7C2DD05}">
            <xm:f>Cover!$E$15&lt;&gt;Q$6</xm:f>
            <x14:dxf>
              <fill>
                <patternFill>
                  <bgColor theme="0" tint="-0.24994659260841701"/>
                </patternFill>
              </fill>
            </x14:dxf>
          </x14:cfRule>
          <x14:cfRule type="expression" priority="36" id="{1C6D9A61-4E47-45FA-A99A-9BF0EFB3A3C0}">
            <xm:f>Cover!$E$15=Q$6</xm:f>
            <x14:dxf>
              <fill>
                <patternFill>
                  <bgColor theme="7" tint="0.59996337778862885"/>
                </patternFill>
              </fill>
            </x14:dxf>
          </x14:cfRule>
          <xm:sqref>Q149:U152</xm:sqref>
        </x14:conditionalFormatting>
        <x14:conditionalFormatting xmlns:xm="http://schemas.microsoft.com/office/excel/2006/main">
          <x14:cfRule type="expression" priority="31" id="{3C4042F8-CA9E-49CA-B60F-A1242BA3C090}">
            <xm:f>Cover!$E$15&lt;&gt;Q$6</xm:f>
            <x14:dxf>
              <fill>
                <patternFill>
                  <bgColor theme="0" tint="-0.24994659260841701"/>
                </patternFill>
              </fill>
            </x14:dxf>
          </x14:cfRule>
          <x14:cfRule type="expression" priority="32" id="{DEE0C19E-DB12-4C65-9815-1AC331EC3B45}">
            <xm:f>Cover!$E$15=Q$6</xm:f>
            <x14:dxf>
              <fill>
                <patternFill>
                  <bgColor theme="7" tint="0.59996337778862885"/>
                </patternFill>
              </fill>
            </x14:dxf>
          </x14:cfRule>
          <xm:sqref>Q156:U159</xm:sqref>
        </x14:conditionalFormatting>
        <x14:conditionalFormatting xmlns:xm="http://schemas.microsoft.com/office/excel/2006/main">
          <x14:cfRule type="expression" priority="29" id="{B351B92D-2648-4232-A7AB-DAE50E7C45F5}">
            <xm:f>Cover!$E$15&lt;&gt;Q$6</xm:f>
            <x14:dxf>
              <fill>
                <patternFill>
                  <bgColor theme="0" tint="-0.24994659260841701"/>
                </patternFill>
              </fill>
            </x14:dxf>
          </x14:cfRule>
          <x14:cfRule type="expression" priority="30" id="{355EF4B9-7192-441C-AA7E-E1CE75B403E6}">
            <xm:f>Cover!$E$15=Q$6</xm:f>
            <x14:dxf>
              <fill>
                <patternFill>
                  <bgColor theme="7" tint="0.59996337778862885"/>
                </patternFill>
              </fill>
            </x14:dxf>
          </x14:cfRule>
          <xm:sqref>Q163:U166</xm:sqref>
        </x14:conditionalFormatting>
        <x14:conditionalFormatting xmlns:xm="http://schemas.microsoft.com/office/excel/2006/main">
          <x14:cfRule type="expression" priority="27" id="{000FE02C-4B58-4B39-91DA-DA5984BD0964}">
            <xm:f>Cover!$E$15&lt;&gt;Q$6</xm:f>
            <x14:dxf>
              <fill>
                <patternFill>
                  <bgColor theme="0" tint="-0.24994659260841701"/>
                </patternFill>
              </fill>
            </x14:dxf>
          </x14:cfRule>
          <x14:cfRule type="expression" priority="28" id="{EC7F080C-DFED-42D2-87E4-810BCB357CCA}">
            <xm:f>Cover!$E$15=Q$6</xm:f>
            <x14:dxf>
              <fill>
                <patternFill>
                  <bgColor theme="7" tint="0.59996337778862885"/>
                </patternFill>
              </fill>
            </x14:dxf>
          </x14:cfRule>
          <xm:sqref>Q170:U173</xm:sqref>
        </x14:conditionalFormatting>
        <x14:conditionalFormatting xmlns:xm="http://schemas.microsoft.com/office/excel/2006/main">
          <x14:cfRule type="expression" priority="25" id="{A670C0F5-2E3D-4DC8-A151-0690BB3C2708}">
            <xm:f>Cover!$E$15&lt;&gt;Q$6</xm:f>
            <x14:dxf>
              <fill>
                <patternFill>
                  <bgColor theme="0" tint="-0.24994659260841701"/>
                </patternFill>
              </fill>
            </x14:dxf>
          </x14:cfRule>
          <x14:cfRule type="expression" priority="26" id="{A9EF7956-D6FE-432E-9678-045E420027F2}">
            <xm:f>Cover!$E$15=Q$6</xm:f>
            <x14:dxf>
              <fill>
                <patternFill>
                  <bgColor theme="7" tint="0.59996337778862885"/>
                </patternFill>
              </fill>
            </x14:dxf>
          </x14:cfRule>
          <xm:sqref>Q177:U182</xm:sqref>
        </x14:conditionalFormatting>
        <x14:conditionalFormatting xmlns:xm="http://schemas.microsoft.com/office/excel/2006/main">
          <x14:cfRule type="expression" priority="24" id="{9D628332-CFBC-4104-B731-84723F493476}">
            <xm:f>Cover!$E$15=Q$6</xm:f>
            <x14:dxf>
              <fill>
                <patternFill>
                  <bgColor theme="7" tint="0.59996337778862885"/>
                </patternFill>
              </fill>
            </x14:dxf>
          </x14:cfRule>
          <x14:cfRule type="expression" priority="23" id="{8457A0BF-8E54-4380-90F3-09CD65290165}">
            <xm:f>Cover!$E$15&lt;&gt;Q$6</xm:f>
            <x14:dxf>
              <fill>
                <patternFill>
                  <bgColor theme="0" tint="-0.24994659260841701"/>
                </patternFill>
              </fill>
            </x14:dxf>
          </x14:cfRule>
          <xm:sqref>Q188:U192</xm:sqref>
        </x14:conditionalFormatting>
        <x14:conditionalFormatting xmlns:xm="http://schemas.microsoft.com/office/excel/2006/main">
          <x14:cfRule type="expression" priority="21" id="{E29C1CC7-E5AC-4310-8FD9-1F9A747ED36C}">
            <xm:f>Cover!$E$15&lt;&gt;Q$6</xm:f>
            <x14:dxf>
              <fill>
                <patternFill>
                  <bgColor theme="0" tint="-0.24994659260841701"/>
                </patternFill>
              </fill>
            </x14:dxf>
          </x14:cfRule>
          <x14:cfRule type="expression" priority="22" id="{F1BE2A25-91DF-4AC1-883E-F069EE19CAD1}">
            <xm:f>Cover!$E$15=Q$6</xm:f>
            <x14:dxf>
              <fill>
                <patternFill>
                  <bgColor theme="7" tint="0.59996337778862885"/>
                </patternFill>
              </fill>
            </x14:dxf>
          </x14:cfRule>
          <xm:sqref>Q196:U200</xm:sqref>
        </x14:conditionalFormatting>
        <x14:conditionalFormatting xmlns:xm="http://schemas.microsoft.com/office/excel/2006/main">
          <x14:cfRule type="expression" priority="20" id="{F4110F2B-366F-4104-8442-DBCFE96B2F9A}">
            <xm:f>Cover!$E$15=Q$6</xm:f>
            <x14:dxf>
              <fill>
                <patternFill>
                  <bgColor theme="7" tint="0.59996337778862885"/>
                </patternFill>
              </fill>
            </x14:dxf>
          </x14:cfRule>
          <x14:cfRule type="expression" priority="19" id="{E6F6D3E4-A5D4-4050-8368-C562A62B22FB}">
            <xm:f>Cover!$E$15&lt;&gt;Q$6</xm:f>
            <x14:dxf>
              <fill>
                <patternFill>
                  <bgColor theme="0" tint="-0.24994659260841701"/>
                </patternFill>
              </fill>
            </x14:dxf>
          </x14:cfRule>
          <xm:sqref>Q204:U213</xm:sqref>
        </x14:conditionalFormatting>
        <x14:conditionalFormatting xmlns:xm="http://schemas.microsoft.com/office/excel/2006/main">
          <x14:cfRule type="expression" priority="17" id="{1A35E691-40D2-4C2A-BDAB-D97777E459DA}">
            <xm:f>Cover!$E$15&lt;&gt;Q$6</xm:f>
            <x14:dxf>
              <fill>
                <patternFill>
                  <bgColor theme="0" tint="-0.24994659260841701"/>
                </patternFill>
              </fill>
            </x14:dxf>
          </x14:cfRule>
          <x14:cfRule type="expression" priority="18" id="{163888E0-CAC5-4A03-928B-D12509C36EB1}">
            <xm:f>Cover!$E$15=Q$6</xm:f>
            <x14:dxf>
              <fill>
                <patternFill>
                  <bgColor theme="7" tint="0.59996337778862885"/>
                </patternFill>
              </fill>
            </x14:dxf>
          </x14:cfRule>
          <xm:sqref>Q217:U221</xm:sqref>
        </x14:conditionalFormatting>
        <x14:conditionalFormatting xmlns:xm="http://schemas.microsoft.com/office/excel/2006/main">
          <x14:cfRule type="expression" priority="15" id="{699F0C42-EA62-4CE4-9C6A-81DA08D008B5}">
            <xm:f>Cover!$E$15&lt;&gt;Q$6</xm:f>
            <x14:dxf>
              <fill>
                <patternFill>
                  <bgColor theme="0" tint="-0.24994659260841701"/>
                </patternFill>
              </fill>
            </x14:dxf>
          </x14:cfRule>
          <x14:cfRule type="expression" priority="16" id="{5BC230C9-AC2D-400C-A5BC-6621E3D5B8B7}">
            <xm:f>Cover!$E$15=Q$6</xm:f>
            <x14:dxf>
              <fill>
                <patternFill>
                  <bgColor theme="7" tint="0.59996337778862885"/>
                </patternFill>
              </fill>
            </x14:dxf>
          </x14:cfRule>
          <xm:sqref>Q227:U233</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88A9-BA57-4AAD-895A-C404AA57C883}">
  <sheetPr codeName="Sheet50">
    <tabColor theme="9"/>
    <pageSetUpPr autoPageBreaks="0"/>
  </sheetPr>
  <dimension ref="A1:BB68"/>
  <sheetViews>
    <sheetView zoomScale="55" zoomScaleNormal="55" workbookViewId="0">
      <pane ySplit="6" topLeftCell="A21" activePane="bottomLeft" state="frozen"/>
      <selection activeCell="G59" sqref="G59"/>
      <selection pane="bottomLeft" activeCell="I33" sqref="I33"/>
    </sheetView>
  </sheetViews>
  <sheetFormatPr defaultColWidth="0" defaultRowHeight="14"/>
  <cols>
    <col min="1" max="1" width="14.453125" style="11" customWidth="1"/>
    <col min="2" max="3" width="1.54296875" style="11" customWidth="1"/>
    <col min="4" max="4" width="24.453125" style="11" customWidth="1"/>
    <col min="5" max="5" width="24.54296875" style="11" bestFit="1" customWidth="1"/>
    <col min="6" max="6" width="21.54296875" style="11" bestFit="1" customWidth="1"/>
    <col min="7" max="7" width="52.453125" style="11" bestFit="1" customWidth="1"/>
    <col min="8" max="8" width="5.453125" style="11" bestFit="1" customWidth="1"/>
    <col min="9" max="13" width="11.453125" style="11" customWidth="1"/>
    <col min="14" max="19" width="1.54296875" style="11" customWidth="1"/>
    <col min="20" max="37" width="18.453125" style="11" hidden="1" customWidth="1"/>
    <col min="38" max="44" width="14" style="11" hidden="1" customWidth="1"/>
    <col min="45" max="54" width="18.453125" style="11" hidden="1" customWidth="1"/>
    <col min="55" max="16384" width="14" style="11" hidden="1"/>
  </cols>
  <sheetData>
    <row r="1" spans="1:13" s="2" customFormat="1" ht="25">
      <c r="A1" s="62" t="s">
        <v>1365</v>
      </c>
      <c r="B1" s="3"/>
      <c r="G1" s="4" t="s">
        <v>1</v>
      </c>
      <c r="K1" s="3"/>
    </row>
    <row r="2" spans="1:13" s="2" customFormat="1" ht="25">
      <c r="A2" s="4" t="str">
        <f>Cover!$E$13</f>
        <v>Master</v>
      </c>
      <c r="B2" s="3"/>
    </row>
    <row r="3" spans="1:13" s="2" customFormat="1" ht="25">
      <c r="A3" s="4">
        <f>Cover!$E$15</f>
        <v>2025</v>
      </c>
      <c r="B3" s="4"/>
      <c r="C3" s="4"/>
      <c r="D3" s="4"/>
    </row>
    <row r="4" spans="1:13" s="5" customFormat="1" ht="25.5" thickBot="1">
      <c r="A4" s="1302" t="s">
        <v>2912</v>
      </c>
      <c r="B4" s="6"/>
    </row>
    <row r="5" spans="1:13" ht="18">
      <c r="A5" s="7"/>
      <c r="B5" s="8"/>
      <c r="C5" s="8"/>
      <c r="D5" s="9"/>
      <c r="E5" s="9"/>
      <c r="F5" s="9"/>
      <c r="G5" s="10"/>
      <c r="H5" s="7"/>
      <c r="I5" s="68" t="s">
        <v>1743</v>
      </c>
      <c r="J5" s="66"/>
      <c r="K5" s="66"/>
      <c r="L5" s="66"/>
      <c r="M5" s="67"/>
    </row>
    <row r="6" spans="1:13" s="61" customFormat="1" ht="15.5">
      <c r="A6" s="21"/>
      <c r="B6" s="57"/>
      <c r="C6" s="57"/>
      <c r="D6" s="36" t="s">
        <v>164</v>
      </c>
      <c r="E6" s="36" t="s">
        <v>165</v>
      </c>
      <c r="F6" s="36" t="s">
        <v>170</v>
      </c>
      <c r="G6" s="37" t="s">
        <v>2509</v>
      </c>
      <c r="H6" s="37" t="s">
        <v>175</v>
      </c>
      <c r="I6" s="16">
        <v>2022</v>
      </c>
      <c r="J6" s="17">
        <v>2023</v>
      </c>
      <c r="K6" s="17">
        <v>2024</v>
      </c>
      <c r="L6" s="17">
        <v>2025</v>
      </c>
      <c r="M6" s="18">
        <v>2026</v>
      </c>
    </row>
    <row r="7" spans="1:13" s="27" customFormat="1" ht="20">
      <c r="B7" s="437" t="s">
        <v>2913</v>
      </c>
    </row>
    <row r="8" spans="1:13" ht="7.5" customHeight="1">
      <c r="B8" s="75"/>
    </row>
    <row r="9" spans="1:13" s="33" customFormat="1" ht="14.25" customHeight="1">
      <c r="A9" s="12"/>
      <c r="B9" s="12"/>
      <c r="C9" s="12"/>
      <c r="D9" s="80" t="s">
        <v>2914</v>
      </c>
      <c r="E9" s="81"/>
      <c r="F9" s="81"/>
      <c r="G9" s="81"/>
      <c r="H9" s="81"/>
      <c r="I9" s="81"/>
      <c r="J9" s="81"/>
      <c r="K9" s="81"/>
      <c r="L9" s="81"/>
      <c r="M9" s="81"/>
    </row>
    <row r="10" spans="1:13" s="12" customFormat="1">
      <c r="G10" s="7"/>
      <c r="H10" s="15"/>
      <c r="K10" s="13"/>
      <c r="L10" s="14"/>
      <c r="M10" s="15"/>
    </row>
    <row r="11" spans="1:13">
      <c r="D11" s="11" t="s">
        <v>189</v>
      </c>
      <c r="E11" s="11" t="s">
        <v>171</v>
      </c>
      <c r="F11" s="11" t="s">
        <v>180</v>
      </c>
      <c r="G11" s="29" t="s">
        <v>2915</v>
      </c>
      <c r="H11" s="7" t="s">
        <v>1574</v>
      </c>
      <c r="I11" s="918">
        <f>I33+I42</f>
        <v>0</v>
      </c>
      <c r="J11" s="918">
        <f t="shared" ref="J11:M11" si="0">J33+J42</f>
        <v>0</v>
      </c>
      <c r="K11" s="918">
        <f t="shared" si="0"/>
        <v>0</v>
      </c>
      <c r="L11" s="918">
        <f t="shared" si="0"/>
        <v>0</v>
      </c>
      <c r="M11" s="918">
        <f t="shared" si="0"/>
        <v>0</v>
      </c>
    </row>
    <row r="12" spans="1:13">
      <c r="D12" s="11" t="s">
        <v>2916</v>
      </c>
      <c r="F12" s="11" t="s">
        <v>2916</v>
      </c>
      <c r="G12" s="11" t="s">
        <v>2917</v>
      </c>
      <c r="H12" s="7" t="s">
        <v>1574</v>
      </c>
      <c r="I12" s="918">
        <f>I34+I43</f>
        <v>0</v>
      </c>
      <c r="J12" s="918">
        <f t="shared" ref="J12:M12" si="1">J34+J43</f>
        <v>0</v>
      </c>
      <c r="K12" s="918">
        <f t="shared" si="1"/>
        <v>0</v>
      </c>
      <c r="L12" s="918">
        <f t="shared" si="1"/>
        <v>0</v>
      </c>
      <c r="M12" s="918">
        <f t="shared" si="1"/>
        <v>0</v>
      </c>
    </row>
    <row r="13" spans="1:13" ht="15" customHeight="1">
      <c r="G13" s="29" t="s">
        <v>2918</v>
      </c>
      <c r="H13" s="11" t="s">
        <v>1574</v>
      </c>
      <c r="I13" s="932">
        <f>SUM(I11:I12)</f>
        <v>0</v>
      </c>
      <c r="J13" s="932">
        <f>SUM(J11:J12)</f>
        <v>0</v>
      </c>
      <c r="K13" s="932">
        <f>SUM(K11:K12)</f>
        <v>0</v>
      </c>
      <c r="L13" s="932">
        <f>SUM(L11:L12)</f>
        <v>0</v>
      </c>
      <c r="M13" s="932">
        <f>SUM(M11:M12)</f>
        <v>0</v>
      </c>
    </row>
    <row r="14" spans="1:13">
      <c r="D14" s="11" t="s">
        <v>83</v>
      </c>
      <c r="E14" s="11" t="s">
        <v>83</v>
      </c>
      <c r="F14" s="11" t="s">
        <v>180</v>
      </c>
      <c r="G14" s="11" t="s">
        <v>83</v>
      </c>
      <c r="H14" s="7" t="s">
        <v>1574</v>
      </c>
      <c r="I14" s="918">
        <f t="shared" ref="I14:M15" si="2">I36+I45</f>
        <v>0</v>
      </c>
      <c r="J14" s="918">
        <f t="shared" si="2"/>
        <v>0</v>
      </c>
      <c r="K14" s="918">
        <f t="shared" si="2"/>
        <v>0</v>
      </c>
      <c r="L14" s="918">
        <f t="shared" si="2"/>
        <v>0</v>
      </c>
      <c r="M14" s="918">
        <f t="shared" si="2"/>
        <v>0</v>
      </c>
    </row>
    <row r="15" spans="1:13">
      <c r="D15" s="11" t="s">
        <v>72</v>
      </c>
      <c r="E15" s="11" t="s">
        <v>72</v>
      </c>
      <c r="F15" s="11" t="s">
        <v>180</v>
      </c>
      <c r="G15" s="11" t="s">
        <v>72</v>
      </c>
      <c r="H15" s="7" t="s">
        <v>1574</v>
      </c>
      <c r="I15" s="918">
        <f t="shared" si="2"/>
        <v>0</v>
      </c>
      <c r="J15" s="918">
        <f t="shared" si="2"/>
        <v>0</v>
      </c>
      <c r="K15" s="918">
        <f t="shared" si="2"/>
        <v>0</v>
      </c>
      <c r="L15" s="918">
        <f t="shared" si="2"/>
        <v>0</v>
      </c>
      <c r="M15" s="918">
        <f t="shared" si="2"/>
        <v>0</v>
      </c>
    </row>
    <row r="16" spans="1:13">
      <c r="D16" s="11" t="s">
        <v>1544</v>
      </c>
      <c r="G16" s="29" t="s">
        <v>1544</v>
      </c>
      <c r="H16" s="11" t="s">
        <v>1574</v>
      </c>
      <c r="I16" s="455">
        <f>SUM(I13:I15)</f>
        <v>0</v>
      </c>
      <c r="J16" s="455">
        <f t="shared" ref="J16:M16" si="3">SUM(J13:J15)</f>
        <v>0</v>
      </c>
      <c r="K16" s="455">
        <f t="shared" si="3"/>
        <v>0</v>
      </c>
      <c r="L16" s="455">
        <f t="shared" si="3"/>
        <v>0</v>
      </c>
      <c r="M16" s="455">
        <f t="shared" si="3"/>
        <v>0</v>
      </c>
    </row>
    <row r="19" spans="3:13" s="33" customFormat="1" ht="14.25" customHeight="1">
      <c r="C19" s="12"/>
      <c r="D19" s="80" t="s">
        <v>2919</v>
      </c>
      <c r="E19" s="81"/>
      <c r="F19" s="81"/>
      <c r="G19" s="81"/>
      <c r="H19" s="81"/>
      <c r="I19" s="81"/>
      <c r="J19" s="81"/>
      <c r="K19" s="81"/>
      <c r="L19" s="81"/>
      <c r="M19" s="81"/>
    </row>
    <row r="20" spans="3:13" s="12" customFormat="1">
      <c r="G20" s="7"/>
      <c r="H20" s="15"/>
      <c r="K20" s="13"/>
      <c r="L20" s="14"/>
      <c r="M20" s="15"/>
    </row>
    <row r="21" spans="3:13">
      <c r="D21" s="11" t="s">
        <v>189</v>
      </c>
      <c r="E21" s="11" t="s">
        <v>171</v>
      </c>
      <c r="F21" s="11" t="s">
        <v>180</v>
      </c>
      <c r="G21" s="29" t="s">
        <v>2915</v>
      </c>
      <c r="H21" s="7" t="s">
        <v>1574</v>
      </c>
      <c r="I21" s="918">
        <f t="shared" ref="I21:M22" si="4">I33+I42+I51+I61</f>
        <v>0</v>
      </c>
      <c r="J21" s="918">
        <f t="shared" si="4"/>
        <v>0</v>
      </c>
      <c r="K21" s="918">
        <f t="shared" si="4"/>
        <v>0</v>
      </c>
      <c r="L21" s="918">
        <f t="shared" si="4"/>
        <v>0</v>
      </c>
      <c r="M21" s="918">
        <f t="shared" si="4"/>
        <v>0</v>
      </c>
    </row>
    <row r="22" spans="3:13">
      <c r="D22" s="11" t="s">
        <v>2916</v>
      </c>
      <c r="F22" s="11" t="s">
        <v>2916</v>
      </c>
      <c r="G22" s="11" t="s">
        <v>2917</v>
      </c>
      <c r="H22" s="7" t="s">
        <v>1574</v>
      </c>
      <c r="I22" s="918">
        <f t="shared" si="4"/>
        <v>0</v>
      </c>
      <c r="J22" s="918">
        <f t="shared" si="4"/>
        <v>0</v>
      </c>
      <c r="K22" s="918">
        <f t="shared" si="4"/>
        <v>0</v>
      </c>
      <c r="L22" s="918">
        <f t="shared" si="4"/>
        <v>0</v>
      </c>
      <c r="M22" s="918">
        <f t="shared" si="4"/>
        <v>0</v>
      </c>
    </row>
    <row r="23" spans="3:13" ht="15" customHeight="1">
      <c r="G23" s="29" t="s">
        <v>2918</v>
      </c>
      <c r="H23" s="11" t="s">
        <v>1574</v>
      </c>
      <c r="I23" s="932">
        <f>SUM(I21:I22)</f>
        <v>0</v>
      </c>
      <c r="J23" s="932">
        <f>SUM(J21:J22)</f>
        <v>0</v>
      </c>
      <c r="K23" s="932">
        <f>SUM(K21:K22)</f>
        <v>0</v>
      </c>
      <c r="L23" s="932">
        <f>SUM(L21:L22)</f>
        <v>0</v>
      </c>
      <c r="M23" s="932">
        <f>SUM(M21:M22)</f>
        <v>0</v>
      </c>
    </row>
    <row r="24" spans="3:13">
      <c r="D24" s="11" t="s">
        <v>83</v>
      </c>
      <c r="E24" s="11" t="s">
        <v>83</v>
      </c>
      <c r="F24" s="11" t="s">
        <v>180</v>
      </c>
      <c r="G24" s="11" t="s">
        <v>83</v>
      </c>
      <c r="H24" s="7" t="s">
        <v>1574</v>
      </c>
      <c r="I24" s="918">
        <f t="shared" ref="I24:M25" si="5">I36+I45+I54+I64</f>
        <v>0</v>
      </c>
      <c r="J24" s="918">
        <f t="shared" si="5"/>
        <v>0</v>
      </c>
      <c r="K24" s="918">
        <f t="shared" si="5"/>
        <v>0</v>
      </c>
      <c r="L24" s="918">
        <f t="shared" si="5"/>
        <v>0</v>
      </c>
      <c r="M24" s="918">
        <f t="shared" si="5"/>
        <v>0</v>
      </c>
    </row>
    <row r="25" spans="3:13">
      <c r="D25" s="11" t="s">
        <v>72</v>
      </c>
      <c r="E25" s="11" t="s">
        <v>72</v>
      </c>
      <c r="F25" s="11" t="s">
        <v>180</v>
      </c>
      <c r="G25" s="11" t="s">
        <v>72</v>
      </c>
      <c r="H25" s="7" t="s">
        <v>1574</v>
      </c>
      <c r="I25" s="918">
        <f t="shared" si="5"/>
        <v>0</v>
      </c>
      <c r="J25" s="918">
        <f t="shared" si="5"/>
        <v>0</v>
      </c>
      <c r="K25" s="918">
        <f t="shared" si="5"/>
        <v>0</v>
      </c>
      <c r="L25" s="918">
        <f t="shared" si="5"/>
        <v>0</v>
      </c>
      <c r="M25" s="918">
        <f t="shared" si="5"/>
        <v>0</v>
      </c>
    </row>
    <row r="26" spans="3:13">
      <c r="D26" s="11" t="s">
        <v>1544</v>
      </c>
      <c r="G26" s="29" t="s">
        <v>1544</v>
      </c>
      <c r="H26" s="11" t="s">
        <v>1574</v>
      </c>
      <c r="I26" s="455">
        <f>SUM(I23:I25)</f>
        <v>0</v>
      </c>
      <c r="J26" s="455">
        <f t="shared" ref="J26:M26" si="6">SUM(J23:J25)</f>
        <v>0</v>
      </c>
      <c r="K26" s="455">
        <f t="shared" si="6"/>
        <v>0</v>
      </c>
      <c r="L26" s="455">
        <f t="shared" si="6"/>
        <v>0</v>
      </c>
      <c r="M26" s="455">
        <f t="shared" si="6"/>
        <v>0</v>
      </c>
    </row>
    <row r="28" spans="3:13" s="12" customFormat="1">
      <c r="G28" s="7"/>
      <c r="H28" s="15"/>
      <c r="K28" s="13"/>
      <c r="L28" s="14"/>
      <c r="M28" s="15"/>
    </row>
    <row r="29" spans="3:13" s="77" customFormat="1" ht="13.5" customHeight="1">
      <c r="C29" s="76" t="s">
        <v>2913</v>
      </c>
      <c r="D29" s="76"/>
    </row>
    <row r="30" spans="3:13" s="12" customFormat="1">
      <c r="G30" s="7"/>
      <c r="H30" s="15"/>
      <c r="K30" s="13"/>
      <c r="L30" s="14"/>
      <c r="M30" s="15"/>
    </row>
    <row r="31" spans="3:13" s="33" customFormat="1" ht="14.25" customHeight="1">
      <c r="C31" s="12"/>
      <c r="D31" s="80" t="s">
        <v>2920</v>
      </c>
      <c r="E31" s="81"/>
      <c r="F31" s="81"/>
      <c r="G31" s="81"/>
      <c r="H31" s="81"/>
      <c r="I31" s="81"/>
      <c r="J31" s="81"/>
      <c r="K31" s="81"/>
      <c r="L31" s="81"/>
      <c r="M31" s="81"/>
    </row>
    <row r="33" spans="4:13">
      <c r="D33" s="11" t="s">
        <v>189</v>
      </c>
      <c r="E33" s="11" t="s">
        <v>171</v>
      </c>
      <c r="F33" s="11" t="s">
        <v>180</v>
      </c>
      <c r="G33" s="29" t="s">
        <v>2915</v>
      </c>
      <c r="H33" s="7" t="s">
        <v>1574</v>
      </c>
      <c r="I33" s="1315"/>
      <c r="J33" s="1315"/>
      <c r="K33" s="1315"/>
      <c r="L33" s="389"/>
      <c r="M33" s="389"/>
    </row>
    <row r="34" spans="4:13">
      <c r="D34" s="11" t="s">
        <v>2916</v>
      </c>
      <c r="F34" s="11" t="s">
        <v>2916</v>
      </c>
      <c r="G34" s="11" t="s">
        <v>2917</v>
      </c>
      <c r="H34" s="7" t="s">
        <v>1574</v>
      </c>
      <c r="I34" s="1315"/>
      <c r="J34" s="1315"/>
      <c r="K34" s="1315"/>
      <c r="L34" s="389"/>
      <c r="M34" s="389"/>
    </row>
    <row r="35" spans="4:13" ht="15" customHeight="1">
      <c r="G35" s="29" t="s">
        <v>2918</v>
      </c>
      <c r="I35" s="488">
        <f>SUM(I33:I34)</f>
        <v>0</v>
      </c>
      <c r="J35" s="488">
        <f>SUM(J33:J34)</f>
        <v>0</v>
      </c>
      <c r="K35" s="488">
        <f>SUM(K33:K34)</f>
        <v>0</v>
      </c>
      <c r="L35" s="488">
        <f>SUM(L33:L34)</f>
        <v>0</v>
      </c>
      <c r="M35" s="488">
        <f>SUM(M33:M34)</f>
        <v>0</v>
      </c>
    </row>
    <row r="36" spans="4:13">
      <c r="D36" s="11" t="s">
        <v>83</v>
      </c>
      <c r="E36" s="11" t="s">
        <v>83</v>
      </c>
      <c r="F36" s="11" t="s">
        <v>180</v>
      </c>
      <c r="G36" s="11" t="s">
        <v>83</v>
      </c>
      <c r="H36" s="7" t="s">
        <v>1574</v>
      </c>
      <c r="I36" s="1315"/>
      <c r="J36" s="1315"/>
      <c r="K36" s="1315"/>
      <c r="L36" s="389"/>
      <c r="M36" s="389"/>
    </row>
    <row r="37" spans="4:13">
      <c r="D37" s="11" t="s">
        <v>72</v>
      </c>
      <c r="E37" s="11" t="s">
        <v>72</v>
      </c>
      <c r="F37" s="11" t="s">
        <v>180</v>
      </c>
      <c r="G37" s="11" t="s">
        <v>72</v>
      </c>
      <c r="H37" s="7" t="s">
        <v>1574</v>
      </c>
      <c r="I37" s="1315"/>
      <c r="J37" s="1315"/>
      <c r="K37" s="1315"/>
      <c r="L37" s="389"/>
      <c r="M37" s="389"/>
    </row>
    <row r="38" spans="4:13">
      <c r="D38" s="11" t="s">
        <v>1544</v>
      </c>
      <c r="G38" s="29" t="s">
        <v>1544</v>
      </c>
      <c r="I38" s="455">
        <f>SUM(I35:I37)</f>
        <v>0</v>
      </c>
      <c r="J38" s="455">
        <f t="shared" ref="J38:M38" si="7">SUM(J35:J37)</f>
        <v>0</v>
      </c>
      <c r="K38" s="455">
        <f t="shared" si="7"/>
        <v>0</v>
      </c>
      <c r="L38" s="455">
        <f t="shared" si="7"/>
        <v>0</v>
      </c>
      <c r="M38" s="455">
        <f t="shared" si="7"/>
        <v>0</v>
      </c>
    </row>
    <row r="40" spans="4:13" s="33" customFormat="1" ht="14.25" customHeight="1">
      <c r="D40" s="80" t="s">
        <v>2921</v>
      </c>
      <c r="E40" s="81"/>
      <c r="F40" s="81"/>
      <c r="G40" s="81"/>
      <c r="H40" s="81"/>
      <c r="I40" s="81"/>
      <c r="J40" s="81"/>
      <c r="K40" s="81"/>
      <c r="L40" s="81"/>
      <c r="M40" s="81"/>
    </row>
    <row r="41" spans="4:13" s="12" customFormat="1">
      <c r="G41" s="7"/>
      <c r="H41" s="15"/>
      <c r="K41" s="13"/>
      <c r="L41" s="14"/>
      <c r="M41" s="15"/>
    </row>
    <row r="42" spans="4:13" s="12" customFormat="1">
      <c r="D42" s="11" t="s">
        <v>189</v>
      </c>
      <c r="E42" s="11" t="s">
        <v>171</v>
      </c>
      <c r="F42" s="11" t="s">
        <v>180</v>
      </c>
      <c r="G42" s="29" t="s">
        <v>2915</v>
      </c>
      <c r="H42" s="7" t="s">
        <v>1574</v>
      </c>
      <c r="I42" s="1315"/>
      <c r="J42" s="1315"/>
      <c r="K42" s="1315"/>
      <c r="L42" s="389"/>
      <c r="M42" s="389"/>
    </row>
    <row r="43" spans="4:13" s="12" customFormat="1" ht="13.5" customHeight="1">
      <c r="D43" s="11" t="s">
        <v>2916</v>
      </c>
      <c r="E43" s="11"/>
      <c r="F43" s="11" t="s">
        <v>2916</v>
      </c>
      <c r="G43" s="11" t="s">
        <v>2917</v>
      </c>
      <c r="H43" s="7" t="s">
        <v>1574</v>
      </c>
      <c r="I43" s="1223"/>
      <c r="J43" s="1223"/>
      <c r="K43" s="1223"/>
      <c r="L43" s="389"/>
      <c r="M43" s="389"/>
    </row>
    <row r="44" spans="4:13" ht="15" customHeight="1">
      <c r="G44" s="29" t="s">
        <v>2918</v>
      </c>
      <c r="I44" s="1017">
        <f>SUM(I42:I43)</f>
        <v>0</v>
      </c>
      <c r="J44" s="1017">
        <f>SUM(J42:J43)</f>
        <v>0</v>
      </c>
      <c r="K44" s="1017">
        <f>SUM(K42:K43)</f>
        <v>0</v>
      </c>
      <c r="L44" s="1017">
        <f>SUM(L42:L43)</f>
        <v>0</v>
      </c>
      <c r="M44" s="1017">
        <f>SUM(M42:M43)</f>
        <v>0</v>
      </c>
    </row>
    <row r="45" spans="4:13" s="12" customFormat="1">
      <c r="D45" s="11" t="s">
        <v>83</v>
      </c>
      <c r="E45" s="11" t="s">
        <v>83</v>
      </c>
      <c r="F45" s="11" t="s">
        <v>180</v>
      </c>
      <c r="G45" s="11" t="s">
        <v>83</v>
      </c>
      <c r="H45" s="7" t="s">
        <v>1574</v>
      </c>
      <c r="I45" s="1223"/>
      <c r="J45" s="1223"/>
      <c r="K45" s="1223"/>
      <c r="L45" s="389"/>
      <c r="M45" s="389"/>
    </row>
    <row r="46" spans="4:13" s="12" customFormat="1">
      <c r="D46" s="11" t="s">
        <v>72</v>
      </c>
      <c r="E46" s="11" t="s">
        <v>72</v>
      </c>
      <c r="F46" s="11" t="s">
        <v>180</v>
      </c>
      <c r="G46" s="11" t="s">
        <v>72</v>
      </c>
      <c r="H46" s="7" t="s">
        <v>1574</v>
      </c>
      <c r="I46" s="1223"/>
      <c r="J46" s="1223"/>
      <c r="K46" s="1223"/>
      <c r="L46" s="389"/>
      <c r="M46" s="389"/>
    </row>
    <row r="47" spans="4:13" s="12" customFormat="1">
      <c r="D47" s="11" t="s">
        <v>1544</v>
      </c>
      <c r="E47" s="11"/>
      <c r="F47" s="11"/>
      <c r="G47" s="29" t="s">
        <v>1544</v>
      </c>
      <c r="H47" s="11"/>
      <c r="I47" s="455">
        <f>SUM(I44:I46)</f>
        <v>0</v>
      </c>
      <c r="J47" s="455">
        <f t="shared" ref="J47:M47" si="8">SUM(J44:J46)</f>
        <v>0</v>
      </c>
      <c r="K47" s="455">
        <f t="shared" si="8"/>
        <v>0</v>
      </c>
      <c r="L47" s="455">
        <f t="shared" si="8"/>
        <v>0</v>
      </c>
      <c r="M47" s="455">
        <f t="shared" si="8"/>
        <v>0</v>
      </c>
    </row>
    <row r="49" spans="4:13" s="33" customFormat="1" ht="14.25" customHeight="1">
      <c r="D49" s="80" t="s">
        <v>2922</v>
      </c>
      <c r="E49" s="81"/>
      <c r="F49" s="81"/>
      <c r="G49" s="81"/>
      <c r="H49" s="81"/>
      <c r="I49" s="81"/>
      <c r="J49" s="81"/>
      <c r="K49" s="81"/>
      <c r="L49" s="81"/>
      <c r="M49" s="81"/>
    </row>
    <row r="50" spans="4:13" s="12" customFormat="1">
      <c r="G50" s="7"/>
      <c r="H50" s="15"/>
      <c r="K50" s="13"/>
      <c r="L50" s="14"/>
      <c r="M50" s="15"/>
    </row>
    <row r="51" spans="4:13" s="12" customFormat="1">
      <c r="D51" s="11" t="s">
        <v>189</v>
      </c>
      <c r="E51" s="11" t="s">
        <v>171</v>
      </c>
      <c r="F51" s="11" t="s">
        <v>180</v>
      </c>
      <c r="G51" s="29" t="s">
        <v>2915</v>
      </c>
      <c r="H51" s="7" t="s">
        <v>1574</v>
      </c>
      <c r="I51" s="1315"/>
      <c r="J51" s="1315"/>
      <c r="K51" s="1315"/>
      <c r="L51" s="389"/>
      <c r="M51" s="389"/>
    </row>
    <row r="52" spans="4:13" s="12" customFormat="1">
      <c r="D52" s="11" t="s">
        <v>2916</v>
      </c>
      <c r="E52" s="11"/>
      <c r="F52" s="11" t="s">
        <v>2916</v>
      </c>
      <c r="G52" s="11" t="s">
        <v>2917</v>
      </c>
      <c r="H52" s="7" t="s">
        <v>1574</v>
      </c>
      <c r="I52" s="1223"/>
      <c r="J52" s="1223"/>
      <c r="K52" s="1223"/>
      <c r="L52" s="389"/>
      <c r="M52" s="389"/>
    </row>
    <row r="53" spans="4:13" s="12" customFormat="1">
      <c r="D53" s="11"/>
      <c r="E53" s="11"/>
      <c r="F53" s="11"/>
      <c r="G53" s="29" t="s">
        <v>2918</v>
      </c>
      <c r="H53" s="11"/>
      <c r="I53" s="488">
        <f>SUM(I51:I52)</f>
        <v>0</v>
      </c>
      <c r="J53" s="488">
        <f>SUM(J51:J52)</f>
        <v>0</v>
      </c>
      <c r="K53" s="488">
        <f>SUM(K51:K52)</f>
        <v>0</v>
      </c>
      <c r="L53" s="488">
        <f>SUM(L51:L52)</f>
        <v>0</v>
      </c>
      <c r="M53" s="488">
        <f>SUM(M51:M52)</f>
        <v>0</v>
      </c>
    </row>
    <row r="54" spans="4:13" s="12" customFormat="1">
      <c r="D54" s="11" t="s">
        <v>83</v>
      </c>
      <c r="E54" s="11" t="s">
        <v>83</v>
      </c>
      <c r="F54" s="11" t="s">
        <v>180</v>
      </c>
      <c r="G54" s="11" t="s">
        <v>83</v>
      </c>
      <c r="H54" s="7" t="s">
        <v>1574</v>
      </c>
      <c r="I54" s="1315"/>
      <c r="J54" s="1315"/>
      <c r="K54" s="1315"/>
      <c r="L54" s="389"/>
      <c r="M54" s="389"/>
    </row>
    <row r="55" spans="4:13" s="12" customFormat="1">
      <c r="D55" s="11" t="s">
        <v>72</v>
      </c>
      <c r="E55" s="11" t="s">
        <v>72</v>
      </c>
      <c r="F55" s="11" t="s">
        <v>180</v>
      </c>
      <c r="G55" s="11" t="s">
        <v>72</v>
      </c>
      <c r="H55" s="7" t="s">
        <v>1574</v>
      </c>
      <c r="I55" s="1315"/>
      <c r="J55" s="1315"/>
      <c r="K55" s="1315"/>
      <c r="L55" s="389"/>
      <c r="M55" s="389"/>
    </row>
    <row r="56" spans="4:13" s="12" customFormat="1">
      <c r="D56" s="11" t="s">
        <v>1544</v>
      </c>
      <c r="E56" s="11"/>
      <c r="F56" s="11"/>
      <c r="G56" s="29" t="s">
        <v>1544</v>
      </c>
      <c r="H56" s="11"/>
      <c r="I56" s="455">
        <f>SUM(I53:I55)</f>
        <v>0</v>
      </c>
      <c r="J56" s="455">
        <f t="shared" ref="J56:M56" si="9">SUM(J53:J55)</f>
        <v>0</v>
      </c>
      <c r="K56" s="455">
        <f t="shared" si="9"/>
        <v>0</v>
      </c>
      <c r="L56" s="455">
        <f t="shared" si="9"/>
        <v>0</v>
      </c>
      <c r="M56" s="455">
        <f t="shared" si="9"/>
        <v>0</v>
      </c>
    </row>
    <row r="57" spans="4:13" s="12" customFormat="1">
      <c r="G57" s="7"/>
      <c r="H57" s="15"/>
      <c r="K57" s="13"/>
      <c r="L57" s="14"/>
      <c r="M57" s="15"/>
    </row>
    <row r="59" spans="4:13" s="33" customFormat="1" ht="14.25" customHeight="1">
      <c r="D59" s="80" t="s">
        <v>2923</v>
      </c>
      <c r="E59" s="81"/>
      <c r="F59" s="81"/>
      <c r="G59" s="81"/>
      <c r="H59" s="81"/>
      <c r="I59" s="81"/>
      <c r="J59" s="81"/>
      <c r="K59" s="81"/>
      <c r="L59" s="81"/>
      <c r="M59" s="81"/>
    </row>
    <row r="60" spans="4:13" s="12" customFormat="1">
      <c r="G60" s="7"/>
      <c r="H60" s="15"/>
      <c r="K60" s="13"/>
      <c r="L60" s="14"/>
      <c r="M60" s="15"/>
    </row>
    <row r="61" spans="4:13" s="12" customFormat="1">
      <c r="D61" s="11" t="s">
        <v>189</v>
      </c>
      <c r="E61" s="11" t="s">
        <v>171</v>
      </c>
      <c r="F61" s="11" t="s">
        <v>180</v>
      </c>
      <c r="G61" s="29" t="s">
        <v>2915</v>
      </c>
      <c r="H61" s="7" t="s">
        <v>1574</v>
      </c>
      <c r="I61" s="1223"/>
      <c r="J61" s="1223"/>
      <c r="K61" s="1223"/>
      <c r="L61" s="389"/>
      <c r="M61" s="389"/>
    </row>
    <row r="62" spans="4:13" s="12" customFormat="1">
      <c r="D62" s="11" t="s">
        <v>2916</v>
      </c>
      <c r="E62" s="11"/>
      <c r="F62" s="11" t="s">
        <v>2916</v>
      </c>
      <c r="G62" s="11" t="s">
        <v>2917</v>
      </c>
      <c r="H62" s="7" t="s">
        <v>1574</v>
      </c>
      <c r="I62" s="1223"/>
      <c r="J62" s="1223"/>
      <c r="K62" s="1223"/>
      <c r="L62" s="389"/>
      <c r="M62" s="389"/>
    </row>
    <row r="63" spans="4:13" s="12" customFormat="1">
      <c r="D63" s="11"/>
      <c r="E63" s="11"/>
      <c r="F63" s="11"/>
      <c r="G63" s="29" t="s">
        <v>2918</v>
      </c>
      <c r="H63" s="11"/>
      <c r="I63" s="488">
        <f>SUM(I61:I62)</f>
        <v>0</v>
      </c>
      <c r="J63" s="488">
        <f>SUM(J61:J62)</f>
        <v>0</v>
      </c>
      <c r="K63" s="488">
        <f>SUM(K61:K62)</f>
        <v>0</v>
      </c>
      <c r="L63" s="488">
        <f>SUM(L61:L62)</f>
        <v>0</v>
      </c>
      <c r="M63" s="488">
        <f>SUM(M61:M62)</f>
        <v>0</v>
      </c>
    </row>
    <row r="64" spans="4:13" s="12" customFormat="1">
      <c r="D64" s="11" t="s">
        <v>83</v>
      </c>
      <c r="E64" s="11" t="s">
        <v>83</v>
      </c>
      <c r="F64" s="11" t="s">
        <v>180</v>
      </c>
      <c r="G64" s="11" t="s">
        <v>83</v>
      </c>
      <c r="H64" s="7" t="s">
        <v>1574</v>
      </c>
      <c r="I64" s="1223"/>
      <c r="J64" s="1223"/>
      <c r="K64" s="1223"/>
      <c r="L64" s="389"/>
      <c r="M64" s="389"/>
    </row>
    <row r="65" spans="2:13" s="12" customFormat="1">
      <c r="D65" s="11" t="s">
        <v>72</v>
      </c>
      <c r="E65" s="11" t="s">
        <v>72</v>
      </c>
      <c r="F65" s="11" t="s">
        <v>180</v>
      </c>
      <c r="G65" s="11" t="s">
        <v>72</v>
      </c>
      <c r="H65" s="7" t="s">
        <v>1574</v>
      </c>
      <c r="I65" s="1223"/>
      <c r="J65" s="1223"/>
      <c r="K65" s="1223"/>
      <c r="L65" s="389"/>
      <c r="M65" s="389"/>
    </row>
    <row r="66" spans="2:13" s="12" customFormat="1">
      <c r="D66" s="11" t="s">
        <v>1544</v>
      </c>
      <c r="E66" s="11"/>
      <c r="F66" s="11"/>
      <c r="G66" s="29" t="s">
        <v>1544</v>
      </c>
      <c r="H66" s="11"/>
      <c r="I66" s="455">
        <f>SUM(I63:I65)</f>
        <v>0</v>
      </c>
      <c r="J66" s="455">
        <f t="shared" ref="J66:M66" si="10">SUM(J63:J65)</f>
        <v>0</v>
      </c>
      <c r="K66" s="455">
        <f t="shared" si="10"/>
        <v>0</v>
      </c>
      <c r="L66" s="455">
        <f t="shared" si="10"/>
        <v>0</v>
      </c>
      <c r="M66" s="455">
        <f t="shared" si="10"/>
        <v>0</v>
      </c>
    </row>
    <row r="68" spans="2:13" s="27" customFormat="1" ht="18">
      <c r="B68"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I13:M13 I23:M23" formula="1"/>
  </ignoredErrors>
  <extLst>
    <ext xmlns:x14="http://schemas.microsoft.com/office/spreadsheetml/2009/9/main" uri="{78C0D931-6437-407d-A8EE-F0AAD7539E65}">
      <x14:conditionalFormattings>
        <x14:conditionalFormatting xmlns:xm="http://schemas.microsoft.com/office/excel/2006/main">
          <x14:cfRule type="expression" priority="51" id="{459697F8-4BCA-436A-9964-2A3138074BDB}">
            <xm:f>Cover!$E$15&lt;&gt;I$6</xm:f>
            <x14:dxf>
              <fill>
                <patternFill>
                  <bgColor theme="0" tint="-0.24994659260841701"/>
                </patternFill>
              </fill>
            </x14:dxf>
          </x14:cfRule>
          <x14:cfRule type="expression" priority="52" id="{919E03C8-E76C-4E87-9430-5411E4632FEB}">
            <xm:f>Cover!$E$15=I$6</xm:f>
            <x14:dxf>
              <fill>
                <patternFill>
                  <bgColor theme="7" tint="0.59996337778862885"/>
                </patternFill>
              </fill>
            </x14:dxf>
          </x14:cfRule>
          <xm:sqref>I33:M34</xm:sqref>
        </x14:conditionalFormatting>
        <x14:conditionalFormatting xmlns:xm="http://schemas.microsoft.com/office/excel/2006/main">
          <x14:cfRule type="expression" priority="21" id="{66717FAA-803F-4DDA-8FE8-1AC4E71F58AD}">
            <xm:f>Cover!$E$15&lt;&gt;I$6</xm:f>
            <x14:dxf>
              <fill>
                <patternFill>
                  <bgColor theme="0" tint="-0.24994659260841701"/>
                </patternFill>
              </fill>
            </x14:dxf>
          </x14:cfRule>
          <x14:cfRule type="expression" priority="22" id="{BB0E1250-7463-45AA-AE18-FFAC123A84E5}">
            <xm:f>Cover!$E$15=I$6</xm:f>
            <x14:dxf>
              <fill>
                <patternFill>
                  <bgColor theme="7" tint="0.59996337778862885"/>
                </patternFill>
              </fill>
            </x14:dxf>
          </x14:cfRule>
          <xm:sqref>I36:M37</xm:sqref>
        </x14:conditionalFormatting>
        <x14:conditionalFormatting xmlns:xm="http://schemas.microsoft.com/office/excel/2006/main">
          <x14:cfRule type="expression" priority="17" id="{689BA46D-0065-44BC-8F4B-2EF644A7F926}">
            <xm:f>Cover!$E$15&lt;&gt;I$6</xm:f>
            <x14:dxf>
              <fill>
                <patternFill>
                  <bgColor theme="0" tint="-0.24994659260841701"/>
                </patternFill>
              </fill>
            </x14:dxf>
          </x14:cfRule>
          <x14:cfRule type="expression" priority="18" id="{E9D40914-55ED-4CD3-9CB4-825A7916C55C}">
            <xm:f>Cover!$E$15=I$6</xm:f>
            <x14:dxf>
              <fill>
                <patternFill>
                  <bgColor theme="7" tint="0.59996337778862885"/>
                </patternFill>
              </fill>
            </x14:dxf>
          </x14:cfRule>
          <xm:sqref>I42:M43 I45:M46</xm:sqref>
        </x14:conditionalFormatting>
        <x14:conditionalFormatting xmlns:xm="http://schemas.microsoft.com/office/excel/2006/main">
          <x14:cfRule type="expression" priority="1" id="{1B85F4EF-63D1-4DD9-ADA3-DA2A36A829FC}">
            <xm:f>Cover!$E$15&lt;&gt;I$6</xm:f>
            <x14:dxf>
              <fill>
                <patternFill>
                  <bgColor theme="0" tint="-0.24994659260841701"/>
                </patternFill>
              </fill>
            </x14:dxf>
          </x14:cfRule>
          <x14:cfRule type="expression" priority="2" id="{B35FA152-7AB5-4EDC-916E-A61906C1CADC}">
            <xm:f>Cover!$E$15=I$6</xm:f>
            <x14:dxf>
              <fill>
                <patternFill>
                  <bgColor theme="7" tint="0.59996337778862885"/>
                </patternFill>
              </fill>
            </x14:dxf>
          </x14:cfRule>
          <xm:sqref>I51:M52</xm:sqref>
        </x14:conditionalFormatting>
        <x14:conditionalFormatting xmlns:xm="http://schemas.microsoft.com/office/excel/2006/main">
          <x14:cfRule type="expression" priority="5" id="{439B103D-8A39-4806-ACEB-62931A57504E}">
            <xm:f>Cover!$E$15&lt;&gt;I$6</xm:f>
            <x14:dxf>
              <fill>
                <patternFill>
                  <bgColor theme="0" tint="-0.24994659260841701"/>
                </patternFill>
              </fill>
            </x14:dxf>
          </x14:cfRule>
          <x14:cfRule type="expression" priority="6" id="{E7B2C28B-DF19-4339-9F89-B7A84097A23D}">
            <xm:f>Cover!$E$15=I$6</xm:f>
            <x14:dxf>
              <fill>
                <patternFill>
                  <bgColor theme="7" tint="0.59996337778862885"/>
                </patternFill>
              </fill>
            </x14:dxf>
          </x14:cfRule>
          <xm:sqref>I54:M55</xm:sqref>
        </x14:conditionalFormatting>
        <x14:conditionalFormatting xmlns:xm="http://schemas.microsoft.com/office/excel/2006/main">
          <x14:cfRule type="expression" priority="13" id="{200C2E84-57BA-4363-AD7E-86569ABA8F14}">
            <xm:f>Cover!$E$15&lt;&gt;I$6</xm:f>
            <x14:dxf>
              <fill>
                <patternFill>
                  <bgColor theme="0" tint="-0.24994659260841701"/>
                </patternFill>
              </fill>
            </x14:dxf>
          </x14:cfRule>
          <x14:cfRule type="expression" priority="14" id="{AB1F2686-CB30-4B04-80E9-0732339D9E87}">
            <xm:f>Cover!$E$15=I$6</xm:f>
            <x14:dxf>
              <fill>
                <patternFill>
                  <bgColor theme="7" tint="0.59996337778862885"/>
                </patternFill>
              </fill>
            </x14:dxf>
          </x14:cfRule>
          <xm:sqref>I61:M62</xm:sqref>
        </x14:conditionalFormatting>
        <x14:conditionalFormatting xmlns:xm="http://schemas.microsoft.com/office/excel/2006/main">
          <x14:cfRule type="expression" priority="9" id="{096BFBCB-244A-47E5-B42C-BCBD81F1EE0C}">
            <xm:f>Cover!$E$15&lt;&gt;I$6</xm:f>
            <x14:dxf>
              <fill>
                <patternFill>
                  <bgColor theme="0" tint="-0.24994659260841701"/>
                </patternFill>
              </fill>
            </x14:dxf>
          </x14:cfRule>
          <x14:cfRule type="expression" priority="10" id="{18118320-6B06-479A-9335-FAD4A0B7E84D}">
            <xm:f>Cover!$E$15=I$6</xm:f>
            <x14:dxf>
              <fill>
                <patternFill>
                  <bgColor theme="7" tint="0.59996337778862885"/>
                </patternFill>
              </fill>
            </x14:dxf>
          </x14:cfRule>
          <xm:sqref>I64:M65</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51A5-7F47-44CF-873F-FEF4AA16F909}">
  <sheetPr codeName="Sheet51">
    <tabColor theme="9"/>
    <pageSetUpPr autoPageBreaks="0" fitToPage="1"/>
  </sheetPr>
  <dimension ref="A1:WVF65"/>
  <sheetViews>
    <sheetView zoomScale="55" zoomScaleNormal="55" workbookViewId="0">
      <selection activeCell="C29" activeCellId="1" sqref="C11:C24 C29:C43"/>
    </sheetView>
  </sheetViews>
  <sheetFormatPr defaultColWidth="0" defaultRowHeight="14"/>
  <cols>
    <col min="1" max="1" width="14.453125" style="841" customWidth="1"/>
    <col min="2" max="2" width="12" style="841" bestFit="1" customWidth="1"/>
    <col min="3" max="3" width="33.54296875" style="841" bestFit="1" customWidth="1"/>
    <col min="4" max="4" width="91.54296875" style="841" bestFit="1" customWidth="1"/>
    <col min="5" max="5" width="12.54296875" style="841" bestFit="1" customWidth="1"/>
    <col min="6" max="6" width="19.453125" style="841" customWidth="1"/>
    <col min="7" max="11" width="9.453125" style="841" customWidth="1"/>
    <col min="12" max="16" width="1.54296875" style="841" customWidth="1"/>
    <col min="17" max="243" width="9.453125" style="841" hidden="1"/>
    <col min="244" max="244" width="9.54296875" style="841" hidden="1"/>
    <col min="245" max="245" width="62.54296875" style="841" hidden="1"/>
    <col min="246" max="248" width="13.453125" style="841" hidden="1"/>
    <col min="249" max="249" width="13.54296875" style="841" hidden="1"/>
    <col min="250" max="250" width="9.453125" style="841" hidden="1"/>
    <col min="251" max="253" width="13.453125" style="841" hidden="1"/>
    <col min="254" max="254" width="13.54296875" style="841" hidden="1"/>
    <col min="255" max="499" width="9.453125" style="841" hidden="1"/>
    <col min="500" max="500" width="9.54296875" style="841" hidden="1"/>
    <col min="501" max="501" width="62.54296875" style="841" hidden="1"/>
    <col min="502" max="504" width="13.453125" style="841" hidden="1"/>
    <col min="505" max="505" width="13.54296875" style="841" hidden="1"/>
    <col min="506" max="506" width="9.453125" style="841" hidden="1"/>
    <col min="507" max="509" width="13.453125" style="841" hidden="1"/>
    <col min="510" max="510" width="13.54296875" style="841" hidden="1"/>
    <col min="511" max="755" width="9.453125" style="841" hidden="1"/>
    <col min="756" max="756" width="9.54296875" style="841" hidden="1"/>
    <col min="757" max="757" width="62.54296875" style="841" hidden="1"/>
    <col min="758" max="760" width="13.453125" style="841" hidden="1"/>
    <col min="761" max="761" width="13.54296875" style="841" hidden="1"/>
    <col min="762" max="762" width="9.453125" style="841" hidden="1"/>
    <col min="763" max="765" width="13.453125" style="841" hidden="1"/>
    <col min="766" max="766" width="13.54296875" style="841" hidden="1"/>
    <col min="767" max="1011" width="9.453125" style="841" hidden="1"/>
    <col min="1012" max="1012" width="9.54296875" style="841" hidden="1"/>
    <col min="1013" max="1013" width="62.54296875" style="841" hidden="1"/>
    <col min="1014" max="1016" width="13.453125" style="841" hidden="1"/>
    <col min="1017" max="1017" width="13.54296875" style="841" hidden="1"/>
    <col min="1018" max="1018" width="9.453125" style="841" hidden="1"/>
    <col min="1019" max="1021" width="13.453125" style="841" hidden="1"/>
    <col min="1022" max="1022" width="13.54296875" style="841" hidden="1"/>
    <col min="1023" max="1267" width="9.453125" style="841" hidden="1"/>
    <col min="1268" max="1268" width="9.54296875" style="841" hidden="1"/>
    <col min="1269" max="1269" width="62.54296875" style="841" hidden="1"/>
    <col min="1270" max="1272" width="13.453125" style="841" hidden="1"/>
    <col min="1273" max="1273" width="13.54296875" style="841" hidden="1"/>
    <col min="1274" max="1274" width="9.453125" style="841" hidden="1"/>
    <col min="1275" max="1277" width="13.453125" style="841" hidden="1"/>
    <col min="1278" max="1278" width="13.54296875" style="841" hidden="1"/>
    <col min="1279" max="1523" width="9.453125" style="841" hidden="1"/>
    <col min="1524" max="1524" width="9.54296875" style="841" hidden="1"/>
    <col min="1525" max="1525" width="62.54296875" style="841" hidden="1"/>
    <col min="1526" max="1528" width="13.453125" style="841" hidden="1"/>
    <col min="1529" max="1529" width="13.54296875" style="841" hidden="1"/>
    <col min="1530" max="1530" width="9.453125" style="841" hidden="1"/>
    <col min="1531" max="1533" width="13.453125" style="841" hidden="1"/>
    <col min="1534" max="1534" width="13.54296875" style="841" hidden="1"/>
    <col min="1535" max="1779" width="9.453125" style="841" hidden="1"/>
    <col min="1780" max="1780" width="9.54296875" style="841" hidden="1"/>
    <col min="1781" max="1781" width="62.54296875" style="841" hidden="1"/>
    <col min="1782" max="1784" width="13.453125" style="841" hidden="1"/>
    <col min="1785" max="1785" width="13.54296875" style="841" hidden="1"/>
    <col min="1786" max="1786" width="9.453125" style="841" hidden="1"/>
    <col min="1787" max="1789" width="13.453125" style="841" hidden="1"/>
    <col min="1790" max="1790" width="13.54296875" style="841" hidden="1"/>
    <col min="1791" max="2035" width="9.453125" style="841" hidden="1"/>
    <col min="2036" max="2036" width="9.54296875" style="841" hidden="1"/>
    <col min="2037" max="2037" width="62.54296875" style="841" hidden="1"/>
    <col min="2038" max="2040" width="13.453125" style="841" hidden="1"/>
    <col min="2041" max="2041" width="13.54296875" style="841" hidden="1"/>
    <col min="2042" max="2042" width="9.453125" style="841" hidden="1"/>
    <col min="2043" max="2045" width="13.453125" style="841" hidden="1"/>
    <col min="2046" max="2046" width="13.54296875" style="841" hidden="1"/>
    <col min="2047" max="2291" width="9.453125" style="841" hidden="1"/>
    <col min="2292" max="2292" width="9.54296875" style="841" hidden="1"/>
    <col min="2293" max="2293" width="62.54296875" style="841" hidden="1"/>
    <col min="2294" max="2296" width="13.453125" style="841" hidden="1"/>
    <col min="2297" max="2297" width="13.54296875" style="841" hidden="1"/>
    <col min="2298" max="2298" width="9.453125" style="841" hidden="1"/>
    <col min="2299" max="2301" width="13.453125" style="841" hidden="1"/>
    <col min="2302" max="2302" width="13.54296875" style="841" hidden="1"/>
    <col min="2303" max="2547" width="9.453125" style="841" hidden="1"/>
    <col min="2548" max="2548" width="9.54296875" style="841" hidden="1"/>
    <col min="2549" max="2549" width="62.54296875" style="841" hidden="1"/>
    <col min="2550" max="2552" width="13.453125" style="841" hidden="1"/>
    <col min="2553" max="2553" width="13.54296875" style="841" hidden="1"/>
    <col min="2554" max="2554" width="9.453125" style="841" hidden="1"/>
    <col min="2555" max="2557" width="13.453125" style="841" hidden="1"/>
    <col min="2558" max="2558" width="13.54296875" style="841" hidden="1"/>
    <col min="2559" max="2803" width="9.453125" style="841" hidden="1"/>
    <col min="2804" max="2804" width="9.54296875" style="841" hidden="1"/>
    <col min="2805" max="2805" width="62.54296875" style="841" hidden="1"/>
    <col min="2806" max="2808" width="13.453125" style="841" hidden="1"/>
    <col min="2809" max="2809" width="13.54296875" style="841" hidden="1"/>
    <col min="2810" max="2810" width="9.453125" style="841" hidden="1"/>
    <col min="2811" max="2813" width="13.453125" style="841" hidden="1"/>
    <col min="2814" max="2814" width="13.54296875" style="841" hidden="1"/>
    <col min="2815" max="3059" width="9.453125" style="841" hidden="1"/>
    <col min="3060" max="3060" width="9.54296875" style="841" hidden="1"/>
    <col min="3061" max="3061" width="62.54296875" style="841" hidden="1"/>
    <col min="3062" max="3064" width="13.453125" style="841" hidden="1"/>
    <col min="3065" max="3065" width="13.54296875" style="841" hidden="1"/>
    <col min="3066" max="3066" width="9.453125" style="841" hidden="1"/>
    <col min="3067" max="3069" width="13.453125" style="841" hidden="1"/>
    <col min="3070" max="3070" width="13.54296875" style="841" hidden="1"/>
    <col min="3071" max="3315" width="9.453125" style="841" hidden="1"/>
    <col min="3316" max="3316" width="9.54296875" style="841" hidden="1"/>
    <col min="3317" max="3317" width="62.54296875" style="841" hidden="1"/>
    <col min="3318" max="3320" width="13.453125" style="841" hidden="1"/>
    <col min="3321" max="3321" width="13.54296875" style="841" hidden="1"/>
    <col min="3322" max="3322" width="9.453125" style="841" hidden="1"/>
    <col min="3323" max="3325" width="13.453125" style="841" hidden="1"/>
    <col min="3326" max="3326" width="13.54296875" style="841" hidden="1"/>
    <col min="3327" max="3571" width="9.453125" style="841" hidden="1"/>
    <col min="3572" max="3572" width="9.54296875" style="841" hidden="1"/>
    <col min="3573" max="3573" width="62.54296875" style="841" hidden="1"/>
    <col min="3574" max="3576" width="13.453125" style="841" hidden="1"/>
    <col min="3577" max="3577" width="13.54296875" style="841" hidden="1"/>
    <col min="3578" max="3578" width="9.453125" style="841" hidden="1"/>
    <col min="3579" max="3581" width="13.453125" style="841" hidden="1"/>
    <col min="3582" max="3582" width="13.54296875" style="841" hidden="1"/>
    <col min="3583" max="3827" width="9.453125" style="841" hidden="1"/>
    <col min="3828" max="3828" width="9.54296875" style="841" hidden="1"/>
    <col min="3829" max="3829" width="62.54296875" style="841" hidden="1"/>
    <col min="3830" max="3832" width="13.453125" style="841" hidden="1"/>
    <col min="3833" max="3833" width="13.54296875" style="841" hidden="1"/>
    <col min="3834" max="3834" width="9.453125" style="841" hidden="1"/>
    <col min="3835" max="3837" width="13.453125" style="841" hidden="1"/>
    <col min="3838" max="3838" width="13.54296875" style="841" hidden="1"/>
    <col min="3839" max="4083" width="9.453125" style="841" hidden="1"/>
    <col min="4084" max="4084" width="9.54296875" style="841" hidden="1"/>
    <col min="4085" max="4085" width="62.54296875" style="841" hidden="1"/>
    <col min="4086" max="4088" width="13.453125" style="841" hidden="1"/>
    <col min="4089" max="4089" width="13.54296875" style="841" hidden="1"/>
    <col min="4090" max="4090" width="9.453125" style="841" hidden="1"/>
    <col min="4091" max="4093" width="13.453125" style="841" hidden="1"/>
    <col min="4094" max="4094" width="13.54296875" style="841" hidden="1"/>
    <col min="4095" max="4339" width="9.453125" style="841" hidden="1"/>
    <col min="4340" max="4340" width="9.54296875" style="841" hidden="1"/>
    <col min="4341" max="4341" width="62.54296875" style="841" hidden="1"/>
    <col min="4342" max="4344" width="13.453125" style="841" hidden="1"/>
    <col min="4345" max="4345" width="13.54296875" style="841" hidden="1"/>
    <col min="4346" max="4346" width="9.453125" style="841" hidden="1"/>
    <col min="4347" max="4349" width="13.453125" style="841" hidden="1"/>
    <col min="4350" max="4350" width="13.54296875" style="841" hidden="1"/>
    <col min="4351" max="4595" width="9.453125" style="841" hidden="1"/>
    <col min="4596" max="4596" width="9.54296875" style="841" hidden="1"/>
    <col min="4597" max="4597" width="62.54296875" style="841" hidden="1"/>
    <col min="4598" max="4600" width="13.453125" style="841" hidden="1"/>
    <col min="4601" max="4601" width="13.54296875" style="841" hidden="1"/>
    <col min="4602" max="4602" width="9.453125" style="841" hidden="1"/>
    <col min="4603" max="4605" width="13.453125" style="841" hidden="1"/>
    <col min="4606" max="4606" width="13.54296875" style="841" hidden="1"/>
    <col min="4607" max="4851" width="9.453125" style="841" hidden="1"/>
    <col min="4852" max="4852" width="9.54296875" style="841" hidden="1"/>
    <col min="4853" max="4853" width="62.54296875" style="841" hidden="1"/>
    <col min="4854" max="4856" width="13.453125" style="841" hidden="1"/>
    <col min="4857" max="4857" width="13.54296875" style="841" hidden="1"/>
    <col min="4858" max="4858" width="9.453125" style="841" hidden="1"/>
    <col min="4859" max="4861" width="13.453125" style="841" hidden="1"/>
    <col min="4862" max="4862" width="13.54296875" style="841" hidden="1"/>
    <col min="4863" max="5107" width="9.453125" style="841" hidden="1"/>
    <col min="5108" max="5108" width="9.54296875" style="841" hidden="1"/>
    <col min="5109" max="5109" width="62.54296875" style="841" hidden="1"/>
    <col min="5110" max="5112" width="13.453125" style="841" hidden="1"/>
    <col min="5113" max="5113" width="13.54296875" style="841" hidden="1"/>
    <col min="5114" max="5114" width="9.453125" style="841" hidden="1"/>
    <col min="5115" max="5117" width="13.453125" style="841" hidden="1"/>
    <col min="5118" max="5118" width="13.54296875" style="841" hidden="1"/>
    <col min="5119" max="5363" width="9.453125" style="841" hidden="1"/>
    <col min="5364" max="5364" width="9.54296875" style="841" hidden="1"/>
    <col min="5365" max="5365" width="62.54296875" style="841" hidden="1"/>
    <col min="5366" max="5368" width="13.453125" style="841" hidden="1"/>
    <col min="5369" max="5369" width="13.54296875" style="841" hidden="1"/>
    <col min="5370" max="5370" width="9.453125" style="841" hidden="1"/>
    <col min="5371" max="5373" width="13.453125" style="841" hidden="1"/>
    <col min="5374" max="5374" width="13.54296875" style="841" hidden="1"/>
    <col min="5375" max="5619" width="9.453125" style="841" hidden="1"/>
    <col min="5620" max="5620" width="9.54296875" style="841" hidden="1"/>
    <col min="5621" max="5621" width="62.54296875" style="841" hidden="1"/>
    <col min="5622" max="5624" width="13.453125" style="841" hidden="1"/>
    <col min="5625" max="5625" width="13.54296875" style="841" hidden="1"/>
    <col min="5626" max="5626" width="9.453125" style="841" hidden="1"/>
    <col min="5627" max="5629" width="13.453125" style="841" hidden="1"/>
    <col min="5630" max="5630" width="13.54296875" style="841" hidden="1"/>
    <col min="5631" max="5875" width="9.453125" style="841" hidden="1"/>
    <col min="5876" max="5876" width="9.54296875" style="841" hidden="1"/>
    <col min="5877" max="5877" width="62.54296875" style="841" hidden="1"/>
    <col min="5878" max="5880" width="13.453125" style="841" hidden="1"/>
    <col min="5881" max="5881" width="13.54296875" style="841" hidden="1"/>
    <col min="5882" max="5882" width="9.453125" style="841" hidden="1"/>
    <col min="5883" max="5885" width="13.453125" style="841" hidden="1"/>
    <col min="5886" max="5886" width="13.54296875" style="841" hidden="1"/>
    <col min="5887" max="6131" width="9.453125" style="841" hidden="1"/>
    <col min="6132" max="6132" width="9.54296875" style="841" hidden="1"/>
    <col min="6133" max="6133" width="62.54296875" style="841" hidden="1"/>
    <col min="6134" max="6136" width="13.453125" style="841" hidden="1"/>
    <col min="6137" max="6137" width="13.54296875" style="841" hidden="1"/>
    <col min="6138" max="6138" width="9.453125" style="841" hidden="1"/>
    <col min="6139" max="6141" width="13.453125" style="841" hidden="1"/>
    <col min="6142" max="6142" width="13.54296875" style="841" hidden="1"/>
    <col min="6143" max="6387" width="9.453125" style="841" hidden="1"/>
    <col min="6388" max="6388" width="9.54296875" style="841" hidden="1"/>
    <col min="6389" max="6389" width="62.54296875" style="841" hidden="1"/>
    <col min="6390" max="6392" width="13.453125" style="841" hidden="1"/>
    <col min="6393" max="6393" width="13.54296875" style="841" hidden="1"/>
    <col min="6394" max="6394" width="9.453125" style="841" hidden="1"/>
    <col min="6395" max="6397" width="13.453125" style="841" hidden="1"/>
    <col min="6398" max="6398" width="13.54296875" style="841" hidden="1"/>
    <col min="6399" max="6643" width="9.453125" style="841" hidden="1"/>
    <col min="6644" max="6644" width="9.54296875" style="841" hidden="1"/>
    <col min="6645" max="6645" width="62.54296875" style="841" hidden="1"/>
    <col min="6646" max="6648" width="13.453125" style="841" hidden="1"/>
    <col min="6649" max="6649" width="13.54296875" style="841" hidden="1"/>
    <col min="6650" max="6650" width="9.453125" style="841" hidden="1"/>
    <col min="6651" max="6653" width="13.453125" style="841" hidden="1"/>
    <col min="6654" max="6654" width="13.54296875" style="841" hidden="1"/>
    <col min="6655" max="6899" width="9.453125" style="841" hidden="1"/>
    <col min="6900" max="6900" width="9.54296875" style="841" hidden="1"/>
    <col min="6901" max="6901" width="62.54296875" style="841" hidden="1"/>
    <col min="6902" max="6904" width="13.453125" style="841" hidden="1"/>
    <col min="6905" max="6905" width="13.54296875" style="841" hidden="1"/>
    <col min="6906" max="6906" width="9.453125" style="841" hidden="1"/>
    <col min="6907" max="6909" width="13.453125" style="841" hidden="1"/>
    <col min="6910" max="6910" width="13.54296875" style="841" hidden="1"/>
    <col min="6911" max="7155" width="9.453125" style="841" hidden="1"/>
    <col min="7156" max="7156" width="9.54296875" style="841" hidden="1"/>
    <col min="7157" max="7157" width="62.54296875" style="841" hidden="1"/>
    <col min="7158" max="7160" width="13.453125" style="841" hidden="1"/>
    <col min="7161" max="7161" width="13.54296875" style="841" hidden="1"/>
    <col min="7162" max="7162" width="9.453125" style="841" hidden="1"/>
    <col min="7163" max="7165" width="13.453125" style="841" hidden="1"/>
    <col min="7166" max="7166" width="13.54296875" style="841" hidden="1"/>
    <col min="7167" max="7411" width="9.453125" style="841" hidden="1"/>
    <col min="7412" max="7412" width="9.54296875" style="841" hidden="1"/>
    <col min="7413" max="7413" width="62.54296875" style="841" hidden="1"/>
    <col min="7414" max="7416" width="13.453125" style="841" hidden="1"/>
    <col min="7417" max="7417" width="13.54296875" style="841" hidden="1"/>
    <col min="7418" max="7418" width="9.453125" style="841" hidden="1"/>
    <col min="7419" max="7421" width="13.453125" style="841" hidden="1"/>
    <col min="7422" max="7422" width="13.54296875" style="841" hidden="1"/>
    <col min="7423" max="7667" width="9.453125" style="841" hidden="1"/>
    <col min="7668" max="7668" width="9.54296875" style="841" hidden="1"/>
    <col min="7669" max="7669" width="62.54296875" style="841" hidden="1"/>
    <col min="7670" max="7672" width="13.453125" style="841" hidden="1"/>
    <col min="7673" max="7673" width="13.54296875" style="841" hidden="1"/>
    <col min="7674" max="7674" width="9.453125" style="841" hidden="1"/>
    <col min="7675" max="7677" width="13.453125" style="841" hidden="1"/>
    <col min="7678" max="7678" width="13.54296875" style="841" hidden="1"/>
    <col min="7679" max="7923" width="9.453125" style="841" hidden="1"/>
    <col min="7924" max="7924" width="9.54296875" style="841" hidden="1"/>
    <col min="7925" max="7925" width="62.54296875" style="841" hidden="1"/>
    <col min="7926" max="7928" width="13.453125" style="841" hidden="1"/>
    <col min="7929" max="7929" width="13.54296875" style="841" hidden="1"/>
    <col min="7930" max="7930" width="9.453125" style="841" hidden="1"/>
    <col min="7931" max="7933" width="13.453125" style="841" hidden="1"/>
    <col min="7934" max="7934" width="13.54296875" style="841" hidden="1"/>
    <col min="7935" max="8179" width="9.453125" style="841" hidden="1"/>
    <col min="8180" max="8180" width="9.54296875" style="841" hidden="1"/>
    <col min="8181" max="8181" width="62.54296875" style="841" hidden="1"/>
    <col min="8182" max="8184" width="13.453125" style="841" hidden="1"/>
    <col min="8185" max="8185" width="13.54296875" style="841" hidden="1"/>
    <col min="8186" max="8186" width="9.453125" style="841" hidden="1"/>
    <col min="8187" max="8189" width="13.453125" style="841" hidden="1"/>
    <col min="8190" max="8190" width="13.54296875" style="841" hidden="1"/>
    <col min="8191" max="8435" width="9.453125" style="841" hidden="1"/>
    <col min="8436" max="8436" width="9.54296875" style="841" hidden="1"/>
    <col min="8437" max="8437" width="62.54296875" style="841" hidden="1"/>
    <col min="8438" max="8440" width="13.453125" style="841" hidden="1"/>
    <col min="8441" max="8441" width="13.54296875" style="841" hidden="1"/>
    <col min="8442" max="8442" width="9.453125" style="841" hidden="1"/>
    <col min="8443" max="8445" width="13.453125" style="841" hidden="1"/>
    <col min="8446" max="8446" width="13.54296875" style="841" hidden="1"/>
    <col min="8447" max="8691" width="9.453125" style="841" hidden="1"/>
    <col min="8692" max="8692" width="9.54296875" style="841" hidden="1"/>
    <col min="8693" max="8693" width="62.54296875" style="841" hidden="1"/>
    <col min="8694" max="8696" width="13.453125" style="841" hidden="1"/>
    <col min="8697" max="8697" width="13.54296875" style="841" hidden="1"/>
    <col min="8698" max="8698" width="9.453125" style="841" hidden="1"/>
    <col min="8699" max="8701" width="13.453125" style="841" hidden="1"/>
    <col min="8702" max="8702" width="13.54296875" style="841" hidden="1"/>
    <col min="8703" max="8947" width="9.453125" style="841" hidden="1"/>
    <col min="8948" max="8948" width="9.54296875" style="841" hidden="1"/>
    <col min="8949" max="8949" width="62.54296875" style="841" hidden="1"/>
    <col min="8950" max="8952" width="13.453125" style="841" hidden="1"/>
    <col min="8953" max="8953" width="13.54296875" style="841" hidden="1"/>
    <col min="8954" max="8954" width="9.453125" style="841" hidden="1"/>
    <col min="8955" max="8957" width="13.453125" style="841" hidden="1"/>
    <col min="8958" max="8958" width="13.54296875" style="841" hidden="1"/>
    <col min="8959" max="9203" width="9.453125" style="841" hidden="1"/>
    <col min="9204" max="9204" width="9.54296875" style="841" hidden="1"/>
    <col min="9205" max="9205" width="62.54296875" style="841" hidden="1"/>
    <col min="9206" max="9208" width="13.453125" style="841" hidden="1"/>
    <col min="9209" max="9209" width="13.54296875" style="841" hidden="1"/>
    <col min="9210" max="9210" width="9.453125" style="841" hidden="1"/>
    <col min="9211" max="9213" width="13.453125" style="841" hidden="1"/>
    <col min="9214" max="9214" width="13.54296875" style="841" hidden="1"/>
    <col min="9215" max="9459" width="9.453125" style="841" hidden="1"/>
    <col min="9460" max="9460" width="9.54296875" style="841" hidden="1"/>
    <col min="9461" max="9461" width="62.54296875" style="841" hidden="1"/>
    <col min="9462" max="9464" width="13.453125" style="841" hidden="1"/>
    <col min="9465" max="9465" width="13.54296875" style="841" hidden="1"/>
    <col min="9466" max="9466" width="9.453125" style="841" hidden="1"/>
    <col min="9467" max="9469" width="13.453125" style="841" hidden="1"/>
    <col min="9470" max="9470" width="13.54296875" style="841" hidden="1"/>
    <col min="9471" max="9715" width="9.453125" style="841" hidden="1"/>
    <col min="9716" max="9716" width="9.54296875" style="841" hidden="1"/>
    <col min="9717" max="9717" width="62.54296875" style="841" hidden="1"/>
    <col min="9718" max="9720" width="13.453125" style="841" hidden="1"/>
    <col min="9721" max="9721" width="13.54296875" style="841" hidden="1"/>
    <col min="9722" max="9722" width="9.453125" style="841" hidden="1"/>
    <col min="9723" max="9725" width="13.453125" style="841" hidden="1"/>
    <col min="9726" max="9726" width="13.54296875" style="841" hidden="1"/>
    <col min="9727" max="9971" width="9.453125" style="841" hidden="1"/>
    <col min="9972" max="9972" width="9.54296875" style="841" hidden="1"/>
    <col min="9973" max="9973" width="62.54296875" style="841" hidden="1"/>
    <col min="9974" max="9976" width="13.453125" style="841" hidden="1"/>
    <col min="9977" max="9977" width="13.54296875" style="841" hidden="1"/>
    <col min="9978" max="9978" width="9.453125" style="841" hidden="1"/>
    <col min="9979" max="9981" width="13.453125" style="841" hidden="1"/>
    <col min="9982" max="9982" width="13.54296875" style="841" hidden="1"/>
    <col min="9983" max="10227" width="9.453125" style="841" hidden="1"/>
    <col min="10228" max="10228" width="9.54296875" style="841" hidden="1"/>
    <col min="10229" max="10229" width="62.54296875" style="841" hidden="1"/>
    <col min="10230" max="10232" width="13.453125" style="841" hidden="1"/>
    <col min="10233" max="10233" width="13.54296875" style="841" hidden="1"/>
    <col min="10234" max="10234" width="9.453125" style="841" hidden="1"/>
    <col min="10235" max="10237" width="13.453125" style="841" hidden="1"/>
    <col min="10238" max="10238" width="13.54296875" style="841" hidden="1"/>
    <col min="10239" max="10483" width="9.453125" style="841" hidden="1"/>
    <col min="10484" max="10484" width="9.54296875" style="841" hidden="1"/>
    <col min="10485" max="10485" width="62.54296875" style="841" hidden="1"/>
    <col min="10486" max="10488" width="13.453125" style="841" hidden="1"/>
    <col min="10489" max="10489" width="13.54296875" style="841" hidden="1"/>
    <col min="10490" max="10490" width="9.453125" style="841" hidden="1"/>
    <col min="10491" max="10493" width="13.453125" style="841" hidden="1"/>
    <col min="10494" max="10494" width="13.54296875" style="841" hidden="1"/>
    <col min="10495" max="10739" width="9.453125" style="841" hidden="1"/>
    <col min="10740" max="10740" width="9.54296875" style="841" hidden="1"/>
    <col min="10741" max="10741" width="62.54296875" style="841" hidden="1"/>
    <col min="10742" max="10744" width="13.453125" style="841" hidden="1"/>
    <col min="10745" max="10745" width="13.54296875" style="841" hidden="1"/>
    <col min="10746" max="10746" width="9.453125" style="841" hidden="1"/>
    <col min="10747" max="10749" width="13.453125" style="841" hidden="1"/>
    <col min="10750" max="10750" width="13.54296875" style="841" hidden="1"/>
    <col min="10751" max="10995" width="9.453125" style="841" hidden="1"/>
    <col min="10996" max="10996" width="9.54296875" style="841" hidden="1"/>
    <col min="10997" max="10997" width="62.54296875" style="841" hidden="1"/>
    <col min="10998" max="11000" width="13.453125" style="841" hidden="1"/>
    <col min="11001" max="11001" width="13.54296875" style="841" hidden="1"/>
    <col min="11002" max="11002" width="9.453125" style="841" hidden="1"/>
    <col min="11003" max="11005" width="13.453125" style="841" hidden="1"/>
    <col min="11006" max="11006" width="13.54296875" style="841" hidden="1"/>
    <col min="11007" max="11251" width="9.453125" style="841" hidden="1"/>
    <col min="11252" max="11252" width="9.54296875" style="841" hidden="1"/>
    <col min="11253" max="11253" width="62.54296875" style="841" hidden="1"/>
    <col min="11254" max="11256" width="13.453125" style="841" hidden="1"/>
    <col min="11257" max="11257" width="13.54296875" style="841" hidden="1"/>
    <col min="11258" max="11258" width="9.453125" style="841" hidden="1"/>
    <col min="11259" max="11261" width="13.453125" style="841" hidden="1"/>
    <col min="11262" max="11262" width="13.54296875" style="841" hidden="1"/>
    <col min="11263" max="11507" width="9.453125" style="841" hidden="1"/>
    <col min="11508" max="11508" width="9.54296875" style="841" hidden="1"/>
    <col min="11509" max="11509" width="62.54296875" style="841" hidden="1"/>
    <col min="11510" max="11512" width="13.453125" style="841" hidden="1"/>
    <col min="11513" max="11513" width="13.54296875" style="841" hidden="1"/>
    <col min="11514" max="11514" width="9.453125" style="841" hidden="1"/>
    <col min="11515" max="11517" width="13.453125" style="841" hidden="1"/>
    <col min="11518" max="11518" width="13.54296875" style="841" hidden="1"/>
    <col min="11519" max="11763" width="9.453125" style="841" hidden="1"/>
    <col min="11764" max="11764" width="9.54296875" style="841" hidden="1"/>
    <col min="11765" max="11765" width="62.54296875" style="841" hidden="1"/>
    <col min="11766" max="11768" width="13.453125" style="841" hidden="1"/>
    <col min="11769" max="11769" width="13.54296875" style="841" hidden="1"/>
    <col min="11770" max="11770" width="9.453125" style="841" hidden="1"/>
    <col min="11771" max="11773" width="13.453125" style="841" hidden="1"/>
    <col min="11774" max="11774" width="13.54296875" style="841" hidden="1"/>
    <col min="11775" max="12019" width="9.453125" style="841" hidden="1"/>
    <col min="12020" max="12020" width="9.54296875" style="841" hidden="1"/>
    <col min="12021" max="12021" width="62.54296875" style="841" hidden="1"/>
    <col min="12022" max="12024" width="13.453125" style="841" hidden="1"/>
    <col min="12025" max="12025" width="13.54296875" style="841" hidden="1"/>
    <col min="12026" max="12026" width="9.453125" style="841" hidden="1"/>
    <col min="12027" max="12029" width="13.453125" style="841" hidden="1"/>
    <col min="12030" max="12030" width="13.54296875" style="841" hidden="1"/>
    <col min="12031" max="12275" width="9.453125" style="841" hidden="1"/>
    <col min="12276" max="12276" width="9.54296875" style="841" hidden="1"/>
    <col min="12277" max="12277" width="62.54296875" style="841" hidden="1"/>
    <col min="12278" max="12280" width="13.453125" style="841" hidden="1"/>
    <col min="12281" max="12281" width="13.54296875" style="841" hidden="1"/>
    <col min="12282" max="12282" width="9.453125" style="841" hidden="1"/>
    <col min="12283" max="12285" width="13.453125" style="841" hidden="1"/>
    <col min="12286" max="12286" width="13.54296875" style="841" hidden="1"/>
    <col min="12287" max="12531" width="9.453125" style="841" hidden="1"/>
    <col min="12532" max="12532" width="9.54296875" style="841" hidden="1"/>
    <col min="12533" max="12533" width="62.54296875" style="841" hidden="1"/>
    <col min="12534" max="12536" width="13.453125" style="841" hidden="1"/>
    <col min="12537" max="12537" width="13.54296875" style="841" hidden="1"/>
    <col min="12538" max="12538" width="9.453125" style="841" hidden="1"/>
    <col min="12539" max="12541" width="13.453125" style="841" hidden="1"/>
    <col min="12542" max="12542" width="13.54296875" style="841" hidden="1"/>
    <col min="12543" max="12787" width="9.453125" style="841" hidden="1"/>
    <col min="12788" max="12788" width="9.54296875" style="841" hidden="1"/>
    <col min="12789" max="12789" width="62.54296875" style="841" hidden="1"/>
    <col min="12790" max="12792" width="13.453125" style="841" hidden="1"/>
    <col min="12793" max="12793" width="13.54296875" style="841" hidden="1"/>
    <col min="12794" max="12794" width="9.453125" style="841" hidden="1"/>
    <col min="12795" max="12797" width="13.453125" style="841" hidden="1"/>
    <col min="12798" max="12798" width="13.54296875" style="841" hidden="1"/>
    <col min="12799" max="13043" width="9.453125" style="841" hidden="1"/>
    <col min="13044" max="13044" width="9.54296875" style="841" hidden="1"/>
    <col min="13045" max="13045" width="62.54296875" style="841" hidden="1"/>
    <col min="13046" max="13048" width="13.453125" style="841" hidden="1"/>
    <col min="13049" max="13049" width="13.54296875" style="841" hidden="1"/>
    <col min="13050" max="13050" width="9.453125" style="841" hidden="1"/>
    <col min="13051" max="13053" width="13.453125" style="841" hidden="1"/>
    <col min="13054" max="13054" width="13.54296875" style="841" hidden="1"/>
    <col min="13055" max="13299" width="9.453125" style="841" hidden="1"/>
    <col min="13300" max="13300" width="9.54296875" style="841" hidden="1"/>
    <col min="13301" max="13301" width="62.54296875" style="841" hidden="1"/>
    <col min="13302" max="13304" width="13.453125" style="841" hidden="1"/>
    <col min="13305" max="13305" width="13.54296875" style="841" hidden="1"/>
    <col min="13306" max="13306" width="9.453125" style="841" hidden="1"/>
    <col min="13307" max="13309" width="13.453125" style="841" hidden="1"/>
    <col min="13310" max="13310" width="13.54296875" style="841" hidden="1"/>
    <col min="13311" max="13555" width="9.453125" style="841" hidden="1"/>
    <col min="13556" max="13556" width="9.54296875" style="841" hidden="1"/>
    <col min="13557" max="13557" width="62.54296875" style="841" hidden="1"/>
    <col min="13558" max="13560" width="13.453125" style="841" hidden="1"/>
    <col min="13561" max="13561" width="13.54296875" style="841" hidden="1"/>
    <col min="13562" max="13562" width="9.453125" style="841" hidden="1"/>
    <col min="13563" max="13565" width="13.453125" style="841" hidden="1"/>
    <col min="13566" max="13566" width="13.54296875" style="841" hidden="1"/>
    <col min="13567" max="13811" width="9.453125" style="841" hidden="1"/>
    <col min="13812" max="13812" width="9.54296875" style="841" hidden="1"/>
    <col min="13813" max="13813" width="62.54296875" style="841" hidden="1"/>
    <col min="13814" max="13816" width="13.453125" style="841" hidden="1"/>
    <col min="13817" max="13817" width="13.54296875" style="841" hidden="1"/>
    <col min="13818" max="13818" width="9.453125" style="841" hidden="1"/>
    <col min="13819" max="13821" width="13.453125" style="841" hidden="1"/>
    <col min="13822" max="13822" width="13.54296875" style="841" hidden="1"/>
    <col min="13823" max="14067" width="9.453125" style="841" hidden="1"/>
    <col min="14068" max="14068" width="9.54296875" style="841" hidden="1"/>
    <col min="14069" max="14069" width="62.54296875" style="841" hidden="1"/>
    <col min="14070" max="14072" width="13.453125" style="841" hidden="1"/>
    <col min="14073" max="14073" width="13.54296875" style="841" hidden="1"/>
    <col min="14074" max="14074" width="9.453125" style="841" hidden="1"/>
    <col min="14075" max="14077" width="13.453125" style="841" hidden="1"/>
    <col min="14078" max="14078" width="13.54296875" style="841" hidden="1"/>
    <col min="14079" max="14323" width="9.453125" style="841" hidden="1"/>
    <col min="14324" max="14324" width="9.54296875" style="841" hidden="1"/>
    <col min="14325" max="14325" width="62.54296875" style="841" hidden="1"/>
    <col min="14326" max="14328" width="13.453125" style="841" hidden="1"/>
    <col min="14329" max="14329" width="13.54296875" style="841" hidden="1"/>
    <col min="14330" max="14330" width="9.453125" style="841" hidden="1"/>
    <col min="14331" max="14333" width="13.453125" style="841" hidden="1"/>
    <col min="14334" max="14334" width="13.54296875" style="841" hidden="1"/>
    <col min="14335" max="14579" width="9.453125" style="841" hidden="1"/>
    <col min="14580" max="14580" width="9.54296875" style="841" hidden="1"/>
    <col min="14581" max="14581" width="62.54296875" style="841" hidden="1"/>
    <col min="14582" max="14584" width="13.453125" style="841" hidden="1"/>
    <col min="14585" max="14585" width="13.54296875" style="841" hidden="1"/>
    <col min="14586" max="14586" width="9.453125" style="841" hidden="1"/>
    <col min="14587" max="14589" width="13.453125" style="841" hidden="1"/>
    <col min="14590" max="14590" width="13.54296875" style="841" hidden="1"/>
    <col min="14591" max="14835" width="9.453125" style="841" hidden="1"/>
    <col min="14836" max="14836" width="9.54296875" style="841" hidden="1"/>
    <col min="14837" max="14837" width="62.54296875" style="841" hidden="1"/>
    <col min="14838" max="14840" width="13.453125" style="841" hidden="1"/>
    <col min="14841" max="14841" width="13.54296875" style="841" hidden="1"/>
    <col min="14842" max="14842" width="9.453125" style="841" hidden="1"/>
    <col min="14843" max="14845" width="13.453125" style="841" hidden="1"/>
    <col min="14846" max="14846" width="13.54296875" style="841" hidden="1"/>
    <col min="14847" max="15091" width="9.453125" style="841" hidden="1"/>
    <col min="15092" max="15092" width="9.54296875" style="841" hidden="1"/>
    <col min="15093" max="15093" width="62.54296875" style="841" hidden="1"/>
    <col min="15094" max="15096" width="13.453125" style="841" hidden="1"/>
    <col min="15097" max="15097" width="13.54296875" style="841" hidden="1"/>
    <col min="15098" max="15098" width="9.453125" style="841" hidden="1"/>
    <col min="15099" max="15101" width="13.453125" style="841" hidden="1"/>
    <col min="15102" max="15102" width="13.54296875" style="841" hidden="1"/>
    <col min="15103" max="15347" width="9.453125" style="841" hidden="1"/>
    <col min="15348" max="15348" width="9.54296875" style="841" hidden="1"/>
    <col min="15349" max="15349" width="62.54296875" style="841" hidden="1"/>
    <col min="15350" max="15352" width="13.453125" style="841" hidden="1"/>
    <col min="15353" max="15353" width="13.54296875" style="841" hidden="1"/>
    <col min="15354" max="15354" width="9.453125" style="841" hidden="1"/>
    <col min="15355" max="15357" width="13.453125" style="841" hidden="1"/>
    <col min="15358" max="15358" width="13.54296875" style="841" hidden="1"/>
    <col min="15359" max="15603" width="9.453125" style="841" hidden="1"/>
    <col min="15604" max="15604" width="9.54296875" style="841" hidden="1"/>
    <col min="15605" max="15605" width="62.54296875" style="841" hidden="1"/>
    <col min="15606" max="15608" width="13.453125" style="841" hidden="1"/>
    <col min="15609" max="15609" width="13.54296875" style="841" hidden="1"/>
    <col min="15610" max="15610" width="9.453125" style="841" hidden="1"/>
    <col min="15611" max="15613" width="13.453125" style="841" hidden="1"/>
    <col min="15614" max="15614" width="13.54296875" style="841" hidden="1"/>
    <col min="15615" max="15859" width="9.453125" style="841" hidden="1"/>
    <col min="15860" max="15860" width="9.54296875" style="841" hidden="1"/>
    <col min="15861" max="15861" width="62.54296875" style="841" hidden="1"/>
    <col min="15862" max="15864" width="13.453125" style="841" hidden="1"/>
    <col min="15865" max="15865" width="13.54296875" style="841" hidden="1"/>
    <col min="15866" max="15866" width="9.453125" style="841" hidden="1"/>
    <col min="15867" max="15869" width="13.453125" style="841" hidden="1"/>
    <col min="15870" max="15870" width="13.54296875" style="841" hidden="1"/>
    <col min="15871" max="16115" width="9.453125" style="841" hidden="1"/>
    <col min="16116" max="16116" width="9.54296875" style="841" hidden="1"/>
    <col min="16117" max="16117" width="62.54296875" style="841" hidden="1"/>
    <col min="16118" max="16120" width="13.453125" style="841" hidden="1"/>
    <col min="16121" max="16121" width="13.54296875" style="841" hidden="1"/>
    <col min="16122" max="16122" width="9.453125" style="841" hidden="1"/>
    <col min="16123" max="16125" width="13.453125" style="841" hidden="1"/>
    <col min="16126" max="16126" width="13.54296875" style="841" hidden="1"/>
    <col min="16127" max="16384" width="9.453125" style="841" hidden="1"/>
  </cols>
  <sheetData>
    <row r="1" spans="1:11" s="838" customFormat="1" ht="25">
      <c r="A1" s="62" t="s">
        <v>1365</v>
      </c>
      <c r="B1" s="2"/>
      <c r="C1" s="2"/>
      <c r="D1" s="2"/>
      <c r="E1" s="2"/>
      <c r="F1" s="2"/>
      <c r="G1" s="2"/>
      <c r="H1" s="2"/>
      <c r="I1" s="2"/>
      <c r="J1" s="2"/>
      <c r="K1" s="2"/>
    </row>
    <row r="2" spans="1:11" s="838" customFormat="1" ht="25">
      <c r="A2" s="4" t="str">
        <f>Cover!$E$13</f>
        <v>Master</v>
      </c>
      <c r="B2" s="2"/>
      <c r="C2" s="2"/>
      <c r="D2" s="2"/>
      <c r="E2" s="2"/>
      <c r="F2" s="2"/>
      <c r="G2" s="2"/>
      <c r="H2" s="2"/>
      <c r="I2" s="2"/>
      <c r="J2" s="2"/>
      <c r="K2" s="2"/>
    </row>
    <row r="3" spans="1:11" s="838" customFormat="1" ht="25">
      <c r="A3" s="4">
        <f>Cover!$E$15</f>
        <v>2025</v>
      </c>
      <c r="B3" s="4"/>
      <c r="C3" s="4"/>
      <c r="D3" s="4"/>
      <c r="E3" s="2"/>
      <c r="F3" s="2"/>
      <c r="G3" s="2"/>
      <c r="H3" s="2"/>
      <c r="I3" s="2"/>
      <c r="J3" s="2"/>
      <c r="K3" s="2"/>
    </row>
    <row r="4" spans="1:11" s="839" customFormat="1" ht="25.5" thickBot="1">
      <c r="A4" s="6" t="s">
        <v>2924</v>
      </c>
      <c r="B4" s="2"/>
      <c r="C4" s="2"/>
      <c r="D4" s="2"/>
      <c r="E4" s="2"/>
      <c r="F4" s="2"/>
      <c r="G4" s="2"/>
      <c r="H4" s="2"/>
      <c r="I4" s="2"/>
      <c r="J4" s="2"/>
      <c r="K4" s="2"/>
    </row>
    <row r="5" spans="1:11" ht="14.5" thickBot="1"/>
    <row r="6" spans="1:11" s="838" customFormat="1" ht="20">
      <c r="A6" s="840"/>
      <c r="B6" s="1452" t="s">
        <v>2925</v>
      </c>
      <c r="C6" s="840"/>
      <c r="D6" s="840"/>
      <c r="E6" s="840"/>
      <c r="F6" s="840"/>
      <c r="G6" s="1512" t="s">
        <v>1743</v>
      </c>
      <c r="H6" s="1513"/>
      <c r="I6" s="1513"/>
      <c r="J6" s="1513"/>
      <c r="K6" s="1514"/>
    </row>
    <row r="7" spans="1:11" ht="19.5">
      <c r="B7" s="842"/>
      <c r="C7" s="843"/>
      <c r="D7" s="844"/>
      <c r="E7" s="844"/>
      <c r="F7" s="844"/>
      <c r="G7" s="440">
        <v>2022</v>
      </c>
      <c r="H7" s="440">
        <v>2023</v>
      </c>
      <c r="I7" s="440">
        <v>2024</v>
      </c>
      <c r="J7" s="440">
        <v>2025</v>
      </c>
      <c r="K7" s="440">
        <v>2026</v>
      </c>
    </row>
    <row r="8" spans="1:11">
      <c r="B8" s="845" t="s">
        <v>2926</v>
      </c>
      <c r="C8" s="845" t="s">
        <v>2927</v>
      </c>
      <c r="D8" s="845" t="s">
        <v>2928</v>
      </c>
      <c r="E8" s="845" t="s">
        <v>2929</v>
      </c>
      <c r="F8" s="846" t="s">
        <v>1465</v>
      </c>
      <c r="G8" s="867"/>
    </row>
    <row r="9" spans="1:11" ht="18.75" customHeight="1">
      <c r="B9" s="863"/>
      <c r="C9" s="859"/>
      <c r="D9" s="864"/>
      <c r="E9" s="864"/>
      <c r="F9" s="865"/>
      <c r="G9" s="866"/>
      <c r="H9" s="866"/>
      <c r="I9" s="866"/>
      <c r="J9" s="866"/>
      <c r="K9" s="866"/>
    </row>
    <row r="10" spans="1:11">
      <c r="B10" s="849" t="s">
        <v>2868</v>
      </c>
      <c r="C10" s="850" t="s">
        <v>2930</v>
      </c>
      <c r="D10" s="851" t="s">
        <v>2931</v>
      </c>
      <c r="E10" s="851" t="s">
        <v>2932</v>
      </c>
      <c r="F10" s="851" t="s">
        <v>185</v>
      </c>
      <c r="G10" s="1315"/>
      <c r="H10" s="1315"/>
      <c r="I10" s="1315"/>
      <c r="J10" s="1132"/>
      <c r="K10" s="1132"/>
    </row>
    <row r="11" spans="1:11">
      <c r="B11" s="1457" t="s">
        <v>2868</v>
      </c>
      <c r="C11" s="1459" t="s">
        <v>2930</v>
      </c>
      <c r="D11" s="851" t="s">
        <v>2933</v>
      </c>
      <c r="E11" s="851" t="s">
        <v>2934</v>
      </c>
      <c r="F11" s="851" t="s">
        <v>185</v>
      </c>
      <c r="G11" s="1315"/>
      <c r="H11" s="1315"/>
      <c r="I11" s="1315"/>
      <c r="J11" s="1132"/>
      <c r="K11" s="1132"/>
    </row>
    <row r="12" spans="1:11">
      <c r="B12" s="1457" t="s">
        <v>2868</v>
      </c>
      <c r="C12" s="1459" t="s">
        <v>2930</v>
      </c>
      <c r="D12" s="851" t="s">
        <v>2935</v>
      </c>
      <c r="E12" s="851" t="s">
        <v>2936</v>
      </c>
      <c r="F12" s="851" t="s">
        <v>185</v>
      </c>
      <c r="G12" s="1315"/>
      <c r="H12" s="1315"/>
      <c r="I12" s="1315"/>
      <c r="J12" s="1132"/>
      <c r="K12" s="1132"/>
    </row>
    <row r="13" spans="1:11">
      <c r="B13" s="1457" t="s">
        <v>2868</v>
      </c>
      <c r="C13" s="1459" t="s">
        <v>2930</v>
      </c>
      <c r="D13" s="851" t="s">
        <v>2937</v>
      </c>
      <c r="E13" s="851" t="s">
        <v>2938</v>
      </c>
      <c r="F13" s="851" t="s">
        <v>185</v>
      </c>
      <c r="G13" s="1315"/>
      <c r="H13" s="1315"/>
      <c r="I13" s="1315"/>
      <c r="J13" s="1132"/>
      <c r="K13" s="1132"/>
    </row>
    <row r="14" spans="1:11">
      <c r="B14" s="1457" t="s">
        <v>2868</v>
      </c>
      <c r="C14" s="1459" t="s">
        <v>2930</v>
      </c>
      <c r="D14" s="851" t="s">
        <v>2939</v>
      </c>
      <c r="E14" s="851" t="s">
        <v>2940</v>
      </c>
      <c r="F14" s="851" t="s">
        <v>185</v>
      </c>
      <c r="G14" s="1315"/>
      <c r="H14" s="1315"/>
      <c r="I14" s="1315"/>
      <c r="J14" s="1132"/>
      <c r="K14" s="1132"/>
    </row>
    <row r="15" spans="1:11">
      <c r="B15" s="1457" t="s">
        <v>2868</v>
      </c>
      <c r="C15" s="1459" t="s">
        <v>2930</v>
      </c>
      <c r="D15" s="851" t="s">
        <v>2941</v>
      </c>
      <c r="E15" s="851" t="s">
        <v>2942</v>
      </c>
      <c r="F15" s="851" t="s">
        <v>185</v>
      </c>
      <c r="G15" s="1315"/>
      <c r="H15" s="1315"/>
      <c r="I15" s="1315"/>
      <c r="J15" s="1132"/>
      <c r="K15" s="1132"/>
    </row>
    <row r="16" spans="1:11">
      <c r="B16" s="1457" t="s">
        <v>2868</v>
      </c>
      <c r="C16" s="1459" t="s">
        <v>2930</v>
      </c>
      <c r="D16" s="851" t="s">
        <v>2943</v>
      </c>
      <c r="E16" s="851" t="s">
        <v>2944</v>
      </c>
      <c r="F16" s="851" t="s">
        <v>185</v>
      </c>
      <c r="G16" s="1315"/>
      <c r="H16" s="1315"/>
      <c r="I16" s="1315"/>
      <c r="J16" s="1132"/>
      <c r="K16" s="1132"/>
    </row>
    <row r="17" spans="2:11">
      <c r="B17" s="1457" t="s">
        <v>2868</v>
      </c>
      <c r="C17" s="1459" t="s">
        <v>2930</v>
      </c>
      <c r="D17" s="851" t="s">
        <v>2945</v>
      </c>
      <c r="E17" s="851" t="s">
        <v>2946</v>
      </c>
      <c r="F17" s="851" t="s">
        <v>185</v>
      </c>
      <c r="G17" s="1315"/>
      <c r="H17" s="1315"/>
      <c r="I17" s="1315"/>
      <c r="J17" s="1132"/>
      <c r="K17" s="1132"/>
    </row>
    <row r="18" spans="2:11">
      <c r="B18" s="1457" t="s">
        <v>2868</v>
      </c>
      <c r="C18" s="1459" t="s">
        <v>2930</v>
      </c>
      <c r="D18" s="851" t="s">
        <v>2947</v>
      </c>
      <c r="E18" s="851" t="s">
        <v>2948</v>
      </c>
      <c r="F18" s="851" t="s">
        <v>185</v>
      </c>
      <c r="G18" s="1315"/>
      <c r="H18" s="1315"/>
      <c r="I18" s="1315"/>
      <c r="J18" s="1132"/>
      <c r="K18" s="1132"/>
    </row>
    <row r="19" spans="2:11">
      <c r="B19" s="1457" t="s">
        <v>2868</v>
      </c>
      <c r="C19" s="1459" t="s">
        <v>2930</v>
      </c>
      <c r="D19" s="851" t="s">
        <v>2949</v>
      </c>
      <c r="E19" s="851" t="s">
        <v>2950</v>
      </c>
      <c r="F19" s="851" t="s">
        <v>185</v>
      </c>
      <c r="G19" s="1315"/>
      <c r="H19" s="1315"/>
      <c r="I19" s="1315"/>
      <c r="J19" s="1132"/>
      <c r="K19" s="1132"/>
    </row>
    <row r="20" spans="2:11">
      <c r="B20" s="1457" t="s">
        <v>2868</v>
      </c>
      <c r="C20" s="1459" t="s">
        <v>2930</v>
      </c>
      <c r="D20" s="851" t="s">
        <v>2951</v>
      </c>
      <c r="E20" s="851" t="s">
        <v>2952</v>
      </c>
      <c r="F20" s="851" t="s">
        <v>185</v>
      </c>
      <c r="G20" s="1315"/>
      <c r="H20" s="1315"/>
      <c r="I20" s="1315"/>
      <c r="J20" s="1132"/>
      <c r="K20" s="1132"/>
    </row>
    <row r="21" spans="2:11">
      <c r="B21" s="1457" t="s">
        <v>2868</v>
      </c>
      <c r="C21" s="1459" t="s">
        <v>2930</v>
      </c>
      <c r="D21" s="851" t="s">
        <v>2953</v>
      </c>
      <c r="E21" s="851" t="s">
        <v>2954</v>
      </c>
      <c r="F21" s="851" t="s">
        <v>185</v>
      </c>
      <c r="G21" s="1315"/>
      <c r="H21" s="1315"/>
      <c r="I21" s="1315"/>
      <c r="J21" s="1132"/>
      <c r="K21" s="1132"/>
    </row>
    <row r="22" spans="2:11">
      <c r="B22" s="1457" t="s">
        <v>2868</v>
      </c>
      <c r="C22" s="1459" t="s">
        <v>2930</v>
      </c>
      <c r="D22" s="851" t="s">
        <v>2955</v>
      </c>
      <c r="E22" s="851" t="s">
        <v>2956</v>
      </c>
      <c r="F22" s="851" t="s">
        <v>185</v>
      </c>
      <c r="G22" s="1315"/>
      <c r="H22" s="1315"/>
      <c r="I22" s="1315"/>
      <c r="J22" s="1132"/>
      <c r="K22" s="1132"/>
    </row>
    <row r="23" spans="2:11">
      <c r="B23" s="1457" t="s">
        <v>2868</v>
      </c>
      <c r="C23" s="1459" t="s">
        <v>2930</v>
      </c>
      <c r="D23" s="851" t="s">
        <v>2957</v>
      </c>
      <c r="E23" s="851" t="s">
        <v>2958</v>
      </c>
      <c r="F23" s="851" t="s">
        <v>185</v>
      </c>
      <c r="G23" s="1315"/>
      <c r="H23" s="1315"/>
      <c r="I23" s="1315"/>
      <c r="J23" s="1132"/>
      <c r="K23" s="1132"/>
    </row>
    <row r="24" spans="2:11">
      <c r="B24" s="1457" t="s">
        <v>2868</v>
      </c>
      <c r="C24" s="1459" t="s">
        <v>2930</v>
      </c>
      <c r="D24" s="851" t="s">
        <v>2959</v>
      </c>
      <c r="E24" s="851" t="s">
        <v>2960</v>
      </c>
      <c r="F24" s="851" t="s">
        <v>185</v>
      </c>
      <c r="G24" s="1315"/>
      <c r="H24" s="1315"/>
      <c r="I24" s="1315"/>
      <c r="J24" s="1132"/>
      <c r="K24" s="1132"/>
    </row>
    <row r="25" spans="2:11" ht="14.5">
      <c r="B25" s="856"/>
      <c r="C25" s="852"/>
      <c r="D25" s="848" t="s">
        <v>2961</v>
      </c>
      <c r="E25" s="853"/>
      <c r="F25" s="851" t="s">
        <v>185</v>
      </c>
      <c r="G25" s="1133">
        <f>SUM(G10:G24)</f>
        <v>0</v>
      </c>
      <c r="H25" s="1133">
        <f t="shared" ref="H25:K25" si="0">SUM(H10:H24)</f>
        <v>0</v>
      </c>
      <c r="I25" s="1133">
        <f t="shared" ref="I25" si="1">SUM(I10:I24)</f>
        <v>0</v>
      </c>
      <c r="J25" s="1133">
        <f t="shared" si="0"/>
        <v>0</v>
      </c>
      <c r="K25" s="1133">
        <f t="shared" si="0"/>
        <v>0</v>
      </c>
    </row>
    <row r="26" spans="2:11" ht="14.5">
      <c r="B26" s="857"/>
      <c r="C26" s="858"/>
      <c r="D26" s="859"/>
      <c r="E26" s="860"/>
      <c r="F26" s="844"/>
      <c r="G26" s="844"/>
      <c r="H26" s="844"/>
      <c r="I26" s="844"/>
      <c r="J26" s="844"/>
      <c r="K26" s="844"/>
    </row>
    <row r="27" spans="2:11" ht="14.5">
      <c r="B27" s="1452" t="s">
        <v>2962</v>
      </c>
      <c r="C27" s="858"/>
      <c r="D27" s="859"/>
      <c r="E27" s="860"/>
      <c r="F27" s="844"/>
      <c r="G27" s="844"/>
      <c r="H27" s="844"/>
      <c r="I27" s="844"/>
      <c r="J27" s="844"/>
      <c r="K27" s="844"/>
    </row>
    <row r="28" spans="2:11" ht="14.5">
      <c r="B28" s="857"/>
      <c r="C28" s="858"/>
      <c r="D28" s="859"/>
      <c r="E28" s="860"/>
      <c r="F28" s="844"/>
      <c r="G28" s="1134"/>
      <c r="H28" s="1134"/>
      <c r="I28" s="1134"/>
      <c r="J28" s="1134"/>
      <c r="K28" s="1134"/>
    </row>
    <row r="29" spans="2:11">
      <c r="B29" s="849" t="s">
        <v>2868</v>
      </c>
      <c r="C29" s="1460" t="s">
        <v>2555</v>
      </c>
      <c r="D29" s="851" t="s">
        <v>2931</v>
      </c>
      <c r="E29" s="851" t="s">
        <v>2932</v>
      </c>
      <c r="F29" s="851" t="s">
        <v>185</v>
      </c>
      <c r="G29" s="1315"/>
      <c r="H29" s="1315"/>
      <c r="I29" s="1315"/>
      <c r="J29" s="1132"/>
      <c r="K29" s="1132"/>
    </row>
    <row r="30" spans="2:11">
      <c r="B30" s="1457" t="s">
        <v>2868</v>
      </c>
      <c r="C30" s="1460" t="s">
        <v>2555</v>
      </c>
      <c r="D30" s="851" t="s">
        <v>2933</v>
      </c>
      <c r="E30" s="851" t="s">
        <v>2934</v>
      </c>
      <c r="F30" s="851" t="s">
        <v>185</v>
      </c>
      <c r="G30" s="1315"/>
      <c r="H30" s="1315"/>
      <c r="I30" s="1315"/>
      <c r="J30" s="1132"/>
      <c r="K30" s="1132"/>
    </row>
    <row r="31" spans="2:11">
      <c r="B31" s="1457" t="s">
        <v>2868</v>
      </c>
      <c r="C31" s="1460" t="s">
        <v>2555</v>
      </c>
      <c r="D31" s="851" t="s">
        <v>2935</v>
      </c>
      <c r="E31" s="851" t="s">
        <v>2936</v>
      </c>
      <c r="F31" s="851" t="s">
        <v>185</v>
      </c>
      <c r="G31" s="1315"/>
      <c r="H31" s="1315"/>
      <c r="I31" s="1315"/>
      <c r="J31" s="1132"/>
      <c r="K31" s="1132"/>
    </row>
    <row r="32" spans="2:11">
      <c r="B32" s="1457" t="s">
        <v>2868</v>
      </c>
      <c r="C32" s="1460" t="s">
        <v>2555</v>
      </c>
      <c r="D32" s="851" t="s">
        <v>2937</v>
      </c>
      <c r="E32" s="851" t="s">
        <v>2938</v>
      </c>
      <c r="F32" s="851" t="s">
        <v>185</v>
      </c>
      <c r="G32" s="1315"/>
      <c r="H32" s="1315"/>
      <c r="I32" s="1315"/>
      <c r="J32" s="1132"/>
      <c r="K32" s="1132"/>
    </row>
    <row r="33" spans="2:11">
      <c r="B33" s="1457" t="s">
        <v>2868</v>
      </c>
      <c r="C33" s="1460" t="s">
        <v>2555</v>
      </c>
      <c r="D33" s="851" t="s">
        <v>2939</v>
      </c>
      <c r="E33" s="851" t="s">
        <v>2940</v>
      </c>
      <c r="F33" s="851" t="s">
        <v>185</v>
      </c>
      <c r="G33" s="1315"/>
      <c r="H33" s="1315"/>
      <c r="I33" s="1315"/>
      <c r="J33" s="1132"/>
      <c r="K33" s="1132"/>
    </row>
    <row r="34" spans="2:11">
      <c r="B34" s="1457" t="s">
        <v>2868</v>
      </c>
      <c r="C34" s="1460" t="s">
        <v>2555</v>
      </c>
      <c r="D34" s="851" t="s">
        <v>2941</v>
      </c>
      <c r="E34" s="851" t="s">
        <v>2942</v>
      </c>
      <c r="F34" s="851" t="s">
        <v>185</v>
      </c>
      <c r="G34" s="1315"/>
      <c r="H34" s="1315"/>
      <c r="I34" s="1315"/>
      <c r="J34" s="1132"/>
      <c r="K34" s="1132"/>
    </row>
    <row r="35" spans="2:11">
      <c r="B35" s="1457" t="s">
        <v>2868</v>
      </c>
      <c r="C35" s="1460" t="s">
        <v>2555</v>
      </c>
      <c r="D35" s="851" t="s">
        <v>2943</v>
      </c>
      <c r="E35" s="851" t="s">
        <v>2944</v>
      </c>
      <c r="F35" s="851" t="s">
        <v>185</v>
      </c>
      <c r="G35" s="1315"/>
      <c r="H35" s="1315"/>
      <c r="I35" s="1315"/>
      <c r="J35" s="1132"/>
      <c r="K35" s="1132"/>
    </row>
    <row r="36" spans="2:11">
      <c r="B36" s="1457" t="s">
        <v>2868</v>
      </c>
      <c r="C36" s="1460" t="s">
        <v>2555</v>
      </c>
      <c r="D36" s="851" t="s">
        <v>2945</v>
      </c>
      <c r="E36" s="851" t="s">
        <v>2946</v>
      </c>
      <c r="F36" s="851" t="s">
        <v>185</v>
      </c>
      <c r="G36" s="1315"/>
      <c r="H36" s="1315"/>
      <c r="I36" s="1315"/>
      <c r="J36" s="1132"/>
      <c r="K36" s="1132"/>
    </row>
    <row r="37" spans="2:11">
      <c r="B37" s="1457" t="s">
        <v>2868</v>
      </c>
      <c r="C37" s="1460" t="s">
        <v>2555</v>
      </c>
      <c r="D37" s="851" t="s">
        <v>2947</v>
      </c>
      <c r="E37" s="851" t="s">
        <v>2948</v>
      </c>
      <c r="F37" s="851" t="s">
        <v>185</v>
      </c>
      <c r="G37" s="1315"/>
      <c r="H37" s="1315"/>
      <c r="I37" s="1315"/>
      <c r="J37" s="1132"/>
      <c r="K37" s="1132"/>
    </row>
    <row r="38" spans="2:11">
      <c r="B38" s="1457" t="s">
        <v>2868</v>
      </c>
      <c r="C38" s="1460" t="s">
        <v>2555</v>
      </c>
      <c r="D38" s="851" t="s">
        <v>2949</v>
      </c>
      <c r="E38" s="851" t="s">
        <v>2950</v>
      </c>
      <c r="F38" s="851" t="s">
        <v>185</v>
      </c>
      <c r="G38" s="1315"/>
      <c r="H38" s="1315"/>
      <c r="I38" s="1315"/>
      <c r="J38" s="1132"/>
      <c r="K38" s="1132"/>
    </row>
    <row r="39" spans="2:11">
      <c r="B39" s="1457" t="s">
        <v>2868</v>
      </c>
      <c r="C39" s="1460" t="s">
        <v>2555</v>
      </c>
      <c r="D39" s="851" t="s">
        <v>2951</v>
      </c>
      <c r="E39" s="851" t="s">
        <v>2952</v>
      </c>
      <c r="F39" s="851" t="s">
        <v>185</v>
      </c>
      <c r="G39" s="1315"/>
      <c r="H39" s="1315"/>
      <c r="I39" s="1315"/>
      <c r="J39" s="1132"/>
      <c r="K39" s="1132"/>
    </row>
    <row r="40" spans="2:11">
      <c r="B40" s="1457" t="s">
        <v>2868</v>
      </c>
      <c r="C40" s="1460" t="s">
        <v>2555</v>
      </c>
      <c r="D40" s="851" t="s">
        <v>2953</v>
      </c>
      <c r="E40" s="851" t="s">
        <v>2954</v>
      </c>
      <c r="F40" s="851" t="s">
        <v>185</v>
      </c>
      <c r="G40" s="1315"/>
      <c r="H40" s="1315"/>
      <c r="I40" s="1315"/>
      <c r="J40" s="1132"/>
      <c r="K40" s="1132"/>
    </row>
    <row r="41" spans="2:11">
      <c r="B41" s="1457" t="s">
        <v>2868</v>
      </c>
      <c r="C41" s="1460" t="s">
        <v>2555</v>
      </c>
      <c r="D41" s="851" t="s">
        <v>2955</v>
      </c>
      <c r="E41" s="851" t="s">
        <v>2956</v>
      </c>
      <c r="F41" s="851" t="s">
        <v>185</v>
      </c>
      <c r="G41" s="1315"/>
      <c r="H41" s="1315"/>
      <c r="I41" s="1315"/>
      <c r="J41" s="1132"/>
      <c r="K41" s="1132"/>
    </row>
    <row r="42" spans="2:11">
      <c r="B42" s="1457" t="s">
        <v>2868</v>
      </c>
      <c r="C42" s="1460" t="s">
        <v>2555</v>
      </c>
      <c r="D42" s="851" t="s">
        <v>2957</v>
      </c>
      <c r="E42" s="851" t="s">
        <v>2958</v>
      </c>
      <c r="F42" s="851" t="s">
        <v>185</v>
      </c>
      <c r="G42" s="1315"/>
      <c r="H42" s="1315"/>
      <c r="I42" s="1315"/>
      <c r="J42" s="1132"/>
      <c r="K42" s="1132"/>
    </row>
    <row r="43" spans="2:11">
      <c r="B43" s="1457" t="s">
        <v>2868</v>
      </c>
      <c r="C43" s="1460" t="s">
        <v>2555</v>
      </c>
      <c r="D43" s="851" t="s">
        <v>2959</v>
      </c>
      <c r="E43" s="851" t="s">
        <v>2960</v>
      </c>
      <c r="F43" s="851" t="s">
        <v>185</v>
      </c>
      <c r="G43" s="1315"/>
      <c r="H43" s="1315"/>
      <c r="I43" s="1315"/>
      <c r="J43" s="1132"/>
      <c r="K43" s="1132"/>
    </row>
    <row r="44" spans="2:11" s="855" customFormat="1" ht="14.5">
      <c r="B44" s="856"/>
      <c r="C44" s="854"/>
      <c r="D44" s="848" t="s">
        <v>2963</v>
      </c>
      <c r="E44" s="853"/>
      <c r="F44" s="851" t="s">
        <v>185</v>
      </c>
      <c r="G44" s="1133">
        <f>SUM(G29:G43)</f>
        <v>0</v>
      </c>
      <c r="H44" s="1133">
        <f t="shared" ref="H44:K44" si="2">SUM(H29:H43)</f>
        <v>0</v>
      </c>
      <c r="I44" s="1133">
        <f t="shared" ref="I44" si="3">SUM(I29:I43)</f>
        <v>0</v>
      </c>
      <c r="J44" s="1133">
        <f t="shared" si="2"/>
        <v>0</v>
      </c>
      <c r="K44" s="1133">
        <f t="shared" si="2"/>
        <v>0</v>
      </c>
    </row>
    <row r="45" spans="2:11" s="855" customFormat="1" ht="14.5">
      <c r="B45" s="857"/>
      <c r="C45" s="861"/>
      <c r="D45" s="859"/>
      <c r="E45" s="860"/>
      <c r="F45" s="844"/>
      <c r="G45" s="844"/>
      <c r="H45" s="844"/>
      <c r="I45" s="844"/>
      <c r="J45" s="844"/>
      <c r="K45" s="844"/>
    </row>
    <row r="46" spans="2:11" s="855" customFormat="1" ht="14.5">
      <c r="B46" s="1452" t="s">
        <v>2964</v>
      </c>
      <c r="C46" s="861"/>
      <c r="D46" s="859"/>
      <c r="E46" s="860"/>
      <c r="F46" s="844"/>
      <c r="G46" s="844"/>
      <c r="H46" s="844"/>
      <c r="I46" s="844"/>
      <c r="J46" s="844"/>
      <c r="K46" s="844"/>
    </row>
    <row r="47" spans="2:11" s="855" customFormat="1" ht="13.5" customHeight="1">
      <c r="B47" s="857"/>
      <c r="C47" s="861"/>
      <c r="D47" s="859"/>
      <c r="E47" s="860"/>
      <c r="F47" s="844"/>
      <c r="G47" s="1134"/>
      <c r="H47" s="1134"/>
      <c r="I47" s="1134"/>
      <c r="J47" s="1134"/>
      <c r="K47" s="1134"/>
    </row>
    <row r="48" spans="2:11">
      <c r="B48" s="1457" t="s">
        <v>2868</v>
      </c>
      <c r="C48" s="1458" t="s">
        <v>2965</v>
      </c>
      <c r="D48" s="851" t="s">
        <v>2931</v>
      </c>
      <c r="E48" s="851" t="s">
        <v>2932</v>
      </c>
      <c r="F48" s="851" t="s">
        <v>185</v>
      </c>
      <c r="G48" s="1315"/>
      <c r="H48" s="1315"/>
      <c r="I48" s="1315"/>
      <c r="J48" s="1132"/>
      <c r="K48" s="1132"/>
    </row>
    <row r="49" spans="2:11">
      <c r="B49" s="1457" t="s">
        <v>2868</v>
      </c>
      <c r="C49" s="1458" t="s">
        <v>2965</v>
      </c>
      <c r="D49" s="851" t="s">
        <v>2933</v>
      </c>
      <c r="E49" s="851" t="s">
        <v>2934</v>
      </c>
      <c r="F49" s="851" t="s">
        <v>185</v>
      </c>
      <c r="G49" s="1315"/>
      <c r="H49" s="1315"/>
      <c r="I49" s="1315"/>
      <c r="J49" s="1132"/>
      <c r="K49" s="1132"/>
    </row>
    <row r="50" spans="2:11">
      <c r="B50" s="1457" t="s">
        <v>2868</v>
      </c>
      <c r="C50" s="1458" t="s">
        <v>2965</v>
      </c>
      <c r="D50" s="851" t="s">
        <v>2935</v>
      </c>
      <c r="E50" s="851" t="s">
        <v>2936</v>
      </c>
      <c r="F50" s="851" t="s">
        <v>185</v>
      </c>
      <c r="G50" s="1315"/>
      <c r="H50" s="1315"/>
      <c r="I50" s="1315"/>
      <c r="J50" s="1132"/>
      <c r="K50" s="1132"/>
    </row>
    <row r="51" spans="2:11">
      <c r="B51" s="1457" t="s">
        <v>2868</v>
      </c>
      <c r="C51" s="1458" t="s">
        <v>2965</v>
      </c>
      <c r="D51" s="851" t="s">
        <v>2937</v>
      </c>
      <c r="E51" s="851" t="s">
        <v>2938</v>
      </c>
      <c r="F51" s="851" t="s">
        <v>185</v>
      </c>
      <c r="G51" s="1315"/>
      <c r="H51" s="1315"/>
      <c r="I51" s="1315"/>
      <c r="J51" s="1132"/>
      <c r="K51" s="1132"/>
    </row>
    <row r="52" spans="2:11">
      <c r="B52" s="1457" t="s">
        <v>2868</v>
      </c>
      <c r="C52" s="1458" t="s">
        <v>2965</v>
      </c>
      <c r="D52" s="851" t="s">
        <v>2939</v>
      </c>
      <c r="E52" s="851" t="s">
        <v>2940</v>
      </c>
      <c r="F52" s="851" t="s">
        <v>185</v>
      </c>
      <c r="G52" s="1315"/>
      <c r="H52" s="1315"/>
      <c r="I52" s="1315"/>
      <c r="J52" s="1132"/>
      <c r="K52" s="1132"/>
    </row>
    <row r="53" spans="2:11">
      <c r="B53" s="1457" t="s">
        <v>2868</v>
      </c>
      <c r="C53" s="1458" t="s">
        <v>2965</v>
      </c>
      <c r="D53" s="851" t="s">
        <v>2941</v>
      </c>
      <c r="E53" s="851" t="s">
        <v>2942</v>
      </c>
      <c r="F53" s="851" t="s">
        <v>185</v>
      </c>
      <c r="G53" s="1315"/>
      <c r="H53" s="1315"/>
      <c r="I53" s="1315"/>
      <c r="J53" s="1132"/>
      <c r="K53" s="1132"/>
    </row>
    <row r="54" spans="2:11">
      <c r="B54" s="1457" t="s">
        <v>2868</v>
      </c>
      <c r="C54" s="1458" t="s">
        <v>2965</v>
      </c>
      <c r="D54" s="851" t="s">
        <v>2943</v>
      </c>
      <c r="E54" s="851" t="s">
        <v>2944</v>
      </c>
      <c r="F54" s="851" t="s">
        <v>185</v>
      </c>
      <c r="G54" s="1315"/>
      <c r="H54" s="1315"/>
      <c r="I54" s="1315"/>
      <c r="J54" s="1132"/>
      <c r="K54" s="1132"/>
    </row>
    <row r="55" spans="2:11">
      <c r="B55" s="1457" t="s">
        <v>2868</v>
      </c>
      <c r="C55" s="1458" t="s">
        <v>2965</v>
      </c>
      <c r="D55" s="851" t="s">
        <v>2945</v>
      </c>
      <c r="E55" s="851" t="s">
        <v>2946</v>
      </c>
      <c r="F55" s="851" t="s">
        <v>185</v>
      </c>
      <c r="G55" s="1315"/>
      <c r="H55" s="1315"/>
      <c r="I55" s="1315"/>
      <c r="J55" s="1132"/>
      <c r="K55" s="1132"/>
    </row>
    <row r="56" spans="2:11">
      <c r="B56" s="1457" t="s">
        <v>2868</v>
      </c>
      <c r="C56" s="1458" t="s">
        <v>2965</v>
      </c>
      <c r="D56" s="851" t="s">
        <v>2947</v>
      </c>
      <c r="E56" s="851" t="s">
        <v>2948</v>
      </c>
      <c r="F56" s="851" t="s">
        <v>185</v>
      </c>
      <c r="G56" s="1315"/>
      <c r="H56" s="1315"/>
      <c r="I56" s="1315"/>
      <c r="J56" s="1132"/>
      <c r="K56" s="1132"/>
    </row>
    <row r="57" spans="2:11">
      <c r="B57" s="1457" t="s">
        <v>2868</v>
      </c>
      <c r="C57" s="1458" t="s">
        <v>2965</v>
      </c>
      <c r="D57" s="851" t="s">
        <v>2949</v>
      </c>
      <c r="E57" s="851" t="s">
        <v>2950</v>
      </c>
      <c r="F57" s="851" t="s">
        <v>185</v>
      </c>
      <c r="G57" s="1315"/>
      <c r="H57" s="1315"/>
      <c r="I57" s="1315"/>
      <c r="J57" s="1132"/>
      <c r="K57" s="1132"/>
    </row>
    <row r="58" spans="2:11">
      <c r="B58" s="1457" t="s">
        <v>2868</v>
      </c>
      <c r="C58" s="1458" t="s">
        <v>2965</v>
      </c>
      <c r="D58" s="851" t="s">
        <v>2951</v>
      </c>
      <c r="E58" s="851" t="s">
        <v>2952</v>
      </c>
      <c r="F58" s="851" t="s">
        <v>185</v>
      </c>
      <c r="G58" s="1315"/>
      <c r="H58" s="1315"/>
      <c r="I58" s="1315"/>
      <c r="J58" s="1132"/>
      <c r="K58" s="1132"/>
    </row>
    <row r="59" spans="2:11">
      <c r="B59" s="1457" t="s">
        <v>2868</v>
      </c>
      <c r="C59" s="1458" t="s">
        <v>2965</v>
      </c>
      <c r="D59" s="851" t="s">
        <v>2953</v>
      </c>
      <c r="E59" s="851" t="s">
        <v>2954</v>
      </c>
      <c r="F59" s="851" t="s">
        <v>185</v>
      </c>
      <c r="G59" s="1315"/>
      <c r="H59" s="1315"/>
      <c r="I59" s="1315"/>
      <c r="J59" s="1132"/>
      <c r="K59" s="1132"/>
    </row>
    <row r="60" spans="2:11">
      <c r="B60" s="1457" t="s">
        <v>2868</v>
      </c>
      <c r="C60" s="1458" t="s">
        <v>2965</v>
      </c>
      <c r="D60" s="851" t="s">
        <v>2955</v>
      </c>
      <c r="E60" s="851" t="s">
        <v>2956</v>
      </c>
      <c r="F60" s="851" t="s">
        <v>185</v>
      </c>
      <c r="G60" s="1315"/>
      <c r="H60" s="1315"/>
      <c r="I60" s="1315"/>
      <c r="J60" s="1132"/>
      <c r="K60" s="1132"/>
    </row>
    <row r="61" spans="2:11">
      <c r="B61" s="1457" t="s">
        <v>2868</v>
      </c>
      <c r="C61" s="1458" t="s">
        <v>2965</v>
      </c>
      <c r="D61" s="851" t="s">
        <v>2957</v>
      </c>
      <c r="E61" s="851" t="s">
        <v>2958</v>
      </c>
      <c r="F61" s="851" t="s">
        <v>185</v>
      </c>
      <c r="G61" s="1315"/>
      <c r="H61" s="1315"/>
      <c r="I61" s="1315"/>
      <c r="J61" s="1132"/>
      <c r="K61" s="1132"/>
    </row>
    <row r="62" spans="2:11">
      <c r="B62" s="1457" t="s">
        <v>2868</v>
      </c>
      <c r="C62" s="1458" t="s">
        <v>2965</v>
      </c>
      <c r="D62" s="851" t="s">
        <v>2959</v>
      </c>
      <c r="E62" s="851" t="s">
        <v>2960</v>
      </c>
      <c r="F62" s="851" t="s">
        <v>185</v>
      </c>
      <c r="G62" s="1315"/>
      <c r="H62" s="1315"/>
      <c r="I62" s="1315"/>
      <c r="J62" s="1132"/>
      <c r="K62" s="1132"/>
    </row>
    <row r="63" spans="2:11">
      <c r="B63" s="856"/>
      <c r="C63" s="862"/>
      <c r="D63" s="848" t="s">
        <v>2966</v>
      </c>
      <c r="E63" s="851"/>
      <c r="F63" s="851" t="s">
        <v>185</v>
      </c>
      <c r="G63" s="1133">
        <f>SUM(G48:G62)</f>
        <v>0</v>
      </c>
      <c r="H63" s="1133">
        <f>SUM(H48:H62)</f>
        <v>0</v>
      </c>
      <c r="I63" s="1133">
        <f>SUM(I48:I62)</f>
        <v>0</v>
      </c>
      <c r="J63" s="1133">
        <f>SUM(J48:J62)</f>
        <v>0</v>
      </c>
      <c r="K63" s="1133">
        <f>SUM(K48:K62)</f>
        <v>0</v>
      </c>
    </row>
    <row r="65" spans="3:11" ht="14.5">
      <c r="C65" s="847" t="s">
        <v>2967</v>
      </c>
      <c r="D65" s="853"/>
      <c r="E65" s="853"/>
      <c r="F65" s="851" t="s">
        <v>185</v>
      </c>
      <c r="G65" s="1133">
        <f>G63+G44+G25</f>
        <v>0</v>
      </c>
      <c r="H65" s="1133">
        <f>H63+H44+H25</f>
        <v>0</v>
      </c>
      <c r="I65" s="1133">
        <f>I63+I44+I25</f>
        <v>0</v>
      </c>
      <c r="J65" s="1133">
        <f>J63+J44+J25</f>
        <v>0</v>
      </c>
      <c r="K65" s="1133">
        <f>K63+K44+K25</f>
        <v>0</v>
      </c>
    </row>
  </sheetData>
  <mergeCells count="1">
    <mergeCell ref="G6:K6"/>
  </mergeCells>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D8F61F3E-4640-4836-8217-C6F10B9EE20B}">
            <xm:f>Cover!$E$15&lt;&gt;G$6</xm:f>
            <x14:dxf>
              <fill>
                <patternFill>
                  <bgColor theme="0" tint="-0.24994659260841701"/>
                </patternFill>
              </fill>
            </x14:dxf>
          </x14:cfRule>
          <x14:cfRule type="expression" priority="6" id="{2C8DC915-82FE-47C5-8A12-4A66818427BE}">
            <xm:f>Cover!$E$15=G$6</xm:f>
            <x14:dxf>
              <fill>
                <patternFill>
                  <bgColor theme="7" tint="0.59996337778862885"/>
                </patternFill>
              </fill>
            </x14:dxf>
          </x14:cfRule>
          <xm:sqref>G10:I24</xm:sqref>
        </x14:conditionalFormatting>
        <x14:conditionalFormatting xmlns:xm="http://schemas.microsoft.com/office/excel/2006/main">
          <x14:cfRule type="expression" priority="3" id="{FF050885-156A-41A8-B9D6-B7B38C4EBA87}">
            <xm:f>Cover!$E$15&lt;&gt;G$6</xm:f>
            <x14:dxf>
              <fill>
                <patternFill>
                  <bgColor theme="0" tint="-0.24994659260841701"/>
                </patternFill>
              </fill>
            </x14:dxf>
          </x14:cfRule>
          <x14:cfRule type="expression" priority="4" id="{F6E54333-A55A-4344-9575-C3EAA202E7C7}">
            <xm:f>Cover!$E$15=G$6</xm:f>
            <x14:dxf>
              <fill>
                <patternFill>
                  <bgColor theme="7" tint="0.59996337778862885"/>
                </patternFill>
              </fill>
            </x14:dxf>
          </x14:cfRule>
          <xm:sqref>G29:I43</xm:sqref>
        </x14:conditionalFormatting>
        <x14:conditionalFormatting xmlns:xm="http://schemas.microsoft.com/office/excel/2006/main">
          <x14:cfRule type="expression" priority="1" id="{9F6D058C-A881-4DAA-9B41-E109CE539628}">
            <xm:f>Cover!$E$15&lt;&gt;G$6</xm:f>
            <x14:dxf>
              <fill>
                <patternFill>
                  <bgColor theme="0" tint="-0.24994659260841701"/>
                </patternFill>
              </fill>
            </x14:dxf>
          </x14:cfRule>
          <x14:cfRule type="expression" priority="2" id="{BC56792A-3B20-4EE5-A6E4-0B4EFC3E82BB}">
            <xm:f>Cover!$E$15=G$6</xm:f>
            <x14:dxf>
              <fill>
                <patternFill>
                  <bgColor theme="7" tint="0.59996337778862885"/>
                </patternFill>
              </fill>
            </x14:dxf>
          </x14:cfRule>
          <xm:sqref>G48:I62</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8DC2F-780D-45D9-9D68-9DDE52FE0B7B}">
  <sheetPr codeName="Sheet52">
    <tabColor rgb="FFFF0066"/>
    <pageSetUpPr autoPageBreaks="0"/>
  </sheetPr>
  <dimension ref="A1:BK558"/>
  <sheetViews>
    <sheetView topLeftCell="I1" zoomScale="55" zoomScaleNormal="55" workbookViewId="0">
      <pane ySplit="10" topLeftCell="A496" activePane="bottomLeft" state="frozen"/>
      <selection activeCell="G59" sqref="G59"/>
      <selection pane="bottomLeft" activeCell="Y510" sqref="Y510"/>
    </sheetView>
  </sheetViews>
  <sheetFormatPr defaultColWidth="0" defaultRowHeight="14"/>
  <cols>
    <col min="1" max="1" width="14.453125" style="11" customWidth="1"/>
    <col min="2" max="3" width="1.54296875" style="11" customWidth="1"/>
    <col min="4" max="4" width="23.453125" style="11" bestFit="1" customWidth="1"/>
    <col min="5" max="5" width="24" style="11" customWidth="1"/>
    <col min="6" max="6" width="18.453125" style="11" bestFit="1" customWidth="1"/>
    <col min="7" max="7" width="31.54296875" style="11" bestFit="1" customWidth="1"/>
    <col min="8" max="8" width="33" style="11" bestFit="1" customWidth="1"/>
    <col min="9" max="9" width="15.54296875" style="11" bestFit="1" customWidth="1"/>
    <col min="10" max="10" width="15.453125" style="11" customWidth="1"/>
    <col min="11" max="11" width="19.453125" style="11" bestFit="1" customWidth="1"/>
    <col min="12" max="12" width="48.54296875" style="11" bestFit="1" customWidth="1"/>
    <col min="13" max="16" width="16.54296875" style="11" bestFit="1" customWidth="1"/>
    <col min="17" max="17" width="15.453125" style="11" customWidth="1"/>
    <col min="18" max="18" width="17.54296875" style="11" bestFit="1" customWidth="1"/>
    <col min="19" max="19" width="12.453125" style="11" bestFit="1" customWidth="1"/>
    <col min="20" max="20" width="11" style="11" bestFit="1" customWidth="1"/>
    <col min="21" max="21" width="21.54296875" style="11" bestFit="1" customWidth="1"/>
    <col min="22" max="22" width="17" style="11" customWidth="1"/>
    <col min="23" max="23" width="13.453125" style="11" customWidth="1"/>
    <col min="24" max="24" width="9.453125" style="11" bestFit="1" customWidth="1"/>
    <col min="25" max="28" width="12.54296875" style="11" customWidth="1"/>
    <col min="29" max="29" width="13.7265625" style="11" customWidth="1"/>
    <col min="30" max="30" width="15" style="11" customWidth="1"/>
    <col min="31" max="35" width="1.54296875" style="11" customWidth="1"/>
    <col min="36" max="63" width="18.453125" style="11" hidden="1" customWidth="1"/>
    <col min="64" max="16384" width="14" style="11" hidden="1"/>
  </cols>
  <sheetData>
    <row r="1" spans="1:29" s="2" customFormat="1" ht="25">
      <c r="A1" s="62" t="s">
        <v>1365</v>
      </c>
      <c r="B1" s="3"/>
      <c r="H1" s="4" t="s">
        <v>1</v>
      </c>
      <c r="I1" s="4"/>
      <c r="J1" s="4"/>
      <c r="K1" s="4"/>
      <c r="L1" s="4"/>
      <c r="M1" s="4"/>
      <c r="N1" s="4"/>
      <c r="O1" s="4"/>
      <c r="P1" s="4"/>
      <c r="Q1" s="4"/>
      <c r="AA1" s="3"/>
    </row>
    <row r="2" spans="1:29" s="2" customFormat="1" ht="25">
      <c r="A2" s="4" t="str">
        <f>Cover!$E$13</f>
        <v>Master</v>
      </c>
      <c r="B2" s="3"/>
    </row>
    <row r="3" spans="1:29" s="2" customFormat="1" ht="25">
      <c r="A3" s="4">
        <f>Cover!$E$15</f>
        <v>2025</v>
      </c>
      <c r="B3" s="4"/>
      <c r="C3" s="4"/>
      <c r="D3" s="4"/>
    </row>
    <row r="4" spans="1:29" s="5" customFormat="1" ht="25.5" thickBot="1">
      <c r="A4" s="1302" t="s">
        <v>73</v>
      </c>
      <c r="B4" s="6"/>
    </row>
    <row r="5" spans="1:29" ht="18">
      <c r="A5" s="7"/>
      <c r="B5" s="8"/>
      <c r="C5" s="8"/>
      <c r="D5" s="9"/>
      <c r="E5" s="9"/>
      <c r="F5" s="10"/>
      <c r="G5" s="9"/>
      <c r="H5" s="10"/>
      <c r="I5" s="10"/>
      <c r="J5" s="10"/>
      <c r="K5" s="10"/>
      <c r="L5" s="10"/>
      <c r="M5" s="10"/>
      <c r="N5" s="10"/>
      <c r="O5" s="10"/>
      <c r="P5" s="10"/>
      <c r="Q5" s="10"/>
      <c r="R5" s="10"/>
      <c r="S5" s="10"/>
      <c r="T5" s="10"/>
      <c r="U5" s="10"/>
      <c r="V5" s="10"/>
      <c r="W5" s="10"/>
      <c r="X5" s="7"/>
      <c r="Y5" s="68" t="s">
        <v>1743</v>
      </c>
      <c r="Z5" s="66"/>
      <c r="AA5" s="66"/>
      <c r="AB5" s="66"/>
      <c r="AC5" s="67"/>
    </row>
    <row r="6" spans="1:29" s="61" customFormat="1" ht="15.5">
      <c r="A6" s="21"/>
      <c r="B6" s="57"/>
      <c r="C6" s="57"/>
      <c r="D6" s="36" t="s">
        <v>164</v>
      </c>
      <c r="E6" s="36" t="s">
        <v>165</v>
      </c>
      <c r="F6" s="37" t="s">
        <v>15</v>
      </c>
      <c r="G6" s="36" t="s">
        <v>1555</v>
      </c>
      <c r="H6" s="37" t="s">
        <v>2509</v>
      </c>
      <c r="I6" s="37" t="s">
        <v>405</v>
      </c>
      <c r="J6" s="37" t="s">
        <v>406</v>
      </c>
      <c r="K6" s="37" t="s">
        <v>407</v>
      </c>
      <c r="L6" s="37" t="s">
        <v>408</v>
      </c>
      <c r="M6" s="37" t="s">
        <v>409</v>
      </c>
      <c r="N6" s="37" t="s">
        <v>410</v>
      </c>
      <c r="O6" s="37" t="s">
        <v>411</v>
      </c>
      <c r="P6" s="37" t="s">
        <v>412</v>
      </c>
      <c r="Q6" s="37"/>
      <c r="R6" s="37"/>
      <c r="S6" s="37" t="s">
        <v>174</v>
      </c>
      <c r="T6" s="37" t="s">
        <v>196</v>
      </c>
      <c r="U6" s="37" t="s">
        <v>2574</v>
      </c>
      <c r="V6" s="37" t="s">
        <v>1536</v>
      </c>
      <c r="W6" s="37" t="s">
        <v>1368</v>
      </c>
      <c r="X6" s="37" t="s">
        <v>175</v>
      </c>
      <c r="Y6" s="16">
        <v>2022</v>
      </c>
      <c r="Z6" s="17">
        <v>2023</v>
      </c>
      <c r="AA6" s="17">
        <v>2024</v>
      </c>
      <c r="AB6" s="17">
        <v>2025</v>
      </c>
      <c r="AC6" s="18">
        <v>2026</v>
      </c>
    </row>
    <row r="7" spans="1:29" s="21" customFormat="1" ht="6" customHeight="1">
      <c r="B7" s="57"/>
      <c r="C7" s="57"/>
      <c r="D7" s="36"/>
      <c r="E7" s="36"/>
      <c r="F7" s="37"/>
      <c r="G7" s="36"/>
      <c r="H7" s="37"/>
      <c r="I7" s="37"/>
      <c r="J7" s="37"/>
      <c r="K7" s="37"/>
      <c r="L7" s="37"/>
      <c r="M7" s="37"/>
      <c r="N7" s="37"/>
      <c r="O7" s="37"/>
      <c r="P7" s="37"/>
      <c r="Q7" s="37"/>
      <c r="R7" s="37"/>
      <c r="S7" s="37"/>
      <c r="T7" s="37"/>
      <c r="U7" s="37"/>
      <c r="V7" s="37"/>
      <c r="W7" s="37"/>
      <c r="X7" s="37"/>
      <c r="Y7" s="374"/>
      <c r="Z7" s="374"/>
      <c r="AA7" s="374"/>
      <c r="AB7" s="374"/>
      <c r="AC7" s="374"/>
    </row>
    <row r="8" spans="1:29" s="21" customFormat="1" ht="18.75" customHeight="1">
      <c r="A8" s="27"/>
      <c r="B8" s="437" t="s">
        <v>2968</v>
      </c>
      <c r="C8" s="27"/>
      <c r="D8" s="27"/>
      <c r="E8" s="27"/>
      <c r="F8" s="27"/>
      <c r="G8" s="27"/>
      <c r="H8" s="27"/>
      <c r="I8" s="27"/>
      <c r="J8" s="27"/>
      <c r="K8" s="27"/>
      <c r="L8" s="27"/>
      <c r="M8" s="27"/>
      <c r="N8" s="27"/>
      <c r="O8" s="27"/>
      <c r="P8" s="27"/>
      <c r="Q8" s="27"/>
      <c r="R8" s="27"/>
      <c r="S8" s="27"/>
      <c r="T8" s="27"/>
      <c r="U8" s="27"/>
      <c r="V8" s="27"/>
      <c r="W8" s="27"/>
      <c r="X8" s="27"/>
      <c r="Y8" s="27"/>
      <c r="Z8" s="27"/>
      <c r="AA8" s="27"/>
      <c r="AB8" s="27"/>
      <c r="AC8" s="27"/>
    </row>
    <row r="9" spans="1:29" s="21" customFormat="1" ht="7.5" customHeight="1">
      <c r="A9" s="11"/>
      <c r="B9" s="75"/>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s="21" customFormat="1" ht="44.25" customHeight="1">
      <c r="A10" s="11"/>
      <c r="B10" s="11"/>
      <c r="C10" s="11"/>
      <c r="D10" s="11"/>
      <c r="E10" s="11"/>
      <c r="F10" s="11"/>
      <c r="G10" s="11"/>
      <c r="H10" s="11"/>
      <c r="I10" s="11"/>
      <c r="J10" s="11"/>
      <c r="K10" s="11"/>
      <c r="L10" s="311" t="s">
        <v>2969</v>
      </c>
      <c r="M10" s="311" t="s">
        <v>2970</v>
      </c>
      <c r="N10" s="311" t="s">
        <v>2971</v>
      </c>
      <c r="O10" s="311" t="s">
        <v>2972</v>
      </c>
      <c r="P10" s="311" t="s">
        <v>2973</v>
      </c>
      <c r="Q10" s="311" t="s">
        <v>2974</v>
      </c>
      <c r="R10" s="311" t="s">
        <v>2975</v>
      </c>
      <c r="S10" s="11"/>
      <c r="T10" s="11"/>
      <c r="U10" s="11"/>
      <c r="V10" s="11"/>
      <c r="W10" s="11"/>
      <c r="X10" s="11"/>
      <c r="Y10" s="11"/>
      <c r="Z10" s="11"/>
      <c r="AA10" s="11"/>
      <c r="AB10" s="11"/>
      <c r="AC10" s="11"/>
    </row>
    <row r="11" spans="1:29" s="21" customFormat="1" ht="18">
      <c r="A11" s="27"/>
      <c r="B11" s="28" t="s">
        <v>2512</v>
      </c>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row>
    <row r="12" spans="1:29" s="21" customFormat="1" ht="15.5">
      <c r="B12" s="57"/>
      <c r="C12" s="57"/>
      <c r="D12" s="36"/>
      <c r="E12" s="36"/>
      <c r="F12" s="36"/>
      <c r="G12" s="36"/>
      <c r="H12" s="37"/>
      <c r="I12" s="37"/>
      <c r="J12" s="37"/>
      <c r="K12" s="37"/>
      <c r="L12" s="37"/>
      <c r="M12" s="37"/>
      <c r="N12" s="155"/>
      <c r="O12" s="37"/>
      <c r="P12" s="37"/>
      <c r="Q12" s="37"/>
      <c r="R12" s="37"/>
      <c r="S12" s="37"/>
      <c r="T12" s="37"/>
      <c r="U12" s="37"/>
      <c r="V12" s="37"/>
      <c r="W12" s="99"/>
      <c r="X12" s="38"/>
      <c r="Y12" s="374"/>
      <c r="Z12" s="374"/>
      <c r="AA12" s="374"/>
      <c r="AB12" s="374"/>
      <c r="AC12" s="374"/>
    </row>
    <row r="13" spans="1:29" s="21" customFormat="1">
      <c r="A13" s="402" t="s">
        <v>2514</v>
      </c>
      <c r="B13" s="11"/>
      <c r="C13" s="11"/>
      <c r="D13" s="20" t="s">
        <v>177</v>
      </c>
      <c r="E13" s="20" t="s">
        <v>202</v>
      </c>
      <c r="F13" s="20"/>
      <c r="G13" s="83" t="s">
        <v>2976</v>
      </c>
      <c r="H13" s="11" t="s">
        <v>1557</v>
      </c>
      <c r="I13" s="11"/>
      <c r="J13" s="11"/>
      <c r="K13" s="20"/>
      <c r="L13" s="89"/>
      <c r="M13" s="155"/>
      <c r="N13" s="155" t="s">
        <v>269</v>
      </c>
      <c r="O13" s="7"/>
      <c r="P13" s="7"/>
      <c r="Q13" s="7"/>
      <c r="R13" s="11"/>
      <c r="S13" s="21" t="s">
        <v>184</v>
      </c>
      <c r="U13" s="21" t="s">
        <v>2425</v>
      </c>
      <c r="V13" s="21" t="s">
        <v>2540</v>
      </c>
      <c r="X13" s="7" t="s">
        <v>185</v>
      </c>
      <c r="Y13" s="1118">
        <f t="shared" ref="Y13:AA13" si="0">SUMIFS(Y$56:Y$436,$N$56:$N$436,"Load Related",$H$56:$H$436,$H13,$U$56:$U$436,$U13,$V$56:$V$436,$V13)</f>
        <v>0</v>
      </c>
      <c r="Z13" s="1118">
        <f t="shared" si="0"/>
        <v>0</v>
      </c>
      <c r="AA13" s="1118">
        <f t="shared" si="0"/>
        <v>0</v>
      </c>
      <c r="AB13" s="1118">
        <f>SUMIFS(AB$56:AB$436,$N$56:$N$436,"Load Related",$H$56:$H$436,$H13,$U$56:$U$436,$U13,$V$56:$V$436,$V13)</f>
        <v>0</v>
      </c>
      <c r="AC13" s="1118">
        <f>SUMIFS(AC$56:AC$436,$N$56:$N$436,"Load Related",$H$56:$H$436,$H13,$U$56:$U$436,$U13,$V$56:$V$436,$V13)</f>
        <v>0</v>
      </c>
    </row>
    <row r="14" spans="1:29" s="21" customFormat="1">
      <c r="A14" s="402" t="s">
        <v>2514</v>
      </c>
      <c r="B14" s="11"/>
      <c r="C14" s="11"/>
      <c r="D14" s="20" t="s">
        <v>177</v>
      </c>
      <c r="E14" s="20" t="s">
        <v>202</v>
      </c>
      <c r="F14" s="20"/>
      <c r="G14" s="83" t="s">
        <v>2976</v>
      </c>
      <c r="H14" s="11" t="s">
        <v>1581</v>
      </c>
      <c r="I14" s="11"/>
      <c r="J14" s="11"/>
      <c r="K14" s="20"/>
      <c r="L14" s="89"/>
      <c r="M14" s="155"/>
      <c r="N14" s="155"/>
      <c r="O14" s="7"/>
      <c r="P14" s="7"/>
      <c r="Q14" s="7"/>
      <c r="R14" s="11"/>
      <c r="S14" s="21" t="s">
        <v>184</v>
      </c>
      <c r="U14" s="21" t="s">
        <v>2425</v>
      </c>
      <c r="V14" s="21" t="s">
        <v>2540</v>
      </c>
      <c r="X14" s="7" t="s">
        <v>185</v>
      </c>
      <c r="Y14" s="1118">
        <v>0</v>
      </c>
      <c r="Z14" s="1118">
        <v>0</v>
      </c>
      <c r="AA14" s="1118">
        <v>0</v>
      </c>
      <c r="AB14" s="1118">
        <v>0</v>
      </c>
      <c r="AC14" s="1118">
        <v>0</v>
      </c>
    </row>
    <row r="15" spans="1:29" s="21" customFormat="1">
      <c r="A15" s="402" t="s">
        <v>2514</v>
      </c>
      <c r="B15" s="11"/>
      <c r="C15" s="11"/>
      <c r="D15" s="20" t="s">
        <v>177</v>
      </c>
      <c r="E15" s="20" t="s">
        <v>202</v>
      </c>
      <c r="F15" s="20"/>
      <c r="G15" s="83" t="s">
        <v>2976</v>
      </c>
      <c r="H15" s="11" t="s">
        <v>1573</v>
      </c>
      <c r="I15" s="11"/>
      <c r="J15" s="11"/>
      <c r="K15" s="20"/>
      <c r="L15" s="89"/>
      <c r="M15" s="155"/>
      <c r="N15" s="155"/>
      <c r="O15" s="7"/>
      <c r="P15" s="7"/>
      <c r="Q15" s="7"/>
      <c r="R15" s="11"/>
      <c r="S15" s="21" t="s">
        <v>184</v>
      </c>
      <c r="U15" s="21" t="s">
        <v>2425</v>
      </c>
      <c r="V15" s="21" t="s">
        <v>2540</v>
      </c>
      <c r="X15" s="7" t="s">
        <v>185</v>
      </c>
      <c r="Y15" s="1118">
        <v>0</v>
      </c>
      <c r="Z15" s="1118">
        <v>0</v>
      </c>
      <c r="AA15" s="1118">
        <v>0</v>
      </c>
      <c r="AB15" s="1118">
        <v>0</v>
      </c>
      <c r="AC15" s="1118">
        <v>0</v>
      </c>
    </row>
    <row r="16" spans="1:29" s="21" customFormat="1">
      <c r="A16" s="402" t="s">
        <v>2514</v>
      </c>
      <c r="B16" s="11"/>
      <c r="C16" s="11"/>
      <c r="D16" s="20" t="s">
        <v>177</v>
      </c>
      <c r="E16" s="20" t="s">
        <v>202</v>
      </c>
      <c r="F16" s="20"/>
      <c r="G16" s="83" t="s">
        <v>2976</v>
      </c>
      <c r="H16" s="11" t="s">
        <v>1583</v>
      </c>
      <c r="I16" s="11"/>
      <c r="J16" s="11"/>
      <c r="K16" s="20"/>
      <c r="L16" s="89"/>
      <c r="M16" s="155"/>
      <c r="N16" s="155"/>
      <c r="O16" s="7"/>
      <c r="P16" s="7"/>
      <c r="Q16" s="7"/>
      <c r="R16" s="11"/>
      <c r="S16" s="21" t="s">
        <v>184</v>
      </c>
      <c r="U16" s="21" t="s">
        <v>2425</v>
      </c>
      <c r="V16" s="21" t="s">
        <v>2540</v>
      </c>
      <c r="X16" s="7" t="s">
        <v>185</v>
      </c>
      <c r="Y16" s="1118">
        <v>0</v>
      </c>
      <c r="Z16" s="1118">
        <v>0</v>
      </c>
      <c r="AA16" s="1118">
        <v>0</v>
      </c>
      <c r="AB16" s="1118">
        <v>0</v>
      </c>
      <c r="AC16" s="1118">
        <v>0</v>
      </c>
    </row>
    <row r="17" spans="1:29" s="21" customFormat="1">
      <c r="A17" s="402" t="s">
        <v>2514</v>
      </c>
      <c r="B17" s="29"/>
      <c r="C17" s="29"/>
      <c r="D17" s="9" t="s">
        <v>177</v>
      </c>
      <c r="E17" s="9" t="s">
        <v>202</v>
      </c>
      <c r="F17" s="9"/>
      <c r="G17" s="9" t="s">
        <v>2608</v>
      </c>
      <c r="H17" s="29"/>
      <c r="I17" s="145"/>
      <c r="J17" s="146"/>
      <c r="K17" s="146"/>
      <c r="L17" s="146"/>
      <c r="M17" s="375"/>
      <c r="N17" s="375"/>
      <c r="O17" s="31"/>
      <c r="P17" s="31"/>
      <c r="Q17" s="31"/>
      <c r="R17" s="29"/>
      <c r="S17" s="116" t="s">
        <v>184</v>
      </c>
      <c r="T17" s="116"/>
      <c r="U17" s="116" t="s">
        <v>2425</v>
      </c>
      <c r="V17" s="116" t="s">
        <v>2540</v>
      </c>
      <c r="W17" s="116"/>
      <c r="X17" s="31" t="s">
        <v>185</v>
      </c>
      <c r="Y17" s="1120">
        <f t="shared" ref="Y17:AA17" si="1">SUM(Y13:Y16)</f>
        <v>0</v>
      </c>
      <c r="Z17" s="1120">
        <f t="shared" si="1"/>
        <v>0</v>
      </c>
      <c r="AA17" s="1120">
        <f t="shared" si="1"/>
        <v>0</v>
      </c>
      <c r="AB17" s="1120">
        <f t="shared" ref="AB17:AC17" si="2">SUM(AB13:AB16)</f>
        <v>0</v>
      </c>
      <c r="AC17" s="1120">
        <f t="shared" si="2"/>
        <v>0</v>
      </c>
    </row>
    <row r="18" spans="1:29" s="21" customFormat="1">
      <c r="A18" s="402"/>
      <c r="B18" s="11"/>
      <c r="C18" s="11"/>
      <c r="D18" s="20"/>
      <c r="E18" s="20"/>
      <c r="F18" s="20"/>
      <c r="G18" s="11"/>
      <c r="H18" s="11"/>
      <c r="I18" s="154"/>
      <c r="J18" s="89"/>
      <c r="K18" s="89"/>
      <c r="L18" s="89"/>
      <c r="M18" s="155"/>
      <c r="N18" s="155"/>
      <c r="O18" s="7"/>
      <c r="P18" s="7"/>
      <c r="Q18" s="7"/>
      <c r="R18" s="11"/>
      <c r="W18" s="7"/>
      <c r="X18" s="7"/>
      <c r="Y18" s="1416"/>
      <c r="Z18" s="1416"/>
      <c r="AA18" s="1416"/>
      <c r="AB18" s="1416"/>
      <c r="AC18" s="1416"/>
    </row>
    <row r="19" spans="1:29" s="21" customFormat="1">
      <c r="A19" s="402" t="s">
        <v>2514</v>
      </c>
      <c r="B19" s="11"/>
      <c r="C19" s="11"/>
      <c r="D19" s="20" t="s">
        <v>177</v>
      </c>
      <c r="E19" s="20" t="s">
        <v>210</v>
      </c>
      <c r="F19" s="20"/>
      <c r="G19" s="83" t="s">
        <v>2976</v>
      </c>
      <c r="H19" s="11" t="s">
        <v>1557</v>
      </c>
      <c r="I19" s="11"/>
      <c r="J19" s="11"/>
      <c r="K19" s="20"/>
      <c r="L19" s="89"/>
      <c r="M19" s="155"/>
      <c r="N19" s="155"/>
      <c r="O19" s="7"/>
      <c r="P19" s="7"/>
      <c r="Q19" s="7"/>
      <c r="R19" s="11"/>
      <c r="S19" s="21" t="s">
        <v>184</v>
      </c>
      <c r="U19" s="21" t="s">
        <v>2425</v>
      </c>
      <c r="V19" s="21" t="s">
        <v>2540</v>
      </c>
      <c r="X19" s="7" t="s">
        <v>185</v>
      </c>
      <c r="Y19" s="1118">
        <f t="shared" ref="Y19:AA20" si="3">SUMIFS(Y$56:Y$436,$N$56:$N$436,"Non+Load Related",$H$56:$H$436,$H19,$U$56:$U$436,$U19,$V$56:$V$436,$V19)</f>
        <v>0</v>
      </c>
      <c r="Z19" s="1118">
        <f t="shared" si="3"/>
        <v>0</v>
      </c>
      <c r="AA19" s="1118">
        <f t="shared" si="3"/>
        <v>0</v>
      </c>
      <c r="AB19" s="1118">
        <f>SUMIFS(AB$56:AB$436,$N$56:$N$436,"Non+Load Related",$H$56:$H$436,$H19,$U$56:$U$436,$U19,$V$56:$V$436,$V19)</f>
        <v>0</v>
      </c>
      <c r="AC19" s="1118">
        <f>SUMIFS(AC$56:AC$436,$N$56:$N$436,"Non+Load Related",$H$56:$H$436,$H19,$U$56:$U$436,$U19,$V$56:$V$436,$V19)</f>
        <v>0</v>
      </c>
    </row>
    <row r="20" spans="1:29" s="21" customFormat="1">
      <c r="A20" s="402" t="s">
        <v>2514</v>
      </c>
      <c r="B20" s="11"/>
      <c r="C20" s="11"/>
      <c r="D20" s="20" t="s">
        <v>177</v>
      </c>
      <c r="E20" s="20" t="s">
        <v>210</v>
      </c>
      <c r="F20" s="20"/>
      <c r="G20" s="83" t="s">
        <v>2976</v>
      </c>
      <c r="H20" s="83" t="s">
        <v>2977</v>
      </c>
      <c r="I20" s="11"/>
      <c r="J20" s="20"/>
      <c r="K20" s="20"/>
      <c r="L20" s="89"/>
      <c r="M20" s="155"/>
      <c r="N20" s="155"/>
      <c r="O20" s="7"/>
      <c r="P20" s="7"/>
      <c r="Q20" s="7"/>
      <c r="R20" s="11"/>
      <c r="S20" s="21" t="s">
        <v>184</v>
      </c>
      <c r="U20" s="21" t="s">
        <v>2425</v>
      </c>
      <c r="V20" s="21" t="s">
        <v>2540</v>
      </c>
      <c r="X20" s="7" t="s">
        <v>185</v>
      </c>
      <c r="Y20" s="1118">
        <f t="shared" si="3"/>
        <v>0</v>
      </c>
      <c r="Z20" s="1118">
        <f t="shared" si="3"/>
        <v>0</v>
      </c>
      <c r="AA20" s="1118">
        <f t="shared" si="3"/>
        <v>0</v>
      </c>
      <c r="AB20" s="1118">
        <f>SUMIFS(AB$56:AB$436,$N$56:$N$436,"Non+Load Related",$H$56:$H$436,$H20,$U$56:$U$436,$U20,$V$56:$V$436,$V20)</f>
        <v>0</v>
      </c>
      <c r="AC20" s="1118">
        <f>SUMIFS(AC$56:AC$436,$N$56:$N$436,"Non+Load Related",$H$56:$H$436,$H20,$U$56:$U$436,$U20,$V$56:$V$436,$V20)</f>
        <v>0</v>
      </c>
    </row>
    <row r="21" spans="1:29" s="21" customFormat="1">
      <c r="A21" s="402" t="s">
        <v>2514</v>
      </c>
      <c r="B21" s="29"/>
      <c r="C21" s="29"/>
      <c r="D21" s="9" t="s">
        <v>177</v>
      </c>
      <c r="E21" s="9" t="s">
        <v>210</v>
      </c>
      <c r="F21" s="9"/>
      <c r="G21" s="9" t="s">
        <v>2608</v>
      </c>
      <c r="H21" s="29"/>
      <c r="I21" s="145"/>
      <c r="J21" s="146"/>
      <c r="K21" s="146"/>
      <c r="L21" s="146"/>
      <c r="M21" s="375"/>
      <c r="N21" s="375"/>
      <c r="O21" s="31"/>
      <c r="P21" s="31"/>
      <c r="Q21" s="31"/>
      <c r="R21" s="29"/>
      <c r="S21" s="116" t="s">
        <v>184</v>
      </c>
      <c r="T21" s="116"/>
      <c r="U21" s="116" t="s">
        <v>2425</v>
      </c>
      <c r="V21" s="116" t="s">
        <v>2540</v>
      </c>
      <c r="W21" s="116"/>
      <c r="X21" s="31" t="s">
        <v>185</v>
      </c>
      <c r="Y21" s="1120">
        <f t="shared" ref="Y21:AA21" si="4">SUM(Y19:Y20)</f>
        <v>0</v>
      </c>
      <c r="Z21" s="1120">
        <f t="shared" si="4"/>
        <v>0</v>
      </c>
      <c r="AA21" s="1120">
        <f t="shared" si="4"/>
        <v>0</v>
      </c>
      <c r="AB21" s="1120">
        <f t="shared" ref="AB21:AC21" si="5">SUM(AB19:AB20)</f>
        <v>0</v>
      </c>
      <c r="AC21" s="1120">
        <f t="shared" si="5"/>
        <v>0</v>
      </c>
    </row>
    <row r="22" spans="1:29" s="21" customFormat="1">
      <c r="A22" s="402"/>
      <c r="B22" s="11"/>
      <c r="C22" s="11"/>
      <c r="D22" s="20"/>
      <c r="E22" s="20"/>
      <c r="F22" s="20"/>
      <c r="G22" s="11"/>
      <c r="H22" s="11"/>
      <c r="I22" s="154"/>
      <c r="J22" s="89"/>
      <c r="K22" s="89"/>
      <c r="L22" s="89"/>
      <c r="M22" s="155"/>
      <c r="N22" s="7"/>
      <c r="O22" s="7"/>
      <c r="P22" s="7"/>
      <c r="Q22" s="7"/>
      <c r="R22" s="11"/>
      <c r="W22" s="7"/>
      <c r="X22" s="7"/>
      <c r="Y22" s="1416"/>
      <c r="Z22" s="1416"/>
      <c r="AA22" s="1416"/>
      <c r="AB22" s="1416"/>
      <c r="AC22" s="1416"/>
    </row>
    <row r="23" spans="1:29" s="21" customFormat="1">
      <c r="A23" s="402" t="s">
        <v>2514</v>
      </c>
      <c r="B23" s="11"/>
      <c r="C23" s="11"/>
      <c r="D23" s="20" t="s">
        <v>177</v>
      </c>
      <c r="E23" s="20" t="s">
        <v>202</v>
      </c>
      <c r="F23" s="20"/>
      <c r="G23" s="83" t="s">
        <v>2976</v>
      </c>
      <c r="H23" s="11" t="s">
        <v>1557</v>
      </c>
      <c r="I23" s="11"/>
      <c r="J23" s="11"/>
      <c r="K23" s="20"/>
      <c r="L23" s="89"/>
      <c r="M23" s="155"/>
      <c r="N23" s="155"/>
      <c r="O23" s="7"/>
      <c r="P23" s="7"/>
      <c r="Q23" s="7"/>
      <c r="R23" s="11"/>
      <c r="S23" s="21" t="s">
        <v>184</v>
      </c>
      <c r="U23" s="21" t="s">
        <v>2574</v>
      </c>
      <c r="V23" s="21" t="s">
        <v>2425</v>
      </c>
      <c r="X23" s="7" t="s">
        <v>185</v>
      </c>
      <c r="Y23" s="1118">
        <f t="shared" ref="Y23:AA24" si="6">SUMIFS(Y$56:Y$436,$N$56:$N$436,"Load Related",$H$56:$H$436,$H23,$U$56:$U$436,$U23,$V$56:$V$436,$V23)</f>
        <v>0</v>
      </c>
      <c r="Z23" s="1118">
        <f t="shared" si="6"/>
        <v>0</v>
      </c>
      <c r="AA23" s="1118">
        <f t="shared" si="6"/>
        <v>0</v>
      </c>
      <c r="AB23" s="1118">
        <f>SUMIFS(AB$56:AB$436,$N$56:$N$436,"Load Related",$H$56:$H$436,$H23,$U$56:$U$436,$U23,$V$56:$V$436,$V23)</f>
        <v>0</v>
      </c>
      <c r="AC23" s="1118">
        <f>SUMIFS(AC$56:AC$436,$N$56:$N$436,"Load Related",$H$56:$H$436,$H23,$U$56:$U$436,$U23,$V$56:$V$436,$V23)</f>
        <v>0</v>
      </c>
    </row>
    <row r="24" spans="1:29" s="21" customFormat="1">
      <c r="A24" s="402" t="s">
        <v>2514</v>
      </c>
      <c r="B24" s="11"/>
      <c r="C24" s="11"/>
      <c r="D24" s="20" t="s">
        <v>177</v>
      </c>
      <c r="E24" s="20" t="s">
        <v>202</v>
      </c>
      <c r="F24" s="20"/>
      <c r="G24" s="83" t="s">
        <v>2976</v>
      </c>
      <c r="H24" s="11" t="s">
        <v>1581</v>
      </c>
      <c r="I24" s="11"/>
      <c r="J24" s="11"/>
      <c r="K24" s="20"/>
      <c r="L24" s="89"/>
      <c r="M24" s="155"/>
      <c r="N24" s="155"/>
      <c r="O24" s="7"/>
      <c r="P24" s="7"/>
      <c r="Q24" s="7"/>
      <c r="R24" s="11"/>
      <c r="S24" s="21" t="s">
        <v>184</v>
      </c>
      <c r="U24" s="21" t="s">
        <v>2574</v>
      </c>
      <c r="V24" s="21" t="s">
        <v>2425</v>
      </c>
      <c r="X24" s="7" t="s">
        <v>185</v>
      </c>
      <c r="Y24" s="1118">
        <f t="shared" si="6"/>
        <v>0</v>
      </c>
      <c r="Z24" s="1118">
        <f t="shared" si="6"/>
        <v>0</v>
      </c>
      <c r="AA24" s="1118">
        <f t="shared" si="6"/>
        <v>0</v>
      </c>
      <c r="AB24" s="1118">
        <f>SUMIFS(AB$56:AB$436,$N$56:$N$436,"Load Related",$H$56:$H$436,$H24,$U$56:$U$436,$U24,$V$56:$V$436,$V24)</f>
        <v>0</v>
      </c>
      <c r="AC24" s="1118">
        <f>SUMIFS(AC$56:AC$436,$N$56:$N$436,"Load Related",$H$56:$H$436,$H24,$U$56:$U$436,$U24,$V$56:$V$436,$V24)</f>
        <v>0</v>
      </c>
    </row>
    <row r="25" spans="1:29" s="21" customFormat="1">
      <c r="A25" s="402" t="s">
        <v>2514</v>
      </c>
      <c r="B25" s="11"/>
      <c r="C25" s="11"/>
      <c r="D25" s="20" t="s">
        <v>177</v>
      </c>
      <c r="E25" s="20" t="s">
        <v>202</v>
      </c>
      <c r="F25" s="20"/>
      <c r="G25" s="83" t="s">
        <v>2976</v>
      </c>
      <c r="H25" s="11" t="s">
        <v>1573</v>
      </c>
      <c r="I25" s="11"/>
      <c r="J25" s="11"/>
      <c r="K25" s="20"/>
      <c r="L25" s="89"/>
      <c r="M25" s="155"/>
      <c r="N25" s="155"/>
      <c r="O25" s="7"/>
      <c r="P25" s="7"/>
      <c r="Q25" s="7"/>
      <c r="R25" s="11"/>
      <c r="S25" s="21" t="s">
        <v>184</v>
      </c>
      <c r="U25" s="21" t="s">
        <v>2574</v>
      </c>
      <c r="V25" s="21" t="s">
        <v>2425</v>
      </c>
      <c r="X25" s="7" t="s">
        <v>185</v>
      </c>
      <c r="Y25" s="1118">
        <v>0</v>
      </c>
      <c r="Z25" s="1118">
        <v>0</v>
      </c>
      <c r="AA25" s="1118">
        <v>0</v>
      </c>
      <c r="AB25" s="1118">
        <v>0</v>
      </c>
      <c r="AC25" s="1118">
        <v>0</v>
      </c>
    </row>
    <row r="26" spans="1:29" s="21" customFormat="1">
      <c r="A26" s="402" t="s">
        <v>2514</v>
      </c>
      <c r="B26" s="11"/>
      <c r="C26" s="11"/>
      <c r="D26" s="20" t="s">
        <v>177</v>
      </c>
      <c r="E26" s="20" t="s">
        <v>202</v>
      </c>
      <c r="F26" s="20"/>
      <c r="G26" s="83" t="s">
        <v>2976</v>
      </c>
      <c r="H26" s="11" t="s">
        <v>1583</v>
      </c>
      <c r="I26" s="11"/>
      <c r="J26" s="11"/>
      <c r="K26" s="20"/>
      <c r="L26" s="89"/>
      <c r="M26" s="155"/>
      <c r="N26" s="155"/>
      <c r="O26" s="7"/>
      <c r="P26" s="7"/>
      <c r="Q26" s="7"/>
      <c r="R26" s="11"/>
      <c r="S26" s="21" t="s">
        <v>184</v>
      </c>
      <c r="U26" s="21" t="s">
        <v>2574</v>
      </c>
      <c r="V26" s="21" t="s">
        <v>2425</v>
      </c>
      <c r="X26" s="7" t="s">
        <v>185</v>
      </c>
      <c r="Y26" s="1118">
        <f t="shared" ref="Y26:AA26" si="7">SUMIFS(Y$56:Y$436,$N$56:$N$436,"Load Related",$H$56:$H$436,$H26,$U$56:$U$436,$U26,$V$56:$V$436,$V26)</f>
        <v>0</v>
      </c>
      <c r="Z26" s="1118">
        <f t="shared" si="7"/>
        <v>0</v>
      </c>
      <c r="AA26" s="1118">
        <f t="shared" si="7"/>
        <v>0</v>
      </c>
      <c r="AB26" s="1118">
        <f>SUMIFS(AB$56:AB$436,$N$56:$N$436,"Load Related",$H$56:$H$436,$H26,$U$56:$U$436,$U26,$V$56:$V$436,$V26)</f>
        <v>0</v>
      </c>
      <c r="AC26" s="1118">
        <f>SUMIFS(AC$56:AC$436,$N$56:$N$436,"Load Related",$H$56:$H$436,$H26,$U$56:$U$436,$U26,$V$56:$V$436,$V26)</f>
        <v>0</v>
      </c>
    </row>
    <row r="27" spans="1:29" s="21" customFormat="1">
      <c r="A27" s="402" t="s">
        <v>2514</v>
      </c>
      <c r="B27" s="29"/>
      <c r="C27" s="29"/>
      <c r="D27" s="9" t="s">
        <v>177</v>
      </c>
      <c r="E27" s="9" t="s">
        <v>202</v>
      </c>
      <c r="F27" s="9"/>
      <c r="G27" s="9" t="s">
        <v>2608</v>
      </c>
      <c r="H27" s="29"/>
      <c r="I27" s="145"/>
      <c r="J27" s="146"/>
      <c r="K27" s="146"/>
      <c r="L27" s="146"/>
      <c r="M27" s="375"/>
      <c r="N27" s="375"/>
      <c r="O27" s="31"/>
      <c r="P27" s="31"/>
      <c r="Q27" s="31"/>
      <c r="R27" s="29"/>
      <c r="S27" s="116" t="s">
        <v>184</v>
      </c>
      <c r="T27" s="116"/>
      <c r="U27" s="116" t="s">
        <v>2574</v>
      </c>
      <c r="V27" s="116" t="s">
        <v>2425</v>
      </c>
      <c r="W27" s="116"/>
      <c r="X27" s="31" t="s">
        <v>185</v>
      </c>
      <c r="Y27" s="1120">
        <f t="shared" ref="Y27:AA27" si="8">SUM(Y23:Y26)</f>
        <v>0</v>
      </c>
      <c r="Z27" s="1120">
        <f t="shared" si="8"/>
        <v>0</v>
      </c>
      <c r="AA27" s="1120">
        <f t="shared" si="8"/>
        <v>0</v>
      </c>
      <c r="AB27" s="1120">
        <f t="shared" ref="AB27:AC27" si="9">SUM(AB23:AB26)</f>
        <v>0</v>
      </c>
      <c r="AC27" s="1120">
        <f t="shared" si="9"/>
        <v>0</v>
      </c>
    </row>
    <row r="28" spans="1:29" s="21" customFormat="1">
      <c r="A28" s="402"/>
      <c r="B28" s="11"/>
      <c r="C28" s="11"/>
      <c r="D28" s="20"/>
      <c r="E28" s="20"/>
      <c r="F28" s="20"/>
      <c r="G28" s="11"/>
      <c r="H28" s="11"/>
      <c r="I28" s="154"/>
      <c r="J28" s="89"/>
      <c r="K28" s="89"/>
      <c r="L28" s="89"/>
      <c r="M28" s="155"/>
      <c r="N28" s="155"/>
      <c r="O28" s="7"/>
      <c r="P28" s="7"/>
      <c r="Q28" s="7"/>
      <c r="R28" s="11"/>
      <c r="W28" s="7"/>
      <c r="X28" s="7"/>
      <c r="Y28" s="1416"/>
      <c r="Z28" s="1416"/>
      <c r="AA28" s="1416"/>
      <c r="AB28" s="1416"/>
      <c r="AC28" s="1416"/>
    </row>
    <row r="29" spans="1:29" s="21" customFormat="1">
      <c r="A29" s="402" t="s">
        <v>2514</v>
      </c>
      <c r="B29" s="11"/>
      <c r="C29" s="11"/>
      <c r="D29" s="20" t="s">
        <v>177</v>
      </c>
      <c r="E29" s="20" t="s">
        <v>210</v>
      </c>
      <c r="F29" s="20"/>
      <c r="G29" s="83" t="s">
        <v>2976</v>
      </c>
      <c r="H29" s="11" t="s">
        <v>1557</v>
      </c>
      <c r="I29" s="11"/>
      <c r="J29" s="11"/>
      <c r="K29" s="20"/>
      <c r="L29" s="89"/>
      <c r="M29" s="155"/>
      <c r="N29" s="155"/>
      <c r="O29" s="7"/>
      <c r="P29" s="7"/>
      <c r="Q29" s="7"/>
      <c r="R29" s="11"/>
      <c r="S29" s="21" t="s">
        <v>184</v>
      </c>
      <c r="U29" s="21" t="s">
        <v>2574</v>
      </c>
      <c r="V29" s="21" t="s">
        <v>2425</v>
      </c>
      <c r="X29" s="7" t="s">
        <v>185</v>
      </c>
      <c r="Y29" s="1118">
        <f t="shared" ref="Y29:AA30" si="10">SUMIFS(Y$56:Y$436,$N$56:$N$436,"Non+Load Related",$H$56:$H$436,$H29,$U$56:$U$436,$U29,$V$56:$V$436,$V29)</f>
        <v>0</v>
      </c>
      <c r="Z29" s="1118">
        <f t="shared" si="10"/>
        <v>0</v>
      </c>
      <c r="AA29" s="1118">
        <f t="shared" si="10"/>
        <v>0</v>
      </c>
      <c r="AB29" s="1118">
        <f>SUMIFS(AB$56:AB$436,$N$56:$N$436,"Non+Load Related",$H$56:$H$436,$H29,$U$56:$U$436,$U29,$V$56:$V$436,$V29)</f>
        <v>0</v>
      </c>
      <c r="AC29" s="1118">
        <f>SUMIFS(AC$56:AC$436,$N$56:$N$436,"Non+Load Related",$H$56:$H$436,$H29,$U$56:$U$436,$U29,$V$56:$V$436,$V29)</f>
        <v>0</v>
      </c>
    </row>
    <row r="30" spans="1:29" s="21" customFormat="1">
      <c r="A30" s="402" t="s">
        <v>2514</v>
      </c>
      <c r="B30" s="11"/>
      <c r="C30" s="11"/>
      <c r="D30" s="20" t="s">
        <v>177</v>
      </c>
      <c r="E30" s="20" t="s">
        <v>210</v>
      </c>
      <c r="F30" s="20"/>
      <c r="G30" s="83" t="s">
        <v>2976</v>
      </c>
      <c r="H30" s="83" t="s">
        <v>2977</v>
      </c>
      <c r="I30" s="11"/>
      <c r="J30" s="20"/>
      <c r="K30" s="20"/>
      <c r="L30" s="89"/>
      <c r="M30" s="155"/>
      <c r="N30" s="155"/>
      <c r="O30" s="7"/>
      <c r="P30" s="7"/>
      <c r="Q30" s="7"/>
      <c r="R30" s="11"/>
      <c r="S30" s="21" t="s">
        <v>184</v>
      </c>
      <c r="U30" s="21" t="s">
        <v>2574</v>
      </c>
      <c r="V30" s="21" t="s">
        <v>2425</v>
      </c>
      <c r="X30" s="7" t="s">
        <v>185</v>
      </c>
      <c r="Y30" s="1118">
        <f t="shared" si="10"/>
        <v>0</v>
      </c>
      <c r="Z30" s="1118">
        <f t="shared" si="10"/>
        <v>0</v>
      </c>
      <c r="AA30" s="1118">
        <f t="shared" si="10"/>
        <v>0</v>
      </c>
      <c r="AB30" s="1118">
        <f>SUMIFS(AB$56:AB$436,$N$56:$N$436,"Non+Load Related",$H$56:$H$436,$H30,$U$56:$U$436,$U30,$V$56:$V$436,$V30)</f>
        <v>0</v>
      </c>
      <c r="AC30" s="1118">
        <f>SUMIFS(AC$56:AC$436,$N$56:$N$436,"Non+Load Related",$H$56:$H$436,$H30,$U$56:$U$436,$U30,$V$56:$V$436,$V30)</f>
        <v>0</v>
      </c>
    </row>
    <row r="31" spans="1:29" s="21" customFormat="1">
      <c r="A31" s="402" t="s">
        <v>2514</v>
      </c>
      <c r="B31" s="29"/>
      <c r="C31" s="29"/>
      <c r="D31" s="9" t="s">
        <v>177</v>
      </c>
      <c r="E31" s="9" t="s">
        <v>210</v>
      </c>
      <c r="F31" s="9"/>
      <c r="G31" s="9" t="s">
        <v>2608</v>
      </c>
      <c r="H31" s="29"/>
      <c r="I31" s="145"/>
      <c r="J31" s="146"/>
      <c r="K31" s="146"/>
      <c r="L31" s="146"/>
      <c r="M31" s="375"/>
      <c r="N31" s="375"/>
      <c r="O31" s="31"/>
      <c r="P31" s="31"/>
      <c r="Q31" s="31"/>
      <c r="R31" s="29"/>
      <c r="S31" s="116" t="s">
        <v>184</v>
      </c>
      <c r="T31" s="116"/>
      <c r="U31" s="116" t="s">
        <v>2574</v>
      </c>
      <c r="V31" s="116" t="s">
        <v>2425</v>
      </c>
      <c r="W31" s="116"/>
      <c r="X31" s="31" t="s">
        <v>185</v>
      </c>
      <c r="Y31" s="1120">
        <f>SUM(Y29:Y30)</f>
        <v>0</v>
      </c>
      <c r="Z31" s="1120">
        <f t="shared" ref="Z31:AC31" si="11">SUM(Z29:Z30)</f>
        <v>0</v>
      </c>
      <c r="AA31" s="1120">
        <f t="shared" si="11"/>
        <v>0</v>
      </c>
      <c r="AB31" s="1120">
        <f t="shared" si="11"/>
        <v>0</v>
      </c>
      <c r="AC31" s="1120">
        <f t="shared" si="11"/>
        <v>0</v>
      </c>
    </row>
    <row r="33" spans="1:29" s="21" customFormat="1">
      <c r="A33" s="402" t="s">
        <v>2514</v>
      </c>
      <c r="B33" s="11"/>
      <c r="C33" s="11"/>
      <c r="D33" s="20" t="s">
        <v>177</v>
      </c>
      <c r="E33" s="20" t="s">
        <v>202</v>
      </c>
      <c r="F33" s="20"/>
      <c r="G33" s="83" t="s">
        <v>2976</v>
      </c>
      <c r="H33" s="11" t="s">
        <v>1557</v>
      </c>
      <c r="I33" s="154"/>
      <c r="J33" s="89"/>
      <c r="K33" s="89"/>
      <c r="L33" s="89"/>
      <c r="M33" s="155"/>
      <c r="N33" s="7"/>
      <c r="O33" s="7"/>
      <c r="P33" s="7"/>
      <c r="Q33" s="7"/>
      <c r="R33" s="11"/>
      <c r="S33" s="21" t="s">
        <v>184</v>
      </c>
      <c r="U33" s="21" t="s">
        <v>2425</v>
      </c>
      <c r="V33" s="21" t="s">
        <v>2553</v>
      </c>
      <c r="W33" s="7"/>
      <c r="X33" s="7"/>
      <c r="Y33" s="1118">
        <f t="shared" ref="Y33:AC37" si="12">SUM(Y13,Y23)</f>
        <v>0</v>
      </c>
      <c r="Z33" s="1118">
        <f t="shared" si="12"/>
        <v>0</v>
      </c>
      <c r="AA33" s="1118">
        <f t="shared" si="12"/>
        <v>0</v>
      </c>
      <c r="AB33" s="1118">
        <f t="shared" si="12"/>
        <v>0</v>
      </c>
      <c r="AC33" s="1118">
        <f t="shared" si="12"/>
        <v>0</v>
      </c>
    </row>
    <row r="34" spans="1:29" s="21" customFormat="1">
      <c r="A34" s="402" t="s">
        <v>2514</v>
      </c>
      <c r="B34" s="11"/>
      <c r="C34" s="11"/>
      <c r="D34" s="20" t="s">
        <v>177</v>
      </c>
      <c r="E34" s="20" t="s">
        <v>202</v>
      </c>
      <c r="F34" s="20"/>
      <c r="G34" s="83" t="s">
        <v>2976</v>
      </c>
      <c r="H34" s="11" t="s">
        <v>1581</v>
      </c>
      <c r="I34" s="154"/>
      <c r="J34" s="89"/>
      <c r="K34" s="89"/>
      <c r="L34" s="89"/>
      <c r="M34" s="155"/>
      <c r="N34" s="7"/>
      <c r="O34" s="7"/>
      <c r="P34" s="7"/>
      <c r="Q34" s="7"/>
      <c r="R34" s="11"/>
      <c r="S34" s="21" t="s">
        <v>184</v>
      </c>
      <c r="U34" s="21" t="s">
        <v>2425</v>
      </c>
      <c r="V34" s="21" t="s">
        <v>2553</v>
      </c>
      <c r="W34" s="7"/>
      <c r="X34" s="7"/>
      <c r="Y34" s="1118">
        <f t="shared" si="12"/>
        <v>0</v>
      </c>
      <c r="Z34" s="1118">
        <f t="shared" si="12"/>
        <v>0</v>
      </c>
      <c r="AA34" s="1118">
        <f t="shared" si="12"/>
        <v>0</v>
      </c>
      <c r="AB34" s="1118">
        <f t="shared" si="12"/>
        <v>0</v>
      </c>
      <c r="AC34" s="1118">
        <f t="shared" si="12"/>
        <v>0</v>
      </c>
    </row>
    <row r="35" spans="1:29" s="21" customFormat="1">
      <c r="A35" s="402" t="s">
        <v>2514</v>
      </c>
      <c r="B35" s="11"/>
      <c r="C35" s="11"/>
      <c r="D35" s="20" t="s">
        <v>177</v>
      </c>
      <c r="E35" s="20" t="s">
        <v>202</v>
      </c>
      <c r="F35" s="20"/>
      <c r="G35" s="83" t="s">
        <v>2976</v>
      </c>
      <c r="H35" s="11" t="s">
        <v>1573</v>
      </c>
      <c r="I35" s="154"/>
      <c r="J35" s="89"/>
      <c r="K35" s="89"/>
      <c r="L35" s="89"/>
      <c r="M35" s="155"/>
      <c r="N35" s="7"/>
      <c r="O35" s="7"/>
      <c r="P35" s="7"/>
      <c r="Q35" s="7"/>
      <c r="R35" s="11"/>
      <c r="S35" s="21" t="s">
        <v>184</v>
      </c>
      <c r="U35" s="21" t="s">
        <v>2425</v>
      </c>
      <c r="V35" s="21" t="s">
        <v>2553</v>
      </c>
      <c r="W35" s="7"/>
      <c r="X35" s="7"/>
      <c r="Y35" s="1118">
        <f t="shared" si="12"/>
        <v>0</v>
      </c>
      <c r="Z35" s="1118">
        <f t="shared" si="12"/>
        <v>0</v>
      </c>
      <c r="AA35" s="1118">
        <f t="shared" si="12"/>
        <v>0</v>
      </c>
      <c r="AB35" s="1118">
        <f t="shared" si="12"/>
        <v>0</v>
      </c>
      <c r="AC35" s="1118">
        <f t="shared" si="12"/>
        <v>0</v>
      </c>
    </row>
    <row r="36" spans="1:29" s="21" customFormat="1">
      <c r="A36" s="402" t="s">
        <v>2514</v>
      </c>
      <c r="B36" s="11"/>
      <c r="C36" s="11"/>
      <c r="D36" s="20" t="s">
        <v>177</v>
      </c>
      <c r="E36" s="20" t="s">
        <v>202</v>
      </c>
      <c r="F36" s="20"/>
      <c r="G36" s="83" t="s">
        <v>2976</v>
      </c>
      <c r="H36" s="11" t="s">
        <v>1583</v>
      </c>
      <c r="I36" s="154"/>
      <c r="J36" s="89"/>
      <c r="K36" s="89"/>
      <c r="L36" s="89"/>
      <c r="M36" s="155"/>
      <c r="N36" s="7"/>
      <c r="O36" s="7"/>
      <c r="P36" s="7"/>
      <c r="Q36" s="7"/>
      <c r="R36" s="11"/>
      <c r="S36" s="21" t="s">
        <v>184</v>
      </c>
      <c r="U36" s="21" t="s">
        <v>2425</v>
      </c>
      <c r="V36" s="21" t="s">
        <v>2553</v>
      </c>
      <c r="W36" s="7"/>
      <c r="X36" s="7"/>
      <c r="Y36" s="1118">
        <f t="shared" si="12"/>
        <v>0</v>
      </c>
      <c r="Z36" s="1118">
        <f t="shared" si="12"/>
        <v>0</v>
      </c>
      <c r="AA36" s="1118">
        <f t="shared" si="12"/>
        <v>0</v>
      </c>
      <c r="AB36" s="1118">
        <f t="shared" si="12"/>
        <v>0</v>
      </c>
      <c r="AC36" s="1118">
        <f t="shared" si="12"/>
        <v>0</v>
      </c>
    </row>
    <row r="37" spans="1:29" s="21" customFormat="1">
      <c r="A37" s="402" t="s">
        <v>2514</v>
      </c>
      <c r="B37" s="29"/>
      <c r="C37" s="29"/>
      <c r="D37" s="9" t="s">
        <v>177</v>
      </c>
      <c r="E37" s="9" t="s">
        <v>202</v>
      </c>
      <c r="F37" s="9"/>
      <c r="G37" s="9" t="s">
        <v>2608</v>
      </c>
      <c r="H37" s="29"/>
      <c r="I37" s="154"/>
      <c r="J37" s="89"/>
      <c r="K37" s="89"/>
      <c r="L37" s="89"/>
      <c r="M37" s="155"/>
      <c r="N37" s="7"/>
      <c r="O37" s="7"/>
      <c r="P37" s="7"/>
      <c r="Q37" s="7"/>
      <c r="R37" s="11"/>
      <c r="S37" s="116" t="s">
        <v>184</v>
      </c>
      <c r="T37" s="116"/>
      <c r="U37" s="116" t="s">
        <v>2425</v>
      </c>
      <c r="V37" s="116" t="s">
        <v>2553</v>
      </c>
      <c r="W37" s="7"/>
      <c r="X37" s="7"/>
      <c r="Y37" s="1120">
        <f t="shared" si="12"/>
        <v>0</v>
      </c>
      <c r="Z37" s="1120">
        <f t="shared" si="12"/>
        <v>0</v>
      </c>
      <c r="AA37" s="1120">
        <f t="shared" si="12"/>
        <v>0</v>
      </c>
      <c r="AB37" s="1120">
        <f t="shared" si="12"/>
        <v>0</v>
      </c>
      <c r="AC37" s="1120">
        <f t="shared" si="12"/>
        <v>0</v>
      </c>
    </row>
    <row r="38" spans="1:29" s="21" customFormat="1">
      <c r="A38" s="402"/>
      <c r="B38" s="11"/>
      <c r="C38" s="11"/>
      <c r="D38" s="20"/>
      <c r="E38" s="20"/>
      <c r="F38" s="20"/>
      <c r="G38" s="11"/>
      <c r="H38" s="11"/>
      <c r="I38" s="154"/>
      <c r="J38" s="89"/>
      <c r="K38" s="89"/>
      <c r="L38" s="89"/>
      <c r="M38" s="155"/>
      <c r="N38" s="7"/>
      <c r="O38" s="7"/>
      <c r="P38" s="7"/>
      <c r="Q38" s="7"/>
      <c r="R38" s="11"/>
      <c r="W38" s="7"/>
      <c r="X38" s="7"/>
      <c r="Y38" s="1122"/>
      <c r="Z38" s="1122"/>
      <c r="AA38" s="1122"/>
      <c r="AB38" s="1122"/>
      <c r="AC38" s="1122"/>
    </row>
    <row r="39" spans="1:29" s="21" customFormat="1">
      <c r="A39" s="402" t="s">
        <v>2514</v>
      </c>
      <c r="B39" s="11"/>
      <c r="C39" s="11"/>
      <c r="D39" s="20" t="s">
        <v>177</v>
      </c>
      <c r="E39" s="20" t="s">
        <v>210</v>
      </c>
      <c r="F39" s="20"/>
      <c r="G39" s="83" t="s">
        <v>2976</v>
      </c>
      <c r="H39" s="11" t="s">
        <v>1557</v>
      </c>
      <c r="I39" s="154"/>
      <c r="J39" s="89"/>
      <c r="K39" s="89"/>
      <c r="L39" s="89"/>
      <c r="M39" s="155"/>
      <c r="N39" s="7"/>
      <c r="O39" s="7"/>
      <c r="P39" s="7"/>
      <c r="Q39" s="7"/>
      <c r="R39" s="11"/>
      <c r="S39" s="21" t="s">
        <v>184</v>
      </c>
      <c r="U39" s="21" t="s">
        <v>2425</v>
      </c>
      <c r="V39" s="21" t="s">
        <v>2553</v>
      </c>
      <c r="W39" s="7"/>
      <c r="X39" s="7"/>
      <c r="Y39" s="1118">
        <f t="shared" ref="Y39:AC41" si="13">SUM(Y19,Y29)</f>
        <v>0</v>
      </c>
      <c r="Z39" s="1118">
        <f t="shared" si="13"/>
        <v>0</v>
      </c>
      <c r="AA39" s="1118">
        <f t="shared" si="13"/>
        <v>0</v>
      </c>
      <c r="AB39" s="1118">
        <f t="shared" si="13"/>
        <v>0</v>
      </c>
      <c r="AC39" s="1118">
        <f t="shared" si="13"/>
        <v>0</v>
      </c>
    </row>
    <row r="40" spans="1:29" s="21" customFormat="1">
      <c r="A40" s="402" t="s">
        <v>2514</v>
      </c>
      <c r="B40" s="11"/>
      <c r="C40" s="11"/>
      <c r="D40" s="20" t="s">
        <v>177</v>
      </c>
      <c r="E40" s="20" t="s">
        <v>210</v>
      </c>
      <c r="F40" s="20"/>
      <c r="G40" s="83" t="s">
        <v>2976</v>
      </c>
      <c r="H40" s="83" t="s">
        <v>2977</v>
      </c>
      <c r="I40" s="154"/>
      <c r="J40" s="89"/>
      <c r="K40" s="89"/>
      <c r="L40" s="89"/>
      <c r="M40" s="155"/>
      <c r="N40" s="7"/>
      <c r="O40" s="7"/>
      <c r="P40" s="7"/>
      <c r="Q40" s="7"/>
      <c r="R40" s="11"/>
      <c r="S40" s="21" t="s">
        <v>184</v>
      </c>
      <c r="U40" s="21" t="s">
        <v>2425</v>
      </c>
      <c r="V40" s="21" t="s">
        <v>2553</v>
      </c>
      <c r="W40" s="7"/>
      <c r="X40" s="7"/>
      <c r="Y40" s="1118">
        <f t="shared" si="13"/>
        <v>0</v>
      </c>
      <c r="Z40" s="1118">
        <f t="shared" si="13"/>
        <v>0</v>
      </c>
      <c r="AA40" s="1118">
        <f t="shared" si="13"/>
        <v>0</v>
      </c>
      <c r="AB40" s="1118">
        <f t="shared" si="13"/>
        <v>0</v>
      </c>
      <c r="AC40" s="1118">
        <f t="shared" si="13"/>
        <v>0</v>
      </c>
    </row>
    <row r="41" spans="1:29" s="21" customFormat="1">
      <c r="A41" s="402" t="s">
        <v>2514</v>
      </c>
      <c r="B41" s="29"/>
      <c r="C41" s="29"/>
      <c r="D41" s="9" t="s">
        <v>177</v>
      </c>
      <c r="E41" s="9" t="s">
        <v>210</v>
      </c>
      <c r="F41" s="9"/>
      <c r="G41" s="9" t="s">
        <v>2608</v>
      </c>
      <c r="H41" s="11"/>
      <c r="I41" s="154"/>
      <c r="J41" s="89"/>
      <c r="K41" s="89"/>
      <c r="L41" s="89"/>
      <c r="M41" s="155"/>
      <c r="N41" s="7"/>
      <c r="O41" s="7"/>
      <c r="P41" s="7"/>
      <c r="Q41" s="7"/>
      <c r="R41" s="11"/>
      <c r="S41" s="116" t="s">
        <v>184</v>
      </c>
      <c r="T41" s="116"/>
      <c r="U41" s="116" t="s">
        <v>2425</v>
      </c>
      <c r="V41" s="116" t="s">
        <v>2553</v>
      </c>
      <c r="W41" s="7"/>
      <c r="X41" s="7"/>
      <c r="Y41" s="1120">
        <f t="shared" si="13"/>
        <v>0</v>
      </c>
      <c r="Z41" s="1120">
        <f t="shared" si="13"/>
        <v>0</v>
      </c>
      <c r="AA41" s="1120">
        <f t="shared" si="13"/>
        <v>0</v>
      </c>
      <c r="AB41" s="1120">
        <f t="shared" si="13"/>
        <v>0</v>
      </c>
      <c r="AC41" s="1120">
        <f t="shared" si="13"/>
        <v>0</v>
      </c>
    </row>
    <row r="42" spans="1:29" s="21" customFormat="1">
      <c r="A42" s="402"/>
      <c r="B42" s="11"/>
      <c r="C42" s="11"/>
      <c r="D42" s="20"/>
      <c r="E42" s="20"/>
      <c r="F42" s="20"/>
      <c r="G42" s="11"/>
      <c r="H42" s="11"/>
      <c r="I42" s="154"/>
      <c r="J42" s="89"/>
      <c r="K42" s="89"/>
      <c r="L42" s="89"/>
      <c r="M42" s="155"/>
      <c r="N42" s="7"/>
      <c r="O42" s="7"/>
      <c r="P42" s="7"/>
      <c r="Q42" s="7"/>
      <c r="R42" s="11"/>
      <c r="S42" s="11"/>
      <c r="T42" s="11"/>
      <c r="U42" s="11"/>
      <c r="V42" s="11"/>
      <c r="W42" s="11"/>
      <c r="X42" s="11"/>
      <c r="Y42" s="11"/>
      <c r="Z42" s="11"/>
      <c r="AA42" s="11"/>
      <c r="AB42" s="11"/>
      <c r="AC42" s="11"/>
    </row>
    <row r="43" spans="1:29" s="21" customFormat="1" ht="13.5" customHeight="1">
      <c r="A43" s="402"/>
      <c r="B43" s="11"/>
      <c r="C43" s="11"/>
      <c r="D43" s="20"/>
      <c r="E43" s="20"/>
      <c r="F43" s="20"/>
      <c r="G43" s="11"/>
      <c r="H43" s="11"/>
      <c r="I43" s="154"/>
      <c r="J43" s="89"/>
      <c r="K43" s="89"/>
      <c r="L43" s="89"/>
      <c r="M43" s="155"/>
      <c r="N43" s="7"/>
      <c r="O43" s="7"/>
      <c r="P43" s="7"/>
      <c r="Q43" s="7"/>
      <c r="R43" s="11"/>
      <c r="W43" s="7"/>
      <c r="X43" s="7"/>
      <c r="Y43" s="374"/>
      <c r="Z43" s="374"/>
      <c r="AA43" s="374"/>
      <c r="AB43" s="374"/>
      <c r="AC43" s="374"/>
    </row>
    <row r="44" spans="1:29" s="21" customFormat="1">
      <c r="A44" s="402" t="s">
        <v>2514</v>
      </c>
      <c r="B44" s="11"/>
      <c r="C44" s="11"/>
      <c r="D44" s="20"/>
      <c r="E44" s="20"/>
      <c r="F44" s="20"/>
      <c r="G44" s="83" t="s">
        <v>2976</v>
      </c>
      <c r="H44" s="11" t="s">
        <v>1557</v>
      </c>
      <c r="I44" s="11" t="s">
        <v>255</v>
      </c>
      <c r="J44" s="146"/>
      <c r="K44" s="146"/>
      <c r="L44" s="146"/>
      <c r="M44" s="375"/>
      <c r="N44" s="375"/>
      <c r="O44" s="31"/>
      <c r="P44" s="31"/>
      <c r="Q44" s="31"/>
      <c r="R44" s="11"/>
      <c r="S44" s="21" t="s">
        <v>196</v>
      </c>
      <c r="X44" s="7" t="s">
        <v>207</v>
      </c>
      <c r="Y44" s="354">
        <f t="shared" ref="Y44:AC48" si="14">SUMIF($I$444:$I$539,$I44,Y$444:Y$539)</f>
        <v>0</v>
      </c>
      <c r="Z44" s="354">
        <f t="shared" si="14"/>
        <v>0</v>
      </c>
      <c r="AA44" s="354">
        <f t="shared" si="14"/>
        <v>0</v>
      </c>
      <c r="AB44" s="354">
        <f t="shared" si="14"/>
        <v>0</v>
      </c>
      <c r="AC44" s="354">
        <f t="shared" si="14"/>
        <v>0</v>
      </c>
    </row>
    <row r="45" spans="1:29" s="21" customFormat="1">
      <c r="A45" s="402" t="s">
        <v>2514</v>
      </c>
      <c r="B45" s="11"/>
      <c r="C45" s="11"/>
      <c r="D45" s="20"/>
      <c r="E45" s="20"/>
      <c r="F45" s="20"/>
      <c r="G45" s="83" t="s">
        <v>2976</v>
      </c>
      <c r="H45" s="11" t="s">
        <v>1557</v>
      </c>
      <c r="I45" s="11" t="s">
        <v>415</v>
      </c>
      <c r="J45" s="146"/>
      <c r="K45" s="146"/>
      <c r="L45" s="146"/>
      <c r="M45" s="375"/>
      <c r="N45" s="375"/>
      <c r="O45" s="31"/>
      <c r="P45" s="31"/>
      <c r="Q45" s="31"/>
      <c r="R45" s="11"/>
      <c r="S45" s="21" t="s">
        <v>196</v>
      </c>
      <c r="X45" s="7" t="s">
        <v>207</v>
      </c>
      <c r="Y45" s="354">
        <f t="shared" si="14"/>
        <v>0</v>
      </c>
      <c r="Z45" s="354">
        <f t="shared" si="14"/>
        <v>0</v>
      </c>
      <c r="AA45" s="354">
        <f t="shared" si="14"/>
        <v>0</v>
      </c>
      <c r="AB45" s="354">
        <f t="shared" si="14"/>
        <v>0</v>
      </c>
      <c r="AC45" s="354">
        <f t="shared" si="14"/>
        <v>0</v>
      </c>
    </row>
    <row r="46" spans="1:29" s="21" customFormat="1">
      <c r="A46" s="402" t="s">
        <v>2514</v>
      </c>
      <c r="B46" s="11"/>
      <c r="C46" s="11"/>
      <c r="D46" s="20"/>
      <c r="E46" s="20"/>
      <c r="F46" s="20"/>
      <c r="G46" s="83" t="s">
        <v>2976</v>
      </c>
      <c r="H46" s="11" t="s">
        <v>1557</v>
      </c>
      <c r="I46" s="11" t="s">
        <v>272</v>
      </c>
      <c r="J46" s="146"/>
      <c r="K46" s="146"/>
      <c r="L46" s="146"/>
      <c r="M46" s="375"/>
      <c r="N46" s="375"/>
      <c r="O46" s="31"/>
      <c r="P46" s="31"/>
      <c r="Q46" s="31"/>
      <c r="R46" s="11"/>
      <c r="S46" s="21" t="s">
        <v>196</v>
      </c>
      <c r="X46" s="7" t="s">
        <v>207</v>
      </c>
      <c r="Y46" s="354">
        <f t="shared" si="14"/>
        <v>0</v>
      </c>
      <c r="Z46" s="354">
        <f t="shared" si="14"/>
        <v>0</v>
      </c>
      <c r="AA46" s="354">
        <f t="shared" si="14"/>
        <v>0</v>
      </c>
      <c r="AB46" s="354">
        <f t="shared" si="14"/>
        <v>0</v>
      </c>
      <c r="AC46" s="354">
        <f t="shared" si="14"/>
        <v>0</v>
      </c>
    </row>
    <row r="47" spans="1:29" s="21" customFormat="1">
      <c r="A47" s="402" t="s">
        <v>2514</v>
      </c>
      <c r="B47" s="11"/>
      <c r="C47" s="11"/>
      <c r="D47" s="20"/>
      <c r="E47" s="20"/>
      <c r="F47" s="20"/>
      <c r="G47" s="83" t="s">
        <v>2976</v>
      </c>
      <c r="H47" s="11" t="s">
        <v>1557</v>
      </c>
      <c r="I47" s="11" t="s">
        <v>1644</v>
      </c>
      <c r="J47" s="146"/>
      <c r="K47" s="146"/>
      <c r="L47" s="146"/>
      <c r="M47" s="375"/>
      <c r="N47" s="375"/>
      <c r="O47" s="31"/>
      <c r="P47" s="31"/>
      <c r="Q47" s="31"/>
      <c r="R47" s="11"/>
      <c r="S47" s="21" t="s">
        <v>196</v>
      </c>
      <c r="X47" s="7" t="s">
        <v>207</v>
      </c>
      <c r="Y47" s="354">
        <f t="shared" si="14"/>
        <v>0</v>
      </c>
      <c r="Z47" s="354">
        <f t="shared" si="14"/>
        <v>0</v>
      </c>
      <c r="AA47" s="354">
        <f t="shared" si="14"/>
        <v>0</v>
      </c>
      <c r="AB47" s="354">
        <f t="shared" si="14"/>
        <v>0</v>
      </c>
      <c r="AC47" s="354">
        <f t="shared" si="14"/>
        <v>0</v>
      </c>
    </row>
    <row r="48" spans="1:29" s="21" customFormat="1">
      <c r="A48" s="402" t="s">
        <v>2514</v>
      </c>
      <c r="B48" s="11"/>
      <c r="C48" s="11"/>
      <c r="D48" s="20"/>
      <c r="E48" s="20"/>
      <c r="F48" s="20"/>
      <c r="G48" s="83" t="s">
        <v>2976</v>
      </c>
      <c r="H48" s="11" t="s">
        <v>1557</v>
      </c>
      <c r="I48" s="11" t="s">
        <v>1645</v>
      </c>
      <c r="J48" s="146"/>
      <c r="K48" s="146"/>
      <c r="L48" s="146"/>
      <c r="M48" s="375"/>
      <c r="N48" s="375"/>
      <c r="O48" s="31"/>
      <c r="P48" s="31"/>
      <c r="Q48" s="31"/>
      <c r="R48" s="11"/>
      <c r="S48" s="21" t="s">
        <v>196</v>
      </c>
      <c r="X48" s="7" t="s">
        <v>207</v>
      </c>
      <c r="Y48" s="354">
        <f t="shared" si="14"/>
        <v>0</v>
      </c>
      <c r="Z48" s="354">
        <f t="shared" si="14"/>
        <v>0</v>
      </c>
      <c r="AA48" s="354">
        <f t="shared" si="14"/>
        <v>0</v>
      </c>
      <c r="AB48" s="354">
        <f t="shared" si="14"/>
        <v>0</v>
      </c>
      <c r="AC48" s="354">
        <f t="shared" si="14"/>
        <v>0</v>
      </c>
    </row>
    <row r="50" spans="2:24" s="21" customFormat="1" ht="18">
      <c r="B50" s="28" t="s">
        <v>2567</v>
      </c>
      <c r="C50" s="27"/>
      <c r="D50" s="27"/>
      <c r="E50" s="27"/>
      <c r="F50" s="27"/>
      <c r="G50" s="27"/>
      <c r="H50" s="27"/>
      <c r="I50" s="27"/>
      <c r="J50" s="27"/>
      <c r="K50" s="27"/>
      <c r="L50" s="27"/>
      <c r="M50" s="27"/>
      <c r="N50" s="27"/>
      <c r="O50" s="27"/>
      <c r="P50" s="27"/>
      <c r="Q50" s="27"/>
      <c r="R50" s="27"/>
      <c r="S50" s="27"/>
      <c r="T50" s="27"/>
      <c r="U50" s="27"/>
      <c r="V50" s="27"/>
      <c r="W50" s="27"/>
      <c r="X50" s="27"/>
    </row>
    <row r="51" spans="2:24" s="21" customFormat="1">
      <c r="B51" s="12"/>
      <c r="C51" s="12"/>
      <c r="D51" s="12"/>
      <c r="E51" s="479"/>
      <c r="F51" s="22"/>
      <c r="G51" s="12"/>
      <c r="H51" s="7"/>
      <c r="I51" s="7"/>
      <c r="J51" s="7"/>
      <c r="K51" s="7"/>
      <c r="L51" s="7"/>
      <c r="M51" s="7"/>
      <c r="N51" s="7"/>
      <c r="O51" s="7"/>
      <c r="P51" s="7"/>
      <c r="Q51" s="7"/>
      <c r="R51" s="12"/>
      <c r="S51" s="12"/>
      <c r="T51" s="12"/>
      <c r="U51" s="22"/>
      <c r="V51" s="22"/>
      <c r="W51" s="22"/>
      <c r="X51" s="15"/>
    </row>
    <row r="52" spans="2:24" s="21" customFormat="1">
      <c r="B52" s="12"/>
      <c r="C52" s="34" t="s">
        <v>1557</v>
      </c>
      <c r="D52" s="34"/>
      <c r="E52" s="33"/>
      <c r="F52" s="33"/>
      <c r="G52" s="33"/>
      <c r="H52" s="33"/>
      <c r="I52" s="33"/>
      <c r="J52" s="33"/>
      <c r="K52" s="33"/>
      <c r="L52" s="311"/>
      <c r="M52" s="311"/>
      <c r="N52" s="311"/>
      <c r="O52" s="311"/>
      <c r="P52" s="311"/>
      <c r="Q52" s="311"/>
      <c r="R52" s="34"/>
      <c r="S52" s="34"/>
      <c r="T52" s="34"/>
      <c r="U52" s="33"/>
      <c r="V52" s="33"/>
      <c r="W52" s="33"/>
      <c r="X52" s="33"/>
    </row>
    <row r="53" spans="2:24" s="21" customFormat="1">
      <c r="B53" s="12"/>
      <c r="C53" s="12"/>
      <c r="D53" s="12"/>
      <c r="E53" s="12"/>
      <c r="F53" s="22"/>
      <c r="G53" s="12"/>
      <c r="H53" s="7"/>
      <c r="I53" s="7"/>
      <c r="J53" s="7"/>
      <c r="K53" s="7"/>
      <c r="L53" s="7"/>
      <c r="M53" s="7"/>
      <c r="N53" s="7"/>
      <c r="O53" s="7"/>
      <c r="P53" s="103"/>
      <c r="Q53" s="7"/>
      <c r="R53" s="12"/>
      <c r="S53" s="12"/>
      <c r="T53" s="12"/>
      <c r="U53" s="22"/>
      <c r="V53" s="22"/>
      <c r="W53" s="22"/>
      <c r="X53" s="15"/>
    </row>
    <row r="54" spans="2:24" s="21" customFormat="1" ht="14.25" customHeight="1">
      <c r="B54" s="12"/>
      <c r="C54" s="12"/>
      <c r="D54" s="80" t="s">
        <v>255</v>
      </c>
      <c r="E54" s="81"/>
      <c r="F54" s="81"/>
      <c r="G54" s="81"/>
      <c r="H54" s="81"/>
      <c r="I54" s="81"/>
      <c r="J54" s="81"/>
      <c r="K54" s="81"/>
      <c r="L54" s="81"/>
      <c r="M54" s="81"/>
      <c r="N54" s="81"/>
      <c r="O54" s="81"/>
      <c r="P54" s="106"/>
      <c r="Q54" s="81"/>
      <c r="R54" s="81"/>
      <c r="S54" s="81"/>
      <c r="T54" s="81"/>
      <c r="U54" s="81"/>
      <c r="V54" s="81"/>
      <c r="W54" s="81"/>
      <c r="X54" s="81"/>
    </row>
    <row r="55" spans="2:24" s="21" customFormat="1">
      <c r="B55" s="12"/>
      <c r="C55" s="12"/>
      <c r="D55" s="12"/>
      <c r="E55" s="12"/>
      <c r="F55" s="22"/>
      <c r="G55" s="12"/>
      <c r="H55" s="7"/>
      <c r="I55" s="7"/>
      <c r="J55" s="7"/>
      <c r="K55" s="7"/>
      <c r="L55" s="7"/>
      <c r="M55" s="7"/>
      <c r="N55" s="7"/>
      <c r="O55" s="7"/>
      <c r="P55" s="7"/>
      <c r="Q55" s="7"/>
      <c r="R55" s="12"/>
      <c r="S55" s="12"/>
      <c r="T55" s="12"/>
      <c r="U55" s="22"/>
      <c r="V55" s="22"/>
      <c r="W55" s="22"/>
      <c r="X55" s="15"/>
    </row>
    <row r="56" spans="2:24" s="21" customFormat="1">
      <c r="B56" s="11"/>
      <c r="C56" s="11"/>
      <c r="D56" s="20" t="s">
        <v>177</v>
      </c>
      <c r="E56" s="20" t="s">
        <v>202</v>
      </c>
      <c r="F56" s="88"/>
      <c r="G56" s="83" t="s">
        <v>2976</v>
      </c>
      <c r="H56" s="11" t="s">
        <v>1557</v>
      </c>
      <c r="I56" s="11" t="s">
        <v>255</v>
      </c>
      <c r="J56" s="11" t="s">
        <v>2978</v>
      </c>
      <c r="K56" s="20" t="s">
        <v>216</v>
      </c>
      <c r="L56" s="88"/>
      <c r="M56" s="88"/>
      <c r="N56" s="88"/>
      <c r="O56" s="88"/>
      <c r="P56" s="88"/>
      <c r="Q56" s="88"/>
      <c r="R56" s="11"/>
      <c r="S56" s="21" t="s">
        <v>184</v>
      </c>
      <c r="U56" s="21" t="s">
        <v>2425</v>
      </c>
      <c r="V56" s="21" t="s">
        <v>2540</v>
      </c>
      <c r="X56" s="7" t="s">
        <v>185</v>
      </c>
    </row>
    <row r="57" spans="2:24" s="21" customFormat="1">
      <c r="B57" s="11"/>
      <c r="C57" s="11"/>
      <c r="D57" s="20" t="s">
        <v>177</v>
      </c>
      <c r="E57" s="20" t="s">
        <v>202</v>
      </c>
      <c r="F57" s="88"/>
      <c r="G57" s="20" t="s">
        <v>2976</v>
      </c>
      <c r="H57" s="11" t="s">
        <v>1557</v>
      </c>
      <c r="I57" s="11" t="s">
        <v>255</v>
      </c>
      <c r="J57" s="11" t="s">
        <v>2978</v>
      </c>
      <c r="K57" s="20" t="s">
        <v>216</v>
      </c>
      <c r="L57" s="88"/>
      <c r="M57" s="88"/>
      <c r="N57" s="88"/>
      <c r="O57" s="88"/>
      <c r="P57" s="88"/>
      <c r="Q57" s="88"/>
      <c r="R57" s="11"/>
      <c r="S57" s="21" t="s">
        <v>184</v>
      </c>
      <c r="U57" s="21" t="s">
        <v>2425</v>
      </c>
      <c r="V57" s="21" t="s">
        <v>2540</v>
      </c>
      <c r="X57" s="7" t="s">
        <v>185</v>
      </c>
    </row>
    <row r="58" spans="2:24" s="21" customFormat="1">
      <c r="B58" s="11"/>
      <c r="C58" s="11"/>
      <c r="D58" s="20" t="s">
        <v>177</v>
      </c>
      <c r="E58" s="20" t="s">
        <v>202</v>
      </c>
      <c r="F58" s="88"/>
      <c r="G58" s="20" t="s">
        <v>2976</v>
      </c>
      <c r="H58" s="11" t="s">
        <v>1557</v>
      </c>
      <c r="I58" s="11" t="s">
        <v>255</v>
      </c>
      <c r="J58" s="11" t="s">
        <v>2978</v>
      </c>
      <c r="K58" s="20" t="s">
        <v>216</v>
      </c>
      <c r="L58" s="88"/>
      <c r="M58" s="88"/>
      <c r="N58" s="88"/>
      <c r="O58" s="88"/>
      <c r="P58" s="88"/>
      <c r="Q58" s="88"/>
      <c r="R58" s="11"/>
      <c r="S58" s="21" t="s">
        <v>184</v>
      </c>
      <c r="U58" s="21" t="s">
        <v>2425</v>
      </c>
      <c r="V58" s="21" t="s">
        <v>2540</v>
      </c>
      <c r="X58" s="7" t="s">
        <v>185</v>
      </c>
    </row>
    <row r="59" spans="2:24" s="21" customFormat="1">
      <c r="B59" s="11"/>
      <c r="C59" s="11"/>
      <c r="D59" s="20" t="s">
        <v>177</v>
      </c>
      <c r="E59" s="20" t="s">
        <v>202</v>
      </c>
      <c r="F59" s="88"/>
      <c r="G59" s="20" t="s">
        <v>2976</v>
      </c>
      <c r="H59" s="11" t="s">
        <v>1557</v>
      </c>
      <c r="I59" s="11" t="s">
        <v>255</v>
      </c>
      <c r="J59" s="11" t="s">
        <v>2978</v>
      </c>
      <c r="K59" s="20" t="s">
        <v>216</v>
      </c>
      <c r="L59" s="88"/>
      <c r="M59" s="88"/>
      <c r="N59" s="88"/>
      <c r="O59" s="88"/>
      <c r="P59" s="88"/>
      <c r="Q59" s="88"/>
      <c r="R59" s="11"/>
      <c r="S59" s="21" t="s">
        <v>184</v>
      </c>
      <c r="U59" s="21" t="s">
        <v>2425</v>
      </c>
      <c r="V59" s="21" t="s">
        <v>2540</v>
      </c>
      <c r="X59" s="7" t="s">
        <v>185</v>
      </c>
    </row>
    <row r="60" spans="2:24" s="21" customFormat="1">
      <c r="B60" s="11"/>
      <c r="C60" s="11"/>
      <c r="D60" s="15" t="s">
        <v>177</v>
      </c>
      <c r="E60" s="15" t="s">
        <v>202</v>
      </c>
      <c r="F60" s="88"/>
      <c r="G60" s="15" t="s">
        <v>2976</v>
      </c>
      <c r="H60" s="11" t="s">
        <v>1557</v>
      </c>
      <c r="I60" s="11" t="s">
        <v>255</v>
      </c>
      <c r="J60" s="11" t="s">
        <v>2978</v>
      </c>
      <c r="K60" s="15" t="s">
        <v>216</v>
      </c>
      <c r="L60" s="88"/>
      <c r="M60" s="88"/>
      <c r="N60" s="88"/>
      <c r="O60" s="88"/>
      <c r="P60" s="88"/>
      <c r="Q60" s="88"/>
      <c r="R60" s="11"/>
      <c r="S60" s="13" t="s">
        <v>184</v>
      </c>
      <c r="T60" s="13"/>
      <c r="U60" s="21" t="s">
        <v>2425</v>
      </c>
      <c r="V60" s="21" t="s">
        <v>2540</v>
      </c>
      <c r="W60" s="13"/>
      <c r="X60" s="15" t="s">
        <v>185</v>
      </c>
    </row>
    <row r="61" spans="2:24" s="21" customFormat="1">
      <c r="B61" s="11"/>
      <c r="C61" s="11"/>
      <c r="D61" s="15" t="s">
        <v>177</v>
      </c>
      <c r="E61" s="15" t="s">
        <v>202</v>
      </c>
      <c r="F61" s="88"/>
      <c r="G61" s="15" t="s">
        <v>2976</v>
      </c>
      <c r="H61" s="11" t="s">
        <v>1557</v>
      </c>
      <c r="I61" s="11" t="s">
        <v>255</v>
      </c>
      <c r="J61" s="11" t="s">
        <v>2978</v>
      </c>
      <c r="K61" s="15" t="s">
        <v>216</v>
      </c>
      <c r="L61" s="88"/>
      <c r="M61" s="88"/>
      <c r="N61" s="88"/>
      <c r="O61" s="88"/>
      <c r="P61" s="88"/>
      <c r="Q61" s="88"/>
      <c r="R61" s="11"/>
      <c r="S61" s="23" t="s">
        <v>184</v>
      </c>
      <c r="T61" s="23"/>
      <c r="U61" s="21" t="s">
        <v>2425</v>
      </c>
      <c r="V61" s="21" t="s">
        <v>2540</v>
      </c>
      <c r="W61" s="23"/>
      <c r="X61" s="15" t="s">
        <v>185</v>
      </c>
    </row>
    <row r="62" spans="2:24" s="21" customFormat="1">
      <c r="B62" s="11"/>
      <c r="C62" s="11"/>
      <c r="D62" s="15" t="s">
        <v>177</v>
      </c>
      <c r="E62" s="15" t="s">
        <v>202</v>
      </c>
      <c r="F62" s="88"/>
      <c r="G62" s="15" t="s">
        <v>2976</v>
      </c>
      <c r="H62" s="11" t="s">
        <v>1557</v>
      </c>
      <c r="I62" s="11" t="s">
        <v>255</v>
      </c>
      <c r="J62" s="11" t="s">
        <v>2978</v>
      </c>
      <c r="K62" s="15" t="s">
        <v>216</v>
      </c>
      <c r="L62" s="88"/>
      <c r="M62" s="88"/>
      <c r="N62" s="88"/>
      <c r="O62" s="88"/>
      <c r="P62" s="88"/>
      <c r="Q62" s="88"/>
      <c r="R62" s="11"/>
      <c r="S62" s="23" t="s">
        <v>184</v>
      </c>
      <c r="T62" s="23"/>
      <c r="U62" s="21" t="s">
        <v>2425</v>
      </c>
      <c r="V62" s="21" t="s">
        <v>2540</v>
      </c>
      <c r="W62" s="23"/>
      <c r="X62" s="15" t="s">
        <v>185</v>
      </c>
    </row>
    <row r="63" spans="2:24" s="21" customFormat="1">
      <c r="B63" s="11"/>
      <c r="C63" s="11"/>
      <c r="D63" s="15" t="s">
        <v>177</v>
      </c>
      <c r="E63" s="15" t="s">
        <v>202</v>
      </c>
      <c r="F63" s="88"/>
      <c r="G63" s="15" t="s">
        <v>2976</v>
      </c>
      <c r="H63" s="11" t="s">
        <v>1557</v>
      </c>
      <c r="I63" s="11" t="s">
        <v>255</v>
      </c>
      <c r="J63" s="11" t="s">
        <v>2978</v>
      </c>
      <c r="K63" s="15" t="s">
        <v>216</v>
      </c>
      <c r="L63" s="88"/>
      <c r="M63" s="88"/>
      <c r="N63" s="88"/>
      <c r="O63" s="88"/>
      <c r="P63" s="88"/>
      <c r="Q63" s="88"/>
      <c r="R63" s="11"/>
      <c r="S63" s="23" t="s">
        <v>184</v>
      </c>
      <c r="T63" s="23"/>
      <c r="U63" s="21" t="s">
        <v>2425</v>
      </c>
      <c r="V63" s="21" t="s">
        <v>2540</v>
      </c>
      <c r="W63" s="23"/>
      <c r="X63" s="15" t="s">
        <v>185</v>
      </c>
    </row>
    <row r="64" spans="2:24" s="21" customFormat="1">
      <c r="B64" s="11"/>
      <c r="C64" s="11"/>
      <c r="D64" s="20" t="s">
        <v>177</v>
      </c>
      <c r="E64" s="20" t="s">
        <v>202</v>
      </c>
      <c r="F64" s="88"/>
      <c r="G64" s="20" t="s">
        <v>2976</v>
      </c>
      <c r="H64" s="11" t="s">
        <v>1557</v>
      </c>
      <c r="I64" s="11" t="s">
        <v>255</v>
      </c>
      <c r="J64" s="11" t="s">
        <v>2978</v>
      </c>
      <c r="K64" s="20" t="s">
        <v>216</v>
      </c>
      <c r="L64" s="88"/>
      <c r="M64" s="88"/>
      <c r="N64" s="88"/>
      <c r="O64" s="88"/>
      <c r="P64" s="88"/>
      <c r="Q64" s="88"/>
      <c r="R64" s="11"/>
      <c r="S64" s="21" t="s">
        <v>184</v>
      </c>
      <c r="U64" s="21" t="s">
        <v>2425</v>
      </c>
      <c r="V64" s="21" t="s">
        <v>2540</v>
      </c>
      <c r="X64" s="7" t="s">
        <v>185</v>
      </c>
    </row>
    <row r="65" spans="4:24" s="21" customFormat="1">
      <c r="D65" s="20" t="s">
        <v>177</v>
      </c>
      <c r="E65" s="20" t="s">
        <v>202</v>
      </c>
      <c r="F65" s="88"/>
      <c r="G65" s="20" t="s">
        <v>2976</v>
      </c>
      <c r="H65" s="11" t="s">
        <v>1557</v>
      </c>
      <c r="I65" s="11" t="s">
        <v>255</v>
      </c>
      <c r="J65" s="11" t="s">
        <v>2978</v>
      </c>
      <c r="K65" s="20" t="s">
        <v>216</v>
      </c>
      <c r="L65" s="88"/>
      <c r="M65" s="88"/>
      <c r="N65" s="88"/>
      <c r="O65" s="88"/>
      <c r="P65" s="88"/>
      <c r="Q65" s="88"/>
      <c r="R65" s="11"/>
      <c r="S65" s="21" t="s">
        <v>184</v>
      </c>
      <c r="U65" s="21" t="s">
        <v>2425</v>
      </c>
      <c r="V65" s="21" t="s">
        <v>2540</v>
      </c>
      <c r="X65" s="7" t="s">
        <v>185</v>
      </c>
    </row>
    <row r="66" spans="4:24" s="21" customFormat="1">
      <c r="D66" s="20" t="s">
        <v>177</v>
      </c>
      <c r="E66" s="20" t="s">
        <v>202</v>
      </c>
      <c r="F66" s="88"/>
      <c r="G66" s="20" t="s">
        <v>2976</v>
      </c>
      <c r="H66" s="11" t="s">
        <v>1557</v>
      </c>
      <c r="I66" s="11" t="s">
        <v>255</v>
      </c>
      <c r="J66" s="11" t="s">
        <v>2978</v>
      </c>
      <c r="K66" s="20" t="s">
        <v>216</v>
      </c>
      <c r="L66" s="88"/>
      <c r="M66" s="88"/>
      <c r="N66" s="88"/>
      <c r="O66" s="88"/>
      <c r="P66" s="88"/>
      <c r="Q66" s="88"/>
      <c r="R66" s="11"/>
      <c r="S66" s="21" t="s">
        <v>184</v>
      </c>
      <c r="U66" s="21" t="s">
        <v>2425</v>
      </c>
      <c r="V66" s="21" t="s">
        <v>2540</v>
      </c>
      <c r="X66" s="7" t="s">
        <v>185</v>
      </c>
    </row>
    <row r="67" spans="4:24" s="21" customFormat="1">
      <c r="D67" s="20" t="s">
        <v>177</v>
      </c>
      <c r="E67" s="20" t="s">
        <v>202</v>
      </c>
      <c r="F67" s="88"/>
      <c r="G67" s="20" t="s">
        <v>2976</v>
      </c>
      <c r="H67" s="11" t="s">
        <v>1557</v>
      </c>
      <c r="I67" s="11" t="s">
        <v>255</v>
      </c>
      <c r="J67" s="11" t="s">
        <v>2978</v>
      </c>
      <c r="K67" s="20" t="s">
        <v>216</v>
      </c>
      <c r="L67" s="88"/>
      <c r="M67" s="88"/>
      <c r="N67" s="88"/>
      <c r="O67" s="88"/>
      <c r="P67" s="88"/>
      <c r="Q67" s="88"/>
      <c r="R67" s="11"/>
      <c r="S67" s="21" t="s">
        <v>184</v>
      </c>
      <c r="U67" s="21" t="s">
        <v>2425</v>
      </c>
      <c r="V67" s="21" t="s">
        <v>2540</v>
      </c>
      <c r="X67" s="7" t="s">
        <v>185</v>
      </c>
    </row>
    <row r="68" spans="4:24" s="21" customFormat="1">
      <c r="D68" s="15" t="s">
        <v>177</v>
      </c>
      <c r="E68" s="15" t="s">
        <v>202</v>
      </c>
      <c r="F68" s="88"/>
      <c r="G68" s="15" t="s">
        <v>2976</v>
      </c>
      <c r="H68" s="11" t="s">
        <v>1557</v>
      </c>
      <c r="I68" s="11" t="s">
        <v>255</v>
      </c>
      <c r="J68" s="11" t="s">
        <v>2978</v>
      </c>
      <c r="K68" s="15" t="s">
        <v>216</v>
      </c>
      <c r="L68" s="88"/>
      <c r="M68" s="88"/>
      <c r="N68" s="88"/>
      <c r="O68" s="88"/>
      <c r="P68" s="88"/>
      <c r="Q68" s="88"/>
      <c r="R68" s="11"/>
      <c r="S68" s="13" t="s">
        <v>184</v>
      </c>
      <c r="T68" s="13"/>
      <c r="U68" s="21" t="s">
        <v>2425</v>
      </c>
      <c r="V68" s="21" t="s">
        <v>2540</v>
      </c>
      <c r="W68" s="13"/>
      <c r="X68" s="15" t="s">
        <v>185</v>
      </c>
    </row>
    <row r="69" spans="4:24" s="21" customFormat="1">
      <c r="D69" s="15" t="s">
        <v>177</v>
      </c>
      <c r="E69" s="15" t="s">
        <v>202</v>
      </c>
      <c r="F69" s="88"/>
      <c r="G69" s="15" t="s">
        <v>2976</v>
      </c>
      <c r="H69" s="11" t="s">
        <v>1557</v>
      </c>
      <c r="I69" s="11" t="s">
        <v>255</v>
      </c>
      <c r="J69" s="11" t="s">
        <v>2978</v>
      </c>
      <c r="K69" s="15" t="s">
        <v>216</v>
      </c>
      <c r="L69" s="88"/>
      <c r="M69" s="88"/>
      <c r="N69" s="88"/>
      <c r="O69" s="88"/>
      <c r="P69" s="88"/>
      <c r="Q69" s="88"/>
      <c r="R69" s="11"/>
      <c r="S69" s="23" t="s">
        <v>184</v>
      </c>
      <c r="T69" s="23"/>
      <c r="U69" s="21" t="s">
        <v>2425</v>
      </c>
      <c r="V69" s="21" t="s">
        <v>2540</v>
      </c>
      <c r="W69" s="23"/>
      <c r="X69" s="15" t="s">
        <v>185</v>
      </c>
    </row>
    <row r="70" spans="4:24" s="21" customFormat="1">
      <c r="D70" s="15" t="s">
        <v>177</v>
      </c>
      <c r="E70" s="15" t="s">
        <v>202</v>
      </c>
      <c r="F70" s="88"/>
      <c r="G70" s="15" t="s">
        <v>2976</v>
      </c>
      <c r="H70" s="11" t="s">
        <v>1557</v>
      </c>
      <c r="I70" s="11" t="s">
        <v>255</v>
      </c>
      <c r="J70" s="11" t="s">
        <v>2978</v>
      </c>
      <c r="K70" s="15" t="s">
        <v>216</v>
      </c>
      <c r="L70" s="88"/>
      <c r="M70" s="88"/>
      <c r="N70" s="88"/>
      <c r="O70" s="88"/>
      <c r="P70" s="88"/>
      <c r="Q70" s="88"/>
      <c r="R70" s="11"/>
      <c r="S70" s="23" t="s">
        <v>184</v>
      </c>
      <c r="T70" s="23"/>
      <c r="U70" s="21" t="s">
        <v>2425</v>
      </c>
      <c r="V70" s="21" t="s">
        <v>2540</v>
      </c>
      <c r="W70" s="23"/>
      <c r="X70" s="15" t="s">
        <v>185</v>
      </c>
    </row>
    <row r="71" spans="4:24" s="21" customFormat="1">
      <c r="D71" s="15" t="s">
        <v>177</v>
      </c>
      <c r="E71" s="15" t="s">
        <v>202</v>
      </c>
      <c r="F71" s="88"/>
      <c r="G71" s="15" t="s">
        <v>2976</v>
      </c>
      <c r="H71" s="11" t="s">
        <v>1557</v>
      </c>
      <c r="I71" s="11" t="s">
        <v>255</v>
      </c>
      <c r="J71" s="11" t="s">
        <v>2979</v>
      </c>
      <c r="K71" s="15" t="s">
        <v>216</v>
      </c>
      <c r="L71" s="88"/>
      <c r="M71" s="88"/>
      <c r="N71" s="88"/>
      <c r="O71" s="88"/>
      <c r="P71" s="88"/>
      <c r="Q71" s="88"/>
      <c r="R71" s="11"/>
      <c r="S71" s="23" t="s">
        <v>184</v>
      </c>
      <c r="T71" s="23"/>
      <c r="U71" s="21" t="s">
        <v>2425</v>
      </c>
      <c r="V71" s="21" t="s">
        <v>2540</v>
      </c>
      <c r="W71" s="23"/>
      <c r="X71" s="15" t="s">
        <v>185</v>
      </c>
    </row>
    <row r="72" spans="4:24" s="21" customFormat="1">
      <c r="D72" s="11"/>
      <c r="E72" s="11"/>
      <c r="F72" s="11"/>
      <c r="G72" s="11"/>
      <c r="H72" s="11"/>
      <c r="I72" s="11"/>
      <c r="J72" s="11"/>
      <c r="K72" s="11"/>
      <c r="L72" s="11"/>
      <c r="M72" s="11"/>
      <c r="N72" s="11"/>
      <c r="O72" s="11"/>
      <c r="P72" s="11"/>
      <c r="Q72" s="11"/>
      <c r="R72" s="11"/>
      <c r="S72" s="11"/>
      <c r="T72" s="11"/>
      <c r="U72" s="11"/>
      <c r="V72" s="11"/>
      <c r="W72" s="11"/>
      <c r="X72" s="11"/>
    </row>
    <row r="73" spans="4:24" s="21" customFormat="1" ht="14.25" customHeight="1">
      <c r="D73" s="80" t="s">
        <v>415</v>
      </c>
      <c r="E73" s="81"/>
      <c r="F73" s="81"/>
      <c r="G73" s="81"/>
      <c r="H73" s="81"/>
      <c r="I73" s="81"/>
      <c r="J73" s="81"/>
      <c r="K73" s="81"/>
      <c r="L73" s="81"/>
      <c r="M73" s="81"/>
      <c r="N73" s="81"/>
      <c r="O73" s="81"/>
      <c r="P73" s="106"/>
      <c r="Q73" s="81"/>
      <c r="R73" s="81"/>
      <c r="S73" s="81"/>
      <c r="T73" s="81"/>
      <c r="U73" s="81"/>
      <c r="V73" s="81"/>
      <c r="W73" s="81"/>
      <c r="X73" s="81"/>
    </row>
    <row r="74" spans="4:24" s="21" customFormat="1">
      <c r="D74" s="12"/>
      <c r="E74" s="12"/>
      <c r="F74" s="22"/>
      <c r="G74" s="12"/>
      <c r="H74" s="7"/>
      <c r="I74" s="7"/>
      <c r="J74" s="7"/>
      <c r="K74" s="7"/>
      <c r="L74" s="7"/>
      <c r="M74" s="7"/>
      <c r="N74" s="7"/>
      <c r="O74" s="7"/>
      <c r="P74" s="7"/>
      <c r="Q74" s="7"/>
      <c r="R74" s="12"/>
      <c r="S74" s="22"/>
      <c r="T74" s="22"/>
      <c r="U74" s="22"/>
      <c r="V74" s="22"/>
      <c r="W74" s="22"/>
      <c r="X74" s="15"/>
    </row>
    <row r="75" spans="4:24" s="21" customFormat="1">
      <c r="D75" s="20" t="s">
        <v>177</v>
      </c>
      <c r="E75" s="20" t="s">
        <v>210</v>
      </c>
      <c r="F75" s="88"/>
      <c r="G75" s="83" t="s">
        <v>2976</v>
      </c>
      <c r="H75" s="11" t="s">
        <v>1557</v>
      </c>
      <c r="I75" s="11" t="s">
        <v>415</v>
      </c>
      <c r="J75" s="11" t="s">
        <v>2978</v>
      </c>
      <c r="K75" s="20" t="s">
        <v>216</v>
      </c>
      <c r="L75" s="88"/>
      <c r="M75" s="88"/>
      <c r="N75" s="88"/>
      <c r="O75" s="88"/>
      <c r="P75" s="88"/>
      <c r="Q75" s="88"/>
      <c r="R75" s="11"/>
      <c r="S75" s="21" t="s">
        <v>184</v>
      </c>
      <c r="U75" s="21" t="s">
        <v>2425</v>
      </c>
      <c r="V75" s="21" t="s">
        <v>2540</v>
      </c>
      <c r="X75" s="7" t="s">
        <v>185</v>
      </c>
    </row>
    <row r="76" spans="4:24" s="21" customFormat="1">
      <c r="D76" s="20" t="s">
        <v>177</v>
      </c>
      <c r="E76" s="20" t="s">
        <v>210</v>
      </c>
      <c r="F76" s="88"/>
      <c r="G76" s="20" t="s">
        <v>2976</v>
      </c>
      <c r="H76" s="11" t="s">
        <v>1557</v>
      </c>
      <c r="I76" s="11" t="s">
        <v>415</v>
      </c>
      <c r="J76" s="11" t="s">
        <v>2978</v>
      </c>
      <c r="K76" s="20" t="s">
        <v>216</v>
      </c>
      <c r="L76" s="88"/>
      <c r="M76" s="88"/>
      <c r="N76" s="88"/>
      <c r="O76" s="88"/>
      <c r="P76" s="88"/>
      <c r="Q76" s="88"/>
      <c r="R76" s="11"/>
      <c r="S76" s="21" t="s">
        <v>184</v>
      </c>
      <c r="U76" s="21" t="s">
        <v>2425</v>
      </c>
      <c r="V76" s="21" t="s">
        <v>2540</v>
      </c>
      <c r="X76" s="7" t="s">
        <v>185</v>
      </c>
    </row>
    <row r="77" spans="4:24" s="21" customFormat="1">
      <c r="D77" s="20" t="s">
        <v>177</v>
      </c>
      <c r="E77" s="20" t="s">
        <v>210</v>
      </c>
      <c r="F77" s="88"/>
      <c r="G77" s="20" t="s">
        <v>2976</v>
      </c>
      <c r="H77" s="11" t="s">
        <v>1557</v>
      </c>
      <c r="I77" s="11" t="s">
        <v>415</v>
      </c>
      <c r="J77" s="11" t="s">
        <v>2978</v>
      </c>
      <c r="K77" s="20" t="s">
        <v>216</v>
      </c>
      <c r="L77" s="88"/>
      <c r="M77" s="88"/>
      <c r="N77" s="88"/>
      <c r="O77" s="88"/>
      <c r="P77" s="88"/>
      <c r="Q77" s="88"/>
      <c r="R77" s="11"/>
      <c r="S77" s="21" t="s">
        <v>184</v>
      </c>
      <c r="U77" s="21" t="s">
        <v>2425</v>
      </c>
      <c r="V77" s="21" t="s">
        <v>2540</v>
      </c>
      <c r="X77" s="7" t="s">
        <v>185</v>
      </c>
    </row>
    <row r="78" spans="4:24" s="21" customFormat="1">
      <c r="D78" s="20" t="s">
        <v>177</v>
      </c>
      <c r="E78" s="20" t="s">
        <v>210</v>
      </c>
      <c r="F78" s="88"/>
      <c r="G78" s="20" t="s">
        <v>2976</v>
      </c>
      <c r="H78" s="11" t="s">
        <v>1557</v>
      </c>
      <c r="I78" s="11" t="s">
        <v>415</v>
      </c>
      <c r="J78" s="11" t="s">
        <v>2978</v>
      </c>
      <c r="K78" s="20" t="s">
        <v>216</v>
      </c>
      <c r="L78" s="88"/>
      <c r="M78" s="88"/>
      <c r="N78" s="88"/>
      <c r="O78" s="88"/>
      <c r="P78" s="88"/>
      <c r="Q78" s="88"/>
      <c r="R78" s="11"/>
      <c r="S78" s="21" t="s">
        <v>184</v>
      </c>
      <c r="U78" s="21" t="s">
        <v>2425</v>
      </c>
      <c r="V78" s="21" t="s">
        <v>2540</v>
      </c>
      <c r="X78" s="7" t="s">
        <v>185</v>
      </c>
    </row>
    <row r="79" spans="4:24" s="21" customFormat="1">
      <c r="D79" s="15" t="s">
        <v>177</v>
      </c>
      <c r="E79" s="15" t="s">
        <v>210</v>
      </c>
      <c r="F79" s="88"/>
      <c r="G79" s="15" t="s">
        <v>2976</v>
      </c>
      <c r="H79" s="11" t="s">
        <v>1557</v>
      </c>
      <c r="I79" s="11" t="s">
        <v>415</v>
      </c>
      <c r="J79" s="11" t="s">
        <v>2978</v>
      </c>
      <c r="K79" s="15" t="s">
        <v>216</v>
      </c>
      <c r="L79" s="88"/>
      <c r="M79" s="88"/>
      <c r="N79" s="88"/>
      <c r="O79" s="88"/>
      <c r="P79" s="88"/>
      <c r="Q79" s="88"/>
      <c r="R79" s="11"/>
      <c r="S79" s="13" t="s">
        <v>184</v>
      </c>
      <c r="T79" s="13"/>
      <c r="U79" s="21" t="s">
        <v>2425</v>
      </c>
      <c r="V79" s="21" t="s">
        <v>2540</v>
      </c>
      <c r="W79" s="13"/>
      <c r="X79" s="15" t="s">
        <v>185</v>
      </c>
    </row>
    <row r="80" spans="4:24" s="21" customFormat="1">
      <c r="D80" s="15" t="s">
        <v>177</v>
      </c>
      <c r="E80" s="15" t="s">
        <v>210</v>
      </c>
      <c r="F80" s="88"/>
      <c r="G80" s="15" t="s">
        <v>2976</v>
      </c>
      <c r="H80" s="11" t="s">
        <v>1557</v>
      </c>
      <c r="I80" s="11" t="s">
        <v>415</v>
      </c>
      <c r="J80" s="11" t="s">
        <v>2978</v>
      </c>
      <c r="K80" s="15" t="s">
        <v>216</v>
      </c>
      <c r="L80" s="88"/>
      <c r="M80" s="88"/>
      <c r="N80" s="88"/>
      <c r="O80" s="88"/>
      <c r="P80" s="88"/>
      <c r="Q80" s="88"/>
      <c r="R80" s="11"/>
      <c r="S80" s="23" t="s">
        <v>184</v>
      </c>
      <c r="T80" s="23"/>
      <c r="U80" s="21" t="s">
        <v>2425</v>
      </c>
      <c r="V80" s="21" t="s">
        <v>2540</v>
      </c>
      <c r="W80" s="23"/>
      <c r="X80" s="15" t="s">
        <v>185</v>
      </c>
    </row>
    <row r="81" spans="4:24" s="21" customFormat="1">
      <c r="D81" s="15" t="s">
        <v>177</v>
      </c>
      <c r="E81" s="15" t="s">
        <v>210</v>
      </c>
      <c r="F81" s="88"/>
      <c r="G81" s="15" t="s">
        <v>2976</v>
      </c>
      <c r="H81" s="11" t="s">
        <v>1557</v>
      </c>
      <c r="I81" s="11" t="s">
        <v>415</v>
      </c>
      <c r="J81" s="11" t="s">
        <v>2978</v>
      </c>
      <c r="K81" s="15" t="s">
        <v>216</v>
      </c>
      <c r="L81" s="88"/>
      <c r="M81" s="88"/>
      <c r="N81" s="88"/>
      <c r="O81" s="88"/>
      <c r="P81" s="88"/>
      <c r="Q81" s="88"/>
      <c r="R81" s="11"/>
      <c r="S81" s="23" t="s">
        <v>184</v>
      </c>
      <c r="T81" s="23"/>
      <c r="U81" s="21" t="s">
        <v>2425</v>
      </c>
      <c r="V81" s="21" t="s">
        <v>2540</v>
      </c>
      <c r="W81" s="23"/>
      <c r="X81" s="15" t="s">
        <v>185</v>
      </c>
    </row>
    <row r="82" spans="4:24" s="21" customFormat="1">
      <c r="D82" s="15" t="s">
        <v>177</v>
      </c>
      <c r="E82" s="15" t="s">
        <v>210</v>
      </c>
      <c r="F82" s="88"/>
      <c r="G82" s="15" t="s">
        <v>2976</v>
      </c>
      <c r="H82" s="11" t="s">
        <v>1557</v>
      </c>
      <c r="I82" s="11" t="s">
        <v>415</v>
      </c>
      <c r="J82" s="11" t="s">
        <v>2978</v>
      </c>
      <c r="K82" s="15" t="s">
        <v>216</v>
      </c>
      <c r="L82" s="88"/>
      <c r="M82" s="88"/>
      <c r="N82" s="88"/>
      <c r="O82" s="88"/>
      <c r="P82" s="88"/>
      <c r="Q82" s="88"/>
      <c r="R82" s="11"/>
      <c r="S82" s="23" t="s">
        <v>184</v>
      </c>
      <c r="T82" s="23"/>
      <c r="U82" s="21" t="s">
        <v>2425</v>
      </c>
      <c r="V82" s="21" t="s">
        <v>2540</v>
      </c>
      <c r="W82" s="23"/>
      <c r="X82" s="15" t="s">
        <v>185</v>
      </c>
    </row>
    <row r="83" spans="4:24" s="21" customFormat="1">
      <c r="D83" s="20" t="s">
        <v>177</v>
      </c>
      <c r="E83" s="20" t="s">
        <v>210</v>
      </c>
      <c r="F83" s="88"/>
      <c r="G83" s="20" t="s">
        <v>2976</v>
      </c>
      <c r="H83" s="11" t="s">
        <v>1557</v>
      </c>
      <c r="I83" s="11" t="s">
        <v>415</v>
      </c>
      <c r="J83" s="11" t="s">
        <v>2978</v>
      </c>
      <c r="K83" s="20" t="s">
        <v>216</v>
      </c>
      <c r="L83" s="88"/>
      <c r="M83" s="88"/>
      <c r="N83" s="88"/>
      <c r="O83" s="88"/>
      <c r="P83" s="88"/>
      <c r="Q83" s="88"/>
      <c r="R83" s="11"/>
      <c r="S83" s="21" t="s">
        <v>184</v>
      </c>
      <c r="U83" s="21" t="s">
        <v>2425</v>
      </c>
      <c r="V83" s="21" t="s">
        <v>2540</v>
      </c>
      <c r="X83" s="7" t="s">
        <v>185</v>
      </c>
    </row>
    <row r="84" spans="4:24" s="21" customFormat="1">
      <c r="D84" s="20" t="s">
        <v>177</v>
      </c>
      <c r="E84" s="20" t="s">
        <v>210</v>
      </c>
      <c r="F84" s="88"/>
      <c r="G84" s="20" t="s">
        <v>2976</v>
      </c>
      <c r="H84" s="11" t="s">
        <v>1557</v>
      </c>
      <c r="I84" s="11" t="s">
        <v>415</v>
      </c>
      <c r="J84" s="11" t="s">
        <v>2978</v>
      </c>
      <c r="K84" s="20" t="s">
        <v>216</v>
      </c>
      <c r="L84" s="88"/>
      <c r="M84" s="88"/>
      <c r="N84" s="88"/>
      <c r="O84" s="88"/>
      <c r="P84" s="88"/>
      <c r="Q84" s="88"/>
      <c r="R84" s="11"/>
      <c r="S84" s="21" t="s">
        <v>184</v>
      </c>
      <c r="U84" s="21" t="s">
        <v>2425</v>
      </c>
      <c r="V84" s="21" t="s">
        <v>2540</v>
      </c>
      <c r="X84" s="7" t="s">
        <v>185</v>
      </c>
    </row>
    <row r="85" spans="4:24" s="21" customFormat="1">
      <c r="D85" s="20" t="s">
        <v>177</v>
      </c>
      <c r="E85" s="20" t="s">
        <v>210</v>
      </c>
      <c r="F85" s="88"/>
      <c r="G85" s="20" t="s">
        <v>2976</v>
      </c>
      <c r="H85" s="11" t="s">
        <v>1557</v>
      </c>
      <c r="I85" s="11" t="s">
        <v>415</v>
      </c>
      <c r="J85" s="11" t="s">
        <v>2978</v>
      </c>
      <c r="K85" s="20" t="s">
        <v>216</v>
      </c>
      <c r="L85" s="88"/>
      <c r="M85" s="88"/>
      <c r="N85" s="88"/>
      <c r="O85" s="88"/>
      <c r="P85" s="88"/>
      <c r="Q85" s="88"/>
      <c r="R85" s="11"/>
      <c r="S85" s="21" t="s">
        <v>184</v>
      </c>
      <c r="U85" s="21" t="s">
        <v>2425</v>
      </c>
      <c r="V85" s="21" t="s">
        <v>2540</v>
      </c>
      <c r="X85" s="7" t="s">
        <v>185</v>
      </c>
    </row>
    <row r="86" spans="4:24" s="21" customFormat="1">
      <c r="D86" s="20" t="s">
        <v>177</v>
      </c>
      <c r="E86" s="20" t="s">
        <v>210</v>
      </c>
      <c r="F86" s="88"/>
      <c r="G86" s="20" t="s">
        <v>2976</v>
      </c>
      <c r="H86" s="11" t="s">
        <v>1557</v>
      </c>
      <c r="I86" s="11" t="s">
        <v>415</v>
      </c>
      <c r="J86" s="11" t="s">
        <v>2978</v>
      </c>
      <c r="K86" s="20" t="s">
        <v>216</v>
      </c>
      <c r="L86" s="88"/>
      <c r="M86" s="88"/>
      <c r="N86" s="88"/>
      <c r="O86" s="88"/>
      <c r="P86" s="88"/>
      <c r="Q86" s="88"/>
      <c r="R86" s="11"/>
      <c r="S86" s="21" t="s">
        <v>184</v>
      </c>
      <c r="U86" s="21" t="s">
        <v>2425</v>
      </c>
      <c r="V86" s="21" t="s">
        <v>2540</v>
      </c>
      <c r="X86" s="7" t="s">
        <v>185</v>
      </c>
    </row>
    <row r="87" spans="4:24" s="21" customFormat="1">
      <c r="D87" s="15" t="s">
        <v>177</v>
      </c>
      <c r="E87" s="15" t="s">
        <v>210</v>
      </c>
      <c r="F87" s="88"/>
      <c r="G87" s="15" t="s">
        <v>2976</v>
      </c>
      <c r="H87" s="11" t="s">
        <v>1557</v>
      </c>
      <c r="I87" s="11" t="s">
        <v>415</v>
      </c>
      <c r="J87" s="11" t="s">
        <v>2978</v>
      </c>
      <c r="K87" s="15" t="s">
        <v>216</v>
      </c>
      <c r="L87" s="88"/>
      <c r="M87" s="88"/>
      <c r="N87" s="88"/>
      <c r="O87" s="88"/>
      <c r="P87" s="88"/>
      <c r="Q87" s="88"/>
      <c r="R87" s="11"/>
      <c r="S87" s="13" t="s">
        <v>184</v>
      </c>
      <c r="T87" s="13"/>
      <c r="U87" s="21" t="s">
        <v>2425</v>
      </c>
      <c r="V87" s="21" t="s">
        <v>2540</v>
      </c>
      <c r="W87" s="13"/>
      <c r="X87" s="15" t="s">
        <v>185</v>
      </c>
    </row>
    <row r="88" spans="4:24" s="21" customFormat="1">
      <c r="D88" s="15" t="s">
        <v>177</v>
      </c>
      <c r="E88" s="15" t="s">
        <v>210</v>
      </c>
      <c r="F88" s="88"/>
      <c r="G88" s="15" t="s">
        <v>2976</v>
      </c>
      <c r="H88" s="11" t="s">
        <v>1557</v>
      </c>
      <c r="I88" s="11" t="s">
        <v>415</v>
      </c>
      <c r="J88" s="11" t="s">
        <v>2978</v>
      </c>
      <c r="K88" s="15" t="s">
        <v>216</v>
      </c>
      <c r="L88" s="88"/>
      <c r="M88" s="88"/>
      <c r="N88" s="88"/>
      <c r="O88" s="1318"/>
      <c r="P88" s="88"/>
      <c r="Q88" s="88"/>
      <c r="R88" s="11"/>
      <c r="S88" s="23" t="s">
        <v>184</v>
      </c>
      <c r="T88" s="23"/>
      <c r="U88" s="21" t="s">
        <v>2425</v>
      </c>
      <c r="V88" s="21" t="s">
        <v>2540</v>
      </c>
      <c r="W88" s="23"/>
      <c r="X88" s="15" t="s">
        <v>185</v>
      </c>
    </row>
    <row r="89" spans="4:24" s="21" customFormat="1">
      <c r="D89" s="15" t="s">
        <v>177</v>
      </c>
      <c r="E89" s="15" t="s">
        <v>210</v>
      </c>
      <c r="F89" s="88"/>
      <c r="G89" s="15" t="s">
        <v>2976</v>
      </c>
      <c r="H89" s="11" t="s">
        <v>1557</v>
      </c>
      <c r="I89" s="11" t="s">
        <v>415</v>
      </c>
      <c r="J89" s="11" t="s">
        <v>2978</v>
      </c>
      <c r="K89" s="15" t="s">
        <v>216</v>
      </c>
      <c r="L89" s="88"/>
      <c r="M89" s="88"/>
      <c r="N89" s="88"/>
      <c r="O89" s="88"/>
      <c r="P89" s="88"/>
      <c r="Q89" s="88"/>
      <c r="R89" s="11"/>
      <c r="S89" s="23" t="s">
        <v>184</v>
      </c>
      <c r="T89" s="23"/>
      <c r="U89" s="21" t="s">
        <v>2425</v>
      </c>
      <c r="V89" s="21" t="s">
        <v>2540</v>
      </c>
      <c r="W89" s="23"/>
      <c r="X89" s="15" t="s">
        <v>185</v>
      </c>
    </row>
    <row r="90" spans="4:24" s="21" customFormat="1">
      <c r="D90" s="15" t="s">
        <v>177</v>
      </c>
      <c r="E90" s="15" t="s">
        <v>210</v>
      </c>
      <c r="F90" s="88"/>
      <c r="G90" s="15" t="s">
        <v>2976</v>
      </c>
      <c r="H90" s="11" t="s">
        <v>1557</v>
      </c>
      <c r="I90" s="11" t="s">
        <v>415</v>
      </c>
      <c r="J90" s="11" t="s">
        <v>2978</v>
      </c>
      <c r="K90" s="15" t="s">
        <v>216</v>
      </c>
      <c r="L90" s="88"/>
      <c r="M90" s="88"/>
      <c r="N90" s="88"/>
      <c r="O90" s="88"/>
      <c r="P90" s="88"/>
      <c r="Q90" s="88"/>
      <c r="R90" s="11"/>
      <c r="S90" s="23" t="s">
        <v>184</v>
      </c>
      <c r="T90" s="23"/>
      <c r="U90" s="21" t="s">
        <v>2425</v>
      </c>
      <c r="V90" s="21" t="s">
        <v>2540</v>
      </c>
      <c r="W90" s="23"/>
      <c r="X90" s="15" t="s">
        <v>185</v>
      </c>
    </row>
    <row r="91" spans="4:24" s="21" customFormat="1">
      <c r="D91" s="15" t="s">
        <v>177</v>
      </c>
      <c r="E91" s="15" t="s">
        <v>210</v>
      </c>
      <c r="F91" s="88"/>
      <c r="G91" s="15" t="s">
        <v>2976</v>
      </c>
      <c r="H91" s="11" t="s">
        <v>1557</v>
      </c>
      <c r="I91" s="11" t="s">
        <v>415</v>
      </c>
      <c r="J91" s="11" t="s">
        <v>2978</v>
      </c>
      <c r="K91" s="15" t="s">
        <v>216</v>
      </c>
      <c r="L91" s="88"/>
      <c r="M91" s="88"/>
      <c r="N91" s="88"/>
      <c r="O91" s="88"/>
      <c r="P91" s="88"/>
      <c r="Q91" s="88"/>
      <c r="R91" s="11"/>
      <c r="S91" s="23" t="s">
        <v>184</v>
      </c>
      <c r="T91" s="23"/>
      <c r="U91" s="21" t="s">
        <v>2425</v>
      </c>
      <c r="V91" s="21" t="s">
        <v>2540</v>
      </c>
      <c r="W91" s="23"/>
      <c r="X91" s="15" t="s">
        <v>185</v>
      </c>
    </row>
    <row r="92" spans="4:24" s="21" customFormat="1">
      <c r="D92" s="15" t="s">
        <v>177</v>
      </c>
      <c r="E92" s="15" t="s">
        <v>210</v>
      </c>
      <c r="F92" s="88"/>
      <c r="G92" s="15" t="s">
        <v>2976</v>
      </c>
      <c r="H92" s="11" t="s">
        <v>1557</v>
      </c>
      <c r="I92" s="11" t="s">
        <v>415</v>
      </c>
      <c r="J92" s="11" t="s">
        <v>2978</v>
      </c>
      <c r="K92" s="15" t="s">
        <v>216</v>
      </c>
      <c r="L92" s="88"/>
      <c r="M92" s="88"/>
      <c r="N92" s="88"/>
      <c r="O92" s="88"/>
      <c r="P92" s="88"/>
      <c r="Q92" s="88"/>
      <c r="R92" s="11"/>
      <c r="S92" s="23" t="s">
        <v>184</v>
      </c>
      <c r="T92" s="23"/>
      <c r="U92" s="21" t="s">
        <v>2425</v>
      </c>
      <c r="V92" s="21" t="s">
        <v>2540</v>
      </c>
      <c r="W92" s="23"/>
      <c r="X92" s="15" t="s">
        <v>185</v>
      </c>
    </row>
    <row r="93" spans="4:24" s="21" customFormat="1">
      <c r="D93" s="15" t="s">
        <v>177</v>
      </c>
      <c r="E93" s="15" t="s">
        <v>210</v>
      </c>
      <c r="F93" s="88"/>
      <c r="G93" s="15" t="s">
        <v>2976</v>
      </c>
      <c r="H93" s="11" t="s">
        <v>1557</v>
      </c>
      <c r="I93" s="11" t="s">
        <v>415</v>
      </c>
      <c r="J93" s="11" t="s">
        <v>2978</v>
      </c>
      <c r="K93" s="15" t="s">
        <v>216</v>
      </c>
      <c r="L93" s="88"/>
      <c r="M93" s="88"/>
      <c r="N93" s="88"/>
      <c r="O93" s="88"/>
      <c r="P93" s="88"/>
      <c r="Q93" s="88"/>
      <c r="R93" s="11"/>
      <c r="S93" s="23" t="s">
        <v>184</v>
      </c>
      <c r="T93" s="23"/>
      <c r="U93" s="21" t="s">
        <v>2425</v>
      </c>
      <c r="V93" s="21" t="s">
        <v>2540</v>
      </c>
      <c r="W93" s="23"/>
      <c r="X93" s="15" t="s">
        <v>185</v>
      </c>
    </row>
    <row r="94" spans="4:24" s="21" customFormat="1">
      <c r="D94" s="15" t="s">
        <v>177</v>
      </c>
      <c r="E94" s="15" t="s">
        <v>210</v>
      </c>
      <c r="F94" s="88"/>
      <c r="G94" s="15" t="s">
        <v>2976</v>
      </c>
      <c r="H94" s="11" t="s">
        <v>1557</v>
      </c>
      <c r="I94" s="11" t="s">
        <v>415</v>
      </c>
      <c r="J94" s="11" t="s">
        <v>2978</v>
      </c>
      <c r="K94" s="15" t="s">
        <v>216</v>
      </c>
      <c r="L94" s="88"/>
      <c r="M94" s="88"/>
      <c r="N94" s="88"/>
      <c r="O94" s="88"/>
      <c r="P94" s="88"/>
      <c r="Q94" s="88"/>
      <c r="R94" s="11"/>
      <c r="S94" s="23" t="s">
        <v>184</v>
      </c>
      <c r="T94" s="23"/>
      <c r="U94" s="21" t="s">
        <v>2425</v>
      </c>
      <c r="V94" s="21" t="s">
        <v>2540</v>
      </c>
      <c r="W94" s="23"/>
      <c r="X94" s="15" t="s">
        <v>185</v>
      </c>
    </row>
    <row r="95" spans="4:24" s="21" customFormat="1">
      <c r="D95" s="11"/>
      <c r="E95" s="11"/>
      <c r="F95" s="11"/>
      <c r="G95" s="11"/>
      <c r="H95" s="11"/>
      <c r="I95" s="11"/>
      <c r="J95" s="11"/>
      <c r="K95" s="11"/>
      <c r="L95" s="11"/>
      <c r="M95" s="11"/>
      <c r="N95" s="11"/>
      <c r="O95" s="11"/>
      <c r="P95" s="11"/>
      <c r="Q95" s="11"/>
      <c r="R95" s="11"/>
      <c r="S95" s="11"/>
      <c r="T95" s="11"/>
      <c r="U95" s="11"/>
      <c r="V95" s="11"/>
      <c r="W95" s="11"/>
      <c r="X95" s="11"/>
    </row>
    <row r="96" spans="4:24" s="21" customFormat="1" ht="14.25" customHeight="1">
      <c r="D96" s="80" t="s">
        <v>272</v>
      </c>
      <c r="E96" s="81"/>
      <c r="F96" s="81"/>
      <c r="G96" s="81"/>
      <c r="H96" s="81"/>
      <c r="I96" s="81"/>
      <c r="J96" s="81"/>
      <c r="K96" s="81"/>
      <c r="L96" s="81"/>
      <c r="M96" s="81"/>
      <c r="N96" s="81"/>
      <c r="O96" s="81"/>
      <c r="P96" s="106"/>
      <c r="Q96" s="81"/>
      <c r="R96" s="81"/>
      <c r="S96" s="81"/>
      <c r="T96" s="81"/>
      <c r="U96" s="81"/>
      <c r="V96" s="81"/>
      <c r="W96" s="81"/>
      <c r="X96" s="81"/>
    </row>
    <row r="98" spans="4:24" s="21" customFormat="1">
      <c r="D98" s="20" t="s">
        <v>177</v>
      </c>
      <c r="E98" s="20" t="s">
        <v>210</v>
      </c>
      <c r="F98" s="88"/>
      <c r="G98" s="83" t="s">
        <v>2976</v>
      </c>
      <c r="H98" s="11" t="s">
        <v>1557</v>
      </c>
      <c r="I98" s="11" t="s">
        <v>272</v>
      </c>
      <c r="J98" s="11"/>
      <c r="K98" s="20" t="s">
        <v>216</v>
      </c>
      <c r="L98" s="88"/>
      <c r="M98" s="88"/>
      <c r="N98" s="88"/>
      <c r="O98" s="88"/>
      <c r="P98" s="88"/>
      <c r="Q98" s="88"/>
      <c r="R98" s="11"/>
      <c r="S98" s="21" t="s">
        <v>184</v>
      </c>
      <c r="U98" s="21" t="s">
        <v>2425</v>
      </c>
      <c r="V98" s="21" t="s">
        <v>2540</v>
      </c>
      <c r="X98" s="7" t="s">
        <v>185</v>
      </c>
    </row>
    <row r="99" spans="4:24" s="21" customFormat="1">
      <c r="D99" s="20" t="s">
        <v>177</v>
      </c>
      <c r="E99" s="20" t="s">
        <v>210</v>
      </c>
      <c r="F99" s="88"/>
      <c r="G99" s="20" t="s">
        <v>2976</v>
      </c>
      <c r="H99" s="11" t="s">
        <v>1557</v>
      </c>
      <c r="I99" s="11" t="s">
        <v>272</v>
      </c>
      <c r="J99" s="11"/>
      <c r="K99" s="20" t="s">
        <v>216</v>
      </c>
      <c r="L99" s="88"/>
      <c r="M99" s="88"/>
      <c r="N99" s="88"/>
      <c r="O99" s="88"/>
      <c r="P99" s="88"/>
      <c r="Q99" s="88"/>
      <c r="R99" s="11"/>
      <c r="S99" s="21" t="s">
        <v>184</v>
      </c>
      <c r="U99" s="21" t="s">
        <v>2425</v>
      </c>
      <c r="V99" s="21" t="s">
        <v>2540</v>
      </c>
      <c r="X99" s="7" t="s">
        <v>185</v>
      </c>
    </row>
    <row r="100" spans="4:24" s="21" customFormat="1">
      <c r="D100" s="20" t="s">
        <v>177</v>
      </c>
      <c r="E100" s="20" t="s">
        <v>210</v>
      </c>
      <c r="F100" s="88"/>
      <c r="G100" s="20" t="s">
        <v>2976</v>
      </c>
      <c r="H100" s="11" t="s">
        <v>1557</v>
      </c>
      <c r="I100" s="11" t="s">
        <v>272</v>
      </c>
      <c r="J100" s="11"/>
      <c r="K100" s="20" t="s">
        <v>216</v>
      </c>
      <c r="L100" s="88"/>
      <c r="M100" s="88"/>
      <c r="N100" s="88"/>
      <c r="O100" s="88"/>
      <c r="P100" s="88"/>
      <c r="Q100" s="88"/>
      <c r="R100" s="11"/>
      <c r="S100" s="21" t="s">
        <v>184</v>
      </c>
      <c r="U100" s="21" t="s">
        <v>2425</v>
      </c>
      <c r="V100" s="21" t="s">
        <v>2540</v>
      </c>
      <c r="X100" s="7" t="s">
        <v>185</v>
      </c>
    </row>
    <row r="101" spans="4:24" s="21" customFormat="1">
      <c r="D101" s="20" t="s">
        <v>177</v>
      </c>
      <c r="E101" s="20" t="s">
        <v>210</v>
      </c>
      <c r="F101" s="88"/>
      <c r="G101" s="20" t="s">
        <v>2976</v>
      </c>
      <c r="H101" s="11" t="s">
        <v>1557</v>
      </c>
      <c r="I101" s="11" t="s">
        <v>272</v>
      </c>
      <c r="J101" s="11"/>
      <c r="K101" s="20" t="s">
        <v>216</v>
      </c>
      <c r="L101" s="88"/>
      <c r="M101" s="88"/>
      <c r="N101" s="88"/>
      <c r="O101" s="88"/>
      <c r="P101" s="88"/>
      <c r="Q101" s="88"/>
      <c r="R101" s="11"/>
      <c r="S101" s="21" t="s">
        <v>184</v>
      </c>
      <c r="U101" s="21" t="s">
        <v>2425</v>
      </c>
      <c r="V101" s="21" t="s">
        <v>2540</v>
      </c>
      <c r="X101" s="7" t="s">
        <v>185</v>
      </c>
    </row>
    <row r="102" spans="4:24" s="21" customFormat="1">
      <c r="D102" s="15" t="s">
        <v>177</v>
      </c>
      <c r="E102" s="15" t="s">
        <v>210</v>
      </c>
      <c r="F102" s="88"/>
      <c r="G102" s="15" t="s">
        <v>2976</v>
      </c>
      <c r="H102" s="11" t="s">
        <v>1557</v>
      </c>
      <c r="I102" s="11" t="s">
        <v>272</v>
      </c>
      <c r="J102" s="11"/>
      <c r="K102" s="15" t="s">
        <v>216</v>
      </c>
      <c r="L102" s="88"/>
      <c r="M102" s="88"/>
      <c r="N102" s="88"/>
      <c r="O102" s="88"/>
      <c r="P102" s="88"/>
      <c r="Q102" s="88"/>
      <c r="R102" s="11"/>
      <c r="S102" s="13" t="s">
        <v>184</v>
      </c>
      <c r="T102" s="13"/>
      <c r="U102" s="21" t="s">
        <v>2425</v>
      </c>
      <c r="V102" s="21" t="s">
        <v>2540</v>
      </c>
      <c r="W102" s="13"/>
      <c r="X102" s="15" t="s">
        <v>185</v>
      </c>
    </row>
    <row r="103" spans="4:24" s="21" customFormat="1">
      <c r="D103" s="15" t="s">
        <v>177</v>
      </c>
      <c r="E103" s="15" t="s">
        <v>210</v>
      </c>
      <c r="F103" s="88"/>
      <c r="G103" s="15" t="s">
        <v>2976</v>
      </c>
      <c r="H103" s="11" t="s">
        <v>1557</v>
      </c>
      <c r="I103" s="11" t="s">
        <v>272</v>
      </c>
      <c r="J103" s="11"/>
      <c r="K103" s="15" t="s">
        <v>216</v>
      </c>
      <c r="L103" s="88"/>
      <c r="M103" s="88"/>
      <c r="N103" s="88"/>
      <c r="O103" s="88"/>
      <c r="P103" s="88"/>
      <c r="Q103" s="88"/>
      <c r="R103" s="11"/>
      <c r="S103" s="23" t="s">
        <v>184</v>
      </c>
      <c r="T103" s="23"/>
      <c r="U103" s="21" t="s">
        <v>2425</v>
      </c>
      <c r="V103" s="21" t="s">
        <v>2540</v>
      </c>
      <c r="W103" s="23"/>
      <c r="X103" s="15" t="s">
        <v>185</v>
      </c>
    </row>
    <row r="104" spans="4:24" s="21" customFormat="1">
      <c r="D104" s="15" t="s">
        <v>177</v>
      </c>
      <c r="E104" s="15" t="s">
        <v>210</v>
      </c>
      <c r="F104" s="88"/>
      <c r="G104" s="15" t="s">
        <v>2976</v>
      </c>
      <c r="H104" s="11" t="s">
        <v>1557</v>
      </c>
      <c r="I104" s="11" t="s">
        <v>272</v>
      </c>
      <c r="J104" s="11"/>
      <c r="K104" s="15" t="s">
        <v>216</v>
      </c>
      <c r="L104" s="88"/>
      <c r="M104" s="88"/>
      <c r="N104" s="88"/>
      <c r="O104" s="88"/>
      <c r="P104" s="88"/>
      <c r="Q104" s="88"/>
      <c r="R104" s="11"/>
      <c r="S104" s="23" t="s">
        <v>184</v>
      </c>
      <c r="T104" s="23"/>
      <c r="U104" s="21" t="s">
        <v>2425</v>
      </c>
      <c r="V104" s="21" t="s">
        <v>2540</v>
      </c>
      <c r="W104" s="23"/>
      <c r="X104" s="15" t="s">
        <v>185</v>
      </c>
    </row>
    <row r="105" spans="4:24" s="21" customFormat="1">
      <c r="D105" s="15" t="s">
        <v>177</v>
      </c>
      <c r="E105" s="15" t="s">
        <v>210</v>
      </c>
      <c r="F105" s="88"/>
      <c r="G105" s="15" t="s">
        <v>2976</v>
      </c>
      <c r="H105" s="11" t="s">
        <v>1557</v>
      </c>
      <c r="I105" s="11" t="s">
        <v>272</v>
      </c>
      <c r="J105" s="11"/>
      <c r="K105" s="15" t="s">
        <v>216</v>
      </c>
      <c r="L105" s="88"/>
      <c r="M105" s="88"/>
      <c r="N105" s="88"/>
      <c r="O105" s="88"/>
      <c r="P105" s="88"/>
      <c r="Q105" s="88"/>
      <c r="R105" s="11"/>
      <c r="S105" s="23" t="s">
        <v>184</v>
      </c>
      <c r="T105" s="23"/>
      <c r="U105" s="21" t="s">
        <v>2425</v>
      </c>
      <c r="V105" s="21" t="s">
        <v>2540</v>
      </c>
      <c r="W105" s="23"/>
      <c r="X105" s="15" t="s">
        <v>185</v>
      </c>
    </row>
    <row r="106" spans="4:24" s="21" customFormat="1">
      <c r="D106" s="20" t="s">
        <v>177</v>
      </c>
      <c r="E106" s="20" t="s">
        <v>210</v>
      </c>
      <c r="F106" s="88"/>
      <c r="G106" s="20" t="s">
        <v>2976</v>
      </c>
      <c r="H106" s="11" t="s">
        <v>1557</v>
      </c>
      <c r="I106" s="11" t="s">
        <v>272</v>
      </c>
      <c r="J106" s="11"/>
      <c r="K106" s="20" t="s">
        <v>216</v>
      </c>
      <c r="L106" s="88"/>
      <c r="M106" s="88"/>
      <c r="N106" s="88"/>
      <c r="O106" s="88"/>
      <c r="P106" s="88"/>
      <c r="Q106" s="88"/>
      <c r="R106" s="11"/>
      <c r="S106" s="21" t="s">
        <v>184</v>
      </c>
      <c r="U106" s="21" t="s">
        <v>2425</v>
      </c>
      <c r="V106" s="21" t="s">
        <v>2540</v>
      </c>
      <c r="X106" s="7" t="s">
        <v>185</v>
      </c>
    </row>
    <row r="107" spans="4:24" s="21" customFormat="1">
      <c r="D107" s="20" t="s">
        <v>177</v>
      </c>
      <c r="E107" s="20" t="s">
        <v>210</v>
      </c>
      <c r="F107" s="88"/>
      <c r="G107" s="20" t="s">
        <v>2976</v>
      </c>
      <c r="H107" s="11" t="s">
        <v>1557</v>
      </c>
      <c r="I107" s="11" t="s">
        <v>272</v>
      </c>
      <c r="J107" s="11"/>
      <c r="K107" s="20" t="s">
        <v>216</v>
      </c>
      <c r="L107" s="88"/>
      <c r="M107" s="88"/>
      <c r="N107" s="88"/>
      <c r="O107" s="88"/>
      <c r="P107" s="88"/>
      <c r="Q107" s="88"/>
      <c r="R107" s="11"/>
      <c r="S107" s="21" t="s">
        <v>184</v>
      </c>
      <c r="U107" s="21" t="s">
        <v>2425</v>
      </c>
      <c r="V107" s="21" t="s">
        <v>2540</v>
      </c>
      <c r="X107" s="7" t="s">
        <v>185</v>
      </c>
    </row>
    <row r="108" spans="4:24" s="21" customFormat="1">
      <c r="D108" s="20" t="s">
        <v>177</v>
      </c>
      <c r="E108" s="20" t="s">
        <v>210</v>
      </c>
      <c r="F108" s="88"/>
      <c r="G108" s="20" t="s">
        <v>2976</v>
      </c>
      <c r="H108" s="11" t="s">
        <v>1557</v>
      </c>
      <c r="I108" s="11" t="s">
        <v>272</v>
      </c>
      <c r="J108" s="11"/>
      <c r="K108" s="20" t="s">
        <v>216</v>
      </c>
      <c r="L108" s="88"/>
      <c r="M108" s="88"/>
      <c r="N108" s="88"/>
      <c r="O108" s="88"/>
      <c r="P108" s="88"/>
      <c r="Q108" s="88"/>
      <c r="R108" s="11"/>
      <c r="S108" s="21" t="s">
        <v>184</v>
      </c>
      <c r="U108" s="21" t="s">
        <v>2425</v>
      </c>
      <c r="V108" s="21" t="s">
        <v>2540</v>
      </c>
      <c r="X108" s="7" t="s">
        <v>185</v>
      </c>
    </row>
    <row r="109" spans="4:24" s="21" customFormat="1">
      <c r="D109" s="20" t="s">
        <v>177</v>
      </c>
      <c r="E109" s="20" t="s">
        <v>210</v>
      </c>
      <c r="F109" s="88"/>
      <c r="G109" s="20" t="s">
        <v>2976</v>
      </c>
      <c r="H109" s="11" t="s">
        <v>1557</v>
      </c>
      <c r="I109" s="11" t="s">
        <v>272</v>
      </c>
      <c r="J109" s="11"/>
      <c r="K109" s="20" t="s">
        <v>216</v>
      </c>
      <c r="L109" s="88"/>
      <c r="M109" s="88"/>
      <c r="N109" s="88"/>
      <c r="O109" s="88"/>
      <c r="P109" s="88"/>
      <c r="Q109" s="88"/>
      <c r="R109" s="11"/>
      <c r="S109" s="21" t="s">
        <v>184</v>
      </c>
      <c r="U109" s="21" t="s">
        <v>2425</v>
      </c>
      <c r="V109" s="21" t="s">
        <v>2540</v>
      </c>
      <c r="X109" s="7" t="s">
        <v>185</v>
      </c>
    </row>
    <row r="110" spans="4:24" s="21" customFormat="1">
      <c r="D110" s="15" t="s">
        <v>177</v>
      </c>
      <c r="E110" s="15" t="s">
        <v>210</v>
      </c>
      <c r="F110" s="88"/>
      <c r="G110" s="15" t="s">
        <v>2976</v>
      </c>
      <c r="H110" s="11" t="s">
        <v>1557</v>
      </c>
      <c r="I110" s="11" t="s">
        <v>272</v>
      </c>
      <c r="J110" s="11"/>
      <c r="K110" s="15" t="s">
        <v>216</v>
      </c>
      <c r="L110" s="88"/>
      <c r="M110" s="88"/>
      <c r="N110" s="88"/>
      <c r="O110" s="88"/>
      <c r="P110" s="88"/>
      <c r="Q110" s="88"/>
      <c r="R110" s="11"/>
      <c r="S110" s="13" t="s">
        <v>184</v>
      </c>
      <c r="T110" s="13"/>
      <c r="U110" s="21" t="s">
        <v>2425</v>
      </c>
      <c r="V110" s="21" t="s">
        <v>2540</v>
      </c>
      <c r="W110" s="13"/>
      <c r="X110" s="15" t="s">
        <v>185</v>
      </c>
    </row>
    <row r="111" spans="4:24" s="21" customFormat="1">
      <c r="D111" s="15" t="s">
        <v>177</v>
      </c>
      <c r="E111" s="15" t="s">
        <v>210</v>
      </c>
      <c r="F111" s="88"/>
      <c r="G111" s="15" t="s">
        <v>2976</v>
      </c>
      <c r="H111" s="11" t="s">
        <v>1557</v>
      </c>
      <c r="I111" s="11" t="s">
        <v>272</v>
      </c>
      <c r="J111" s="11"/>
      <c r="K111" s="15" t="s">
        <v>216</v>
      </c>
      <c r="L111" s="88"/>
      <c r="M111" s="88"/>
      <c r="N111" s="88"/>
      <c r="O111" s="88"/>
      <c r="P111" s="88"/>
      <c r="Q111" s="88"/>
      <c r="R111" s="11"/>
      <c r="S111" s="23" t="s">
        <v>184</v>
      </c>
      <c r="T111" s="23"/>
      <c r="U111" s="21" t="s">
        <v>2425</v>
      </c>
      <c r="V111" s="21" t="s">
        <v>2540</v>
      </c>
      <c r="W111" s="23"/>
      <c r="X111" s="15" t="s">
        <v>185</v>
      </c>
    </row>
    <row r="112" spans="4:24" s="21" customFormat="1">
      <c r="D112" s="15" t="s">
        <v>177</v>
      </c>
      <c r="E112" s="15" t="s">
        <v>210</v>
      </c>
      <c r="F112" s="88"/>
      <c r="G112" s="15" t="s">
        <v>2976</v>
      </c>
      <c r="H112" s="11" t="s">
        <v>1557</v>
      </c>
      <c r="I112" s="11" t="s">
        <v>272</v>
      </c>
      <c r="J112" s="11"/>
      <c r="K112" s="15" t="s">
        <v>216</v>
      </c>
      <c r="L112" s="88"/>
      <c r="M112" s="88"/>
      <c r="N112" s="88"/>
      <c r="O112" s="88"/>
      <c r="P112" s="88"/>
      <c r="Q112" s="88"/>
      <c r="R112" s="11"/>
      <c r="S112" s="23" t="s">
        <v>184</v>
      </c>
      <c r="T112" s="23"/>
      <c r="U112" s="21" t="s">
        <v>2425</v>
      </c>
      <c r="V112" s="21" t="s">
        <v>2540</v>
      </c>
      <c r="W112" s="23"/>
      <c r="X112" s="15" t="s">
        <v>185</v>
      </c>
    </row>
    <row r="113" spans="4:24" s="21" customFormat="1">
      <c r="D113" s="15" t="s">
        <v>177</v>
      </c>
      <c r="E113" s="15" t="s">
        <v>210</v>
      </c>
      <c r="F113" s="88"/>
      <c r="G113" s="15" t="s">
        <v>2976</v>
      </c>
      <c r="H113" s="11" t="s">
        <v>1557</v>
      </c>
      <c r="I113" s="11" t="s">
        <v>272</v>
      </c>
      <c r="J113" s="11"/>
      <c r="K113" s="15" t="s">
        <v>216</v>
      </c>
      <c r="L113" s="88"/>
      <c r="M113" s="88"/>
      <c r="N113" s="88"/>
      <c r="O113" s="88"/>
      <c r="P113" s="88"/>
      <c r="Q113" s="88"/>
      <c r="R113" s="11"/>
      <c r="S113" s="23" t="s">
        <v>184</v>
      </c>
      <c r="T113" s="23"/>
      <c r="U113" s="21" t="s">
        <v>2425</v>
      </c>
      <c r="V113" s="21" t="s">
        <v>2540</v>
      </c>
      <c r="W113" s="23"/>
      <c r="X113" s="15" t="s">
        <v>185</v>
      </c>
    </row>
    <row r="114" spans="4:24" s="21" customFormat="1">
      <c r="D114" s="11"/>
      <c r="E114" s="11"/>
      <c r="F114" s="11"/>
      <c r="G114" s="11"/>
      <c r="H114" s="11"/>
      <c r="I114" s="11"/>
      <c r="J114" s="11"/>
      <c r="K114" s="11"/>
      <c r="L114" s="11"/>
      <c r="M114" s="11"/>
      <c r="N114" s="11"/>
      <c r="O114" s="11"/>
      <c r="P114" s="11"/>
      <c r="Q114" s="11"/>
      <c r="R114" s="11"/>
      <c r="S114" s="11"/>
      <c r="T114" s="11"/>
      <c r="U114" s="11"/>
      <c r="V114" s="11"/>
      <c r="W114" s="11"/>
      <c r="X114" s="11"/>
    </row>
    <row r="115" spans="4:24" s="21" customFormat="1" ht="14.25" customHeight="1">
      <c r="D115" s="80" t="s">
        <v>2980</v>
      </c>
      <c r="E115" s="81"/>
      <c r="F115" s="81"/>
      <c r="G115" s="81"/>
      <c r="H115" s="81"/>
      <c r="I115" s="81"/>
      <c r="J115" s="81"/>
      <c r="K115" s="81"/>
      <c r="L115" s="81"/>
      <c r="M115" s="81"/>
      <c r="N115" s="81"/>
      <c r="O115" s="81"/>
      <c r="P115" s="106"/>
      <c r="Q115" s="81"/>
      <c r="R115" s="81"/>
      <c r="S115" s="81"/>
      <c r="T115" s="81"/>
      <c r="U115" s="81"/>
      <c r="V115" s="81"/>
      <c r="W115" s="81"/>
      <c r="X115" s="81"/>
    </row>
    <row r="116" spans="4:24" s="21" customFormat="1">
      <c r="D116" s="12"/>
      <c r="E116" s="12"/>
      <c r="F116" s="22"/>
      <c r="G116" s="12"/>
      <c r="H116" s="7"/>
      <c r="I116" s="7"/>
      <c r="J116" s="7"/>
      <c r="K116" s="7"/>
      <c r="L116" s="7"/>
      <c r="M116" s="7"/>
      <c r="N116" s="7"/>
      <c r="O116" s="7"/>
      <c r="P116" s="7"/>
      <c r="Q116" s="7"/>
      <c r="R116" s="12"/>
      <c r="S116" s="22"/>
      <c r="T116" s="22"/>
      <c r="U116" s="22"/>
      <c r="V116" s="22"/>
      <c r="W116" s="22"/>
      <c r="X116" s="15"/>
    </row>
    <row r="117" spans="4:24" s="21" customFormat="1">
      <c r="D117" s="20" t="s">
        <v>177</v>
      </c>
      <c r="E117" s="20" t="s">
        <v>202</v>
      </c>
      <c r="F117" s="88"/>
      <c r="G117" s="83" t="s">
        <v>2976</v>
      </c>
      <c r="H117" s="11" t="s">
        <v>1557</v>
      </c>
      <c r="I117" s="11" t="s">
        <v>1644</v>
      </c>
      <c r="J117" s="11" t="s">
        <v>2981</v>
      </c>
      <c r="K117" s="20" t="s">
        <v>216</v>
      </c>
      <c r="L117" s="88"/>
      <c r="M117" s="88"/>
      <c r="N117" s="88"/>
      <c r="O117" s="88"/>
      <c r="P117" s="88"/>
      <c r="Q117" s="88"/>
      <c r="R117" s="11"/>
      <c r="S117" s="21" t="s">
        <v>184</v>
      </c>
      <c r="U117" s="21" t="s">
        <v>2425</v>
      </c>
      <c r="V117" s="21" t="s">
        <v>2540</v>
      </c>
      <c r="X117" s="7" t="s">
        <v>185</v>
      </c>
    </row>
    <row r="118" spans="4:24" s="21" customFormat="1">
      <c r="D118" s="20" t="s">
        <v>177</v>
      </c>
      <c r="E118" s="20" t="s">
        <v>202</v>
      </c>
      <c r="F118" s="88"/>
      <c r="G118" s="20" t="s">
        <v>2976</v>
      </c>
      <c r="H118" s="11" t="s">
        <v>1557</v>
      </c>
      <c r="I118" s="11" t="s">
        <v>1644</v>
      </c>
      <c r="J118" s="11" t="s">
        <v>2981</v>
      </c>
      <c r="K118" s="20" t="s">
        <v>216</v>
      </c>
      <c r="L118" s="88"/>
      <c r="M118" s="88"/>
      <c r="N118" s="88"/>
      <c r="O118" s="88"/>
      <c r="P118" s="88"/>
      <c r="Q118" s="88"/>
      <c r="R118" s="11"/>
      <c r="S118" s="21" t="s">
        <v>184</v>
      </c>
      <c r="U118" s="21" t="s">
        <v>2425</v>
      </c>
      <c r="V118" s="21" t="s">
        <v>2540</v>
      </c>
      <c r="X118" s="7" t="s">
        <v>185</v>
      </c>
    </row>
    <row r="119" spans="4:24" s="21" customFormat="1">
      <c r="D119" s="20" t="s">
        <v>177</v>
      </c>
      <c r="E119" s="20" t="s">
        <v>202</v>
      </c>
      <c r="F119" s="88"/>
      <c r="G119" s="20" t="s">
        <v>2976</v>
      </c>
      <c r="H119" s="11" t="s">
        <v>1557</v>
      </c>
      <c r="I119" s="11" t="s">
        <v>1644</v>
      </c>
      <c r="J119" s="11" t="s">
        <v>2981</v>
      </c>
      <c r="K119" s="20" t="s">
        <v>216</v>
      </c>
      <c r="L119" s="88"/>
      <c r="M119" s="88"/>
      <c r="N119" s="88"/>
      <c r="O119" s="88"/>
      <c r="P119" s="88"/>
      <c r="Q119" s="88"/>
      <c r="R119" s="11"/>
      <c r="S119" s="21" t="s">
        <v>184</v>
      </c>
      <c r="U119" s="21" t="s">
        <v>2425</v>
      </c>
      <c r="V119" s="21" t="s">
        <v>2540</v>
      </c>
      <c r="X119" s="7" t="s">
        <v>185</v>
      </c>
    </row>
    <row r="120" spans="4:24" s="21" customFormat="1">
      <c r="D120" s="20" t="s">
        <v>177</v>
      </c>
      <c r="E120" s="20" t="s">
        <v>202</v>
      </c>
      <c r="F120" s="88"/>
      <c r="G120" s="20" t="s">
        <v>2976</v>
      </c>
      <c r="H120" s="11" t="s">
        <v>1557</v>
      </c>
      <c r="I120" s="11" t="s">
        <v>1644</v>
      </c>
      <c r="J120" s="11" t="s">
        <v>2981</v>
      </c>
      <c r="K120" s="20" t="s">
        <v>216</v>
      </c>
      <c r="L120" s="88"/>
      <c r="M120" s="88"/>
      <c r="N120" s="88"/>
      <c r="O120" s="88"/>
      <c r="P120" s="88"/>
      <c r="Q120" s="88"/>
      <c r="R120" s="11"/>
      <c r="S120" s="21" t="s">
        <v>184</v>
      </c>
      <c r="U120" s="21" t="s">
        <v>2425</v>
      </c>
      <c r="V120" s="21" t="s">
        <v>2540</v>
      </c>
      <c r="X120" s="7" t="s">
        <v>185</v>
      </c>
    </row>
    <row r="121" spans="4:24" s="21" customFormat="1">
      <c r="D121" s="15" t="s">
        <v>177</v>
      </c>
      <c r="E121" s="15" t="s">
        <v>202</v>
      </c>
      <c r="F121" s="88"/>
      <c r="G121" s="15" t="s">
        <v>2976</v>
      </c>
      <c r="H121" s="11" t="s">
        <v>1557</v>
      </c>
      <c r="I121" s="11" t="s">
        <v>1644</v>
      </c>
      <c r="J121" s="11" t="s">
        <v>2981</v>
      </c>
      <c r="K121" s="15" t="s">
        <v>216</v>
      </c>
      <c r="L121" s="88"/>
      <c r="M121" s="88"/>
      <c r="N121" s="88"/>
      <c r="O121" s="88"/>
      <c r="P121" s="88"/>
      <c r="Q121" s="88"/>
      <c r="R121" s="11"/>
      <c r="S121" s="13" t="s">
        <v>184</v>
      </c>
      <c r="T121" s="13"/>
      <c r="U121" s="21" t="s">
        <v>2425</v>
      </c>
      <c r="V121" s="21" t="s">
        <v>2540</v>
      </c>
      <c r="W121" s="13"/>
      <c r="X121" s="15" t="s">
        <v>185</v>
      </c>
    </row>
    <row r="122" spans="4:24" s="21" customFormat="1">
      <c r="D122" s="15" t="s">
        <v>177</v>
      </c>
      <c r="E122" s="15" t="s">
        <v>202</v>
      </c>
      <c r="F122" s="88"/>
      <c r="G122" s="15" t="s">
        <v>2976</v>
      </c>
      <c r="H122" s="11" t="s">
        <v>1557</v>
      </c>
      <c r="I122" s="11" t="s">
        <v>1644</v>
      </c>
      <c r="J122" s="11" t="s">
        <v>2981</v>
      </c>
      <c r="K122" s="15" t="s">
        <v>216</v>
      </c>
      <c r="L122" s="88"/>
      <c r="M122" s="88"/>
      <c r="N122" s="88"/>
      <c r="O122" s="88"/>
      <c r="P122" s="88"/>
      <c r="Q122" s="88"/>
      <c r="R122" s="11"/>
      <c r="S122" s="23" t="s">
        <v>184</v>
      </c>
      <c r="T122" s="23"/>
      <c r="U122" s="21" t="s">
        <v>2425</v>
      </c>
      <c r="V122" s="21" t="s">
        <v>2540</v>
      </c>
      <c r="W122" s="23"/>
      <c r="X122" s="15" t="s">
        <v>185</v>
      </c>
    </row>
    <row r="123" spans="4:24" s="21" customFormat="1">
      <c r="D123" s="15" t="s">
        <v>177</v>
      </c>
      <c r="E123" s="15" t="s">
        <v>202</v>
      </c>
      <c r="F123" s="88"/>
      <c r="G123" s="15" t="s">
        <v>2976</v>
      </c>
      <c r="H123" s="11" t="s">
        <v>1557</v>
      </c>
      <c r="I123" s="11" t="s">
        <v>1644</v>
      </c>
      <c r="J123" s="11" t="s">
        <v>2981</v>
      </c>
      <c r="K123" s="15" t="s">
        <v>216</v>
      </c>
      <c r="L123" s="88"/>
      <c r="M123" s="88"/>
      <c r="N123" s="88"/>
      <c r="O123" s="88"/>
      <c r="P123" s="88"/>
      <c r="Q123" s="88"/>
      <c r="R123" s="11"/>
      <c r="S123" s="23" t="s">
        <v>184</v>
      </c>
      <c r="T123" s="23"/>
      <c r="U123" s="21" t="s">
        <v>2425</v>
      </c>
      <c r="V123" s="21" t="s">
        <v>2540</v>
      </c>
      <c r="W123" s="23"/>
      <c r="X123" s="15" t="s">
        <v>185</v>
      </c>
    </row>
    <row r="124" spans="4:24" s="21" customFormat="1">
      <c r="D124" s="15" t="s">
        <v>177</v>
      </c>
      <c r="E124" s="15" t="s">
        <v>202</v>
      </c>
      <c r="F124" s="88"/>
      <c r="G124" s="15" t="s">
        <v>2976</v>
      </c>
      <c r="H124" s="11" t="s">
        <v>1557</v>
      </c>
      <c r="I124" s="11" t="s">
        <v>1644</v>
      </c>
      <c r="J124" s="11" t="s">
        <v>2981</v>
      </c>
      <c r="K124" s="15" t="s">
        <v>216</v>
      </c>
      <c r="L124" s="88"/>
      <c r="M124" s="88"/>
      <c r="N124" s="88"/>
      <c r="O124" s="88"/>
      <c r="P124" s="88"/>
      <c r="Q124" s="88"/>
      <c r="R124" s="11"/>
      <c r="S124" s="23" t="s">
        <v>184</v>
      </c>
      <c r="T124" s="23"/>
      <c r="U124" s="21" t="s">
        <v>2425</v>
      </c>
      <c r="V124" s="21" t="s">
        <v>2540</v>
      </c>
      <c r="W124" s="23"/>
      <c r="X124" s="15" t="s">
        <v>185</v>
      </c>
    </row>
    <row r="125" spans="4:24" s="21" customFormat="1">
      <c r="D125" s="20" t="s">
        <v>177</v>
      </c>
      <c r="E125" s="20" t="s">
        <v>202</v>
      </c>
      <c r="F125" s="88"/>
      <c r="G125" s="20" t="s">
        <v>2976</v>
      </c>
      <c r="H125" s="11" t="s">
        <v>1557</v>
      </c>
      <c r="I125" s="11" t="s">
        <v>1644</v>
      </c>
      <c r="J125" s="11" t="s">
        <v>2981</v>
      </c>
      <c r="K125" s="20" t="s">
        <v>216</v>
      </c>
      <c r="L125" s="88"/>
      <c r="M125" s="88"/>
      <c r="N125" s="88"/>
      <c r="O125" s="88"/>
      <c r="P125" s="88"/>
      <c r="Q125" s="88"/>
      <c r="R125" s="11"/>
      <c r="S125" s="21" t="s">
        <v>184</v>
      </c>
      <c r="U125" s="21" t="s">
        <v>2425</v>
      </c>
      <c r="V125" s="21" t="s">
        <v>2540</v>
      </c>
      <c r="X125" s="7" t="s">
        <v>185</v>
      </c>
    </row>
    <row r="126" spans="4:24" s="21" customFormat="1">
      <c r="D126" s="20" t="s">
        <v>177</v>
      </c>
      <c r="E126" s="20" t="s">
        <v>202</v>
      </c>
      <c r="F126" s="88"/>
      <c r="G126" s="20" t="s">
        <v>2976</v>
      </c>
      <c r="H126" s="11" t="s">
        <v>1557</v>
      </c>
      <c r="I126" s="11" t="s">
        <v>1644</v>
      </c>
      <c r="J126" s="11" t="s">
        <v>2981</v>
      </c>
      <c r="K126" s="20" t="s">
        <v>216</v>
      </c>
      <c r="L126" s="88"/>
      <c r="M126" s="88"/>
      <c r="N126" s="88"/>
      <c r="O126" s="88"/>
      <c r="P126" s="88"/>
      <c r="Q126" s="88"/>
      <c r="R126" s="11"/>
      <c r="S126" s="21" t="s">
        <v>184</v>
      </c>
      <c r="U126" s="21" t="s">
        <v>2425</v>
      </c>
      <c r="V126" s="21" t="s">
        <v>2540</v>
      </c>
      <c r="X126" s="7" t="s">
        <v>185</v>
      </c>
    </row>
    <row r="127" spans="4:24" s="21" customFormat="1">
      <c r="D127" s="20" t="s">
        <v>177</v>
      </c>
      <c r="E127" s="20" t="s">
        <v>202</v>
      </c>
      <c r="F127" s="88"/>
      <c r="G127" s="20" t="s">
        <v>2976</v>
      </c>
      <c r="H127" s="11" t="s">
        <v>1557</v>
      </c>
      <c r="I127" s="11" t="s">
        <v>1644</v>
      </c>
      <c r="J127" s="11" t="s">
        <v>2981</v>
      </c>
      <c r="K127" s="20" t="s">
        <v>216</v>
      </c>
      <c r="L127" s="88"/>
      <c r="M127" s="88"/>
      <c r="N127" s="88"/>
      <c r="O127" s="88"/>
      <c r="P127" s="88"/>
      <c r="Q127" s="88"/>
      <c r="R127" s="11"/>
      <c r="S127" s="21" t="s">
        <v>184</v>
      </c>
      <c r="U127" s="21" t="s">
        <v>2425</v>
      </c>
      <c r="V127" s="21" t="s">
        <v>2540</v>
      </c>
      <c r="X127" s="7" t="s">
        <v>185</v>
      </c>
    </row>
    <row r="128" spans="4:24" s="21" customFormat="1">
      <c r="D128" s="20" t="s">
        <v>177</v>
      </c>
      <c r="E128" s="20" t="s">
        <v>202</v>
      </c>
      <c r="F128" s="88"/>
      <c r="G128" s="20" t="s">
        <v>2976</v>
      </c>
      <c r="H128" s="11" t="s">
        <v>1557</v>
      </c>
      <c r="I128" s="11" t="s">
        <v>1644</v>
      </c>
      <c r="J128" s="11" t="s">
        <v>2981</v>
      </c>
      <c r="K128" s="20" t="s">
        <v>216</v>
      </c>
      <c r="L128" s="88"/>
      <c r="M128" s="88"/>
      <c r="N128" s="88"/>
      <c r="O128" s="88"/>
      <c r="P128" s="88"/>
      <c r="Q128" s="88"/>
      <c r="R128" s="11"/>
      <c r="S128" s="21" t="s">
        <v>184</v>
      </c>
      <c r="U128" s="21" t="s">
        <v>2425</v>
      </c>
      <c r="V128" s="21" t="s">
        <v>2540</v>
      </c>
      <c r="X128" s="7" t="s">
        <v>185</v>
      </c>
    </row>
    <row r="129" spans="4:24" s="21" customFormat="1">
      <c r="D129" s="15" t="s">
        <v>177</v>
      </c>
      <c r="E129" s="15" t="s">
        <v>202</v>
      </c>
      <c r="F129" s="88"/>
      <c r="G129" s="15" t="s">
        <v>2976</v>
      </c>
      <c r="H129" s="11" t="s">
        <v>1557</v>
      </c>
      <c r="I129" s="11" t="s">
        <v>1644</v>
      </c>
      <c r="J129" s="11" t="s">
        <v>2981</v>
      </c>
      <c r="K129" s="15" t="s">
        <v>216</v>
      </c>
      <c r="L129" s="88"/>
      <c r="M129" s="88"/>
      <c r="N129" s="88"/>
      <c r="O129" s="88"/>
      <c r="P129" s="88"/>
      <c r="Q129" s="88"/>
      <c r="R129" s="11"/>
      <c r="S129" s="13" t="s">
        <v>184</v>
      </c>
      <c r="T129" s="13"/>
      <c r="U129" s="21" t="s">
        <v>2425</v>
      </c>
      <c r="V129" s="21" t="s">
        <v>2540</v>
      </c>
      <c r="W129" s="13"/>
      <c r="X129" s="15" t="s">
        <v>185</v>
      </c>
    </row>
    <row r="130" spans="4:24" s="21" customFormat="1">
      <c r="D130" s="15" t="s">
        <v>177</v>
      </c>
      <c r="E130" s="15" t="s">
        <v>202</v>
      </c>
      <c r="F130" s="88"/>
      <c r="G130" s="15" t="s">
        <v>2976</v>
      </c>
      <c r="H130" s="11" t="s">
        <v>1557</v>
      </c>
      <c r="I130" s="11" t="s">
        <v>1644</v>
      </c>
      <c r="J130" s="11" t="s">
        <v>2981</v>
      </c>
      <c r="K130" s="15" t="s">
        <v>216</v>
      </c>
      <c r="L130" s="88"/>
      <c r="M130" s="88"/>
      <c r="N130" s="88"/>
      <c r="O130" s="88"/>
      <c r="P130" s="88"/>
      <c r="Q130" s="88"/>
      <c r="R130" s="11"/>
      <c r="S130" s="23" t="s">
        <v>184</v>
      </c>
      <c r="T130" s="23"/>
      <c r="U130" s="21" t="s">
        <v>2425</v>
      </c>
      <c r="V130" s="21" t="s">
        <v>2540</v>
      </c>
      <c r="W130" s="23"/>
      <c r="X130" s="15" t="s">
        <v>185</v>
      </c>
    </row>
    <row r="131" spans="4:24" s="21" customFormat="1">
      <c r="D131" s="15" t="s">
        <v>177</v>
      </c>
      <c r="E131" s="15" t="s">
        <v>202</v>
      </c>
      <c r="F131" s="88"/>
      <c r="G131" s="15" t="s">
        <v>2976</v>
      </c>
      <c r="H131" s="11" t="s">
        <v>1557</v>
      </c>
      <c r="I131" s="11" t="s">
        <v>1644</v>
      </c>
      <c r="J131" s="11" t="s">
        <v>2981</v>
      </c>
      <c r="K131" s="15" t="s">
        <v>216</v>
      </c>
      <c r="L131" s="88"/>
      <c r="M131" s="88"/>
      <c r="N131" s="88"/>
      <c r="O131" s="88"/>
      <c r="P131" s="88"/>
      <c r="Q131" s="88"/>
      <c r="R131" s="11"/>
      <c r="S131" s="23" t="s">
        <v>184</v>
      </c>
      <c r="T131" s="23"/>
      <c r="U131" s="21" t="s">
        <v>2425</v>
      </c>
      <c r="V131" s="21" t="s">
        <v>2540</v>
      </c>
      <c r="W131" s="23"/>
      <c r="X131" s="15" t="s">
        <v>185</v>
      </c>
    </row>
    <row r="132" spans="4:24" s="21" customFormat="1">
      <c r="D132" s="15" t="s">
        <v>177</v>
      </c>
      <c r="E132" s="15" t="s">
        <v>202</v>
      </c>
      <c r="F132" s="88"/>
      <c r="G132" s="15" t="s">
        <v>2976</v>
      </c>
      <c r="H132" s="11" t="s">
        <v>1557</v>
      </c>
      <c r="I132" s="11" t="s">
        <v>1644</v>
      </c>
      <c r="J132" s="11" t="s">
        <v>2981</v>
      </c>
      <c r="K132" s="15" t="s">
        <v>216</v>
      </c>
      <c r="L132" s="88"/>
      <c r="M132" s="88"/>
      <c r="N132" s="88"/>
      <c r="O132" s="88"/>
      <c r="P132" s="88"/>
      <c r="Q132" s="88"/>
      <c r="R132" s="11"/>
      <c r="S132" s="23" t="s">
        <v>184</v>
      </c>
      <c r="T132" s="23"/>
      <c r="U132" s="21" t="s">
        <v>2425</v>
      </c>
      <c r="V132" s="21" t="s">
        <v>2540</v>
      </c>
      <c r="W132" s="23"/>
      <c r="X132" s="15" t="s">
        <v>185</v>
      </c>
    </row>
    <row r="133" spans="4:24" s="21" customFormat="1">
      <c r="D133" s="11"/>
      <c r="E133" s="11"/>
      <c r="F133" s="11"/>
      <c r="G133" s="11"/>
      <c r="H133" s="11"/>
      <c r="I133" s="11"/>
      <c r="J133" s="11"/>
      <c r="K133" s="11"/>
      <c r="L133" s="11"/>
      <c r="M133" s="11"/>
      <c r="N133" s="11"/>
      <c r="O133" s="11"/>
      <c r="P133" s="11"/>
      <c r="Q133" s="11"/>
      <c r="R133" s="11"/>
      <c r="S133" s="11"/>
      <c r="T133" s="11"/>
      <c r="U133" s="11"/>
      <c r="V133" s="11"/>
      <c r="W133" s="11"/>
      <c r="X133" s="11"/>
    </row>
    <row r="134" spans="4:24" s="21" customFormat="1" ht="14.25" customHeight="1">
      <c r="D134" s="80" t="s">
        <v>2982</v>
      </c>
      <c r="E134" s="81"/>
      <c r="F134" s="81"/>
      <c r="G134" s="81"/>
      <c r="H134" s="81"/>
      <c r="I134" s="81"/>
      <c r="J134" s="81"/>
      <c r="K134" s="81"/>
      <c r="L134" s="81"/>
      <c r="M134" s="81"/>
      <c r="N134" s="81"/>
      <c r="O134" s="81"/>
      <c r="P134" s="106"/>
      <c r="Q134" s="81"/>
      <c r="R134" s="81"/>
      <c r="S134" s="81"/>
      <c r="T134" s="81"/>
      <c r="U134" s="81"/>
      <c r="V134" s="81"/>
      <c r="W134" s="81"/>
      <c r="X134" s="81"/>
    </row>
    <row r="135" spans="4:24" s="21" customFormat="1">
      <c r="D135" s="12"/>
      <c r="E135" s="12"/>
      <c r="F135" s="22"/>
      <c r="G135" s="12"/>
      <c r="H135" s="7"/>
      <c r="I135" s="7"/>
      <c r="J135" s="7"/>
      <c r="K135" s="7"/>
      <c r="L135" s="7"/>
      <c r="M135" s="7"/>
      <c r="N135" s="7"/>
      <c r="O135" s="7"/>
      <c r="P135" s="7"/>
      <c r="Q135" s="7"/>
      <c r="R135" s="12"/>
      <c r="S135" s="22"/>
      <c r="T135" s="22"/>
      <c r="U135" s="22"/>
      <c r="V135" s="22"/>
      <c r="W135" s="22"/>
      <c r="X135" s="15"/>
    </row>
    <row r="136" spans="4:24" s="21" customFormat="1">
      <c r="D136" s="20" t="s">
        <v>177</v>
      </c>
      <c r="E136" s="20" t="s">
        <v>210</v>
      </c>
      <c r="F136" s="88"/>
      <c r="G136" s="83" t="s">
        <v>2976</v>
      </c>
      <c r="H136" s="11" t="s">
        <v>1557</v>
      </c>
      <c r="I136" s="11" t="s">
        <v>1645</v>
      </c>
      <c r="J136" s="11"/>
      <c r="K136" s="20" t="s">
        <v>216</v>
      </c>
      <c r="L136" s="88"/>
      <c r="M136" s="88"/>
      <c r="N136" s="88"/>
      <c r="O136" s="88"/>
      <c r="P136" s="88"/>
      <c r="Q136" s="88"/>
      <c r="R136" s="11"/>
      <c r="S136" s="21" t="s">
        <v>184</v>
      </c>
      <c r="U136" s="21" t="s">
        <v>2425</v>
      </c>
      <c r="V136" s="21" t="s">
        <v>2540</v>
      </c>
      <c r="X136" s="7" t="s">
        <v>185</v>
      </c>
    </row>
    <row r="137" spans="4:24" s="21" customFormat="1">
      <c r="D137" s="20" t="s">
        <v>177</v>
      </c>
      <c r="E137" s="20" t="s">
        <v>210</v>
      </c>
      <c r="F137" s="88"/>
      <c r="G137" s="20" t="s">
        <v>2976</v>
      </c>
      <c r="H137" s="11" t="s">
        <v>1557</v>
      </c>
      <c r="I137" s="11" t="s">
        <v>1645</v>
      </c>
      <c r="J137" s="11"/>
      <c r="K137" s="20" t="s">
        <v>216</v>
      </c>
      <c r="L137" s="88"/>
      <c r="M137" s="88"/>
      <c r="N137" s="88"/>
      <c r="O137" s="88"/>
      <c r="P137" s="88"/>
      <c r="Q137" s="88"/>
      <c r="R137" s="11"/>
      <c r="S137" s="21" t="s">
        <v>184</v>
      </c>
      <c r="U137" s="21" t="s">
        <v>2425</v>
      </c>
      <c r="V137" s="21" t="s">
        <v>2540</v>
      </c>
      <c r="X137" s="7" t="s">
        <v>185</v>
      </c>
    </row>
    <row r="138" spans="4:24" s="21" customFormat="1">
      <c r="D138" s="20" t="s">
        <v>177</v>
      </c>
      <c r="E138" s="20" t="s">
        <v>210</v>
      </c>
      <c r="F138" s="88"/>
      <c r="G138" s="20" t="s">
        <v>2976</v>
      </c>
      <c r="H138" s="11" t="s">
        <v>1557</v>
      </c>
      <c r="I138" s="11" t="s">
        <v>1645</v>
      </c>
      <c r="J138" s="11"/>
      <c r="K138" s="20" t="s">
        <v>216</v>
      </c>
      <c r="L138" s="88"/>
      <c r="M138" s="88"/>
      <c r="N138" s="88"/>
      <c r="O138" s="88"/>
      <c r="P138" s="88"/>
      <c r="Q138" s="88"/>
      <c r="R138" s="11"/>
      <c r="S138" s="21" t="s">
        <v>184</v>
      </c>
      <c r="U138" s="21" t="s">
        <v>2425</v>
      </c>
      <c r="V138" s="21" t="s">
        <v>2540</v>
      </c>
      <c r="X138" s="7" t="s">
        <v>185</v>
      </c>
    </row>
    <row r="139" spans="4:24" s="21" customFormat="1">
      <c r="D139" s="20" t="s">
        <v>177</v>
      </c>
      <c r="E139" s="20" t="s">
        <v>210</v>
      </c>
      <c r="F139" s="88"/>
      <c r="G139" s="20" t="s">
        <v>2976</v>
      </c>
      <c r="H139" s="11" t="s">
        <v>1557</v>
      </c>
      <c r="I139" s="11" t="s">
        <v>1645</v>
      </c>
      <c r="J139" s="11"/>
      <c r="K139" s="20" t="s">
        <v>216</v>
      </c>
      <c r="L139" s="88"/>
      <c r="M139" s="88"/>
      <c r="N139" s="88"/>
      <c r="O139" s="88"/>
      <c r="P139" s="88"/>
      <c r="Q139" s="88"/>
      <c r="R139" s="11"/>
      <c r="S139" s="21" t="s">
        <v>184</v>
      </c>
      <c r="U139" s="21" t="s">
        <v>2425</v>
      </c>
      <c r="V139" s="21" t="s">
        <v>2540</v>
      </c>
      <c r="X139" s="7" t="s">
        <v>185</v>
      </c>
    </row>
    <row r="140" spans="4:24" s="21" customFormat="1">
      <c r="D140" s="15" t="s">
        <v>177</v>
      </c>
      <c r="E140" s="15" t="s">
        <v>210</v>
      </c>
      <c r="F140" s="88"/>
      <c r="G140" s="15" t="s">
        <v>2976</v>
      </c>
      <c r="H140" s="11" t="s">
        <v>1557</v>
      </c>
      <c r="I140" s="11" t="s">
        <v>1645</v>
      </c>
      <c r="J140" s="11"/>
      <c r="K140" s="15" t="s">
        <v>216</v>
      </c>
      <c r="L140" s="88"/>
      <c r="M140" s="88"/>
      <c r="N140" s="88"/>
      <c r="O140" s="88"/>
      <c r="P140" s="88"/>
      <c r="Q140" s="88"/>
      <c r="R140" s="11"/>
      <c r="S140" s="13" t="s">
        <v>184</v>
      </c>
      <c r="T140" s="13"/>
      <c r="U140" s="21" t="s">
        <v>2425</v>
      </c>
      <c r="V140" s="21" t="s">
        <v>2540</v>
      </c>
      <c r="W140" s="13"/>
      <c r="X140" s="15" t="s">
        <v>185</v>
      </c>
    </row>
    <row r="141" spans="4:24" s="21" customFormat="1">
      <c r="D141" s="15" t="s">
        <v>177</v>
      </c>
      <c r="E141" s="15" t="s">
        <v>210</v>
      </c>
      <c r="F141" s="88"/>
      <c r="G141" s="15" t="s">
        <v>2976</v>
      </c>
      <c r="H141" s="11" t="s">
        <v>1557</v>
      </c>
      <c r="I141" s="11" t="s">
        <v>1645</v>
      </c>
      <c r="J141" s="11"/>
      <c r="K141" s="15" t="s">
        <v>216</v>
      </c>
      <c r="L141" s="88"/>
      <c r="M141" s="88"/>
      <c r="N141" s="88"/>
      <c r="O141" s="88"/>
      <c r="P141" s="88"/>
      <c r="Q141" s="88"/>
      <c r="R141" s="11"/>
      <c r="S141" s="23" t="s">
        <v>184</v>
      </c>
      <c r="T141" s="23"/>
      <c r="U141" s="21" t="s">
        <v>2425</v>
      </c>
      <c r="V141" s="21" t="s">
        <v>2540</v>
      </c>
      <c r="W141" s="23"/>
      <c r="X141" s="15" t="s">
        <v>185</v>
      </c>
    </row>
    <row r="142" spans="4:24" s="21" customFormat="1">
      <c r="D142" s="15" t="s">
        <v>177</v>
      </c>
      <c r="E142" s="15" t="s">
        <v>210</v>
      </c>
      <c r="F142" s="88"/>
      <c r="G142" s="15" t="s">
        <v>2976</v>
      </c>
      <c r="H142" s="11" t="s">
        <v>1557</v>
      </c>
      <c r="I142" s="11" t="s">
        <v>1645</v>
      </c>
      <c r="J142" s="11"/>
      <c r="K142" s="15" t="s">
        <v>216</v>
      </c>
      <c r="L142" s="88"/>
      <c r="M142" s="88"/>
      <c r="N142" s="88"/>
      <c r="O142" s="88"/>
      <c r="P142" s="88"/>
      <c r="Q142" s="88"/>
      <c r="R142" s="11"/>
      <c r="S142" s="23" t="s">
        <v>184</v>
      </c>
      <c r="T142" s="23"/>
      <c r="U142" s="21" t="s">
        <v>2425</v>
      </c>
      <c r="V142" s="21" t="s">
        <v>2540</v>
      </c>
      <c r="W142" s="23"/>
      <c r="X142" s="15" t="s">
        <v>185</v>
      </c>
    </row>
    <row r="143" spans="4:24" s="21" customFormat="1">
      <c r="D143" s="15" t="s">
        <v>177</v>
      </c>
      <c r="E143" s="15" t="s">
        <v>210</v>
      </c>
      <c r="F143" s="88"/>
      <c r="G143" s="15" t="s">
        <v>2976</v>
      </c>
      <c r="H143" s="11" t="s">
        <v>1557</v>
      </c>
      <c r="I143" s="11" t="s">
        <v>1645</v>
      </c>
      <c r="J143" s="11"/>
      <c r="K143" s="15" t="s">
        <v>216</v>
      </c>
      <c r="L143" s="88"/>
      <c r="M143" s="88"/>
      <c r="N143" s="88"/>
      <c r="O143" s="88"/>
      <c r="P143" s="88"/>
      <c r="Q143" s="88"/>
      <c r="R143" s="11"/>
      <c r="S143" s="23" t="s">
        <v>184</v>
      </c>
      <c r="T143" s="23"/>
      <c r="U143" s="21" t="s">
        <v>2425</v>
      </c>
      <c r="V143" s="21" t="s">
        <v>2540</v>
      </c>
      <c r="W143" s="23"/>
      <c r="X143" s="15" t="s">
        <v>185</v>
      </c>
    </row>
    <row r="144" spans="4:24" s="21" customFormat="1">
      <c r="D144" s="20" t="s">
        <v>177</v>
      </c>
      <c r="E144" s="20" t="s">
        <v>210</v>
      </c>
      <c r="F144" s="88"/>
      <c r="G144" s="20" t="s">
        <v>2976</v>
      </c>
      <c r="H144" s="11" t="s">
        <v>1557</v>
      </c>
      <c r="I144" s="11" t="s">
        <v>1645</v>
      </c>
      <c r="J144" s="11"/>
      <c r="K144" s="20" t="s">
        <v>216</v>
      </c>
      <c r="L144" s="88"/>
      <c r="M144" s="88"/>
      <c r="N144" s="88"/>
      <c r="O144" s="88"/>
      <c r="P144" s="88"/>
      <c r="Q144" s="88"/>
      <c r="R144" s="11"/>
      <c r="S144" s="21" t="s">
        <v>184</v>
      </c>
      <c r="U144" s="21" t="s">
        <v>2425</v>
      </c>
      <c r="V144" s="21" t="s">
        <v>2540</v>
      </c>
      <c r="X144" s="7" t="s">
        <v>185</v>
      </c>
    </row>
    <row r="145" spans="3:24" s="21" customFormat="1">
      <c r="C145" s="11"/>
      <c r="D145" s="20" t="s">
        <v>177</v>
      </c>
      <c r="E145" s="20" t="s">
        <v>210</v>
      </c>
      <c r="F145" s="88"/>
      <c r="G145" s="20" t="s">
        <v>2976</v>
      </c>
      <c r="H145" s="11" t="s">
        <v>1557</v>
      </c>
      <c r="I145" s="11" t="s">
        <v>1645</v>
      </c>
      <c r="J145" s="11"/>
      <c r="K145" s="20" t="s">
        <v>216</v>
      </c>
      <c r="L145" s="88"/>
      <c r="M145" s="88"/>
      <c r="N145" s="88"/>
      <c r="O145" s="88"/>
      <c r="P145" s="88"/>
      <c r="Q145" s="88"/>
      <c r="R145" s="11"/>
      <c r="S145" s="21" t="s">
        <v>184</v>
      </c>
      <c r="U145" s="21" t="s">
        <v>2425</v>
      </c>
      <c r="V145" s="21" t="s">
        <v>2540</v>
      </c>
      <c r="X145" s="7" t="s">
        <v>185</v>
      </c>
    </row>
    <row r="146" spans="3:24" s="21" customFormat="1">
      <c r="C146" s="11"/>
      <c r="D146" s="20" t="s">
        <v>177</v>
      </c>
      <c r="E146" s="20" t="s">
        <v>210</v>
      </c>
      <c r="F146" s="88"/>
      <c r="G146" s="20" t="s">
        <v>2976</v>
      </c>
      <c r="H146" s="11" t="s">
        <v>1557</v>
      </c>
      <c r="I146" s="11" t="s">
        <v>1645</v>
      </c>
      <c r="J146" s="11"/>
      <c r="K146" s="20" t="s">
        <v>216</v>
      </c>
      <c r="L146" s="88"/>
      <c r="M146" s="88"/>
      <c r="N146" s="88"/>
      <c r="O146" s="88"/>
      <c r="P146" s="88"/>
      <c r="Q146" s="88"/>
      <c r="R146" s="11"/>
      <c r="S146" s="21" t="s">
        <v>184</v>
      </c>
      <c r="U146" s="21" t="s">
        <v>2425</v>
      </c>
      <c r="V146" s="21" t="s">
        <v>2540</v>
      </c>
      <c r="X146" s="7" t="s">
        <v>185</v>
      </c>
    </row>
    <row r="147" spans="3:24" s="21" customFormat="1">
      <c r="C147" s="11"/>
      <c r="D147" s="20" t="s">
        <v>177</v>
      </c>
      <c r="E147" s="20" t="s">
        <v>210</v>
      </c>
      <c r="F147" s="88"/>
      <c r="G147" s="20" t="s">
        <v>2976</v>
      </c>
      <c r="H147" s="11" t="s">
        <v>1557</v>
      </c>
      <c r="I147" s="11" t="s">
        <v>1645</v>
      </c>
      <c r="J147" s="11"/>
      <c r="K147" s="20" t="s">
        <v>216</v>
      </c>
      <c r="L147" s="88"/>
      <c r="M147" s="88"/>
      <c r="N147" s="88"/>
      <c r="O147" s="88"/>
      <c r="P147" s="88"/>
      <c r="Q147" s="88"/>
      <c r="R147" s="11"/>
      <c r="S147" s="21" t="s">
        <v>184</v>
      </c>
      <c r="U147" s="21" t="s">
        <v>2425</v>
      </c>
      <c r="V147" s="21" t="s">
        <v>2540</v>
      </c>
      <c r="X147" s="7" t="s">
        <v>185</v>
      </c>
    </row>
    <row r="148" spans="3:24" s="21" customFormat="1">
      <c r="C148" s="11"/>
      <c r="D148" s="15" t="s">
        <v>177</v>
      </c>
      <c r="E148" s="15" t="s">
        <v>210</v>
      </c>
      <c r="F148" s="88"/>
      <c r="G148" s="15" t="s">
        <v>2976</v>
      </c>
      <c r="H148" s="11" t="s">
        <v>1557</v>
      </c>
      <c r="I148" s="11" t="s">
        <v>1645</v>
      </c>
      <c r="J148" s="11"/>
      <c r="K148" s="15" t="s">
        <v>216</v>
      </c>
      <c r="L148" s="88"/>
      <c r="M148" s="88"/>
      <c r="N148" s="88"/>
      <c r="O148" s="88"/>
      <c r="P148" s="88"/>
      <c r="Q148" s="88"/>
      <c r="R148" s="11"/>
      <c r="S148" s="13" t="s">
        <v>184</v>
      </c>
      <c r="T148" s="13"/>
      <c r="U148" s="21" t="s">
        <v>2425</v>
      </c>
      <c r="V148" s="21" t="s">
        <v>2540</v>
      </c>
      <c r="W148" s="13"/>
      <c r="X148" s="15" t="s">
        <v>185</v>
      </c>
    </row>
    <row r="149" spans="3:24" s="21" customFormat="1">
      <c r="C149" s="11"/>
      <c r="D149" s="15" t="s">
        <v>177</v>
      </c>
      <c r="E149" s="15" t="s">
        <v>210</v>
      </c>
      <c r="F149" s="88"/>
      <c r="G149" s="15" t="s">
        <v>2976</v>
      </c>
      <c r="H149" s="11" t="s">
        <v>1557</v>
      </c>
      <c r="I149" s="11" t="s">
        <v>1645</v>
      </c>
      <c r="J149" s="11"/>
      <c r="K149" s="15" t="s">
        <v>216</v>
      </c>
      <c r="L149" s="88"/>
      <c r="M149" s="88"/>
      <c r="N149" s="88"/>
      <c r="O149" s="88"/>
      <c r="P149" s="88"/>
      <c r="Q149" s="88"/>
      <c r="R149" s="11"/>
      <c r="S149" s="23" t="s">
        <v>184</v>
      </c>
      <c r="T149" s="23"/>
      <c r="U149" s="21" t="s">
        <v>2425</v>
      </c>
      <c r="V149" s="21" t="s">
        <v>2540</v>
      </c>
      <c r="W149" s="23"/>
      <c r="X149" s="15" t="s">
        <v>185</v>
      </c>
    </row>
    <row r="150" spans="3:24" s="21" customFormat="1">
      <c r="C150" s="11"/>
      <c r="D150" s="15" t="s">
        <v>177</v>
      </c>
      <c r="E150" s="15" t="s">
        <v>210</v>
      </c>
      <c r="F150" s="88"/>
      <c r="G150" s="15" t="s">
        <v>2976</v>
      </c>
      <c r="H150" s="11" t="s">
        <v>1557</v>
      </c>
      <c r="I150" s="11" t="s">
        <v>1645</v>
      </c>
      <c r="J150" s="11"/>
      <c r="K150" s="15" t="s">
        <v>216</v>
      </c>
      <c r="L150" s="88"/>
      <c r="M150" s="88"/>
      <c r="N150" s="88"/>
      <c r="O150" s="88"/>
      <c r="P150" s="88"/>
      <c r="Q150" s="88"/>
      <c r="R150" s="11"/>
      <c r="S150" s="23" t="s">
        <v>184</v>
      </c>
      <c r="T150" s="23"/>
      <c r="U150" s="21" t="s">
        <v>2425</v>
      </c>
      <c r="V150" s="21" t="s">
        <v>2540</v>
      </c>
      <c r="W150" s="23"/>
      <c r="X150" s="15" t="s">
        <v>185</v>
      </c>
    </row>
    <row r="151" spans="3:24" s="21" customFormat="1">
      <c r="C151" s="11"/>
      <c r="D151" s="15" t="s">
        <v>177</v>
      </c>
      <c r="E151" s="15" t="s">
        <v>210</v>
      </c>
      <c r="F151" s="88"/>
      <c r="G151" s="15" t="s">
        <v>2976</v>
      </c>
      <c r="H151" s="11" t="s">
        <v>1557</v>
      </c>
      <c r="I151" s="11" t="s">
        <v>1645</v>
      </c>
      <c r="J151" s="11"/>
      <c r="K151" s="15" t="s">
        <v>216</v>
      </c>
      <c r="L151" s="88"/>
      <c r="M151" s="88"/>
      <c r="N151" s="88"/>
      <c r="O151" s="88"/>
      <c r="P151" s="88"/>
      <c r="Q151" s="88"/>
      <c r="R151" s="11"/>
      <c r="S151" s="23" t="s">
        <v>184</v>
      </c>
      <c r="T151" s="23"/>
      <c r="U151" s="21" t="s">
        <v>2425</v>
      </c>
      <c r="V151" s="21" t="s">
        <v>2540</v>
      </c>
      <c r="W151" s="23"/>
      <c r="X151" s="15" t="s">
        <v>185</v>
      </c>
    </row>
    <row r="152" spans="3:24" s="21" customFormat="1">
      <c r="C152" s="11"/>
      <c r="D152" s="11"/>
      <c r="E152" s="11"/>
      <c r="F152" s="11"/>
      <c r="G152" s="11"/>
      <c r="H152" s="11"/>
      <c r="I152" s="11"/>
      <c r="J152" s="11"/>
      <c r="K152" s="11"/>
      <c r="L152" s="11"/>
      <c r="M152" s="11"/>
      <c r="N152" s="11"/>
      <c r="O152" s="11"/>
      <c r="P152" s="11"/>
      <c r="Q152" s="11"/>
      <c r="R152" s="11"/>
      <c r="S152" s="11"/>
      <c r="T152" s="11"/>
      <c r="U152" s="11"/>
      <c r="V152" s="11"/>
      <c r="W152" s="11"/>
      <c r="X152" s="11"/>
    </row>
    <row r="153" spans="3:24" s="21" customFormat="1">
      <c r="C153" s="34" t="s">
        <v>2977</v>
      </c>
      <c r="D153" s="34"/>
      <c r="E153" s="33"/>
      <c r="F153" s="33"/>
      <c r="G153" s="33"/>
      <c r="H153" s="33"/>
      <c r="I153" s="33"/>
      <c r="J153" s="33"/>
      <c r="K153" s="33"/>
      <c r="L153" s="33"/>
      <c r="M153" s="34"/>
      <c r="N153" s="34"/>
      <c r="O153" s="34"/>
      <c r="P153" s="34"/>
      <c r="Q153" s="33"/>
      <c r="R153" s="33"/>
      <c r="S153" s="33"/>
      <c r="T153" s="33"/>
      <c r="U153" s="33"/>
      <c r="V153" s="33"/>
      <c r="W153" s="33"/>
      <c r="X153" s="33"/>
    </row>
    <row r="154" spans="3:24" s="21" customFormat="1">
      <c r="C154" s="12"/>
      <c r="D154" s="12"/>
      <c r="E154" s="12"/>
      <c r="F154" s="22"/>
      <c r="G154" s="12"/>
      <c r="H154" s="7"/>
      <c r="I154" s="7"/>
      <c r="J154" s="7"/>
      <c r="K154" s="7"/>
      <c r="L154" s="7"/>
      <c r="M154" s="7"/>
      <c r="N154" s="7"/>
      <c r="O154" s="7"/>
      <c r="P154" s="7"/>
      <c r="Q154" s="7"/>
      <c r="R154" s="12"/>
      <c r="S154" s="22"/>
      <c r="T154" s="22"/>
      <c r="U154" s="22"/>
      <c r="V154" s="22"/>
      <c r="W154" s="22"/>
      <c r="X154" s="15"/>
    </row>
    <row r="155" spans="3:24" s="21" customFormat="1">
      <c r="C155" s="11"/>
      <c r="D155" s="20" t="s">
        <v>177</v>
      </c>
      <c r="E155" s="20" t="s">
        <v>210</v>
      </c>
      <c r="F155" s="88"/>
      <c r="G155" s="83" t="s">
        <v>2976</v>
      </c>
      <c r="H155" s="83" t="s">
        <v>2977</v>
      </c>
      <c r="I155" s="11"/>
      <c r="J155" s="20"/>
      <c r="K155" s="20"/>
      <c r="L155" s="88"/>
      <c r="M155" s="88"/>
      <c r="N155" s="88"/>
      <c r="O155" s="88"/>
      <c r="P155" s="88"/>
      <c r="Q155" s="88"/>
      <c r="R155" s="88"/>
      <c r="S155" s="21" t="s">
        <v>184</v>
      </c>
      <c r="U155" s="21" t="s">
        <v>2425</v>
      </c>
      <c r="V155" s="21" t="s">
        <v>2540</v>
      </c>
      <c r="X155" s="7" t="s">
        <v>185</v>
      </c>
    </row>
    <row r="156" spans="3:24" s="21" customFormat="1">
      <c r="C156" s="11"/>
      <c r="D156" s="20" t="s">
        <v>177</v>
      </c>
      <c r="E156" s="20" t="s">
        <v>210</v>
      </c>
      <c r="F156" s="88"/>
      <c r="G156" s="20" t="s">
        <v>2976</v>
      </c>
      <c r="H156" s="83" t="s">
        <v>2977</v>
      </c>
      <c r="I156" s="11"/>
      <c r="J156" s="11"/>
      <c r="K156" s="20"/>
      <c r="L156" s="88"/>
      <c r="M156" s="88"/>
      <c r="N156" s="88"/>
      <c r="O156" s="88"/>
      <c r="P156" s="88"/>
      <c r="Q156" s="88"/>
      <c r="R156" s="88"/>
      <c r="S156" s="21" t="s">
        <v>184</v>
      </c>
      <c r="U156" s="21" t="s">
        <v>2425</v>
      </c>
      <c r="V156" s="21" t="s">
        <v>2540</v>
      </c>
      <c r="X156" s="7" t="s">
        <v>185</v>
      </c>
    </row>
    <row r="157" spans="3:24" s="21" customFormat="1">
      <c r="C157" s="11"/>
      <c r="D157" s="20" t="s">
        <v>177</v>
      </c>
      <c r="E157" s="20" t="s">
        <v>210</v>
      </c>
      <c r="F157" s="88"/>
      <c r="G157" s="20" t="s">
        <v>2976</v>
      </c>
      <c r="H157" s="11" t="s">
        <v>2977</v>
      </c>
      <c r="I157" s="11"/>
      <c r="J157" s="11"/>
      <c r="K157" s="20"/>
      <c r="L157" s="88"/>
      <c r="M157" s="88"/>
      <c r="N157" s="88"/>
      <c r="O157" s="88"/>
      <c r="P157" s="88"/>
      <c r="Q157" s="88"/>
      <c r="R157" s="88"/>
      <c r="S157" s="21" t="s">
        <v>184</v>
      </c>
      <c r="U157" s="21" t="s">
        <v>2425</v>
      </c>
      <c r="V157" s="21" t="s">
        <v>2540</v>
      </c>
      <c r="X157" s="7" t="s">
        <v>185</v>
      </c>
    </row>
    <row r="158" spans="3:24" s="21" customFormat="1">
      <c r="C158" s="11"/>
      <c r="D158" s="20" t="s">
        <v>177</v>
      </c>
      <c r="E158" s="20" t="s">
        <v>210</v>
      </c>
      <c r="F158" s="88"/>
      <c r="G158" s="20" t="s">
        <v>2976</v>
      </c>
      <c r="H158" s="11" t="s">
        <v>2977</v>
      </c>
      <c r="I158" s="11"/>
      <c r="J158" s="11"/>
      <c r="K158" s="20"/>
      <c r="L158" s="88"/>
      <c r="M158" s="88"/>
      <c r="N158" s="88"/>
      <c r="O158" s="88"/>
      <c r="P158" s="88"/>
      <c r="Q158" s="88"/>
      <c r="R158" s="88"/>
      <c r="S158" s="21" t="s">
        <v>184</v>
      </c>
      <c r="U158" s="21" t="s">
        <v>2425</v>
      </c>
      <c r="V158" s="21" t="s">
        <v>2540</v>
      </c>
      <c r="X158" s="7" t="s">
        <v>185</v>
      </c>
    </row>
    <row r="159" spans="3:24" s="21" customFormat="1">
      <c r="C159" s="11"/>
      <c r="D159" s="15" t="s">
        <v>177</v>
      </c>
      <c r="E159" s="15" t="s">
        <v>210</v>
      </c>
      <c r="F159" s="88"/>
      <c r="G159" s="15" t="s">
        <v>2976</v>
      </c>
      <c r="H159" s="11" t="s">
        <v>2977</v>
      </c>
      <c r="I159" s="11"/>
      <c r="J159" s="11"/>
      <c r="K159" s="15"/>
      <c r="L159" s="88"/>
      <c r="M159" s="88"/>
      <c r="N159" s="88"/>
      <c r="O159" s="88"/>
      <c r="P159" s="88"/>
      <c r="Q159" s="88"/>
      <c r="R159" s="88"/>
      <c r="S159" s="13" t="s">
        <v>184</v>
      </c>
      <c r="T159" s="13"/>
      <c r="U159" s="21" t="s">
        <v>2425</v>
      </c>
      <c r="V159" s="21" t="s">
        <v>2540</v>
      </c>
      <c r="W159" s="13"/>
      <c r="X159" s="15" t="s">
        <v>185</v>
      </c>
    </row>
    <row r="160" spans="3:24" s="21" customFormat="1">
      <c r="C160" s="11"/>
      <c r="D160" s="15" t="s">
        <v>177</v>
      </c>
      <c r="E160" s="15" t="s">
        <v>210</v>
      </c>
      <c r="F160" s="88"/>
      <c r="G160" s="15" t="s">
        <v>2976</v>
      </c>
      <c r="H160" s="11" t="s">
        <v>2977</v>
      </c>
      <c r="I160" s="11"/>
      <c r="J160" s="11"/>
      <c r="K160" s="15"/>
      <c r="L160" s="88"/>
      <c r="M160" s="88"/>
      <c r="N160" s="88"/>
      <c r="O160" s="88"/>
      <c r="P160" s="88"/>
      <c r="Q160" s="88"/>
      <c r="R160" s="88"/>
      <c r="S160" s="23" t="s">
        <v>184</v>
      </c>
      <c r="T160" s="23"/>
      <c r="U160" s="21" t="s">
        <v>2425</v>
      </c>
      <c r="V160" s="21" t="s">
        <v>2540</v>
      </c>
      <c r="W160" s="23"/>
      <c r="X160" s="15" t="s">
        <v>185</v>
      </c>
    </row>
    <row r="161" spans="3:24" s="21" customFormat="1">
      <c r="C161" s="11"/>
      <c r="D161" s="15" t="s">
        <v>177</v>
      </c>
      <c r="E161" s="15" t="s">
        <v>210</v>
      </c>
      <c r="F161" s="88"/>
      <c r="G161" s="15" t="s">
        <v>2976</v>
      </c>
      <c r="H161" s="11" t="s">
        <v>2977</v>
      </c>
      <c r="I161" s="11"/>
      <c r="J161" s="11"/>
      <c r="K161" s="15"/>
      <c r="L161" s="88"/>
      <c r="M161" s="88"/>
      <c r="N161" s="88"/>
      <c r="O161" s="88"/>
      <c r="P161" s="88"/>
      <c r="Q161" s="88"/>
      <c r="R161" s="88"/>
      <c r="S161" s="23" t="s">
        <v>184</v>
      </c>
      <c r="T161" s="23"/>
      <c r="U161" s="21" t="s">
        <v>2425</v>
      </c>
      <c r="V161" s="21" t="s">
        <v>2540</v>
      </c>
      <c r="W161" s="23"/>
      <c r="X161" s="15" t="s">
        <v>185</v>
      </c>
    </row>
    <row r="162" spans="3:24" s="21" customFormat="1">
      <c r="C162" s="11"/>
      <c r="D162" s="15" t="s">
        <v>177</v>
      </c>
      <c r="E162" s="15" t="s">
        <v>210</v>
      </c>
      <c r="F162" s="88"/>
      <c r="G162" s="15" t="s">
        <v>2976</v>
      </c>
      <c r="H162" s="11" t="s">
        <v>2977</v>
      </c>
      <c r="I162" s="11"/>
      <c r="J162" s="11"/>
      <c r="K162" s="15"/>
      <c r="L162" s="88"/>
      <c r="M162" s="88"/>
      <c r="N162" s="88"/>
      <c r="O162" s="88"/>
      <c r="P162" s="88"/>
      <c r="Q162" s="88"/>
      <c r="R162" s="88"/>
      <c r="S162" s="23" t="s">
        <v>184</v>
      </c>
      <c r="T162" s="23"/>
      <c r="U162" s="21" t="s">
        <v>2425</v>
      </c>
      <c r="V162" s="21" t="s">
        <v>2540</v>
      </c>
      <c r="W162" s="23"/>
      <c r="X162" s="15" t="s">
        <v>185</v>
      </c>
    </row>
    <row r="163" spans="3:24" s="21" customFormat="1">
      <c r="C163" s="11"/>
      <c r="D163" s="20" t="s">
        <v>177</v>
      </c>
      <c r="E163" s="20" t="s">
        <v>210</v>
      </c>
      <c r="F163" s="88"/>
      <c r="G163" s="20" t="s">
        <v>2976</v>
      </c>
      <c r="H163" s="11" t="s">
        <v>2977</v>
      </c>
      <c r="I163" s="11"/>
      <c r="J163" s="11"/>
      <c r="K163" s="20"/>
      <c r="L163" s="88"/>
      <c r="M163" s="88"/>
      <c r="N163" s="88"/>
      <c r="O163" s="88"/>
      <c r="P163" s="88"/>
      <c r="Q163" s="88"/>
      <c r="R163" s="88"/>
      <c r="S163" s="21" t="s">
        <v>184</v>
      </c>
      <c r="U163" s="21" t="s">
        <v>2425</v>
      </c>
      <c r="V163" s="21" t="s">
        <v>2540</v>
      </c>
      <c r="X163" s="7" t="s">
        <v>185</v>
      </c>
    </row>
    <row r="164" spans="3:24" s="21" customFormat="1">
      <c r="C164" s="11"/>
      <c r="D164" s="20" t="s">
        <v>177</v>
      </c>
      <c r="E164" s="20" t="s">
        <v>210</v>
      </c>
      <c r="F164" s="88"/>
      <c r="G164" s="20" t="s">
        <v>2976</v>
      </c>
      <c r="H164" s="11" t="s">
        <v>2977</v>
      </c>
      <c r="I164" s="11"/>
      <c r="J164" s="11"/>
      <c r="K164" s="20"/>
      <c r="L164" s="88"/>
      <c r="M164" s="88"/>
      <c r="N164" s="88"/>
      <c r="O164" s="88"/>
      <c r="P164" s="88"/>
      <c r="Q164" s="88"/>
      <c r="R164" s="88"/>
      <c r="S164" s="21" t="s">
        <v>184</v>
      </c>
      <c r="U164" s="21" t="s">
        <v>2425</v>
      </c>
      <c r="V164" s="21" t="s">
        <v>2540</v>
      </c>
      <c r="X164" s="7" t="s">
        <v>185</v>
      </c>
    </row>
    <row r="165" spans="3:24" s="21" customFormat="1">
      <c r="C165" s="11"/>
      <c r="D165" s="20" t="s">
        <v>177</v>
      </c>
      <c r="E165" s="20" t="s">
        <v>210</v>
      </c>
      <c r="F165" s="88"/>
      <c r="G165" s="20" t="s">
        <v>2976</v>
      </c>
      <c r="H165" s="11" t="s">
        <v>2977</v>
      </c>
      <c r="I165" s="11"/>
      <c r="J165" s="11"/>
      <c r="K165" s="20"/>
      <c r="L165" s="88"/>
      <c r="M165" s="88"/>
      <c r="N165" s="88"/>
      <c r="O165" s="88"/>
      <c r="P165" s="88"/>
      <c r="Q165" s="88"/>
      <c r="R165" s="88"/>
      <c r="S165" s="21" t="s">
        <v>184</v>
      </c>
      <c r="U165" s="21" t="s">
        <v>2425</v>
      </c>
      <c r="V165" s="21" t="s">
        <v>2540</v>
      </c>
      <c r="X165" s="7" t="s">
        <v>185</v>
      </c>
    </row>
    <row r="166" spans="3:24" s="21" customFormat="1">
      <c r="C166" s="11"/>
      <c r="D166" s="20" t="s">
        <v>177</v>
      </c>
      <c r="E166" s="20" t="s">
        <v>210</v>
      </c>
      <c r="F166" s="88"/>
      <c r="G166" s="20" t="s">
        <v>2976</v>
      </c>
      <c r="H166" s="11" t="s">
        <v>2977</v>
      </c>
      <c r="I166" s="11"/>
      <c r="J166" s="11"/>
      <c r="K166" s="20"/>
      <c r="L166" s="88"/>
      <c r="M166" s="88"/>
      <c r="N166" s="88"/>
      <c r="O166" s="88"/>
      <c r="P166" s="88"/>
      <c r="Q166" s="88"/>
      <c r="R166" s="88"/>
      <c r="S166" s="21" t="s">
        <v>184</v>
      </c>
      <c r="U166" s="21" t="s">
        <v>2425</v>
      </c>
      <c r="V166" s="21" t="s">
        <v>2540</v>
      </c>
      <c r="X166" s="7" t="s">
        <v>185</v>
      </c>
    </row>
    <row r="167" spans="3:24" s="21" customFormat="1">
      <c r="C167" s="11"/>
      <c r="D167" s="15" t="s">
        <v>177</v>
      </c>
      <c r="E167" s="15" t="s">
        <v>210</v>
      </c>
      <c r="F167" s="88"/>
      <c r="G167" s="15" t="s">
        <v>2976</v>
      </c>
      <c r="H167" s="11" t="s">
        <v>2977</v>
      </c>
      <c r="I167" s="11"/>
      <c r="J167" s="11"/>
      <c r="K167" s="15"/>
      <c r="L167" s="88"/>
      <c r="M167" s="88"/>
      <c r="N167" s="88"/>
      <c r="O167" s="88"/>
      <c r="P167" s="88"/>
      <c r="Q167" s="88"/>
      <c r="R167" s="88"/>
      <c r="S167" s="13" t="s">
        <v>184</v>
      </c>
      <c r="T167" s="13"/>
      <c r="U167" s="21" t="s">
        <v>2425</v>
      </c>
      <c r="V167" s="21" t="s">
        <v>2540</v>
      </c>
      <c r="W167" s="13"/>
      <c r="X167" s="15" t="s">
        <v>185</v>
      </c>
    </row>
    <row r="168" spans="3:24" s="21" customFormat="1">
      <c r="C168" s="11"/>
      <c r="D168" s="15" t="s">
        <v>177</v>
      </c>
      <c r="E168" s="15" t="s">
        <v>210</v>
      </c>
      <c r="F168" s="88"/>
      <c r="G168" s="15" t="s">
        <v>2976</v>
      </c>
      <c r="H168" s="11" t="s">
        <v>2977</v>
      </c>
      <c r="I168" s="11"/>
      <c r="J168" s="11"/>
      <c r="K168" s="15"/>
      <c r="L168" s="88"/>
      <c r="M168" s="88"/>
      <c r="N168" s="88"/>
      <c r="O168" s="88"/>
      <c r="P168" s="88"/>
      <c r="Q168" s="88"/>
      <c r="R168" s="88"/>
      <c r="S168" s="23" t="s">
        <v>184</v>
      </c>
      <c r="T168" s="23"/>
      <c r="U168" s="21" t="s">
        <v>2425</v>
      </c>
      <c r="V168" s="21" t="s">
        <v>2540</v>
      </c>
      <c r="W168" s="23"/>
      <c r="X168" s="15" t="s">
        <v>185</v>
      </c>
    </row>
    <row r="169" spans="3:24" s="21" customFormat="1">
      <c r="C169" s="11"/>
      <c r="D169" s="15" t="s">
        <v>177</v>
      </c>
      <c r="E169" s="15" t="s">
        <v>210</v>
      </c>
      <c r="F169" s="88"/>
      <c r="G169" s="15" t="s">
        <v>2976</v>
      </c>
      <c r="H169" s="11" t="s">
        <v>2977</v>
      </c>
      <c r="I169" s="11"/>
      <c r="J169" s="11"/>
      <c r="K169" s="15"/>
      <c r="L169" s="88"/>
      <c r="M169" s="88"/>
      <c r="N169" s="88"/>
      <c r="O169" s="88"/>
      <c r="P169" s="88"/>
      <c r="Q169" s="88"/>
      <c r="R169" s="88"/>
      <c r="S169" s="23" t="s">
        <v>184</v>
      </c>
      <c r="T169" s="23"/>
      <c r="U169" s="21" t="s">
        <v>2425</v>
      </c>
      <c r="V169" s="21" t="s">
        <v>2540</v>
      </c>
      <c r="W169" s="23"/>
      <c r="X169" s="15" t="s">
        <v>185</v>
      </c>
    </row>
    <row r="170" spans="3:24" s="21" customFormat="1">
      <c r="C170" s="11"/>
      <c r="D170" s="15" t="s">
        <v>177</v>
      </c>
      <c r="E170" s="15" t="s">
        <v>210</v>
      </c>
      <c r="F170" s="88"/>
      <c r="G170" s="15" t="s">
        <v>2976</v>
      </c>
      <c r="H170" s="11" t="s">
        <v>2977</v>
      </c>
      <c r="I170" s="11"/>
      <c r="J170" s="11"/>
      <c r="K170" s="15"/>
      <c r="L170" s="88"/>
      <c r="M170" s="88"/>
      <c r="N170" s="88"/>
      <c r="O170" s="88"/>
      <c r="P170" s="88"/>
      <c r="Q170" s="88"/>
      <c r="R170" s="88"/>
      <c r="S170" s="23" t="s">
        <v>184</v>
      </c>
      <c r="T170" s="23"/>
      <c r="U170" s="21" t="s">
        <v>2425</v>
      </c>
      <c r="V170" s="21" t="s">
        <v>2540</v>
      </c>
      <c r="W170" s="23"/>
      <c r="X170" s="15" t="s">
        <v>185</v>
      </c>
    </row>
    <row r="171" spans="3:24" s="21" customFormat="1">
      <c r="C171" s="11"/>
      <c r="D171" s="11"/>
      <c r="E171" s="11"/>
      <c r="F171" s="11"/>
      <c r="G171" s="11"/>
      <c r="H171" s="11"/>
      <c r="I171" s="11"/>
      <c r="J171" s="11"/>
      <c r="K171" s="11"/>
      <c r="L171" s="11"/>
      <c r="M171" s="11"/>
      <c r="N171" s="11"/>
      <c r="O171" s="11"/>
      <c r="P171" s="11"/>
      <c r="Q171" s="11"/>
      <c r="R171" s="11"/>
      <c r="S171" s="11"/>
      <c r="T171" s="11"/>
      <c r="U171" s="11"/>
      <c r="V171" s="11"/>
      <c r="W171" s="11"/>
      <c r="X171" s="11"/>
    </row>
    <row r="172" spans="3:24" s="21" customFormat="1">
      <c r="C172" s="34" t="s">
        <v>1581</v>
      </c>
      <c r="D172" s="34"/>
      <c r="E172" s="33"/>
      <c r="F172" s="33"/>
      <c r="G172" s="33"/>
      <c r="H172" s="33"/>
      <c r="I172" s="33"/>
      <c r="J172" s="33"/>
      <c r="K172" s="33"/>
      <c r="L172" s="33"/>
      <c r="M172" s="33"/>
      <c r="N172" s="33"/>
      <c r="O172" s="33"/>
      <c r="P172" s="33"/>
      <c r="Q172" s="33"/>
      <c r="R172" s="33"/>
      <c r="S172" s="33"/>
      <c r="T172" s="33"/>
      <c r="U172" s="33"/>
      <c r="V172" s="33"/>
      <c r="W172" s="33"/>
      <c r="X172" s="33"/>
    </row>
    <row r="173" spans="3:24" s="21" customFormat="1">
      <c r="C173" s="12"/>
      <c r="D173" s="12"/>
      <c r="E173" s="12"/>
      <c r="F173" s="22"/>
      <c r="G173" s="12"/>
      <c r="H173" s="7"/>
      <c r="I173" s="7"/>
      <c r="J173" s="7"/>
      <c r="K173" s="7"/>
      <c r="L173" s="7"/>
      <c r="M173" s="7"/>
      <c r="N173" s="7"/>
      <c r="O173" s="7"/>
      <c r="P173" s="7"/>
      <c r="Q173" s="7"/>
      <c r="R173" s="12"/>
      <c r="S173" s="22"/>
      <c r="T173" s="22"/>
      <c r="U173" s="22"/>
      <c r="V173" s="22"/>
      <c r="W173" s="22"/>
      <c r="X173" s="15"/>
    </row>
    <row r="174" spans="3:24" s="21" customFormat="1">
      <c r="C174" s="11"/>
      <c r="D174" s="20" t="s">
        <v>177</v>
      </c>
      <c r="E174" s="20" t="s">
        <v>202</v>
      </c>
      <c r="F174" s="88"/>
      <c r="G174" s="83" t="s">
        <v>2976</v>
      </c>
      <c r="H174" s="11" t="s">
        <v>1581</v>
      </c>
      <c r="I174" s="11"/>
      <c r="J174" s="11"/>
      <c r="K174" s="20" t="s">
        <v>216</v>
      </c>
      <c r="L174" s="88"/>
      <c r="M174" s="403"/>
      <c r="N174" s="88"/>
      <c r="O174" s="403"/>
      <c r="P174" s="403"/>
      <c r="Q174" s="88"/>
      <c r="R174" s="88"/>
      <c r="S174" s="21" t="s">
        <v>184</v>
      </c>
      <c r="U174" s="21" t="s">
        <v>2425</v>
      </c>
      <c r="V174" s="21" t="s">
        <v>2540</v>
      </c>
      <c r="X174" s="7" t="s">
        <v>185</v>
      </c>
    </row>
    <row r="175" spans="3:24" s="21" customFormat="1">
      <c r="C175" s="11"/>
      <c r="D175" s="20" t="s">
        <v>177</v>
      </c>
      <c r="E175" s="20" t="s">
        <v>202</v>
      </c>
      <c r="F175" s="88"/>
      <c r="G175" s="20" t="s">
        <v>2976</v>
      </c>
      <c r="H175" s="11" t="s">
        <v>1581</v>
      </c>
      <c r="I175" s="11"/>
      <c r="J175" s="11"/>
      <c r="K175" s="20" t="s">
        <v>216</v>
      </c>
      <c r="L175" s="88"/>
      <c r="M175" s="403"/>
      <c r="N175" s="88"/>
      <c r="O175" s="403"/>
      <c r="P175" s="403"/>
      <c r="Q175" s="88"/>
      <c r="R175" s="88"/>
      <c r="S175" s="21" t="s">
        <v>184</v>
      </c>
      <c r="U175" s="21" t="s">
        <v>2425</v>
      </c>
      <c r="V175" s="21" t="s">
        <v>2540</v>
      </c>
      <c r="X175" s="7" t="s">
        <v>185</v>
      </c>
    </row>
    <row r="176" spans="3:24" s="21" customFormat="1">
      <c r="C176" s="11"/>
      <c r="D176" s="20" t="s">
        <v>177</v>
      </c>
      <c r="E176" s="20" t="s">
        <v>202</v>
      </c>
      <c r="F176" s="88"/>
      <c r="G176" s="20" t="s">
        <v>2976</v>
      </c>
      <c r="H176" s="11" t="s">
        <v>1581</v>
      </c>
      <c r="I176" s="11"/>
      <c r="J176" s="11"/>
      <c r="K176" s="20" t="s">
        <v>216</v>
      </c>
      <c r="L176" s="88"/>
      <c r="M176" s="403"/>
      <c r="N176" s="88"/>
      <c r="O176" s="403"/>
      <c r="P176" s="403"/>
      <c r="Q176" s="88"/>
      <c r="R176" s="88"/>
      <c r="S176" s="21" t="s">
        <v>184</v>
      </c>
      <c r="U176" s="21" t="s">
        <v>2425</v>
      </c>
      <c r="V176" s="21" t="s">
        <v>2540</v>
      </c>
      <c r="X176" s="7" t="s">
        <v>185</v>
      </c>
    </row>
    <row r="177" spans="4:24" s="21" customFormat="1">
      <c r="D177" s="20" t="s">
        <v>177</v>
      </c>
      <c r="E177" s="20" t="s">
        <v>202</v>
      </c>
      <c r="F177" s="88"/>
      <c r="G177" s="20" t="s">
        <v>2976</v>
      </c>
      <c r="H177" s="11" t="s">
        <v>1581</v>
      </c>
      <c r="I177" s="11"/>
      <c r="J177" s="11"/>
      <c r="K177" s="20" t="s">
        <v>216</v>
      </c>
      <c r="L177" s="88"/>
      <c r="M177" s="403"/>
      <c r="N177" s="88"/>
      <c r="O177" s="403"/>
      <c r="P177" s="403"/>
      <c r="Q177" s="88"/>
      <c r="R177" s="88"/>
      <c r="S177" s="21" t="s">
        <v>184</v>
      </c>
      <c r="U177" s="21" t="s">
        <v>2425</v>
      </c>
      <c r="V177" s="21" t="s">
        <v>2540</v>
      </c>
      <c r="X177" s="7" t="s">
        <v>185</v>
      </c>
    </row>
    <row r="178" spans="4:24" s="21" customFormat="1">
      <c r="D178" s="15" t="s">
        <v>177</v>
      </c>
      <c r="E178" s="15" t="s">
        <v>202</v>
      </c>
      <c r="F178" s="88"/>
      <c r="G178" s="15" t="s">
        <v>2976</v>
      </c>
      <c r="H178" s="11" t="s">
        <v>1581</v>
      </c>
      <c r="I178" s="11"/>
      <c r="J178" s="11"/>
      <c r="K178" s="15" t="s">
        <v>216</v>
      </c>
      <c r="L178" s="88"/>
      <c r="M178" s="403"/>
      <c r="N178" s="88"/>
      <c r="O178" s="403"/>
      <c r="P178" s="403"/>
      <c r="Q178" s="88"/>
      <c r="R178" s="88"/>
      <c r="S178" s="13" t="s">
        <v>184</v>
      </c>
      <c r="T178" s="13"/>
      <c r="U178" s="21" t="s">
        <v>2425</v>
      </c>
      <c r="V178" s="21" t="s">
        <v>2540</v>
      </c>
      <c r="W178" s="13"/>
      <c r="X178" s="15" t="s">
        <v>185</v>
      </c>
    </row>
    <row r="179" spans="4:24" s="21" customFormat="1">
      <c r="D179" s="15" t="s">
        <v>177</v>
      </c>
      <c r="E179" s="15" t="s">
        <v>202</v>
      </c>
      <c r="F179" s="88"/>
      <c r="G179" s="15" t="s">
        <v>2976</v>
      </c>
      <c r="H179" s="11" t="s">
        <v>1581</v>
      </c>
      <c r="I179" s="11"/>
      <c r="J179" s="11"/>
      <c r="K179" s="15" t="s">
        <v>216</v>
      </c>
      <c r="L179" s="88"/>
      <c r="M179" s="403"/>
      <c r="N179" s="88"/>
      <c r="O179" s="403"/>
      <c r="P179" s="403"/>
      <c r="Q179" s="88"/>
      <c r="R179" s="88"/>
      <c r="S179" s="23" t="s">
        <v>184</v>
      </c>
      <c r="T179" s="23"/>
      <c r="U179" s="21" t="s">
        <v>2425</v>
      </c>
      <c r="V179" s="21" t="s">
        <v>2540</v>
      </c>
      <c r="W179" s="23"/>
      <c r="X179" s="15" t="s">
        <v>185</v>
      </c>
    </row>
    <row r="180" spans="4:24" s="21" customFormat="1">
      <c r="D180" s="15" t="s">
        <v>177</v>
      </c>
      <c r="E180" s="15" t="s">
        <v>202</v>
      </c>
      <c r="F180" s="88"/>
      <c r="G180" s="15" t="s">
        <v>2976</v>
      </c>
      <c r="H180" s="11" t="s">
        <v>1581</v>
      </c>
      <c r="I180" s="11"/>
      <c r="J180" s="11"/>
      <c r="K180" s="15" t="s">
        <v>216</v>
      </c>
      <c r="L180" s="88"/>
      <c r="M180" s="403"/>
      <c r="N180" s="88"/>
      <c r="O180" s="403"/>
      <c r="P180" s="403"/>
      <c r="Q180" s="88"/>
      <c r="R180" s="88"/>
      <c r="S180" s="23" t="s">
        <v>184</v>
      </c>
      <c r="T180" s="23"/>
      <c r="U180" s="21" t="s">
        <v>2425</v>
      </c>
      <c r="V180" s="21" t="s">
        <v>2540</v>
      </c>
      <c r="W180" s="23"/>
      <c r="X180" s="15" t="s">
        <v>185</v>
      </c>
    </row>
    <row r="181" spans="4:24" s="21" customFormat="1">
      <c r="D181" s="15" t="s">
        <v>177</v>
      </c>
      <c r="E181" s="15" t="s">
        <v>202</v>
      </c>
      <c r="F181" s="88"/>
      <c r="G181" s="15" t="s">
        <v>2976</v>
      </c>
      <c r="H181" s="11" t="s">
        <v>1581</v>
      </c>
      <c r="I181" s="11"/>
      <c r="J181" s="11"/>
      <c r="K181" s="15" t="s">
        <v>216</v>
      </c>
      <c r="L181" s="88"/>
      <c r="M181" s="403"/>
      <c r="N181" s="88"/>
      <c r="O181" s="403"/>
      <c r="P181" s="403"/>
      <c r="Q181" s="88"/>
      <c r="R181" s="88"/>
      <c r="S181" s="23" t="s">
        <v>184</v>
      </c>
      <c r="T181" s="23"/>
      <c r="U181" s="21" t="s">
        <v>2425</v>
      </c>
      <c r="V181" s="21" t="s">
        <v>2540</v>
      </c>
      <c r="W181" s="23"/>
      <c r="X181" s="15" t="s">
        <v>185</v>
      </c>
    </row>
    <row r="182" spans="4:24" s="21" customFormat="1">
      <c r="D182" s="20" t="s">
        <v>177</v>
      </c>
      <c r="E182" s="20" t="s">
        <v>202</v>
      </c>
      <c r="F182" s="88"/>
      <c r="G182" s="20" t="s">
        <v>2976</v>
      </c>
      <c r="H182" s="11" t="s">
        <v>1581</v>
      </c>
      <c r="I182" s="11"/>
      <c r="J182" s="11"/>
      <c r="K182" s="20" t="s">
        <v>216</v>
      </c>
      <c r="L182" s="88"/>
      <c r="M182" s="403"/>
      <c r="N182" s="88"/>
      <c r="O182" s="403"/>
      <c r="P182" s="403"/>
      <c r="Q182" s="88"/>
      <c r="R182" s="88"/>
      <c r="S182" s="21" t="s">
        <v>184</v>
      </c>
      <c r="U182" s="21" t="s">
        <v>2425</v>
      </c>
      <c r="V182" s="21" t="s">
        <v>2540</v>
      </c>
      <c r="X182" s="7" t="s">
        <v>185</v>
      </c>
    </row>
    <row r="183" spans="4:24" s="21" customFormat="1">
      <c r="D183" s="20" t="s">
        <v>177</v>
      </c>
      <c r="E183" s="20" t="s">
        <v>202</v>
      </c>
      <c r="F183" s="88"/>
      <c r="G183" s="20" t="s">
        <v>2976</v>
      </c>
      <c r="H183" s="11" t="s">
        <v>1581</v>
      </c>
      <c r="I183" s="11"/>
      <c r="J183" s="11"/>
      <c r="K183" s="20" t="s">
        <v>216</v>
      </c>
      <c r="L183" s="88"/>
      <c r="M183" s="403"/>
      <c r="N183" s="88"/>
      <c r="O183" s="403"/>
      <c r="P183" s="403"/>
      <c r="Q183" s="88"/>
      <c r="R183" s="88"/>
      <c r="S183" s="21" t="s">
        <v>184</v>
      </c>
      <c r="U183" s="21" t="s">
        <v>2425</v>
      </c>
      <c r="V183" s="21" t="s">
        <v>2540</v>
      </c>
      <c r="X183" s="7" t="s">
        <v>185</v>
      </c>
    </row>
    <row r="184" spans="4:24" s="21" customFormat="1">
      <c r="D184" s="20" t="s">
        <v>177</v>
      </c>
      <c r="E184" s="20" t="s">
        <v>202</v>
      </c>
      <c r="F184" s="88"/>
      <c r="G184" s="20" t="s">
        <v>2976</v>
      </c>
      <c r="H184" s="11" t="s">
        <v>1581</v>
      </c>
      <c r="I184" s="11"/>
      <c r="J184" s="11"/>
      <c r="K184" s="20" t="s">
        <v>216</v>
      </c>
      <c r="L184" s="88"/>
      <c r="M184" s="403"/>
      <c r="N184" s="88"/>
      <c r="O184" s="403"/>
      <c r="P184" s="403"/>
      <c r="Q184" s="88"/>
      <c r="R184" s="88"/>
      <c r="S184" s="21" t="s">
        <v>184</v>
      </c>
      <c r="U184" s="21" t="s">
        <v>2425</v>
      </c>
      <c r="V184" s="21" t="s">
        <v>2540</v>
      </c>
      <c r="X184" s="7" t="s">
        <v>185</v>
      </c>
    </row>
    <row r="185" spans="4:24" s="21" customFormat="1">
      <c r="D185" s="20" t="s">
        <v>177</v>
      </c>
      <c r="E185" s="20" t="s">
        <v>202</v>
      </c>
      <c r="F185" s="88"/>
      <c r="G185" s="20" t="s">
        <v>2976</v>
      </c>
      <c r="H185" s="11" t="s">
        <v>1581</v>
      </c>
      <c r="I185" s="11"/>
      <c r="J185" s="11"/>
      <c r="K185" s="20" t="s">
        <v>216</v>
      </c>
      <c r="L185" s="88"/>
      <c r="M185" s="403"/>
      <c r="N185" s="88"/>
      <c r="O185" s="403"/>
      <c r="P185" s="403"/>
      <c r="Q185" s="88"/>
      <c r="R185" s="88"/>
      <c r="S185" s="21" t="s">
        <v>184</v>
      </c>
      <c r="U185" s="21" t="s">
        <v>2425</v>
      </c>
      <c r="V185" s="21" t="s">
        <v>2540</v>
      </c>
      <c r="X185" s="7" t="s">
        <v>185</v>
      </c>
    </row>
    <row r="186" spans="4:24" s="21" customFormat="1">
      <c r="D186" s="15" t="s">
        <v>177</v>
      </c>
      <c r="E186" s="15" t="s">
        <v>202</v>
      </c>
      <c r="F186" s="88"/>
      <c r="G186" s="15" t="s">
        <v>2976</v>
      </c>
      <c r="H186" s="11" t="s">
        <v>1581</v>
      </c>
      <c r="I186" s="11"/>
      <c r="J186" s="11"/>
      <c r="K186" s="15" t="s">
        <v>216</v>
      </c>
      <c r="L186" s="88"/>
      <c r="M186" s="403"/>
      <c r="N186" s="88"/>
      <c r="O186" s="403"/>
      <c r="P186" s="403"/>
      <c r="Q186" s="88"/>
      <c r="R186" s="88"/>
      <c r="S186" s="13" t="s">
        <v>184</v>
      </c>
      <c r="T186" s="13"/>
      <c r="U186" s="21" t="s">
        <v>2425</v>
      </c>
      <c r="V186" s="21" t="s">
        <v>2540</v>
      </c>
      <c r="W186" s="13"/>
      <c r="X186" s="15" t="s">
        <v>185</v>
      </c>
    </row>
    <row r="187" spans="4:24" s="21" customFormat="1">
      <c r="D187" s="15" t="s">
        <v>177</v>
      </c>
      <c r="E187" s="15" t="s">
        <v>202</v>
      </c>
      <c r="F187" s="88"/>
      <c r="G187" s="15" t="s">
        <v>2976</v>
      </c>
      <c r="H187" s="11" t="s">
        <v>1581</v>
      </c>
      <c r="I187" s="11"/>
      <c r="J187" s="11"/>
      <c r="K187" s="15" t="s">
        <v>216</v>
      </c>
      <c r="L187" s="88"/>
      <c r="M187" s="403"/>
      <c r="N187" s="88"/>
      <c r="O187" s="403"/>
      <c r="P187" s="403"/>
      <c r="Q187" s="88"/>
      <c r="R187" s="88"/>
      <c r="S187" s="23" t="s">
        <v>184</v>
      </c>
      <c r="T187" s="23"/>
      <c r="U187" s="21" t="s">
        <v>2425</v>
      </c>
      <c r="V187" s="21" t="s">
        <v>2540</v>
      </c>
      <c r="W187" s="23"/>
      <c r="X187" s="15" t="s">
        <v>185</v>
      </c>
    </row>
    <row r="188" spans="4:24" s="21" customFormat="1">
      <c r="D188" s="15" t="s">
        <v>177</v>
      </c>
      <c r="E188" s="15" t="s">
        <v>202</v>
      </c>
      <c r="F188" s="88"/>
      <c r="G188" s="15" t="s">
        <v>2976</v>
      </c>
      <c r="H188" s="11" t="s">
        <v>1581</v>
      </c>
      <c r="I188" s="11"/>
      <c r="J188" s="11"/>
      <c r="K188" s="15" t="s">
        <v>216</v>
      </c>
      <c r="L188" s="88"/>
      <c r="M188" s="403"/>
      <c r="N188" s="88"/>
      <c r="O188" s="403"/>
      <c r="P188" s="403"/>
      <c r="Q188" s="88"/>
      <c r="R188" s="88"/>
      <c r="S188" s="23" t="s">
        <v>184</v>
      </c>
      <c r="T188" s="23"/>
      <c r="U188" s="21" t="s">
        <v>2425</v>
      </c>
      <c r="V188" s="21" t="s">
        <v>2540</v>
      </c>
      <c r="W188" s="23"/>
      <c r="X188" s="15" t="s">
        <v>185</v>
      </c>
    </row>
    <row r="189" spans="4:24" s="21" customFormat="1">
      <c r="D189" s="15" t="s">
        <v>177</v>
      </c>
      <c r="E189" s="15" t="s">
        <v>202</v>
      </c>
      <c r="F189" s="88"/>
      <c r="G189" s="15" t="s">
        <v>2976</v>
      </c>
      <c r="H189" s="11" t="s">
        <v>1581</v>
      </c>
      <c r="I189" s="11"/>
      <c r="J189" s="11"/>
      <c r="K189" s="15" t="s">
        <v>216</v>
      </c>
      <c r="L189" s="88"/>
      <c r="M189" s="403"/>
      <c r="N189" s="88"/>
      <c r="O189" s="403"/>
      <c r="P189" s="403"/>
      <c r="Q189" s="88"/>
      <c r="R189" s="88"/>
      <c r="S189" s="23" t="s">
        <v>184</v>
      </c>
      <c r="T189" s="23"/>
      <c r="U189" s="21" t="s">
        <v>2425</v>
      </c>
      <c r="V189" s="21" t="s">
        <v>2540</v>
      </c>
      <c r="W189" s="23"/>
      <c r="X189" s="15" t="s">
        <v>185</v>
      </c>
    </row>
    <row r="190" spans="4:24" s="21" customFormat="1">
      <c r="D190" s="15" t="s">
        <v>177</v>
      </c>
      <c r="E190" s="15" t="s">
        <v>202</v>
      </c>
      <c r="F190" s="88"/>
      <c r="G190" s="15" t="s">
        <v>2976</v>
      </c>
      <c r="H190" s="11" t="s">
        <v>1581</v>
      </c>
      <c r="I190" s="11"/>
      <c r="J190" s="11"/>
      <c r="K190" s="15" t="s">
        <v>216</v>
      </c>
      <c r="L190" s="88"/>
      <c r="M190" s="403"/>
      <c r="N190" s="88"/>
      <c r="O190" s="403"/>
      <c r="P190" s="403"/>
      <c r="Q190" s="88"/>
      <c r="R190" s="88"/>
      <c r="S190" s="23" t="s">
        <v>184</v>
      </c>
      <c r="T190" s="23"/>
      <c r="U190" s="21" t="s">
        <v>2425</v>
      </c>
      <c r="V190" s="21" t="s">
        <v>2540</v>
      </c>
      <c r="W190" s="23"/>
      <c r="X190" s="15" t="s">
        <v>185</v>
      </c>
    </row>
    <row r="191" spans="4:24" s="21" customFormat="1">
      <c r="D191" s="15" t="s">
        <v>177</v>
      </c>
      <c r="E191" s="15" t="s">
        <v>202</v>
      </c>
      <c r="F191" s="88"/>
      <c r="G191" s="15" t="s">
        <v>2976</v>
      </c>
      <c r="H191" s="11" t="s">
        <v>1581</v>
      </c>
      <c r="I191" s="11"/>
      <c r="J191" s="11"/>
      <c r="K191" s="15" t="s">
        <v>216</v>
      </c>
      <c r="L191" s="88"/>
      <c r="M191" s="403"/>
      <c r="N191" s="88"/>
      <c r="O191" s="403"/>
      <c r="P191" s="403"/>
      <c r="Q191" s="88"/>
      <c r="R191" s="88"/>
      <c r="S191" s="23" t="s">
        <v>184</v>
      </c>
      <c r="T191" s="23"/>
      <c r="U191" s="21" t="s">
        <v>2425</v>
      </c>
      <c r="V191" s="21" t="s">
        <v>2540</v>
      </c>
      <c r="W191" s="23"/>
      <c r="X191" s="15" t="s">
        <v>185</v>
      </c>
    </row>
    <row r="192" spans="4:24" s="21" customFormat="1">
      <c r="D192" s="15" t="s">
        <v>177</v>
      </c>
      <c r="E192" s="15" t="s">
        <v>202</v>
      </c>
      <c r="F192" s="88"/>
      <c r="G192" s="15" t="s">
        <v>2976</v>
      </c>
      <c r="H192" s="11" t="s">
        <v>1581</v>
      </c>
      <c r="I192" s="11"/>
      <c r="J192" s="11"/>
      <c r="K192" s="15" t="s">
        <v>216</v>
      </c>
      <c r="L192" s="88"/>
      <c r="M192" s="403"/>
      <c r="N192" s="88"/>
      <c r="O192" s="403"/>
      <c r="P192" s="403"/>
      <c r="Q192" s="88"/>
      <c r="R192" s="88"/>
      <c r="S192" s="23" t="s">
        <v>184</v>
      </c>
      <c r="T192" s="23"/>
      <c r="U192" s="21" t="s">
        <v>2425</v>
      </c>
      <c r="V192" s="21" t="s">
        <v>2540</v>
      </c>
      <c r="W192" s="23"/>
      <c r="X192" s="15" t="s">
        <v>185</v>
      </c>
    </row>
    <row r="194" spans="3:24" s="21" customFormat="1">
      <c r="C194" s="34" t="s">
        <v>1573</v>
      </c>
      <c r="D194" s="34"/>
      <c r="E194" s="33"/>
      <c r="F194" s="33"/>
      <c r="G194" s="33"/>
      <c r="H194" s="33"/>
      <c r="I194" s="33"/>
      <c r="J194" s="33"/>
      <c r="K194" s="33"/>
      <c r="L194" s="33"/>
      <c r="M194" s="34"/>
      <c r="N194" s="34"/>
      <c r="O194" s="34"/>
      <c r="P194" s="34"/>
      <c r="Q194" s="33"/>
      <c r="R194" s="33"/>
      <c r="S194" s="33"/>
      <c r="T194" s="33"/>
      <c r="U194" s="33"/>
      <c r="V194" s="33"/>
      <c r="W194" s="33"/>
      <c r="X194" s="33"/>
    </row>
    <row r="195" spans="3:24" s="21" customFormat="1">
      <c r="C195" s="12"/>
      <c r="D195" s="12"/>
      <c r="E195" s="12"/>
      <c r="F195" s="22"/>
      <c r="G195" s="12"/>
      <c r="H195" s="7"/>
      <c r="I195" s="7"/>
      <c r="J195" s="7"/>
      <c r="K195" s="7"/>
      <c r="L195" s="7"/>
      <c r="M195" s="7"/>
      <c r="N195" s="7"/>
      <c r="O195" s="7"/>
      <c r="P195" s="7"/>
      <c r="Q195" s="7"/>
      <c r="R195" s="12"/>
      <c r="S195" s="22"/>
      <c r="T195" s="22"/>
      <c r="U195" s="22"/>
      <c r="V195" s="22"/>
      <c r="W195" s="22"/>
      <c r="X195" s="15"/>
    </row>
    <row r="196" spans="3:24" s="21" customFormat="1">
      <c r="C196" s="11"/>
      <c r="D196" s="20" t="s">
        <v>177</v>
      </c>
      <c r="E196" s="20" t="s">
        <v>202</v>
      </c>
      <c r="F196" s="88"/>
      <c r="G196" s="83" t="s">
        <v>2976</v>
      </c>
      <c r="H196" s="11" t="s">
        <v>1573</v>
      </c>
      <c r="I196" s="11"/>
      <c r="J196" s="11"/>
      <c r="K196" s="20" t="s">
        <v>216</v>
      </c>
      <c r="L196" s="88"/>
      <c r="M196" s="403"/>
      <c r="N196" s="88"/>
      <c r="O196" s="403"/>
      <c r="P196" s="403"/>
      <c r="Q196" s="88"/>
      <c r="R196" s="88"/>
      <c r="S196" s="21" t="s">
        <v>184</v>
      </c>
      <c r="U196" s="21" t="s">
        <v>2425</v>
      </c>
      <c r="V196" s="21" t="s">
        <v>2540</v>
      </c>
      <c r="X196" s="7" t="s">
        <v>185</v>
      </c>
    </row>
    <row r="197" spans="3:24" s="21" customFormat="1">
      <c r="C197" s="11"/>
      <c r="D197" s="20" t="s">
        <v>177</v>
      </c>
      <c r="E197" s="20" t="s">
        <v>202</v>
      </c>
      <c r="F197" s="88"/>
      <c r="G197" s="20" t="s">
        <v>2976</v>
      </c>
      <c r="H197" s="11" t="s">
        <v>1573</v>
      </c>
      <c r="I197" s="11"/>
      <c r="J197" s="11"/>
      <c r="K197" s="20" t="s">
        <v>216</v>
      </c>
      <c r="L197" s="88"/>
      <c r="M197" s="403"/>
      <c r="N197" s="88"/>
      <c r="O197" s="403"/>
      <c r="P197" s="403"/>
      <c r="Q197" s="88"/>
      <c r="R197" s="88"/>
      <c r="S197" s="21" t="s">
        <v>184</v>
      </c>
      <c r="U197" s="21" t="s">
        <v>2425</v>
      </c>
      <c r="V197" s="21" t="s">
        <v>2540</v>
      </c>
      <c r="X197" s="7" t="s">
        <v>185</v>
      </c>
    </row>
    <row r="198" spans="3:24" s="21" customFormat="1">
      <c r="C198" s="11"/>
      <c r="D198" s="20" t="s">
        <v>177</v>
      </c>
      <c r="E198" s="20" t="s">
        <v>202</v>
      </c>
      <c r="F198" s="88"/>
      <c r="G198" s="20" t="s">
        <v>2976</v>
      </c>
      <c r="H198" s="11" t="s">
        <v>1573</v>
      </c>
      <c r="I198" s="11"/>
      <c r="J198" s="11"/>
      <c r="K198" s="20" t="s">
        <v>216</v>
      </c>
      <c r="L198" s="88"/>
      <c r="M198" s="403"/>
      <c r="N198" s="88"/>
      <c r="O198" s="403"/>
      <c r="P198" s="403"/>
      <c r="Q198" s="88"/>
      <c r="R198" s="88"/>
      <c r="S198" s="21" t="s">
        <v>184</v>
      </c>
      <c r="U198" s="21" t="s">
        <v>2425</v>
      </c>
      <c r="V198" s="21" t="s">
        <v>2540</v>
      </c>
      <c r="X198" s="7" t="s">
        <v>185</v>
      </c>
    </row>
    <row r="199" spans="3:24" s="21" customFormat="1">
      <c r="C199" s="11"/>
      <c r="D199" s="20" t="s">
        <v>177</v>
      </c>
      <c r="E199" s="20" t="s">
        <v>202</v>
      </c>
      <c r="F199" s="88"/>
      <c r="G199" s="20" t="s">
        <v>2976</v>
      </c>
      <c r="H199" s="11" t="s">
        <v>1573</v>
      </c>
      <c r="I199" s="11"/>
      <c r="J199" s="11"/>
      <c r="K199" s="20" t="s">
        <v>216</v>
      </c>
      <c r="L199" s="88"/>
      <c r="M199" s="403"/>
      <c r="N199" s="88"/>
      <c r="O199" s="403"/>
      <c r="P199" s="403"/>
      <c r="Q199" s="88"/>
      <c r="R199" s="88"/>
      <c r="S199" s="21" t="s">
        <v>184</v>
      </c>
      <c r="U199" s="21" t="s">
        <v>2425</v>
      </c>
      <c r="V199" s="21" t="s">
        <v>2540</v>
      </c>
      <c r="X199" s="7" t="s">
        <v>185</v>
      </c>
    </row>
    <row r="200" spans="3:24" s="21" customFormat="1">
      <c r="C200" s="11"/>
      <c r="D200" s="15" t="s">
        <v>177</v>
      </c>
      <c r="E200" s="15" t="s">
        <v>202</v>
      </c>
      <c r="F200" s="88"/>
      <c r="G200" s="15" t="s">
        <v>2976</v>
      </c>
      <c r="H200" s="11" t="s">
        <v>1573</v>
      </c>
      <c r="I200" s="11"/>
      <c r="J200" s="11"/>
      <c r="K200" s="15" t="s">
        <v>216</v>
      </c>
      <c r="L200" s="88"/>
      <c r="M200" s="403"/>
      <c r="N200" s="88"/>
      <c r="O200" s="403"/>
      <c r="P200" s="403"/>
      <c r="Q200" s="88"/>
      <c r="R200" s="88"/>
      <c r="S200" s="13" t="s">
        <v>184</v>
      </c>
      <c r="T200" s="13"/>
      <c r="U200" s="21" t="s">
        <v>2425</v>
      </c>
      <c r="V200" s="21" t="s">
        <v>2540</v>
      </c>
      <c r="W200" s="13"/>
      <c r="X200" s="15" t="s">
        <v>185</v>
      </c>
    </row>
    <row r="201" spans="3:24" s="21" customFormat="1">
      <c r="C201" s="11"/>
      <c r="D201" s="15" t="s">
        <v>177</v>
      </c>
      <c r="E201" s="15" t="s">
        <v>202</v>
      </c>
      <c r="F201" s="88"/>
      <c r="G201" s="15" t="s">
        <v>2976</v>
      </c>
      <c r="H201" s="11" t="s">
        <v>1573</v>
      </c>
      <c r="I201" s="11"/>
      <c r="J201" s="11"/>
      <c r="K201" s="15" t="s">
        <v>216</v>
      </c>
      <c r="L201" s="88"/>
      <c r="M201" s="403"/>
      <c r="N201" s="88"/>
      <c r="O201" s="403"/>
      <c r="P201" s="403"/>
      <c r="Q201" s="88"/>
      <c r="R201" s="88"/>
      <c r="S201" s="23" t="s">
        <v>184</v>
      </c>
      <c r="T201" s="23"/>
      <c r="U201" s="21" t="s">
        <v>2425</v>
      </c>
      <c r="V201" s="21" t="s">
        <v>2540</v>
      </c>
      <c r="W201" s="23"/>
      <c r="X201" s="15" t="s">
        <v>185</v>
      </c>
    </row>
    <row r="202" spans="3:24" s="21" customFormat="1">
      <c r="C202" s="11"/>
      <c r="D202" s="15" t="s">
        <v>177</v>
      </c>
      <c r="E202" s="15" t="s">
        <v>202</v>
      </c>
      <c r="F202" s="88"/>
      <c r="G202" s="15" t="s">
        <v>2976</v>
      </c>
      <c r="H202" s="11" t="s">
        <v>1573</v>
      </c>
      <c r="I202" s="11"/>
      <c r="J202" s="11"/>
      <c r="K202" s="15" t="s">
        <v>216</v>
      </c>
      <c r="L202" s="88"/>
      <c r="M202" s="403"/>
      <c r="N202" s="88"/>
      <c r="O202" s="403"/>
      <c r="P202" s="403"/>
      <c r="Q202" s="88"/>
      <c r="R202" s="88"/>
      <c r="S202" s="23" t="s">
        <v>184</v>
      </c>
      <c r="T202" s="23"/>
      <c r="U202" s="21" t="s">
        <v>2425</v>
      </c>
      <c r="V202" s="21" t="s">
        <v>2540</v>
      </c>
      <c r="W202" s="23"/>
      <c r="X202" s="15" t="s">
        <v>185</v>
      </c>
    </row>
    <row r="203" spans="3:24" s="21" customFormat="1">
      <c r="C203" s="11"/>
      <c r="D203" s="15" t="s">
        <v>177</v>
      </c>
      <c r="E203" s="15" t="s">
        <v>202</v>
      </c>
      <c r="F203" s="88"/>
      <c r="G203" s="15" t="s">
        <v>2976</v>
      </c>
      <c r="H203" s="11" t="s">
        <v>1573</v>
      </c>
      <c r="I203" s="11"/>
      <c r="J203" s="11"/>
      <c r="K203" s="15" t="s">
        <v>216</v>
      </c>
      <c r="L203" s="88"/>
      <c r="M203" s="403"/>
      <c r="N203" s="88"/>
      <c r="O203" s="403"/>
      <c r="P203" s="403"/>
      <c r="Q203" s="88"/>
      <c r="R203" s="88"/>
      <c r="S203" s="23" t="s">
        <v>184</v>
      </c>
      <c r="T203" s="23"/>
      <c r="U203" s="21" t="s">
        <v>2425</v>
      </c>
      <c r="V203" s="21" t="s">
        <v>2540</v>
      </c>
      <c r="W203" s="23"/>
      <c r="X203" s="15" t="s">
        <v>185</v>
      </c>
    </row>
    <row r="204" spans="3:24" s="21" customFormat="1">
      <c r="C204" s="11"/>
      <c r="D204" s="20" t="s">
        <v>177</v>
      </c>
      <c r="E204" s="20" t="s">
        <v>202</v>
      </c>
      <c r="F204" s="88"/>
      <c r="G204" s="20" t="s">
        <v>2976</v>
      </c>
      <c r="H204" s="11" t="s">
        <v>1573</v>
      </c>
      <c r="I204" s="11"/>
      <c r="J204" s="11"/>
      <c r="K204" s="20" t="s">
        <v>216</v>
      </c>
      <c r="L204" s="88"/>
      <c r="M204" s="403"/>
      <c r="N204" s="88"/>
      <c r="O204" s="403"/>
      <c r="P204" s="403"/>
      <c r="Q204" s="88"/>
      <c r="R204" s="88"/>
      <c r="S204" s="21" t="s">
        <v>184</v>
      </c>
      <c r="U204" s="21" t="s">
        <v>2425</v>
      </c>
      <c r="V204" s="21" t="s">
        <v>2540</v>
      </c>
      <c r="X204" s="7" t="s">
        <v>185</v>
      </c>
    </row>
    <row r="205" spans="3:24" s="21" customFormat="1">
      <c r="C205" s="11"/>
      <c r="D205" s="20" t="s">
        <v>177</v>
      </c>
      <c r="E205" s="20" t="s">
        <v>202</v>
      </c>
      <c r="F205" s="88"/>
      <c r="G205" s="20" t="s">
        <v>2976</v>
      </c>
      <c r="H205" s="11" t="s">
        <v>1573</v>
      </c>
      <c r="I205" s="11"/>
      <c r="J205" s="11"/>
      <c r="K205" s="20" t="s">
        <v>216</v>
      </c>
      <c r="L205" s="88"/>
      <c r="M205" s="403"/>
      <c r="N205" s="88"/>
      <c r="O205" s="403"/>
      <c r="P205" s="403"/>
      <c r="Q205" s="88"/>
      <c r="R205" s="88"/>
      <c r="S205" s="21" t="s">
        <v>184</v>
      </c>
      <c r="U205" s="21" t="s">
        <v>2425</v>
      </c>
      <c r="V205" s="21" t="s">
        <v>2540</v>
      </c>
      <c r="X205" s="7" t="s">
        <v>185</v>
      </c>
    </row>
    <row r="206" spans="3:24" s="21" customFormat="1">
      <c r="C206" s="11"/>
      <c r="D206" s="20" t="s">
        <v>177</v>
      </c>
      <c r="E206" s="20" t="s">
        <v>202</v>
      </c>
      <c r="F206" s="88"/>
      <c r="G206" s="20" t="s">
        <v>2976</v>
      </c>
      <c r="H206" s="11" t="s">
        <v>1573</v>
      </c>
      <c r="I206" s="11"/>
      <c r="J206" s="11"/>
      <c r="K206" s="20" t="s">
        <v>216</v>
      </c>
      <c r="L206" s="88"/>
      <c r="M206" s="403"/>
      <c r="N206" s="88"/>
      <c r="O206" s="403"/>
      <c r="P206" s="403"/>
      <c r="Q206" s="88"/>
      <c r="R206" s="88"/>
      <c r="S206" s="21" t="s">
        <v>184</v>
      </c>
      <c r="U206" s="21" t="s">
        <v>2425</v>
      </c>
      <c r="V206" s="21" t="s">
        <v>2540</v>
      </c>
      <c r="X206" s="7" t="s">
        <v>185</v>
      </c>
    </row>
    <row r="207" spans="3:24" s="21" customFormat="1">
      <c r="C207" s="11"/>
      <c r="D207" s="20" t="s">
        <v>177</v>
      </c>
      <c r="E207" s="20" t="s">
        <v>202</v>
      </c>
      <c r="F207" s="88"/>
      <c r="G207" s="20" t="s">
        <v>2976</v>
      </c>
      <c r="H207" s="11" t="s">
        <v>1573</v>
      </c>
      <c r="I207" s="11"/>
      <c r="J207" s="11"/>
      <c r="K207" s="20" t="s">
        <v>216</v>
      </c>
      <c r="L207" s="88"/>
      <c r="M207" s="403"/>
      <c r="N207" s="88"/>
      <c r="O207" s="403"/>
      <c r="P207" s="403"/>
      <c r="Q207" s="88"/>
      <c r="R207" s="88"/>
      <c r="S207" s="21" t="s">
        <v>184</v>
      </c>
      <c r="U207" s="21" t="s">
        <v>2425</v>
      </c>
      <c r="V207" s="21" t="s">
        <v>2540</v>
      </c>
      <c r="X207" s="7" t="s">
        <v>185</v>
      </c>
    </row>
    <row r="208" spans="3:24" s="21" customFormat="1">
      <c r="C208" s="11"/>
      <c r="D208" s="15" t="s">
        <v>177</v>
      </c>
      <c r="E208" s="15" t="s">
        <v>202</v>
      </c>
      <c r="F208" s="88"/>
      <c r="G208" s="15" t="s">
        <v>2976</v>
      </c>
      <c r="H208" s="11" t="s">
        <v>1573</v>
      </c>
      <c r="I208" s="11"/>
      <c r="J208" s="11"/>
      <c r="K208" s="15" t="s">
        <v>216</v>
      </c>
      <c r="L208" s="88"/>
      <c r="M208" s="403"/>
      <c r="N208" s="88"/>
      <c r="O208" s="403"/>
      <c r="P208" s="403"/>
      <c r="Q208" s="88"/>
      <c r="R208" s="88"/>
      <c r="S208" s="13" t="s">
        <v>184</v>
      </c>
      <c r="T208" s="13"/>
      <c r="U208" s="21" t="s">
        <v>2425</v>
      </c>
      <c r="V208" s="21" t="s">
        <v>2540</v>
      </c>
      <c r="W208" s="13"/>
      <c r="X208" s="15" t="s">
        <v>185</v>
      </c>
    </row>
    <row r="209" spans="3:24" s="21" customFormat="1">
      <c r="C209" s="11"/>
      <c r="D209" s="15" t="s">
        <v>177</v>
      </c>
      <c r="E209" s="15" t="s">
        <v>202</v>
      </c>
      <c r="F209" s="88"/>
      <c r="G209" s="15" t="s">
        <v>2976</v>
      </c>
      <c r="H209" s="11" t="s">
        <v>1573</v>
      </c>
      <c r="I209" s="11"/>
      <c r="J209" s="11"/>
      <c r="K209" s="15" t="s">
        <v>216</v>
      </c>
      <c r="L209" s="88"/>
      <c r="M209" s="403"/>
      <c r="N209" s="88"/>
      <c r="O209" s="403"/>
      <c r="P209" s="403"/>
      <c r="Q209" s="88"/>
      <c r="R209" s="88"/>
      <c r="S209" s="23" t="s">
        <v>184</v>
      </c>
      <c r="T209" s="23"/>
      <c r="U209" s="21" t="s">
        <v>2425</v>
      </c>
      <c r="V209" s="21" t="s">
        <v>2540</v>
      </c>
      <c r="W209" s="23"/>
      <c r="X209" s="15" t="s">
        <v>185</v>
      </c>
    </row>
    <row r="210" spans="3:24" s="21" customFormat="1">
      <c r="C210" s="11"/>
      <c r="D210" s="15" t="s">
        <v>177</v>
      </c>
      <c r="E210" s="15" t="s">
        <v>202</v>
      </c>
      <c r="F210" s="88"/>
      <c r="G210" s="15" t="s">
        <v>2976</v>
      </c>
      <c r="H210" s="11" t="s">
        <v>1573</v>
      </c>
      <c r="I210" s="11"/>
      <c r="J210" s="11"/>
      <c r="K210" s="15" t="s">
        <v>216</v>
      </c>
      <c r="L210" s="88"/>
      <c r="M210" s="403"/>
      <c r="N210" s="88"/>
      <c r="O210" s="403"/>
      <c r="P210" s="403"/>
      <c r="Q210" s="88"/>
      <c r="R210" s="88"/>
      <c r="S210" s="23" t="s">
        <v>184</v>
      </c>
      <c r="T210" s="23"/>
      <c r="U210" s="21" t="s">
        <v>2425</v>
      </c>
      <c r="V210" s="21" t="s">
        <v>2540</v>
      </c>
      <c r="W210" s="23"/>
      <c r="X210" s="15" t="s">
        <v>185</v>
      </c>
    </row>
    <row r="211" spans="3:24" s="21" customFormat="1">
      <c r="C211" s="11"/>
      <c r="D211" s="15" t="s">
        <v>177</v>
      </c>
      <c r="E211" s="15" t="s">
        <v>202</v>
      </c>
      <c r="F211" s="88"/>
      <c r="G211" s="15" t="s">
        <v>2976</v>
      </c>
      <c r="H211" s="11" t="s">
        <v>1573</v>
      </c>
      <c r="I211" s="11"/>
      <c r="J211" s="11"/>
      <c r="K211" s="15" t="s">
        <v>216</v>
      </c>
      <c r="L211" s="88"/>
      <c r="M211" s="403"/>
      <c r="N211" s="88"/>
      <c r="O211" s="403"/>
      <c r="P211" s="403"/>
      <c r="Q211" s="88"/>
      <c r="R211" s="88"/>
      <c r="S211" s="23" t="s">
        <v>184</v>
      </c>
      <c r="T211" s="23"/>
      <c r="U211" s="21" t="s">
        <v>2425</v>
      </c>
      <c r="V211" s="21" t="s">
        <v>2540</v>
      </c>
      <c r="W211" s="23"/>
      <c r="X211" s="15" t="s">
        <v>185</v>
      </c>
    </row>
    <row r="212" spans="3:24" s="21" customFormat="1">
      <c r="C212" s="11"/>
      <c r="D212" s="11"/>
      <c r="E212" s="11"/>
      <c r="F212" s="11"/>
      <c r="G212" s="11"/>
      <c r="H212" s="11"/>
      <c r="I212" s="11"/>
      <c r="J212" s="11"/>
      <c r="K212" s="11"/>
      <c r="L212" s="11"/>
      <c r="M212" s="11"/>
      <c r="N212" s="11"/>
      <c r="O212" s="11"/>
      <c r="P212" s="11"/>
      <c r="Q212" s="11"/>
      <c r="R212" s="11"/>
      <c r="S212" s="11"/>
      <c r="T212" s="11"/>
      <c r="U212" s="11"/>
      <c r="V212" s="11"/>
      <c r="W212" s="11"/>
      <c r="X212" s="11"/>
    </row>
    <row r="213" spans="3:24" s="21" customFormat="1">
      <c r="C213" s="34" t="s">
        <v>1583</v>
      </c>
      <c r="D213" s="34"/>
      <c r="E213" s="33"/>
      <c r="F213" s="33"/>
      <c r="G213" s="33"/>
      <c r="H213" s="33"/>
      <c r="I213" s="33"/>
      <c r="J213" s="33"/>
      <c r="K213" s="33"/>
      <c r="L213" s="33"/>
      <c r="M213" s="34"/>
      <c r="N213" s="34"/>
      <c r="O213" s="34"/>
      <c r="P213" s="34"/>
      <c r="Q213" s="33"/>
      <c r="R213" s="33"/>
      <c r="S213" s="33"/>
      <c r="T213" s="33"/>
      <c r="U213" s="33"/>
      <c r="V213" s="33"/>
      <c r="W213" s="33"/>
      <c r="X213" s="33"/>
    </row>
    <row r="214" spans="3:24" s="21" customFormat="1">
      <c r="C214" s="12"/>
      <c r="D214" s="12"/>
      <c r="E214" s="12"/>
      <c r="F214" s="22"/>
      <c r="G214" s="12"/>
      <c r="H214" s="7"/>
      <c r="I214" s="7"/>
      <c r="J214" s="7"/>
      <c r="K214" s="7"/>
      <c r="L214" s="7"/>
      <c r="M214" s="7"/>
      <c r="N214" s="7"/>
      <c r="O214" s="7"/>
      <c r="P214" s="7"/>
      <c r="Q214" s="7"/>
      <c r="R214" s="12"/>
      <c r="S214" s="22"/>
      <c r="T214" s="22"/>
      <c r="U214" s="22"/>
      <c r="V214" s="22"/>
      <c r="W214" s="22"/>
      <c r="X214" s="15"/>
    </row>
    <row r="215" spans="3:24" s="21" customFormat="1">
      <c r="C215" s="11"/>
      <c r="D215" s="20" t="s">
        <v>177</v>
      </c>
      <c r="E215" s="20" t="s">
        <v>202</v>
      </c>
      <c r="F215" s="88"/>
      <c r="G215" s="83" t="s">
        <v>2976</v>
      </c>
      <c r="H215" s="11" t="s">
        <v>1583</v>
      </c>
      <c r="I215" s="11"/>
      <c r="J215" s="11"/>
      <c r="K215" s="20" t="s">
        <v>216</v>
      </c>
      <c r="L215" s="88"/>
      <c r="M215" s="88"/>
      <c r="N215" s="88"/>
      <c r="O215" s="403"/>
      <c r="P215" s="403"/>
      <c r="Q215" s="88"/>
      <c r="R215" s="88"/>
      <c r="S215" s="21" t="s">
        <v>184</v>
      </c>
      <c r="U215" s="21" t="s">
        <v>2425</v>
      </c>
      <c r="V215" s="21" t="s">
        <v>2540</v>
      </c>
      <c r="X215" s="7" t="s">
        <v>185</v>
      </c>
    </row>
    <row r="216" spans="3:24" s="21" customFormat="1">
      <c r="C216" s="11"/>
      <c r="D216" s="20" t="s">
        <v>177</v>
      </c>
      <c r="E216" s="20" t="s">
        <v>202</v>
      </c>
      <c r="F216" s="88"/>
      <c r="G216" s="20" t="s">
        <v>2976</v>
      </c>
      <c r="H216" s="11" t="s">
        <v>1583</v>
      </c>
      <c r="I216" s="11"/>
      <c r="J216" s="11"/>
      <c r="K216" s="20" t="s">
        <v>216</v>
      </c>
      <c r="L216" s="88"/>
      <c r="M216" s="88"/>
      <c r="N216" s="88"/>
      <c r="O216" s="403"/>
      <c r="P216" s="403"/>
      <c r="Q216" s="88"/>
      <c r="R216" s="88"/>
      <c r="S216" s="21" t="s">
        <v>184</v>
      </c>
      <c r="U216" s="21" t="s">
        <v>2425</v>
      </c>
      <c r="V216" s="21" t="s">
        <v>2540</v>
      </c>
      <c r="X216" s="7" t="s">
        <v>185</v>
      </c>
    </row>
    <row r="217" spans="3:24" s="21" customFormat="1">
      <c r="C217" s="11"/>
      <c r="D217" s="20" t="s">
        <v>177</v>
      </c>
      <c r="E217" s="20" t="s">
        <v>202</v>
      </c>
      <c r="F217" s="88"/>
      <c r="G217" s="20" t="s">
        <v>2976</v>
      </c>
      <c r="H217" s="11" t="s">
        <v>1583</v>
      </c>
      <c r="I217" s="11"/>
      <c r="J217" s="11"/>
      <c r="K217" s="20" t="s">
        <v>216</v>
      </c>
      <c r="L217" s="88"/>
      <c r="M217" s="88"/>
      <c r="N217" s="88"/>
      <c r="O217" s="403"/>
      <c r="P217" s="403"/>
      <c r="Q217" s="88"/>
      <c r="R217" s="88"/>
      <c r="S217" s="21" t="s">
        <v>184</v>
      </c>
      <c r="U217" s="21" t="s">
        <v>2425</v>
      </c>
      <c r="V217" s="21" t="s">
        <v>2540</v>
      </c>
      <c r="X217" s="7" t="s">
        <v>185</v>
      </c>
    </row>
    <row r="218" spans="3:24" s="21" customFormat="1">
      <c r="C218" s="11"/>
      <c r="D218" s="20" t="s">
        <v>177</v>
      </c>
      <c r="E218" s="20" t="s">
        <v>202</v>
      </c>
      <c r="F218" s="88"/>
      <c r="G218" s="20" t="s">
        <v>2976</v>
      </c>
      <c r="H218" s="11" t="s">
        <v>1583</v>
      </c>
      <c r="I218" s="11"/>
      <c r="J218" s="11"/>
      <c r="K218" s="20" t="s">
        <v>216</v>
      </c>
      <c r="L218" s="88"/>
      <c r="M218" s="88"/>
      <c r="N218" s="88"/>
      <c r="O218" s="403"/>
      <c r="P218" s="403"/>
      <c r="Q218" s="88"/>
      <c r="R218" s="88"/>
      <c r="S218" s="21" t="s">
        <v>184</v>
      </c>
      <c r="U218" s="21" t="s">
        <v>2425</v>
      </c>
      <c r="V218" s="21" t="s">
        <v>2540</v>
      </c>
      <c r="X218" s="7" t="s">
        <v>185</v>
      </c>
    </row>
    <row r="219" spans="3:24" s="21" customFormat="1">
      <c r="C219" s="11"/>
      <c r="D219" s="15" t="s">
        <v>177</v>
      </c>
      <c r="E219" s="15" t="s">
        <v>202</v>
      </c>
      <c r="F219" s="88"/>
      <c r="G219" s="15" t="s">
        <v>2976</v>
      </c>
      <c r="H219" s="11" t="s">
        <v>1583</v>
      </c>
      <c r="I219" s="11"/>
      <c r="J219" s="11"/>
      <c r="K219" s="15" t="s">
        <v>216</v>
      </c>
      <c r="L219" s="88"/>
      <c r="M219" s="88"/>
      <c r="N219" s="88"/>
      <c r="O219" s="403"/>
      <c r="P219" s="403"/>
      <c r="Q219" s="88"/>
      <c r="R219" s="88"/>
      <c r="S219" s="13" t="s">
        <v>184</v>
      </c>
      <c r="T219" s="13"/>
      <c r="U219" s="21" t="s">
        <v>2425</v>
      </c>
      <c r="V219" s="21" t="s">
        <v>2540</v>
      </c>
      <c r="W219" s="13"/>
      <c r="X219" s="15" t="s">
        <v>185</v>
      </c>
    </row>
    <row r="220" spans="3:24" s="21" customFormat="1">
      <c r="C220" s="11"/>
      <c r="D220" s="15" t="s">
        <v>177</v>
      </c>
      <c r="E220" s="15" t="s">
        <v>202</v>
      </c>
      <c r="F220" s="88"/>
      <c r="G220" s="15" t="s">
        <v>2976</v>
      </c>
      <c r="H220" s="11" t="s">
        <v>1583</v>
      </c>
      <c r="I220" s="11"/>
      <c r="J220" s="11"/>
      <c r="K220" s="15" t="s">
        <v>216</v>
      </c>
      <c r="L220" s="88"/>
      <c r="M220" s="88"/>
      <c r="N220" s="88"/>
      <c r="O220" s="403"/>
      <c r="P220" s="403"/>
      <c r="Q220" s="88"/>
      <c r="R220" s="88"/>
      <c r="S220" s="23" t="s">
        <v>184</v>
      </c>
      <c r="T220" s="23"/>
      <c r="U220" s="21" t="s">
        <v>2425</v>
      </c>
      <c r="V220" s="21" t="s">
        <v>2540</v>
      </c>
      <c r="W220" s="23"/>
      <c r="X220" s="15" t="s">
        <v>185</v>
      </c>
    </row>
    <row r="221" spans="3:24" s="21" customFormat="1">
      <c r="C221" s="11"/>
      <c r="D221" s="15" t="s">
        <v>177</v>
      </c>
      <c r="E221" s="15" t="s">
        <v>202</v>
      </c>
      <c r="F221" s="88"/>
      <c r="G221" s="15" t="s">
        <v>2976</v>
      </c>
      <c r="H221" s="11" t="s">
        <v>1583</v>
      </c>
      <c r="I221" s="11"/>
      <c r="J221" s="11"/>
      <c r="K221" s="15" t="s">
        <v>216</v>
      </c>
      <c r="L221" s="88"/>
      <c r="M221" s="88"/>
      <c r="N221" s="88"/>
      <c r="O221" s="403"/>
      <c r="P221" s="403"/>
      <c r="Q221" s="88"/>
      <c r="R221" s="88"/>
      <c r="S221" s="23" t="s">
        <v>184</v>
      </c>
      <c r="T221" s="23"/>
      <c r="U221" s="21" t="s">
        <v>2425</v>
      </c>
      <c r="V221" s="21" t="s">
        <v>2540</v>
      </c>
      <c r="W221" s="23"/>
      <c r="X221" s="15" t="s">
        <v>185</v>
      </c>
    </row>
    <row r="222" spans="3:24" s="21" customFormat="1">
      <c r="C222" s="11"/>
      <c r="D222" s="15" t="s">
        <v>177</v>
      </c>
      <c r="E222" s="15" t="s">
        <v>202</v>
      </c>
      <c r="F222" s="88"/>
      <c r="G222" s="15" t="s">
        <v>2976</v>
      </c>
      <c r="H222" s="11" t="s">
        <v>1583</v>
      </c>
      <c r="I222" s="11"/>
      <c r="J222" s="11"/>
      <c r="K222" s="15" t="s">
        <v>216</v>
      </c>
      <c r="L222" s="88"/>
      <c r="M222" s="88"/>
      <c r="N222" s="88"/>
      <c r="O222" s="403"/>
      <c r="P222" s="403"/>
      <c r="Q222" s="88"/>
      <c r="R222" s="88"/>
      <c r="S222" s="23" t="s">
        <v>184</v>
      </c>
      <c r="T222" s="23"/>
      <c r="U222" s="21" t="s">
        <v>2425</v>
      </c>
      <c r="V222" s="21" t="s">
        <v>2540</v>
      </c>
      <c r="W222" s="23"/>
      <c r="X222" s="15" t="s">
        <v>185</v>
      </c>
    </row>
    <row r="223" spans="3:24" s="21" customFormat="1">
      <c r="C223" s="11"/>
      <c r="D223" s="20" t="s">
        <v>177</v>
      </c>
      <c r="E223" s="20" t="s">
        <v>202</v>
      </c>
      <c r="F223" s="88"/>
      <c r="G223" s="20" t="s">
        <v>2976</v>
      </c>
      <c r="H223" s="11" t="s">
        <v>1583</v>
      </c>
      <c r="I223" s="11"/>
      <c r="J223" s="11"/>
      <c r="K223" s="20" t="s">
        <v>216</v>
      </c>
      <c r="L223" s="88"/>
      <c r="M223" s="88"/>
      <c r="N223" s="88"/>
      <c r="O223" s="403"/>
      <c r="P223" s="403"/>
      <c r="Q223" s="88"/>
      <c r="R223" s="88"/>
      <c r="S223" s="21" t="s">
        <v>184</v>
      </c>
      <c r="U223" s="21" t="s">
        <v>2425</v>
      </c>
      <c r="V223" s="21" t="s">
        <v>2540</v>
      </c>
      <c r="X223" s="7" t="s">
        <v>185</v>
      </c>
    </row>
    <row r="224" spans="3:24" s="21" customFormat="1">
      <c r="C224" s="11"/>
      <c r="D224" s="20" t="s">
        <v>177</v>
      </c>
      <c r="E224" s="20" t="s">
        <v>202</v>
      </c>
      <c r="F224" s="88"/>
      <c r="G224" s="20" t="s">
        <v>2976</v>
      </c>
      <c r="H224" s="11" t="s">
        <v>1583</v>
      </c>
      <c r="I224" s="11"/>
      <c r="J224" s="11"/>
      <c r="K224" s="20" t="s">
        <v>216</v>
      </c>
      <c r="L224" s="88"/>
      <c r="M224" s="88"/>
      <c r="N224" s="88"/>
      <c r="O224" s="403"/>
      <c r="P224" s="403"/>
      <c r="Q224" s="88"/>
      <c r="R224" s="88"/>
      <c r="S224" s="21" t="s">
        <v>184</v>
      </c>
      <c r="U224" s="21" t="s">
        <v>2425</v>
      </c>
      <c r="V224" s="21" t="s">
        <v>2540</v>
      </c>
      <c r="X224" s="7" t="s">
        <v>185</v>
      </c>
    </row>
    <row r="225" spans="4:24" s="21" customFormat="1">
      <c r="D225" s="20" t="s">
        <v>177</v>
      </c>
      <c r="E225" s="20" t="s">
        <v>202</v>
      </c>
      <c r="F225" s="88"/>
      <c r="G225" s="20" t="s">
        <v>2976</v>
      </c>
      <c r="H225" s="11" t="s">
        <v>1583</v>
      </c>
      <c r="I225" s="11"/>
      <c r="J225" s="11"/>
      <c r="K225" s="20" t="s">
        <v>216</v>
      </c>
      <c r="L225" s="88"/>
      <c r="M225" s="88"/>
      <c r="N225" s="88"/>
      <c r="O225" s="403"/>
      <c r="P225" s="403"/>
      <c r="Q225" s="88"/>
      <c r="R225" s="88"/>
      <c r="S225" s="21" t="s">
        <v>184</v>
      </c>
      <c r="U225" s="21" t="s">
        <v>2425</v>
      </c>
      <c r="V225" s="21" t="s">
        <v>2540</v>
      </c>
      <c r="X225" s="7" t="s">
        <v>185</v>
      </c>
    </row>
    <row r="226" spans="4:24" s="21" customFormat="1">
      <c r="D226" s="20" t="s">
        <v>177</v>
      </c>
      <c r="E226" s="20" t="s">
        <v>202</v>
      </c>
      <c r="F226" s="88"/>
      <c r="G226" s="20" t="s">
        <v>2976</v>
      </c>
      <c r="H226" s="11" t="s">
        <v>1583</v>
      </c>
      <c r="I226" s="11"/>
      <c r="J226" s="11"/>
      <c r="K226" s="20" t="s">
        <v>216</v>
      </c>
      <c r="L226" s="88"/>
      <c r="M226" s="88"/>
      <c r="N226" s="88"/>
      <c r="O226" s="403"/>
      <c r="P226" s="403"/>
      <c r="Q226" s="88"/>
      <c r="R226" s="88"/>
      <c r="S226" s="21" t="s">
        <v>184</v>
      </c>
      <c r="U226" s="21" t="s">
        <v>2425</v>
      </c>
      <c r="V226" s="21" t="s">
        <v>2540</v>
      </c>
      <c r="X226" s="7" t="s">
        <v>185</v>
      </c>
    </row>
    <row r="227" spans="4:24" s="21" customFormat="1">
      <c r="D227" s="20" t="s">
        <v>177</v>
      </c>
      <c r="E227" s="20" t="s">
        <v>202</v>
      </c>
      <c r="F227" s="88"/>
      <c r="G227" s="20" t="s">
        <v>2976</v>
      </c>
      <c r="H227" s="11" t="s">
        <v>1583</v>
      </c>
      <c r="I227" s="11"/>
      <c r="J227" s="11"/>
      <c r="K227" s="20" t="s">
        <v>216</v>
      </c>
      <c r="L227" s="88"/>
      <c r="M227" s="88"/>
      <c r="N227" s="88"/>
      <c r="O227" s="403"/>
      <c r="P227" s="403"/>
      <c r="Q227" s="88"/>
      <c r="R227" s="88"/>
      <c r="S227" s="21" t="s">
        <v>184</v>
      </c>
      <c r="U227" s="21" t="s">
        <v>2425</v>
      </c>
      <c r="V227" s="21" t="s">
        <v>2540</v>
      </c>
      <c r="X227" s="7" t="s">
        <v>185</v>
      </c>
    </row>
    <row r="228" spans="4:24" s="21" customFormat="1">
      <c r="D228" s="20" t="s">
        <v>177</v>
      </c>
      <c r="E228" s="20" t="s">
        <v>202</v>
      </c>
      <c r="F228" s="88"/>
      <c r="G228" s="20" t="s">
        <v>2976</v>
      </c>
      <c r="H228" s="11" t="s">
        <v>1583</v>
      </c>
      <c r="I228" s="11"/>
      <c r="J228" s="11"/>
      <c r="K228" s="20" t="s">
        <v>216</v>
      </c>
      <c r="L228" s="88"/>
      <c r="M228" s="88"/>
      <c r="N228" s="88"/>
      <c r="O228" s="403"/>
      <c r="P228" s="403"/>
      <c r="Q228" s="88"/>
      <c r="R228" s="88"/>
      <c r="S228" s="21" t="s">
        <v>184</v>
      </c>
      <c r="U228" s="21" t="s">
        <v>2425</v>
      </c>
      <c r="V228" s="21" t="s">
        <v>2540</v>
      </c>
      <c r="X228" s="7" t="s">
        <v>185</v>
      </c>
    </row>
    <row r="229" spans="4:24" s="21" customFormat="1">
      <c r="D229" s="20" t="s">
        <v>177</v>
      </c>
      <c r="E229" s="20" t="s">
        <v>202</v>
      </c>
      <c r="F229" s="88"/>
      <c r="G229" s="20" t="s">
        <v>2976</v>
      </c>
      <c r="H229" s="11" t="s">
        <v>1583</v>
      </c>
      <c r="I229" s="11"/>
      <c r="J229" s="11"/>
      <c r="K229" s="20" t="s">
        <v>216</v>
      </c>
      <c r="L229" s="88"/>
      <c r="M229" s="88"/>
      <c r="N229" s="88"/>
      <c r="O229" s="403"/>
      <c r="P229" s="403"/>
      <c r="Q229" s="88"/>
      <c r="R229" s="88"/>
      <c r="S229" s="21" t="s">
        <v>184</v>
      </c>
      <c r="U229" s="21" t="s">
        <v>2425</v>
      </c>
      <c r="V229" s="21" t="s">
        <v>2540</v>
      </c>
      <c r="X229" s="7" t="s">
        <v>185</v>
      </c>
    </row>
    <row r="230" spans="4:24" s="21" customFormat="1">
      <c r="D230" s="20" t="s">
        <v>177</v>
      </c>
      <c r="E230" s="20" t="s">
        <v>202</v>
      </c>
      <c r="F230" s="88"/>
      <c r="G230" s="20" t="s">
        <v>2976</v>
      </c>
      <c r="H230" s="11" t="s">
        <v>1583</v>
      </c>
      <c r="I230" s="11"/>
      <c r="J230" s="11"/>
      <c r="K230" s="20" t="s">
        <v>216</v>
      </c>
      <c r="L230" s="88"/>
      <c r="M230" s="88"/>
      <c r="N230" s="88"/>
      <c r="O230" s="403"/>
      <c r="P230" s="403"/>
      <c r="Q230" s="88"/>
      <c r="R230" s="88"/>
      <c r="S230" s="21" t="s">
        <v>184</v>
      </c>
      <c r="U230" s="21" t="s">
        <v>2425</v>
      </c>
      <c r="V230" s="21" t="s">
        <v>2540</v>
      </c>
      <c r="X230" s="7" t="s">
        <v>185</v>
      </c>
    </row>
    <row r="231" spans="4:24" s="21" customFormat="1">
      <c r="D231" s="15" t="s">
        <v>177</v>
      </c>
      <c r="E231" s="15" t="s">
        <v>202</v>
      </c>
      <c r="F231" s="88"/>
      <c r="G231" s="15" t="s">
        <v>2976</v>
      </c>
      <c r="H231" s="11" t="s">
        <v>1583</v>
      </c>
      <c r="I231" s="11"/>
      <c r="J231" s="11"/>
      <c r="K231" s="15" t="s">
        <v>216</v>
      </c>
      <c r="L231" s="88"/>
      <c r="M231" s="88"/>
      <c r="N231" s="88"/>
      <c r="O231" s="403"/>
      <c r="P231" s="403"/>
      <c r="Q231" s="88"/>
      <c r="R231" s="88"/>
      <c r="S231" s="13" t="s">
        <v>184</v>
      </c>
      <c r="T231" s="13"/>
      <c r="U231" s="21" t="s">
        <v>2425</v>
      </c>
      <c r="V231" s="21" t="s">
        <v>2540</v>
      </c>
      <c r="W231" s="13"/>
      <c r="X231" s="15" t="s">
        <v>185</v>
      </c>
    </row>
    <row r="232" spans="4:24" s="21" customFormat="1">
      <c r="D232" s="15" t="s">
        <v>177</v>
      </c>
      <c r="E232" s="15" t="s">
        <v>202</v>
      </c>
      <c r="F232" s="88"/>
      <c r="G232" s="15" t="s">
        <v>2976</v>
      </c>
      <c r="H232" s="11" t="s">
        <v>1583</v>
      </c>
      <c r="I232" s="11"/>
      <c r="J232" s="11"/>
      <c r="K232" s="15" t="s">
        <v>216</v>
      </c>
      <c r="L232" s="88"/>
      <c r="M232" s="88"/>
      <c r="N232" s="88"/>
      <c r="O232" s="403"/>
      <c r="P232" s="403"/>
      <c r="Q232" s="88"/>
      <c r="R232" s="88"/>
      <c r="S232" s="23" t="s">
        <v>184</v>
      </c>
      <c r="T232" s="23"/>
      <c r="U232" s="21" t="s">
        <v>2425</v>
      </c>
      <c r="V232" s="21" t="s">
        <v>2540</v>
      </c>
      <c r="W232" s="23"/>
      <c r="X232" s="15" t="s">
        <v>185</v>
      </c>
    </row>
    <row r="233" spans="4:24" s="21" customFormat="1">
      <c r="D233" s="15" t="s">
        <v>177</v>
      </c>
      <c r="E233" s="15" t="s">
        <v>202</v>
      </c>
      <c r="F233" s="88"/>
      <c r="G233" s="15" t="s">
        <v>2976</v>
      </c>
      <c r="H233" s="11" t="s">
        <v>1583</v>
      </c>
      <c r="I233" s="11"/>
      <c r="J233" s="11"/>
      <c r="K233" s="15" t="s">
        <v>216</v>
      </c>
      <c r="L233" s="88"/>
      <c r="M233" s="88"/>
      <c r="N233" s="88"/>
      <c r="O233" s="403"/>
      <c r="P233" s="403"/>
      <c r="Q233" s="88"/>
      <c r="R233" s="88"/>
      <c r="S233" s="23" t="s">
        <v>184</v>
      </c>
      <c r="T233" s="23"/>
      <c r="U233" s="21" t="s">
        <v>2425</v>
      </c>
      <c r="V233" s="21" t="s">
        <v>2540</v>
      </c>
      <c r="W233" s="23"/>
      <c r="X233" s="15" t="s">
        <v>185</v>
      </c>
    </row>
    <row r="234" spans="4:24" s="21" customFormat="1">
      <c r="D234" s="15" t="s">
        <v>177</v>
      </c>
      <c r="E234" s="15" t="s">
        <v>202</v>
      </c>
      <c r="F234" s="88"/>
      <c r="G234" s="15" t="s">
        <v>2976</v>
      </c>
      <c r="H234" s="11" t="s">
        <v>1583</v>
      </c>
      <c r="I234" s="11"/>
      <c r="J234" s="11"/>
      <c r="K234" s="15" t="s">
        <v>216</v>
      </c>
      <c r="L234" s="88"/>
      <c r="M234" s="88"/>
      <c r="N234" s="88"/>
      <c r="O234" s="403"/>
      <c r="P234" s="403"/>
      <c r="Q234" s="88"/>
      <c r="R234" s="88"/>
      <c r="S234" s="23" t="s">
        <v>184</v>
      </c>
      <c r="T234" s="23"/>
      <c r="U234" s="21" t="s">
        <v>2425</v>
      </c>
      <c r="V234" s="21" t="s">
        <v>2540</v>
      </c>
      <c r="W234" s="23"/>
      <c r="X234" s="15" t="s">
        <v>185</v>
      </c>
    </row>
    <row r="235" spans="4:24" s="21" customFormat="1">
      <c r="D235" s="15" t="s">
        <v>177</v>
      </c>
      <c r="E235" s="15" t="s">
        <v>202</v>
      </c>
      <c r="F235" s="88"/>
      <c r="G235" s="15" t="s">
        <v>2976</v>
      </c>
      <c r="H235" s="11" t="s">
        <v>1583</v>
      </c>
      <c r="I235" s="11"/>
      <c r="J235" s="11"/>
      <c r="K235" s="15" t="s">
        <v>216</v>
      </c>
      <c r="L235" s="88"/>
      <c r="M235" s="88"/>
      <c r="N235" s="88"/>
      <c r="O235" s="403"/>
      <c r="P235" s="403"/>
      <c r="Q235" s="88"/>
      <c r="R235" s="88"/>
      <c r="S235" s="23" t="s">
        <v>184</v>
      </c>
      <c r="T235" s="23"/>
      <c r="U235" s="21" t="s">
        <v>2425</v>
      </c>
      <c r="V235" s="21" t="s">
        <v>2540</v>
      </c>
      <c r="W235" s="23"/>
      <c r="X235" s="15" t="s">
        <v>185</v>
      </c>
    </row>
    <row r="236" spans="4:24" s="21" customFormat="1">
      <c r="D236" s="15" t="s">
        <v>177</v>
      </c>
      <c r="E236" s="15" t="s">
        <v>202</v>
      </c>
      <c r="F236" s="88"/>
      <c r="G236" s="15" t="s">
        <v>2976</v>
      </c>
      <c r="H236" s="11" t="s">
        <v>1583</v>
      </c>
      <c r="I236" s="11"/>
      <c r="J236" s="11"/>
      <c r="K236" s="15" t="s">
        <v>216</v>
      </c>
      <c r="L236" s="88"/>
      <c r="M236" s="88"/>
      <c r="N236" s="88"/>
      <c r="O236" s="403"/>
      <c r="P236" s="403"/>
      <c r="Q236" s="88"/>
      <c r="R236" s="88"/>
      <c r="S236" s="23" t="s">
        <v>184</v>
      </c>
      <c r="T236" s="23"/>
      <c r="U236" s="21" t="s">
        <v>2425</v>
      </c>
      <c r="V236" s="21" t="s">
        <v>2540</v>
      </c>
      <c r="W236" s="23"/>
      <c r="X236" s="15" t="s">
        <v>185</v>
      </c>
    </row>
    <row r="237" spans="4:24" s="21" customFormat="1">
      <c r="D237" s="15" t="s">
        <v>177</v>
      </c>
      <c r="E237" s="15" t="s">
        <v>202</v>
      </c>
      <c r="F237" s="88"/>
      <c r="G237" s="15" t="s">
        <v>2976</v>
      </c>
      <c r="H237" s="11" t="s">
        <v>1583</v>
      </c>
      <c r="I237" s="11"/>
      <c r="J237" s="11"/>
      <c r="K237" s="15" t="s">
        <v>216</v>
      </c>
      <c r="L237" s="88"/>
      <c r="M237" s="88"/>
      <c r="N237" s="88"/>
      <c r="O237" s="403"/>
      <c r="P237" s="403"/>
      <c r="Q237" s="88"/>
      <c r="R237" s="88"/>
      <c r="S237" s="23" t="s">
        <v>184</v>
      </c>
      <c r="T237" s="23"/>
      <c r="U237" s="21" t="s">
        <v>2425</v>
      </c>
      <c r="V237" s="21" t="s">
        <v>2540</v>
      </c>
      <c r="W237" s="23"/>
      <c r="X237" s="15" t="s">
        <v>185</v>
      </c>
    </row>
    <row r="238" spans="4:24" s="21" customFormat="1">
      <c r="D238" s="15" t="s">
        <v>177</v>
      </c>
      <c r="E238" s="15" t="s">
        <v>202</v>
      </c>
      <c r="F238" s="88"/>
      <c r="G238" s="15" t="s">
        <v>2976</v>
      </c>
      <c r="H238" s="11" t="s">
        <v>1583</v>
      </c>
      <c r="I238" s="11"/>
      <c r="J238" s="11"/>
      <c r="K238" s="15" t="s">
        <v>216</v>
      </c>
      <c r="L238" s="88"/>
      <c r="M238" s="88"/>
      <c r="N238" s="88"/>
      <c r="O238" s="403"/>
      <c r="P238" s="403"/>
      <c r="Q238" s="88"/>
      <c r="R238" s="88"/>
      <c r="S238" s="23" t="s">
        <v>184</v>
      </c>
      <c r="T238" s="23"/>
      <c r="U238" s="21" t="s">
        <v>2425</v>
      </c>
      <c r="V238" s="21" t="s">
        <v>2540</v>
      </c>
      <c r="W238" s="23"/>
      <c r="X238" s="15" t="s">
        <v>185</v>
      </c>
    </row>
    <row r="239" spans="4:24" s="21" customFormat="1">
      <c r="D239" s="15" t="s">
        <v>177</v>
      </c>
      <c r="E239" s="15" t="s">
        <v>202</v>
      </c>
      <c r="F239" s="88"/>
      <c r="G239" s="15" t="s">
        <v>2976</v>
      </c>
      <c r="H239" s="11" t="s">
        <v>1583</v>
      </c>
      <c r="I239" s="11"/>
      <c r="J239" s="11"/>
      <c r="K239" s="15" t="s">
        <v>216</v>
      </c>
      <c r="L239" s="88"/>
      <c r="M239" s="88"/>
      <c r="N239" s="88"/>
      <c r="O239" s="403"/>
      <c r="P239" s="403"/>
      <c r="Q239" s="88"/>
      <c r="R239" s="88"/>
      <c r="S239" s="23" t="s">
        <v>184</v>
      </c>
      <c r="T239" s="23"/>
      <c r="U239" s="21" t="s">
        <v>2425</v>
      </c>
      <c r="V239" s="21" t="s">
        <v>2540</v>
      </c>
      <c r="W239" s="23"/>
      <c r="X239" s="15" t="s">
        <v>185</v>
      </c>
    </row>
    <row r="240" spans="4:24" s="21" customFormat="1">
      <c r="D240" s="15" t="s">
        <v>177</v>
      </c>
      <c r="E240" s="15" t="s">
        <v>202</v>
      </c>
      <c r="F240" s="88"/>
      <c r="G240" s="15" t="s">
        <v>2976</v>
      </c>
      <c r="H240" s="11" t="s">
        <v>1583</v>
      </c>
      <c r="I240" s="11"/>
      <c r="J240" s="11"/>
      <c r="K240" s="15" t="s">
        <v>216</v>
      </c>
      <c r="L240" s="88"/>
      <c r="M240" s="88"/>
      <c r="N240" s="88"/>
      <c r="O240" s="403"/>
      <c r="P240" s="403"/>
      <c r="Q240" s="88"/>
      <c r="R240" s="88"/>
      <c r="S240" s="23" t="s">
        <v>184</v>
      </c>
      <c r="T240" s="23"/>
      <c r="U240" s="21" t="s">
        <v>2425</v>
      </c>
      <c r="V240" s="21" t="s">
        <v>2540</v>
      </c>
      <c r="W240" s="23"/>
      <c r="X240" s="15" t="s">
        <v>185</v>
      </c>
    </row>
    <row r="241" spans="2:24" s="21" customFormat="1">
      <c r="B241" s="11"/>
      <c r="C241" s="11"/>
      <c r="D241" s="15" t="s">
        <v>177</v>
      </c>
      <c r="E241" s="15" t="s">
        <v>202</v>
      </c>
      <c r="F241" s="88"/>
      <c r="G241" s="15" t="s">
        <v>2976</v>
      </c>
      <c r="H241" s="11" t="s">
        <v>1583</v>
      </c>
      <c r="I241" s="11"/>
      <c r="J241" s="11"/>
      <c r="K241" s="15" t="s">
        <v>216</v>
      </c>
      <c r="L241" s="88"/>
      <c r="M241" s="88"/>
      <c r="N241" s="88"/>
      <c r="O241" s="403"/>
      <c r="P241" s="403"/>
      <c r="Q241" s="88"/>
      <c r="R241" s="88"/>
      <c r="S241" s="23" t="s">
        <v>184</v>
      </c>
      <c r="T241" s="23"/>
      <c r="U241" s="21" t="s">
        <v>2425</v>
      </c>
      <c r="V241" s="21" t="s">
        <v>2540</v>
      </c>
      <c r="W241" s="23"/>
      <c r="X241" s="15" t="s">
        <v>185</v>
      </c>
    </row>
    <row r="242" spans="2:24" s="21" customFormat="1">
      <c r="B242" s="11"/>
      <c r="C242" s="11"/>
      <c r="D242" s="15" t="s">
        <v>177</v>
      </c>
      <c r="E242" s="15" t="s">
        <v>202</v>
      </c>
      <c r="F242" s="88"/>
      <c r="G242" s="15" t="s">
        <v>2976</v>
      </c>
      <c r="H242" s="11" t="s">
        <v>1583</v>
      </c>
      <c r="I242" s="11"/>
      <c r="J242" s="11"/>
      <c r="K242" s="15" t="s">
        <v>216</v>
      </c>
      <c r="L242" s="88"/>
      <c r="M242" s="88"/>
      <c r="N242" s="88"/>
      <c r="O242" s="403"/>
      <c r="P242" s="403"/>
      <c r="Q242" s="88"/>
      <c r="R242" s="88"/>
      <c r="S242" s="23" t="s">
        <v>184</v>
      </c>
      <c r="T242" s="23"/>
      <c r="U242" s="21" t="s">
        <v>2425</v>
      </c>
      <c r="V242" s="21" t="s">
        <v>2540</v>
      </c>
      <c r="W242" s="23"/>
      <c r="X242" s="15" t="s">
        <v>185</v>
      </c>
    </row>
    <row r="243" spans="2:24" s="21" customFormat="1">
      <c r="B243" s="11"/>
      <c r="C243" s="11"/>
      <c r="D243" s="11"/>
      <c r="E243" s="11"/>
      <c r="F243" s="11"/>
      <c r="G243" s="11"/>
      <c r="H243" s="11"/>
      <c r="I243" s="11"/>
      <c r="J243" s="11"/>
      <c r="K243" s="11"/>
      <c r="L243" s="11"/>
      <c r="M243" s="11"/>
      <c r="N243" s="11"/>
      <c r="O243" s="11"/>
      <c r="P243" s="11"/>
      <c r="Q243" s="11"/>
      <c r="R243" s="11"/>
      <c r="S243" s="11"/>
      <c r="T243" s="11"/>
      <c r="U243" s="11"/>
      <c r="V243" s="11"/>
      <c r="W243" s="11"/>
      <c r="X243" s="11"/>
    </row>
    <row r="244" spans="2:24" s="21" customFormat="1" ht="18">
      <c r="B244" s="28" t="s">
        <v>2574</v>
      </c>
      <c r="C244" s="27"/>
      <c r="D244" s="27"/>
      <c r="E244" s="27"/>
      <c r="F244" s="27"/>
      <c r="G244" s="27"/>
      <c r="H244" s="27"/>
      <c r="I244" s="27"/>
      <c r="J244" s="27"/>
      <c r="K244" s="27"/>
      <c r="L244" s="27"/>
      <c r="M244" s="27"/>
      <c r="N244" s="27"/>
      <c r="O244" s="27"/>
      <c r="P244" s="27"/>
      <c r="Q244" s="27"/>
      <c r="R244" s="27"/>
      <c r="S244" s="27"/>
      <c r="T244" s="27"/>
      <c r="U244" s="27"/>
      <c r="V244" s="27"/>
      <c r="W244" s="27"/>
      <c r="X244" s="27"/>
    </row>
    <row r="245" spans="2:24" s="21" customFormat="1">
      <c r="B245" s="12"/>
      <c r="C245" s="12"/>
      <c r="D245" s="12"/>
      <c r="E245" s="12"/>
      <c r="F245" s="22"/>
      <c r="G245" s="12"/>
      <c r="H245" s="7"/>
      <c r="I245" s="7"/>
      <c r="J245" s="7"/>
      <c r="K245" s="7"/>
      <c r="L245" s="7"/>
      <c r="M245" s="7"/>
      <c r="N245" s="7"/>
      <c r="O245" s="7"/>
      <c r="P245" s="7"/>
      <c r="Q245" s="7"/>
      <c r="R245" s="12"/>
      <c r="S245" s="22"/>
      <c r="T245" s="22"/>
      <c r="U245" s="22"/>
      <c r="V245" s="22"/>
      <c r="W245" s="22"/>
      <c r="X245" s="15"/>
    </row>
    <row r="246" spans="2:24" s="21" customFormat="1">
      <c r="B246" s="12"/>
      <c r="C246" s="34" t="s">
        <v>1557</v>
      </c>
      <c r="D246" s="34"/>
      <c r="E246" s="33"/>
      <c r="F246" s="33"/>
      <c r="G246" s="33"/>
      <c r="H246" s="33"/>
      <c r="I246" s="33"/>
      <c r="J246" s="33"/>
      <c r="K246" s="33"/>
      <c r="L246" s="34"/>
      <c r="M246" s="34"/>
      <c r="N246" s="34"/>
      <c r="O246" s="34"/>
      <c r="P246" s="34"/>
      <c r="Q246" s="34"/>
      <c r="R246" s="33"/>
      <c r="S246" s="33"/>
      <c r="T246" s="33"/>
      <c r="U246" s="33"/>
      <c r="V246" s="33"/>
      <c r="W246" s="33"/>
      <c r="X246" s="33"/>
    </row>
    <row r="247" spans="2:24" s="21" customFormat="1">
      <c r="B247" s="12"/>
      <c r="C247" s="12"/>
      <c r="D247" s="12"/>
      <c r="E247" s="12"/>
      <c r="F247" s="22"/>
      <c r="G247" s="12"/>
      <c r="H247" s="7"/>
      <c r="I247" s="7"/>
      <c r="J247" s="7"/>
      <c r="K247" s="7"/>
      <c r="L247" s="7"/>
      <c r="M247" s="7"/>
      <c r="N247" s="7"/>
      <c r="O247" s="7"/>
      <c r="P247" s="103"/>
      <c r="Q247" s="7"/>
      <c r="R247" s="12"/>
      <c r="S247" s="22"/>
      <c r="T247" s="22"/>
      <c r="U247" s="22"/>
      <c r="V247" s="22"/>
      <c r="W247" s="22"/>
      <c r="X247" s="15"/>
    </row>
    <row r="248" spans="2:24" s="21" customFormat="1" ht="14.25" customHeight="1">
      <c r="B248" s="12"/>
      <c r="C248" s="12"/>
      <c r="D248" s="80" t="s">
        <v>255</v>
      </c>
      <c r="E248" s="81"/>
      <c r="F248" s="81"/>
      <c r="G248" s="81"/>
      <c r="H248" s="81"/>
      <c r="I248" s="81"/>
      <c r="J248" s="81"/>
      <c r="K248" s="81"/>
      <c r="L248" s="81"/>
      <c r="M248" s="81"/>
      <c r="N248" s="81"/>
      <c r="O248" s="81"/>
      <c r="P248" s="106"/>
      <c r="Q248" s="81"/>
      <c r="R248" s="81"/>
      <c r="S248" s="81"/>
      <c r="T248" s="81"/>
      <c r="U248" s="81"/>
      <c r="V248" s="81"/>
      <c r="W248" s="81"/>
      <c r="X248" s="81"/>
    </row>
    <row r="249" spans="2:24" s="21" customFormat="1">
      <c r="B249" s="12"/>
      <c r="C249" s="12"/>
      <c r="D249" s="12"/>
      <c r="E249" s="12"/>
      <c r="F249" s="22"/>
      <c r="G249" s="12"/>
      <c r="H249" s="7"/>
      <c r="I249" s="7"/>
      <c r="J249" s="7"/>
      <c r="K249" s="7"/>
      <c r="L249" s="7"/>
      <c r="M249" s="7"/>
      <c r="N249" s="7"/>
      <c r="O249" s="7"/>
      <c r="P249" s="7"/>
      <c r="Q249" s="7"/>
      <c r="R249" s="12"/>
      <c r="S249" s="22"/>
      <c r="T249" s="22"/>
      <c r="U249" s="22"/>
      <c r="V249" s="22"/>
      <c r="W249" s="22"/>
      <c r="X249" s="15"/>
    </row>
    <row r="250" spans="2:24" s="21" customFormat="1">
      <c r="B250" s="11"/>
      <c r="C250" s="11"/>
      <c r="D250" s="20" t="s">
        <v>177</v>
      </c>
      <c r="E250" s="20" t="s">
        <v>202</v>
      </c>
      <c r="F250" s="789"/>
      <c r="G250" s="83" t="s">
        <v>2976</v>
      </c>
      <c r="H250" s="11" t="s">
        <v>1557</v>
      </c>
      <c r="I250" s="11" t="s">
        <v>255</v>
      </c>
      <c r="J250" s="11"/>
      <c r="K250" s="20" t="s">
        <v>216</v>
      </c>
      <c r="L250" s="789">
        <f t="shared" ref="L250:Q259" si="15">L56</f>
        <v>0</v>
      </c>
      <c r="M250" s="789">
        <f t="shared" si="15"/>
        <v>0</v>
      </c>
      <c r="N250" s="789">
        <f t="shared" si="15"/>
        <v>0</v>
      </c>
      <c r="O250" s="789">
        <f t="shared" si="15"/>
        <v>0</v>
      </c>
      <c r="P250" s="789">
        <f t="shared" si="15"/>
        <v>0</v>
      </c>
      <c r="Q250" s="789">
        <f t="shared" si="15"/>
        <v>0</v>
      </c>
      <c r="R250" s="11"/>
      <c r="S250" s="23" t="s">
        <v>184</v>
      </c>
      <c r="U250" s="21" t="s">
        <v>2574</v>
      </c>
      <c r="V250" s="21" t="s">
        <v>2425</v>
      </c>
      <c r="X250" s="7" t="s">
        <v>185</v>
      </c>
    </row>
    <row r="251" spans="2:24" s="21" customFormat="1">
      <c r="B251" s="11"/>
      <c r="C251" s="11"/>
      <c r="D251" s="20" t="s">
        <v>177</v>
      </c>
      <c r="E251" s="20" t="s">
        <v>202</v>
      </c>
      <c r="F251" s="789"/>
      <c r="G251" s="20" t="s">
        <v>2976</v>
      </c>
      <c r="H251" s="11" t="s">
        <v>1557</v>
      </c>
      <c r="I251" s="11" t="s">
        <v>255</v>
      </c>
      <c r="J251" s="11"/>
      <c r="K251" s="20" t="s">
        <v>216</v>
      </c>
      <c r="L251" s="789">
        <f t="shared" si="15"/>
        <v>0</v>
      </c>
      <c r="M251" s="789">
        <f t="shared" si="15"/>
        <v>0</v>
      </c>
      <c r="N251" s="789">
        <f t="shared" si="15"/>
        <v>0</v>
      </c>
      <c r="O251" s="789">
        <f t="shared" si="15"/>
        <v>0</v>
      </c>
      <c r="P251" s="789">
        <f t="shared" si="15"/>
        <v>0</v>
      </c>
      <c r="Q251" s="789">
        <f t="shared" si="15"/>
        <v>0</v>
      </c>
      <c r="R251" s="11"/>
      <c r="S251" s="23" t="s">
        <v>184</v>
      </c>
      <c r="U251" s="21" t="s">
        <v>2574</v>
      </c>
      <c r="V251" s="21" t="s">
        <v>2425</v>
      </c>
      <c r="X251" s="7" t="s">
        <v>185</v>
      </c>
    </row>
    <row r="252" spans="2:24" s="21" customFormat="1">
      <c r="B252" s="11"/>
      <c r="C252" s="11"/>
      <c r="D252" s="20" t="s">
        <v>177</v>
      </c>
      <c r="E252" s="20" t="s">
        <v>202</v>
      </c>
      <c r="F252" s="789"/>
      <c r="G252" s="20" t="s">
        <v>2976</v>
      </c>
      <c r="H252" s="11" t="s">
        <v>1557</v>
      </c>
      <c r="I252" s="11" t="s">
        <v>255</v>
      </c>
      <c r="J252" s="11"/>
      <c r="K252" s="20" t="s">
        <v>216</v>
      </c>
      <c r="L252" s="789">
        <f t="shared" si="15"/>
        <v>0</v>
      </c>
      <c r="M252" s="789">
        <f t="shared" si="15"/>
        <v>0</v>
      </c>
      <c r="N252" s="789">
        <f t="shared" si="15"/>
        <v>0</v>
      </c>
      <c r="O252" s="789">
        <f t="shared" si="15"/>
        <v>0</v>
      </c>
      <c r="P252" s="789">
        <f t="shared" si="15"/>
        <v>0</v>
      </c>
      <c r="Q252" s="789">
        <f t="shared" si="15"/>
        <v>0</v>
      </c>
      <c r="R252" s="11"/>
      <c r="S252" s="23" t="s">
        <v>184</v>
      </c>
      <c r="U252" s="21" t="s">
        <v>2574</v>
      </c>
      <c r="V252" s="21" t="s">
        <v>2425</v>
      </c>
      <c r="X252" s="7" t="s">
        <v>185</v>
      </c>
    </row>
    <row r="253" spans="2:24" s="21" customFormat="1">
      <c r="B253" s="11"/>
      <c r="C253" s="11"/>
      <c r="D253" s="20" t="s">
        <v>177</v>
      </c>
      <c r="E253" s="20" t="s">
        <v>202</v>
      </c>
      <c r="F253" s="789"/>
      <c r="G253" s="20" t="s">
        <v>2976</v>
      </c>
      <c r="H253" s="11" t="s">
        <v>1557</v>
      </c>
      <c r="I253" s="11" t="s">
        <v>255</v>
      </c>
      <c r="J253" s="11"/>
      <c r="K253" s="20" t="s">
        <v>216</v>
      </c>
      <c r="L253" s="789">
        <f t="shared" si="15"/>
        <v>0</v>
      </c>
      <c r="M253" s="789">
        <f t="shared" si="15"/>
        <v>0</v>
      </c>
      <c r="N253" s="789">
        <f t="shared" si="15"/>
        <v>0</v>
      </c>
      <c r="O253" s="789">
        <f t="shared" si="15"/>
        <v>0</v>
      </c>
      <c r="P253" s="789">
        <f t="shared" si="15"/>
        <v>0</v>
      </c>
      <c r="Q253" s="789">
        <f t="shared" si="15"/>
        <v>0</v>
      </c>
      <c r="R253" s="11"/>
      <c r="S253" s="23" t="s">
        <v>184</v>
      </c>
      <c r="U253" s="21" t="s">
        <v>2574</v>
      </c>
      <c r="V253" s="21" t="s">
        <v>2425</v>
      </c>
      <c r="X253" s="7" t="s">
        <v>185</v>
      </c>
    </row>
    <row r="254" spans="2:24" s="21" customFormat="1">
      <c r="B254" s="11"/>
      <c r="C254" s="11"/>
      <c r="D254" s="15" t="s">
        <v>177</v>
      </c>
      <c r="E254" s="15" t="s">
        <v>202</v>
      </c>
      <c r="F254" s="789"/>
      <c r="G254" s="15" t="s">
        <v>2976</v>
      </c>
      <c r="H254" s="11" t="s">
        <v>1557</v>
      </c>
      <c r="I254" s="11" t="s">
        <v>255</v>
      </c>
      <c r="J254" s="11"/>
      <c r="K254" s="15" t="s">
        <v>216</v>
      </c>
      <c r="L254" s="789">
        <f t="shared" si="15"/>
        <v>0</v>
      </c>
      <c r="M254" s="789">
        <f t="shared" si="15"/>
        <v>0</v>
      </c>
      <c r="N254" s="789">
        <f t="shared" si="15"/>
        <v>0</v>
      </c>
      <c r="O254" s="789">
        <f t="shared" si="15"/>
        <v>0</v>
      </c>
      <c r="P254" s="789">
        <f t="shared" si="15"/>
        <v>0</v>
      </c>
      <c r="Q254" s="789">
        <f t="shared" si="15"/>
        <v>0</v>
      </c>
      <c r="R254" s="11"/>
      <c r="S254" s="23" t="s">
        <v>184</v>
      </c>
      <c r="T254" s="13"/>
      <c r="U254" s="21" t="s">
        <v>2574</v>
      </c>
      <c r="V254" s="21" t="s">
        <v>2425</v>
      </c>
      <c r="W254" s="13"/>
      <c r="X254" s="15" t="s">
        <v>185</v>
      </c>
    </row>
    <row r="255" spans="2:24" s="21" customFormat="1">
      <c r="B255" s="11"/>
      <c r="C255" s="11"/>
      <c r="D255" s="15" t="s">
        <v>177</v>
      </c>
      <c r="E255" s="15" t="s">
        <v>202</v>
      </c>
      <c r="F255" s="789"/>
      <c r="G255" s="15" t="s">
        <v>2976</v>
      </c>
      <c r="H255" s="11" t="s">
        <v>1557</v>
      </c>
      <c r="I255" s="11" t="s">
        <v>255</v>
      </c>
      <c r="J255" s="11"/>
      <c r="K255" s="15" t="s">
        <v>216</v>
      </c>
      <c r="L255" s="789">
        <f t="shared" si="15"/>
        <v>0</v>
      </c>
      <c r="M255" s="789">
        <f t="shared" si="15"/>
        <v>0</v>
      </c>
      <c r="N255" s="789">
        <f t="shared" si="15"/>
        <v>0</v>
      </c>
      <c r="O255" s="789">
        <f t="shared" si="15"/>
        <v>0</v>
      </c>
      <c r="P255" s="789">
        <f t="shared" si="15"/>
        <v>0</v>
      </c>
      <c r="Q255" s="789">
        <f t="shared" si="15"/>
        <v>0</v>
      </c>
      <c r="R255" s="11"/>
      <c r="S255" s="23" t="s">
        <v>184</v>
      </c>
      <c r="T255" s="23"/>
      <c r="U255" s="21" t="s">
        <v>2574</v>
      </c>
      <c r="V255" s="21" t="s">
        <v>2425</v>
      </c>
      <c r="W255" s="23"/>
      <c r="X255" s="15" t="s">
        <v>185</v>
      </c>
    </row>
    <row r="256" spans="2:24" s="21" customFormat="1">
      <c r="B256" s="11"/>
      <c r="C256" s="11"/>
      <c r="D256" s="15" t="s">
        <v>177</v>
      </c>
      <c r="E256" s="15" t="s">
        <v>202</v>
      </c>
      <c r="F256" s="789"/>
      <c r="G256" s="15" t="s">
        <v>2976</v>
      </c>
      <c r="H256" s="11" t="s">
        <v>1557</v>
      </c>
      <c r="I256" s="11" t="s">
        <v>255</v>
      </c>
      <c r="J256" s="11"/>
      <c r="K256" s="15" t="s">
        <v>216</v>
      </c>
      <c r="L256" s="789">
        <f t="shared" si="15"/>
        <v>0</v>
      </c>
      <c r="M256" s="789">
        <f t="shared" si="15"/>
        <v>0</v>
      </c>
      <c r="N256" s="789">
        <f t="shared" si="15"/>
        <v>0</v>
      </c>
      <c r="O256" s="789">
        <f t="shared" si="15"/>
        <v>0</v>
      </c>
      <c r="P256" s="789">
        <f t="shared" si="15"/>
        <v>0</v>
      </c>
      <c r="Q256" s="789">
        <f t="shared" si="15"/>
        <v>0</v>
      </c>
      <c r="R256" s="11"/>
      <c r="S256" s="23" t="s">
        <v>184</v>
      </c>
      <c r="T256" s="23"/>
      <c r="U256" s="21" t="s">
        <v>2574</v>
      </c>
      <c r="V256" s="21" t="s">
        <v>2425</v>
      </c>
      <c r="W256" s="23"/>
      <c r="X256" s="15" t="s">
        <v>185</v>
      </c>
    </row>
    <row r="257" spans="4:24" s="21" customFormat="1">
      <c r="D257" s="15" t="s">
        <v>177</v>
      </c>
      <c r="E257" s="15" t="s">
        <v>202</v>
      </c>
      <c r="F257" s="789"/>
      <c r="G257" s="15" t="s">
        <v>2976</v>
      </c>
      <c r="H257" s="11" t="s">
        <v>1557</v>
      </c>
      <c r="I257" s="11" t="s">
        <v>255</v>
      </c>
      <c r="J257" s="11"/>
      <c r="K257" s="15" t="s">
        <v>216</v>
      </c>
      <c r="L257" s="789">
        <f t="shared" si="15"/>
        <v>0</v>
      </c>
      <c r="M257" s="789">
        <f t="shared" si="15"/>
        <v>0</v>
      </c>
      <c r="N257" s="789">
        <f t="shared" si="15"/>
        <v>0</v>
      </c>
      <c r="O257" s="789">
        <f t="shared" si="15"/>
        <v>0</v>
      </c>
      <c r="P257" s="789">
        <f t="shared" si="15"/>
        <v>0</v>
      </c>
      <c r="Q257" s="789">
        <f t="shared" si="15"/>
        <v>0</v>
      </c>
      <c r="R257" s="11"/>
      <c r="S257" s="23" t="s">
        <v>184</v>
      </c>
      <c r="T257" s="23"/>
      <c r="U257" s="21" t="s">
        <v>2574</v>
      </c>
      <c r="V257" s="21" t="s">
        <v>2425</v>
      </c>
      <c r="W257" s="23"/>
      <c r="X257" s="15" t="s">
        <v>185</v>
      </c>
    </row>
    <row r="258" spans="4:24" s="21" customFormat="1">
      <c r="D258" s="20" t="s">
        <v>177</v>
      </c>
      <c r="E258" s="20" t="s">
        <v>202</v>
      </c>
      <c r="F258" s="789"/>
      <c r="G258" s="20" t="s">
        <v>2976</v>
      </c>
      <c r="H258" s="11" t="s">
        <v>1557</v>
      </c>
      <c r="I258" s="11" t="s">
        <v>255</v>
      </c>
      <c r="J258" s="11"/>
      <c r="K258" s="20" t="s">
        <v>216</v>
      </c>
      <c r="L258" s="789">
        <f t="shared" si="15"/>
        <v>0</v>
      </c>
      <c r="M258" s="789">
        <f t="shared" si="15"/>
        <v>0</v>
      </c>
      <c r="N258" s="789">
        <f t="shared" si="15"/>
        <v>0</v>
      </c>
      <c r="O258" s="789">
        <f t="shared" si="15"/>
        <v>0</v>
      </c>
      <c r="P258" s="789">
        <f t="shared" si="15"/>
        <v>0</v>
      </c>
      <c r="Q258" s="789">
        <f t="shared" si="15"/>
        <v>0</v>
      </c>
      <c r="R258" s="11"/>
      <c r="S258" s="23" t="s">
        <v>184</v>
      </c>
      <c r="U258" s="21" t="s">
        <v>2574</v>
      </c>
      <c r="V258" s="21" t="s">
        <v>2425</v>
      </c>
      <c r="X258" s="7" t="s">
        <v>185</v>
      </c>
    </row>
    <row r="259" spans="4:24" s="21" customFormat="1">
      <c r="D259" s="20" t="s">
        <v>177</v>
      </c>
      <c r="E259" s="20" t="s">
        <v>202</v>
      </c>
      <c r="F259" s="789"/>
      <c r="G259" s="20" t="s">
        <v>2976</v>
      </c>
      <c r="H259" s="11" t="s">
        <v>1557</v>
      </c>
      <c r="I259" s="11" t="s">
        <v>255</v>
      </c>
      <c r="J259" s="11"/>
      <c r="K259" s="20" t="s">
        <v>216</v>
      </c>
      <c r="L259" s="789">
        <f t="shared" si="15"/>
        <v>0</v>
      </c>
      <c r="M259" s="789">
        <f t="shared" si="15"/>
        <v>0</v>
      </c>
      <c r="N259" s="789">
        <f t="shared" si="15"/>
        <v>0</v>
      </c>
      <c r="O259" s="789">
        <f t="shared" si="15"/>
        <v>0</v>
      </c>
      <c r="P259" s="789">
        <f t="shared" si="15"/>
        <v>0</v>
      </c>
      <c r="Q259" s="789">
        <f t="shared" si="15"/>
        <v>0</v>
      </c>
      <c r="R259" s="11"/>
      <c r="S259" s="23" t="s">
        <v>184</v>
      </c>
      <c r="U259" s="21" t="s">
        <v>2574</v>
      </c>
      <c r="V259" s="21" t="s">
        <v>2425</v>
      </c>
      <c r="X259" s="7" t="s">
        <v>185</v>
      </c>
    </row>
    <row r="260" spans="4:24" s="21" customFormat="1">
      <c r="D260" s="20" t="s">
        <v>177</v>
      </c>
      <c r="E260" s="20" t="s">
        <v>202</v>
      </c>
      <c r="F260" s="789"/>
      <c r="G260" s="20" t="s">
        <v>2976</v>
      </c>
      <c r="H260" s="11" t="s">
        <v>1557</v>
      </c>
      <c r="I260" s="11" t="s">
        <v>255</v>
      </c>
      <c r="J260" s="11"/>
      <c r="K260" s="20" t="s">
        <v>216</v>
      </c>
      <c r="L260" s="789">
        <f t="shared" ref="L260:Q265" si="16">L66</f>
        <v>0</v>
      </c>
      <c r="M260" s="789">
        <f t="shared" si="16"/>
        <v>0</v>
      </c>
      <c r="N260" s="789">
        <f t="shared" si="16"/>
        <v>0</v>
      </c>
      <c r="O260" s="789">
        <f t="shared" si="16"/>
        <v>0</v>
      </c>
      <c r="P260" s="789">
        <f t="shared" si="16"/>
        <v>0</v>
      </c>
      <c r="Q260" s="789">
        <f t="shared" si="16"/>
        <v>0</v>
      </c>
      <c r="R260" s="11"/>
      <c r="S260" s="23" t="s">
        <v>184</v>
      </c>
      <c r="U260" s="21" t="s">
        <v>2574</v>
      </c>
      <c r="V260" s="21" t="s">
        <v>2425</v>
      </c>
      <c r="X260" s="7" t="s">
        <v>185</v>
      </c>
    </row>
    <row r="261" spans="4:24" s="21" customFormat="1">
      <c r="D261" s="20" t="s">
        <v>177</v>
      </c>
      <c r="E261" s="20" t="s">
        <v>202</v>
      </c>
      <c r="F261" s="789"/>
      <c r="G261" s="20" t="s">
        <v>2976</v>
      </c>
      <c r="H261" s="11" t="s">
        <v>1557</v>
      </c>
      <c r="I261" s="11" t="s">
        <v>255</v>
      </c>
      <c r="J261" s="11"/>
      <c r="K261" s="20" t="s">
        <v>216</v>
      </c>
      <c r="L261" s="789">
        <f t="shared" si="16"/>
        <v>0</v>
      </c>
      <c r="M261" s="789">
        <f t="shared" si="16"/>
        <v>0</v>
      </c>
      <c r="N261" s="789">
        <f t="shared" si="16"/>
        <v>0</v>
      </c>
      <c r="O261" s="789">
        <f t="shared" si="16"/>
        <v>0</v>
      </c>
      <c r="P261" s="789">
        <f t="shared" si="16"/>
        <v>0</v>
      </c>
      <c r="Q261" s="789">
        <f t="shared" si="16"/>
        <v>0</v>
      </c>
      <c r="R261" s="11"/>
      <c r="S261" s="23" t="s">
        <v>184</v>
      </c>
      <c r="U261" s="21" t="s">
        <v>2574</v>
      </c>
      <c r="V261" s="21" t="s">
        <v>2425</v>
      </c>
      <c r="X261" s="7" t="s">
        <v>185</v>
      </c>
    </row>
    <row r="262" spans="4:24" s="21" customFormat="1">
      <c r="D262" s="15" t="s">
        <v>177</v>
      </c>
      <c r="E262" s="15" t="s">
        <v>202</v>
      </c>
      <c r="F262" s="789"/>
      <c r="G262" s="15" t="s">
        <v>2976</v>
      </c>
      <c r="H262" s="11" t="s">
        <v>1557</v>
      </c>
      <c r="I262" s="11" t="s">
        <v>255</v>
      </c>
      <c r="J262" s="11"/>
      <c r="K262" s="15" t="s">
        <v>216</v>
      </c>
      <c r="L262" s="789">
        <f t="shared" si="16"/>
        <v>0</v>
      </c>
      <c r="M262" s="789">
        <f t="shared" si="16"/>
        <v>0</v>
      </c>
      <c r="N262" s="789">
        <f t="shared" si="16"/>
        <v>0</v>
      </c>
      <c r="O262" s="789">
        <f t="shared" si="16"/>
        <v>0</v>
      </c>
      <c r="P262" s="789">
        <f t="shared" si="16"/>
        <v>0</v>
      </c>
      <c r="Q262" s="789">
        <f t="shared" si="16"/>
        <v>0</v>
      </c>
      <c r="R262" s="11"/>
      <c r="S262" s="23" t="s">
        <v>184</v>
      </c>
      <c r="T262" s="13"/>
      <c r="U262" s="21" t="s">
        <v>2574</v>
      </c>
      <c r="V262" s="21" t="s">
        <v>2425</v>
      </c>
      <c r="W262" s="13"/>
      <c r="X262" s="15" t="s">
        <v>185</v>
      </c>
    </row>
    <row r="263" spans="4:24" s="21" customFormat="1">
      <c r="D263" s="15" t="s">
        <v>177</v>
      </c>
      <c r="E263" s="15" t="s">
        <v>202</v>
      </c>
      <c r="F263" s="789"/>
      <c r="G263" s="15" t="s">
        <v>2976</v>
      </c>
      <c r="H263" s="11" t="s">
        <v>1557</v>
      </c>
      <c r="I263" s="11" t="s">
        <v>255</v>
      </c>
      <c r="J263" s="11"/>
      <c r="K263" s="15" t="s">
        <v>216</v>
      </c>
      <c r="L263" s="789">
        <f t="shared" si="16"/>
        <v>0</v>
      </c>
      <c r="M263" s="789">
        <f t="shared" si="16"/>
        <v>0</v>
      </c>
      <c r="N263" s="789">
        <f t="shared" si="16"/>
        <v>0</v>
      </c>
      <c r="O263" s="789">
        <f t="shared" si="16"/>
        <v>0</v>
      </c>
      <c r="P263" s="789">
        <f t="shared" si="16"/>
        <v>0</v>
      </c>
      <c r="Q263" s="789">
        <f t="shared" si="16"/>
        <v>0</v>
      </c>
      <c r="R263" s="11"/>
      <c r="S263" s="23" t="s">
        <v>184</v>
      </c>
      <c r="T263" s="23"/>
      <c r="U263" s="21" t="s">
        <v>2574</v>
      </c>
      <c r="V263" s="21" t="s">
        <v>2425</v>
      </c>
      <c r="W263" s="23"/>
      <c r="X263" s="15" t="s">
        <v>185</v>
      </c>
    </row>
    <row r="264" spans="4:24" s="21" customFormat="1">
      <c r="D264" s="15" t="s">
        <v>177</v>
      </c>
      <c r="E264" s="15" t="s">
        <v>202</v>
      </c>
      <c r="F264" s="789"/>
      <c r="G264" s="15" t="s">
        <v>2976</v>
      </c>
      <c r="H264" s="11" t="s">
        <v>1557</v>
      </c>
      <c r="I264" s="11" t="s">
        <v>255</v>
      </c>
      <c r="J264" s="11"/>
      <c r="K264" s="15" t="s">
        <v>216</v>
      </c>
      <c r="L264" s="789">
        <f t="shared" si="16"/>
        <v>0</v>
      </c>
      <c r="M264" s="789">
        <f t="shared" si="16"/>
        <v>0</v>
      </c>
      <c r="N264" s="789">
        <f t="shared" si="16"/>
        <v>0</v>
      </c>
      <c r="O264" s="789">
        <f t="shared" si="16"/>
        <v>0</v>
      </c>
      <c r="P264" s="789">
        <f t="shared" si="16"/>
        <v>0</v>
      </c>
      <c r="Q264" s="789">
        <f t="shared" si="16"/>
        <v>0</v>
      </c>
      <c r="R264" s="11"/>
      <c r="S264" s="23" t="s">
        <v>184</v>
      </c>
      <c r="T264" s="23"/>
      <c r="U264" s="21" t="s">
        <v>2574</v>
      </c>
      <c r="V264" s="21" t="s">
        <v>2425</v>
      </c>
      <c r="W264" s="23"/>
      <c r="X264" s="15" t="s">
        <v>185</v>
      </c>
    </row>
    <row r="265" spans="4:24" s="21" customFormat="1">
      <c r="D265" s="15" t="s">
        <v>177</v>
      </c>
      <c r="E265" s="15" t="s">
        <v>202</v>
      </c>
      <c r="F265" s="789"/>
      <c r="G265" s="15" t="s">
        <v>2976</v>
      </c>
      <c r="H265" s="11" t="s">
        <v>1557</v>
      </c>
      <c r="I265" s="11" t="s">
        <v>255</v>
      </c>
      <c r="J265" s="11"/>
      <c r="K265" s="15" t="s">
        <v>216</v>
      </c>
      <c r="L265" s="789">
        <f t="shared" si="16"/>
        <v>0</v>
      </c>
      <c r="M265" s="789">
        <f t="shared" si="16"/>
        <v>0</v>
      </c>
      <c r="N265" s="789">
        <f t="shared" si="16"/>
        <v>0</v>
      </c>
      <c r="O265" s="789">
        <f t="shared" si="16"/>
        <v>0</v>
      </c>
      <c r="P265" s="789">
        <f t="shared" si="16"/>
        <v>0</v>
      </c>
      <c r="Q265" s="789">
        <f t="shared" si="16"/>
        <v>0</v>
      </c>
      <c r="R265" s="11"/>
      <c r="S265" s="23" t="s">
        <v>184</v>
      </c>
      <c r="T265" s="23"/>
      <c r="U265" s="21" t="s">
        <v>2574</v>
      </c>
      <c r="V265" s="21" t="s">
        <v>2425</v>
      </c>
      <c r="W265" s="23"/>
      <c r="X265" s="15" t="s">
        <v>185</v>
      </c>
    </row>
    <row r="266" spans="4:24" s="21" customFormat="1">
      <c r="D266" s="11"/>
      <c r="E266" s="11"/>
      <c r="F266" s="11"/>
      <c r="G266" s="11"/>
      <c r="H266" s="11"/>
      <c r="I266" s="11"/>
      <c r="J266" s="11"/>
      <c r="K266" s="11"/>
      <c r="L266" s="11"/>
      <c r="M266" s="11"/>
      <c r="N266" s="11"/>
      <c r="O266" s="11"/>
      <c r="P266" s="11"/>
      <c r="Q266" s="11"/>
      <c r="R266" s="11"/>
      <c r="S266" s="11"/>
      <c r="T266" s="11"/>
      <c r="U266" s="11"/>
      <c r="V266" s="11"/>
      <c r="W266" s="11"/>
      <c r="X266" s="11"/>
    </row>
    <row r="267" spans="4:24" s="21" customFormat="1" ht="14.25" customHeight="1">
      <c r="D267" s="80" t="s">
        <v>415</v>
      </c>
      <c r="E267" s="81"/>
      <c r="F267" s="81"/>
      <c r="G267" s="81"/>
      <c r="H267" s="81"/>
      <c r="I267" s="81"/>
      <c r="J267" s="81"/>
      <c r="K267" s="81"/>
      <c r="L267" s="81"/>
      <c r="M267" s="81"/>
      <c r="N267" s="81"/>
      <c r="O267" s="81"/>
      <c r="P267" s="106"/>
      <c r="Q267" s="81"/>
      <c r="R267" s="81"/>
      <c r="S267" s="81"/>
      <c r="T267" s="81"/>
      <c r="U267" s="81"/>
      <c r="V267" s="81"/>
      <c r="W267" s="81"/>
      <c r="X267" s="81"/>
    </row>
    <row r="268" spans="4:24" s="21" customFormat="1">
      <c r="D268" s="12"/>
      <c r="E268" s="12"/>
      <c r="F268" s="22"/>
      <c r="G268" s="12"/>
      <c r="H268" s="7"/>
      <c r="I268" s="7"/>
      <c r="J268" s="7"/>
      <c r="K268" s="7"/>
      <c r="L268" s="7"/>
      <c r="M268" s="7"/>
      <c r="N268" s="7"/>
      <c r="O268" s="7"/>
      <c r="P268" s="7"/>
      <c r="Q268" s="7"/>
      <c r="R268" s="12"/>
      <c r="S268" s="22"/>
      <c r="T268" s="22"/>
      <c r="U268" s="22"/>
      <c r="V268" s="22"/>
      <c r="W268" s="22"/>
      <c r="X268" s="15"/>
    </row>
    <row r="269" spans="4:24" s="21" customFormat="1">
      <c r="D269" s="20" t="s">
        <v>177</v>
      </c>
      <c r="E269" s="20" t="s">
        <v>210</v>
      </c>
      <c r="F269" s="789"/>
      <c r="G269" s="83" t="s">
        <v>2976</v>
      </c>
      <c r="H269" s="11" t="s">
        <v>1557</v>
      </c>
      <c r="I269" s="11" t="s">
        <v>415</v>
      </c>
      <c r="J269" s="11"/>
      <c r="K269" s="20" t="s">
        <v>216</v>
      </c>
      <c r="L269" s="789">
        <f t="shared" ref="L269:Q269" si="17">L75</f>
        <v>0</v>
      </c>
      <c r="M269" s="789">
        <f t="shared" si="17"/>
        <v>0</v>
      </c>
      <c r="N269" s="789">
        <f t="shared" si="17"/>
        <v>0</v>
      </c>
      <c r="O269" s="789">
        <f t="shared" si="17"/>
        <v>0</v>
      </c>
      <c r="P269" s="789">
        <f t="shared" si="17"/>
        <v>0</v>
      </c>
      <c r="Q269" s="789">
        <f t="shared" si="17"/>
        <v>0</v>
      </c>
      <c r="R269" s="11"/>
      <c r="S269" s="23" t="s">
        <v>184</v>
      </c>
      <c r="U269" s="21" t="s">
        <v>2574</v>
      </c>
      <c r="V269" s="21" t="s">
        <v>2425</v>
      </c>
      <c r="X269" s="7" t="s">
        <v>185</v>
      </c>
    </row>
    <row r="270" spans="4:24" s="21" customFormat="1">
      <c r="D270" s="20" t="s">
        <v>177</v>
      </c>
      <c r="E270" s="20" t="s">
        <v>210</v>
      </c>
      <c r="F270" s="789"/>
      <c r="G270" s="20" t="s">
        <v>2976</v>
      </c>
      <c r="H270" s="11" t="s">
        <v>1557</v>
      </c>
      <c r="I270" s="11" t="s">
        <v>415</v>
      </c>
      <c r="J270" s="11"/>
      <c r="K270" s="20" t="s">
        <v>216</v>
      </c>
      <c r="L270" s="789">
        <f t="shared" ref="L270:Q270" si="18">L76</f>
        <v>0</v>
      </c>
      <c r="M270" s="789">
        <f t="shared" si="18"/>
        <v>0</v>
      </c>
      <c r="N270" s="789">
        <f t="shared" si="18"/>
        <v>0</v>
      </c>
      <c r="O270" s="789">
        <f t="shared" si="18"/>
        <v>0</v>
      </c>
      <c r="P270" s="789">
        <f t="shared" si="18"/>
        <v>0</v>
      </c>
      <c r="Q270" s="789">
        <f t="shared" si="18"/>
        <v>0</v>
      </c>
      <c r="R270" s="11"/>
      <c r="S270" s="23" t="s">
        <v>184</v>
      </c>
      <c r="U270" s="21" t="s">
        <v>2574</v>
      </c>
      <c r="V270" s="21" t="s">
        <v>2425</v>
      </c>
      <c r="X270" s="7" t="s">
        <v>185</v>
      </c>
    </row>
    <row r="271" spans="4:24" s="21" customFormat="1">
      <c r="D271" s="20" t="s">
        <v>177</v>
      </c>
      <c r="E271" s="20" t="s">
        <v>210</v>
      </c>
      <c r="F271" s="789"/>
      <c r="G271" s="20" t="s">
        <v>2976</v>
      </c>
      <c r="H271" s="11" t="s">
        <v>1557</v>
      </c>
      <c r="I271" s="11" t="s">
        <v>415</v>
      </c>
      <c r="J271" s="11"/>
      <c r="K271" s="20" t="s">
        <v>216</v>
      </c>
      <c r="L271" s="789">
        <f t="shared" ref="L271:Q271" si="19">L77</f>
        <v>0</v>
      </c>
      <c r="M271" s="789">
        <f t="shared" si="19"/>
        <v>0</v>
      </c>
      <c r="N271" s="789">
        <f t="shared" si="19"/>
        <v>0</v>
      </c>
      <c r="O271" s="789">
        <f t="shared" si="19"/>
        <v>0</v>
      </c>
      <c r="P271" s="789">
        <f t="shared" si="19"/>
        <v>0</v>
      </c>
      <c r="Q271" s="789">
        <f t="shared" si="19"/>
        <v>0</v>
      </c>
      <c r="R271" s="11"/>
      <c r="S271" s="23" t="s">
        <v>184</v>
      </c>
      <c r="U271" s="21" t="s">
        <v>2574</v>
      </c>
      <c r="V271" s="21" t="s">
        <v>2425</v>
      </c>
      <c r="X271" s="7" t="s">
        <v>185</v>
      </c>
    </row>
    <row r="272" spans="4:24" s="21" customFormat="1">
      <c r="D272" s="20" t="s">
        <v>177</v>
      </c>
      <c r="E272" s="20" t="s">
        <v>210</v>
      </c>
      <c r="F272" s="789"/>
      <c r="G272" s="20" t="s">
        <v>2976</v>
      </c>
      <c r="H272" s="11" t="s">
        <v>1557</v>
      </c>
      <c r="I272" s="11" t="s">
        <v>415</v>
      </c>
      <c r="J272" s="11"/>
      <c r="K272" s="20" t="s">
        <v>216</v>
      </c>
      <c r="L272" s="789">
        <f t="shared" ref="L272:Q272" si="20">L78</f>
        <v>0</v>
      </c>
      <c r="M272" s="789">
        <f t="shared" si="20"/>
        <v>0</v>
      </c>
      <c r="N272" s="789">
        <f t="shared" si="20"/>
        <v>0</v>
      </c>
      <c r="O272" s="789">
        <f t="shared" si="20"/>
        <v>0</v>
      </c>
      <c r="P272" s="789">
        <f t="shared" si="20"/>
        <v>0</v>
      </c>
      <c r="Q272" s="789">
        <f t="shared" si="20"/>
        <v>0</v>
      </c>
      <c r="R272" s="11"/>
      <c r="S272" s="23" t="s">
        <v>184</v>
      </c>
      <c r="U272" s="21" t="s">
        <v>2574</v>
      </c>
      <c r="V272" s="21" t="s">
        <v>2425</v>
      </c>
      <c r="X272" s="7" t="s">
        <v>185</v>
      </c>
    </row>
    <row r="273" spans="4:24" s="21" customFormat="1">
      <c r="D273" s="15" t="s">
        <v>177</v>
      </c>
      <c r="E273" s="15" t="s">
        <v>210</v>
      </c>
      <c r="F273" s="789"/>
      <c r="G273" s="15" t="s">
        <v>2976</v>
      </c>
      <c r="H273" s="11" t="s">
        <v>1557</v>
      </c>
      <c r="I273" s="11" t="s">
        <v>415</v>
      </c>
      <c r="J273" s="11"/>
      <c r="K273" s="15" t="s">
        <v>216</v>
      </c>
      <c r="L273" s="789">
        <f t="shared" ref="L273:Q273" si="21">L79</f>
        <v>0</v>
      </c>
      <c r="M273" s="789">
        <f t="shared" si="21"/>
        <v>0</v>
      </c>
      <c r="N273" s="789">
        <f t="shared" si="21"/>
        <v>0</v>
      </c>
      <c r="O273" s="789">
        <f t="shared" si="21"/>
        <v>0</v>
      </c>
      <c r="P273" s="789">
        <f t="shared" si="21"/>
        <v>0</v>
      </c>
      <c r="Q273" s="789">
        <f t="shared" si="21"/>
        <v>0</v>
      </c>
      <c r="R273" s="11"/>
      <c r="S273" s="23" t="s">
        <v>184</v>
      </c>
      <c r="T273" s="13"/>
      <c r="U273" s="21" t="s">
        <v>2574</v>
      </c>
      <c r="V273" s="21" t="s">
        <v>2425</v>
      </c>
      <c r="W273" s="13"/>
      <c r="X273" s="15" t="s">
        <v>185</v>
      </c>
    </row>
    <row r="274" spans="4:24" s="21" customFormat="1">
      <c r="D274" s="15" t="s">
        <v>177</v>
      </c>
      <c r="E274" s="15" t="s">
        <v>210</v>
      </c>
      <c r="F274" s="789"/>
      <c r="G274" s="15" t="s">
        <v>2976</v>
      </c>
      <c r="H274" s="11" t="s">
        <v>1557</v>
      </c>
      <c r="I274" s="11" t="s">
        <v>415</v>
      </c>
      <c r="J274" s="11"/>
      <c r="K274" s="15" t="s">
        <v>216</v>
      </c>
      <c r="L274" s="789">
        <f t="shared" ref="L274:Q274" si="22">L80</f>
        <v>0</v>
      </c>
      <c r="M274" s="789">
        <f t="shared" si="22"/>
        <v>0</v>
      </c>
      <c r="N274" s="789">
        <f t="shared" si="22"/>
        <v>0</v>
      </c>
      <c r="O274" s="789">
        <f t="shared" si="22"/>
        <v>0</v>
      </c>
      <c r="P274" s="789">
        <f t="shared" si="22"/>
        <v>0</v>
      </c>
      <c r="Q274" s="789">
        <f t="shared" si="22"/>
        <v>0</v>
      </c>
      <c r="R274" s="11"/>
      <c r="S274" s="23" t="s">
        <v>184</v>
      </c>
      <c r="T274" s="23"/>
      <c r="U274" s="21" t="s">
        <v>2574</v>
      </c>
      <c r="V274" s="21" t="s">
        <v>2425</v>
      </c>
      <c r="W274" s="23"/>
      <c r="X274" s="15" t="s">
        <v>185</v>
      </c>
    </row>
    <row r="275" spans="4:24" s="21" customFormat="1">
      <c r="D275" s="15" t="s">
        <v>177</v>
      </c>
      <c r="E275" s="15" t="s">
        <v>210</v>
      </c>
      <c r="F275" s="789"/>
      <c r="G275" s="15" t="s">
        <v>2976</v>
      </c>
      <c r="H275" s="11" t="s">
        <v>1557</v>
      </c>
      <c r="I275" s="11" t="s">
        <v>415</v>
      </c>
      <c r="J275" s="11"/>
      <c r="K275" s="15" t="s">
        <v>216</v>
      </c>
      <c r="L275" s="789">
        <f t="shared" ref="L275:Q275" si="23">L81</f>
        <v>0</v>
      </c>
      <c r="M275" s="789">
        <f t="shared" si="23"/>
        <v>0</v>
      </c>
      <c r="N275" s="789">
        <f t="shared" si="23"/>
        <v>0</v>
      </c>
      <c r="O275" s="789">
        <f t="shared" si="23"/>
        <v>0</v>
      </c>
      <c r="P275" s="789">
        <f t="shared" si="23"/>
        <v>0</v>
      </c>
      <c r="Q275" s="789">
        <f t="shared" si="23"/>
        <v>0</v>
      </c>
      <c r="R275" s="11"/>
      <c r="S275" s="23" t="s">
        <v>184</v>
      </c>
      <c r="T275" s="23"/>
      <c r="U275" s="21" t="s">
        <v>2574</v>
      </c>
      <c r="V275" s="21" t="s">
        <v>2425</v>
      </c>
      <c r="W275" s="23"/>
      <c r="X275" s="15" t="s">
        <v>185</v>
      </c>
    </row>
    <row r="276" spans="4:24" s="21" customFormat="1">
      <c r="D276" s="15" t="s">
        <v>177</v>
      </c>
      <c r="E276" s="15" t="s">
        <v>210</v>
      </c>
      <c r="F276" s="789"/>
      <c r="G276" s="15" t="s">
        <v>2976</v>
      </c>
      <c r="H276" s="11" t="s">
        <v>1557</v>
      </c>
      <c r="I276" s="11" t="s">
        <v>415</v>
      </c>
      <c r="J276" s="11"/>
      <c r="K276" s="15" t="s">
        <v>216</v>
      </c>
      <c r="L276" s="789">
        <f t="shared" ref="L276:Q276" si="24">L82</f>
        <v>0</v>
      </c>
      <c r="M276" s="789">
        <f t="shared" si="24"/>
        <v>0</v>
      </c>
      <c r="N276" s="789">
        <f t="shared" si="24"/>
        <v>0</v>
      </c>
      <c r="O276" s="789">
        <f t="shared" si="24"/>
        <v>0</v>
      </c>
      <c r="P276" s="789">
        <f t="shared" si="24"/>
        <v>0</v>
      </c>
      <c r="Q276" s="789">
        <f t="shared" si="24"/>
        <v>0</v>
      </c>
      <c r="R276" s="11"/>
      <c r="S276" s="23" t="s">
        <v>184</v>
      </c>
      <c r="T276" s="23"/>
      <c r="U276" s="21" t="s">
        <v>2574</v>
      </c>
      <c r="V276" s="21" t="s">
        <v>2425</v>
      </c>
      <c r="W276" s="23"/>
      <c r="X276" s="15" t="s">
        <v>185</v>
      </c>
    </row>
    <row r="277" spans="4:24" s="21" customFormat="1">
      <c r="D277" s="20" t="s">
        <v>177</v>
      </c>
      <c r="E277" s="20" t="s">
        <v>210</v>
      </c>
      <c r="F277" s="789"/>
      <c r="G277" s="20" t="s">
        <v>2976</v>
      </c>
      <c r="H277" s="11" t="s">
        <v>1557</v>
      </c>
      <c r="I277" s="11" t="s">
        <v>415</v>
      </c>
      <c r="J277" s="11"/>
      <c r="K277" s="20" t="s">
        <v>216</v>
      </c>
      <c r="L277" s="789">
        <f t="shared" ref="L277:Q277" si="25">L83</f>
        <v>0</v>
      </c>
      <c r="M277" s="789">
        <f t="shared" si="25"/>
        <v>0</v>
      </c>
      <c r="N277" s="789">
        <f t="shared" si="25"/>
        <v>0</v>
      </c>
      <c r="O277" s="789">
        <f t="shared" si="25"/>
        <v>0</v>
      </c>
      <c r="P277" s="789">
        <f t="shared" si="25"/>
        <v>0</v>
      </c>
      <c r="Q277" s="789">
        <f t="shared" si="25"/>
        <v>0</v>
      </c>
      <c r="R277" s="11"/>
      <c r="S277" s="23" t="s">
        <v>184</v>
      </c>
      <c r="U277" s="21" t="s">
        <v>2574</v>
      </c>
      <c r="V277" s="21" t="s">
        <v>2425</v>
      </c>
      <c r="X277" s="7" t="s">
        <v>185</v>
      </c>
    </row>
    <row r="278" spans="4:24" s="21" customFormat="1">
      <c r="D278" s="20" t="s">
        <v>177</v>
      </c>
      <c r="E278" s="20" t="s">
        <v>210</v>
      </c>
      <c r="F278" s="789"/>
      <c r="G278" s="20" t="s">
        <v>2976</v>
      </c>
      <c r="H278" s="11" t="s">
        <v>1557</v>
      </c>
      <c r="I278" s="11" t="s">
        <v>415</v>
      </c>
      <c r="J278" s="11"/>
      <c r="K278" s="20" t="s">
        <v>216</v>
      </c>
      <c r="L278" s="789">
        <f t="shared" ref="L278:Q278" si="26">L84</f>
        <v>0</v>
      </c>
      <c r="M278" s="789">
        <f t="shared" si="26"/>
        <v>0</v>
      </c>
      <c r="N278" s="789">
        <f t="shared" si="26"/>
        <v>0</v>
      </c>
      <c r="O278" s="789">
        <f t="shared" si="26"/>
        <v>0</v>
      </c>
      <c r="P278" s="789">
        <f t="shared" si="26"/>
        <v>0</v>
      </c>
      <c r="Q278" s="789">
        <f t="shared" si="26"/>
        <v>0</v>
      </c>
      <c r="R278" s="11"/>
      <c r="S278" s="23" t="s">
        <v>184</v>
      </c>
      <c r="U278" s="21" t="s">
        <v>2574</v>
      </c>
      <c r="V278" s="21" t="s">
        <v>2425</v>
      </c>
      <c r="X278" s="7" t="s">
        <v>185</v>
      </c>
    </row>
    <row r="279" spans="4:24" s="21" customFormat="1">
      <c r="D279" s="20" t="s">
        <v>177</v>
      </c>
      <c r="E279" s="20" t="s">
        <v>210</v>
      </c>
      <c r="F279" s="789"/>
      <c r="G279" s="20" t="s">
        <v>2976</v>
      </c>
      <c r="H279" s="11" t="s">
        <v>1557</v>
      </c>
      <c r="I279" s="11" t="s">
        <v>415</v>
      </c>
      <c r="J279" s="11"/>
      <c r="K279" s="20" t="s">
        <v>216</v>
      </c>
      <c r="L279" s="789">
        <f t="shared" ref="L279:Q279" si="27">L85</f>
        <v>0</v>
      </c>
      <c r="M279" s="789">
        <f t="shared" si="27"/>
        <v>0</v>
      </c>
      <c r="N279" s="789">
        <f t="shared" si="27"/>
        <v>0</v>
      </c>
      <c r="O279" s="789">
        <f t="shared" si="27"/>
        <v>0</v>
      </c>
      <c r="P279" s="789">
        <f t="shared" si="27"/>
        <v>0</v>
      </c>
      <c r="Q279" s="789">
        <f t="shared" si="27"/>
        <v>0</v>
      </c>
      <c r="R279" s="11"/>
      <c r="S279" s="23" t="s">
        <v>184</v>
      </c>
      <c r="U279" s="21" t="s">
        <v>2574</v>
      </c>
      <c r="V279" s="21" t="s">
        <v>2425</v>
      </c>
      <c r="X279" s="7" t="s">
        <v>185</v>
      </c>
    </row>
    <row r="280" spans="4:24" s="21" customFormat="1">
      <c r="D280" s="20" t="s">
        <v>177</v>
      </c>
      <c r="E280" s="20" t="s">
        <v>210</v>
      </c>
      <c r="F280" s="789"/>
      <c r="G280" s="20" t="s">
        <v>2976</v>
      </c>
      <c r="H280" s="11" t="s">
        <v>1557</v>
      </c>
      <c r="I280" s="11" t="s">
        <v>415</v>
      </c>
      <c r="J280" s="11"/>
      <c r="K280" s="20" t="s">
        <v>216</v>
      </c>
      <c r="L280" s="789">
        <f t="shared" ref="L280:Q280" si="28">L86</f>
        <v>0</v>
      </c>
      <c r="M280" s="789">
        <f t="shared" si="28"/>
        <v>0</v>
      </c>
      <c r="N280" s="789">
        <f t="shared" si="28"/>
        <v>0</v>
      </c>
      <c r="O280" s="789">
        <f t="shared" si="28"/>
        <v>0</v>
      </c>
      <c r="P280" s="789">
        <f t="shared" si="28"/>
        <v>0</v>
      </c>
      <c r="Q280" s="789">
        <f t="shared" si="28"/>
        <v>0</v>
      </c>
      <c r="R280" s="11"/>
      <c r="S280" s="23" t="s">
        <v>184</v>
      </c>
      <c r="U280" s="21" t="s">
        <v>2574</v>
      </c>
      <c r="V280" s="21" t="s">
        <v>2425</v>
      </c>
      <c r="X280" s="7" t="s">
        <v>185</v>
      </c>
    </row>
    <row r="281" spans="4:24" s="21" customFormat="1">
      <c r="D281" s="15" t="s">
        <v>177</v>
      </c>
      <c r="E281" s="15" t="s">
        <v>210</v>
      </c>
      <c r="F281" s="789"/>
      <c r="G281" s="15" t="s">
        <v>2976</v>
      </c>
      <c r="H281" s="11" t="s">
        <v>1557</v>
      </c>
      <c r="I281" s="11" t="s">
        <v>415</v>
      </c>
      <c r="J281" s="11"/>
      <c r="K281" s="15" t="s">
        <v>216</v>
      </c>
      <c r="L281" s="789">
        <f t="shared" ref="L281:Q281" si="29">L87</f>
        <v>0</v>
      </c>
      <c r="M281" s="789">
        <f t="shared" si="29"/>
        <v>0</v>
      </c>
      <c r="N281" s="789">
        <f t="shared" si="29"/>
        <v>0</v>
      </c>
      <c r="O281" s="789">
        <f t="shared" si="29"/>
        <v>0</v>
      </c>
      <c r="P281" s="789">
        <f t="shared" si="29"/>
        <v>0</v>
      </c>
      <c r="Q281" s="789">
        <f t="shared" si="29"/>
        <v>0</v>
      </c>
      <c r="R281" s="11"/>
      <c r="S281" s="23" t="s">
        <v>184</v>
      </c>
      <c r="T281" s="13"/>
      <c r="U281" s="21" t="s">
        <v>2574</v>
      </c>
      <c r="V281" s="21" t="s">
        <v>2425</v>
      </c>
      <c r="W281" s="13"/>
      <c r="X281" s="15" t="s">
        <v>185</v>
      </c>
    </row>
    <row r="282" spans="4:24" s="21" customFormat="1">
      <c r="D282" s="15" t="s">
        <v>177</v>
      </c>
      <c r="E282" s="15" t="s">
        <v>210</v>
      </c>
      <c r="F282" s="789"/>
      <c r="G282" s="15" t="s">
        <v>2976</v>
      </c>
      <c r="H282" s="11" t="s">
        <v>1557</v>
      </c>
      <c r="I282" s="11" t="s">
        <v>415</v>
      </c>
      <c r="J282" s="11"/>
      <c r="K282" s="15" t="s">
        <v>216</v>
      </c>
      <c r="L282" s="789">
        <f t="shared" ref="L282:Q282" si="30">L88</f>
        <v>0</v>
      </c>
      <c r="M282" s="789">
        <f t="shared" si="30"/>
        <v>0</v>
      </c>
      <c r="N282" s="789">
        <f t="shared" si="30"/>
        <v>0</v>
      </c>
      <c r="O282" s="789">
        <f t="shared" si="30"/>
        <v>0</v>
      </c>
      <c r="P282" s="789">
        <f t="shared" si="30"/>
        <v>0</v>
      </c>
      <c r="Q282" s="789">
        <f t="shared" si="30"/>
        <v>0</v>
      </c>
      <c r="R282" s="11"/>
      <c r="S282" s="23" t="s">
        <v>184</v>
      </c>
      <c r="T282" s="23"/>
      <c r="U282" s="21" t="s">
        <v>2574</v>
      </c>
      <c r="V282" s="21" t="s">
        <v>2425</v>
      </c>
      <c r="W282" s="23"/>
      <c r="X282" s="15" t="s">
        <v>185</v>
      </c>
    </row>
    <row r="283" spans="4:24" s="21" customFormat="1">
      <c r="D283" s="15" t="s">
        <v>177</v>
      </c>
      <c r="E283" s="15" t="s">
        <v>210</v>
      </c>
      <c r="F283" s="789"/>
      <c r="G283" s="15" t="s">
        <v>2976</v>
      </c>
      <c r="H283" s="11" t="s">
        <v>1557</v>
      </c>
      <c r="I283" s="11" t="s">
        <v>415</v>
      </c>
      <c r="J283" s="11"/>
      <c r="K283" s="15" t="s">
        <v>216</v>
      </c>
      <c r="L283" s="789">
        <f t="shared" ref="L283:Q283" si="31">L89</f>
        <v>0</v>
      </c>
      <c r="M283" s="789">
        <f t="shared" si="31"/>
        <v>0</v>
      </c>
      <c r="N283" s="789">
        <f t="shared" si="31"/>
        <v>0</v>
      </c>
      <c r="O283" s="789">
        <f t="shared" si="31"/>
        <v>0</v>
      </c>
      <c r="P283" s="789">
        <f t="shared" si="31"/>
        <v>0</v>
      </c>
      <c r="Q283" s="789">
        <f t="shared" si="31"/>
        <v>0</v>
      </c>
      <c r="R283" s="11"/>
      <c r="S283" s="23" t="s">
        <v>184</v>
      </c>
      <c r="T283" s="23"/>
      <c r="U283" s="21" t="s">
        <v>2574</v>
      </c>
      <c r="V283" s="21" t="s">
        <v>2425</v>
      </c>
      <c r="W283" s="23"/>
      <c r="X283" s="15" t="s">
        <v>185</v>
      </c>
    </row>
    <row r="284" spans="4:24" s="21" customFormat="1">
      <c r="D284" s="15" t="s">
        <v>177</v>
      </c>
      <c r="E284" s="15" t="s">
        <v>210</v>
      </c>
      <c r="F284" s="789"/>
      <c r="G284" s="15" t="s">
        <v>2976</v>
      </c>
      <c r="H284" s="11" t="s">
        <v>1557</v>
      </c>
      <c r="I284" s="11" t="s">
        <v>415</v>
      </c>
      <c r="J284" s="11"/>
      <c r="K284" s="15" t="s">
        <v>216</v>
      </c>
      <c r="L284" s="789">
        <f t="shared" ref="L284:Q284" si="32">L90</f>
        <v>0</v>
      </c>
      <c r="M284" s="789">
        <f t="shared" si="32"/>
        <v>0</v>
      </c>
      <c r="N284" s="789">
        <f t="shared" si="32"/>
        <v>0</v>
      </c>
      <c r="O284" s="789">
        <f t="shared" si="32"/>
        <v>0</v>
      </c>
      <c r="P284" s="789">
        <f t="shared" si="32"/>
        <v>0</v>
      </c>
      <c r="Q284" s="789">
        <f t="shared" si="32"/>
        <v>0</v>
      </c>
      <c r="R284" s="11"/>
      <c r="S284" s="23" t="s">
        <v>184</v>
      </c>
      <c r="T284" s="23"/>
      <c r="U284" s="21" t="s">
        <v>2574</v>
      </c>
      <c r="V284" s="21" t="s">
        <v>2425</v>
      </c>
      <c r="W284" s="23"/>
      <c r="X284" s="15" t="s">
        <v>185</v>
      </c>
    </row>
    <row r="285" spans="4:24" s="21" customFormat="1">
      <c r="D285" s="15" t="s">
        <v>177</v>
      </c>
      <c r="E285" s="15" t="s">
        <v>210</v>
      </c>
      <c r="F285" s="789"/>
      <c r="G285" s="15" t="s">
        <v>2976</v>
      </c>
      <c r="H285" s="11" t="s">
        <v>1557</v>
      </c>
      <c r="I285" s="11" t="s">
        <v>415</v>
      </c>
      <c r="J285" s="11"/>
      <c r="K285" s="15" t="s">
        <v>216</v>
      </c>
      <c r="L285" s="789">
        <f t="shared" ref="L285:Q285" si="33">L91</f>
        <v>0</v>
      </c>
      <c r="M285" s="789">
        <f t="shared" si="33"/>
        <v>0</v>
      </c>
      <c r="N285" s="789">
        <f t="shared" si="33"/>
        <v>0</v>
      </c>
      <c r="O285" s="789">
        <f t="shared" si="33"/>
        <v>0</v>
      </c>
      <c r="P285" s="789">
        <f t="shared" si="33"/>
        <v>0</v>
      </c>
      <c r="Q285" s="789">
        <f t="shared" si="33"/>
        <v>0</v>
      </c>
      <c r="R285" s="11"/>
      <c r="S285" s="23" t="s">
        <v>184</v>
      </c>
      <c r="T285" s="23"/>
      <c r="U285" s="21" t="s">
        <v>2574</v>
      </c>
      <c r="V285" s="21" t="s">
        <v>2425</v>
      </c>
      <c r="W285" s="23"/>
      <c r="X285" s="15" t="s">
        <v>185</v>
      </c>
    </row>
    <row r="286" spans="4:24" s="21" customFormat="1">
      <c r="D286" s="15" t="s">
        <v>177</v>
      </c>
      <c r="E286" s="15" t="s">
        <v>210</v>
      </c>
      <c r="F286" s="789"/>
      <c r="G286" s="15" t="s">
        <v>2976</v>
      </c>
      <c r="H286" s="11" t="s">
        <v>1557</v>
      </c>
      <c r="I286" s="11" t="s">
        <v>415</v>
      </c>
      <c r="J286" s="11"/>
      <c r="K286" s="15" t="s">
        <v>216</v>
      </c>
      <c r="L286" s="789">
        <f t="shared" ref="L286:Q286" si="34">L92</f>
        <v>0</v>
      </c>
      <c r="M286" s="789">
        <f t="shared" si="34"/>
        <v>0</v>
      </c>
      <c r="N286" s="789">
        <f t="shared" si="34"/>
        <v>0</v>
      </c>
      <c r="O286" s="789">
        <f t="shared" si="34"/>
        <v>0</v>
      </c>
      <c r="P286" s="789">
        <f t="shared" si="34"/>
        <v>0</v>
      </c>
      <c r="Q286" s="789">
        <f t="shared" si="34"/>
        <v>0</v>
      </c>
      <c r="R286" s="11"/>
      <c r="S286" s="23" t="s">
        <v>184</v>
      </c>
      <c r="T286" s="23"/>
      <c r="U286" s="21" t="s">
        <v>2574</v>
      </c>
      <c r="V286" s="21" t="s">
        <v>2425</v>
      </c>
      <c r="W286" s="23"/>
      <c r="X286" s="15" t="s">
        <v>185</v>
      </c>
    </row>
    <row r="287" spans="4:24" s="21" customFormat="1">
      <c r="D287" s="15" t="s">
        <v>177</v>
      </c>
      <c r="E287" s="15" t="s">
        <v>210</v>
      </c>
      <c r="F287" s="789"/>
      <c r="G287" s="15" t="s">
        <v>2976</v>
      </c>
      <c r="H287" s="11" t="s">
        <v>1557</v>
      </c>
      <c r="I287" s="11" t="s">
        <v>415</v>
      </c>
      <c r="J287" s="11"/>
      <c r="K287" s="15" t="s">
        <v>216</v>
      </c>
      <c r="L287" s="789">
        <f t="shared" ref="L287:Q287" si="35">L93</f>
        <v>0</v>
      </c>
      <c r="M287" s="789">
        <f t="shared" si="35"/>
        <v>0</v>
      </c>
      <c r="N287" s="789">
        <f t="shared" si="35"/>
        <v>0</v>
      </c>
      <c r="O287" s="789">
        <f t="shared" si="35"/>
        <v>0</v>
      </c>
      <c r="P287" s="789">
        <f t="shared" si="35"/>
        <v>0</v>
      </c>
      <c r="Q287" s="789">
        <f t="shared" si="35"/>
        <v>0</v>
      </c>
      <c r="R287" s="11"/>
      <c r="S287" s="23" t="s">
        <v>184</v>
      </c>
      <c r="T287" s="23"/>
      <c r="U287" s="21" t="s">
        <v>2574</v>
      </c>
      <c r="V287" s="21" t="s">
        <v>2425</v>
      </c>
      <c r="W287" s="23"/>
      <c r="X287" s="15" t="s">
        <v>185</v>
      </c>
    </row>
    <row r="288" spans="4:24" s="21" customFormat="1">
      <c r="D288" s="15" t="s">
        <v>177</v>
      </c>
      <c r="E288" s="15" t="s">
        <v>210</v>
      </c>
      <c r="F288" s="789"/>
      <c r="G288" s="15" t="s">
        <v>2976</v>
      </c>
      <c r="H288" s="11" t="s">
        <v>1557</v>
      </c>
      <c r="I288" s="11" t="s">
        <v>415</v>
      </c>
      <c r="J288" s="11"/>
      <c r="K288" s="15" t="s">
        <v>216</v>
      </c>
      <c r="L288" s="789">
        <f t="shared" ref="L288:Q288" si="36">L94</f>
        <v>0</v>
      </c>
      <c r="M288" s="789">
        <f t="shared" si="36"/>
        <v>0</v>
      </c>
      <c r="N288" s="789">
        <f t="shared" si="36"/>
        <v>0</v>
      </c>
      <c r="O288" s="789">
        <f t="shared" si="36"/>
        <v>0</v>
      </c>
      <c r="P288" s="789">
        <f t="shared" si="36"/>
        <v>0</v>
      </c>
      <c r="Q288" s="789">
        <f t="shared" si="36"/>
        <v>0</v>
      </c>
      <c r="R288" s="11"/>
      <c r="S288" s="23" t="s">
        <v>184</v>
      </c>
      <c r="T288" s="23"/>
      <c r="U288" s="21" t="s">
        <v>2574</v>
      </c>
      <c r="V288" s="21" t="s">
        <v>2425</v>
      </c>
      <c r="W288" s="23"/>
      <c r="X288" s="15" t="s">
        <v>185</v>
      </c>
    </row>
    <row r="290" spans="4:24" s="21" customFormat="1" ht="14.25" customHeight="1">
      <c r="D290" s="80" t="s">
        <v>272</v>
      </c>
      <c r="E290" s="81"/>
      <c r="F290" s="81"/>
      <c r="G290" s="81"/>
      <c r="H290" s="81"/>
      <c r="I290" s="81"/>
      <c r="J290" s="81"/>
      <c r="K290" s="81"/>
      <c r="L290" s="81"/>
      <c r="M290" s="81"/>
      <c r="N290" s="81"/>
      <c r="O290" s="81"/>
      <c r="P290" s="106"/>
      <c r="Q290" s="81"/>
      <c r="R290" s="81"/>
      <c r="S290" s="81"/>
      <c r="T290" s="81"/>
      <c r="U290" s="81"/>
      <c r="V290" s="81"/>
      <c r="W290" s="81"/>
      <c r="X290" s="81"/>
    </row>
    <row r="291" spans="4:24" s="21" customFormat="1">
      <c r="D291" s="12"/>
      <c r="E291" s="12"/>
      <c r="F291" s="22"/>
      <c r="G291" s="12"/>
      <c r="H291" s="7"/>
      <c r="I291" s="7"/>
      <c r="J291" s="7"/>
      <c r="K291" s="7"/>
      <c r="L291" s="7"/>
      <c r="M291" s="7"/>
      <c r="N291" s="7"/>
      <c r="O291" s="7"/>
      <c r="P291" s="7"/>
      <c r="Q291" s="7"/>
      <c r="R291" s="12"/>
      <c r="S291" s="22"/>
      <c r="T291" s="22"/>
      <c r="U291" s="22"/>
      <c r="V291" s="22"/>
      <c r="W291" s="22"/>
      <c r="X291" s="15"/>
    </row>
    <row r="292" spans="4:24" s="21" customFormat="1">
      <c r="D292" s="20" t="s">
        <v>177</v>
      </c>
      <c r="E292" s="20" t="s">
        <v>210</v>
      </c>
      <c r="F292" s="789"/>
      <c r="G292" s="83" t="s">
        <v>2976</v>
      </c>
      <c r="H292" s="11" t="s">
        <v>1557</v>
      </c>
      <c r="I292" s="11" t="s">
        <v>272</v>
      </c>
      <c r="J292" s="11"/>
      <c r="K292" s="20" t="s">
        <v>216</v>
      </c>
      <c r="L292" s="789">
        <f t="shared" ref="L292:Q292" si="37">L98</f>
        <v>0</v>
      </c>
      <c r="M292" s="789">
        <f t="shared" si="37"/>
        <v>0</v>
      </c>
      <c r="N292" s="789">
        <f t="shared" si="37"/>
        <v>0</v>
      </c>
      <c r="O292" s="789">
        <f t="shared" si="37"/>
        <v>0</v>
      </c>
      <c r="P292" s="789">
        <f t="shared" si="37"/>
        <v>0</v>
      </c>
      <c r="Q292" s="789">
        <f t="shared" si="37"/>
        <v>0</v>
      </c>
      <c r="R292" s="11"/>
      <c r="S292" s="23" t="s">
        <v>184</v>
      </c>
      <c r="U292" s="21" t="s">
        <v>2574</v>
      </c>
      <c r="V292" s="21" t="s">
        <v>2425</v>
      </c>
      <c r="X292" s="7" t="s">
        <v>185</v>
      </c>
    </row>
    <row r="293" spans="4:24" s="21" customFormat="1">
      <c r="D293" s="20" t="s">
        <v>177</v>
      </c>
      <c r="E293" s="20" t="s">
        <v>210</v>
      </c>
      <c r="F293" s="789"/>
      <c r="G293" s="20" t="s">
        <v>2976</v>
      </c>
      <c r="H293" s="11" t="s">
        <v>1557</v>
      </c>
      <c r="I293" s="11" t="s">
        <v>272</v>
      </c>
      <c r="J293" s="11"/>
      <c r="K293" s="20" t="s">
        <v>216</v>
      </c>
      <c r="L293" s="789">
        <f t="shared" ref="L293:Q293" si="38">L99</f>
        <v>0</v>
      </c>
      <c r="M293" s="789">
        <f t="shared" si="38"/>
        <v>0</v>
      </c>
      <c r="N293" s="789">
        <f t="shared" si="38"/>
        <v>0</v>
      </c>
      <c r="O293" s="789">
        <f t="shared" si="38"/>
        <v>0</v>
      </c>
      <c r="P293" s="789">
        <f t="shared" si="38"/>
        <v>0</v>
      </c>
      <c r="Q293" s="789">
        <f t="shared" si="38"/>
        <v>0</v>
      </c>
      <c r="R293" s="11"/>
      <c r="S293" s="23" t="s">
        <v>184</v>
      </c>
      <c r="U293" s="21" t="s">
        <v>2574</v>
      </c>
      <c r="V293" s="21" t="s">
        <v>2425</v>
      </c>
      <c r="X293" s="7" t="s">
        <v>185</v>
      </c>
    </row>
    <row r="294" spans="4:24" s="21" customFormat="1">
      <c r="D294" s="20" t="s">
        <v>177</v>
      </c>
      <c r="E294" s="20" t="s">
        <v>210</v>
      </c>
      <c r="F294" s="789"/>
      <c r="G294" s="20" t="s">
        <v>2976</v>
      </c>
      <c r="H294" s="11" t="s">
        <v>1557</v>
      </c>
      <c r="I294" s="11" t="s">
        <v>272</v>
      </c>
      <c r="J294" s="11"/>
      <c r="K294" s="20" t="s">
        <v>216</v>
      </c>
      <c r="L294" s="789">
        <f t="shared" ref="L294:Q294" si="39">L100</f>
        <v>0</v>
      </c>
      <c r="M294" s="789">
        <f t="shared" si="39"/>
        <v>0</v>
      </c>
      <c r="N294" s="789">
        <f t="shared" si="39"/>
        <v>0</v>
      </c>
      <c r="O294" s="789">
        <f t="shared" si="39"/>
        <v>0</v>
      </c>
      <c r="P294" s="789">
        <f t="shared" si="39"/>
        <v>0</v>
      </c>
      <c r="Q294" s="789">
        <f t="shared" si="39"/>
        <v>0</v>
      </c>
      <c r="R294" s="11"/>
      <c r="S294" s="23" t="s">
        <v>184</v>
      </c>
      <c r="U294" s="21" t="s">
        <v>2574</v>
      </c>
      <c r="V294" s="21" t="s">
        <v>2425</v>
      </c>
      <c r="X294" s="7" t="s">
        <v>185</v>
      </c>
    </row>
    <row r="295" spans="4:24" s="21" customFormat="1">
      <c r="D295" s="20" t="s">
        <v>177</v>
      </c>
      <c r="E295" s="20" t="s">
        <v>210</v>
      </c>
      <c r="F295" s="789"/>
      <c r="G295" s="20" t="s">
        <v>2976</v>
      </c>
      <c r="H295" s="11" t="s">
        <v>1557</v>
      </c>
      <c r="I295" s="11" t="s">
        <v>272</v>
      </c>
      <c r="J295" s="11"/>
      <c r="K295" s="20" t="s">
        <v>216</v>
      </c>
      <c r="L295" s="789">
        <f t="shared" ref="L295:Q295" si="40">L101</f>
        <v>0</v>
      </c>
      <c r="M295" s="789">
        <f t="shared" si="40"/>
        <v>0</v>
      </c>
      <c r="N295" s="789">
        <f t="shared" si="40"/>
        <v>0</v>
      </c>
      <c r="O295" s="789">
        <f t="shared" si="40"/>
        <v>0</v>
      </c>
      <c r="P295" s="789">
        <f t="shared" si="40"/>
        <v>0</v>
      </c>
      <c r="Q295" s="789">
        <f t="shared" si="40"/>
        <v>0</v>
      </c>
      <c r="R295" s="11"/>
      <c r="S295" s="23" t="s">
        <v>184</v>
      </c>
      <c r="U295" s="21" t="s">
        <v>2574</v>
      </c>
      <c r="V295" s="21" t="s">
        <v>2425</v>
      </c>
      <c r="X295" s="7" t="s">
        <v>185</v>
      </c>
    </row>
    <row r="296" spans="4:24" s="21" customFormat="1">
      <c r="D296" s="15" t="s">
        <v>177</v>
      </c>
      <c r="E296" s="15" t="s">
        <v>210</v>
      </c>
      <c r="F296" s="789"/>
      <c r="G296" s="15" t="s">
        <v>2976</v>
      </c>
      <c r="H296" s="11" t="s">
        <v>1557</v>
      </c>
      <c r="I296" s="11" t="s">
        <v>272</v>
      </c>
      <c r="J296" s="11"/>
      <c r="K296" s="15" t="s">
        <v>216</v>
      </c>
      <c r="L296" s="789">
        <f t="shared" ref="L296:Q296" si="41">L102</f>
        <v>0</v>
      </c>
      <c r="M296" s="789">
        <f t="shared" si="41"/>
        <v>0</v>
      </c>
      <c r="N296" s="789">
        <f t="shared" si="41"/>
        <v>0</v>
      </c>
      <c r="O296" s="789">
        <f t="shared" si="41"/>
        <v>0</v>
      </c>
      <c r="P296" s="789">
        <f t="shared" si="41"/>
        <v>0</v>
      </c>
      <c r="Q296" s="789">
        <f t="shared" si="41"/>
        <v>0</v>
      </c>
      <c r="R296" s="11"/>
      <c r="S296" s="23" t="s">
        <v>184</v>
      </c>
      <c r="T296" s="13"/>
      <c r="U296" s="21" t="s">
        <v>2574</v>
      </c>
      <c r="V296" s="21" t="s">
        <v>2425</v>
      </c>
      <c r="W296" s="13"/>
      <c r="X296" s="15" t="s">
        <v>185</v>
      </c>
    </row>
    <row r="297" spans="4:24" s="21" customFormat="1">
      <c r="D297" s="15" t="s">
        <v>177</v>
      </c>
      <c r="E297" s="15" t="s">
        <v>210</v>
      </c>
      <c r="F297" s="789"/>
      <c r="G297" s="15" t="s">
        <v>2976</v>
      </c>
      <c r="H297" s="11" t="s">
        <v>1557</v>
      </c>
      <c r="I297" s="11" t="s">
        <v>272</v>
      </c>
      <c r="J297" s="11"/>
      <c r="K297" s="15" t="s">
        <v>216</v>
      </c>
      <c r="L297" s="789">
        <f t="shared" ref="L297:Q297" si="42">L103</f>
        <v>0</v>
      </c>
      <c r="M297" s="789">
        <f t="shared" si="42"/>
        <v>0</v>
      </c>
      <c r="N297" s="789">
        <f t="shared" si="42"/>
        <v>0</v>
      </c>
      <c r="O297" s="789">
        <f t="shared" si="42"/>
        <v>0</v>
      </c>
      <c r="P297" s="789">
        <f t="shared" si="42"/>
        <v>0</v>
      </c>
      <c r="Q297" s="789">
        <f t="shared" si="42"/>
        <v>0</v>
      </c>
      <c r="R297" s="11"/>
      <c r="S297" s="23" t="s">
        <v>184</v>
      </c>
      <c r="T297" s="23"/>
      <c r="U297" s="21" t="s">
        <v>2574</v>
      </c>
      <c r="V297" s="21" t="s">
        <v>2425</v>
      </c>
      <c r="W297" s="23"/>
      <c r="X297" s="15" t="s">
        <v>185</v>
      </c>
    </row>
    <row r="298" spans="4:24" s="21" customFormat="1">
      <c r="D298" s="15" t="s">
        <v>177</v>
      </c>
      <c r="E298" s="15" t="s">
        <v>210</v>
      </c>
      <c r="F298" s="789"/>
      <c r="G298" s="15" t="s">
        <v>2976</v>
      </c>
      <c r="H298" s="11" t="s">
        <v>1557</v>
      </c>
      <c r="I298" s="11" t="s">
        <v>272</v>
      </c>
      <c r="J298" s="11"/>
      <c r="K298" s="15" t="s">
        <v>216</v>
      </c>
      <c r="L298" s="789">
        <f t="shared" ref="L298:Q298" si="43">L104</f>
        <v>0</v>
      </c>
      <c r="M298" s="789">
        <f t="shared" si="43"/>
        <v>0</v>
      </c>
      <c r="N298" s="789">
        <f t="shared" si="43"/>
        <v>0</v>
      </c>
      <c r="O298" s="789">
        <f t="shared" si="43"/>
        <v>0</v>
      </c>
      <c r="P298" s="789">
        <f t="shared" si="43"/>
        <v>0</v>
      </c>
      <c r="Q298" s="789">
        <f t="shared" si="43"/>
        <v>0</v>
      </c>
      <c r="R298" s="11"/>
      <c r="S298" s="23" t="s">
        <v>184</v>
      </c>
      <c r="T298" s="23"/>
      <c r="U298" s="21" t="s">
        <v>2574</v>
      </c>
      <c r="V298" s="21" t="s">
        <v>2425</v>
      </c>
      <c r="W298" s="23"/>
      <c r="X298" s="15" t="s">
        <v>185</v>
      </c>
    </row>
    <row r="299" spans="4:24" s="21" customFormat="1">
      <c r="D299" s="15" t="s">
        <v>177</v>
      </c>
      <c r="E299" s="15" t="s">
        <v>210</v>
      </c>
      <c r="F299" s="789"/>
      <c r="G299" s="15" t="s">
        <v>2976</v>
      </c>
      <c r="H299" s="11" t="s">
        <v>1557</v>
      </c>
      <c r="I299" s="11" t="s">
        <v>272</v>
      </c>
      <c r="J299" s="11"/>
      <c r="K299" s="15" t="s">
        <v>216</v>
      </c>
      <c r="L299" s="789">
        <f t="shared" ref="L299:Q299" si="44">L105</f>
        <v>0</v>
      </c>
      <c r="M299" s="789">
        <f t="shared" si="44"/>
        <v>0</v>
      </c>
      <c r="N299" s="789">
        <f t="shared" si="44"/>
        <v>0</v>
      </c>
      <c r="O299" s="789">
        <f t="shared" si="44"/>
        <v>0</v>
      </c>
      <c r="P299" s="789">
        <f t="shared" si="44"/>
        <v>0</v>
      </c>
      <c r="Q299" s="789">
        <f t="shared" si="44"/>
        <v>0</v>
      </c>
      <c r="R299" s="11"/>
      <c r="S299" s="23" t="s">
        <v>184</v>
      </c>
      <c r="T299" s="23"/>
      <c r="U299" s="21" t="s">
        <v>2574</v>
      </c>
      <c r="V299" s="21" t="s">
        <v>2425</v>
      </c>
      <c r="W299" s="23"/>
      <c r="X299" s="15" t="s">
        <v>185</v>
      </c>
    </row>
    <row r="300" spans="4:24" s="21" customFormat="1">
      <c r="D300" s="20" t="s">
        <v>177</v>
      </c>
      <c r="E300" s="20" t="s">
        <v>210</v>
      </c>
      <c r="F300" s="789"/>
      <c r="G300" s="20" t="s">
        <v>2976</v>
      </c>
      <c r="H300" s="11" t="s">
        <v>1557</v>
      </c>
      <c r="I300" s="11" t="s">
        <v>272</v>
      </c>
      <c r="J300" s="11"/>
      <c r="K300" s="20" t="s">
        <v>216</v>
      </c>
      <c r="L300" s="789">
        <f t="shared" ref="L300:Q300" si="45">L106</f>
        <v>0</v>
      </c>
      <c r="M300" s="789">
        <f t="shared" si="45"/>
        <v>0</v>
      </c>
      <c r="N300" s="789">
        <f t="shared" si="45"/>
        <v>0</v>
      </c>
      <c r="O300" s="789">
        <f t="shared" si="45"/>
        <v>0</v>
      </c>
      <c r="P300" s="789">
        <f t="shared" si="45"/>
        <v>0</v>
      </c>
      <c r="Q300" s="789">
        <f t="shared" si="45"/>
        <v>0</v>
      </c>
      <c r="R300" s="11"/>
      <c r="S300" s="23" t="s">
        <v>184</v>
      </c>
      <c r="U300" s="21" t="s">
        <v>2574</v>
      </c>
      <c r="V300" s="21" t="s">
        <v>2425</v>
      </c>
      <c r="X300" s="7" t="s">
        <v>185</v>
      </c>
    </row>
    <row r="301" spans="4:24" s="21" customFormat="1">
      <c r="D301" s="20" t="s">
        <v>177</v>
      </c>
      <c r="E301" s="20" t="s">
        <v>210</v>
      </c>
      <c r="F301" s="789"/>
      <c r="G301" s="20" t="s">
        <v>2976</v>
      </c>
      <c r="H301" s="11" t="s">
        <v>1557</v>
      </c>
      <c r="I301" s="11" t="s">
        <v>272</v>
      </c>
      <c r="J301" s="11"/>
      <c r="K301" s="20" t="s">
        <v>216</v>
      </c>
      <c r="L301" s="789">
        <f t="shared" ref="L301:Q301" si="46">L107</f>
        <v>0</v>
      </c>
      <c r="M301" s="789">
        <f t="shared" si="46"/>
        <v>0</v>
      </c>
      <c r="N301" s="789">
        <f t="shared" si="46"/>
        <v>0</v>
      </c>
      <c r="O301" s="789">
        <f t="shared" si="46"/>
        <v>0</v>
      </c>
      <c r="P301" s="789">
        <f t="shared" si="46"/>
        <v>0</v>
      </c>
      <c r="Q301" s="789">
        <f t="shared" si="46"/>
        <v>0</v>
      </c>
      <c r="R301" s="11"/>
      <c r="S301" s="23" t="s">
        <v>184</v>
      </c>
      <c r="U301" s="21" t="s">
        <v>2574</v>
      </c>
      <c r="V301" s="21" t="s">
        <v>2425</v>
      </c>
      <c r="X301" s="7" t="s">
        <v>185</v>
      </c>
    </row>
    <row r="302" spans="4:24" s="21" customFormat="1">
      <c r="D302" s="20" t="s">
        <v>177</v>
      </c>
      <c r="E302" s="20" t="s">
        <v>210</v>
      </c>
      <c r="F302" s="789"/>
      <c r="G302" s="20" t="s">
        <v>2976</v>
      </c>
      <c r="H302" s="11" t="s">
        <v>1557</v>
      </c>
      <c r="I302" s="11" t="s">
        <v>272</v>
      </c>
      <c r="J302" s="11"/>
      <c r="K302" s="20" t="s">
        <v>216</v>
      </c>
      <c r="L302" s="789">
        <f t="shared" ref="L302:Q302" si="47">L108</f>
        <v>0</v>
      </c>
      <c r="M302" s="789">
        <f t="shared" si="47"/>
        <v>0</v>
      </c>
      <c r="N302" s="789">
        <f t="shared" si="47"/>
        <v>0</v>
      </c>
      <c r="O302" s="789">
        <f t="shared" si="47"/>
        <v>0</v>
      </c>
      <c r="P302" s="789">
        <f t="shared" si="47"/>
        <v>0</v>
      </c>
      <c r="Q302" s="789">
        <f t="shared" si="47"/>
        <v>0</v>
      </c>
      <c r="R302" s="11"/>
      <c r="S302" s="23" t="s">
        <v>184</v>
      </c>
      <c r="U302" s="21" t="s">
        <v>2574</v>
      </c>
      <c r="V302" s="21" t="s">
        <v>2425</v>
      </c>
      <c r="X302" s="7" t="s">
        <v>185</v>
      </c>
    </row>
    <row r="303" spans="4:24" s="21" customFormat="1">
      <c r="D303" s="20" t="s">
        <v>177</v>
      </c>
      <c r="E303" s="20" t="s">
        <v>210</v>
      </c>
      <c r="F303" s="789"/>
      <c r="G303" s="20" t="s">
        <v>2976</v>
      </c>
      <c r="H303" s="11" t="s">
        <v>1557</v>
      </c>
      <c r="I303" s="11" t="s">
        <v>272</v>
      </c>
      <c r="J303" s="11"/>
      <c r="K303" s="20" t="s">
        <v>216</v>
      </c>
      <c r="L303" s="789">
        <f t="shared" ref="L303:Q303" si="48">L109</f>
        <v>0</v>
      </c>
      <c r="M303" s="789">
        <f t="shared" si="48"/>
        <v>0</v>
      </c>
      <c r="N303" s="789">
        <f t="shared" si="48"/>
        <v>0</v>
      </c>
      <c r="O303" s="789">
        <f t="shared" si="48"/>
        <v>0</v>
      </c>
      <c r="P303" s="789">
        <f t="shared" si="48"/>
        <v>0</v>
      </c>
      <c r="Q303" s="789">
        <f t="shared" si="48"/>
        <v>0</v>
      </c>
      <c r="R303" s="11"/>
      <c r="S303" s="23" t="s">
        <v>184</v>
      </c>
      <c r="U303" s="21" t="s">
        <v>2574</v>
      </c>
      <c r="V303" s="21" t="s">
        <v>2425</v>
      </c>
      <c r="X303" s="7" t="s">
        <v>185</v>
      </c>
    </row>
    <row r="304" spans="4:24" s="21" customFormat="1">
      <c r="D304" s="15" t="s">
        <v>177</v>
      </c>
      <c r="E304" s="15" t="s">
        <v>210</v>
      </c>
      <c r="F304" s="789"/>
      <c r="G304" s="15" t="s">
        <v>2976</v>
      </c>
      <c r="H304" s="11" t="s">
        <v>1557</v>
      </c>
      <c r="I304" s="11" t="s">
        <v>272</v>
      </c>
      <c r="J304" s="11"/>
      <c r="K304" s="15" t="s">
        <v>216</v>
      </c>
      <c r="L304" s="789">
        <f t="shared" ref="L304:Q304" si="49">L110</f>
        <v>0</v>
      </c>
      <c r="M304" s="789">
        <f t="shared" si="49"/>
        <v>0</v>
      </c>
      <c r="N304" s="789">
        <f t="shared" si="49"/>
        <v>0</v>
      </c>
      <c r="O304" s="789">
        <f t="shared" si="49"/>
        <v>0</v>
      </c>
      <c r="P304" s="789">
        <f t="shared" si="49"/>
        <v>0</v>
      </c>
      <c r="Q304" s="789">
        <f t="shared" si="49"/>
        <v>0</v>
      </c>
      <c r="R304" s="11"/>
      <c r="S304" s="23" t="s">
        <v>184</v>
      </c>
      <c r="T304" s="13"/>
      <c r="U304" s="21" t="s">
        <v>2574</v>
      </c>
      <c r="V304" s="21" t="s">
        <v>2425</v>
      </c>
      <c r="W304" s="13"/>
      <c r="X304" s="15" t="s">
        <v>185</v>
      </c>
    </row>
    <row r="305" spans="4:24" s="21" customFormat="1">
      <c r="D305" s="15" t="s">
        <v>177</v>
      </c>
      <c r="E305" s="15" t="s">
        <v>210</v>
      </c>
      <c r="F305" s="789"/>
      <c r="G305" s="15" t="s">
        <v>2976</v>
      </c>
      <c r="H305" s="11" t="s">
        <v>1557</v>
      </c>
      <c r="I305" s="11" t="s">
        <v>272</v>
      </c>
      <c r="J305" s="11"/>
      <c r="K305" s="15" t="s">
        <v>216</v>
      </c>
      <c r="L305" s="789">
        <f t="shared" ref="L305:Q305" si="50">L111</f>
        <v>0</v>
      </c>
      <c r="M305" s="789">
        <f t="shared" si="50"/>
        <v>0</v>
      </c>
      <c r="N305" s="789">
        <f t="shared" si="50"/>
        <v>0</v>
      </c>
      <c r="O305" s="789">
        <f t="shared" si="50"/>
        <v>0</v>
      </c>
      <c r="P305" s="789">
        <f t="shared" si="50"/>
        <v>0</v>
      </c>
      <c r="Q305" s="789">
        <f t="shared" si="50"/>
        <v>0</v>
      </c>
      <c r="R305" s="11"/>
      <c r="S305" s="23" t="s">
        <v>184</v>
      </c>
      <c r="T305" s="23"/>
      <c r="U305" s="21" t="s">
        <v>2574</v>
      </c>
      <c r="V305" s="21" t="s">
        <v>2425</v>
      </c>
      <c r="W305" s="23"/>
      <c r="X305" s="15" t="s">
        <v>185</v>
      </c>
    </row>
    <row r="306" spans="4:24" s="21" customFormat="1">
      <c r="D306" s="15" t="s">
        <v>177</v>
      </c>
      <c r="E306" s="15" t="s">
        <v>210</v>
      </c>
      <c r="F306" s="789"/>
      <c r="G306" s="15" t="s">
        <v>2976</v>
      </c>
      <c r="H306" s="11" t="s">
        <v>1557</v>
      </c>
      <c r="I306" s="11" t="s">
        <v>272</v>
      </c>
      <c r="J306" s="11"/>
      <c r="K306" s="15" t="s">
        <v>216</v>
      </c>
      <c r="L306" s="789">
        <f t="shared" ref="L306:Q307" si="51">L112</f>
        <v>0</v>
      </c>
      <c r="M306" s="789">
        <f t="shared" si="51"/>
        <v>0</v>
      </c>
      <c r="N306" s="789">
        <f t="shared" si="51"/>
        <v>0</v>
      </c>
      <c r="O306" s="789">
        <f t="shared" si="51"/>
        <v>0</v>
      </c>
      <c r="P306" s="789">
        <f t="shared" si="51"/>
        <v>0</v>
      </c>
      <c r="Q306" s="789">
        <f t="shared" si="51"/>
        <v>0</v>
      </c>
      <c r="R306" s="11"/>
      <c r="S306" s="23" t="s">
        <v>184</v>
      </c>
      <c r="T306" s="23"/>
      <c r="U306" s="21" t="s">
        <v>2574</v>
      </c>
      <c r="V306" s="21" t="s">
        <v>2425</v>
      </c>
      <c r="W306" s="23"/>
      <c r="X306" s="15" t="s">
        <v>185</v>
      </c>
    </row>
    <row r="307" spans="4:24" s="21" customFormat="1">
      <c r="D307" s="15" t="s">
        <v>177</v>
      </c>
      <c r="E307" s="15" t="s">
        <v>210</v>
      </c>
      <c r="F307" s="789"/>
      <c r="G307" s="15" t="s">
        <v>2976</v>
      </c>
      <c r="H307" s="11" t="s">
        <v>1557</v>
      </c>
      <c r="I307" s="11" t="s">
        <v>272</v>
      </c>
      <c r="J307" s="11"/>
      <c r="K307" s="15" t="s">
        <v>216</v>
      </c>
      <c r="L307" s="789">
        <f t="shared" si="51"/>
        <v>0</v>
      </c>
      <c r="M307" s="789">
        <f t="shared" si="51"/>
        <v>0</v>
      </c>
      <c r="N307" s="789">
        <f t="shared" si="51"/>
        <v>0</v>
      </c>
      <c r="O307" s="789">
        <f t="shared" si="51"/>
        <v>0</v>
      </c>
      <c r="P307" s="789">
        <f t="shared" si="51"/>
        <v>0</v>
      </c>
      <c r="Q307" s="789">
        <f t="shared" si="51"/>
        <v>0</v>
      </c>
      <c r="R307" s="11"/>
      <c r="S307" s="23" t="s">
        <v>184</v>
      </c>
      <c r="T307" s="23"/>
      <c r="U307" s="21" t="s">
        <v>2574</v>
      </c>
      <c r="V307" s="21" t="s">
        <v>2425</v>
      </c>
      <c r="W307" s="23"/>
      <c r="X307" s="15" t="s">
        <v>185</v>
      </c>
    </row>
    <row r="308" spans="4:24" s="21" customFormat="1">
      <c r="D308" s="11"/>
      <c r="E308" s="11"/>
      <c r="F308" s="11"/>
      <c r="G308" s="11"/>
      <c r="H308" s="11"/>
      <c r="I308" s="11"/>
      <c r="J308" s="11"/>
      <c r="K308" s="11"/>
      <c r="L308" s="11"/>
      <c r="M308" s="11"/>
      <c r="N308" s="11"/>
      <c r="O308" s="11"/>
      <c r="P308" s="11"/>
      <c r="Q308" s="11"/>
      <c r="R308" s="11"/>
      <c r="S308" s="11"/>
      <c r="T308" s="11"/>
      <c r="U308" s="11"/>
      <c r="V308" s="11"/>
      <c r="W308" s="11"/>
      <c r="X308" s="11"/>
    </row>
    <row r="309" spans="4:24" s="21" customFormat="1" ht="14.25" customHeight="1">
      <c r="D309" s="80" t="s">
        <v>2980</v>
      </c>
      <c r="E309" s="81"/>
      <c r="F309" s="81"/>
      <c r="G309" s="81"/>
      <c r="H309" s="81"/>
      <c r="I309" s="81"/>
      <c r="J309" s="81"/>
      <c r="K309" s="81"/>
      <c r="L309" s="81"/>
      <c r="M309" s="81"/>
      <c r="N309" s="81"/>
      <c r="O309" s="81"/>
      <c r="P309" s="106"/>
      <c r="Q309" s="81"/>
      <c r="R309" s="81"/>
      <c r="S309" s="81"/>
      <c r="T309" s="81"/>
      <c r="U309" s="81"/>
      <c r="V309" s="81"/>
      <c r="W309" s="81"/>
      <c r="X309" s="81"/>
    </row>
    <row r="310" spans="4:24" s="21" customFormat="1">
      <c r="D310" s="12"/>
      <c r="E310" s="12"/>
      <c r="F310" s="22"/>
      <c r="G310" s="12"/>
      <c r="H310" s="7"/>
      <c r="I310" s="7"/>
      <c r="J310" s="7"/>
      <c r="K310" s="7"/>
      <c r="L310" s="7"/>
      <c r="M310" s="7"/>
      <c r="N310" s="7"/>
      <c r="O310" s="7"/>
      <c r="P310" s="7"/>
      <c r="Q310" s="7"/>
      <c r="R310" s="12"/>
      <c r="S310" s="22"/>
      <c r="T310" s="22"/>
      <c r="U310" s="22"/>
      <c r="V310" s="22"/>
      <c r="W310" s="22"/>
      <c r="X310" s="15"/>
    </row>
    <row r="311" spans="4:24" s="21" customFormat="1">
      <c r="D311" s="20" t="s">
        <v>177</v>
      </c>
      <c r="E311" s="20" t="s">
        <v>202</v>
      </c>
      <c r="F311" s="789"/>
      <c r="G311" s="83" t="s">
        <v>2976</v>
      </c>
      <c r="H311" s="11" t="s">
        <v>1557</v>
      </c>
      <c r="I311" s="11" t="s">
        <v>1644</v>
      </c>
      <c r="J311" s="11" t="s">
        <v>2981</v>
      </c>
      <c r="K311" s="20" t="s">
        <v>216</v>
      </c>
      <c r="L311" s="789">
        <f t="shared" ref="L311:Q311" si="52">L117</f>
        <v>0</v>
      </c>
      <c r="M311" s="789">
        <f t="shared" si="52"/>
        <v>0</v>
      </c>
      <c r="N311" s="789">
        <f t="shared" si="52"/>
        <v>0</v>
      </c>
      <c r="O311" s="789">
        <f t="shared" si="52"/>
        <v>0</v>
      </c>
      <c r="P311" s="789">
        <f t="shared" si="52"/>
        <v>0</v>
      </c>
      <c r="Q311" s="789">
        <f t="shared" si="52"/>
        <v>0</v>
      </c>
      <c r="R311" s="11"/>
      <c r="S311" s="23" t="s">
        <v>184</v>
      </c>
      <c r="U311" s="21" t="s">
        <v>2574</v>
      </c>
      <c r="V311" s="21" t="s">
        <v>2425</v>
      </c>
      <c r="X311" s="7" t="s">
        <v>185</v>
      </c>
    </row>
    <row r="312" spans="4:24" s="21" customFormat="1">
      <c r="D312" s="20" t="s">
        <v>177</v>
      </c>
      <c r="E312" s="20" t="s">
        <v>202</v>
      </c>
      <c r="F312" s="789"/>
      <c r="G312" s="20" t="s">
        <v>2976</v>
      </c>
      <c r="H312" s="11" t="s">
        <v>1557</v>
      </c>
      <c r="I312" s="11" t="s">
        <v>1644</v>
      </c>
      <c r="J312" s="11" t="s">
        <v>2981</v>
      </c>
      <c r="K312" s="20" t="s">
        <v>216</v>
      </c>
      <c r="L312" s="789">
        <f t="shared" ref="L312:Q312" si="53">L118</f>
        <v>0</v>
      </c>
      <c r="M312" s="789">
        <f t="shared" si="53"/>
        <v>0</v>
      </c>
      <c r="N312" s="789">
        <f t="shared" si="53"/>
        <v>0</v>
      </c>
      <c r="O312" s="789">
        <f t="shared" si="53"/>
        <v>0</v>
      </c>
      <c r="P312" s="789">
        <f t="shared" si="53"/>
        <v>0</v>
      </c>
      <c r="Q312" s="789">
        <f t="shared" si="53"/>
        <v>0</v>
      </c>
      <c r="R312" s="11"/>
      <c r="S312" s="23" t="s">
        <v>184</v>
      </c>
      <c r="U312" s="21" t="s">
        <v>2574</v>
      </c>
      <c r="V312" s="21" t="s">
        <v>2425</v>
      </c>
      <c r="X312" s="7" t="s">
        <v>185</v>
      </c>
    </row>
    <row r="313" spans="4:24" s="21" customFormat="1">
      <c r="D313" s="20" t="s">
        <v>177</v>
      </c>
      <c r="E313" s="20" t="s">
        <v>202</v>
      </c>
      <c r="F313" s="789"/>
      <c r="G313" s="20" t="s">
        <v>2976</v>
      </c>
      <c r="H313" s="11" t="s">
        <v>1557</v>
      </c>
      <c r="I313" s="11" t="s">
        <v>1644</v>
      </c>
      <c r="J313" s="11" t="s">
        <v>2981</v>
      </c>
      <c r="K313" s="20" t="s">
        <v>216</v>
      </c>
      <c r="L313" s="789">
        <f t="shared" ref="L313:Q313" si="54">L119</f>
        <v>0</v>
      </c>
      <c r="M313" s="789">
        <f t="shared" si="54"/>
        <v>0</v>
      </c>
      <c r="N313" s="789">
        <f t="shared" si="54"/>
        <v>0</v>
      </c>
      <c r="O313" s="789">
        <f t="shared" si="54"/>
        <v>0</v>
      </c>
      <c r="P313" s="789">
        <f t="shared" si="54"/>
        <v>0</v>
      </c>
      <c r="Q313" s="789">
        <f t="shared" si="54"/>
        <v>0</v>
      </c>
      <c r="R313" s="11"/>
      <c r="S313" s="23" t="s">
        <v>184</v>
      </c>
      <c r="U313" s="21" t="s">
        <v>2574</v>
      </c>
      <c r="V313" s="21" t="s">
        <v>2425</v>
      </c>
      <c r="X313" s="7" t="s">
        <v>185</v>
      </c>
    </row>
    <row r="314" spans="4:24" s="21" customFormat="1">
      <c r="D314" s="20" t="s">
        <v>177</v>
      </c>
      <c r="E314" s="20" t="s">
        <v>202</v>
      </c>
      <c r="F314" s="789"/>
      <c r="G314" s="20" t="s">
        <v>2976</v>
      </c>
      <c r="H314" s="11" t="s">
        <v>1557</v>
      </c>
      <c r="I314" s="11" t="s">
        <v>1644</v>
      </c>
      <c r="J314" s="11" t="s">
        <v>2981</v>
      </c>
      <c r="K314" s="20" t="s">
        <v>216</v>
      </c>
      <c r="L314" s="789">
        <f t="shared" ref="L314:Q314" si="55">L120</f>
        <v>0</v>
      </c>
      <c r="M314" s="789">
        <f t="shared" si="55"/>
        <v>0</v>
      </c>
      <c r="N314" s="789">
        <f t="shared" si="55"/>
        <v>0</v>
      </c>
      <c r="O314" s="789">
        <f t="shared" si="55"/>
        <v>0</v>
      </c>
      <c r="P314" s="789">
        <f t="shared" si="55"/>
        <v>0</v>
      </c>
      <c r="Q314" s="789">
        <f t="shared" si="55"/>
        <v>0</v>
      </c>
      <c r="R314" s="11"/>
      <c r="S314" s="23" t="s">
        <v>184</v>
      </c>
      <c r="U314" s="21" t="s">
        <v>2574</v>
      </c>
      <c r="V314" s="21" t="s">
        <v>2425</v>
      </c>
      <c r="X314" s="7" t="s">
        <v>185</v>
      </c>
    </row>
    <row r="315" spans="4:24" s="21" customFormat="1">
      <c r="D315" s="15" t="s">
        <v>177</v>
      </c>
      <c r="E315" s="15" t="s">
        <v>202</v>
      </c>
      <c r="F315" s="789"/>
      <c r="G315" s="15" t="s">
        <v>2976</v>
      </c>
      <c r="H315" s="11" t="s">
        <v>1557</v>
      </c>
      <c r="I315" s="11" t="s">
        <v>1644</v>
      </c>
      <c r="J315" s="11" t="s">
        <v>2981</v>
      </c>
      <c r="K315" s="15" t="s">
        <v>216</v>
      </c>
      <c r="L315" s="789">
        <f t="shared" ref="L315:Q315" si="56">L121</f>
        <v>0</v>
      </c>
      <c r="M315" s="789">
        <f t="shared" si="56"/>
        <v>0</v>
      </c>
      <c r="N315" s="789">
        <f t="shared" si="56"/>
        <v>0</v>
      </c>
      <c r="O315" s="789">
        <f t="shared" si="56"/>
        <v>0</v>
      </c>
      <c r="P315" s="789">
        <f t="shared" si="56"/>
        <v>0</v>
      </c>
      <c r="Q315" s="789">
        <f t="shared" si="56"/>
        <v>0</v>
      </c>
      <c r="R315" s="11"/>
      <c r="S315" s="23" t="s">
        <v>184</v>
      </c>
      <c r="T315" s="13"/>
      <c r="U315" s="21" t="s">
        <v>2574</v>
      </c>
      <c r="V315" s="21" t="s">
        <v>2425</v>
      </c>
      <c r="W315" s="13"/>
      <c r="X315" s="15" t="s">
        <v>185</v>
      </c>
    </row>
    <row r="316" spans="4:24" s="21" customFormat="1">
      <c r="D316" s="15" t="s">
        <v>177</v>
      </c>
      <c r="E316" s="15" t="s">
        <v>202</v>
      </c>
      <c r="F316" s="789"/>
      <c r="G316" s="15" t="s">
        <v>2976</v>
      </c>
      <c r="H316" s="11" t="s">
        <v>1557</v>
      </c>
      <c r="I316" s="11" t="s">
        <v>1644</v>
      </c>
      <c r="J316" s="11" t="s">
        <v>2981</v>
      </c>
      <c r="K316" s="15" t="s">
        <v>216</v>
      </c>
      <c r="L316" s="789">
        <f t="shared" ref="L316:Q316" si="57">L122</f>
        <v>0</v>
      </c>
      <c r="M316" s="789">
        <f t="shared" si="57"/>
        <v>0</v>
      </c>
      <c r="N316" s="789">
        <f t="shared" si="57"/>
        <v>0</v>
      </c>
      <c r="O316" s="789">
        <f t="shared" si="57"/>
        <v>0</v>
      </c>
      <c r="P316" s="789">
        <f t="shared" si="57"/>
        <v>0</v>
      </c>
      <c r="Q316" s="789">
        <f t="shared" si="57"/>
        <v>0</v>
      </c>
      <c r="R316" s="11"/>
      <c r="S316" s="23" t="s">
        <v>184</v>
      </c>
      <c r="T316" s="23"/>
      <c r="U316" s="21" t="s">
        <v>2574</v>
      </c>
      <c r="V316" s="21" t="s">
        <v>2425</v>
      </c>
      <c r="W316" s="23"/>
      <c r="X316" s="15" t="s">
        <v>185</v>
      </c>
    </row>
    <row r="317" spans="4:24" s="21" customFormat="1">
      <c r="D317" s="15" t="s">
        <v>177</v>
      </c>
      <c r="E317" s="15" t="s">
        <v>202</v>
      </c>
      <c r="F317" s="789"/>
      <c r="G317" s="15" t="s">
        <v>2976</v>
      </c>
      <c r="H317" s="11" t="s">
        <v>1557</v>
      </c>
      <c r="I317" s="11" t="s">
        <v>1644</v>
      </c>
      <c r="J317" s="11" t="s">
        <v>2981</v>
      </c>
      <c r="K317" s="15" t="s">
        <v>216</v>
      </c>
      <c r="L317" s="789">
        <f t="shared" ref="L317:Q317" si="58">L123</f>
        <v>0</v>
      </c>
      <c r="M317" s="789">
        <f t="shared" si="58"/>
        <v>0</v>
      </c>
      <c r="N317" s="789">
        <f t="shared" si="58"/>
        <v>0</v>
      </c>
      <c r="O317" s="789">
        <f t="shared" si="58"/>
        <v>0</v>
      </c>
      <c r="P317" s="789">
        <f t="shared" si="58"/>
        <v>0</v>
      </c>
      <c r="Q317" s="789">
        <f t="shared" si="58"/>
        <v>0</v>
      </c>
      <c r="R317" s="11"/>
      <c r="S317" s="23" t="s">
        <v>184</v>
      </c>
      <c r="T317" s="23"/>
      <c r="U317" s="21" t="s">
        <v>2574</v>
      </c>
      <c r="V317" s="21" t="s">
        <v>2425</v>
      </c>
      <c r="W317" s="23"/>
      <c r="X317" s="15" t="s">
        <v>185</v>
      </c>
    </row>
    <row r="318" spans="4:24" s="21" customFormat="1">
      <c r="D318" s="15" t="s">
        <v>177</v>
      </c>
      <c r="E318" s="15" t="s">
        <v>202</v>
      </c>
      <c r="F318" s="789"/>
      <c r="G318" s="15" t="s">
        <v>2976</v>
      </c>
      <c r="H318" s="11" t="s">
        <v>1557</v>
      </c>
      <c r="I318" s="11" t="s">
        <v>1644</v>
      </c>
      <c r="J318" s="11" t="s">
        <v>2981</v>
      </c>
      <c r="K318" s="15" t="s">
        <v>216</v>
      </c>
      <c r="L318" s="789">
        <f t="shared" ref="L318:Q318" si="59">L124</f>
        <v>0</v>
      </c>
      <c r="M318" s="789">
        <f t="shared" si="59"/>
        <v>0</v>
      </c>
      <c r="N318" s="789">
        <f t="shared" si="59"/>
        <v>0</v>
      </c>
      <c r="O318" s="789">
        <f t="shared" si="59"/>
        <v>0</v>
      </c>
      <c r="P318" s="789">
        <f t="shared" si="59"/>
        <v>0</v>
      </c>
      <c r="Q318" s="789">
        <f t="shared" si="59"/>
        <v>0</v>
      </c>
      <c r="R318" s="11"/>
      <c r="S318" s="23" t="s">
        <v>184</v>
      </c>
      <c r="T318" s="23"/>
      <c r="U318" s="21" t="s">
        <v>2574</v>
      </c>
      <c r="V318" s="21" t="s">
        <v>2425</v>
      </c>
      <c r="W318" s="23"/>
      <c r="X318" s="15" t="s">
        <v>185</v>
      </c>
    </row>
    <row r="319" spans="4:24" s="21" customFormat="1">
      <c r="D319" s="20" t="s">
        <v>177</v>
      </c>
      <c r="E319" s="20" t="s">
        <v>202</v>
      </c>
      <c r="F319" s="789"/>
      <c r="G319" s="20" t="s">
        <v>2976</v>
      </c>
      <c r="H319" s="11" t="s">
        <v>1557</v>
      </c>
      <c r="I319" s="11" t="s">
        <v>1644</v>
      </c>
      <c r="J319" s="11" t="s">
        <v>2981</v>
      </c>
      <c r="K319" s="20" t="s">
        <v>216</v>
      </c>
      <c r="L319" s="789">
        <f t="shared" ref="L319:Q319" si="60">L125</f>
        <v>0</v>
      </c>
      <c r="M319" s="789">
        <f t="shared" si="60"/>
        <v>0</v>
      </c>
      <c r="N319" s="789">
        <f t="shared" si="60"/>
        <v>0</v>
      </c>
      <c r="O319" s="789">
        <f t="shared" si="60"/>
        <v>0</v>
      </c>
      <c r="P319" s="789">
        <f t="shared" si="60"/>
        <v>0</v>
      </c>
      <c r="Q319" s="789">
        <f t="shared" si="60"/>
        <v>0</v>
      </c>
      <c r="R319" s="11"/>
      <c r="S319" s="23" t="s">
        <v>184</v>
      </c>
      <c r="U319" s="21" t="s">
        <v>2574</v>
      </c>
      <c r="V319" s="21" t="s">
        <v>2425</v>
      </c>
      <c r="X319" s="7" t="s">
        <v>185</v>
      </c>
    </row>
    <row r="320" spans="4:24" s="21" customFormat="1">
      <c r="D320" s="20" t="s">
        <v>177</v>
      </c>
      <c r="E320" s="20" t="s">
        <v>202</v>
      </c>
      <c r="F320" s="789"/>
      <c r="G320" s="20" t="s">
        <v>2976</v>
      </c>
      <c r="H320" s="11" t="s">
        <v>1557</v>
      </c>
      <c r="I320" s="11" t="s">
        <v>1644</v>
      </c>
      <c r="J320" s="11" t="s">
        <v>2981</v>
      </c>
      <c r="K320" s="20" t="s">
        <v>216</v>
      </c>
      <c r="L320" s="789">
        <f t="shared" ref="L320:Q320" si="61">L126</f>
        <v>0</v>
      </c>
      <c r="M320" s="789">
        <f t="shared" si="61"/>
        <v>0</v>
      </c>
      <c r="N320" s="789">
        <f t="shared" si="61"/>
        <v>0</v>
      </c>
      <c r="O320" s="789">
        <f t="shared" si="61"/>
        <v>0</v>
      </c>
      <c r="P320" s="789">
        <f t="shared" si="61"/>
        <v>0</v>
      </c>
      <c r="Q320" s="789">
        <f t="shared" si="61"/>
        <v>0</v>
      </c>
      <c r="R320" s="11"/>
      <c r="S320" s="23" t="s">
        <v>184</v>
      </c>
      <c r="U320" s="21" t="s">
        <v>2574</v>
      </c>
      <c r="V320" s="21" t="s">
        <v>2425</v>
      </c>
      <c r="X320" s="7" t="s">
        <v>185</v>
      </c>
    </row>
    <row r="321" spans="4:24" s="21" customFormat="1">
      <c r="D321" s="20" t="s">
        <v>177</v>
      </c>
      <c r="E321" s="20" t="s">
        <v>202</v>
      </c>
      <c r="F321" s="789"/>
      <c r="G321" s="20" t="s">
        <v>2976</v>
      </c>
      <c r="H321" s="11" t="s">
        <v>1557</v>
      </c>
      <c r="I321" s="11" t="s">
        <v>1644</v>
      </c>
      <c r="J321" s="11" t="s">
        <v>2981</v>
      </c>
      <c r="K321" s="20" t="s">
        <v>216</v>
      </c>
      <c r="L321" s="789">
        <f t="shared" ref="L321:Q321" si="62">L127</f>
        <v>0</v>
      </c>
      <c r="M321" s="789">
        <f t="shared" si="62"/>
        <v>0</v>
      </c>
      <c r="N321" s="789">
        <f t="shared" si="62"/>
        <v>0</v>
      </c>
      <c r="O321" s="789">
        <f t="shared" si="62"/>
        <v>0</v>
      </c>
      <c r="P321" s="789">
        <f t="shared" si="62"/>
        <v>0</v>
      </c>
      <c r="Q321" s="789">
        <f t="shared" si="62"/>
        <v>0</v>
      </c>
      <c r="R321" s="11"/>
      <c r="S321" s="23" t="s">
        <v>184</v>
      </c>
      <c r="U321" s="21" t="s">
        <v>2574</v>
      </c>
      <c r="V321" s="21" t="s">
        <v>2425</v>
      </c>
      <c r="X321" s="7" t="s">
        <v>185</v>
      </c>
    </row>
    <row r="322" spans="4:24" s="21" customFormat="1">
      <c r="D322" s="20" t="s">
        <v>177</v>
      </c>
      <c r="E322" s="20" t="s">
        <v>202</v>
      </c>
      <c r="F322" s="789"/>
      <c r="G322" s="20" t="s">
        <v>2976</v>
      </c>
      <c r="H322" s="11" t="s">
        <v>1557</v>
      </c>
      <c r="I322" s="11" t="s">
        <v>1644</v>
      </c>
      <c r="J322" s="11" t="s">
        <v>2981</v>
      </c>
      <c r="K322" s="20" t="s">
        <v>216</v>
      </c>
      <c r="L322" s="789">
        <f t="shared" ref="L322:Q322" si="63">L128</f>
        <v>0</v>
      </c>
      <c r="M322" s="789">
        <f t="shared" si="63"/>
        <v>0</v>
      </c>
      <c r="N322" s="789">
        <f t="shared" si="63"/>
        <v>0</v>
      </c>
      <c r="O322" s="789">
        <f t="shared" si="63"/>
        <v>0</v>
      </c>
      <c r="P322" s="789">
        <f t="shared" si="63"/>
        <v>0</v>
      </c>
      <c r="Q322" s="789">
        <f t="shared" si="63"/>
        <v>0</v>
      </c>
      <c r="R322" s="11"/>
      <c r="S322" s="23" t="s">
        <v>184</v>
      </c>
      <c r="U322" s="21" t="s">
        <v>2574</v>
      </c>
      <c r="V322" s="21" t="s">
        <v>2425</v>
      </c>
      <c r="X322" s="7" t="s">
        <v>185</v>
      </c>
    </row>
    <row r="323" spans="4:24" s="21" customFormat="1">
      <c r="D323" s="15" t="s">
        <v>177</v>
      </c>
      <c r="E323" s="15" t="s">
        <v>202</v>
      </c>
      <c r="F323" s="789"/>
      <c r="G323" s="15" t="s">
        <v>2976</v>
      </c>
      <c r="H323" s="11" t="s">
        <v>1557</v>
      </c>
      <c r="I323" s="11" t="s">
        <v>1644</v>
      </c>
      <c r="J323" s="11" t="s">
        <v>2981</v>
      </c>
      <c r="K323" s="15" t="s">
        <v>216</v>
      </c>
      <c r="L323" s="789">
        <f t="shared" ref="L323:Q323" si="64">L129</f>
        <v>0</v>
      </c>
      <c r="M323" s="789">
        <f t="shared" si="64"/>
        <v>0</v>
      </c>
      <c r="N323" s="789">
        <f t="shared" si="64"/>
        <v>0</v>
      </c>
      <c r="O323" s="789">
        <f t="shared" si="64"/>
        <v>0</v>
      </c>
      <c r="P323" s="789">
        <f t="shared" si="64"/>
        <v>0</v>
      </c>
      <c r="Q323" s="789">
        <f t="shared" si="64"/>
        <v>0</v>
      </c>
      <c r="R323" s="11"/>
      <c r="S323" s="23" t="s">
        <v>184</v>
      </c>
      <c r="T323" s="13"/>
      <c r="U323" s="21" t="s">
        <v>2574</v>
      </c>
      <c r="V323" s="21" t="s">
        <v>2425</v>
      </c>
      <c r="W323" s="13"/>
      <c r="X323" s="15" t="s">
        <v>185</v>
      </c>
    </row>
    <row r="324" spans="4:24" s="21" customFormat="1">
      <c r="D324" s="15" t="s">
        <v>177</v>
      </c>
      <c r="E324" s="15" t="s">
        <v>202</v>
      </c>
      <c r="F324" s="789"/>
      <c r="G324" s="15" t="s">
        <v>2976</v>
      </c>
      <c r="H324" s="11" t="s">
        <v>1557</v>
      </c>
      <c r="I324" s="11" t="s">
        <v>1644</v>
      </c>
      <c r="J324" s="11" t="s">
        <v>2981</v>
      </c>
      <c r="K324" s="15" t="s">
        <v>216</v>
      </c>
      <c r="L324" s="789">
        <f t="shared" ref="L324:Q324" si="65">L130</f>
        <v>0</v>
      </c>
      <c r="M324" s="789">
        <f t="shared" si="65"/>
        <v>0</v>
      </c>
      <c r="N324" s="789">
        <f t="shared" si="65"/>
        <v>0</v>
      </c>
      <c r="O324" s="789">
        <f t="shared" si="65"/>
        <v>0</v>
      </c>
      <c r="P324" s="789">
        <f t="shared" si="65"/>
        <v>0</v>
      </c>
      <c r="Q324" s="789">
        <f t="shared" si="65"/>
        <v>0</v>
      </c>
      <c r="R324" s="11"/>
      <c r="S324" s="23" t="s">
        <v>184</v>
      </c>
      <c r="T324" s="23"/>
      <c r="U324" s="21" t="s">
        <v>2574</v>
      </c>
      <c r="V324" s="21" t="s">
        <v>2425</v>
      </c>
      <c r="W324" s="23"/>
      <c r="X324" s="15" t="s">
        <v>185</v>
      </c>
    </row>
    <row r="325" spans="4:24" s="21" customFormat="1">
      <c r="D325" s="15" t="s">
        <v>177</v>
      </c>
      <c r="E325" s="15" t="s">
        <v>202</v>
      </c>
      <c r="F325" s="789"/>
      <c r="G325" s="15" t="s">
        <v>2976</v>
      </c>
      <c r="H325" s="11" t="s">
        <v>1557</v>
      </c>
      <c r="I325" s="11" t="s">
        <v>1644</v>
      </c>
      <c r="J325" s="11" t="s">
        <v>2981</v>
      </c>
      <c r="K325" s="15" t="s">
        <v>216</v>
      </c>
      <c r="L325" s="789">
        <f t="shared" ref="L325:Q326" si="66">L131</f>
        <v>0</v>
      </c>
      <c r="M325" s="789">
        <f t="shared" si="66"/>
        <v>0</v>
      </c>
      <c r="N325" s="789">
        <f t="shared" si="66"/>
        <v>0</v>
      </c>
      <c r="O325" s="789">
        <f t="shared" si="66"/>
        <v>0</v>
      </c>
      <c r="P325" s="789">
        <f t="shared" si="66"/>
        <v>0</v>
      </c>
      <c r="Q325" s="789">
        <f t="shared" si="66"/>
        <v>0</v>
      </c>
      <c r="R325" s="11"/>
      <c r="S325" s="23" t="s">
        <v>184</v>
      </c>
      <c r="T325" s="23"/>
      <c r="U325" s="21" t="s">
        <v>2574</v>
      </c>
      <c r="V325" s="21" t="s">
        <v>2425</v>
      </c>
      <c r="W325" s="23"/>
      <c r="X325" s="15" t="s">
        <v>185</v>
      </c>
    </row>
    <row r="326" spans="4:24" s="21" customFormat="1">
      <c r="D326" s="15" t="s">
        <v>177</v>
      </c>
      <c r="E326" s="15" t="s">
        <v>202</v>
      </c>
      <c r="F326" s="789"/>
      <c r="G326" s="15" t="s">
        <v>2976</v>
      </c>
      <c r="H326" s="11" t="s">
        <v>1557</v>
      </c>
      <c r="I326" s="11" t="s">
        <v>1644</v>
      </c>
      <c r="J326" s="11" t="s">
        <v>2981</v>
      </c>
      <c r="K326" s="15" t="s">
        <v>216</v>
      </c>
      <c r="L326" s="789">
        <f t="shared" si="66"/>
        <v>0</v>
      </c>
      <c r="M326" s="789">
        <f t="shared" si="66"/>
        <v>0</v>
      </c>
      <c r="N326" s="789">
        <f t="shared" si="66"/>
        <v>0</v>
      </c>
      <c r="O326" s="789">
        <f t="shared" si="66"/>
        <v>0</v>
      </c>
      <c r="P326" s="789">
        <f t="shared" si="66"/>
        <v>0</v>
      </c>
      <c r="Q326" s="789">
        <f t="shared" si="66"/>
        <v>0</v>
      </c>
      <c r="R326" s="11"/>
      <c r="S326" s="23" t="s">
        <v>184</v>
      </c>
      <c r="T326" s="23"/>
      <c r="U326" s="21" t="s">
        <v>2574</v>
      </c>
      <c r="V326" s="21" t="s">
        <v>2425</v>
      </c>
      <c r="W326" s="23"/>
      <c r="X326" s="15" t="s">
        <v>185</v>
      </c>
    </row>
    <row r="327" spans="4:24" s="21" customFormat="1">
      <c r="D327" s="11"/>
      <c r="E327" s="11"/>
      <c r="F327" s="11"/>
      <c r="G327" s="11"/>
      <c r="H327" s="11"/>
      <c r="I327" s="11"/>
      <c r="J327" s="11"/>
      <c r="K327" s="11"/>
      <c r="L327" s="11"/>
      <c r="M327" s="11"/>
      <c r="N327" s="11"/>
      <c r="O327" s="11"/>
      <c r="P327" s="11"/>
      <c r="Q327" s="11"/>
      <c r="R327" s="11"/>
      <c r="S327" s="11"/>
      <c r="T327" s="11"/>
      <c r="U327" s="11"/>
      <c r="V327" s="11"/>
      <c r="W327" s="11"/>
      <c r="X327" s="11"/>
    </row>
    <row r="328" spans="4:24" s="21" customFormat="1" ht="14.25" customHeight="1">
      <c r="D328" s="80" t="s">
        <v>2982</v>
      </c>
      <c r="E328" s="81"/>
      <c r="F328" s="81"/>
      <c r="G328" s="81"/>
      <c r="H328" s="81"/>
      <c r="I328" s="81"/>
      <c r="J328" s="81"/>
      <c r="K328" s="81"/>
      <c r="L328" s="81"/>
      <c r="M328" s="81"/>
      <c r="N328" s="81"/>
      <c r="O328" s="81"/>
      <c r="P328" s="106"/>
      <c r="Q328" s="81"/>
      <c r="R328" s="81"/>
      <c r="S328" s="81"/>
      <c r="T328" s="81"/>
      <c r="U328" s="81"/>
      <c r="V328" s="81"/>
      <c r="W328" s="81"/>
      <c r="X328" s="81"/>
    </row>
    <row r="329" spans="4:24" s="21" customFormat="1">
      <c r="D329" s="12"/>
      <c r="E329" s="12"/>
      <c r="F329" s="22"/>
      <c r="G329" s="12"/>
      <c r="H329" s="7"/>
      <c r="I329" s="7"/>
      <c r="J329" s="7"/>
      <c r="K329" s="7"/>
      <c r="L329" s="7"/>
      <c r="M329" s="7"/>
      <c r="N329" s="7"/>
      <c r="O329" s="7"/>
      <c r="P329" s="7"/>
      <c r="Q329" s="7"/>
      <c r="R329" s="12"/>
      <c r="S329" s="22"/>
      <c r="T329" s="22"/>
      <c r="U329" s="22"/>
      <c r="V329" s="22"/>
      <c r="W329" s="22"/>
      <c r="X329" s="15"/>
    </row>
    <row r="330" spans="4:24" s="21" customFormat="1">
      <c r="D330" s="20" t="s">
        <v>177</v>
      </c>
      <c r="E330" s="20" t="s">
        <v>210</v>
      </c>
      <c r="F330" s="789"/>
      <c r="G330" s="83" t="s">
        <v>2976</v>
      </c>
      <c r="H330" s="11" t="s">
        <v>1557</v>
      </c>
      <c r="I330" s="11" t="s">
        <v>1645</v>
      </c>
      <c r="J330" s="11"/>
      <c r="K330" s="20" t="s">
        <v>216</v>
      </c>
      <c r="L330" s="789">
        <f t="shared" ref="L330:Q330" si="67">L136</f>
        <v>0</v>
      </c>
      <c r="M330" s="789">
        <f t="shared" si="67"/>
        <v>0</v>
      </c>
      <c r="N330" s="789">
        <f t="shared" si="67"/>
        <v>0</v>
      </c>
      <c r="O330" s="789">
        <f t="shared" si="67"/>
        <v>0</v>
      </c>
      <c r="P330" s="789">
        <f t="shared" si="67"/>
        <v>0</v>
      </c>
      <c r="Q330" s="789">
        <f t="shared" si="67"/>
        <v>0</v>
      </c>
      <c r="R330" s="11"/>
      <c r="S330" s="23" t="s">
        <v>184</v>
      </c>
      <c r="U330" s="21" t="s">
        <v>2574</v>
      </c>
      <c r="V330" s="21" t="s">
        <v>2425</v>
      </c>
      <c r="X330" s="7" t="s">
        <v>185</v>
      </c>
    </row>
    <row r="331" spans="4:24" s="21" customFormat="1">
      <c r="D331" s="20" t="s">
        <v>177</v>
      </c>
      <c r="E331" s="20" t="s">
        <v>210</v>
      </c>
      <c r="F331" s="789"/>
      <c r="G331" s="20" t="s">
        <v>2976</v>
      </c>
      <c r="H331" s="11" t="s">
        <v>1557</v>
      </c>
      <c r="I331" s="11" t="s">
        <v>1645</v>
      </c>
      <c r="J331" s="11"/>
      <c r="K331" s="20" t="s">
        <v>216</v>
      </c>
      <c r="L331" s="789">
        <f t="shared" ref="L331:Q331" si="68">L137</f>
        <v>0</v>
      </c>
      <c r="M331" s="789">
        <f t="shared" si="68"/>
        <v>0</v>
      </c>
      <c r="N331" s="789">
        <f t="shared" si="68"/>
        <v>0</v>
      </c>
      <c r="O331" s="789">
        <f t="shared" si="68"/>
        <v>0</v>
      </c>
      <c r="P331" s="789">
        <f t="shared" si="68"/>
        <v>0</v>
      </c>
      <c r="Q331" s="789">
        <f t="shared" si="68"/>
        <v>0</v>
      </c>
      <c r="R331" s="11"/>
      <c r="S331" s="23" t="s">
        <v>184</v>
      </c>
      <c r="U331" s="21" t="s">
        <v>2574</v>
      </c>
      <c r="V331" s="21" t="s">
        <v>2425</v>
      </c>
      <c r="X331" s="7" t="s">
        <v>185</v>
      </c>
    </row>
    <row r="332" spans="4:24" s="21" customFormat="1">
      <c r="D332" s="20" t="s">
        <v>177</v>
      </c>
      <c r="E332" s="20" t="s">
        <v>210</v>
      </c>
      <c r="F332" s="789"/>
      <c r="G332" s="20" t="s">
        <v>2976</v>
      </c>
      <c r="H332" s="11" t="s">
        <v>1557</v>
      </c>
      <c r="I332" s="11" t="s">
        <v>1645</v>
      </c>
      <c r="J332" s="11"/>
      <c r="K332" s="20" t="s">
        <v>216</v>
      </c>
      <c r="L332" s="789">
        <f t="shared" ref="L332:Q332" si="69">L138</f>
        <v>0</v>
      </c>
      <c r="M332" s="789">
        <f t="shared" si="69"/>
        <v>0</v>
      </c>
      <c r="N332" s="789">
        <f t="shared" si="69"/>
        <v>0</v>
      </c>
      <c r="O332" s="789">
        <f t="shared" si="69"/>
        <v>0</v>
      </c>
      <c r="P332" s="789">
        <f t="shared" si="69"/>
        <v>0</v>
      </c>
      <c r="Q332" s="789">
        <f t="shared" si="69"/>
        <v>0</v>
      </c>
      <c r="R332" s="11"/>
      <c r="S332" s="23" t="s">
        <v>184</v>
      </c>
      <c r="U332" s="21" t="s">
        <v>2574</v>
      </c>
      <c r="V332" s="21" t="s">
        <v>2425</v>
      </c>
      <c r="X332" s="7" t="s">
        <v>185</v>
      </c>
    </row>
    <row r="333" spans="4:24" s="21" customFormat="1">
      <c r="D333" s="20" t="s">
        <v>177</v>
      </c>
      <c r="E333" s="20" t="s">
        <v>210</v>
      </c>
      <c r="F333" s="789"/>
      <c r="G333" s="20" t="s">
        <v>2976</v>
      </c>
      <c r="H333" s="11" t="s">
        <v>1557</v>
      </c>
      <c r="I333" s="11" t="s">
        <v>1645</v>
      </c>
      <c r="J333" s="11"/>
      <c r="K333" s="20" t="s">
        <v>216</v>
      </c>
      <c r="L333" s="789">
        <f t="shared" ref="L333:Q333" si="70">L139</f>
        <v>0</v>
      </c>
      <c r="M333" s="789">
        <f t="shared" si="70"/>
        <v>0</v>
      </c>
      <c r="N333" s="789">
        <f t="shared" si="70"/>
        <v>0</v>
      </c>
      <c r="O333" s="789">
        <f t="shared" si="70"/>
        <v>0</v>
      </c>
      <c r="P333" s="789">
        <f t="shared" si="70"/>
        <v>0</v>
      </c>
      <c r="Q333" s="789">
        <f t="shared" si="70"/>
        <v>0</v>
      </c>
      <c r="R333" s="11"/>
      <c r="S333" s="23" t="s">
        <v>184</v>
      </c>
      <c r="U333" s="21" t="s">
        <v>2574</v>
      </c>
      <c r="V333" s="21" t="s">
        <v>2425</v>
      </c>
      <c r="X333" s="7" t="s">
        <v>185</v>
      </c>
    </row>
    <row r="334" spans="4:24" s="21" customFormat="1">
      <c r="D334" s="15" t="s">
        <v>177</v>
      </c>
      <c r="E334" s="15" t="s">
        <v>210</v>
      </c>
      <c r="F334" s="789"/>
      <c r="G334" s="15" t="s">
        <v>2976</v>
      </c>
      <c r="H334" s="11" t="s">
        <v>1557</v>
      </c>
      <c r="I334" s="11" t="s">
        <v>1645</v>
      </c>
      <c r="J334" s="11"/>
      <c r="K334" s="15" t="s">
        <v>216</v>
      </c>
      <c r="L334" s="789">
        <f t="shared" ref="L334:Q334" si="71">L140</f>
        <v>0</v>
      </c>
      <c r="M334" s="789">
        <f t="shared" si="71"/>
        <v>0</v>
      </c>
      <c r="N334" s="789">
        <f t="shared" si="71"/>
        <v>0</v>
      </c>
      <c r="O334" s="789">
        <f t="shared" si="71"/>
        <v>0</v>
      </c>
      <c r="P334" s="789">
        <f t="shared" si="71"/>
        <v>0</v>
      </c>
      <c r="Q334" s="789">
        <f t="shared" si="71"/>
        <v>0</v>
      </c>
      <c r="R334" s="11"/>
      <c r="S334" s="23" t="s">
        <v>184</v>
      </c>
      <c r="T334" s="13"/>
      <c r="U334" s="21" t="s">
        <v>2574</v>
      </c>
      <c r="V334" s="21" t="s">
        <v>2425</v>
      </c>
      <c r="W334" s="13"/>
      <c r="X334" s="15" t="s">
        <v>185</v>
      </c>
    </row>
    <row r="335" spans="4:24" s="21" customFormat="1">
      <c r="D335" s="15" t="s">
        <v>177</v>
      </c>
      <c r="E335" s="15" t="s">
        <v>210</v>
      </c>
      <c r="F335" s="789"/>
      <c r="G335" s="15" t="s">
        <v>2976</v>
      </c>
      <c r="H335" s="11" t="s">
        <v>1557</v>
      </c>
      <c r="I335" s="11" t="s">
        <v>1645</v>
      </c>
      <c r="J335" s="11"/>
      <c r="K335" s="15" t="s">
        <v>216</v>
      </c>
      <c r="L335" s="789">
        <f t="shared" ref="L335:Q335" si="72">L141</f>
        <v>0</v>
      </c>
      <c r="M335" s="789">
        <f t="shared" si="72"/>
        <v>0</v>
      </c>
      <c r="N335" s="789">
        <f t="shared" si="72"/>
        <v>0</v>
      </c>
      <c r="O335" s="789">
        <f t="shared" si="72"/>
        <v>0</v>
      </c>
      <c r="P335" s="789">
        <f t="shared" si="72"/>
        <v>0</v>
      </c>
      <c r="Q335" s="789">
        <f t="shared" si="72"/>
        <v>0</v>
      </c>
      <c r="R335" s="11"/>
      <c r="S335" s="23" t="s">
        <v>184</v>
      </c>
      <c r="T335" s="23"/>
      <c r="U335" s="21" t="s">
        <v>2574</v>
      </c>
      <c r="V335" s="21" t="s">
        <v>2425</v>
      </c>
      <c r="W335" s="23"/>
      <c r="X335" s="15" t="s">
        <v>185</v>
      </c>
    </row>
    <row r="336" spans="4:24" s="21" customFormat="1">
      <c r="D336" s="15" t="s">
        <v>177</v>
      </c>
      <c r="E336" s="15" t="s">
        <v>210</v>
      </c>
      <c r="F336" s="789"/>
      <c r="G336" s="15" t="s">
        <v>2976</v>
      </c>
      <c r="H336" s="11" t="s">
        <v>1557</v>
      </c>
      <c r="I336" s="11" t="s">
        <v>1645</v>
      </c>
      <c r="J336" s="11"/>
      <c r="K336" s="15" t="s">
        <v>216</v>
      </c>
      <c r="L336" s="789">
        <f t="shared" ref="L336:Q336" si="73">L142</f>
        <v>0</v>
      </c>
      <c r="M336" s="789">
        <f t="shared" si="73"/>
        <v>0</v>
      </c>
      <c r="N336" s="789">
        <f t="shared" si="73"/>
        <v>0</v>
      </c>
      <c r="O336" s="789">
        <f t="shared" si="73"/>
        <v>0</v>
      </c>
      <c r="P336" s="789">
        <f t="shared" si="73"/>
        <v>0</v>
      </c>
      <c r="Q336" s="789">
        <f t="shared" si="73"/>
        <v>0</v>
      </c>
      <c r="R336" s="11"/>
      <c r="S336" s="23" t="s">
        <v>184</v>
      </c>
      <c r="T336" s="23"/>
      <c r="U336" s="21" t="s">
        <v>2574</v>
      </c>
      <c r="V336" s="21" t="s">
        <v>2425</v>
      </c>
      <c r="W336" s="23"/>
      <c r="X336" s="15" t="s">
        <v>185</v>
      </c>
    </row>
    <row r="337" spans="3:24" s="21" customFormat="1">
      <c r="C337" s="11"/>
      <c r="D337" s="15" t="s">
        <v>177</v>
      </c>
      <c r="E337" s="15" t="s">
        <v>210</v>
      </c>
      <c r="F337" s="789"/>
      <c r="G337" s="15" t="s">
        <v>2976</v>
      </c>
      <c r="H337" s="11" t="s">
        <v>1557</v>
      </c>
      <c r="I337" s="11" t="s">
        <v>1645</v>
      </c>
      <c r="J337" s="11"/>
      <c r="K337" s="15" t="s">
        <v>216</v>
      </c>
      <c r="L337" s="789">
        <f t="shared" ref="L337:Q337" si="74">L143</f>
        <v>0</v>
      </c>
      <c r="M337" s="789">
        <f t="shared" si="74"/>
        <v>0</v>
      </c>
      <c r="N337" s="789">
        <f t="shared" si="74"/>
        <v>0</v>
      </c>
      <c r="O337" s="789">
        <f t="shared" si="74"/>
        <v>0</v>
      </c>
      <c r="P337" s="789">
        <f t="shared" si="74"/>
        <v>0</v>
      </c>
      <c r="Q337" s="789">
        <f t="shared" si="74"/>
        <v>0</v>
      </c>
      <c r="R337" s="11"/>
      <c r="S337" s="23" t="s">
        <v>184</v>
      </c>
      <c r="T337" s="23"/>
      <c r="U337" s="21" t="s">
        <v>2574</v>
      </c>
      <c r="V337" s="21" t="s">
        <v>2425</v>
      </c>
      <c r="W337" s="23"/>
      <c r="X337" s="15" t="s">
        <v>185</v>
      </c>
    </row>
    <row r="338" spans="3:24" s="21" customFormat="1">
      <c r="C338" s="11"/>
      <c r="D338" s="20" t="s">
        <v>177</v>
      </c>
      <c r="E338" s="20" t="s">
        <v>210</v>
      </c>
      <c r="F338" s="789"/>
      <c r="G338" s="20" t="s">
        <v>2976</v>
      </c>
      <c r="H338" s="11" t="s">
        <v>1557</v>
      </c>
      <c r="I338" s="11" t="s">
        <v>1645</v>
      </c>
      <c r="J338" s="11"/>
      <c r="K338" s="20" t="s">
        <v>216</v>
      </c>
      <c r="L338" s="789">
        <f t="shared" ref="L338:Q338" si="75">L144</f>
        <v>0</v>
      </c>
      <c r="M338" s="789">
        <f t="shared" si="75"/>
        <v>0</v>
      </c>
      <c r="N338" s="789">
        <f t="shared" si="75"/>
        <v>0</v>
      </c>
      <c r="O338" s="789">
        <f t="shared" si="75"/>
        <v>0</v>
      </c>
      <c r="P338" s="789">
        <f t="shared" si="75"/>
        <v>0</v>
      </c>
      <c r="Q338" s="789">
        <f t="shared" si="75"/>
        <v>0</v>
      </c>
      <c r="R338" s="11"/>
      <c r="S338" s="23" t="s">
        <v>184</v>
      </c>
      <c r="U338" s="21" t="s">
        <v>2574</v>
      </c>
      <c r="V338" s="21" t="s">
        <v>2425</v>
      </c>
      <c r="X338" s="7" t="s">
        <v>185</v>
      </c>
    </row>
    <row r="339" spans="3:24" s="21" customFormat="1">
      <c r="C339" s="11"/>
      <c r="D339" s="20" t="s">
        <v>177</v>
      </c>
      <c r="E339" s="20" t="s">
        <v>210</v>
      </c>
      <c r="F339" s="789"/>
      <c r="G339" s="20" t="s">
        <v>2976</v>
      </c>
      <c r="H339" s="11" t="s">
        <v>1557</v>
      </c>
      <c r="I339" s="11" t="s">
        <v>1645</v>
      </c>
      <c r="J339" s="11"/>
      <c r="K339" s="20" t="s">
        <v>216</v>
      </c>
      <c r="L339" s="789">
        <f t="shared" ref="L339:Q339" si="76">L145</f>
        <v>0</v>
      </c>
      <c r="M339" s="789">
        <f t="shared" si="76"/>
        <v>0</v>
      </c>
      <c r="N339" s="789">
        <f t="shared" si="76"/>
        <v>0</v>
      </c>
      <c r="O339" s="789">
        <f t="shared" si="76"/>
        <v>0</v>
      </c>
      <c r="P339" s="789">
        <f t="shared" si="76"/>
        <v>0</v>
      </c>
      <c r="Q339" s="789">
        <f t="shared" si="76"/>
        <v>0</v>
      </c>
      <c r="R339" s="11"/>
      <c r="S339" s="23" t="s">
        <v>184</v>
      </c>
      <c r="U339" s="21" t="s">
        <v>2574</v>
      </c>
      <c r="V339" s="21" t="s">
        <v>2425</v>
      </c>
      <c r="X339" s="7" t="s">
        <v>185</v>
      </c>
    </row>
    <row r="340" spans="3:24" s="21" customFormat="1">
      <c r="C340" s="11"/>
      <c r="D340" s="20" t="s">
        <v>177</v>
      </c>
      <c r="E340" s="20" t="s">
        <v>210</v>
      </c>
      <c r="F340" s="789"/>
      <c r="G340" s="20" t="s">
        <v>2976</v>
      </c>
      <c r="H340" s="11" t="s">
        <v>1557</v>
      </c>
      <c r="I340" s="11" t="s">
        <v>1645</v>
      </c>
      <c r="J340" s="11"/>
      <c r="K340" s="20" t="s">
        <v>216</v>
      </c>
      <c r="L340" s="789">
        <f t="shared" ref="L340:Q340" si="77">L146</f>
        <v>0</v>
      </c>
      <c r="M340" s="789">
        <f t="shared" si="77"/>
        <v>0</v>
      </c>
      <c r="N340" s="789">
        <f t="shared" si="77"/>
        <v>0</v>
      </c>
      <c r="O340" s="789">
        <f t="shared" si="77"/>
        <v>0</v>
      </c>
      <c r="P340" s="789">
        <f t="shared" si="77"/>
        <v>0</v>
      </c>
      <c r="Q340" s="789">
        <f t="shared" si="77"/>
        <v>0</v>
      </c>
      <c r="R340" s="11"/>
      <c r="S340" s="23" t="s">
        <v>184</v>
      </c>
      <c r="U340" s="21" t="s">
        <v>2574</v>
      </c>
      <c r="V340" s="21" t="s">
        <v>2425</v>
      </c>
      <c r="X340" s="7" t="s">
        <v>185</v>
      </c>
    </row>
    <row r="341" spans="3:24" s="21" customFormat="1">
      <c r="C341" s="11"/>
      <c r="D341" s="20" t="s">
        <v>177</v>
      </c>
      <c r="E341" s="20" t="s">
        <v>210</v>
      </c>
      <c r="F341" s="789"/>
      <c r="G341" s="20" t="s">
        <v>2976</v>
      </c>
      <c r="H341" s="11" t="s">
        <v>1557</v>
      </c>
      <c r="I341" s="11" t="s">
        <v>1645</v>
      </c>
      <c r="J341" s="11"/>
      <c r="K341" s="20" t="s">
        <v>216</v>
      </c>
      <c r="L341" s="789">
        <f t="shared" ref="L341:Q341" si="78">L147</f>
        <v>0</v>
      </c>
      <c r="M341" s="789">
        <f t="shared" si="78"/>
        <v>0</v>
      </c>
      <c r="N341" s="789">
        <f t="shared" si="78"/>
        <v>0</v>
      </c>
      <c r="O341" s="789">
        <f t="shared" si="78"/>
        <v>0</v>
      </c>
      <c r="P341" s="789">
        <f t="shared" si="78"/>
        <v>0</v>
      </c>
      <c r="Q341" s="789">
        <f t="shared" si="78"/>
        <v>0</v>
      </c>
      <c r="R341" s="11"/>
      <c r="S341" s="23" t="s">
        <v>184</v>
      </c>
      <c r="U341" s="21" t="s">
        <v>2574</v>
      </c>
      <c r="V341" s="21" t="s">
        <v>2425</v>
      </c>
      <c r="X341" s="7" t="s">
        <v>185</v>
      </c>
    </row>
    <row r="342" spans="3:24" s="21" customFormat="1">
      <c r="C342" s="11"/>
      <c r="D342" s="15" t="s">
        <v>177</v>
      </c>
      <c r="E342" s="15" t="s">
        <v>210</v>
      </c>
      <c r="F342" s="789"/>
      <c r="G342" s="15" t="s">
        <v>2976</v>
      </c>
      <c r="H342" s="11" t="s">
        <v>1557</v>
      </c>
      <c r="I342" s="11" t="s">
        <v>1645</v>
      </c>
      <c r="J342" s="11"/>
      <c r="K342" s="15" t="s">
        <v>216</v>
      </c>
      <c r="L342" s="789">
        <f t="shared" ref="L342:Q342" si="79">L148</f>
        <v>0</v>
      </c>
      <c r="M342" s="789">
        <f t="shared" si="79"/>
        <v>0</v>
      </c>
      <c r="N342" s="789">
        <f t="shared" si="79"/>
        <v>0</v>
      </c>
      <c r="O342" s="789">
        <f t="shared" si="79"/>
        <v>0</v>
      </c>
      <c r="P342" s="789">
        <f t="shared" si="79"/>
        <v>0</v>
      </c>
      <c r="Q342" s="789">
        <f t="shared" si="79"/>
        <v>0</v>
      </c>
      <c r="R342" s="11"/>
      <c r="S342" s="23" t="s">
        <v>184</v>
      </c>
      <c r="T342" s="13"/>
      <c r="U342" s="21" t="s">
        <v>2574</v>
      </c>
      <c r="V342" s="21" t="s">
        <v>2425</v>
      </c>
      <c r="W342" s="13"/>
      <c r="X342" s="15" t="s">
        <v>185</v>
      </c>
    </row>
    <row r="343" spans="3:24" s="21" customFormat="1">
      <c r="C343" s="11"/>
      <c r="D343" s="15" t="s">
        <v>177</v>
      </c>
      <c r="E343" s="15" t="s">
        <v>210</v>
      </c>
      <c r="F343" s="789"/>
      <c r="G343" s="15" t="s">
        <v>2976</v>
      </c>
      <c r="H343" s="11" t="s">
        <v>1557</v>
      </c>
      <c r="I343" s="11" t="s">
        <v>1645</v>
      </c>
      <c r="J343" s="11"/>
      <c r="K343" s="15" t="s">
        <v>216</v>
      </c>
      <c r="L343" s="789">
        <f t="shared" ref="L343:Q343" si="80">L149</f>
        <v>0</v>
      </c>
      <c r="M343" s="789">
        <f t="shared" si="80"/>
        <v>0</v>
      </c>
      <c r="N343" s="789">
        <f t="shared" si="80"/>
        <v>0</v>
      </c>
      <c r="O343" s="789">
        <f t="shared" si="80"/>
        <v>0</v>
      </c>
      <c r="P343" s="789">
        <f t="shared" si="80"/>
        <v>0</v>
      </c>
      <c r="Q343" s="789">
        <f t="shared" si="80"/>
        <v>0</v>
      </c>
      <c r="R343" s="11"/>
      <c r="S343" s="23" t="s">
        <v>184</v>
      </c>
      <c r="T343" s="23"/>
      <c r="U343" s="21" t="s">
        <v>2574</v>
      </c>
      <c r="V343" s="21" t="s">
        <v>2425</v>
      </c>
      <c r="W343" s="23"/>
      <c r="X343" s="15" t="s">
        <v>185</v>
      </c>
    </row>
    <row r="344" spans="3:24" s="21" customFormat="1">
      <c r="C344" s="11"/>
      <c r="D344" s="15" t="s">
        <v>177</v>
      </c>
      <c r="E344" s="15" t="s">
        <v>210</v>
      </c>
      <c r="F344" s="789"/>
      <c r="G344" s="15" t="s">
        <v>2976</v>
      </c>
      <c r="H344" s="11" t="s">
        <v>1557</v>
      </c>
      <c r="I344" s="11" t="s">
        <v>1645</v>
      </c>
      <c r="J344" s="11"/>
      <c r="K344" s="15" t="s">
        <v>216</v>
      </c>
      <c r="L344" s="789">
        <f t="shared" ref="L344:Q345" si="81">L150</f>
        <v>0</v>
      </c>
      <c r="M344" s="789">
        <f t="shared" si="81"/>
        <v>0</v>
      </c>
      <c r="N344" s="789">
        <f t="shared" si="81"/>
        <v>0</v>
      </c>
      <c r="O344" s="789">
        <f t="shared" si="81"/>
        <v>0</v>
      </c>
      <c r="P344" s="789">
        <f t="shared" si="81"/>
        <v>0</v>
      </c>
      <c r="Q344" s="789">
        <f t="shared" si="81"/>
        <v>0</v>
      </c>
      <c r="R344" s="11"/>
      <c r="S344" s="23" t="s">
        <v>184</v>
      </c>
      <c r="T344" s="23"/>
      <c r="U344" s="21" t="s">
        <v>2574</v>
      </c>
      <c r="V344" s="21" t="s">
        <v>2425</v>
      </c>
      <c r="W344" s="23"/>
      <c r="X344" s="15" t="s">
        <v>185</v>
      </c>
    </row>
    <row r="345" spans="3:24" s="21" customFormat="1">
      <c r="C345" s="11"/>
      <c r="D345" s="15" t="s">
        <v>177</v>
      </c>
      <c r="E345" s="15" t="s">
        <v>210</v>
      </c>
      <c r="F345" s="789"/>
      <c r="G345" s="15" t="s">
        <v>2976</v>
      </c>
      <c r="H345" s="11" t="s">
        <v>1557</v>
      </c>
      <c r="I345" s="11" t="s">
        <v>1645</v>
      </c>
      <c r="J345" s="11"/>
      <c r="K345" s="15" t="s">
        <v>216</v>
      </c>
      <c r="L345" s="789">
        <f t="shared" si="81"/>
        <v>0</v>
      </c>
      <c r="M345" s="789">
        <f t="shared" si="81"/>
        <v>0</v>
      </c>
      <c r="N345" s="789">
        <f t="shared" si="81"/>
        <v>0</v>
      </c>
      <c r="O345" s="789">
        <f t="shared" si="81"/>
        <v>0</v>
      </c>
      <c r="P345" s="789">
        <f t="shared" si="81"/>
        <v>0</v>
      </c>
      <c r="Q345" s="789">
        <f t="shared" si="81"/>
        <v>0</v>
      </c>
      <c r="R345" s="11"/>
      <c r="S345" s="23" t="s">
        <v>184</v>
      </c>
      <c r="T345" s="23"/>
      <c r="U345" s="21" t="s">
        <v>2574</v>
      </c>
      <c r="V345" s="21" t="s">
        <v>2425</v>
      </c>
      <c r="W345" s="23"/>
      <c r="X345" s="15" t="s">
        <v>185</v>
      </c>
    </row>
    <row r="346" spans="3:24" s="21" customFormat="1">
      <c r="C346" s="11"/>
      <c r="D346" s="11"/>
      <c r="E346" s="11"/>
      <c r="F346" s="11"/>
      <c r="G346" s="11"/>
      <c r="H346" s="11"/>
      <c r="I346" s="11"/>
      <c r="J346" s="11"/>
      <c r="K346" s="11"/>
      <c r="L346" s="11"/>
      <c r="M346" s="11"/>
      <c r="N346" s="11"/>
      <c r="O346" s="11"/>
      <c r="P346" s="11"/>
      <c r="Q346" s="11"/>
      <c r="R346" s="11"/>
      <c r="S346" s="11"/>
      <c r="T346" s="11"/>
      <c r="U346" s="11"/>
      <c r="V346" s="11"/>
      <c r="W346" s="11"/>
      <c r="X346" s="11"/>
    </row>
    <row r="347" spans="3:24" s="21" customFormat="1">
      <c r="C347" s="34" t="s">
        <v>2977</v>
      </c>
      <c r="D347" s="34"/>
      <c r="E347" s="33"/>
      <c r="F347" s="33"/>
      <c r="G347" s="33"/>
      <c r="H347" s="33"/>
      <c r="I347" s="33"/>
      <c r="J347" s="33"/>
      <c r="K347" s="33"/>
      <c r="L347" s="33"/>
      <c r="M347" s="34"/>
      <c r="N347" s="34"/>
      <c r="O347" s="34"/>
      <c r="P347" s="34"/>
      <c r="Q347" s="33"/>
      <c r="R347" s="33"/>
      <c r="S347" s="33"/>
      <c r="T347" s="33"/>
      <c r="U347" s="33"/>
      <c r="V347" s="33"/>
      <c r="W347" s="33"/>
      <c r="X347" s="33"/>
    </row>
    <row r="348" spans="3:24" s="21" customFormat="1">
      <c r="C348" s="12"/>
      <c r="D348" s="12"/>
      <c r="E348" s="12"/>
      <c r="F348" s="22"/>
      <c r="G348" s="12"/>
      <c r="H348" s="7"/>
      <c r="I348" s="7"/>
      <c r="J348" s="7"/>
      <c r="K348" s="7"/>
      <c r="L348" s="7"/>
      <c r="M348" s="7"/>
      <c r="N348" s="7"/>
      <c r="O348" s="7"/>
      <c r="P348" s="7"/>
      <c r="Q348" s="7"/>
      <c r="R348" s="12"/>
      <c r="S348" s="22"/>
      <c r="T348" s="22"/>
      <c r="U348" s="22"/>
      <c r="V348" s="22"/>
      <c r="W348" s="22"/>
      <c r="X348" s="15"/>
    </row>
    <row r="349" spans="3:24" s="21" customFormat="1">
      <c r="C349" s="11"/>
      <c r="D349" s="20" t="s">
        <v>177</v>
      </c>
      <c r="E349" s="20" t="s">
        <v>210</v>
      </c>
      <c r="F349" s="789"/>
      <c r="G349" s="83" t="s">
        <v>2976</v>
      </c>
      <c r="H349" s="83" t="s">
        <v>2977</v>
      </c>
      <c r="I349" s="11" t="s">
        <v>2983</v>
      </c>
      <c r="J349" s="20" t="s">
        <v>2647</v>
      </c>
      <c r="K349" s="20" t="s">
        <v>2984</v>
      </c>
      <c r="L349" s="789">
        <f t="shared" ref="L349:Q349" si="82">L155</f>
        <v>0</v>
      </c>
      <c r="M349" s="789">
        <f t="shared" si="82"/>
        <v>0</v>
      </c>
      <c r="N349" s="789">
        <f t="shared" si="82"/>
        <v>0</v>
      </c>
      <c r="O349" s="789">
        <f t="shared" si="82"/>
        <v>0</v>
      </c>
      <c r="P349" s="789">
        <f t="shared" si="82"/>
        <v>0</v>
      </c>
      <c r="Q349" s="789">
        <f t="shared" si="82"/>
        <v>0</v>
      </c>
      <c r="R349" s="789">
        <f t="shared" ref="R349:R364" si="83">R155</f>
        <v>0</v>
      </c>
      <c r="S349" s="23" t="s">
        <v>184</v>
      </c>
      <c r="U349" s="21" t="s">
        <v>2574</v>
      </c>
      <c r="V349" s="21" t="s">
        <v>2425</v>
      </c>
      <c r="X349" s="7" t="s">
        <v>185</v>
      </c>
    </row>
    <row r="350" spans="3:24" s="21" customFormat="1">
      <c r="C350" s="11"/>
      <c r="D350" s="20" t="s">
        <v>177</v>
      </c>
      <c r="E350" s="20" t="s">
        <v>210</v>
      </c>
      <c r="F350" s="789"/>
      <c r="G350" s="20" t="s">
        <v>2976</v>
      </c>
      <c r="H350" s="83" t="s">
        <v>2977</v>
      </c>
      <c r="I350" s="11"/>
      <c r="J350" s="11"/>
      <c r="K350" s="20" t="s">
        <v>216</v>
      </c>
      <c r="L350" s="789">
        <f t="shared" ref="L350:Q350" si="84">L156</f>
        <v>0</v>
      </c>
      <c r="M350" s="789">
        <f t="shared" si="84"/>
        <v>0</v>
      </c>
      <c r="N350" s="789">
        <f t="shared" si="84"/>
        <v>0</v>
      </c>
      <c r="O350" s="789">
        <f t="shared" si="84"/>
        <v>0</v>
      </c>
      <c r="P350" s="789">
        <f t="shared" si="84"/>
        <v>0</v>
      </c>
      <c r="Q350" s="789">
        <f t="shared" si="84"/>
        <v>0</v>
      </c>
      <c r="R350" s="789">
        <f t="shared" si="83"/>
        <v>0</v>
      </c>
      <c r="S350" s="23" t="s">
        <v>184</v>
      </c>
      <c r="U350" s="21" t="s">
        <v>2574</v>
      </c>
      <c r="V350" s="21" t="s">
        <v>2425</v>
      </c>
      <c r="X350" s="7" t="s">
        <v>185</v>
      </c>
    </row>
    <row r="351" spans="3:24" s="21" customFormat="1">
      <c r="C351" s="11"/>
      <c r="D351" s="20" t="s">
        <v>177</v>
      </c>
      <c r="E351" s="20" t="s">
        <v>210</v>
      </c>
      <c r="F351" s="789"/>
      <c r="G351" s="20" t="s">
        <v>2976</v>
      </c>
      <c r="H351" s="11" t="s">
        <v>2977</v>
      </c>
      <c r="I351" s="11"/>
      <c r="J351" s="11"/>
      <c r="K351" s="20" t="s">
        <v>216</v>
      </c>
      <c r="L351" s="789">
        <f t="shared" ref="L351:Q351" si="85">L157</f>
        <v>0</v>
      </c>
      <c r="M351" s="789">
        <f t="shared" si="85"/>
        <v>0</v>
      </c>
      <c r="N351" s="789">
        <f t="shared" si="85"/>
        <v>0</v>
      </c>
      <c r="O351" s="789">
        <f t="shared" si="85"/>
        <v>0</v>
      </c>
      <c r="P351" s="789">
        <f t="shared" si="85"/>
        <v>0</v>
      </c>
      <c r="Q351" s="789">
        <f t="shared" si="85"/>
        <v>0</v>
      </c>
      <c r="R351" s="789">
        <f t="shared" si="83"/>
        <v>0</v>
      </c>
      <c r="S351" s="23" t="s">
        <v>184</v>
      </c>
      <c r="U351" s="21" t="s">
        <v>2574</v>
      </c>
      <c r="V351" s="21" t="s">
        <v>2425</v>
      </c>
      <c r="X351" s="7" t="s">
        <v>185</v>
      </c>
    </row>
    <row r="352" spans="3:24" s="21" customFormat="1">
      <c r="C352" s="11"/>
      <c r="D352" s="20" t="s">
        <v>177</v>
      </c>
      <c r="E352" s="20" t="s">
        <v>210</v>
      </c>
      <c r="F352" s="789"/>
      <c r="G352" s="20" t="s">
        <v>2976</v>
      </c>
      <c r="H352" s="11" t="s">
        <v>2977</v>
      </c>
      <c r="I352" s="11"/>
      <c r="J352" s="11"/>
      <c r="K352" s="20" t="s">
        <v>216</v>
      </c>
      <c r="L352" s="789">
        <f t="shared" ref="L352:Q352" si="86">L158</f>
        <v>0</v>
      </c>
      <c r="M352" s="789">
        <f t="shared" si="86"/>
        <v>0</v>
      </c>
      <c r="N352" s="789">
        <f t="shared" si="86"/>
        <v>0</v>
      </c>
      <c r="O352" s="789">
        <f t="shared" si="86"/>
        <v>0</v>
      </c>
      <c r="P352" s="789">
        <f t="shared" si="86"/>
        <v>0</v>
      </c>
      <c r="Q352" s="789">
        <f t="shared" si="86"/>
        <v>0</v>
      </c>
      <c r="R352" s="789">
        <f t="shared" si="83"/>
        <v>0</v>
      </c>
      <c r="S352" s="23" t="s">
        <v>184</v>
      </c>
      <c r="U352" s="21" t="s">
        <v>2574</v>
      </c>
      <c r="V352" s="21" t="s">
        <v>2425</v>
      </c>
      <c r="X352" s="7" t="s">
        <v>185</v>
      </c>
    </row>
    <row r="353" spans="3:24" s="21" customFormat="1">
      <c r="C353" s="11"/>
      <c r="D353" s="15" t="s">
        <v>177</v>
      </c>
      <c r="E353" s="15" t="s">
        <v>210</v>
      </c>
      <c r="F353" s="789"/>
      <c r="G353" s="15" t="s">
        <v>2976</v>
      </c>
      <c r="H353" s="11" t="s">
        <v>2977</v>
      </c>
      <c r="I353" s="11"/>
      <c r="J353" s="11"/>
      <c r="K353" s="15" t="s">
        <v>216</v>
      </c>
      <c r="L353" s="789">
        <f t="shared" ref="L353:Q353" si="87">L159</f>
        <v>0</v>
      </c>
      <c r="M353" s="789">
        <f t="shared" si="87"/>
        <v>0</v>
      </c>
      <c r="N353" s="789">
        <f t="shared" si="87"/>
        <v>0</v>
      </c>
      <c r="O353" s="789">
        <f t="shared" si="87"/>
        <v>0</v>
      </c>
      <c r="P353" s="789">
        <f t="shared" si="87"/>
        <v>0</v>
      </c>
      <c r="Q353" s="789">
        <f t="shared" si="87"/>
        <v>0</v>
      </c>
      <c r="R353" s="789">
        <f t="shared" si="83"/>
        <v>0</v>
      </c>
      <c r="S353" s="23" t="s">
        <v>184</v>
      </c>
      <c r="T353" s="13"/>
      <c r="U353" s="21" t="s">
        <v>2574</v>
      </c>
      <c r="V353" s="21" t="s">
        <v>2425</v>
      </c>
      <c r="W353" s="13"/>
      <c r="X353" s="15" t="s">
        <v>185</v>
      </c>
    </row>
    <row r="354" spans="3:24" s="21" customFormat="1">
      <c r="C354" s="11"/>
      <c r="D354" s="15" t="s">
        <v>177</v>
      </c>
      <c r="E354" s="15" t="s">
        <v>210</v>
      </c>
      <c r="F354" s="789"/>
      <c r="G354" s="15" t="s">
        <v>2976</v>
      </c>
      <c r="H354" s="11" t="s">
        <v>2977</v>
      </c>
      <c r="I354" s="11"/>
      <c r="J354" s="11"/>
      <c r="K354" s="15" t="s">
        <v>216</v>
      </c>
      <c r="L354" s="789">
        <f t="shared" ref="L354:Q354" si="88">L160</f>
        <v>0</v>
      </c>
      <c r="M354" s="789">
        <f t="shared" si="88"/>
        <v>0</v>
      </c>
      <c r="N354" s="789">
        <f t="shared" si="88"/>
        <v>0</v>
      </c>
      <c r="O354" s="789">
        <f t="shared" si="88"/>
        <v>0</v>
      </c>
      <c r="P354" s="789">
        <f t="shared" si="88"/>
        <v>0</v>
      </c>
      <c r="Q354" s="789">
        <f t="shared" si="88"/>
        <v>0</v>
      </c>
      <c r="R354" s="789">
        <f t="shared" si="83"/>
        <v>0</v>
      </c>
      <c r="S354" s="23" t="s">
        <v>184</v>
      </c>
      <c r="T354" s="23"/>
      <c r="U354" s="21" t="s">
        <v>2574</v>
      </c>
      <c r="V354" s="21" t="s">
        <v>2425</v>
      </c>
      <c r="W354" s="23"/>
      <c r="X354" s="15" t="s">
        <v>185</v>
      </c>
    </row>
    <row r="355" spans="3:24" s="21" customFormat="1">
      <c r="C355" s="11"/>
      <c r="D355" s="15" t="s">
        <v>177</v>
      </c>
      <c r="E355" s="15" t="s">
        <v>210</v>
      </c>
      <c r="F355" s="789"/>
      <c r="G355" s="15" t="s">
        <v>2976</v>
      </c>
      <c r="H355" s="11" t="s">
        <v>2977</v>
      </c>
      <c r="I355" s="11"/>
      <c r="J355" s="11"/>
      <c r="K355" s="15" t="s">
        <v>216</v>
      </c>
      <c r="L355" s="789">
        <f t="shared" ref="L355:Q355" si="89">L161</f>
        <v>0</v>
      </c>
      <c r="M355" s="789">
        <f t="shared" si="89"/>
        <v>0</v>
      </c>
      <c r="N355" s="789">
        <f t="shared" si="89"/>
        <v>0</v>
      </c>
      <c r="O355" s="789">
        <f t="shared" si="89"/>
        <v>0</v>
      </c>
      <c r="P355" s="789">
        <f t="shared" si="89"/>
        <v>0</v>
      </c>
      <c r="Q355" s="789">
        <f t="shared" si="89"/>
        <v>0</v>
      </c>
      <c r="R355" s="789">
        <f t="shared" si="83"/>
        <v>0</v>
      </c>
      <c r="S355" s="23" t="s">
        <v>184</v>
      </c>
      <c r="T355" s="23"/>
      <c r="U355" s="21" t="s">
        <v>2574</v>
      </c>
      <c r="V355" s="21" t="s">
        <v>2425</v>
      </c>
      <c r="W355" s="23"/>
      <c r="X355" s="15" t="s">
        <v>185</v>
      </c>
    </row>
    <row r="356" spans="3:24" s="21" customFormat="1">
      <c r="C356" s="11"/>
      <c r="D356" s="15" t="s">
        <v>177</v>
      </c>
      <c r="E356" s="15" t="s">
        <v>210</v>
      </c>
      <c r="F356" s="789"/>
      <c r="G356" s="15" t="s">
        <v>2976</v>
      </c>
      <c r="H356" s="11" t="s">
        <v>2977</v>
      </c>
      <c r="I356" s="11"/>
      <c r="J356" s="11"/>
      <c r="K356" s="15" t="s">
        <v>216</v>
      </c>
      <c r="L356" s="789">
        <f t="shared" ref="L356:Q356" si="90">L162</f>
        <v>0</v>
      </c>
      <c r="M356" s="789">
        <f t="shared" si="90"/>
        <v>0</v>
      </c>
      <c r="N356" s="789">
        <f t="shared" si="90"/>
        <v>0</v>
      </c>
      <c r="O356" s="789">
        <f t="shared" si="90"/>
        <v>0</v>
      </c>
      <c r="P356" s="789">
        <f t="shared" si="90"/>
        <v>0</v>
      </c>
      <c r="Q356" s="789">
        <f t="shared" si="90"/>
        <v>0</v>
      </c>
      <c r="R356" s="789">
        <f t="shared" si="83"/>
        <v>0</v>
      </c>
      <c r="S356" s="23" t="s">
        <v>184</v>
      </c>
      <c r="T356" s="23"/>
      <c r="U356" s="21" t="s">
        <v>2574</v>
      </c>
      <c r="V356" s="21" t="s">
        <v>2425</v>
      </c>
      <c r="W356" s="23"/>
      <c r="X356" s="15" t="s">
        <v>185</v>
      </c>
    </row>
    <row r="357" spans="3:24" s="21" customFormat="1">
      <c r="C357" s="11"/>
      <c r="D357" s="20" t="s">
        <v>177</v>
      </c>
      <c r="E357" s="20" t="s">
        <v>210</v>
      </c>
      <c r="F357" s="789"/>
      <c r="G357" s="20" t="s">
        <v>2976</v>
      </c>
      <c r="H357" s="11" t="s">
        <v>2977</v>
      </c>
      <c r="I357" s="11"/>
      <c r="J357" s="11"/>
      <c r="K357" s="20" t="s">
        <v>216</v>
      </c>
      <c r="L357" s="789">
        <f t="shared" ref="L357:Q357" si="91">L163</f>
        <v>0</v>
      </c>
      <c r="M357" s="789">
        <f t="shared" si="91"/>
        <v>0</v>
      </c>
      <c r="N357" s="789">
        <f t="shared" si="91"/>
        <v>0</v>
      </c>
      <c r="O357" s="789">
        <f t="shared" si="91"/>
        <v>0</v>
      </c>
      <c r="P357" s="789">
        <f t="shared" si="91"/>
        <v>0</v>
      </c>
      <c r="Q357" s="789">
        <f t="shared" si="91"/>
        <v>0</v>
      </c>
      <c r="R357" s="789">
        <f t="shared" si="83"/>
        <v>0</v>
      </c>
      <c r="S357" s="23" t="s">
        <v>184</v>
      </c>
      <c r="U357" s="21" t="s">
        <v>2574</v>
      </c>
      <c r="V357" s="21" t="s">
        <v>2425</v>
      </c>
      <c r="X357" s="7" t="s">
        <v>185</v>
      </c>
    </row>
    <row r="358" spans="3:24" s="21" customFormat="1">
      <c r="C358" s="11"/>
      <c r="D358" s="20" t="s">
        <v>177</v>
      </c>
      <c r="E358" s="20" t="s">
        <v>210</v>
      </c>
      <c r="F358" s="789"/>
      <c r="G358" s="20" t="s">
        <v>2976</v>
      </c>
      <c r="H358" s="11" t="s">
        <v>2977</v>
      </c>
      <c r="I358" s="11"/>
      <c r="J358" s="11"/>
      <c r="K358" s="20" t="s">
        <v>216</v>
      </c>
      <c r="L358" s="789">
        <f t="shared" ref="L358:Q358" si="92">L164</f>
        <v>0</v>
      </c>
      <c r="M358" s="789">
        <f t="shared" si="92"/>
        <v>0</v>
      </c>
      <c r="N358" s="789">
        <f t="shared" si="92"/>
        <v>0</v>
      </c>
      <c r="O358" s="789">
        <f t="shared" si="92"/>
        <v>0</v>
      </c>
      <c r="P358" s="789">
        <f t="shared" si="92"/>
        <v>0</v>
      </c>
      <c r="Q358" s="789">
        <f t="shared" si="92"/>
        <v>0</v>
      </c>
      <c r="R358" s="789">
        <f t="shared" si="83"/>
        <v>0</v>
      </c>
      <c r="S358" s="23" t="s">
        <v>184</v>
      </c>
      <c r="U358" s="21" t="s">
        <v>2574</v>
      </c>
      <c r="V358" s="21" t="s">
        <v>2425</v>
      </c>
      <c r="X358" s="7" t="s">
        <v>185</v>
      </c>
    </row>
    <row r="359" spans="3:24" s="21" customFormat="1">
      <c r="C359" s="11"/>
      <c r="D359" s="20" t="s">
        <v>177</v>
      </c>
      <c r="E359" s="20" t="s">
        <v>210</v>
      </c>
      <c r="F359" s="789"/>
      <c r="G359" s="20" t="s">
        <v>2976</v>
      </c>
      <c r="H359" s="11" t="s">
        <v>2977</v>
      </c>
      <c r="I359" s="11"/>
      <c r="J359" s="11"/>
      <c r="K359" s="20" t="s">
        <v>216</v>
      </c>
      <c r="L359" s="789">
        <f t="shared" ref="L359:Q359" si="93">L165</f>
        <v>0</v>
      </c>
      <c r="M359" s="789">
        <f t="shared" si="93"/>
        <v>0</v>
      </c>
      <c r="N359" s="789">
        <f t="shared" si="93"/>
        <v>0</v>
      </c>
      <c r="O359" s="789">
        <f t="shared" si="93"/>
        <v>0</v>
      </c>
      <c r="P359" s="789">
        <f t="shared" si="93"/>
        <v>0</v>
      </c>
      <c r="Q359" s="789">
        <f t="shared" si="93"/>
        <v>0</v>
      </c>
      <c r="R359" s="789">
        <f t="shared" si="83"/>
        <v>0</v>
      </c>
      <c r="S359" s="23" t="s">
        <v>184</v>
      </c>
      <c r="U359" s="21" t="s">
        <v>2574</v>
      </c>
      <c r="V359" s="21" t="s">
        <v>2425</v>
      </c>
      <c r="X359" s="7" t="s">
        <v>185</v>
      </c>
    </row>
    <row r="360" spans="3:24" s="21" customFormat="1">
      <c r="C360" s="11"/>
      <c r="D360" s="20" t="s">
        <v>177</v>
      </c>
      <c r="E360" s="20" t="s">
        <v>210</v>
      </c>
      <c r="F360" s="789"/>
      <c r="G360" s="20" t="s">
        <v>2976</v>
      </c>
      <c r="H360" s="11" t="s">
        <v>2977</v>
      </c>
      <c r="I360" s="11"/>
      <c r="J360" s="11"/>
      <c r="K360" s="20" t="s">
        <v>216</v>
      </c>
      <c r="L360" s="789">
        <f t="shared" ref="L360:Q360" si="94">L166</f>
        <v>0</v>
      </c>
      <c r="M360" s="789">
        <f t="shared" si="94"/>
        <v>0</v>
      </c>
      <c r="N360" s="789">
        <f t="shared" si="94"/>
        <v>0</v>
      </c>
      <c r="O360" s="789">
        <f t="shared" si="94"/>
        <v>0</v>
      </c>
      <c r="P360" s="789">
        <f t="shared" si="94"/>
        <v>0</v>
      </c>
      <c r="Q360" s="789">
        <f t="shared" si="94"/>
        <v>0</v>
      </c>
      <c r="R360" s="789">
        <f t="shared" si="83"/>
        <v>0</v>
      </c>
      <c r="S360" s="23" t="s">
        <v>184</v>
      </c>
      <c r="U360" s="21" t="s">
        <v>2574</v>
      </c>
      <c r="V360" s="21" t="s">
        <v>2425</v>
      </c>
      <c r="X360" s="7" t="s">
        <v>185</v>
      </c>
    </row>
    <row r="361" spans="3:24" s="21" customFormat="1">
      <c r="C361" s="11"/>
      <c r="D361" s="15" t="s">
        <v>177</v>
      </c>
      <c r="E361" s="15" t="s">
        <v>210</v>
      </c>
      <c r="F361" s="789"/>
      <c r="G361" s="15" t="s">
        <v>2976</v>
      </c>
      <c r="H361" s="11" t="s">
        <v>2977</v>
      </c>
      <c r="I361" s="11"/>
      <c r="J361" s="11"/>
      <c r="K361" s="15" t="s">
        <v>216</v>
      </c>
      <c r="L361" s="789">
        <f t="shared" ref="L361:Q361" si="95">L167</f>
        <v>0</v>
      </c>
      <c r="M361" s="789">
        <f t="shared" si="95"/>
        <v>0</v>
      </c>
      <c r="N361" s="789">
        <f t="shared" si="95"/>
        <v>0</v>
      </c>
      <c r="O361" s="789">
        <f t="shared" si="95"/>
        <v>0</v>
      </c>
      <c r="P361" s="789">
        <f t="shared" si="95"/>
        <v>0</v>
      </c>
      <c r="Q361" s="789">
        <f t="shared" si="95"/>
        <v>0</v>
      </c>
      <c r="R361" s="789">
        <f t="shared" si="83"/>
        <v>0</v>
      </c>
      <c r="S361" s="23" t="s">
        <v>184</v>
      </c>
      <c r="T361" s="13"/>
      <c r="U361" s="21" t="s">
        <v>2574</v>
      </c>
      <c r="V361" s="21" t="s">
        <v>2425</v>
      </c>
      <c r="W361" s="13"/>
      <c r="X361" s="15" t="s">
        <v>185</v>
      </c>
    </row>
    <row r="362" spans="3:24" s="21" customFormat="1">
      <c r="C362" s="11"/>
      <c r="D362" s="15" t="s">
        <v>177</v>
      </c>
      <c r="E362" s="15" t="s">
        <v>210</v>
      </c>
      <c r="F362" s="789"/>
      <c r="G362" s="15" t="s">
        <v>2976</v>
      </c>
      <c r="H362" s="11" t="s">
        <v>2977</v>
      </c>
      <c r="I362" s="11"/>
      <c r="J362" s="11"/>
      <c r="K362" s="15" t="s">
        <v>216</v>
      </c>
      <c r="L362" s="789">
        <f t="shared" ref="L362:Q362" si="96">L168</f>
        <v>0</v>
      </c>
      <c r="M362" s="789">
        <f t="shared" si="96"/>
        <v>0</v>
      </c>
      <c r="N362" s="789">
        <f t="shared" si="96"/>
        <v>0</v>
      </c>
      <c r="O362" s="789">
        <f t="shared" si="96"/>
        <v>0</v>
      </c>
      <c r="P362" s="789">
        <f t="shared" si="96"/>
        <v>0</v>
      </c>
      <c r="Q362" s="789">
        <f t="shared" si="96"/>
        <v>0</v>
      </c>
      <c r="R362" s="789">
        <f t="shared" si="83"/>
        <v>0</v>
      </c>
      <c r="S362" s="23" t="s">
        <v>184</v>
      </c>
      <c r="T362" s="23"/>
      <c r="U362" s="21" t="s">
        <v>2574</v>
      </c>
      <c r="V362" s="21" t="s">
        <v>2425</v>
      </c>
      <c r="W362" s="23"/>
      <c r="X362" s="15" t="s">
        <v>185</v>
      </c>
    </row>
    <row r="363" spans="3:24" s="21" customFormat="1">
      <c r="C363" s="11"/>
      <c r="D363" s="15" t="s">
        <v>177</v>
      </c>
      <c r="E363" s="15" t="s">
        <v>210</v>
      </c>
      <c r="F363" s="789"/>
      <c r="G363" s="15" t="s">
        <v>2976</v>
      </c>
      <c r="H363" s="11" t="s">
        <v>2977</v>
      </c>
      <c r="I363" s="11"/>
      <c r="J363" s="11"/>
      <c r="K363" s="15" t="s">
        <v>216</v>
      </c>
      <c r="L363" s="789">
        <f t="shared" ref="L363:Q364" si="97">L169</f>
        <v>0</v>
      </c>
      <c r="M363" s="789">
        <f t="shared" si="97"/>
        <v>0</v>
      </c>
      <c r="N363" s="789">
        <f t="shared" si="97"/>
        <v>0</v>
      </c>
      <c r="O363" s="789">
        <f t="shared" si="97"/>
        <v>0</v>
      </c>
      <c r="P363" s="789">
        <f t="shared" si="97"/>
        <v>0</v>
      </c>
      <c r="Q363" s="789">
        <f t="shared" si="97"/>
        <v>0</v>
      </c>
      <c r="R363" s="789">
        <f t="shared" si="83"/>
        <v>0</v>
      </c>
      <c r="S363" s="23" t="s">
        <v>184</v>
      </c>
      <c r="T363" s="23"/>
      <c r="U363" s="21" t="s">
        <v>2574</v>
      </c>
      <c r="V363" s="21" t="s">
        <v>2425</v>
      </c>
      <c r="W363" s="23"/>
      <c r="X363" s="15" t="s">
        <v>185</v>
      </c>
    </row>
    <row r="364" spans="3:24" s="21" customFormat="1">
      <c r="C364" s="11"/>
      <c r="D364" s="15" t="s">
        <v>177</v>
      </c>
      <c r="E364" s="15" t="s">
        <v>210</v>
      </c>
      <c r="F364" s="789"/>
      <c r="G364" s="15" t="s">
        <v>2976</v>
      </c>
      <c r="H364" s="11" t="s">
        <v>2977</v>
      </c>
      <c r="I364" s="11"/>
      <c r="J364" s="11"/>
      <c r="K364" s="15" t="s">
        <v>216</v>
      </c>
      <c r="L364" s="789">
        <f t="shared" si="97"/>
        <v>0</v>
      </c>
      <c r="M364" s="789">
        <f t="shared" si="97"/>
        <v>0</v>
      </c>
      <c r="N364" s="789">
        <f t="shared" si="97"/>
        <v>0</v>
      </c>
      <c r="O364" s="789">
        <f t="shared" si="97"/>
        <v>0</v>
      </c>
      <c r="P364" s="789">
        <f t="shared" si="97"/>
        <v>0</v>
      </c>
      <c r="Q364" s="789">
        <f t="shared" si="97"/>
        <v>0</v>
      </c>
      <c r="R364" s="789">
        <f t="shared" si="83"/>
        <v>0</v>
      </c>
      <c r="S364" s="23" t="s">
        <v>184</v>
      </c>
      <c r="T364" s="23"/>
      <c r="U364" s="21" t="s">
        <v>2574</v>
      </c>
      <c r="V364" s="21" t="s">
        <v>2425</v>
      </c>
      <c r="W364" s="23"/>
      <c r="X364" s="15" t="s">
        <v>185</v>
      </c>
    </row>
    <row r="365" spans="3:24" s="21" customFormat="1">
      <c r="C365" s="11"/>
      <c r="D365" s="11"/>
      <c r="E365" s="11"/>
      <c r="F365" s="11"/>
      <c r="G365" s="11"/>
      <c r="H365" s="11"/>
      <c r="I365" s="11"/>
      <c r="J365" s="11"/>
      <c r="K365" s="11"/>
      <c r="L365" s="11"/>
      <c r="M365" s="11"/>
      <c r="N365" s="11"/>
      <c r="O365" s="11"/>
      <c r="P365" s="11"/>
      <c r="Q365" s="11"/>
      <c r="R365" s="11"/>
      <c r="S365" s="11"/>
      <c r="T365" s="11"/>
      <c r="U365" s="11"/>
      <c r="V365" s="11"/>
      <c r="W365" s="11"/>
      <c r="X365" s="11"/>
    </row>
    <row r="366" spans="3:24" s="21" customFormat="1">
      <c r="C366" s="34" t="s">
        <v>1581</v>
      </c>
      <c r="D366" s="34"/>
      <c r="E366" s="33"/>
      <c r="F366" s="33"/>
      <c r="G366" s="33"/>
      <c r="H366" s="33"/>
      <c r="I366" s="33"/>
      <c r="J366" s="33"/>
      <c r="K366" s="33"/>
      <c r="L366" s="33"/>
      <c r="M366" s="34"/>
      <c r="N366" s="34"/>
      <c r="O366" s="34"/>
      <c r="P366" s="34"/>
      <c r="Q366" s="33"/>
      <c r="R366" s="33"/>
      <c r="S366" s="33"/>
      <c r="T366" s="33"/>
      <c r="U366" s="33"/>
      <c r="V366" s="33"/>
      <c r="W366" s="33"/>
      <c r="X366" s="33"/>
    </row>
    <row r="367" spans="3:24" s="21" customFormat="1">
      <c r="C367" s="12"/>
      <c r="D367" s="12"/>
      <c r="E367" s="12"/>
      <c r="F367" s="22"/>
      <c r="G367" s="12"/>
      <c r="H367" s="7"/>
      <c r="I367" s="7"/>
      <c r="J367" s="7"/>
      <c r="K367" s="7"/>
      <c r="L367" s="7"/>
      <c r="M367" s="7"/>
      <c r="N367" s="7"/>
      <c r="O367" s="7"/>
      <c r="P367" s="7"/>
      <c r="Q367" s="7"/>
      <c r="R367" s="12"/>
      <c r="S367" s="22"/>
      <c r="T367" s="22"/>
      <c r="U367" s="22"/>
      <c r="V367" s="22"/>
      <c r="W367" s="22"/>
      <c r="X367" s="15"/>
    </row>
    <row r="368" spans="3:24" s="21" customFormat="1">
      <c r="C368" s="11"/>
      <c r="D368" s="20" t="s">
        <v>177</v>
      </c>
      <c r="E368" s="20" t="s">
        <v>202</v>
      </c>
      <c r="F368" s="789"/>
      <c r="G368" s="83" t="s">
        <v>2976</v>
      </c>
      <c r="H368" s="11" t="s">
        <v>1581</v>
      </c>
      <c r="I368" s="11"/>
      <c r="J368" s="11"/>
      <c r="K368" s="20" t="s">
        <v>216</v>
      </c>
      <c r="L368" s="789">
        <f t="shared" ref="L368:M368" si="98">L174</f>
        <v>0</v>
      </c>
      <c r="M368" s="789">
        <f t="shared" si="98"/>
        <v>0</v>
      </c>
      <c r="N368" s="789">
        <f>N174</f>
        <v>0</v>
      </c>
      <c r="O368" s="789">
        <f t="shared" ref="O368:Q368" si="99">O174</f>
        <v>0</v>
      </c>
      <c r="P368" s="789">
        <f t="shared" si="99"/>
        <v>0</v>
      </c>
      <c r="Q368" s="789">
        <f t="shared" si="99"/>
        <v>0</v>
      </c>
      <c r="R368" s="789">
        <f>R174</f>
        <v>0</v>
      </c>
      <c r="S368" s="23" t="s">
        <v>184</v>
      </c>
      <c r="U368" s="21" t="s">
        <v>2574</v>
      </c>
      <c r="V368" s="21" t="s">
        <v>2425</v>
      </c>
      <c r="X368" s="7" t="s">
        <v>185</v>
      </c>
    </row>
    <row r="369" spans="4:24" s="21" customFormat="1">
      <c r="D369" s="20" t="s">
        <v>177</v>
      </c>
      <c r="E369" s="20" t="s">
        <v>202</v>
      </c>
      <c r="F369" s="789"/>
      <c r="G369" s="20" t="s">
        <v>2976</v>
      </c>
      <c r="H369" s="11" t="s">
        <v>1581</v>
      </c>
      <c r="I369" s="11"/>
      <c r="J369" s="11"/>
      <c r="K369" s="20" t="s">
        <v>216</v>
      </c>
      <c r="L369" s="789">
        <f t="shared" ref="L369:Q369" si="100">L175</f>
        <v>0</v>
      </c>
      <c r="M369" s="789">
        <f t="shared" si="100"/>
        <v>0</v>
      </c>
      <c r="N369" s="789">
        <f t="shared" si="100"/>
        <v>0</v>
      </c>
      <c r="O369" s="789">
        <f t="shared" si="100"/>
        <v>0</v>
      </c>
      <c r="P369" s="789">
        <f t="shared" si="100"/>
        <v>0</v>
      </c>
      <c r="Q369" s="789">
        <f t="shared" si="100"/>
        <v>0</v>
      </c>
      <c r="R369" s="789">
        <f t="shared" ref="R369" si="101">R175</f>
        <v>0</v>
      </c>
      <c r="S369" s="23" t="s">
        <v>184</v>
      </c>
      <c r="U369" s="21" t="s">
        <v>2574</v>
      </c>
      <c r="V369" s="21" t="s">
        <v>2425</v>
      </c>
      <c r="X369" s="7" t="s">
        <v>185</v>
      </c>
    </row>
    <row r="370" spans="4:24" s="21" customFormat="1">
      <c r="D370" s="20" t="s">
        <v>177</v>
      </c>
      <c r="E370" s="20" t="s">
        <v>202</v>
      </c>
      <c r="F370" s="789"/>
      <c r="G370" s="20" t="s">
        <v>2976</v>
      </c>
      <c r="H370" s="11" t="s">
        <v>1581</v>
      </c>
      <c r="I370" s="11"/>
      <c r="J370" s="11"/>
      <c r="K370" s="20" t="s">
        <v>216</v>
      </c>
      <c r="L370" s="789">
        <f t="shared" ref="L370:Q370" si="102">L176</f>
        <v>0</v>
      </c>
      <c r="M370" s="789">
        <f t="shared" si="102"/>
        <v>0</v>
      </c>
      <c r="N370" s="789">
        <f t="shared" si="102"/>
        <v>0</v>
      </c>
      <c r="O370" s="789">
        <f t="shared" si="102"/>
        <v>0</v>
      </c>
      <c r="P370" s="789">
        <f t="shared" si="102"/>
        <v>0</v>
      </c>
      <c r="Q370" s="789">
        <f t="shared" si="102"/>
        <v>0</v>
      </c>
      <c r="R370" s="789">
        <f t="shared" ref="R370" si="103">R176</f>
        <v>0</v>
      </c>
      <c r="S370" s="23" t="s">
        <v>184</v>
      </c>
      <c r="U370" s="21" t="s">
        <v>2574</v>
      </c>
      <c r="V370" s="21" t="s">
        <v>2425</v>
      </c>
      <c r="X370" s="7" t="s">
        <v>185</v>
      </c>
    </row>
    <row r="371" spans="4:24" s="21" customFormat="1">
      <c r="D371" s="20" t="s">
        <v>177</v>
      </c>
      <c r="E371" s="20" t="s">
        <v>202</v>
      </c>
      <c r="F371" s="789"/>
      <c r="G371" s="20" t="s">
        <v>2976</v>
      </c>
      <c r="H371" s="11" t="s">
        <v>1581</v>
      </c>
      <c r="I371" s="11"/>
      <c r="J371" s="11"/>
      <c r="K371" s="20" t="s">
        <v>216</v>
      </c>
      <c r="L371" s="789">
        <f t="shared" ref="L371:Q371" si="104">L177</f>
        <v>0</v>
      </c>
      <c r="M371" s="789">
        <f t="shared" si="104"/>
        <v>0</v>
      </c>
      <c r="N371" s="789">
        <f t="shared" si="104"/>
        <v>0</v>
      </c>
      <c r="O371" s="789">
        <f t="shared" si="104"/>
        <v>0</v>
      </c>
      <c r="P371" s="789">
        <f t="shared" si="104"/>
        <v>0</v>
      </c>
      <c r="Q371" s="789">
        <f t="shared" si="104"/>
        <v>0</v>
      </c>
      <c r="R371" s="789">
        <f t="shared" ref="R371" si="105">R177</f>
        <v>0</v>
      </c>
      <c r="S371" s="23" t="s">
        <v>184</v>
      </c>
      <c r="U371" s="21" t="s">
        <v>2574</v>
      </c>
      <c r="V371" s="21" t="s">
        <v>2425</v>
      </c>
      <c r="X371" s="7" t="s">
        <v>185</v>
      </c>
    </row>
    <row r="372" spans="4:24" s="21" customFormat="1">
      <c r="D372" s="15" t="s">
        <v>177</v>
      </c>
      <c r="E372" s="15" t="s">
        <v>202</v>
      </c>
      <c r="F372" s="789"/>
      <c r="G372" s="15" t="s">
        <v>2976</v>
      </c>
      <c r="H372" s="11" t="s">
        <v>1581</v>
      </c>
      <c r="I372" s="11"/>
      <c r="J372" s="11"/>
      <c r="K372" s="15" t="s">
        <v>216</v>
      </c>
      <c r="L372" s="789">
        <f t="shared" ref="L372:Q372" si="106">L178</f>
        <v>0</v>
      </c>
      <c r="M372" s="789">
        <f t="shared" si="106"/>
        <v>0</v>
      </c>
      <c r="N372" s="789">
        <f t="shared" si="106"/>
        <v>0</v>
      </c>
      <c r="O372" s="789">
        <f t="shared" si="106"/>
        <v>0</v>
      </c>
      <c r="P372" s="789">
        <f t="shared" si="106"/>
        <v>0</v>
      </c>
      <c r="Q372" s="789">
        <f t="shared" si="106"/>
        <v>0</v>
      </c>
      <c r="R372" s="789">
        <f t="shared" ref="R372" si="107">R178</f>
        <v>0</v>
      </c>
      <c r="S372" s="23" t="s">
        <v>184</v>
      </c>
      <c r="T372" s="13"/>
      <c r="U372" s="21" t="s">
        <v>2574</v>
      </c>
      <c r="V372" s="21" t="s">
        <v>2425</v>
      </c>
      <c r="W372" s="13"/>
      <c r="X372" s="15" t="s">
        <v>185</v>
      </c>
    </row>
    <row r="373" spans="4:24" s="21" customFormat="1">
      <c r="D373" s="15" t="s">
        <v>177</v>
      </c>
      <c r="E373" s="15" t="s">
        <v>202</v>
      </c>
      <c r="F373" s="789"/>
      <c r="G373" s="15" t="s">
        <v>2976</v>
      </c>
      <c r="H373" s="11" t="s">
        <v>1581</v>
      </c>
      <c r="I373" s="11"/>
      <c r="J373" s="11"/>
      <c r="K373" s="15" t="s">
        <v>216</v>
      </c>
      <c r="L373" s="789">
        <f t="shared" ref="L373:Q373" si="108">L179</f>
        <v>0</v>
      </c>
      <c r="M373" s="789">
        <f t="shared" si="108"/>
        <v>0</v>
      </c>
      <c r="N373" s="789">
        <f t="shared" si="108"/>
        <v>0</v>
      </c>
      <c r="O373" s="789">
        <f t="shared" si="108"/>
        <v>0</v>
      </c>
      <c r="P373" s="789">
        <f t="shared" si="108"/>
        <v>0</v>
      </c>
      <c r="Q373" s="789">
        <f t="shared" si="108"/>
        <v>0</v>
      </c>
      <c r="R373" s="789">
        <f t="shared" ref="R373" si="109">R179</f>
        <v>0</v>
      </c>
      <c r="S373" s="23" t="s">
        <v>184</v>
      </c>
      <c r="T373" s="23"/>
      <c r="U373" s="21" t="s">
        <v>2574</v>
      </c>
      <c r="V373" s="21" t="s">
        <v>2425</v>
      </c>
      <c r="W373" s="23"/>
      <c r="X373" s="15" t="s">
        <v>185</v>
      </c>
    </row>
    <row r="374" spans="4:24" s="21" customFormat="1">
      <c r="D374" s="15" t="s">
        <v>177</v>
      </c>
      <c r="E374" s="15" t="s">
        <v>202</v>
      </c>
      <c r="F374" s="789"/>
      <c r="G374" s="15" t="s">
        <v>2976</v>
      </c>
      <c r="H374" s="11" t="s">
        <v>1581</v>
      </c>
      <c r="I374" s="11"/>
      <c r="J374" s="11"/>
      <c r="K374" s="15" t="s">
        <v>216</v>
      </c>
      <c r="L374" s="789">
        <f t="shared" ref="L374:Q374" si="110">L180</f>
        <v>0</v>
      </c>
      <c r="M374" s="789">
        <f t="shared" si="110"/>
        <v>0</v>
      </c>
      <c r="N374" s="789">
        <f t="shared" si="110"/>
        <v>0</v>
      </c>
      <c r="O374" s="789">
        <f t="shared" si="110"/>
        <v>0</v>
      </c>
      <c r="P374" s="789">
        <f t="shared" si="110"/>
        <v>0</v>
      </c>
      <c r="Q374" s="789">
        <f t="shared" si="110"/>
        <v>0</v>
      </c>
      <c r="R374" s="789">
        <f t="shared" ref="R374" si="111">R180</f>
        <v>0</v>
      </c>
      <c r="S374" s="23" t="s">
        <v>184</v>
      </c>
      <c r="T374" s="23"/>
      <c r="U374" s="21" t="s">
        <v>2574</v>
      </c>
      <c r="V374" s="21" t="s">
        <v>2425</v>
      </c>
      <c r="W374" s="23"/>
      <c r="X374" s="15" t="s">
        <v>185</v>
      </c>
    </row>
    <row r="375" spans="4:24" s="21" customFormat="1">
      <c r="D375" s="15" t="s">
        <v>177</v>
      </c>
      <c r="E375" s="15" t="s">
        <v>202</v>
      </c>
      <c r="F375" s="789"/>
      <c r="G375" s="15" t="s">
        <v>2976</v>
      </c>
      <c r="H375" s="11" t="s">
        <v>1581</v>
      </c>
      <c r="I375" s="11"/>
      <c r="J375" s="11"/>
      <c r="K375" s="15" t="s">
        <v>216</v>
      </c>
      <c r="L375" s="789">
        <f t="shared" ref="L375:Q375" si="112">L181</f>
        <v>0</v>
      </c>
      <c r="M375" s="789">
        <f t="shared" si="112"/>
        <v>0</v>
      </c>
      <c r="N375" s="789">
        <f t="shared" si="112"/>
        <v>0</v>
      </c>
      <c r="O375" s="789">
        <f t="shared" si="112"/>
        <v>0</v>
      </c>
      <c r="P375" s="789">
        <f t="shared" si="112"/>
        <v>0</v>
      </c>
      <c r="Q375" s="789">
        <f t="shared" si="112"/>
        <v>0</v>
      </c>
      <c r="R375" s="789">
        <f t="shared" ref="R375" si="113">R181</f>
        <v>0</v>
      </c>
      <c r="S375" s="23" t="s">
        <v>184</v>
      </c>
      <c r="T375" s="23"/>
      <c r="U375" s="21" t="s">
        <v>2574</v>
      </c>
      <c r="V375" s="21" t="s">
        <v>2425</v>
      </c>
      <c r="W375" s="23"/>
      <c r="X375" s="15" t="s">
        <v>185</v>
      </c>
    </row>
    <row r="376" spans="4:24" s="21" customFormat="1">
      <c r="D376" s="20" t="s">
        <v>177</v>
      </c>
      <c r="E376" s="20" t="s">
        <v>202</v>
      </c>
      <c r="F376" s="789"/>
      <c r="G376" s="20" t="s">
        <v>2976</v>
      </c>
      <c r="H376" s="11" t="s">
        <v>1581</v>
      </c>
      <c r="I376" s="11"/>
      <c r="J376" s="11"/>
      <c r="K376" s="20" t="s">
        <v>216</v>
      </c>
      <c r="L376" s="789">
        <f t="shared" ref="L376:Q376" si="114">L182</f>
        <v>0</v>
      </c>
      <c r="M376" s="789">
        <f t="shared" si="114"/>
        <v>0</v>
      </c>
      <c r="N376" s="789">
        <f t="shared" si="114"/>
        <v>0</v>
      </c>
      <c r="O376" s="789">
        <f t="shared" si="114"/>
        <v>0</v>
      </c>
      <c r="P376" s="789">
        <f t="shared" si="114"/>
        <v>0</v>
      </c>
      <c r="Q376" s="789">
        <f t="shared" si="114"/>
        <v>0</v>
      </c>
      <c r="R376" s="789">
        <f t="shared" ref="R376" si="115">R182</f>
        <v>0</v>
      </c>
      <c r="S376" s="23" t="s">
        <v>184</v>
      </c>
      <c r="U376" s="21" t="s">
        <v>2574</v>
      </c>
      <c r="V376" s="21" t="s">
        <v>2425</v>
      </c>
      <c r="X376" s="7" t="s">
        <v>185</v>
      </c>
    </row>
    <row r="377" spans="4:24" s="21" customFormat="1">
      <c r="D377" s="20" t="s">
        <v>177</v>
      </c>
      <c r="E377" s="20" t="s">
        <v>202</v>
      </c>
      <c r="F377" s="789"/>
      <c r="G377" s="20" t="s">
        <v>2976</v>
      </c>
      <c r="H377" s="11" t="s">
        <v>1581</v>
      </c>
      <c r="I377" s="11"/>
      <c r="J377" s="11"/>
      <c r="K377" s="20" t="s">
        <v>216</v>
      </c>
      <c r="L377" s="789">
        <f t="shared" ref="L377:Q377" si="116">L183</f>
        <v>0</v>
      </c>
      <c r="M377" s="789">
        <f t="shared" si="116"/>
        <v>0</v>
      </c>
      <c r="N377" s="789">
        <f t="shared" si="116"/>
        <v>0</v>
      </c>
      <c r="O377" s="789">
        <f t="shared" si="116"/>
        <v>0</v>
      </c>
      <c r="P377" s="789">
        <f t="shared" si="116"/>
        <v>0</v>
      </c>
      <c r="Q377" s="789">
        <f t="shared" si="116"/>
        <v>0</v>
      </c>
      <c r="R377" s="789">
        <f t="shared" ref="R377" si="117">R183</f>
        <v>0</v>
      </c>
      <c r="S377" s="23" t="s">
        <v>184</v>
      </c>
      <c r="U377" s="21" t="s">
        <v>2574</v>
      </c>
      <c r="V377" s="21" t="s">
        <v>2425</v>
      </c>
      <c r="X377" s="7" t="s">
        <v>185</v>
      </c>
    </row>
    <row r="378" spans="4:24" s="21" customFormat="1">
      <c r="D378" s="20" t="s">
        <v>177</v>
      </c>
      <c r="E378" s="20" t="s">
        <v>202</v>
      </c>
      <c r="F378" s="789"/>
      <c r="G378" s="20" t="s">
        <v>2976</v>
      </c>
      <c r="H378" s="11" t="s">
        <v>1581</v>
      </c>
      <c r="I378" s="11"/>
      <c r="J378" s="11"/>
      <c r="K378" s="20" t="s">
        <v>216</v>
      </c>
      <c r="L378" s="789">
        <f t="shared" ref="L378:Q378" si="118">L184</f>
        <v>0</v>
      </c>
      <c r="M378" s="789">
        <f t="shared" si="118"/>
        <v>0</v>
      </c>
      <c r="N378" s="789">
        <f t="shared" si="118"/>
        <v>0</v>
      </c>
      <c r="O378" s="789">
        <f t="shared" si="118"/>
        <v>0</v>
      </c>
      <c r="P378" s="789">
        <f t="shared" si="118"/>
        <v>0</v>
      </c>
      <c r="Q378" s="789">
        <f t="shared" si="118"/>
        <v>0</v>
      </c>
      <c r="R378" s="789">
        <f t="shared" ref="R378" si="119">R184</f>
        <v>0</v>
      </c>
      <c r="S378" s="23" t="s">
        <v>184</v>
      </c>
      <c r="U378" s="21" t="s">
        <v>2574</v>
      </c>
      <c r="V378" s="21" t="s">
        <v>2425</v>
      </c>
      <c r="X378" s="7" t="s">
        <v>185</v>
      </c>
    </row>
    <row r="379" spans="4:24" s="21" customFormat="1">
      <c r="D379" s="20" t="s">
        <v>177</v>
      </c>
      <c r="E379" s="20" t="s">
        <v>202</v>
      </c>
      <c r="F379" s="789"/>
      <c r="G379" s="20" t="s">
        <v>2976</v>
      </c>
      <c r="H379" s="11" t="s">
        <v>1581</v>
      </c>
      <c r="I379" s="11"/>
      <c r="J379" s="11"/>
      <c r="K379" s="20" t="s">
        <v>216</v>
      </c>
      <c r="L379" s="789">
        <f t="shared" ref="L379:Q379" si="120">L185</f>
        <v>0</v>
      </c>
      <c r="M379" s="789">
        <f t="shared" si="120"/>
        <v>0</v>
      </c>
      <c r="N379" s="789">
        <f t="shared" si="120"/>
        <v>0</v>
      </c>
      <c r="O379" s="789">
        <f t="shared" si="120"/>
        <v>0</v>
      </c>
      <c r="P379" s="789">
        <f t="shared" si="120"/>
        <v>0</v>
      </c>
      <c r="Q379" s="789">
        <f t="shared" si="120"/>
        <v>0</v>
      </c>
      <c r="R379" s="789">
        <f t="shared" ref="R379" si="121">R185</f>
        <v>0</v>
      </c>
      <c r="S379" s="23" t="s">
        <v>184</v>
      </c>
      <c r="U379" s="21" t="s">
        <v>2574</v>
      </c>
      <c r="V379" s="21" t="s">
        <v>2425</v>
      </c>
      <c r="X379" s="7" t="s">
        <v>185</v>
      </c>
    </row>
    <row r="380" spans="4:24" s="21" customFormat="1">
      <c r="D380" s="15" t="s">
        <v>177</v>
      </c>
      <c r="E380" s="15" t="s">
        <v>202</v>
      </c>
      <c r="F380" s="789"/>
      <c r="G380" s="15" t="s">
        <v>2976</v>
      </c>
      <c r="H380" s="11" t="s">
        <v>1581</v>
      </c>
      <c r="I380" s="11"/>
      <c r="J380" s="11"/>
      <c r="K380" s="15" t="s">
        <v>216</v>
      </c>
      <c r="L380" s="789">
        <f t="shared" ref="L380:Q380" si="122">L186</f>
        <v>0</v>
      </c>
      <c r="M380" s="789">
        <f t="shared" si="122"/>
        <v>0</v>
      </c>
      <c r="N380" s="789">
        <f t="shared" si="122"/>
        <v>0</v>
      </c>
      <c r="O380" s="789">
        <f t="shared" si="122"/>
        <v>0</v>
      </c>
      <c r="P380" s="789">
        <f t="shared" si="122"/>
        <v>0</v>
      </c>
      <c r="Q380" s="789">
        <f t="shared" si="122"/>
        <v>0</v>
      </c>
      <c r="R380" s="789">
        <f t="shared" ref="R380" si="123">R186</f>
        <v>0</v>
      </c>
      <c r="S380" s="23" t="s">
        <v>184</v>
      </c>
      <c r="T380" s="13"/>
      <c r="U380" s="21" t="s">
        <v>2574</v>
      </c>
      <c r="V380" s="21" t="s">
        <v>2425</v>
      </c>
      <c r="W380" s="13"/>
      <c r="X380" s="15" t="s">
        <v>185</v>
      </c>
    </row>
    <row r="381" spans="4:24" s="21" customFormat="1">
      <c r="D381" s="15" t="s">
        <v>177</v>
      </c>
      <c r="E381" s="15" t="s">
        <v>202</v>
      </c>
      <c r="F381" s="789"/>
      <c r="G381" s="15" t="s">
        <v>2976</v>
      </c>
      <c r="H381" s="11" t="s">
        <v>1581</v>
      </c>
      <c r="I381" s="11"/>
      <c r="J381" s="11"/>
      <c r="K381" s="15" t="s">
        <v>216</v>
      </c>
      <c r="L381" s="789">
        <f t="shared" ref="L381:Q381" si="124">L187</f>
        <v>0</v>
      </c>
      <c r="M381" s="789">
        <f t="shared" si="124"/>
        <v>0</v>
      </c>
      <c r="N381" s="789">
        <f t="shared" si="124"/>
        <v>0</v>
      </c>
      <c r="O381" s="789">
        <f t="shared" si="124"/>
        <v>0</v>
      </c>
      <c r="P381" s="789">
        <f t="shared" si="124"/>
        <v>0</v>
      </c>
      <c r="Q381" s="789">
        <f t="shared" si="124"/>
        <v>0</v>
      </c>
      <c r="R381" s="789">
        <f t="shared" ref="R381" si="125">R187</f>
        <v>0</v>
      </c>
      <c r="S381" s="23" t="s">
        <v>184</v>
      </c>
      <c r="T381" s="23"/>
      <c r="U381" s="21" t="s">
        <v>2574</v>
      </c>
      <c r="V381" s="21" t="s">
        <v>2425</v>
      </c>
      <c r="W381" s="23"/>
      <c r="X381" s="15" t="s">
        <v>185</v>
      </c>
    </row>
    <row r="382" spans="4:24" s="21" customFormat="1">
      <c r="D382" s="15" t="s">
        <v>177</v>
      </c>
      <c r="E382" s="15" t="s">
        <v>202</v>
      </c>
      <c r="F382" s="789"/>
      <c r="G382" s="15" t="s">
        <v>2976</v>
      </c>
      <c r="H382" s="11" t="s">
        <v>1581</v>
      </c>
      <c r="I382" s="11"/>
      <c r="J382" s="11"/>
      <c r="K382" s="15" t="s">
        <v>216</v>
      </c>
      <c r="L382" s="789">
        <f t="shared" ref="L382:R382" si="126">L188</f>
        <v>0</v>
      </c>
      <c r="M382" s="789">
        <f t="shared" si="126"/>
        <v>0</v>
      </c>
      <c r="N382" s="789">
        <f t="shared" si="126"/>
        <v>0</v>
      </c>
      <c r="O382" s="789">
        <f t="shared" si="126"/>
        <v>0</v>
      </c>
      <c r="P382" s="789">
        <f t="shared" si="126"/>
        <v>0</v>
      </c>
      <c r="Q382" s="789">
        <f t="shared" si="126"/>
        <v>0</v>
      </c>
      <c r="R382" s="789">
        <f t="shared" si="126"/>
        <v>0</v>
      </c>
      <c r="S382" s="23" t="s">
        <v>184</v>
      </c>
      <c r="T382" s="23"/>
      <c r="U382" s="21" t="s">
        <v>2574</v>
      </c>
      <c r="V382" s="21" t="s">
        <v>2425</v>
      </c>
      <c r="W382" s="23"/>
      <c r="X382" s="15" t="s">
        <v>185</v>
      </c>
    </row>
    <row r="383" spans="4:24" s="21" customFormat="1">
      <c r="D383" s="15" t="s">
        <v>177</v>
      </c>
      <c r="E383" s="15" t="s">
        <v>202</v>
      </c>
      <c r="F383" s="789"/>
      <c r="G383" s="15" t="s">
        <v>2976</v>
      </c>
      <c r="H383" s="11" t="s">
        <v>1581</v>
      </c>
      <c r="I383" s="11"/>
      <c r="J383" s="11"/>
      <c r="K383" s="15" t="s">
        <v>216</v>
      </c>
      <c r="L383" s="789">
        <f t="shared" ref="L383:R383" si="127">L189</f>
        <v>0</v>
      </c>
      <c r="M383" s="789">
        <f t="shared" si="127"/>
        <v>0</v>
      </c>
      <c r="N383" s="789">
        <f t="shared" si="127"/>
        <v>0</v>
      </c>
      <c r="O383" s="789">
        <f t="shared" si="127"/>
        <v>0</v>
      </c>
      <c r="P383" s="789">
        <f t="shared" si="127"/>
        <v>0</v>
      </c>
      <c r="Q383" s="789">
        <f t="shared" si="127"/>
        <v>0</v>
      </c>
      <c r="R383" s="789">
        <f t="shared" si="127"/>
        <v>0</v>
      </c>
      <c r="S383" s="23" t="s">
        <v>184</v>
      </c>
      <c r="T383" s="23"/>
      <c r="U383" s="21" t="s">
        <v>2574</v>
      </c>
      <c r="V383" s="21" t="s">
        <v>2425</v>
      </c>
      <c r="W383" s="23"/>
      <c r="X383" s="15" t="s">
        <v>185</v>
      </c>
    </row>
    <row r="384" spans="4:24" s="21" customFormat="1">
      <c r="D384" s="15" t="s">
        <v>177</v>
      </c>
      <c r="E384" s="15" t="s">
        <v>202</v>
      </c>
      <c r="F384" s="789"/>
      <c r="G384" s="15" t="s">
        <v>2976</v>
      </c>
      <c r="H384" s="11" t="s">
        <v>1581</v>
      </c>
      <c r="I384" s="11"/>
      <c r="J384" s="11"/>
      <c r="K384" s="15" t="s">
        <v>216</v>
      </c>
      <c r="L384" s="789">
        <f t="shared" ref="L384:R384" si="128">L190</f>
        <v>0</v>
      </c>
      <c r="M384" s="789">
        <f t="shared" si="128"/>
        <v>0</v>
      </c>
      <c r="N384" s="789">
        <f t="shared" si="128"/>
        <v>0</v>
      </c>
      <c r="O384" s="789">
        <f t="shared" si="128"/>
        <v>0</v>
      </c>
      <c r="P384" s="789">
        <f t="shared" si="128"/>
        <v>0</v>
      </c>
      <c r="Q384" s="789">
        <f t="shared" si="128"/>
        <v>0</v>
      </c>
      <c r="R384" s="789">
        <f t="shared" si="128"/>
        <v>0</v>
      </c>
      <c r="S384" s="23" t="s">
        <v>184</v>
      </c>
      <c r="T384" s="23"/>
      <c r="U384" s="21" t="s">
        <v>2574</v>
      </c>
      <c r="V384" s="21" t="s">
        <v>2425</v>
      </c>
      <c r="W384" s="23"/>
      <c r="X384" s="15" t="s">
        <v>185</v>
      </c>
    </row>
    <row r="385" spans="3:24" s="21" customFormat="1">
      <c r="C385" s="11"/>
      <c r="D385" s="15" t="s">
        <v>177</v>
      </c>
      <c r="E385" s="15" t="s">
        <v>202</v>
      </c>
      <c r="F385" s="789"/>
      <c r="G385" s="15" t="s">
        <v>2976</v>
      </c>
      <c r="H385" s="11" t="s">
        <v>1581</v>
      </c>
      <c r="I385" s="11"/>
      <c r="J385" s="11"/>
      <c r="K385" s="15" t="s">
        <v>216</v>
      </c>
      <c r="L385" s="789">
        <f t="shared" ref="L385:R385" si="129">L191</f>
        <v>0</v>
      </c>
      <c r="M385" s="789">
        <f t="shared" si="129"/>
        <v>0</v>
      </c>
      <c r="N385" s="789">
        <f t="shared" si="129"/>
        <v>0</v>
      </c>
      <c r="O385" s="789">
        <f t="shared" si="129"/>
        <v>0</v>
      </c>
      <c r="P385" s="789">
        <f t="shared" si="129"/>
        <v>0</v>
      </c>
      <c r="Q385" s="789">
        <f t="shared" si="129"/>
        <v>0</v>
      </c>
      <c r="R385" s="789">
        <f t="shared" si="129"/>
        <v>0</v>
      </c>
      <c r="S385" s="23" t="s">
        <v>184</v>
      </c>
      <c r="T385" s="23"/>
      <c r="U385" s="21" t="s">
        <v>2574</v>
      </c>
      <c r="V385" s="21" t="s">
        <v>2425</v>
      </c>
      <c r="W385" s="23"/>
      <c r="X385" s="15" t="s">
        <v>185</v>
      </c>
    </row>
    <row r="386" spans="3:24" s="21" customFormat="1">
      <c r="C386" s="11"/>
      <c r="D386" s="15" t="s">
        <v>177</v>
      </c>
      <c r="E386" s="15" t="s">
        <v>202</v>
      </c>
      <c r="F386" s="789"/>
      <c r="G386" s="15" t="s">
        <v>2976</v>
      </c>
      <c r="H386" s="11" t="s">
        <v>1581</v>
      </c>
      <c r="I386" s="11"/>
      <c r="J386" s="11"/>
      <c r="K386" s="15" t="s">
        <v>216</v>
      </c>
      <c r="L386" s="789">
        <f t="shared" ref="L386:R386" si="130">L192</f>
        <v>0</v>
      </c>
      <c r="M386" s="789">
        <f t="shared" si="130"/>
        <v>0</v>
      </c>
      <c r="N386" s="789">
        <f t="shared" si="130"/>
        <v>0</v>
      </c>
      <c r="O386" s="789">
        <f t="shared" si="130"/>
        <v>0</v>
      </c>
      <c r="P386" s="789">
        <f t="shared" si="130"/>
        <v>0</v>
      </c>
      <c r="Q386" s="789">
        <f t="shared" si="130"/>
        <v>0</v>
      </c>
      <c r="R386" s="789">
        <f t="shared" si="130"/>
        <v>0</v>
      </c>
      <c r="S386" s="23" t="s">
        <v>184</v>
      </c>
      <c r="T386" s="23"/>
      <c r="U386" s="21" t="s">
        <v>2574</v>
      </c>
      <c r="V386" s="21" t="s">
        <v>2425</v>
      </c>
      <c r="W386" s="23"/>
      <c r="X386" s="15" t="s">
        <v>185</v>
      </c>
    </row>
    <row r="387" spans="3:24" s="21" customFormat="1">
      <c r="C387" s="11"/>
      <c r="D387" s="11"/>
      <c r="E387" s="11"/>
      <c r="F387" s="11"/>
      <c r="G387" s="11"/>
      <c r="H387" s="11"/>
      <c r="I387" s="11"/>
      <c r="J387" s="11"/>
      <c r="K387" s="11"/>
      <c r="L387" s="11"/>
      <c r="M387" s="11"/>
      <c r="N387" s="11"/>
      <c r="O387" s="11"/>
      <c r="P387" s="11"/>
      <c r="Q387" s="11"/>
      <c r="R387" s="11"/>
      <c r="S387" s="11"/>
      <c r="T387" s="11"/>
      <c r="U387" s="11"/>
      <c r="V387" s="11"/>
      <c r="W387" s="11"/>
      <c r="X387" s="11"/>
    </row>
    <row r="388" spans="3:24" s="21" customFormat="1">
      <c r="C388" s="34" t="s">
        <v>1573</v>
      </c>
      <c r="D388" s="34"/>
      <c r="E388" s="33"/>
      <c r="F388" s="33"/>
      <c r="G388" s="33"/>
      <c r="H388" s="33"/>
      <c r="I388" s="33"/>
      <c r="J388" s="33"/>
      <c r="K388" s="33"/>
      <c r="L388" s="33"/>
      <c r="M388" s="34"/>
      <c r="N388" s="34"/>
      <c r="O388" s="34"/>
      <c r="P388" s="34"/>
      <c r="Q388" s="33"/>
      <c r="R388" s="33"/>
      <c r="S388" s="33"/>
      <c r="T388" s="33"/>
      <c r="U388" s="33"/>
      <c r="V388" s="33"/>
      <c r="W388" s="33"/>
      <c r="X388" s="33"/>
    </row>
    <row r="389" spans="3:24" s="21" customFormat="1">
      <c r="C389" s="12"/>
      <c r="D389" s="12"/>
      <c r="E389" s="12"/>
      <c r="F389" s="22"/>
      <c r="G389" s="12"/>
      <c r="H389" s="7"/>
      <c r="I389" s="7"/>
      <c r="J389" s="7"/>
      <c r="K389" s="7"/>
      <c r="L389" s="7"/>
      <c r="M389" s="7"/>
      <c r="N389" s="7"/>
      <c r="O389" s="7"/>
      <c r="P389" s="7"/>
      <c r="Q389" s="7"/>
      <c r="R389" s="12"/>
      <c r="S389" s="22"/>
      <c r="T389" s="22"/>
      <c r="U389" s="22"/>
      <c r="V389" s="22"/>
      <c r="W389" s="22"/>
      <c r="X389" s="15"/>
    </row>
    <row r="390" spans="3:24" s="21" customFormat="1">
      <c r="C390" s="11"/>
      <c r="D390" s="20" t="s">
        <v>177</v>
      </c>
      <c r="E390" s="20" t="s">
        <v>202</v>
      </c>
      <c r="F390" s="789"/>
      <c r="G390" s="83" t="s">
        <v>2976</v>
      </c>
      <c r="H390" s="11" t="s">
        <v>1573</v>
      </c>
      <c r="I390" s="11"/>
      <c r="J390" s="11"/>
      <c r="K390" s="20" t="s">
        <v>216</v>
      </c>
      <c r="L390" s="789">
        <f t="shared" ref="L390:M390" si="131">L196</f>
        <v>0</v>
      </c>
      <c r="M390" s="789">
        <f t="shared" si="131"/>
        <v>0</v>
      </c>
      <c r="N390" s="789">
        <f>N196</f>
        <v>0</v>
      </c>
      <c r="O390" s="789">
        <f t="shared" ref="O390:Q390" si="132">O196</f>
        <v>0</v>
      </c>
      <c r="P390" s="789">
        <f t="shared" si="132"/>
        <v>0</v>
      </c>
      <c r="Q390" s="789">
        <f t="shared" si="132"/>
        <v>0</v>
      </c>
      <c r="R390" s="789">
        <f t="shared" ref="R390" si="133">R196</f>
        <v>0</v>
      </c>
      <c r="S390" s="23" t="s">
        <v>184</v>
      </c>
      <c r="U390" s="21" t="s">
        <v>2574</v>
      </c>
      <c r="V390" s="21" t="s">
        <v>2425</v>
      </c>
      <c r="X390" s="7" t="s">
        <v>185</v>
      </c>
    </row>
    <row r="391" spans="3:24" s="21" customFormat="1">
      <c r="C391" s="11"/>
      <c r="D391" s="20" t="s">
        <v>177</v>
      </c>
      <c r="E391" s="20" t="s">
        <v>202</v>
      </c>
      <c r="F391" s="789"/>
      <c r="G391" s="20" t="s">
        <v>2976</v>
      </c>
      <c r="H391" s="11" t="s">
        <v>1573</v>
      </c>
      <c r="I391" s="11"/>
      <c r="J391" s="11"/>
      <c r="K391" s="20" t="s">
        <v>216</v>
      </c>
      <c r="L391" s="789">
        <f t="shared" ref="L391:Q391" si="134">L197</f>
        <v>0</v>
      </c>
      <c r="M391" s="789">
        <f t="shared" si="134"/>
        <v>0</v>
      </c>
      <c r="N391" s="789">
        <f t="shared" si="134"/>
        <v>0</v>
      </c>
      <c r="O391" s="789">
        <f t="shared" si="134"/>
        <v>0</v>
      </c>
      <c r="P391" s="789">
        <f t="shared" si="134"/>
        <v>0</v>
      </c>
      <c r="Q391" s="789">
        <f t="shared" si="134"/>
        <v>0</v>
      </c>
      <c r="R391" s="789">
        <f t="shared" ref="R391" si="135">R197</f>
        <v>0</v>
      </c>
      <c r="S391" s="23" t="s">
        <v>184</v>
      </c>
      <c r="U391" s="21" t="s">
        <v>2574</v>
      </c>
      <c r="V391" s="21" t="s">
        <v>2425</v>
      </c>
      <c r="X391" s="7" t="s">
        <v>185</v>
      </c>
    </row>
    <row r="392" spans="3:24" s="21" customFormat="1">
      <c r="C392" s="11"/>
      <c r="D392" s="20" t="s">
        <v>177</v>
      </c>
      <c r="E392" s="20" t="s">
        <v>202</v>
      </c>
      <c r="F392" s="789"/>
      <c r="G392" s="20" t="s">
        <v>2976</v>
      </c>
      <c r="H392" s="11" t="s">
        <v>1573</v>
      </c>
      <c r="I392" s="11"/>
      <c r="J392" s="11"/>
      <c r="K392" s="20" t="s">
        <v>216</v>
      </c>
      <c r="L392" s="789">
        <f t="shared" ref="L392:Q392" si="136">L198</f>
        <v>0</v>
      </c>
      <c r="M392" s="789">
        <f t="shared" si="136"/>
        <v>0</v>
      </c>
      <c r="N392" s="789">
        <f t="shared" si="136"/>
        <v>0</v>
      </c>
      <c r="O392" s="789">
        <f t="shared" si="136"/>
        <v>0</v>
      </c>
      <c r="P392" s="789">
        <f t="shared" si="136"/>
        <v>0</v>
      </c>
      <c r="Q392" s="789">
        <f t="shared" si="136"/>
        <v>0</v>
      </c>
      <c r="R392" s="789">
        <f t="shared" ref="R392" si="137">R198</f>
        <v>0</v>
      </c>
      <c r="S392" s="23" t="s">
        <v>184</v>
      </c>
      <c r="U392" s="21" t="s">
        <v>2574</v>
      </c>
      <c r="V392" s="21" t="s">
        <v>2425</v>
      </c>
      <c r="X392" s="7" t="s">
        <v>185</v>
      </c>
    </row>
    <row r="393" spans="3:24" s="21" customFormat="1">
      <c r="C393" s="11"/>
      <c r="D393" s="20" t="s">
        <v>177</v>
      </c>
      <c r="E393" s="20" t="s">
        <v>202</v>
      </c>
      <c r="F393" s="789"/>
      <c r="G393" s="20" t="s">
        <v>2976</v>
      </c>
      <c r="H393" s="11" t="s">
        <v>1573</v>
      </c>
      <c r="I393" s="11"/>
      <c r="J393" s="11"/>
      <c r="K393" s="20" t="s">
        <v>216</v>
      </c>
      <c r="L393" s="789">
        <f t="shared" ref="L393:Q393" si="138">L199</f>
        <v>0</v>
      </c>
      <c r="M393" s="789">
        <f t="shared" si="138"/>
        <v>0</v>
      </c>
      <c r="N393" s="789">
        <f t="shared" si="138"/>
        <v>0</v>
      </c>
      <c r="O393" s="789">
        <f t="shared" si="138"/>
        <v>0</v>
      </c>
      <c r="P393" s="789">
        <f t="shared" si="138"/>
        <v>0</v>
      </c>
      <c r="Q393" s="789">
        <f t="shared" si="138"/>
        <v>0</v>
      </c>
      <c r="R393" s="789">
        <f t="shared" ref="R393" si="139">R199</f>
        <v>0</v>
      </c>
      <c r="S393" s="23" t="s">
        <v>184</v>
      </c>
      <c r="U393" s="21" t="s">
        <v>2574</v>
      </c>
      <c r="V393" s="21" t="s">
        <v>2425</v>
      </c>
      <c r="X393" s="7" t="s">
        <v>185</v>
      </c>
    </row>
    <row r="394" spans="3:24" s="21" customFormat="1">
      <c r="C394" s="11"/>
      <c r="D394" s="15" t="s">
        <v>177</v>
      </c>
      <c r="E394" s="15" t="s">
        <v>202</v>
      </c>
      <c r="F394" s="789"/>
      <c r="G394" s="15" t="s">
        <v>2976</v>
      </c>
      <c r="H394" s="11" t="s">
        <v>1573</v>
      </c>
      <c r="I394" s="11"/>
      <c r="J394" s="11"/>
      <c r="K394" s="15" t="s">
        <v>216</v>
      </c>
      <c r="L394" s="789">
        <f t="shared" ref="L394:Q394" si="140">L200</f>
        <v>0</v>
      </c>
      <c r="M394" s="789">
        <f t="shared" si="140"/>
        <v>0</v>
      </c>
      <c r="N394" s="789">
        <f t="shared" si="140"/>
        <v>0</v>
      </c>
      <c r="O394" s="789">
        <f t="shared" si="140"/>
        <v>0</v>
      </c>
      <c r="P394" s="789">
        <f t="shared" si="140"/>
        <v>0</v>
      </c>
      <c r="Q394" s="789">
        <f t="shared" si="140"/>
        <v>0</v>
      </c>
      <c r="R394" s="789">
        <f t="shared" ref="R394" si="141">R200</f>
        <v>0</v>
      </c>
      <c r="S394" s="23" t="s">
        <v>184</v>
      </c>
      <c r="T394" s="13"/>
      <c r="U394" s="21" t="s">
        <v>2574</v>
      </c>
      <c r="V394" s="21" t="s">
        <v>2425</v>
      </c>
      <c r="W394" s="13"/>
      <c r="X394" s="15" t="s">
        <v>185</v>
      </c>
    </row>
    <row r="395" spans="3:24" s="21" customFormat="1">
      <c r="C395" s="11"/>
      <c r="D395" s="15" t="s">
        <v>177</v>
      </c>
      <c r="E395" s="15" t="s">
        <v>202</v>
      </c>
      <c r="F395" s="789"/>
      <c r="G395" s="15" t="s">
        <v>2976</v>
      </c>
      <c r="H395" s="11" t="s">
        <v>1573</v>
      </c>
      <c r="I395" s="11"/>
      <c r="J395" s="11"/>
      <c r="K395" s="15" t="s">
        <v>216</v>
      </c>
      <c r="L395" s="789">
        <f t="shared" ref="L395:Q395" si="142">L201</f>
        <v>0</v>
      </c>
      <c r="M395" s="789">
        <f t="shared" si="142"/>
        <v>0</v>
      </c>
      <c r="N395" s="789">
        <f t="shared" si="142"/>
        <v>0</v>
      </c>
      <c r="O395" s="789">
        <f t="shared" si="142"/>
        <v>0</v>
      </c>
      <c r="P395" s="789">
        <f t="shared" si="142"/>
        <v>0</v>
      </c>
      <c r="Q395" s="789">
        <f t="shared" si="142"/>
        <v>0</v>
      </c>
      <c r="R395" s="789">
        <f t="shared" ref="R395" si="143">R201</f>
        <v>0</v>
      </c>
      <c r="S395" s="23" t="s">
        <v>184</v>
      </c>
      <c r="T395" s="23"/>
      <c r="U395" s="21" t="s">
        <v>2574</v>
      </c>
      <c r="V395" s="21" t="s">
        <v>2425</v>
      </c>
      <c r="W395" s="23"/>
      <c r="X395" s="15" t="s">
        <v>185</v>
      </c>
    </row>
    <row r="396" spans="3:24" s="21" customFormat="1">
      <c r="C396" s="11"/>
      <c r="D396" s="15" t="s">
        <v>177</v>
      </c>
      <c r="E396" s="15" t="s">
        <v>202</v>
      </c>
      <c r="F396" s="789"/>
      <c r="G396" s="15" t="s">
        <v>2976</v>
      </c>
      <c r="H396" s="11" t="s">
        <v>1573</v>
      </c>
      <c r="I396" s="11"/>
      <c r="J396" s="11"/>
      <c r="K396" s="15" t="s">
        <v>216</v>
      </c>
      <c r="L396" s="789">
        <f t="shared" ref="L396:Q396" si="144">L202</f>
        <v>0</v>
      </c>
      <c r="M396" s="789">
        <f t="shared" si="144"/>
        <v>0</v>
      </c>
      <c r="N396" s="789">
        <f t="shared" si="144"/>
        <v>0</v>
      </c>
      <c r="O396" s="789">
        <f t="shared" si="144"/>
        <v>0</v>
      </c>
      <c r="P396" s="789">
        <f t="shared" si="144"/>
        <v>0</v>
      </c>
      <c r="Q396" s="789">
        <f t="shared" si="144"/>
        <v>0</v>
      </c>
      <c r="R396" s="789">
        <f t="shared" ref="R396" si="145">R202</f>
        <v>0</v>
      </c>
      <c r="S396" s="23" t="s">
        <v>184</v>
      </c>
      <c r="T396" s="23"/>
      <c r="U396" s="21" t="s">
        <v>2574</v>
      </c>
      <c r="V396" s="21" t="s">
        <v>2425</v>
      </c>
      <c r="W396" s="23"/>
      <c r="X396" s="15" t="s">
        <v>185</v>
      </c>
    </row>
    <row r="397" spans="3:24" s="21" customFormat="1">
      <c r="C397" s="11"/>
      <c r="D397" s="15" t="s">
        <v>177</v>
      </c>
      <c r="E397" s="15" t="s">
        <v>202</v>
      </c>
      <c r="F397" s="789"/>
      <c r="G397" s="15" t="s">
        <v>2976</v>
      </c>
      <c r="H397" s="11" t="s">
        <v>1573</v>
      </c>
      <c r="I397" s="11"/>
      <c r="J397" s="11"/>
      <c r="K397" s="15" t="s">
        <v>216</v>
      </c>
      <c r="L397" s="789">
        <f t="shared" ref="L397:Q397" si="146">L203</f>
        <v>0</v>
      </c>
      <c r="M397" s="789">
        <f t="shared" si="146"/>
        <v>0</v>
      </c>
      <c r="N397" s="789">
        <f t="shared" si="146"/>
        <v>0</v>
      </c>
      <c r="O397" s="789">
        <f t="shared" si="146"/>
        <v>0</v>
      </c>
      <c r="P397" s="789">
        <f t="shared" si="146"/>
        <v>0</v>
      </c>
      <c r="Q397" s="789">
        <f t="shared" si="146"/>
        <v>0</v>
      </c>
      <c r="R397" s="789">
        <f t="shared" ref="R397" si="147">R203</f>
        <v>0</v>
      </c>
      <c r="S397" s="23" t="s">
        <v>184</v>
      </c>
      <c r="T397" s="23"/>
      <c r="U397" s="21" t="s">
        <v>2574</v>
      </c>
      <c r="V397" s="21" t="s">
        <v>2425</v>
      </c>
      <c r="W397" s="23"/>
      <c r="X397" s="15" t="s">
        <v>185</v>
      </c>
    </row>
    <row r="398" spans="3:24" s="21" customFormat="1">
      <c r="C398" s="11"/>
      <c r="D398" s="20" t="s">
        <v>177</v>
      </c>
      <c r="E398" s="20" t="s">
        <v>202</v>
      </c>
      <c r="F398" s="789"/>
      <c r="G398" s="20" t="s">
        <v>2976</v>
      </c>
      <c r="H398" s="11" t="s">
        <v>1573</v>
      </c>
      <c r="I398" s="11"/>
      <c r="J398" s="11"/>
      <c r="K398" s="20" t="s">
        <v>216</v>
      </c>
      <c r="L398" s="789">
        <f t="shared" ref="L398:Q398" si="148">L204</f>
        <v>0</v>
      </c>
      <c r="M398" s="789">
        <f t="shared" si="148"/>
        <v>0</v>
      </c>
      <c r="N398" s="789">
        <f t="shared" si="148"/>
        <v>0</v>
      </c>
      <c r="O398" s="789">
        <f t="shared" si="148"/>
        <v>0</v>
      </c>
      <c r="P398" s="789">
        <f t="shared" si="148"/>
        <v>0</v>
      </c>
      <c r="Q398" s="789">
        <f t="shared" si="148"/>
        <v>0</v>
      </c>
      <c r="R398" s="789">
        <f t="shared" ref="R398" si="149">R204</f>
        <v>0</v>
      </c>
      <c r="S398" s="23" t="s">
        <v>184</v>
      </c>
      <c r="U398" s="21" t="s">
        <v>2574</v>
      </c>
      <c r="V398" s="21" t="s">
        <v>2425</v>
      </c>
      <c r="X398" s="7" t="s">
        <v>185</v>
      </c>
    </row>
    <row r="399" spans="3:24" s="21" customFormat="1">
      <c r="C399" s="11"/>
      <c r="D399" s="20" t="s">
        <v>177</v>
      </c>
      <c r="E399" s="20" t="s">
        <v>202</v>
      </c>
      <c r="F399" s="789"/>
      <c r="G399" s="20" t="s">
        <v>2976</v>
      </c>
      <c r="H399" s="11" t="s">
        <v>1573</v>
      </c>
      <c r="I399" s="11"/>
      <c r="J399" s="11"/>
      <c r="K399" s="20" t="s">
        <v>216</v>
      </c>
      <c r="L399" s="789">
        <f t="shared" ref="L399:Q399" si="150">L205</f>
        <v>0</v>
      </c>
      <c r="M399" s="789">
        <f t="shared" si="150"/>
        <v>0</v>
      </c>
      <c r="N399" s="789">
        <f t="shared" si="150"/>
        <v>0</v>
      </c>
      <c r="O399" s="789">
        <f t="shared" si="150"/>
        <v>0</v>
      </c>
      <c r="P399" s="789">
        <f t="shared" si="150"/>
        <v>0</v>
      </c>
      <c r="Q399" s="789">
        <f t="shared" si="150"/>
        <v>0</v>
      </c>
      <c r="R399" s="789">
        <f t="shared" ref="R399" si="151">R205</f>
        <v>0</v>
      </c>
      <c r="S399" s="23" t="s">
        <v>184</v>
      </c>
      <c r="U399" s="21" t="s">
        <v>2574</v>
      </c>
      <c r="V399" s="21" t="s">
        <v>2425</v>
      </c>
      <c r="X399" s="7" t="s">
        <v>185</v>
      </c>
    </row>
    <row r="400" spans="3:24" s="21" customFormat="1">
      <c r="C400" s="11"/>
      <c r="D400" s="20" t="s">
        <v>177</v>
      </c>
      <c r="E400" s="20" t="s">
        <v>202</v>
      </c>
      <c r="F400" s="789"/>
      <c r="G400" s="20" t="s">
        <v>2976</v>
      </c>
      <c r="H400" s="11" t="s">
        <v>1573</v>
      </c>
      <c r="I400" s="11"/>
      <c r="J400" s="11"/>
      <c r="K400" s="20" t="s">
        <v>216</v>
      </c>
      <c r="L400" s="789">
        <f t="shared" ref="L400:Q400" si="152">L206</f>
        <v>0</v>
      </c>
      <c r="M400" s="789">
        <f t="shared" si="152"/>
        <v>0</v>
      </c>
      <c r="N400" s="789">
        <f t="shared" si="152"/>
        <v>0</v>
      </c>
      <c r="O400" s="789">
        <f t="shared" si="152"/>
        <v>0</v>
      </c>
      <c r="P400" s="789">
        <f t="shared" si="152"/>
        <v>0</v>
      </c>
      <c r="Q400" s="789">
        <f t="shared" si="152"/>
        <v>0</v>
      </c>
      <c r="R400" s="789">
        <f t="shared" ref="R400" si="153">R206</f>
        <v>0</v>
      </c>
      <c r="S400" s="23" t="s">
        <v>184</v>
      </c>
      <c r="U400" s="21" t="s">
        <v>2574</v>
      </c>
      <c r="V400" s="21" t="s">
        <v>2425</v>
      </c>
      <c r="X400" s="7" t="s">
        <v>185</v>
      </c>
    </row>
    <row r="401" spans="3:24" s="21" customFormat="1">
      <c r="C401" s="11"/>
      <c r="D401" s="20" t="s">
        <v>177</v>
      </c>
      <c r="E401" s="20" t="s">
        <v>202</v>
      </c>
      <c r="F401" s="789"/>
      <c r="G401" s="20" t="s">
        <v>2976</v>
      </c>
      <c r="H401" s="11" t="s">
        <v>1573</v>
      </c>
      <c r="I401" s="11"/>
      <c r="J401" s="11"/>
      <c r="K401" s="20" t="s">
        <v>216</v>
      </c>
      <c r="L401" s="789">
        <f t="shared" ref="L401:Q401" si="154">L207</f>
        <v>0</v>
      </c>
      <c r="M401" s="789">
        <f t="shared" si="154"/>
        <v>0</v>
      </c>
      <c r="N401" s="789">
        <f t="shared" si="154"/>
        <v>0</v>
      </c>
      <c r="O401" s="789">
        <f t="shared" si="154"/>
        <v>0</v>
      </c>
      <c r="P401" s="789">
        <f t="shared" si="154"/>
        <v>0</v>
      </c>
      <c r="Q401" s="789">
        <f t="shared" si="154"/>
        <v>0</v>
      </c>
      <c r="R401" s="789">
        <f t="shared" ref="R401" si="155">R207</f>
        <v>0</v>
      </c>
      <c r="S401" s="23" t="s">
        <v>184</v>
      </c>
      <c r="U401" s="21" t="s">
        <v>2574</v>
      </c>
      <c r="V401" s="21" t="s">
        <v>2425</v>
      </c>
      <c r="X401" s="7" t="s">
        <v>185</v>
      </c>
    </row>
    <row r="402" spans="3:24" s="21" customFormat="1">
      <c r="C402" s="11"/>
      <c r="D402" s="15" t="s">
        <v>177</v>
      </c>
      <c r="E402" s="15" t="s">
        <v>202</v>
      </c>
      <c r="F402" s="789"/>
      <c r="G402" s="15" t="s">
        <v>2976</v>
      </c>
      <c r="H402" s="11" t="s">
        <v>1573</v>
      </c>
      <c r="I402" s="11"/>
      <c r="J402" s="11"/>
      <c r="K402" s="15" t="s">
        <v>216</v>
      </c>
      <c r="L402" s="789">
        <f t="shared" ref="L402:Q402" si="156">L208</f>
        <v>0</v>
      </c>
      <c r="M402" s="789">
        <f t="shared" si="156"/>
        <v>0</v>
      </c>
      <c r="N402" s="789">
        <f t="shared" si="156"/>
        <v>0</v>
      </c>
      <c r="O402" s="789">
        <f t="shared" si="156"/>
        <v>0</v>
      </c>
      <c r="P402" s="789">
        <f t="shared" si="156"/>
        <v>0</v>
      </c>
      <c r="Q402" s="789">
        <f t="shared" si="156"/>
        <v>0</v>
      </c>
      <c r="R402" s="789">
        <f t="shared" ref="R402" si="157">R208</f>
        <v>0</v>
      </c>
      <c r="S402" s="23" t="s">
        <v>184</v>
      </c>
      <c r="T402" s="13"/>
      <c r="U402" s="21" t="s">
        <v>2574</v>
      </c>
      <c r="V402" s="21" t="s">
        <v>2425</v>
      </c>
      <c r="W402" s="13"/>
      <c r="X402" s="15" t="s">
        <v>185</v>
      </c>
    </row>
    <row r="403" spans="3:24" s="21" customFormat="1">
      <c r="C403" s="11"/>
      <c r="D403" s="15" t="s">
        <v>177</v>
      </c>
      <c r="E403" s="15" t="s">
        <v>202</v>
      </c>
      <c r="F403" s="789"/>
      <c r="G403" s="15" t="s">
        <v>2976</v>
      </c>
      <c r="H403" s="11" t="s">
        <v>1573</v>
      </c>
      <c r="I403" s="11"/>
      <c r="J403" s="11"/>
      <c r="K403" s="15" t="s">
        <v>216</v>
      </c>
      <c r="L403" s="789">
        <f t="shared" ref="L403:Q403" si="158">L209</f>
        <v>0</v>
      </c>
      <c r="M403" s="789">
        <f t="shared" si="158"/>
        <v>0</v>
      </c>
      <c r="N403" s="789">
        <f t="shared" si="158"/>
        <v>0</v>
      </c>
      <c r="O403" s="789">
        <f t="shared" si="158"/>
        <v>0</v>
      </c>
      <c r="P403" s="789">
        <f t="shared" si="158"/>
        <v>0</v>
      </c>
      <c r="Q403" s="789">
        <f t="shared" si="158"/>
        <v>0</v>
      </c>
      <c r="R403" s="789">
        <f t="shared" ref="R403" si="159">R209</f>
        <v>0</v>
      </c>
      <c r="S403" s="23" t="s">
        <v>184</v>
      </c>
      <c r="T403" s="23"/>
      <c r="U403" s="21" t="s">
        <v>2574</v>
      </c>
      <c r="V403" s="21" t="s">
        <v>2425</v>
      </c>
      <c r="W403" s="23"/>
      <c r="X403" s="15" t="s">
        <v>185</v>
      </c>
    </row>
    <row r="404" spans="3:24" s="21" customFormat="1">
      <c r="C404" s="11"/>
      <c r="D404" s="15" t="s">
        <v>177</v>
      </c>
      <c r="E404" s="15" t="s">
        <v>202</v>
      </c>
      <c r="F404" s="789"/>
      <c r="G404" s="15" t="s">
        <v>2976</v>
      </c>
      <c r="H404" s="11" t="s">
        <v>1573</v>
      </c>
      <c r="I404" s="11"/>
      <c r="J404" s="11"/>
      <c r="K404" s="15" t="s">
        <v>216</v>
      </c>
      <c r="L404" s="789">
        <f t="shared" ref="L404:R405" si="160">L210</f>
        <v>0</v>
      </c>
      <c r="M404" s="789">
        <f t="shared" si="160"/>
        <v>0</v>
      </c>
      <c r="N404" s="789">
        <f t="shared" si="160"/>
        <v>0</v>
      </c>
      <c r="O404" s="789">
        <f t="shared" si="160"/>
        <v>0</v>
      </c>
      <c r="P404" s="789">
        <f t="shared" si="160"/>
        <v>0</v>
      </c>
      <c r="Q404" s="789">
        <f t="shared" si="160"/>
        <v>0</v>
      </c>
      <c r="R404" s="789">
        <f t="shared" si="160"/>
        <v>0</v>
      </c>
      <c r="S404" s="23" t="s">
        <v>184</v>
      </c>
      <c r="T404" s="23"/>
      <c r="U404" s="21" t="s">
        <v>2574</v>
      </c>
      <c r="V404" s="21" t="s">
        <v>2425</v>
      </c>
      <c r="W404" s="23"/>
      <c r="X404" s="15" t="s">
        <v>185</v>
      </c>
    </row>
    <row r="405" spans="3:24" s="21" customFormat="1">
      <c r="C405" s="11"/>
      <c r="D405" s="15" t="s">
        <v>177</v>
      </c>
      <c r="E405" s="15" t="s">
        <v>202</v>
      </c>
      <c r="F405" s="789"/>
      <c r="G405" s="15" t="s">
        <v>2976</v>
      </c>
      <c r="H405" s="11" t="s">
        <v>1573</v>
      </c>
      <c r="I405" s="11"/>
      <c r="J405" s="11"/>
      <c r="K405" s="15" t="s">
        <v>216</v>
      </c>
      <c r="L405" s="789">
        <f t="shared" si="160"/>
        <v>0</v>
      </c>
      <c r="M405" s="789">
        <f t="shared" si="160"/>
        <v>0</v>
      </c>
      <c r="N405" s="789">
        <f t="shared" si="160"/>
        <v>0</v>
      </c>
      <c r="O405" s="789">
        <f t="shared" si="160"/>
        <v>0</v>
      </c>
      <c r="P405" s="789">
        <f t="shared" si="160"/>
        <v>0</v>
      </c>
      <c r="Q405" s="789">
        <f t="shared" si="160"/>
        <v>0</v>
      </c>
      <c r="R405" s="789">
        <f t="shared" si="160"/>
        <v>0</v>
      </c>
      <c r="S405" s="23" t="s">
        <v>184</v>
      </c>
      <c r="T405" s="23"/>
      <c r="U405" s="21" t="s">
        <v>2574</v>
      </c>
      <c r="V405" s="21" t="s">
        <v>2425</v>
      </c>
      <c r="W405" s="23"/>
      <c r="X405" s="15" t="s">
        <v>185</v>
      </c>
    </row>
    <row r="406" spans="3:24" s="21" customFormat="1">
      <c r="C406" s="11"/>
      <c r="D406" s="11"/>
      <c r="E406" s="11"/>
      <c r="F406" s="11"/>
      <c r="G406" s="11"/>
      <c r="H406" s="11"/>
      <c r="I406" s="11"/>
      <c r="J406" s="11"/>
      <c r="K406" s="11"/>
      <c r="L406" s="11"/>
      <c r="M406" s="11"/>
      <c r="N406" s="11"/>
      <c r="O406" s="11"/>
      <c r="P406" s="11"/>
      <c r="Q406" s="11"/>
      <c r="R406" s="11"/>
      <c r="S406" s="11"/>
      <c r="T406" s="11"/>
      <c r="U406" s="11"/>
      <c r="V406" s="11"/>
      <c r="W406" s="11"/>
      <c r="X406" s="11"/>
    </row>
    <row r="407" spans="3:24" s="21" customFormat="1">
      <c r="C407" s="34" t="s">
        <v>1583</v>
      </c>
      <c r="D407" s="34"/>
      <c r="E407" s="33"/>
      <c r="F407" s="33"/>
      <c r="G407" s="33"/>
      <c r="H407" s="33"/>
      <c r="I407" s="33"/>
      <c r="J407" s="33"/>
      <c r="K407" s="33"/>
      <c r="L407" s="33"/>
      <c r="M407" s="34"/>
      <c r="N407" s="34"/>
      <c r="O407" s="34"/>
      <c r="P407" s="34"/>
      <c r="Q407" s="33"/>
      <c r="R407" s="33"/>
      <c r="S407" s="33"/>
      <c r="T407" s="33"/>
      <c r="U407" s="33"/>
      <c r="V407" s="33"/>
      <c r="W407" s="33"/>
      <c r="X407" s="33"/>
    </row>
    <row r="408" spans="3:24" s="21" customFormat="1">
      <c r="C408" s="12"/>
      <c r="D408" s="12"/>
      <c r="E408" s="12"/>
      <c r="F408" s="7"/>
      <c r="G408" s="12"/>
      <c r="H408" s="7"/>
      <c r="I408" s="7"/>
      <c r="J408" s="7"/>
      <c r="K408" s="7"/>
      <c r="L408" s="7"/>
      <c r="M408" s="7"/>
      <c r="N408" s="7"/>
      <c r="O408" s="7"/>
      <c r="P408" s="7"/>
      <c r="Q408" s="7"/>
      <c r="R408" s="12"/>
      <c r="S408" s="22"/>
      <c r="T408" s="22"/>
      <c r="U408" s="22"/>
      <c r="V408" s="22"/>
      <c r="W408" s="22"/>
      <c r="X408" s="15"/>
    </row>
    <row r="409" spans="3:24" s="21" customFormat="1">
      <c r="C409" s="11"/>
      <c r="D409" s="20" t="s">
        <v>177</v>
      </c>
      <c r="E409" s="20" t="s">
        <v>202</v>
      </c>
      <c r="F409" s="789"/>
      <c r="G409" s="83" t="s">
        <v>2976</v>
      </c>
      <c r="H409" s="11" t="s">
        <v>1583</v>
      </c>
      <c r="I409" s="11"/>
      <c r="J409" s="11"/>
      <c r="K409" s="20" t="s">
        <v>216</v>
      </c>
      <c r="L409" s="789">
        <f t="shared" ref="L409:M409" si="161">L215</f>
        <v>0</v>
      </c>
      <c r="M409" s="789">
        <f t="shared" si="161"/>
        <v>0</v>
      </c>
      <c r="N409" s="789">
        <f>N215</f>
        <v>0</v>
      </c>
      <c r="O409" s="789">
        <f t="shared" ref="O409:R409" si="162">O215</f>
        <v>0</v>
      </c>
      <c r="P409" s="789">
        <f t="shared" si="162"/>
        <v>0</v>
      </c>
      <c r="Q409" s="789">
        <f t="shared" si="162"/>
        <v>0</v>
      </c>
      <c r="R409" s="789">
        <f t="shared" si="162"/>
        <v>0</v>
      </c>
      <c r="S409" s="23" t="s">
        <v>184</v>
      </c>
      <c r="U409" s="21" t="s">
        <v>2574</v>
      </c>
      <c r="V409" s="21" t="s">
        <v>2425</v>
      </c>
      <c r="X409" s="7" t="s">
        <v>185</v>
      </c>
    </row>
    <row r="410" spans="3:24" s="21" customFormat="1">
      <c r="C410" s="11"/>
      <c r="D410" s="20" t="s">
        <v>177</v>
      </c>
      <c r="E410" s="20" t="s">
        <v>202</v>
      </c>
      <c r="F410" s="789"/>
      <c r="G410" s="20" t="s">
        <v>2976</v>
      </c>
      <c r="H410" s="11" t="s">
        <v>1583</v>
      </c>
      <c r="I410" s="11"/>
      <c r="J410" s="11"/>
      <c r="K410" s="20" t="s">
        <v>216</v>
      </c>
      <c r="L410" s="789">
        <f t="shared" ref="L410:M410" si="163">L216</f>
        <v>0</v>
      </c>
      <c r="M410" s="789">
        <f t="shared" si="163"/>
        <v>0</v>
      </c>
      <c r="N410" s="789">
        <f t="shared" ref="N410" si="164">N216</f>
        <v>0</v>
      </c>
      <c r="O410" s="789">
        <f t="shared" ref="O410:R410" si="165">O216</f>
        <v>0</v>
      </c>
      <c r="P410" s="789">
        <f t="shared" si="165"/>
        <v>0</v>
      </c>
      <c r="Q410" s="789">
        <f t="shared" si="165"/>
        <v>0</v>
      </c>
      <c r="R410" s="789">
        <f t="shared" si="165"/>
        <v>0</v>
      </c>
      <c r="S410" s="23" t="s">
        <v>184</v>
      </c>
      <c r="U410" s="21" t="s">
        <v>2574</v>
      </c>
      <c r="V410" s="21" t="s">
        <v>2425</v>
      </c>
      <c r="X410" s="7" t="s">
        <v>185</v>
      </c>
    </row>
    <row r="411" spans="3:24" s="21" customFormat="1">
      <c r="C411" s="11"/>
      <c r="D411" s="20" t="s">
        <v>177</v>
      </c>
      <c r="E411" s="20" t="s">
        <v>202</v>
      </c>
      <c r="F411" s="789"/>
      <c r="G411" s="20" t="s">
        <v>2976</v>
      </c>
      <c r="H411" s="11" t="s">
        <v>1583</v>
      </c>
      <c r="I411" s="11"/>
      <c r="J411" s="11"/>
      <c r="K411" s="20" t="s">
        <v>216</v>
      </c>
      <c r="L411" s="789">
        <f t="shared" ref="L411:M411" si="166">L217</f>
        <v>0</v>
      </c>
      <c r="M411" s="789">
        <f t="shared" si="166"/>
        <v>0</v>
      </c>
      <c r="N411" s="789">
        <f t="shared" ref="N411" si="167">N217</f>
        <v>0</v>
      </c>
      <c r="O411" s="789">
        <f t="shared" ref="O411:R411" si="168">O217</f>
        <v>0</v>
      </c>
      <c r="P411" s="789">
        <f t="shared" si="168"/>
        <v>0</v>
      </c>
      <c r="Q411" s="789">
        <f t="shared" si="168"/>
        <v>0</v>
      </c>
      <c r="R411" s="789">
        <f t="shared" si="168"/>
        <v>0</v>
      </c>
      <c r="S411" s="23" t="s">
        <v>184</v>
      </c>
      <c r="U411" s="21" t="s">
        <v>2574</v>
      </c>
      <c r="V411" s="21" t="s">
        <v>2425</v>
      </c>
      <c r="X411" s="7" t="s">
        <v>185</v>
      </c>
    </row>
    <row r="412" spans="3:24" s="21" customFormat="1">
      <c r="C412" s="11"/>
      <c r="D412" s="20" t="s">
        <v>177</v>
      </c>
      <c r="E412" s="20" t="s">
        <v>202</v>
      </c>
      <c r="F412" s="789"/>
      <c r="G412" s="20" t="s">
        <v>2976</v>
      </c>
      <c r="H412" s="11" t="s">
        <v>1583</v>
      </c>
      <c r="I412" s="11"/>
      <c r="J412" s="11"/>
      <c r="K412" s="20" t="s">
        <v>216</v>
      </c>
      <c r="L412" s="789">
        <f t="shared" ref="L412:M412" si="169">L218</f>
        <v>0</v>
      </c>
      <c r="M412" s="789">
        <f t="shared" si="169"/>
        <v>0</v>
      </c>
      <c r="N412" s="789">
        <f t="shared" ref="N412" si="170">N218</f>
        <v>0</v>
      </c>
      <c r="O412" s="789">
        <f t="shared" ref="O412:R412" si="171">O218</f>
        <v>0</v>
      </c>
      <c r="P412" s="789">
        <f t="shared" si="171"/>
        <v>0</v>
      </c>
      <c r="Q412" s="789">
        <f t="shared" si="171"/>
        <v>0</v>
      </c>
      <c r="R412" s="789">
        <f t="shared" si="171"/>
        <v>0</v>
      </c>
      <c r="S412" s="23" t="s">
        <v>184</v>
      </c>
      <c r="U412" s="21" t="s">
        <v>2574</v>
      </c>
      <c r="V412" s="21" t="s">
        <v>2425</v>
      </c>
      <c r="X412" s="7" t="s">
        <v>185</v>
      </c>
    </row>
    <row r="413" spans="3:24" s="21" customFormat="1">
      <c r="C413" s="11"/>
      <c r="D413" s="15" t="s">
        <v>177</v>
      </c>
      <c r="E413" s="15" t="s">
        <v>202</v>
      </c>
      <c r="F413" s="789"/>
      <c r="G413" s="15" t="s">
        <v>2976</v>
      </c>
      <c r="H413" s="11" t="s">
        <v>1583</v>
      </c>
      <c r="I413" s="11"/>
      <c r="J413" s="11"/>
      <c r="K413" s="15" t="s">
        <v>216</v>
      </c>
      <c r="L413" s="789">
        <f t="shared" ref="L413:M413" si="172">L219</f>
        <v>0</v>
      </c>
      <c r="M413" s="789">
        <f t="shared" si="172"/>
        <v>0</v>
      </c>
      <c r="N413" s="789">
        <f t="shared" ref="N413" si="173">N219</f>
        <v>0</v>
      </c>
      <c r="O413" s="789">
        <f t="shared" ref="O413:R413" si="174">O219</f>
        <v>0</v>
      </c>
      <c r="P413" s="789">
        <f t="shared" si="174"/>
        <v>0</v>
      </c>
      <c r="Q413" s="789">
        <f t="shared" si="174"/>
        <v>0</v>
      </c>
      <c r="R413" s="789">
        <f t="shared" si="174"/>
        <v>0</v>
      </c>
      <c r="S413" s="23" t="s">
        <v>184</v>
      </c>
      <c r="T413" s="13"/>
      <c r="U413" s="21" t="s">
        <v>2574</v>
      </c>
      <c r="V413" s="21" t="s">
        <v>2425</v>
      </c>
      <c r="W413" s="13"/>
      <c r="X413" s="15" t="s">
        <v>185</v>
      </c>
    </row>
    <row r="414" spans="3:24" s="21" customFormat="1">
      <c r="C414" s="11"/>
      <c r="D414" s="15" t="s">
        <v>177</v>
      </c>
      <c r="E414" s="15" t="s">
        <v>202</v>
      </c>
      <c r="F414" s="789"/>
      <c r="G414" s="15" t="s">
        <v>2976</v>
      </c>
      <c r="H414" s="11" t="s">
        <v>1583</v>
      </c>
      <c r="I414" s="11"/>
      <c r="J414" s="11"/>
      <c r="K414" s="15" t="s">
        <v>216</v>
      </c>
      <c r="L414" s="789">
        <f t="shared" ref="L414:M414" si="175">L220</f>
        <v>0</v>
      </c>
      <c r="M414" s="789">
        <f t="shared" si="175"/>
        <v>0</v>
      </c>
      <c r="N414" s="789">
        <f t="shared" ref="N414" si="176">N220</f>
        <v>0</v>
      </c>
      <c r="O414" s="789">
        <f t="shared" ref="O414:R414" si="177">O220</f>
        <v>0</v>
      </c>
      <c r="P414" s="789">
        <f t="shared" si="177"/>
        <v>0</v>
      </c>
      <c r="Q414" s="789">
        <f t="shared" si="177"/>
        <v>0</v>
      </c>
      <c r="R414" s="789">
        <f t="shared" si="177"/>
        <v>0</v>
      </c>
      <c r="S414" s="23" t="s">
        <v>184</v>
      </c>
      <c r="T414" s="23"/>
      <c r="U414" s="21" t="s">
        <v>2574</v>
      </c>
      <c r="V414" s="21" t="s">
        <v>2425</v>
      </c>
      <c r="W414" s="23"/>
      <c r="X414" s="15" t="s">
        <v>185</v>
      </c>
    </row>
    <row r="415" spans="3:24" s="21" customFormat="1">
      <c r="C415" s="11"/>
      <c r="D415" s="15" t="s">
        <v>177</v>
      </c>
      <c r="E415" s="15" t="s">
        <v>202</v>
      </c>
      <c r="F415" s="789"/>
      <c r="G415" s="15" t="s">
        <v>2976</v>
      </c>
      <c r="H415" s="11" t="s">
        <v>1583</v>
      </c>
      <c r="I415" s="11"/>
      <c r="J415" s="11"/>
      <c r="K415" s="15" t="s">
        <v>216</v>
      </c>
      <c r="L415" s="789">
        <f t="shared" ref="L415:M415" si="178">L221</f>
        <v>0</v>
      </c>
      <c r="M415" s="789">
        <f t="shared" si="178"/>
        <v>0</v>
      </c>
      <c r="N415" s="789">
        <f t="shared" ref="N415" si="179">N221</f>
        <v>0</v>
      </c>
      <c r="O415" s="789">
        <f t="shared" ref="O415:R415" si="180">O221</f>
        <v>0</v>
      </c>
      <c r="P415" s="789">
        <f t="shared" si="180"/>
        <v>0</v>
      </c>
      <c r="Q415" s="789">
        <f t="shared" si="180"/>
        <v>0</v>
      </c>
      <c r="R415" s="789">
        <f t="shared" si="180"/>
        <v>0</v>
      </c>
      <c r="S415" s="23" t="s">
        <v>184</v>
      </c>
      <c r="T415" s="23"/>
      <c r="U415" s="21" t="s">
        <v>2574</v>
      </c>
      <c r="V415" s="21" t="s">
        <v>2425</v>
      </c>
      <c r="W415" s="23"/>
      <c r="X415" s="15" t="s">
        <v>185</v>
      </c>
    </row>
    <row r="416" spans="3:24" s="21" customFormat="1">
      <c r="C416" s="11"/>
      <c r="D416" s="15" t="s">
        <v>177</v>
      </c>
      <c r="E416" s="15" t="s">
        <v>202</v>
      </c>
      <c r="F416" s="789"/>
      <c r="G416" s="15" t="s">
        <v>2976</v>
      </c>
      <c r="H416" s="11" t="s">
        <v>1583</v>
      </c>
      <c r="I416" s="11"/>
      <c r="J416" s="11"/>
      <c r="K416" s="15" t="s">
        <v>216</v>
      </c>
      <c r="L416" s="789">
        <f t="shared" ref="L416:M416" si="181">L222</f>
        <v>0</v>
      </c>
      <c r="M416" s="789">
        <f t="shared" si="181"/>
        <v>0</v>
      </c>
      <c r="N416" s="789">
        <f t="shared" ref="N416" si="182">N222</f>
        <v>0</v>
      </c>
      <c r="O416" s="789">
        <f t="shared" ref="O416:R416" si="183">O222</f>
        <v>0</v>
      </c>
      <c r="P416" s="789">
        <f t="shared" si="183"/>
        <v>0</v>
      </c>
      <c r="Q416" s="789">
        <f t="shared" si="183"/>
        <v>0</v>
      </c>
      <c r="R416" s="789">
        <f t="shared" si="183"/>
        <v>0</v>
      </c>
      <c r="S416" s="23" t="s">
        <v>184</v>
      </c>
      <c r="T416" s="23"/>
      <c r="U416" s="21" t="s">
        <v>2574</v>
      </c>
      <c r="V416" s="21" t="s">
        <v>2425</v>
      </c>
      <c r="W416" s="23"/>
      <c r="X416" s="15" t="s">
        <v>185</v>
      </c>
    </row>
    <row r="417" spans="4:24" s="21" customFormat="1">
      <c r="D417" s="20" t="s">
        <v>177</v>
      </c>
      <c r="E417" s="20" t="s">
        <v>202</v>
      </c>
      <c r="F417" s="789"/>
      <c r="G417" s="20" t="s">
        <v>2976</v>
      </c>
      <c r="H417" s="11" t="s">
        <v>1583</v>
      </c>
      <c r="I417" s="11"/>
      <c r="J417" s="11"/>
      <c r="K417" s="20" t="s">
        <v>216</v>
      </c>
      <c r="L417" s="789">
        <f t="shared" ref="L417:M417" si="184">L223</f>
        <v>0</v>
      </c>
      <c r="M417" s="789">
        <f t="shared" si="184"/>
        <v>0</v>
      </c>
      <c r="N417" s="789">
        <f t="shared" ref="N417" si="185">N223</f>
        <v>0</v>
      </c>
      <c r="O417" s="789">
        <f t="shared" ref="O417:R417" si="186">O223</f>
        <v>0</v>
      </c>
      <c r="P417" s="789">
        <f t="shared" si="186"/>
        <v>0</v>
      </c>
      <c r="Q417" s="789">
        <f t="shared" si="186"/>
        <v>0</v>
      </c>
      <c r="R417" s="789">
        <f t="shared" si="186"/>
        <v>0</v>
      </c>
      <c r="S417" s="23" t="s">
        <v>184</v>
      </c>
      <c r="U417" s="21" t="s">
        <v>2574</v>
      </c>
      <c r="V417" s="21" t="s">
        <v>2425</v>
      </c>
      <c r="X417" s="7" t="s">
        <v>185</v>
      </c>
    </row>
    <row r="418" spans="4:24" s="21" customFormat="1">
      <c r="D418" s="20" t="s">
        <v>177</v>
      </c>
      <c r="E418" s="20" t="s">
        <v>202</v>
      </c>
      <c r="F418" s="789"/>
      <c r="G418" s="20" t="s">
        <v>2976</v>
      </c>
      <c r="H418" s="11" t="s">
        <v>1583</v>
      </c>
      <c r="I418" s="11"/>
      <c r="J418" s="11"/>
      <c r="K418" s="20" t="s">
        <v>216</v>
      </c>
      <c r="L418" s="789">
        <f t="shared" ref="L418:M418" si="187">L224</f>
        <v>0</v>
      </c>
      <c r="M418" s="789">
        <f t="shared" si="187"/>
        <v>0</v>
      </c>
      <c r="N418" s="789">
        <f t="shared" ref="N418:N427" si="188">N224</f>
        <v>0</v>
      </c>
      <c r="O418" s="789">
        <f t="shared" ref="O418:R418" si="189">O224</f>
        <v>0</v>
      </c>
      <c r="P418" s="789">
        <f t="shared" si="189"/>
        <v>0</v>
      </c>
      <c r="Q418" s="789">
        <f t="shared" si="189"/>
        <v>0</v>
      </c>
      <c r="R418" s="789">
        <f t="shared" si="189"/>
        <v>0</v>
      </c>
      <c r="S418" s="23" t="s">
        <v>184</v>
      </c>
      <c r="U418" s="21" t="s">
        <v>2574</v>
      </c>
      <c r="V418" s="21" t="s">
        <v>2425</v>
      </c>
      <c r="X418" s="7" t="s">
        <v>185</v>
      </c>
    </row>
    <row r="419" spans="4:24" s="21" customFormat="1">
      <c r="D419" s="20" t="s">
        <v>177</v>
      </c>
      <c r="E419" s="20" t="s">
        <v>202</v>
      </c>
      <c r="F419" s="789"/>
      <c r="G419" s="20" t="s">
        <v>2976</v>
      </c>
      <c r="H419" s="11" t="s">
        <v>1583</v>
      </c>
      <c r="I419" s="11"/>
      <c r="J419" s="11"/>
      <c r="K419" s="20" t="s">
        <v>216</v>
      </c>
      <c r="L419" s="789">
        <f t="shared" ref="L419:M419" si="190">L225</f>
        <v>0</v>
      </c>
      <c r="M419" s="789">
        <f t="shared" si="190"/>
        <v>0</v>
      </c>
      <c r="N419" s="789">
        <f t="shared" si="188"/>
        <v>0</v>
      </c>
      <c r="O419" s="789">
        <f t="shared" ref="O419:R427" si="191">O225</f>
        <v>0</v>
      </c>
      <c r="P419" s="789">
        <f t="shared" si="191"/>
        <v>0</v>
      </c>
      <c r="Q419" s="789">
        <f t="shared" si="191"/>
        <v>0</v>
      </c>
      <c r="R419" s="789">
        <f t="shared" si="191"/>
        <v>0</v>
      </c>
      <c r="S419" s="23" t="s">
        <v>184</v>
      </c>
      <c r="U419" s="21" t="s">
        <v>2574</v>
      </c>
      <c r="V419" s="21" t="s">
        <v>2425</v>
      </c>
      <c r="X419" s="7" t="s">
        <v>185</v>
      </c>
    </row>
    <row r="420" spans="4:24" s="21" customFormat="1">
      <c r="D420" s="20" t="s">
        <v>177</v>
      </c>
      <c r="E420" s="20" t="s">
        <v>202</v>
      </c>
      <c r="F420" s="789"/>
      <c r="G420" s="20" t="s">
        <v>2976</v>
      </c>
      <c r="H420" s="11" t="s">
        <v>1583</v>
      </c>
      <c r="I420" s="11"/>
      <c r="J420" s="11"/>
      <c r="K420" s="20" t="s">
        <v>216</v>
      </c>
      <c r="L420" s="789">
        <f t="shared" ref="L420:M420" si="192">L226</f>
        <v>0</v>
      </c>
      <c r="M420" s="789">
        <f t="shared" si="192"/>
        <v>0</v>
      </c>
      <c r="N420" s="789">
        <f t="shared" si="188"/>
        <v>0</v>
      </c>
      <c r="O420" s="789">
        <f t="shared" si="191"/>
        <v>0</v>
      </c>
      <c r="P420" s="789">
        <f t="shared" si="191"/>
        <v>0</v>
      </c>
      <c r="Q420" s="789">
        <f t="shared" si="191"/>
        <v>0</v>
      </c>
      <c r="R420" s="789">
        <f t="shared" si="191"/>
        <v>0</v>
      </c>
      <c r="S420" s="23" t="s">
        <v>184</v>
      </c>
      <c r="U420" s="21" t="s">
        <v>2574</v>
      </c>
      <c r="V420" s="21" t="s">
        <v>2425</v>
      </c>
      <c r="X420" s="7" t="s">
        <v>185</v>
      </c>
    </row>
    <row r="421" spans="4:24" s="21" customFormat="1">
      <c r="D421" s="20" t="s">
        <v>177</v>
      </c>
      <c r="E421" s="20" t="s">
        <v>202</v>
      </c>
      <c r="F421" s="789"/>
      <c r="G421" s="20" t="s">
        <v>2976</v>
      </c>
      <c r="H421" s="11" t="s">
        <v>1583</v>
      </c>
      <c r="I421" s="11"/>
      <c r="J421" s="11"/>
      <c r="K421" s="20" t="s">
        <v>216</v>
      </c>
      <c r="L421" s="789">
        <f t="shared" ref="L421:M421" si="193">L227</f>
        <v>0</v>
      </c>
      <c r="M421" s="789">
        <f t="shared" si="193"/>
        <v>0</v>
      </c>
      <c r="N421" s="789">
        <f t="shared" si="188"/>
        <v>0</v>
      </c>
      <c r="O421" s="789">
        <f t="shared" si="191"/>
        <v>0</v>
      </c>
      <c r="P421" s="789">
        <f t="shared" si="191"/>
        <v>0</v>
      </c>
      <c r="Q421" s="789">
        <f t="shared" si="191"/>
        <v>0</v>
      </c>
      <c r="R421" s="789">
        <f t="shared" si="191"/>
        <v>0</v>
      </c>
      <c r="S421" s="23" t="s">
        <v>184</v>
      </c>
      <c r="U421" s="21" t="s">
        <v>2574</v>
      </c>
      <c r="V421" s="21" t="s">
        <v>2425</v>
      </c>
      <c r="X421" s="7" t="s">
        <v>185</v>
      </c>
    </row>
    <row r="422" spans="4:24" s="21" customFormat="1">
      <c r="D422" s="20" t="s">
        <v>177</v>
      </c>
      <c r="E422" s="20" t="s">
        <v>202</v>
      </c>
      <c r="F422" s="789"/>
      <c r="G422" s="20" t="s">
        <v>2976</v>
      </c>
      <c r="H422" s="11" t="s">
        <v>1583</v>
      </c>
      <c r="I422" s="11"/>
      <c r="J422" s="11"/>
      <c r="K422" s="20" t="s">
        <v>216</v>
      </c>
      <c r="L422" s="789">
        <f t="shared" ref="L422:M422" si="194">L228</f>
        <v>0</v>
      </c>
      <c r="M422" s="789">
        <f t="shared" si="194"/>
        <v>0</v>
      </c>
      <c r="N422" s="789">
        <f t="shared" si="188"/>
        <v>0</v>
      </c>
      <c r="O422" s="789">
        <f t="shared" si="191"/>
        <v>0</v>
      </c>
      <c r="P422" s="789">
        <f t="shared" si="191"/>
        <v>0</v>
      </c>
      <c r="Q422" s="789">
        <f t="shared" si="191"/>
        <v>0</v>
      </c>
      <c r="R422" s="789">
        <f t="shared" si="191"/>
        <v>0</v>
      </c>
      <c r="S422" s="23" t="s">
        <v>184</v>
      </c>
      <c r="U422" s="21" t="s">
        <v>2574</v>
      </c>
      <c r="V422" s="21" t="s">
        <v>2425</v>
      </c>
      <c r="X422" s="7" t="s">
        <v>185</v>
      </c>
    </row>
    <row r="423" spans="4:24" s="21" customFormat="1">
      <c r="D423" s="20" t="s">
        <v>177</v>
      </c>
      <c r="E423" s="20" t="s">
        <v>202</v>
      </c>
      <c r="F423" s="789"/>
      <c r="G423" s="20" t="s">
        <v>2976</v>
      </c>
      <c r="H423" s="11" t="s">
        <v>1583</v>
      </c>
      <c r="I423" s="11"/>
      <c r="J423" s="11"/>
      <c r="K423" s="20" t="s">
        <v>216</v>
      </c>
      <c r="L423" s="789">
        <f t="shared" ref="L423:M423" si="195">L229</f>
        <v>0</v>
      </c>
      <c r="M423" s="789">
        <f t="shared" si="195"/>
        <v>0</v>
      </c>
      <c r="N423" s="789">
        <f t="shared" si="188"/>
        <v>0</v>
      </c>
      <c r="O423" s="789">
        <f t="shared" si="191"/>
        <v>0</v>
      </c>
      <c r="P423" s="789">
        <f t="shared" si="191"/>
        <v>0</v>
      </c>
      <c r="Q423" s="789">
        <f t="shared" si="191"/>
        <v>0</v>
      </c>
      <c r="R423" s="789">
        <f t="shared" si="191"/>
        <v>0</v>
      </c>
      <c r="S423" s="23" t="s">
        <v>184</v>
      </c>
      <c r="U423" s="21" t="s">
        <v>2574</v>
      </c>
      <c r="V423" s="21" t="s">
        <v>2425</v>
      </c>
      <c r="X423" s="7" t="s">
        <v>185</v>
      </c>
    </row>
    <row r="424" spans="4:24" s="21" customFormat="1">
      <c r="D424" s="20" t="s">
        <v>177</v>
      </c>
      <c r="E424" s="20" t="s">
        <v>202</v>
      </c>
      <c r="F424" s="789"/>
      <c r="G424" s="20" t="s">
        <v>2976</v>
      </c>
      <c r="H424" s="11" t="s">
        <v>1583</v>
      </c>
      <c r="I424" s="11"/>
      <c r="J424" s="11"/>
      <c r="K424" s="20" t="s">
        <v>216</v>
      </c>
      <c r="L424" s="789">
        <f t="shared" ref="L424:M424" si="196">L230</f>
        <v>0</v>
      </c>
      <c r="M424" s="789">
        <f t="shared" si="196"/>
        <v>0</v>
      </c>
      <c r="N424" s="789">
        <f t="shared" si="188"/>
        <v>0</v>
      </c>
      <c r="O424" s="789">
        <f t="shared" si="191"/>
        <v>0</v>
      </c>
      <c r="P424" s="789">
        <f t="shared" si="191"/>
        <v>0</v>
      </c>
      <c r="Q424" s="789">
        <f t="shared" si="191"/>
        <v>0</v>
      </c>
      <c r="R424" s="789">
        <f t="shared" si="191"/>
        <v>0</v>
      </c>
      <c r="S424" s="23" t="s">
        <v>184</v>
      </c>
      <c r="U424" s="21" t="s">
        <v>2574</v>
      </c>
      <c r="V424" s="21" t="s">
        <v>2425</v>
      </c>
      <c r="X424" s="7" t="s">
        <v>185</v>
      </c>
    </row>
    <row r="425" spans="4:24" s="21" customFormat="1">
      <c r="D425" s="15" t="s">
        <v>177</v>
      </c>
      <c r="E425" s="15" t="s">
        <v>202</v>
      </c>
      <c r="F425" s="789"/>
      <c r="G425" s="15" t="s">
        <v>2976</v>
      </c>
      <c r="H425" s="11" t="s">
        <v>1583</v>
      </c>
      <c r="I425" s="11"/>
      <c r="J425" s="11"/>
      <c r="K425" s="15" t="s">
        <v>216</v>
      </c>
      <c r="L425" s="789">
        <f t="shared" ref="L425:M425" si="197">L231</f>
        <v>0</v>
      </c>
      <c r="M425" s="789">
        <f t="shared" si="197"/>
        <v>0</v>
      </c>
      <c r="N425" s="789">
        <f t="shared" si="188"/>
        <v>0</v>
      </c>
      <c r="O425" s="789">
        <f t="shared" si="191"/>
        <v>0</v>
      </c>
      <c r="P425" s="789">
        <f t="shared" si="191"/>
        <v>0</v>
      </c>
      <c r="Q425" s="789">
        <f t="shared" si="191"/>
        <v>0</v>
      </c>
      <c r="R425" s="789">
        <f t="shared" si="191"/>
        <v>0</v>
      </c>
      <c r="S425" s="23" t="s">
        <v>184</v>
      </c>
      <c r="T425" s="13"/>
      <c r="U425" s="21" t="s">
        <v>2574</v>
      </c>
      <c r="V425" s="21" t="s">
        <v>2425</v>
      </c>
      <c r="W425" s="13"/>
      <c r="X425" s="15" t="s">
        <v>185</v>
      </c>
    </row>
    <row r="426" spans="4:24" s="21" customFormat="1">
      <c r="D426" s="15" t="s">
        <v>177</v>
      </c>
      <c r="E426" s="15" t="s">
        <v>202</v>
      </c>
      <c r="F426" s="789"/>
      <c r="G426" s="15" t="s">
        <v>2976</v>
      </c>
      <c r="H426" s="11" t="s">
        <v>1583</v>
      </c>
      <c r="I426" s="11"/>
      <c r="J426" s="11"/>
      <c r="K426" s="15" t="s">
        <v>216</v>
      </c>
      <c r="L426" s="789">
        <f t="shared" ref="L426:M426" si="198">L232</f>
        <v>0</v>
      </c>
      <c r="M426" s="789">
        <f t="shared" si="198"/>
        <v>0</v>
      </c>
      <c r="N426" s="789">
        <f t="shared" si="188"/>
        <v>0</v>
      </c>
      <c r="O426" s="789">
        <f t="shared" si="191"/>
        <v>0</v>
      </c>
      <c r="P426" s="789">
        <f t="shared" si="191"/>
        <v>0</v>
      </c>
      <c r="Q426" s="789">
        <f t="shared" si="191"/>
        <v>0</v>
      </c>
      <c r="R426" s="789">
        <f t="shared" si="191"/>
        <v>0</v>
      </c>
      <c r="S426" s="23" t="s">
        <v>184</v>
      </c>
      <c r="T426" s="23"/>
      <c r="U426" s="21" t="s">
        <v>2574</v>
      </c>
      <c r="V426" s="21" t="s">
        <v>2425</v>
      </c>
      <c r="W426" s="23"/>
      <c r="X426" s="15" t="s">
        <v>185</v>
      </c>
    </row>
    <row r="427" spans="4:24" s="21" customFormat="1">
      <c r="D427" s="15" t="s">
        <v>177</v>
      </c>
      <c r="E427" s="15" t="s">
        <v>202</v>
      </c>
      <c r="F427" s="789"/>
      <c r="G427" s="15" t="s">
        <v>2976</v>
      </c>
      <c r="H427" s="11" t="s">
        <v>1583</v>
      </c>
      <c r="I427" s="11"/>
      <c r="J427" s="11"/>
      <c r="K427" s="15" t="s">
        <v>216</v>
      </c>
      <c r="L427" s="789">
        <f t="shared" ref="L427:M427" si="199">L233</f>
        <v>0</v>
      </c>
      <c r="M427" s="789">
        <f t="shared" si="199"/>
        <v>0</v>
      </c>
      <c r="N427" s="789">
        <f t="shared" si="188"/>
        <v>0</v>
      </c>
      <c r="O427" s="789">
        <f t="shared" si="191"/>
        <v>0</v>
      </c>
      <c r="P427" s="789">
        <f t="shared" si="191"/>
        <v>0</v>
      </c>
      <c r="Q427" s="789">
        <f t="shared" si="191"/>
        <v>0</v>
      </c>
      <c r="R427" s="789">
        <f t="shared" si="191"/>
        <v>0</v>
      </c>
      <c r="S427" s="23" t="s">
        <v>184</v>
      </c>
      <c r="T427" s="23"/>
      <c r="U427" s="21" t="s">
        <v>2574</v>
      </c>
      <c r="V427" s="21" t="s">
        <v>2425</v>
      </c>
      <c r="W427" s="23"/>
      <c r="X427" s="15" t="s">
        <v>185</v>
      </c>
    </row>
    <row r="428" spans="4:24" s="21" customFormat="1">
      <c r="D428" s="15" t="s">
        <v>177</v>
      </c>
      <c r="E428" s="15" t="s">
        <v>202</v>
      </c>
      <c r="F428" s="789"/>
      <c r="G428" s="15" t="s">
        <v>2976</v>
      </c>
      <c r="H428" s="11" t="s">
        <v>1583</v>
      </c>
      <c r="I428" s="11"/>
      <c r="J428" s="11"/>
      <c r="K428" s="15" t="s">
        <v>216</v>
      </c>
      <c r="L428" s="789">
        <f t="shared" ref="L428:R428" si="200">L234</f>
        <v>0</v>
      </c>
      <c r="M428" s="789">
        <f t="shared" si="200"/>
        <v>0</v>
      </c>
      <c r="N428" s="789">
        <f t="shared" si="200"/>
        <v>0</v>
      </c>
      <c r="O428" s="789">
        <f t="shared" si="200"/>
        <v>0</v>
      </c>
      <c r="P428" s="789">
        <f t="shared" si="200"/>
        <v>0</v>
      </c>
      <c r="Q428" s="789">
        <f t="shared" si="200"/>
        <v>0</v>
      </c>
      <c r="R428" s="789">
        <f t="shared" si="200"/>
        <v>0</v>
      </c>
      <c r="S428" s="23" t="s">
        <v>184</v>
      </c>
      <c r="T428" s="23"/>
      <c r="U428" s="21" t="s">
        <v>2574</v>
      </c>
      <c r="V428" s="21" t="s">
        <v>2425</v>
      </c>
      <c r="W428" s="23"/>
      <c r="X428" s="15" t="s">
        <v>185</v>
      </c>
    </row>
    <row r="429" spans="4:24" s="21" customFormat="1">
      <c r="D429" s="15" t="s">
        <v>177</v>
      </c>
      <c r="E429" s="15" t="s">
        <v>202</v>
      </c>
      <c r="F429" s="789"/>
      <c r="G429" s="15" t="s">
        <v>2976</v>
      </c>
      <c r="H429" s="11" t="s">
        <v>1583</v>
      </c>
      <c r="I429" s="11"/>
      <c r="J429" s="11"/>
      <c r="K429" s="15" t="s">
        <v>216</v>
      </c>
      <c r="L429" s="789">
        <f t="shared" ref="L429:R429" si="201">L235</f>
        <v>0</v>
      </c>
      <c r="M429" s="789">
        <f t="shared" si="201"/>
        <v>0</v>
      </c>
      <c r="N429" s="789">
        <f t="shared" si="201"/>
        <v>0</v>
      </c>
      <c r="O429" s="789">
        <f t="shared" si="201"/>
        <v>0</v>
      </c>
      <c r="P429" s="789">
        <f t="shared" si="201"/>
        <v>0</v>
      </c>
      <c r="Q429" s="789">
        <f t="shared" si="201"/>
        <v>0</v>
      </c>
      <c r="R429" s="789">
        <f t="shared" si="201"/>
        <v>0</v>
      </c>
      <c r="S429" s="23" t="s">
        <v>184</v>
      </c>
      <c r="T429" s="23"/>
      <c r="U429" s="21" t="s">
        <v>2574</v>
      </c>
      <c r="V429" s="21" t="s">
        <v>2425</v>
      </c>
      <c r="W429" s="23"/>
      <c r="X429" s="15" t="s">
        <v>185</v>
      </c>
    </row>
    <row r="430" spans="4:24" s="21" customFormat="1">
      <c r="D430" s="15" t="s">
        <v>177</v>
      </c>
      <c r="E430" s="15" t="s">
        <v>202</v>
      </c>
      <c r="F430" s="789"/>
      <c r="G430" s="15" t="s">
        <v>2976</v>
      </c>
      <c r="H430" s="11" t="s">
        <v>1583</v>
      </c>
      <c r="I430" s="11"/>
      <c r="J430" s="11"/>
      <c r="K430" s="15" t="s">
        <v>216</v>
      </c>
      <c r="L430" s="789">
        <f t="shared" ref="L430:R430" si="202">L236</f>
        <v>0</v>
      </c>
      <c r="M430" s="789">
        <f t="shared" si="202"/>
        <v>0</v>
      </c>
      <c r="N430" s="789">
        <f t="shared" si="202"/>
        <v>0</v>
      </c>
      <c r="O430" s="789">
        <f t="shared" si="202"/>
        <v>0</v>
      </c>
      <c r="P430" s="789">
        <f t="shared" si="202"/>
        <v>0</v>
      </c>
      <c r="Q430" s="789">
        <f t="shared" si="202"/>
        <v>0</v>
      </c>
      <c r="R430" s="789">
        <f t="shared" si="202"/>
        <v>0</v>
      </c>
      <c r="S430" s="23" t="s">
        <v>184</v>
      </c>
      <c r="T430" s="23"/>
      <c r="U430" s="21" t="s">
        <v>2574</v>
      </c>
      <c r="V430" s="21" t="s">
        <v>2425</v>
      </c>
      <c r="W430" s="23"/>
      <c r="X430" s="15" t="s">
        <v>185</v>
      </c>
    </row>
    <row r="431" spans="4:24" s="21" customFormat="1">
      <c r="D431" s="15" t="s">
        <v>177</v>
      </c>
      <c r="E431" s="15" t="s">
        <v>202</v>
      </c>
      <c r="F431" s="789"/>
      <c r="G431" s="15" t="s">
        <v>2976</v>
      </c>
      <c r="H431" s="11" t="s">
        <v>1583</v>
      </c>
      <c r="I431" s="11"/>
      <c r="J431" s="11"/>
      <c r="K431" s="15" t="s">
        <v>216</v>
      </c>
      <c r="L431" s="789">
        <f t="shared" ref="L431:R431" si="203">L237</f>
        <v>0</v>
      </c>
      <c r="M431" s="789">
        <f t="shared" si="203"/>
        <v>0</v>
      </c>
      <c r="N431" s="789">
        <f t="shared" si="203"/>
        <v>0</v>
      </c>
      <c r="O431" s="789">
        <f t="shared" si="203"/>
        <v>0</v>
      </c>
      <c r="P431" s="789">
        <f t="shared" si="203"/>
        <v>0</v>
      </c>
      <c r="Q431" s="789">
        <f t="shared" si="203"/>
        <v>0</v>
      </c>
      <c r="R431" s="789">
        <f t="shared" si="203"/>
        <v>0</v>
      </c>
      <c r="S431" s="23" t="s">
        <v>184</v>
      </c>
      <c r="T431" s="23"/>
      <c r="U431" s="21" t="s">
        <v>2574</v>
      </c>
      <c r="V431" s="21" t="s">
        <v>2425</v>
      </c>
      <c r="W431" s="23"/>
      <c r="X431" s="15" t="s">
        <v>185</v>
      </c>
    </row>
    <row r="432" spans="4:24" s="21" customFormat="1">
      <c r="D432" s="15" t="s">
        <v>177</v>
      </c>
      <c r="E432" s="15" t="s">
        <v>202</v>
      </c>
      <c r="F432" s="789"/>
      <c r="G432" s="15" t="s">
        <v>2976</v>
      </c>
      <c r="H432" s="11" t="s">
        <v>1583</v>
      </c>
      <c r="I432" s="11"/>
      <c r="J432" s="11"/>
      <c r="K432" s="15" t="s">
        <v>216</v>
      </c>
      <c r="L432" s="789">
        <f t="shared" ref="L432:R432" si="204">L238</f>
        <v>0</v>
      </c>
      <c r="M432" s="789">
        <f t="shared" si="204"/>
        <v>0</v>
      </c>
      <c r="N432" s="789">
        <f t="shared" si="204"/>
        <v>0</v>
      </c>
      <c r="O432" s="789">
        <f t="shared" si="204"/>
        <v>0</v>
      </c>
      <c r="P432" s="789">
        <f t="shared" si="204"/>
        <v>0</v>
      </c>
      <c r="Q432" s="789">
        <f t="shared" si="204"/>
        <v>0</v>
      </c>
      <c r="R432" s="789">
        <f t="shared" si="204"/>
        <v>0</v>
      </c>
      <c r="S432" s="23" t="s">
        <v>184</v>
      </c>
      <c r="T432" s="23"/>
      <c r="U432" s="21" t="s">
        <v>2574</v>
      </c>
      <c r="V432" s="21" t="s">
        <v>2425</v>
      </c>
      <c r="W432" s="23"/>
      <c r="X432" s="15" t="s">
        <v>185</v>
      </c>
    </row>
    <row r="433" spans="2:24" s="21" customFormat="1">
      <c r="B433" s="11"/>
      <c r="C433" s="11"/>
      <c r="D433" s="15" t="s">
        <v>177</v>
      </c>
      <c r="E433" s="15" t="s">
        <v>202</v>
      </c>
      <c r="F433" s="789"/>
      <c r="G433" s="15" t="s">
        <v>2976</v>
      </c>
      <c r="H433" s="11" t="s">
        <v>1583</v>
      </c>
      <c r="I433" s="11"/>
      <c r="J433" s="11"/>
      <c r="K433" s="15" t="s">
        <v>216</v>
      </c>
      <c r="L433" s="789">
        <f t="shared" ref="L433:R433" si="205">L239</f>
        <v>0</v>
      </c>
      <c r="M433" s="789">
        <f t="shared" si="205"/>
        <v>0</v>
      </c>
      <c r="N433" s="789">
        <f t="shared" si="205"/>
        <v>0</v>
      </c>
      <c r="O433" s="789">
        <f t="shared" si="205"/>
        <v>0</v>
      </c>
      <c r="P433" s="789">
        <f t="shared" si="205"/>
        <v>0</v>
      </c>
      <c r="Q433" s="789">
        <f t="shared" si="205"/>
        <v>0</v>
      </c>
      <c r="R433" s="789">
        <f t="shared" si="205"/>
        <v>0</v>
      </c>
      <c r="S433" s="23" t="s">
        <v>184</v>
      </c>
      <c r="T433" s="23"/>
      <c r="U433" s="21" t="s">
        <v>2574</v>
      </c>
      <c r="V433" s="21" t="s">
        <v>2425</v>
      </c>
      <c r="W433" s="23"/>
      <c r="X433" s="15" t="s">
        <v>185</v>
      </c>
    </row>
    <row r="434" spans="2:24" s="21" customFormat="1">
      <c r="B434" s="11"/>
      <c r="C434" s="11"/>
      <c r="D434" s="15" t="s">
        <v>177</v>
      </c>
      <c r="E434" s="15" t="s">
        <v>202</v>
      </c>
      <c r="F434" s="789"/>
      <c r="G434" s="15" t="s">
        <v>2976</v>
      </c>
      <c r="H434" s="11" t="s">
        <v>1583</v>
      </c>
      <c r="I434" s="11"/>
      <c r="J434" s="11"/>
      <c r="K434" s="15" t="s">
        <v>216</v>
      </c>
      <c r="L434" s="789">
        <f t="shared" ref="L434:R434" si="206">L240</f>
        <v>0</v>
      </c>
      <c r="M434" s="789">
        <f t="shared" si="206"/>
        <v>0</v>
      </c>
      <c r="N434" s="789">
        <f t="shared" si="206"/>
        <v>0</v>
      </c>
      <c r="O434" s="789">
        <f t="shared" si="206"/>
        <v>0</v>
      </c>
      <c r="P434" s="789">
        <f t="shared" si="206"/>
        <v>0</v>
      </c>
      <c r="Q434" s="789">
        <f t="shared" si="206"/>
        <v>0</v>
      </c>
      <c r="R434" s="789">
        <f t="shared" si="206"/>
        <v>0</v>
      </c>
      <c r="S434" s="23" t="s">
        <v>184</v>
      </c>
      <c r="T434" s="23"/>
      <c r="U434" s="21" t="s">
        <v>2574</v>
      </c>
      <c r="V434" s="21" t="s">
        <v>2425</v>
      </c>
      <c r="W434" s="23"/>
      <c r="X434" s="15" t="s">
        <v>185</v>
      </c>
    </row>
    <row r="435" spans="2:24" s="21" customFormat="1">
      <c r="B435" s="11"/>
      <c r="C435" s="11"/>
      <c r="D435" s="15" t="s">
        <v>177</v>
      </c>
      <c r="E435" s="15" t="s">
        <v>202</v>
      </c>
      <c r="F435" s="789"/>
      <c r="G435" s="15" t="s">
        <v>2976</v>
      </c>
      <c r="H435" s="11" t="s">
        <v>1583</v>
      </c>
      <c r="I435" s="11"/>
      <c r="J435" s="11"/>
      <c r="K435" s="15" t="s">
        <v>216</v>
      </c>
      <c r="L435" s="789">
        <f t="shared" ref="L435:R435" si="207">L241</f>
        <v>0</v>
      </c>
      <c r="M435" s="789">
        <f t="shared" si="207"/>
        <v>0</v>
      </c>
      <c r="N435" s="789">
        <f t="shared" si="207"/>
        <v>0</v>
      </c>
      <c r="O435" s="789">
        <f t="shared" si="207"/>
        <v>0</v>
      </c>
      <c r="P435" s="789">
        <f t="shared" si="207"/>
        <v>0</v>
      </c>
      <c r="Q435" s="789">
        <f t="shared" si="207"/>
        <v>0</v>
      </c>
      <c r="R435" s="789">
        <f t="shared" si="207"/>
        <v>0</v>
      </c>
      <c r="S435" s="23" t="s">
        <v>184</v>
      </c>
      <c r="T435" s="23"/>
      <c r="U435" s="21" t="s">
        <v>2574</v>
      </c>
      <c r="V435" s="21" t="s">
        <v>2425</v>
      </c>
      <c r="W435" s="23"/>
      <c r="X435" s="15" t="s">
        <v>185</v>
      </c>
    </row>
    <row r="436" spans="2:24" s="21" customFormat="1">
      <c r="B436" s="11"/>
      <c r="C436" s="11"/>
      <c r="D436" s="15" t="s">
        <v>177</v>
      </c>
      <c r="E436" s="15" t="s">
        <v>202</v>
      </c>
      <c r="F436" s="789"/>
      <c r="G436" s="15" t="s">
        <v>2976</v>
      </c>
      <c r="H436" s="11" t="s">
        <v>1583</v>
      </c>
      <c r="I436" s="11"/>
      <c r="J436" s="11"/>
      <c r="K436" s="15" t="s">
        <v>216</v>
      </c>
      <c r="L436" s="789">
        <f t="shared" ref="L436:M436" si="208">L242</f>
        <v>0</v>
      </c>
      <c r="M436" s="789">
        <f t="shared" si="208"/>
        <v>0</v>
      </c>
      <c r="N436" s="789">
        <f t="shared" ref="N436:R436" si="209">N242</f>
        <v>0</v>
      </c>
      <c r="O436" s="789">
        <f t="shared" si="209"/>
        <v>0</v>
      </c>
      <c r="P436" s="789">
        <f t="shared" si="209"/>
        <v>0</v>
      </c>
      <c r="Q436" s="789">
        <f t="shared" si="209"/>
        <v>0</v>
      </c>
      <c r="R436" s="789">
        <f t="shared" si="209"/>
        <v>0</v>
      </c>
      <c r="S436" s="23" t="s">
        <v>184</v>
      </c>
      <c r="T436" s="23"/>
      <c r="U436" s="21" t="s">
        <v>2574</v>
      </c>
      <c r="V436" s="21" t="s">
        <v>2425</v>
      </c>
      <c r="W436" s="23"/>
      <c r="X436" s="15" t="s">
        <v>185</v>
      </c>
    </row>
    <row r="437" spans="2:24" s="21" customFormat="1">
      <c r="B437" s="11"/>
      <c r="C437" s="11"/>
      <c r="D437" s="11"/>
      <c r="E437" s="11"/>
      <c r="F437" s="11"/>
      <c r="G437" s="11"/>
      <c r="H437" s="11"/>
      <c r="I437" s="11"/>
      <c r="J437" s="11"/>
      <c r="K437" s="11"/>
      <c r="L437" s="11"/>
      <c r="M437" s="11"/>
      <c r="N437" s="11"/>
      <c r="O437" s="11"/>
      <c r="P437" s="11"/>
      <c r="Q437" s="11"/>
      <c r="R437" s="11"/>
      <c r="S437" s="11"/>
      <c r="T437" s="11"/>
      <c r="U437" s="11"/>
      <c r="V437" s="11"/>
      <c r="W437" s="11"/>
      <c r="X437" s="11"/>
    </row>
    <row r="438" spans="2:24" s="21" customFormat="1" ht="18">
      <c r="B438" s="28" t="s">
        <v>2600</v>
      </c>
      <c r="C438" s="27"/>
      <c r="D438" s="27"/>
      <c r="E438" s="27"/>
      <c r="F438" s="27"/>
      <c r="G438" s="27"/>
      <c r="H438" s="27"/>
      <c r="I438" s="27"/>
      <c r="J438" s="27"/>
      <c r="K438" s="27"/>
      <c r="L438" s="27"/>
      <c r="M438" s="27"/>
      <c r="N438" s="27"/>
      <c r="O438" s="27"/>
      <c r="P438" s="27"/>
      <c r="Q438" s="27"/>
      <c r="R438" s="27"/>
      <c r="S438" s="27"/>
      <c r="T438" s="27"/>
      <c r="U438" s="27"/>
      <c r="V438" s="27"/>
      <c r="W438" s="27"/>
      <c r="X438" s="27"/>
    </row>
    <row r="439" spans="2:24" s="21" customFormat="1">
      <c r="B439" s="12"/>
      <c r="C439" s="12"/>
      <c r="D439" s="12"/>
      <c r="E439" s="12"/>
      <c r="F439" s="22"/>
      <c r="G439" s="12"/>
      <c r="H439" s="7"/>
      <c r="I439" s="7"/>
      <c r="J439" s="7"/>
      <c r="K439" s="7"/>
      <c r="L439" s="7"/>
      <c r="M439" s="7"/>
      <c r="N439" s="7"/>
      <c r="O439" s="7"/>
      <c r="P439" s="7"/>
      <c r="Q439" s="7"/>
      <c r="R439" s="12"/>
      <c r="S439" s="22"/>
      <c r="T439" s="22"/>
      <c r="U439" s="22"/>
      <c r="V439" s="22"/>
      <c r="W439" s="22"/>
      <c r="X439" s="15"/>
    </row>
    <row r="440" spans="2:24" s="21" customFormat="1">
      <c r="B440" s="12"/>
      <c r="C440" s="34" t="s">
        <v>1557</v>
      </c>
      <c r="D440" s="34"/>
      <c r="E440" s="33"/>
      <c r="F440" s="33"/>
      <c r="G440" s="33"/>
      <c r="H440" s="33"/>
      <c r="I440" s="33"/>
      <c r="J440" s="33"/>
      <c r="K440" s="33"/>
      <c r="L440" s="34"/>
      <c r="M440" s="34"/>
      <c r="N440" s="34"/>
      <c r="O440" s="34"/>
      <c r="P440" s="34"/>
      <c r="Q440" s="34"/>
      <c r="R440" s="33"/>
      <c r="S440" s="33"/>
      <c r="T440" s="33"/>
      <c r="U440" s="33"/>
      <c r="V440" s="33"/>
      <c r="W440" s="33"/>
      <c r="X440" s="33"/>
    </row>
    <row r="441" spans="2:24" s="21" customFormat="1">
      <c r="B441" s="12"/>
      <c r="C441" s="12"/>
      <c r="D441" s="12"/>
      <c r="E441" s="12"/>
      <c r="F441" s="22"/>
      <c r="G441" s="12"/>
      <c r="H441" s="7"/>
      <c r="I441" s="7"/>
      <c r="J441" s="7"/>
      <c r="K441" s="7"/>
      <c r="L441" s="7"/>
      <c r="M441" s="7"/>
      <c r="N441" s="7"/>
      <c r="O441" s="7"/>
      <c r="P441" s="103"/>
      <c r="Q441" s="7"/>
      <c r="R441" s="12"/>
      <c r="S441" s="22"/>
      <c r="T441" s="22"/>
      <c r="U441" s="22"/>
      <c r="V441" s="22"/>
      <c r="W441" s="22"/>
      <c r="X441" s="15"/>
    </row>
    <row r="442" spans="2:24" s="21" customFormat="1" ht="14.25" customHeight="1">
      <c r="B442" s="12"/>
      <c r="C442" s="12"/>
      <c r="D442" s="80" t="s">
        <v>255</v>
      </c>
      <c r="E442" s="81"/>
      <c r="F442" s="81"/>
      <c r="G442" s="81"/>
      <c r="H442" s="81"/>
      <c r="I442" s="81"/>
      <c r="J442" s="81"/>
      <c r="K442" s="81"/>
      <c r="L442" s="81"/>
      <c r="M442" s="81"/>
      <c r="N442" s="81"/>
      <c r="O442" s="81"/>
      <c r="P442" s="106"/>
      <c r="Q442" s="81"/>
      <c r="R442" s="81"/>
      <c r="S442" s="81"/>
      <c r="T442" s="81"/>
      <c r="U442" s="81"/>
      <c r="V442" s="81"/>
      <c r="W442" s="81"/>
      <c r="X442" s="81"/>
    </row>
    <row r="443" spans="2:24" s="21" customFormat="1">
      <c r="B443" s="12"/>
      <c r="C443" s="12"/>
      <c r="D443" s="12"/>
      <c r="E443" s="12"/>
      <c r="F443" s="22"/>
      <c r="G443" s="12"/>
      <c r="H443" s="7"/>
      <c r="I443" s="7"/>
      <c r="J443" s="7"/>
      <c r="K443" s="7"/>
      <c r="L443" s="7"/>
      <c r="M443" s="7"/>
      <c r="N443" s="7"/>
      <c r="O443" s="7"/>
      <c r="P443" s="7"/>
      <c r="Q443" s="7"/>
      <c r="R443" s="12"/>
      <c r="S443" s="22"/>
      <c r="T443" s="22"/>
      <c r="U443" s="22"/>
      <c r="V443" s="22"/>
      <c r="W443" s="22"/>
      <c r="X443" s="15"/>
    </row>
    <row r="444" spans="2:24" s="21" customFormat="1">
      <c r="B444" s="11"/>
      <c r="C444" s="11"/>
      <c r="D444" s="20"/>
      <c r="E444" s="20"/>
      <c r="F444" s="88"/>
      <c r="G444" s="83" t="s">
        <v>2976</v>
      </c>
      <c r="H444" s="11" t="s">
        <v>1557</v>
      </c>
      <c r="I444" s="11" t="s">
        <v>255</v>
      </c>
      <c r="J444" s="11"/>
      <c r="K444" s="20" t="s">
        <v>216</v>
      </c>
      <c r="L444" s="789">
        <f t="shared" ref="L444:L459" si="210">L56</f>
        <v>0</v>
      </c>
      <c r="M444" s="789">
        <f t="shared" ref="M444:Q444" si="211">M56</f>
        <v>0</v>
      </c>
      <c r="N444" s="789">
        <f t="shared" si="211"/>
        <v>0</v>
      </c>
      <c r="O444" s="789">
        <f t="shared" si="211"/>
        <v>0</v>
      </c>
      <c r="P444" s="789">
        <f t="shared" si="211"/>
        <v>0</v>
      </c>
      <c r="Q444" s="789">
        <f t="shared" si="211"/>
        <v>0</v>
      </c>
      <c r="R444" s="11"/>
      <c r="S444" s="21" t="s">
        <v>196</v>
      </c>
      <c r="X444" s="7" t="s">
        <v>207</v>
      </c>
    </row>
    <row r="445" spans="2:24" s="21" customFormat="1">
      <c r="B445" s="11"/>
      <c r="C445" s="11"/>
      <c r="D445" s="20"/>
      <c r="E445" s="20"/>
      <c r="F445" s="88"/>
      <c r="G445" s="20" t="s">
        <v>2976</v>
      </c>
      <c r="H445" s="11" t="s">
        <v>1557</v>
      </c>
      <c r="I445" s="11" t="s">
        <v>255</v>
      </c>
      <c r="J445" s="11"/>
      <c r="K445" s="20" t="s">
        <v>216</v>
      </c>
      <c r="L445" s="789">
        <f t="shared" si="210"/>
        <v>0</v>
      </c>
      <c r="M445" s="789">
        <f t="shared" ref="M445:Q459" si="212">M57</f>
        <v>0</v>
      </c>
      <c r="N445" s="789">
        <f t="shared" si="212"/>
        <v>0</v>
      </c>
      <c r="O445" s="789">
        <f t="shared" si="212"/>
        <v>0</v>
      </c>
      <c r="P445" s="789">
        <f t="shared" si="212"/>
        <v>0</v>
      </c>
      <c r="Q445" s="789">
        <f t="shared" si="212"/>
        <v>0</v>
      </c>
      <c r="R445" s="11"/>
      <c r="S445" s="21" t="s">
        <v>196</v>
      </c>
      <c r="X445" s="7" t="s">
        <v>207</v>
      </c>
    </row>
    <row r="446" spans="2:24" s="21" customFormat="1">
      <c r="B446" s="11"/>
      <c r="C446" s="11"/>
      <c r="D446" s="20"/>
      <c r="E446" s="20"/>
      <c r="F446" s="88"/>
      <c r="G446" s="20" t="s">
        <v>2976</v>
      </c>
      <c r="H446" s="11" t="s">
        <v>1557</v>
      </c>
      <c r="I446" s="11" t="s">
        <v>255</v>
      </c>
      <c r="J446" s="11"/>
      <c r="K446" s="20" t="s">
        <v>216</v>
      </c>
      <c r="L446" s="789">
        <f t="shared" si="210"/>
        <v>0</v>
      </c>
      <c r="M446" s="789">
        <f t="shared" si="212"/>
        <v>0</v>
      </c>
      <c r="N446" s="789">
        <f t="shared" si="212"/>
        <v>0</v>
      </c>
      <c r="O446" s="789">
        <f t="shared" si="212"/>
        <v>0</v>
      </c>
      <c r="P446" s="789">
        <f t="shared" si="212"/>
        <v>0</v>
      </c>
      <c r="Q446" s="789">
        <f t="shared" si="212"/>
        <v>0</v>
      </c>
      <c r="R446" s="11"/>
      <c r="S446" s="21" t="s">
        <v>196</v>
      </c>
      <c r="X446" s="7" t="s">
        <v>207</v>
      </c>
    </row>
    <row r="447" spans="2:24" s="21" customFormat="1">
      <c r="B447" s="11"/>
      <c r="C447" s="11"/>
      <c r="D447" s="20"/>
      <c r="E447" s="20"/>
      <c r="F447" s="88"/>
      <c r="G447" s="20" t="s">
        <v>2976</v>
      </c>
      <c r="H447" s="11" t="s">
        <v>1557</v>
      </c>
      <c r="I447" s="11" t="s">
        <v>255</v>
      </c>
      <c r="J447" s="11"/>
      <c r="K447" s="20" t="s">
        <v>216</v>
      </c>
      <c r="L447" s="789">
        <f t="shared" si="210"/>
        <v>0</v>
      </c>
      <c r="M447" s="789">
        <f t="shared" si="212"/>
        <v>0</v>
      </c>
      <c r="N447" s="789">
        <f t="shared" si="212"/>
        <v>0</v>
      </c>
      <c r="O447" s="789">
        <f t="shared" si="212"/>
        <v>0</v>
      </c>
      <c r="P447" s="789">
        <f t="shared" si="212"/>
        <v>0</v>
      </c>
      <c r="Q447" s="789">
        <f t="shared" si="212"/>
        <v>0</v>
      </c>
      <c r="R447" s="11"/>
      <c r="S447" s="21" t="s">
        <v>196</v>
      </c>
      <c r="X447" s="7" t="s">
        <v>207</v>
      </c>
    </row>
    <row r="448" spans="2:24" s="21" customFormat="1">
      <c r="B448" s="11"/>
      <c r="C448" s="11"/>
      <c r="D448" s="15"/>
      <c r="E448" s="15"/>
      <c r="F448" s="88"/>
      <c r="G448" s="15" t="s">
        <v>2976</v>
      </c>
      <c r="H448" s="11" t="s">
        <v>1557</v>
      </c>
      <c r="I448" s="11" t="s">
        <v>255</v>
      </c>
      <c r="J448" s="11"/>
      <c r="K448" s="15" t="s">
        <v>216</v>
      </c>
      <c r="L448" s="789">
        <f t="shared" si="210"/>
        <v>0</v>
      </c>
      <c r="M448" s="789">
        <f t="shared" si="212"/>
        <v>0</v>
      </c>
      <c r="N448" s="789">
        <f t="shared" si="212"/>
        <v>0</v>
      </c>
      <c r="O448" s="789">
        <f t="shared" si="212"/>
        <v>0</v>
      </c>
      <c r="P448" s="789">
        <f t="shared" si="212"/>
        <v>0</v>
      </c>
      <c r="Q448" s="789">
        <f t="shared" si="212"/>
        <v>0</v>
      </c>
      <c r="R448" s="11"/>
      <c r="S448" s="13" t="s">
        <v>196</v>
      </c>
      <c r="T448" s="13"/>
      <c r="U448" s="13"/>
      <c r="V448" s="13"/>
      <c r="W448" s="13"/>
      <c r="X448" s="15" t="s">
        <v>207</v>
      </c>
    </row>
    <row r="449" spans="4:24" s="21" customFormat="1">
      <c r="D449" s="15"/>
      <c r="E449" s="15"/>
      <c r="F449" s="88"/>
      <c r="G449" s="15" t="s">
        <v>2976</v>
      </c>
      <c r="H449" s="11" t="s">
        <v>1557</v>
      </c>
      <c r="I449" s="11" t="s">
        <v>255</v>
      </c>
      <c r="J449" s="11"/>
      <c r="K449" s="15" t="s">
        <v>216</v>
      </c>
      <c r="L449" s="789">
        <f t="shared" si="210"/>
        <v>0</v>
      </c>
      <c r="M449" s="789">
        <f t="shared" si="212"/>
        <v>0</v>
      </c>
      <c r="N449" s="789">
        <f t="shared" si="212"/>
        <v>0</v>
      </c>
      <c r="O449" s="789">
        <f t="shared" si="212"/>
        <v>0</v>
      </c>
      <c r="P449" s="789">
        <f t="shared" si="212"/>
        <v>0</v>
      </c>
      <c r="Q449" s="789">
        <f t="shared" si="212"/>
        <v>0</v>
      </c>
      <c r="R449" s="11"/>
      <c r="S449" s="23" t="s">
        <v>196</v>
      </c>
      <c r="T449" s="23"/>
      <c r="U449" s="23"/>
      <c r="V449" s="23"/>
      <c r="W449" s="23"/>
      <c r="X449" s="15" t="s">
        <v>207</v>
      </c>
    </row>
    <row r="450" spans="4:24" s="21" customFormat="1">
      <c r="D450" s="15"/>
      <c r="E450" s="15"/>
      <c r="F450" s="88"/>
      <c r="G450" s="15" t="s">
        <v>2976</v>
      </c>
      <c r="H450" s="11" t="s">
        <v>1557</v>
      </c>
      <c r="I450" s="11" t="s">
        <v>255</v>
      </c>
      <c r="J450" s="11"/>
      <c r="K450" s="15" t="s">
        <v>216</v>
      </c>
      <c r="L450" s="789">
        <f t="shared" si="210"/>
        <v>0</v>
      </c>
      <c r="M450" s="789">
        <f t="shared" si="212"/>
        <v>0</v>
      </c>
      <c r="N450" s="789">
        <f t="shared" si="212"/>
        <v>0</v>
      </c>
      <c r="O450" s="789">
        <f t="shared" si="212"/>
        <v>0</v>
      </c>
      <c r="P450" s="789">
        <f t="shared" si="212"/>
        <v>0</v>
      </c>
      <c r="Q450" s="789">
        <f t="shared" si="212"/>
        <v>0</v>
      </c>
      <c r="R450" s="11"/>
      <c r="S450" s="23" t="s">
        <v>196</v>
      </c>
      <c r="T450" s="23"/>
      <c r="U450" s="23"/>
      <c r="V450" s="23"/>
      <c r="W450" s="23"/>
      <c r="X450" s="15" t="s">
        <v>207</v>
      </c>
    </row>
    <row r="451" spans="4:24" s="21" customFormat="1">
      <c r="D451" s="15"/>
      <c r="E451" s="15"/>
      <c r="F451" s="88"/>
      <c r="G451" s="15" t="s">
        <v>2976</v>
      </c>
      <c r="H451" s="11" t="s">
        <v>1557</v>
      </c>
      <c r="I451" s="11" t="s">
        <v>255</v>
      </c>
      <c r="J451" s="11"/>
      <c r="K451" s="15" t="s">
        <v>216</v>
      </c>
      <c r="L451" s="789">
        <f t="shared" si="210"/>
        <v>0</v>
      </c>
      <c r="M451" s="789">
        <f t="shared" si="212"/>
        <v>0</v>
      </c>
      <c r="N451" s="789">
        <f t="shared" si="212"/>
        <v>0</v>
      </c>
      <c r="O451" s="789">
        <f t="shared" si="212"/>
        <v>0</v>
      </c>
      <c r="P451" s="789">
        <f t="shared" si="212"/>
        <v>0</v>
      </c>
      <c r="Q451" s="789">
        <f t="shared" si="212"/>
        <v>0</v>
      </c>
      <c r="R451" s="11"/>
      <c r="S451" s="23" t="s">
        <v>196</v>
      </c>
      <c r="T451" s="23"/>
      <c r="U451" s="23"/>
      <c r="V451" s="23"/>
      <c r="W451" s="23"/>
      <c r="X451" s="15" t="s">
        <v>207</v>
      </c>
    </row>
    <row r="452" spans="4:24" s="21" customFormat="1">
      <c r="D452" s="20"/>
      <c r="E452" s="20"/>
      <c r="F452" s="88"/>
      <c r="G452" s="20" t="s">
        <v>2976</v>
      </c>
      <c r="H452" s="11" t="s">
        <v>1557</v>
      </c>
      <c r="I452" s="11" t="s">
        <v>255</v>
      </c>
      <c r="J452" s="11"/>
      <c r="K452" s="20" t="s">
        <v>216</v>
      </c>
      <c r="L452" s="789">
        <f t="shared" si="210"/>
        <v>0</v>
      </c>
      <c r="M452" s="789">
        <f t="shared" si="212"/>
        <v>0</v>
      </c>
      <c r="N452" s="789">
        <f t="shared" si="212"/>
        <v>0</v>
      </c>
      <c r="O452" s="789">
        <f t="shared" si="212"/>
        <v>0</v>
      </c>
      <c r="P452" s="789">
        <f t="shared" si="212"/>
        <v>0</v>
      </c>
      <c r="Q452" s="789">
        <f t="shared" si="212"/>
        <v>0</v>
      </c>
      <c r="R452" s="11"/>
      <c r="S452" s="21" t="s">
        <v>196</v>
      </c>
      <c r="X452" s="7" t="s">
        <v>207</v>
      </c>
    </row>
    <row r="453" spans="4:24" s="21" customFormat="1">
      <c r="D453" s="20"/>
      <c r="E453" s="20"/>
      <c r="F453" s="88"/>
      <c r="G453" s="20" t="s">
        <v>2976</v>
      </c>
      <c r="H453" s="11" t="s">
        <v>1557</v>
      </c>
      <c r="I453" s="11" t="s">
        <v>255</v>
      </c>
      <c r="J453" s="11"/>
      <c r="K453" s="20" t="s">
        <v>216</v>
      </c>
      <c r="L453" s="789">
        <f t="shared" si="210"/>
        <v>0</v>
      </c>
      <c r="M453" s="789">
        <f t="shared" si="212"/>
        <v>0</v>
      </c>
      <c r="N453" s="789">
        <f t="shared" si="212"/>
        <v>0</v>
      </c>
      <c r="O453" s="789">
        <f t="shared" si="212"/>
        <v>0</v>
      </c>
      <c r="P453" s="789">
        <f t="shared" si="212"/>
        <v>0</v>
      </c>
      <c r="Q453" s="789">
        <f t="shared" si="212"/>
        <v>0</v>
      </c>
      <c r="R453" s="11"/>
      <c r="S453" s="21" t="s">
        <v>196</v>
      </c>
      <c r="X453" s="7" t="s">
        <v>207</v>
      </c>
    </row>
    <row r="454" spans="4:24" s="21" customFormat="1">
      <c r="D454" s="20"/>
      <c r="E454" s="20"/>
      <c r="F454" s="88"/>
      <c r="G454" s="20" t="s">
        <v>2976</v>
      </c>
      <c r="H454" s="11" t="s">
        <v>1557</v>
      </c>
      <c r="I454" s="11" t="s">
        <v>255</v>
      </c>
      <c r="J454" s="11"/>
      <c r="K454" s="20" t="s">
        <v>216</v>
      </c>
      <c r="L454" s="789">
        <f t="shared" si="210"/>
        <v>0</v>
      </c>
      <c r="M454" s="789">
        <f t="shared" si="212"/>
        <v>0</v>
      </c>
      <c r="N454" s="789">
        <f t="shared" si="212"/>
        <v>0</v>
      </c>
      <c r="O454" s="789">
        <f t="shared" si="212"/>
        <v>0</v>
      </c>
      <c r="P454" s="789">
        <f t="shared" si="212"/>
        <v>0</v>
      </c>
      <c r="Q454" s="789">
        <f t="shared" si="212"/>
        <v>0</v>
      </c>
      <c r="R454" s="11"/>
      <c r="S454" s="21" t="s">
        <v>196</v>
      </c>
      <c r="X454" s="7" t="s">
        <v>207</v>
      </c>
    </row>
    <row r="455" spans="4:24" s="21" customFormat="1">
      <c r="D455" s="20"/>
      <c r="E455" s="20"/>
      <c r="F455" s="88"/>
      <c r="G455" s="20" t="s">
        <v>2976</v>
      </c>
      <c r="H455" s="11" t="s">
        <v>1557</v>
      </c>
      <c r="I455" s="11" t="s">
        <v>255</v>
      </c>
      <c r="J455" s="11"/>
      <c r="K455" s="20" t="s">
        <v>216</v>
      </c>
      <c r="L455" s="789">
        <f t="shared" si="210"/>
        <v>0</v>
      </c>
      <c r="M455" s="789">
        <f t="shared" si="212"/>
        <v>0</v>
      </c>
      <c r="N455" s="789">
        <f t="shared" si="212"/>
        <v>0</v>
      </c>
      <c r="O455" s="789">
        <f t="shared" si="212"/>
        <v>0</v>
      </c>
      <c r="P455" s="789">
        <f t="shared" si="212"/>
        <v>0</v>
      </c>
      <c r="Q455" s="789">
        <f t="shared" si="212"/>
        <v>0</v>
      </c>
      <c r="R455" s="11"/>
      <c r="S455" s="21" t="s">
        <v>196</v>
      </c>
      <c r="X455" s="7" t="s">
        <v>207</v>
      </c>
    </row>
    <row r="456" spans="4:24" s="21" customFormat="1">
      <c r="D456" s="15"/>
      <c r="E456" s="15"/>
      <c r="F456" s="88"/>
      <c r="G456" s="15" t="s">
        <v>2976</v>
      </c>
      <c r="H456" s="11" t="s">
        <v>1557</v>
      </c>
      <c r="I456" s="11" t="s">
        <v>255</v>
      </c>
      <c r="J456" s="11"/>
      <c r="K456" s="15" t="s">
        <v>216</v>
      </c>
      <c r="L456" s="789">
        <f t="shared" si="210"/>
        <v>0</v>
      </c>
      <c r="M456" s="789">
        <f t="shared" si="212"/>
        <v>0</v>
      </c>
      <c r="N456" s="789">
        <f t="shared" si="212"/>
        <v>0</v>
      </c>
      <c r="O456" s="789">
        <f t="shared" si="212"/>
        <v>0</v>
      </c>
      <c r="P456" s="789">
        <f t="shared" si="212"/>
        <v>0</v>
      </c>
      <c r="Q456" s="789">
        <f t="shared" si="212"/>
        <v>0</v>
      </c>
      <c r="R456" s="11"/>
      <c r="S456" s="13" t="s">
        <v>196</v>
      </c>
      <c r="T456" s="13"/>
      <c r="U456" s="13"/>
      <c r="V456" s="13"/>
      <c r="W456" s="13"/>
      <c r="X456" s="15" t="s">
        <v>207</v>
      </c>
    </row>
    <row r="457" spans="4:24" s="21" customFormat="1">
      <c r="D457" s="15"/>
      <c r="E457" s="15"/>
      <c r="F457" s="88"/>
      <c r="G457" s="15" t="s">
        <v>2976</v>
      </c>
      <c r="H457" s="11" t="s">
        <v>1557</v>
      </c>
      <c r="I457" s="11" t="s">
        <v>255</v>
      </c>
      <c r="J457" s="11"/>
      <c r="K457" s="15" t="s">
        <v>216</v>
      </c>
      <c r="L457" s="789">
        <f t="shared" si="210"/>
        <v>0</v>
      </c>
      <c r="M457" s="789">
        <f t="shared" si="212"/>
        <v>0</v>
      </c>
      <c r="N457" s="789">
        <f t="shared" si="212"/>
        <v>0</v>
      </c>
      <c r="O457" s="789">
        <f t="shared" si="212"/>
        <v>0</v>
      </c>
      <c r="P457" s="789">
        <f t="shared" si="212"/>
        <v>0</v>
      </c>
      <c r="Q457" s="789">
        <f t="shared" si="212"/>
        <v>0</v>
      </c>
      <c r="R457" s="11"/>
      <c r="S457" s="23" t="s">
        <v>196</v>
      </c>
      <c r="T457" s="23"/>
      <c r="U457" s="23"/>
      <c r="V457" s="23"/>
      <c r="W457" s="23"/>
      <c r="X457" s="15" t="s">
        <v>207</v>
      </c>
    </row>
    <row r="458" spans="4:24" s="21" customFormat="1">
      <c r="D458" s="15"/>
      <c r="E458" s="15"/>
      <c r="F458" s="88"/>
      <c r="G458" s="15" t="s">
        <v>2976</v>
      </c>
      <c r="H458" s="11" t="s">
        <v>1557</v>
      </c>
      <c r="I458" s="11" t="s">
        <v>255</v>
      </c>
      <c r="J458" s="11"/>
      <c r="K458" s="15" t="s">
        <v>216</v>
      </c>
      <c r="L458" s="789">
        <f t="shared" si="210"/>
        <v>0</v>
      </c>
      <c r="M458" s="789">
        <f t="shared" si="212"/>
        <v>0</v>
      </c>
      <c r="N458" s="789">
        <f t="shared" si="212"/>
        <v>0</v>
      </c>
      <c r="O458" s="789">
        <f t="shared" si="212"/>
        <v>0</v>
      </c>
      <c r="P458" s="789">
        <f t="shared" si="212"/>
        <v>0</v>
      </c>
      <c r="Q458" s="789">
        <f t="shared" si="212"/>
        <v>0</v>
      </c>
      <c r="R458" s="11"/>
      <c r="S458" s="23" t="s">
        <v>196</v>
      </c>
      <c r="T458" s="23"/>
      <c r="U458" s="23"/>
      <c r="V458" s="23"/>
      <c r="W458" s="23"/>
      <c r="X458" s="15" t="s">
        <v>207</v>
      </c>
    </row>
    <row r="459" spans="4:24" s="21" customFormat="1">
      <c r="D459" s="15"/>
      <c r="E459" s="15"/>
      <c r="F459" s="88"/>
      <c r="G459" s="15" t="s">
        <v>2976</v>
      </c>
      <c r="H459" s="11" t="s">
        <v>1557</v>
      </c>
      <c r="I459" s="11" t="s">
        <v>255</v>
      </c>
      <c r="J459" s="11"/>
      <c r="K459" s="15" t="s">
        <v>216</v>
      </c>
      <c r="L459" s="789">
        <f t="shared" si="210"/>
        <v>0</v>
      </c>
      <c r="M459" s="789">
        <f t="shared" si="212"/>
        <v>0</v>
      </c>
      <c r="N459" s="789">
        <f t="shared" si="212"/>
        <v>0</v>
      </c>
      <c r="O459" s="789">
        <f t="shared" si="212"/>
        <v>0</v>
      </c>
      <c r="P459" s="789">
        <f t="shared" si="212"/>
        <v>0</v>
      </c>
      <c r="Q459" s="789">
        <f t="shared" si="212"/>
        <v>0</v>
      </c>
      <c r="R459" s="11"/>
      <c r="S459" s="23" t="s">
        <v>196</v>
      </c>
      <c r="T459" s="23"/>
      <c r="U459" s="23"/>
      <c r="V459" s="23"/>
      <c r="W459" s="23"/>
      <c r="X459" s="15" t="s">
        <v>207</v>
      </c>
    </row>
    <row r="460" spans="4:24" s="21" customFormat="1">
      <c r="D460" s="11"/>
      <c r="E460" s="11"/>
      <c r="F460" s="11"/>
      <c r="G460" s="11"/>
      <c r="H460" s="11"/>
      <c r="I460" s="11"/>
      <c r="J460" s="11"/>
      <c r="K460" s="11"/>
      <c r="L460" s="11"/>
      <c r="M460" s="11"/>
      <c r="N460" s="11"/>
      <c r="O460" s="11"/>
      <c r="P460" s="11"/>
      <c r="Q460" s="11"/>
      <c r="R460" s="11"/>
      <c r="S460" s="11"/>
      <c r="T460" s="11"/>
      <c r="U460" s="11"/>
      <c r="V460" s="11"/>
      <c r="W460" s="11"/>
      <c r="X460" s="11"/>
    </row>
    <row r="461" spans="4:24" s="21" customFormat="1" ht="14.25" customHeight="1">
      <c r="D461" s="80" t="s">
        <v>415</v>
      </c>
      <c r="E461" s="81"/>
      <c r="F461" s="81"/>
      <c r="G461" s="81"/>
      <c r="H461" s="81"/>
      <c r="I461" s="81"/>
      <c r="J461" s="81"/>
      <c r="K461" s="81"/>
      <c r="L461" s="81"/>
      <c r="M461" s="81"/>
      <c r="N461" s="81"/>
      <c r="O461" s="81"/>
      <c r="P461" s="81"/>
      <c r="Q461" s="81"/>
      <c r="R461" s="81"/>
      <c r="S461" s="81"/>
      <c r="T461" s="81"/>
      <c r="U461" s="81"/>
      <c r="V461" s="81"/>
      <c r="W461" s="81"/>
      <c r="X461" s="81"/>
    </row>
    <row r="462" spans="4:24" s="21" customFormat="1">
      <c r="D462" s="12"/>
      <c r="E462" s="12"/>
      <c r="F462" s="22"/>
      <c r="G462" s="12"/>
      <c r="H462" s="7"/>
      <c r="I462" s="7"/>
      <c r="J462" s="7"/>
      <c r="K462" s="7"/>
      <c r="L462" s="7"/>
      <c r="M462" s="7"/>
      <c r="N462" s="7"/>
      <c r="O462" s="7"/>
      <c r="P462" s="7"/>
      <c r="Q462" s="7"/>
      <c r="R462" s="12"/>
      <c r="S462" s="22"/>
      <c r="T462" s="22"/>
      <c r="U462" s="22"/>
      <c r="V462" s="22"/>
      <c r="W462" s="22"/>
      <c r="X462" s="15"/>
    </row>
    <row r="463" spans="4:24" s="21" customFormat="1">
      <c r="D463" s="20"/>
      <c r="E463" s="20"/>
      <c r="F463" s="88"/>
      <c r="G463" s="83" t="s">
        <v>2976</v>
      </c>
      <c r="H463" s="11" t="s">
        <v>1557</v>
      </c>
      <c r="I463" s="11" t="s">
        <v>415</v>
      </c>
      <c r="J463" s="11"/>
      <c r="K463" s="20" t="s">
        <v>216</v>
      </c>
      <c r="L463" s="789">
        <f>L75</f>
        <v>0</v>
      </c>
      <c r="M463" s="789">
        <f t="shared" ref="M463:Q463" si="213">M75</f>
        <v>0</v>
      </c>
      <c r="N463" s="789">
        <f t="shared" si="213"/>
        <v>0</v>
      </c>
      <c r="O463" s="789">
        <f t="shared" si="213"/>
        <v>0</v>
      </c>
      <c r="P463" s="789">
        <f t="shared" si="213"/>
        <v>0</v>
      </c>
      <c r="Q463" s="789">
        <f t="shared" si="213"/>
        <v>0</v>
      </c>
      <c r="R463" s="11"/>
      <c r="S463" s="21" t="s">
        <v>196</v>
      </c>
      <c r="X463" s="7" t="s">
        <v>207</v>
      </c>
    </row>
    <row r="464" spans="4:24" s="21" customFormat="1">
      <c r="D464" s="20"/>
      <c r="E464" s="20"/>
      <c r="F464" s="88"/>
      <c r="G464" s="20" t="s">
        <v>2976</v>
      </c>
      <c r="H464" s="11" t="s">
        <v>1557</v>
      </c>
      <c r="I464" s="11" t="s">
        <v>415</v>
      </c>
      <c r="J464" s="11"/>
      <c r="K464" s="20" t="s">
        <v>216</v>
      </c>
      <c r="L464" s="789">
        <f t="shared" ref="L464:Q464" si="214">L76</f>
        <v>0</v>
      </c>
      <c r="M464" s="789">
        <f t="shared" si="214"/>
        <v>0</v>
      </c>
      <c r="N464" s="789">
        <f t="shared" si="214"/>
        <v>0</v>
      </c>
      <c r="O464" s="789">
        <f t="shared" si="214"/>
        <v>0</v>
      </c>
      <c r="P464" s="789">
        <f t="shared" si="214"/>
        <v>0</v>
      </c>
      <c r="Q464" s="789">
        <f t="shared" si="214"/>
        <v>0</v>
      </c>
      <c r="R464" s="11"/>
      <c r="S464" s="21" t="s">
        <v>196</v>
      </c>
      <c r="X464" s="7" t="s">
        <v>207</v>
      </c>
    </row>
    <row r="465" spans="7:24" s="21" customFormat="1">
      <c r="G465" s="20" t="s">
        <v>2976</v>
      </c>
      <c r="H465" s="11" t="s">
        <v>1557</v>
      </c>
      <c r="I465" s="11" t="s">
        <v>415</v>
      </c>
      <c r="J465" s="11"/>
      <c r="K465" s="20" t="s">
        <v>216</v>
      </c>
      <c r="L465" s="789">
        <f t="shared" ref="L465:Q465" si="215">L77</f>
        <v>0</v>
      </c>
      <c r="M465" s="789">
        <f t="shared" si="215"/>
        <v>0</v>
      </c>
      <c r="N465" s="789">
        <f t="shared" si="215"/>
        <v>0</v>
      </c>
      <c r="O465" s="789">
        <f t="shared" si="215"/>
        <v>0</v>
      </c>
      <c r="P465" s="789">
        <f t="shared" si="215"/>
        <v>0</v>
      </c>
      <c r="Q465" s="789">
        <f t="shared" si="215"/>
        <v>0</v>
      </c>
      <c r="R465" s="11"/>
      <c r="S465" s="21" t="s">
        <v>196</v>
      </c>
      <c r="X465" s="7" t="s">
        <v>207</v>
      </c>
    </row>
    <row r="466" spans="7:24" s="21" customFormat="1">
      <c r="G466" s="20" t="s">
        <v>2976</v>
      </c>
      <c r="H466" s="11" t="s">
        <v>1557</v>
      </c>
      <c r="I466" s="11" t="s">
        <v>415</v>
      </c>
      <c r="J466" s="11"/>
      <c r="K466" s="20" t="s">
        <v>216</v>
      </c>
      <c r="L466" s="789">
        <f t="shared" ref="L466:Q466" si="216">L78</f>
        <v>0</v>
      </c>
      <c r="M466" s="789">
        <f t="shared" si="216"/>
        <v>0</v>
      </c>
      <c r="N466" s="789">
        <f t="shared" si="216"/>
        <v>0</v>
      </c>
      <c r="O466" s="789">
        <f t="shared" si="216"/>
        <v>0</v>
      </c>
      <c r="P466" s="789">
        <f t="shared" si="216"/>
        <v>0</v>
      </c>
      <c r="Q466" s="789">
        <f t="shared" si="216"/>
        <v>0</v>
      </c>
      <c r="R466" s="11"/>
      <c r="S466" s="21" t="s">
        <v>196</v>
      </c>
      <c r="X466" s="7" t="s">
        <v>207</v>
      </c>
    </row>
    <row r="467" spans="7:24" s="21" customFormat="1">
      <c r="G467" s="15" t="s">
        <v>2976</v>
      </c>
      <c r="H467" s="11" t="s">
        <v>1557</v>
      </c>
      <c r="I467" s="11" t="s">
        <v>415</v>
      </c>
      <c r="J467" s="11"/>
      <c r="K467" s="15" t="s">
        <v>216</v>
      </c>
      <c r="L467" s="789">
        <f t="shared" ref="L467:Q467" si="217">L79</f>
        <v>0</v>
      </c>
      <c r="M467" s="789">
        <f t="shared" si="217"/>
        <v>0</v>
      </c>
      <c r="N467" s="789">
        <f t="shared" si="217"/>
        <v>0</v>
      </c>
      <c r="O467" s="789">
        <f t="shared" si="217"/>
        <v>0</v>
      </c>
      <c r="P467" s="789">
        <f t="shared" si="217"/>
        <v>0</v>
      </c>
      <c r="Q467" s="789">
        <f t="shared" si="217"/>
        <v>0</v>
      </c>
      <c r="R467" s="11"/>
      <c r="S467" s="13" t="s">
        <v>196</v>
      </c>
      <c r="T467" s="13"/>
      <c r="U467" s="13"/>
      <c r="V467" s="13"/>
      <c r="W467" s="13"/>
      <c r="X467" s="15" t="s">
        <v>207</v>
      </c>
    </row>
    <row r="468" spans="7:24" s="21" customFormat="1">
      <c r="G468" s="15" t="s">
        <v>2976</v>
      </c>
      <c r="H468" s="11" t="s">
        <v>1557</v>
      </c>
      <c r="I468" s="11" t="s">
        <v>415</v>
      </c>
      <c r="J468" s="11"/>
      <c r="K468" s="15" t="s">
        <v>216</v>
      </c>
      <c r="L468" s="789">
        <f t="shared" ref="L468:Q468" si="218">L80</f>
        <v>0</v>
      </c>
      <c r="M468" s="789">
        <f t="shared" si="218"/>
        <v>0</v>
      </c>
      <c r="N468" s="789">
        <f t="shared" si="218"/>
        <v>0</v>
      </c>
      <c r="O468" s="789">
        <f t="shared" si="218"/>
        <v>0</v>
      </c>
      <c r="P468" s="789">
        <f t="shared" si="218"/>
        <v>0</v>
      </c>
      <c r="Q468" s="789">
        <f t="shared" si="218"/>
        <v>0</v>
      </c>
      <c r="R468" s="11"/>
      <c r="S468" s="23" t="s">
        <v>196</v>
      </c>
      <c r="T468" s="23"/>
      <c r="U468" s="23"/>
      <c r="V468" s="23"/>
      <c r="W468" s="23"/>
      <c r="X468" s="15" t="s">
        <v>207</v>
      </c>
    </row>
    <row r="469" spans="7:24" s="21" customFormat="1">
      <c r="G469" s="15" t="s">
        <v>2976</v>
      </c>
      <c r="H469" s="11" t="s">
        <v>1557</v>
      </c>
      <c r="I469" s="11" t="s">
        <v>415</v>
      </c>
      <c r="J469" s="11"/>
      <c r="K469" s="15" t="s">
        <v>216</v>
      </c>
      <c r="L469" s="789">
        <f t="shared" ref="L469:Q469" si="219">L81</f>
        <v>0</v>
      </c>
      <c r="M469" s="789">
        <f t="shared" si="219"/>
        <v>0</v>
      </c>
      <c r="N469" s="789">
        <f t="shared" si="219"/>
        <v>0</v>
      </c>
      <c r="O469" s="789">
        <f t="shared" si="219"/>
        <v>0</v>
      </c>
      <c r="P469" s="789">
        <f t="shared" si="219"/>
        <v>0</v>
      </c>
      <c r="Q469" s="789">
        <f t="shared" si="219"/>
        <v>0</v>
      </c>
      <c r="R469" s="11"/>
      <c r="S469" s="23" t="s">
        <v>196</v>
      </c>
      <c r="T469" s="23"/>
      <c r="U469" s="23"/>
      <c r="V469" s="23"/>
      <c r="W469" s="23"/>
      <c r="X469" s="15" t="s">
        <v>207</v>
      </c>
    </row>
    <row r="470" spans="7:24" s="21" customFormat="1">
      <c r="G470" s="15" t="s">
        <v>2976</v>
      </c>
      <c r="H470" s="11" t="s">
        <v>1557</v>
      </c>
      <c r="I470" s="11" t="s">
        <v>415</v>
      </c>
      <c r="J470" s="11"/>
      <c r="K470" s="15" t="s">
        <v>216</v>
      </c>
      <c r="L470" s="789">
        <f t="shared" ref="L470:Q470" si="220">L82</f>
        <v>0</v>
      </c>
      <c r="M470" s="789">
        <f t="shared" si="220"/>
        <v>0</v>
      </c>
      <c r="N470" s="789">
        <f t="shared" si="220"/>
        <v>0</v>
      </c>
      <c r="O470" s="789">
        <f t="shared" si="220"/>
        <v>0</v>
      </c>
      <c r="P470" s="789">
        <f t="shared" si="220"/>
        <v>0</v>
      </c>
      <c r="Q470" s="789">
        <f t="shared" si="220"/>
        <v>0</v>
      </c>
      <c r="R470" s="11"/>
      <c r="S470" s="23" t="s">
        <v>196</v>
      </c>
      <c r="T470" s="23"/>
      <c r="U470" s="23"/>
      <c r="V470" s="23"/>
      <c r="W470" s="23"/>
      <c r="X470" s="15" t="s">
        <v>207</v>
      </c>
    </row>
    <row r="471" spans="7:24" s="21" customFormat="1">
      <c r="G471" s="20" t="s">
        <v>2976</v>
      </c>
      <c r="H471" s="11" t="s">
        <v>1557</v>
      </c>
      <c r="I471" s="11" t="s">
        <v>415</v>
      </c>
      <c r="J471" s="11"/>
      <c r="K471" s="20" t="s">
        <v>216</v>
      </c>
      <c r="L471" s="789">
        <f t="shared" ref="L471:Q471" si="221">L83</f>
        <v>0</v>
      </c>
      <c r="M471" s="789">
        <f t="shared" si="221"/>
        <v>0</v>
      </c>
      <c r="N471" s="789">
        <f t="shared" si="221"/>
        <v>0</v>
      </c>
      <c r="O471" s="789">
        <f t="shared" si="221"/>
        <v>0</v>
      </c>
      <c r="P471" s="789">
        <f t="shared" si="221"/>
        <v>0</v>
      </c>
      <c r="Q471" s="789">
        <f t="shared" si="221"/>
        <v>0</v>
      </c>
      <c r="R471" s="11"/>
      <c r="S471" s="21" t="s">
        <v>196</v>
      </c>
      <c r="X471" s="7" t="s">
        <v>207</v>
      </c>
    </row>
    <row r="472" spans="7:24" s="21" customFormat="1">
      <c r="G472" s="20" t="s">
        <v>2976</v>
      </c>
      <c r="H472" s="11" t="s">
        <v>1557</v>
      </c>
      <c r="I472" s="11" t="s">
        <v>415</v>
      </c>
      <c r="J472" s="11"/>
      <c r="K472" s="20" t="s">
        <v>216</v>
      </c>
      <c r="L472" s="789">
        <f t="shared" ref="L472:Q472" si="222">L84</f>
        <v>0</v>
      </c>
      <c r="M472" s="789">
        <f t="shared" si="222"/>
        <v>0</v>
      </c>
      <c r="N472" s="789">
        <f t="shared" si="222"/>
        <v>0</v>
      </c>
      <c r="O472" s="789">
        <f t="shared" si="222"/>
        <v>0</v>
      </c>
      <c r="P472" s="789">
        <f t="shared" si="222"/>
        <v>0</v>
      </c>
      <c r="Q472" s="789">
        <f t="shared" si="222"/>
        <v>0</v>
      </c>
      <c r="R472" s="11"/>
      <c r="S472" s="21" t="s">
        <v>196</v>
      </c>
      <c r="X472" s="7" t="s">
        <v>207</v>
      </c>
    </row>
    <row r="473" spans="7:24" s="21" customFormat="1">
      <c r="G473" s="20" t="s">
        <v>2976</v>
      </c>
      <c r="H473" s="11" t="s">
        <v>1557</v>
      </c>
      <c r="I473" s="11" t="s">
        <v>415</v>
      </c>
      <c r="J473" s="11"/>
      <c r="K473" s="20" t="s">
        <v>216</v>
      </c>
      <c r="L473" s="789">
        <f t="shared" ref="L473:Q473" si="223">L85</f>
        <v>0</v>
      </c>
      <c r="M473" s="789">
        <f t="shared" si="223"/>
        <v>0</v>
      </c>
      <c r="N473" s="789">
        <f t="shared" si="223"/>
        <v>0</v>
      </c>
      <c r="O473" s="789">
        <f t="shared" si="223"/>
        <v>0</v>
      </c>
      <c r="P473" s="789">
        <f t="shared" si="223"/>
        <v>0</v>
      </c>
      <c r="Q473" s="789">
        <f t="shared" si="223"/>
        <v>0</v>
      </c>
      <c r="R473" s="11"/>
      <c r="S473" s="21" t="s">
        <v>196</v>
      </c>
      <c r="X473" s="7" t="s">
        <v>207</v>
      </c>
    </row>
    <row r="474" spans="7:24" s="21" customFormat="1">
      <c r="G474" s="20" t="s">
        <v>2976</v>
      </c>
      <c r="H474" s="11" t="s">
        <v>1557</v>
      </c>
      <c r="I474" s="11" t="s">
        <v>415</v>
      </c>
      <c r="J474" s="11"/>
      <c r="K474" s="20" t="s">
        <v>216</v>
      </c>
      <c r="L474" s="789">
        <f t="shared" ref="L474:Q474" si="224">L86</f>
        <v>0</v>
      </c>
      <c r="M474" s="789">
        <f t="shared" si="224"/>
        <v>0</v>
      </c>
      <c r="N474" s="789">
        <f t="shared" si="224"/>
        <v>0</v>
      </c>
      <c r="O474" s="789">
        <f t="shared" si="224"/>
        <v>0</v>
      </c>
      <c r="P474" s="789">
        <f t="shared" si="224"/>
        <v>0</v>
      </c>
      <c r="Q474" s="789">
        <f t="shared" si="224"/>
        <v>0</v>
      </c>
      <c r="R474" s="11"/>
      <c r="S474" s="21" t="s">
        <v>196</v>
      </c>
      <c r="X474" s="7" t="s">
        <v>207</v>
      </c>
    </row>
    <row r="475" spans="7:24" s="21" customFormat="1">
      <c r="G475" s="15" t="s">
        <v>2976</v>
      </c>
      <c r="H475" s="11" t="s">
        <v>1557</v>
      </c>
      <c r="I475" s="11" t="s">
        <v>415</v>
      </c>
      <c r="J475" s="11"/>
      <c r="K475" s="15" t="s">
        <v>216</v>
      </c>
      <c r="L475" s="789">
        <f t="shared" ref="L475:Q475" si="225">L87</f>
        <v>0</v>
      </c>
      <c r="M475" s="789">
        <f t="shared" si="225"/>
        <v>0</v>
      </c>
      <c r="N475" s="789">
        <f t="shared" si="225"/>
        <v>0</v>
      </c>
      <c r="O475" s="789">
        <f t="shared" si="225"/>
        <v>0</v>
      </c>
      <c r="P475" s="789">
        <f t="shared" si="225"/>
        <v>0</v>
      </c>
      <c r="Q475" s="789">
        <f t="shared" si="225"/>
        <v>0</v>
      </c>
      <c r="R475" s="11"/>
      <c r="S475" s="13" t="s">
        <v>196</v>
      </c>
      <c r="T475" s="13"/>
      <c r="U475" s="13"/>
      <c r="V475" s="13"/>
      <c r="W475" s="13"/>
      <c r="X475" s="15" t="s">
        <v>207</v>
      </c>
    </row>
    <row r="476" spans="7:24" s="21" customFormat="1">
      <c r="G476" s="15" t="s">
        <v>2976</v>
      </c>
      <c r="H476" s="11" t="s">
        <v>1557</v>
      </c>
      <c r="I476" s="11" t="s">
        <v>415</v>
      </c>
      <c r="J476" s="11"/>
      <c r="K476" s="15" t="s">
        <v>216</v>
      </c>
      <c r="L476" s="789">
        <f t="shared" ref="L476:Q476" si="226">L88</f>
        <v>0</v>
      </c>
      <c r="M476" s="789">
        <f t="shared" si="226"/>
        <v>0</v>
      </c>
      <c r="N476" s="789">
        <f t="shared" si="226"/>
        <v>0</v>
      </c>
      <c r="O476" s="789">
        <f t="shared" si="226"/>
        <v>0</v>
      </c>
      <c r="P476" s="789">
        <f t="shared" si="226"/>
        <v>0</v>
      </c>
      <c r="Q476" s="789">
        <f t="shared" si="226"/>
        <v>0</v>
      </c>
      <c r="R476" s="11"/>
      <c r="S476" s="23" t="s">
        <v>196</v>
      </c>
      <c r="T476" s="23"/>
      <c r="U476" s="23"/>
      <c r="V476" s="23"/>
      <c r="W476" s="23"/>
      <c r="X476" s="15" t="s">
        <v>207</v>
      </c>
    </row>
    <row r="477" spans="7:24" s="21" customFormat="1">
      <c r="G477" s="15" t="s">
        <v>2976</v>
      </c>
      <c r="H477" s="11" t="s">
        <v>1557</v>
      </c>
      <c r="I477" s="11" t="s">
        <v>415</v>
      </c>
      <c r="J477" s="11"/>
      <c r="K477" s="15" t="s">
        <v>216</v>
      </c>
      <c r="L477" s="789">
        <f t="shared" ref="L477:Q477" si="227">L89</f>
        <v>0</v>
      </c>
      <c r="M477" s="789">
        <f t="shared" si="227"/>
        <v>0</v>
      </c>
      <c r="N477" s="789">
        <f t="shared" si="227"/>
        <v>0</v>
      </c>
      <c r="O477" s="789">
        <f t="shared" si="227"/>
        <v>0</v>
      </c>
      <c r="P477" s="789">
        <f t="shared" si="227"/>
        <v>0</v>
      </c>
      <c r="Q477" s="789">
        <f t="shared" si="227"/>
        <v>0</v>
      </c>
      <c r="R477" s="11"/>
      <c r="S477" s="23" t="s">
        <v>196</v>
      </c>
      <c r="T477" s="23"/>
      <c r="U477" s="23"/>
      <c r="V477" s="23"/>
      <c r="W477" s="23"/>
      <c r="X477" s="15" t="s">
        <v>207</v>
      </c>
    </row>
    <row r="478" spans="7:24" s="21" customFormat="1">
      <c r="G478" s="15" t="s">
        <v>2976</v>
      </c>
      <c r="H478" s="11" t="s">
        <v>1557</v>
      </c>
      <c r="I478" s="11" t="s">
        <v>415</v>
      </c>
      <c r="J478" s="11"/>
      <c r="K478" s="15" t="s">
        <v>216</v>
      </c>
      <c r="L478" s="789">
        <f t="shared" ref="L478:Q478" si="228">L90</f>
        <v>0</v>
      </c>
      <c r="M478" s="789">
        <f t="shared" si="228"/>
        <v>0</v>
      </c>
      <c r="N478" s="789">
        <f t="shared" si="228"/>
        <v>0</v>
      </c>
      <c r="O478" s="789">
        <f t="shared" si="228"/>
        <v>0</v>
      </c>
      <c r="P478" s="789">
        <f t="shared" si="228"/>
        <v>0</v>
      </c>
      <c r="Q478" s="789">
        <f t="shared" si="228"/>
        <v>0</v>
      </c>
      <c r="R478" s="11"/>
      <c r="S478" s="23" t="s">
        <v>196</v>
      </c>
      <c r="T478" s="23"/>
      <c r="U478" s="23"/>
      <c r="V478" s="23"/>
      <c r="W478" s="23"/>
      <c r="X478" s="15" t="s">
        <v>207</v>
      </c>
    </row>
    <row r="479" spans="7:24" s="21" customFormat="1">
      <c r="G479" s="15" t="s">
        <v>2976</v>
      </c>
      <c r="H479" s="11" t="s">
        <v>1557</v>
      </c>
      <c r="I479" s="11" t="s">
        <v>415</v>
      </c>
      <c r="J479" s="11"/>
      <c r="K479" s="15" t="s">
        <v>216</v>
      </c>
      <c r="L479" s="789">
        <f t="shared" ref="L479:Q479" si="229">L91</f>
        <v>0</v>
      </c>
      <c r="M479" s="789">
        <f t="shared" si="229"/>
        <v>0</v>
      </c>
      <c r="N479" s="789">
        <f t="shared" si="229"/>
        <v>0</v>
      </c>
      <c r="O479" s="789">
        <f t="shared" si="229"/>
        <v>0</v>
      </c>
      <c r="P479" s="789">
        <f t="shared" si="229"/>
        <v>0</v>
      </c>
      <c r="Q479" s="789">
        <f t="shared" si="229"/>
        <v>0</v>
      </c>
      <c r="R479" s="11"/>
      <c r="S479" s="23" t="s">
        <v>196</v>
      </c>
      <c r="T479" s="23"/>
      <c r="U479" s="23"/>
      <c r="V479" s="23"/>
      <c r="W479" s="23"/>
      <c r="X479" s="15" t="s">
        <v>207</v>
      </c>
    </row>
    <row r="480" spans="7:24" s="21" customFormat="1">
      <c r="G480" s="15" t="s">
        <v>2976</v>
      </c>
      <c r="H480" s="11" t="s">
        <v>1557</v>
      </c>
      <c r="I480" s="11" t="s">
        <v>415</v>
      </c>
      <c r="J480" s="11"/>
      <c r="K480" s="15" t="s">
        <v>216</v>
      </c>
      <c r="L480" s="789">
        <f t="shared" ref="L480:Q480" si="230">L92</f>
        <v>0</v>
      </c>
      <c r="M480" s="789">
        <f t="shared" si="230"/>
        <v>0</v>
      </c>
      <c r="N480" s="789">
        <f t="shared" si="230"/>
        <v>0</v>
      </c>
      <c r="O480" s="789">
        <f t="shared" si="230"/>
        <v>0</v>
      </c>
      <c r="P480" s="789">
        <f t="shared" si="230"/>
        <v>0</v>
      </c>
      <c r="Q480" s="789">
        <f t="shared" si="230"/>
        <v>0</v>
      </c>
      <c r="R480" s="11"/>
      <c r="S480" s="23" t="s">
        <v>196</v>
      </c>
      <c r="T480" s="23"/>
      <c r="U480" s="23"/>
      <c r="V480" s="23"/>
      <c r="W480" s="23"/>
      <c r="X480" s="15" t="s">
        <v>207</v>
      </c>
    </row>
    <row r="481" spans="4:24" s="21" customFormat="1">
      <c r="D481" s="15"/>
      <c r="E481" s="15"/>
      <c r="F481" s="88"/>
      <c r="G481" s="15" t="s">
        <v>2976</v>
      </c>
      <c r="H481" s="11" t="s">
        <v>1557</v>
      </c>
      <c r="I481" s="11" t="s">
        <v>415</v>
      </c>
      <c r="J481" s="11"/>
      <c r="K481" s="15" t="s">
        <v>216</v>
      </c>
      <c r="L481" s="789">
        <f t="shared" ref="L481:Q481" si="231">L93</f>
        <v>0</v>
      </c>
      <c r="M481" s="789">
        <f t="shared" si="231"/>
        <v>0</v>
      </c>
      <c r="N481" s="789">
        <f t="shared" si="231"/>
        <v>0</v>
      </c>
      <c r="O481" s="789">
        <f t="shared" si="231"/>
        <v>0</v>
      </c>
      <c r="P481" s="789">
        <f t="shared" si="231"/>
        <v>0</v>
      </c>
      <c r="Q481" s="789">
        <f t="shared" si="231"/>
        <v>0</v>
      </c>
      <c r="R481" s="11"/>
      <c r="S481" s="23" t="s">
        <v>196</v>
      </c>
      <c r="T481" s="23"/>
      <c r="U481" s="23"/>
      <c r="V481" s="23"/>
      <c r="W481" s="23"/>
      <c r="X481" s="15" t="s">
        <v>207</v>
      </c>
    </row>
    <row r="482" spans="4:24" s="21" customFormat="1">
      <c r="D482" s="15"/>
      <c r="E482" s="15"/>
      <c r="F482" s="88"/>
      <c r="G482" s="15" t="s">
        <v>2976</v>
      </c>
      <c r="H482" s="11" t="s">
        <v>1557</v>
      </c>
      <c r="I482" s="11" t="s">
        <v>415</v>
      </c>
      <c r="J482" s="11"/>
      <c r="K482" s="15" t="s">
        <v>216</v>
      </c>
      <c r="L482" s="789">
        <f t="shared" ref="L482:Q482" si="232">L94</f>
        <v>0</v>
      </c>
      <c r="M482" s="789">
        <f t="shared" si="232"/>
        <v>0</v>
      </c>
      <c r="N482" s="789">
        <f t="shared" si="232"/>
        <v>0</v>
      </c>
      <c r="O482" s="789">
        <f t="shared" si="232"/>
        <v>0</v>
      </c>
      <c r="P482" s="789">
        <f t="shared" si="232"/>
        <v>0</v>
      </c>
      <c r="Q482" s="789">
        <f t="shared" si="232"/>
        <v>0</v>
      </c>
      <c r="R482" s="11"/>
      <c r="S482" s="23" t="s">
        <v>196</v>
      </c>
      <c r="T482" s="23"/>
      <c r="U482" s="23"/>
      <c r="V482" s="23"/>
      <c r="W482" s="23"/>
      <c r="X482" s="15" t="s">
        <v>207</v>
      </c>
    </row>
    <row r="483" spans="4:24" s="21" customFormat="1">
      <c r="D483" s="11"/>
      <c r="E483" s="11"/>
      <c r="F483" s="11"/>
      <c r="G483" s="11"/>
      <c r="H483" s="11"/>
      <c r="I483" s="11"/>
      <c r="J483" s="11"/>
      <c r="K483" s="11"/>
      <c r="L483" s="11"/>
      <c r="M483" s="11"/>
      <c r="N483" s="11"/>
      <c r="O483" s="11"/>
      <c r="P483" s="11"/>
      <c r="Q483" s="11"/>
      <c r="R483" s="11"/>
      <c r="S483" s="11"/>
      <c r="T483" s="11"/>
      <c r="U483" s="11"/>
      <c r="V483" s="11"/>
      <c r="W483" s="11"/>
      <c r="X483" s="11"/>
    </row>
    <row r="484" spans="4:24" s="21" customFormat="1" ht="14.25" customHeight="1">
      <c r="D484" s="80" t="s">
        <v>272</v>
      </c>
      <c r="E484" s="81"/>
      <c r="F484" s="81"/>
      <c r="G484" s="81"/>
      <c r="H484" s="81"/>
      <c r="I484" s="81"/>
      <c r="J484" s="81"/>
      <c r="K484" s="81"/>
      <c r="L484" s="81"/>
      <c r="M484" s="81"/>
      <c r="N484" s="81"/>
      <c r="O484" s="81"/>
      <c r="P484" s="81"/>
      <c r="Q484" s="81"/>
      <c r="R484" s="81"/>
      <c r="S484" s="81"/>
      <c r="T484" s="81"/>
      <c r="U484" s="81"/>
      <c r="V484" s="81"/>
      <c r="W484" s="81"/>
      <c r="X484" s="81"/>
    </row>
    <row r="485" spans="4:24" s="21" customFormat="1">
      <c r="D485" s="12"/>
      <c r="E485" s="12"/>
      <c r="F485" s="22"/>
      <c r="G485" s="12"/>
      <c r="H485" s="7"/>
      <c r="I485" s="7"/>
      <c r="J485" s="7"/>
      <c r="K485" s="7"/>
      <c r="L485" s="7"/>
      <c r="M485" s="7"/>
      <c r="N485" s="7"/>
      <c r="O485" s="7"/>
      <c r="P485" s="7"/>
      <c r="Q485" s="7"/>
      <c r="R485" s="12"/>
      <c r="S485" s="22"/>
      <c r="T485" s="22"/>
      <c r="U485" s="22"/>
      <c r="V485" s="22"/>
      <c r="W485" s="22"/>
      <c r="X485" s="15"/>
    </row>
    <row r="486" spans="4:24" s="21" customFormat="1">
      <c r="D486" s="20"/>
      <c r="E486" s="20"/>
      <c r="F486" s="88"/>
      <c r="G486" s="83" t="s">
        <v>2976</v>
      </c>
      <c r="H486" s="11" t="s">
        <v>1557</v>
      </c>
      <c r="I486" s="11" t="s">
        <v>272</v>
      </c>
      <c r="J486" s="11"/>
      <c r="K486" s="20" t="s">
        <v>216</v>
      </c>
      <c r="L486" s="789">
        <f>L98</f>
        <v>0</v>
      </c>
      <c r="M486" s="789">
        <f t="shared" ref="M486:Q486" si="233">M98</f>
        <v>0</v>
      </c>
      <c r="N486" s="789">
        <f t="shared" si="233"/>
        <v>0</v>
      </c>
      <c r="O486" s="789">
        <f t="shared" si="233"/>
        <v>0</v>
      </c>
      <c r="P486" s="789">
        <f t="shared" si="233"/>
        <v>0</v>
      </c>
      <c r="Q486" s="789">
        <f t="shared" si="233"/>
        <v>0</v>
      </c>
      <c r="R486" s="11"/>
      <c r="S486" s="21" t="s">
        <v>196</v>
      </c>
      <c r="X486" s="7" t="s">
        <v>207</v>
      </c>
    </row>
    <row r="487" spans="4:24" s="21" customFormat="1">
      <c r="D487" s="20"/>
      <c r="E487" s="20"/>
      <c r="F487" s="88"/>
      <c r="G487" s="20" t="s">
        <v>2976</v>
      </c>
      <c r="H487" s="11" t="s">
        <v>1557</v>
      </c>
      <c r="I487" s="11" t="s">
        <v>272</v>
      </c>
      <c r="J487" s="11"/>
      <c r="K487" s="20" t="s">
        <v>216</v>
      </c>
      <c r="L487" s="789">
        <f t="shared" ref="L487:Q487" si="234">L99</f>
        <v>0</v>
      </c>
      <c r="M487" s="789">
        <f t="shared" si="234"/>
        <v>0</v>
      </c>
      <c r="N487" s="789">
        <f t="shared" si="234"/>
        <v>0</v>
      </c>
      <c r="O487" s="789">
        <f t="shared" si="234"/>
        <v>0</v>
      </c>
      <c r="P487" s="789">
        <f t="shared" si="234"/>
        <v>0</v>
      </c>
      <c r="Q487" s="789">
        <f t="shared" si="234"/>
        <v>0</v>
      </c>
      <c r="R487" s="11"/>
      <c r="S487" s="21" t="s">
        <v>196</v>
      </c>
      <c r="X487" s="7" t="s">
        <v>207</v>
      </c>
    </row>
    <row r="488" spans="4:24" s="21" customFormat="1">
      <c r="D488" s="20"/>
      <c r="E488" s="20"/>
      <c r="F488" s="88"/>
      <c r="G488" s="20" t="s">
        <v>2976</v>
      </c>
      <c r="H488" s="11" t="s">
        <v>1557</v>
      </c>
      <c r="I488" s="11" t="s">
        <v>272</v>
      </c>
      <c r="J488" s="11"/>
      <c r="K488" s="20" t="s">
        <v>216</v>
      </c>
      <c r="L488" s="789">
        <f t="shared" ref="L488:Q488" si="235">L100</f>
        <v>0</v>
      </c>
      <c r="M488" s="789">
        <f t="shared" si="235"/>
        <v>0</v>
      </c>
      <c r="N488" s="789">
        <f t="shared" si="235"/>
        <v>0</v>
      </c>
      <c r="O488" s="789">
        <f t="shared" si="235"/>
        <v>0</v>
      </c>
      <c r="P488" s="789">
        <f t="shared" si="235"/>
        <v>0</v>
      </c>
      <c r="Q488" s="789">
        <f t="shared" si="235"/>
        <v>0</v>
      </c>
      <c r="R488" s="11"/>
      <c r="S488" s="21" t="s">
        <v>196</v>
      </c>
      <c r="X488" s="7" t="s">
        <v>207</v>
      </c>
    </row>
    <row r="489" spans="4:24" s="21" customFormat="1">
      <c r="D489" s="20"/>
      <c r="E489" s="20"/>
      <c r="F489" s="88"/>
      <c r="G489" s="20" t="s">
        <v>2976</v>
      </c>
      <c r="H489" s="11" t="s">
        <v>1557</v>
      </c>
      <c r="I489" s="11" t="s">
        <v>272</v>
      </c>
      <c r="J489" s="11"/>
      <c r="K489" s="20" t="s">
        <v>216</v>
      </c>
      <c r="L489" s="789">
        <f t="shared" ref="L489:Q489" si="236">L101</f>
        <v>0</v>
      </c>
      <c r="M489" s="789">
        <f t="shared" si="236"/>
        <v>0</v>
      </c>
      <c r="N489" s="789">
        <f t="shared" si="236"/>
        <v>0</v>
      </c>
      <c r="O489" s="789">
        <f t="shared" si="236"/>
        <v>0</v>
      </c>
      <c r="P489" s="789">
        <f t="shared" si="236"/>
        <v>0</v>
      </c>
      <c r="Q489" s="789">
        <f t="shared" si="236"/>
        <v>0</v>
      </c>
      <c r="R489" s="11"/>
      <c r="S489" s="21" t="s">
        <v>196</v>
      </c>
      <c r="X489" s="7" t="s">
        <v>207</v>
      </c>
    </row>
    <row r="490" spans="4:24" s="21" customFormat="1">
      <c r="D490" s="15"/>
      <c r="E490" s="15"/>
      <c r="F490" s="88"/>
      <c r="G490" s="15" t="s">
        <v>2976</v>
      </c>
      <c r="H490" s="11" t="s">
        <v>1557</v>
      </c>
      <c r="I490" s="11" t="s">
        <v>272</v>
      </c>
      <c r="J490" s="11"/>
      <c r="K490" s="15" t="s">
        <v>216</v>
      </c>
      <c r="L490" s="789">
        <f t="shared" ref="L490:Q490" si="237">L102</f>
        <v>0</v>
      </c>
      <c r="M490" s="789">
        <f t="shared" si="237"/>
        <v>0</v>
      </c>
      <c r="N490" s="789">
        <f t="shared" si="237"/>
        <v>0</v>
      </c>
      <c r="O490" s="789">
        <f t="shared" si="237"/>
        <v>0</v>
      </c>
      <c r="P490" s="789">
        <f t="shared" si="237"/>
        <v>0</v>
      </c>
      <c r="Q490" s="789">
        <f t="shared" si="237"/>
        <v>0</v>
      </c>
      <c r="R490" s="11"/>
      <c r="S490" s="13" t="s">
        <v>196</v>
      </c>
      <c r="T490" s="13"/>
      <c r="U490" s="13"/>
      <c r="V490" s="13"/>
      <c r="W490" s="13"/>
      <c r="X490" s="15" t="s">
        <v>207</v>
      </c>
    </row>
    <row r="491" spans="4:24" s="21" customFormat="1">
      <c r="D491" s="15"/>
      <c r="E491" s="15"/>
      <c r="F491" s="88"/>
      <c r="G491" s="15" t="s">
        <v>2976</v>
      </c>
      <c r="H491" s="11" t="s">
        <v>1557</v>
      </c>
      <c r="I491" s="11" t="s">
        <v>272</v>
      </c>
      <c r="J491" s="11"/>
      <c r="K491" s="15" t="s">
        <v>216</v>
      </c>
      <c r="L491" s="789">
        <f t="shared" ref="L491:Q491" si="238">L103</f>
        <v>0</v>
      </c>
      <c r="M491" s="789">
        <f t="shared" si="238"/>
        <v>0</v>
      </c>
      <c r="N491" s="789">
        <f t="shared" si="238"/>
        <v>0</v>
      </c>
      <c r="O491" s="789">
        <f t="shared" si="238"/>
        <v>0</v>
      </c>
      <c r="P491" s="789">
        <f t="shared" si="238"/>
        <v>0</v>
      </c>
      <c r="Q491" s="789">
        <f t="shared" si="238"/>
        <v>0</v>
      </c>
      <c r="R491" s="11"/>
      <c r="S491" s="23" t="s">
        <v>196</v>
      </c>
      <c r="T491" s="23"/>
      <c r="U491" s="23"/>
      <c r="V491" s="23"/>
      <c r="W491" s="23"/>
      <c r="X491" s="15" t="s">
        <v>207</v>
      </c>
    </row>
    <row r="492" spans="4:24" s="21" customFormat="1">
      <c r="D492" s="15"/>
      <c r="E492" s="15"/>
      <c r="F492" s="88"/>
      <c r="G492" s="15" t="s">
        <v>2976</v>
      </c>
      <c r="H492" s="11" t="s">
        <v>1557</v>
      </c>
      <c r="I492" s="11" t="s">
        <v>272</v>
      </c>
      <c r="J492" s="11"/>
      <c r="K492" s="15" t="s">
        <v>216</v>
      </c>
      <c r="L492" s="789">
        <f t="shared" ref="L492:Q492" si="239">L104</f>
        <v>0</v>
      </c>
      <c r="M492" s="789">
        <f t="shared" si="239"/>
        <v>0</v>
      </c>
      <c r="N492" s="789">
        <f t="shared" si="239"/>
        <v>0</v>
      </c>
      <c r="O492" s="789">
        <f t="shared" si="239"/>
        <v>0</v>
      </c>
      <c r="P492" s="789">
        <f t="shared" si="239"/>
        <v>0</v>
      </c>
      <c r="Q492" s="789">
        <f t="shared" si="239"/>
        <v>0</v>
      </c>
      <c r="R492" s="11"/>
      <c r="S492" s="23" t="s">
        <v>196</v>
      </c>
      <c r="T492" s="23"/>
      <c r="U492" s="23"/>
      <c r="V492" s="23"/>
      <c r="W492" s="23"/>
      <c r="X492" s="15" t="s">
        <v>207</v>
      </c>
    </row>
    <row r="493" spans="4:24" s="21" customFormat="1">
      <c r="D493" s="15"/>
      <c r="E493" s="15"/>
      <c r="F493" s="88"/>
      <c r="G493" s="15" t="s">
        <v>2976</v>
      </c>
      <c r="H493" s="11" t="s">
        <v>1557</v>
      </c>
      <c r="I493" s="11" t="s">
        <v>272</v>
      </c>
      <c r="J493" s="11"/>
      <c r="K493" s="15" t="s">
        <v>216</v>
      </c>
      <c r="L493" s="789">
        <f t="shared" ref="L493:Q493" si="240">L105</f>
        <v>0</v>
      </c>
      <c r="M493" s="789">
        <f t="shared" si="240"/>
        <v>0</v>
      </c>
      <c r="N493" s="789">
        <f t="shared" si="240"/>
        <v>0</v>
      </c>
      <c r="O493" s="789">
        <f t="shared" si="240"/>
        <v>0</v>
      </c>
      <c r="P493" s="789">
        <f t="shared" si="240"/>
        <v>0</v>
      </c>
      <c r="Q493" s="789">
        <f t="shared" si="240"/>
        <v>0</v>
      </c>
      <c r="R493" s="11"/>
      <c r="S493" s="23" t="s">
        <v>196</v>
      </c>
      <c r="T493" s="23"/>
      <c r="U493" s="23"/>
      <c r="V493" s="23"/>
      <c r="W493" s="23"/>
      <c r="X493" s="15" t="s">
        <v>207</v>
      </c>
    </row>
    <row r="494" spans="4:24" s="21" customFormat="1">
      <c r="D494" s="20"/>
      <c r="E494" s="20"/>
      <c r="F494" s="88"/>
      <c r="G494" s="20" t="s">
        <v>2976</v>
      </c>
      <c r="H494" s="11" t="s">
        <v>1557</v>
      </c>
      <c r="I494" s="11" t="s">
        <v>272</v>
      </c>
      <c r="J494" s="11"/>
      <c r="K494" s="20" t="s">
        <v>216</v>
      </c>
      <c r="L494" s="789">
        <f t="shared" ref="L494:Q494" si="241">L106</f>
        <v>0</v>
      </c>
      <c r="M494" s="789">
        <f t="shared" si="241"/>
        <v>0</v>
      </c>
      <c r="N494" s="789">
        <f t="shared" si="241"/>
        <v>0</v>
      </c>
      <c r="O494" s="789">
        <f t="shared" si="241"/>
        <v>0</v>
      </c>
      <c r="P494" s="789">
        <f t="shared" si="241"/>
        <v>0</v>
      </c>
      <c r="Q494" s="789">
        <f t="shared" si="241"/>
        <v>0</v>
      </c>
      <c r="R494" s="11"/>
      <c r="S494" s="21" t="s">
        <v>196</v>
      </c>
      <c r="X494" s="7" t="s">
        <v>207</v>
      </c>
    </row>
    <row r="495" spans="4:24" s="21" customFormat="1">
      <c r="D495" s="20"/>
      <c r="E495" s="20"/>
      <c r="F495" s="88"/>
      <c r="G495" s="20" t="s">
        <v>2976</v>
      </c>
      <c r="H495" s="11" t="s">
        <v>1557</v>
      </c>
      <c r="I495" s="11" t="s">
        <v>272</v>
      </c>
      <c r="J495" s="11"/>
      <c r="K495" s="20" t="s">
        <v>216</v>
      </c>
      <c r="L495" s="789">
        <f t="shared" ref="L495:Q495" si="242">L107</f>
        <v>0</v>
      </c>
      <c r="M495" s="789">
        <f t="shared" si="242"/>
        <v>0</v>
      </c>
      <c r="N495" s="789">
        <f t="shared" si="242"/>
        <v>0</v>
      </c>
      <c r="O495" s="789">
        <f t="shared" si="242"/>
        <v>0</v>
      </c>
      <c r="P495" s="789">
        <f t="shared" si="242"/>
        <v>0</v>
      </c>
      <c r="Q495" s="789">
        <f t="shared" si="242"/>
        <v>0</v>
      </c>
      <c r="R495" s="11"/>
      <c r="S495" s="21" t="s">
        <v>196</v>
      </c>
      <c r="X495" s="7" t="s">
        <v>207</v>
      </c>
    </row>
    <row r="496" spans="4:24" s="21" customFormat="1">
      <c r="D496" s="20"/>
      <c r="E496" s="20"/>
      <c r="F496" s="88"/>
      <c r="G496" s="20" t="s">
        <v>2976</v>
      </c>
      <c r="H496" s="11" t="s">
        <v>1557</v>
      </c>
      <c r="I496" s="11" t="s">
        <v>272</v>
      </c>
      <c r="J496" s="11"/>
      <c r="K496" s="20" t="s">
        <v>216</v>
      </c>
      <c r="L496" s="789">
        <f t="shared" ref="L496:Q496" si="243">L108</f>
        <v>0</v>
      </c>
      <c r="M496" s="789">
        <f t="shared" si="243"/>
        <v>0</v>
      </c>
      <c r="N496" s="789">
        <f t="shared" si="243"/>
        <v>0</v>
      </c>
      <c r="O496" s="789">
        <f t="shared" si="243"/>
        <v>0</v>
      </c>
      <c r="P496" s="789">
        <f t="shared" si="243"/>
        <v>0</v>
      </c>
      <c r="Q496" s="789">
        <f t="shared" si="243"/>
        <v>0</v>
      </c>
      <c r="R496" s="11"/>
      <c r="S496" s="21" t="s">
        <v>196</v>
      </c>
      <c r="X496" s="7" t="s">
        <v>207</v>
      </c>
    </row>
    <row r="497" spans="4:24" s="21" customFormat="1">
      <c r="D497" s="20"/>
      <c r="E497" s="20"/>
      <c r="F497" s="88"/>
      <c r="G497" s="20" t="s">
        <v>2976</v>
      </c>
      <c r="H497" s="11" t="s">
        <v>1557</v>
      </c>
      <c r="I497" s="11" t="s">
        <v>272</v>
      </c>
      <c r="J497" s="11"/>
      <c r="K497" s="20" t="s">
        <v>216</v>
      </c>
      <c r="L497" s="789">
        <f t="shared" ref="L497:Q497" si="244">L109</f>
        <v>0</v>
      </c>
      <c r="M497" s="789">
        <f t="shared" si="244"/>
        <v>0</v>
      </c>
      <c r="N497" s="789">
        <f t="shared" si="244"/>
        <v>0</v>
      </c>
      <c r="O497" s="789">
        <f t="shared" si="244"/>
        <v>0</v>
      </c>
      <c r="P497" s="789">
        <f t="shared" si="244"/>
        <v>0</v>
      </c>
      <c r="Q497" s="789">
        <f t="shared" si="244"/>
        <v>0</v>
      </c>
      <c r="R497" s="11"/>
      <c r="S497" s="21" t="s">
        <v>196</v>
      </c>
      <c r="X497" s="7" t="s">
        <v>207</v>
      </c>
    </row>
    <row r="498" spans="4:24" s="21" customFormat="1">
      <c r="D498" s="15"/>
      <c r="E498" s="15"/>
      <c r="F498" s="88"/>
      <c r="G498" s="15" t="s">
        <v>2976</v>
      </c>
      <c r="H498" s="11" t="s">
        <v>1557</v>
      </c>
      <c r="I498" s="11" t="s">
        <v>272</v>
      </c>
      <c r="J498" s="11"/>
      <c r="K498" s="15" t="s">
        <v>216</v>
      </c>
      <c r="L498" s="789">
        <f t="shared" ref="L498:Q498" si="245">L110</f>
        <v>0</v>
      </c>
      <c r="M498" s="789">
        <f t="shared" si="245"/>
        <v>0</v>
      </c>
      <c r="N498" s="789">
        <f t="shared" si="245"/>
        <v>0</v>
      </c>
      <c r="O498" s="789">
        <f t="shared" si="245"/>
        <v>0</v>
      </c>
      <c r="P498" s="789">
        <f t="shared" si="245"/>
        <v>0</v>
      </c>
      <c r="Q498" s="789">
        <f t="shared" si="245"/>
        <v>0</v>
      </c>
      <c r="R498" s="11"/>
      <c r="S498" s="13" t="s">
        <v>196</v>
      </c>
      <c r="T498" s="13"/>
      <c r="U498" s="13"/>
      <c r="V498" s="13"/>
      <c r="W498" s="13"/>
      <c r="X498" s="15" t="s">
        <v>207</v>
      </c>
    </row>
    <row r="499" spans="4:24" s="21" customFormat="1">
      <c r="D499" s="15"/>
      <c r="E499" s="15"/>
      <c r="F499" s="88"/>
      <c r="G499" s="15" t="s">
        <v>2976</v>
      </c>
      <c r="H499" s="11" t="s">
        <v>1557</v>
      </c>
      <c r="I499" s="11" t="s">
        <v>272</v>
      </c>
      <c r="J499" s="11"/>
      <c r="K499" s="15" t="s">
        <v>216</v>
      </c>
      <c r="L499" s="789">
        <f t="shared" ref="L499:Q499" si="246">L111</f>
        <v>0</v>
      </c>
      <c r="M499" s="789">
        <f t="shared" si="246"/>
        <v>0</v>
      </c>
      <c r="N499" s="789">
        <f t="shared" si="246"/>
        <v>0</v>
      </c>
      <c r="O499" s="789">
        <f t="shared" si="246"/>
        <v>0</v>
      </c>
      <c r="P499" s="789">
        <f t="shared" si="246"/>
        <v>0</v>
      </c>
      <c r="Q499" s="789">
        <f t="shared" si="246"/>
        <v>0</v>
      </c>
      <c r="R499" s="11"/>
      <c r="S499" s="23" t="s">
        <v>196</v>
      </c>
      <c r="T499" s="23"/>
      <c r="U499" s="23"/>
      <c r="V499" s="23"/>
      <c r="W499" s="23"/>
      <c r="X499" s="15" t="s">
        <v>207</v>
      </c>
    </row>
    <row r="500" spans="4:24" s="21" customFormat="1">
      <c r="D500" s="15"/>
      <c r="E500" s="15"/>
      <c r="F500" s="88"/>
      <c r="G500" s="15" t="s">
        <v>2976</v>
      </c>
      <c r="H500" s="11" t="s">
        <v>1557</v>
      </c>
      <c r="I500" s="11" t="s">
        <v>272</v>
      </c>
      <c r="J500" s="11"/>
      <c r="K500" s="15" t="s">
        <v>216</v>
      </c>
      <c r="L500" s="789">
        <f t="shared" ref="L500:Q500" si="247">L112</f>
        <v>0</v>
      </c>
      <c r="M500" s="789">
        <f t="shared" si="247"/>
        <v>0</v>
      </c>
      <c r="N500" s="789">
        <f t="shared" si="247"/>
        <v>0</v>
      </c>
      <c r="O500" s="789">
        <f t="shared" si="247"/>
        <v>0</v>
      </c>
      <c r="P500" s="789">
        <f t="shared" si="247"/>
        <v>0</v>
      </c>
      <c r="Q500" s="789">
        <f t="shared" si="247"/>
        <v>0</v>
      </c>
      <c r="R500" s="11"/>
      <c r="S500" s="23" t="s">
        <v>196</v>
      </c>
      <c r="T500" s="23"/>
      <c r="U500" s="23"/>
      <c r="V500" s="23"/>
      <c r="W500" s="23"/>
      <c r="X500" s="15" t="s">
        <v>207</v>
      </c>
    </row>
    <row r="501" spans="4:24" s="21" customFormat="1">
      <c r="D501" s="15"/>
      <c r="E501" s="15"/>
      <c r="F501" s="88"/>
      <c r="G501" s="15" t="s">
        <v>2976</v>
      </c>
      <c r="H501" s="11" t="s">
        <v>1557</v>
      </c>
      <c r="I501" s="11" t="s">
        <v>272</v>
      </c>
      <c r="J501" s="11"/>
      <c r="K501" s="15" t="s">
        <v>216</v>
      </c>
      <c r="L501" s="789">
        <f t="shared" ref="L501:Q501" si="248">L113</f>
        <v>0</v>
      </c>
      <c r="M501" s="789">
        <f t="shared" si="248"/>
        <v>0</v>
      </c>
      <c r="N501" s="789">
        <f t="shared" si="248"/>
        <v>0</v>
      </c>
      <c r="O501" s="789">
        <f t="shared" si="248"/>
        <v>0</v>
      </c>
      <c r="P501" s="789">
        <f t="shared" si="248"/>
        <v>0</v>
      </c>
      <c r="Q501" s="789">
        <f t="shared" si="248"/>
        <v>0</v>
      </c>
      <c r="R501" s="11"/>
      <c r="S501" s="23" t="s">
        <v>196</v>
      </c>
      <c r="T501" s="23"/>
      <c r="U501" s="23"/>
      <c r="V501" s="23"/>
      <c r="W501" s="23"/>
      <c r="X501" s="15" t="s">
        <v>207</v>
      </c>
    </row>
    <row r="502" spans="4:24" s="21" customFormat="1">
      <c r="D502" s="11"/>
      <c r="E502" s="11"/>
      <c r="F502" s="11"/>
      <c r="G502" s="11"/>
      <c r="H502" s="11"/>
      <c r="I502" s="11"/>
      <c r="J502" s="11"/>
      <c r="K502" s="11"/>
      <c r="L502" s="11"/>
      <c r="M502" s="11"/>
      <c r="N502" s="11"/>
      <c r="O502" s="11"/>
      <c r="P502" s="11"/>
      <c r="Q502" s="11"/>
      <c r="R502" s="11"/>
      <c r="S502" s="11"/>
      <c r="T502" s="11"/>
      <c r="U502" s="11"/>
      <c r="V502" s="11"/>
      <c r="W502" s="11"/>
      <c r="X502" s="11"/>
    </row>
    <row r="503" spans="4:24" s="21" customFormat="1" ht="14.25" customHeight="1">
      <c r="D503" s="80" t="s">
        <v>2980</v>
      </c>
      <c r="E503" s="81"/>
      <c r="F503" s="81"/>
      <c r="G503" s="81"/>
      <c r="H503" s="81"/>
      <c r="I503" s="81"/>
      <c r="J503" s="81"/>
      <c r="K503" s="81"/>
      <c r="L503" s="81"/>
      <c r="M503" s="81"/>
      <c r="N503" s="81"/>
      <c r="O503" s="81"/>
      <c r="P503" s="81"/>
      <c r="Q503" s="81"/>
      <c r="R503" s="81"/>
      <c r="S503" s="81"/>
      <c r="T503" s="81"/>
      <c r="U503" s="81"/>
      <c r="V503" s="81"/>
      <c r="W503" s="81"/>
      <c r="X503" s="81"/>
    </row>
    <row r="504" spans="4:24" s="21" customFormat="1">
      <c r="D504" s="12"/>
      <c r="E504" s="12"/>
      <c r="F504" s="22"/>
      <c r="G504" s="12"/>
      <c r="H504" s="7"/>
      <c r="I504" s="7"/>
      <c r="J504" s="7"/>
      <c r="K504" s="7"/>
      <c r="L504" s="7"/>
      <c r="M504" s="7"/>
      <c r="N504" s="7"/>
      <c r="O504" s="7"/>
      <c r="P504" s="7"/>
      <c r="Q504" s="7"/>
      <c r="R504" s="12"/>
      <c r="S504" s="22"/>
      <c r="T504" s="22"/>
      <c r="U504" s="22"/>
      <c r="V504" s="22"/>
      <c r="W504" s="22"/>
      <c r="X504" s="15"/>
    </row>
    <row r="505" spans="4:24" s="21" customFormat="1">
      <c r="D505" s="20"/>
      <c r="E505" s="20"/>
      <c r="F505" s="88"/>
      <c r="G505" s="83" t="s">
        <v>2976</v>
      </c>
      <c r="H505" s="11" t="s">
        <v>1557</v>
      </c>
      <c r="I505" s="11" t="s">
        <v>1644</v>
      </c>
      <c r="J505" s="11" t="s">
        <v>2981</v>
      </c>
      <c r="K505" s="20" t="s">
        <v>216</v>
      </c>
      <c r="L505" s="789">
        <f>L117</f>
        <v>0</v>
      </c>
      <c r="M505" s="789">
        <f t="shared" ref="M505:Q505" si="249">M117</f>
        <v>0</v>
      </c>
      <c r="N505" s="789">
        <f t="shared" si="249"/>
        <v>0</v>
      </c>
      <c r="O505" s="789">
        <f t="shared" si="249"/>
        <v>0</v>
      </c>
      <c r="P505" s="789">
        <f t="shared" si="249"/>
        <v>0</v>
      </c>
      <c r="Q505" s="789">
        <f t="shared" si="249"/>
        <v>0</v>
      </c>
      <c r="R505" s="11"/>
      <c r="S505" s="21" t="s">
        <v>196</v>
      </c>
      <c r="X505" s="7" t="s">
        <v>207</v>
      </c>
    </row>
    <row r="506" spans="4:24" s="21" customFormat="1">
      <c r="D506" s="20"/>
      <c r="E506" s="20"/>
      <c r="F506" s="88"/>
      <c r="G506" s="20" t="s">
        <v>2976</v>
      </c>
      <c r="H506" s="11" t="s">
        <v>1557</v>
      </c>
      <c r="I506" s="11" t="s">
        <v>1644</v>
      </c>
      <c r="J506" s="11" t="s">
        <v>2981</v>
      </c>
      <c r="K506" s="20" t="s">
        <v>216</v>
      </c>
      <c r="L506" s="789">
        <f t="shared" ref="L506:Q506" si="250">L118</f>
        <v>0</v>
      </c>
      <c r="M506" s="789">
        <f t="shared" si="250"/>
        <v>0</v>
      </c>
      <c r="N506" s="789">
        <f t="shared" si="250"/>
        <v>0</v>
      </c>
      <c r="O506" s="789">
        <f t="shared" si="250"/>
        <v>0</v>
      </c>
      <c r="P506" s="789">
        <f t="shared" si="250"/>
        <v>0</v>
      </c>
      <c r="Q506" s="789">
        <f t="shared" si="250"/>
        <v>0</v>
      </c>
      <c r="R506" s="11"/>
      <c r="S506" s="21" t="s">
        <v>196</v>
      </c>
      <c r="X506" s="7" t="s">
        <v>207</v>
      </c>
    </row>
    <row r="507" spans="4:24" s="21" customFormat="1">
      <c r="D507" s="20"/>
      <c r="E507" s="20"/>
      <c r="F507" s="88"/>
      <c r="G507" s="20" t="s">
        <v>2976</v>
      </c>
      <c r="H507" s="11" t="s">
        <v>1557</v>
      </c>
      <c r="I507" s="11" t="s">
        <v>1644</v>
      </c>
      <c r="J507" s="11" t="s">
        <v>2981</v>
      </c>
      <c r="K507" s="20" t="s">
        <v>216</v>
      </c>
      <c r="L507" s="789">
        <f t="shared" ref="L507:Q507" si="251">L119</f>
        <v>0</v>
      </c>
      <c r="M507" s="789">
        <f t="shared" si="251"/>
        <v>0</v>
      </c>
      <c r="N507" s="789">
        <f t="shared" si="251"/>
        <v>0</v>
      </c>
      <c r="O507" s="789">
        <f t="shared" si="251"/>
        <v>0</v>
      </c>
      <c r="P507" s="789">
        <f t="shared" si="251"/>
        <v>0</v>
      </c>
      <c r="Q507" s="789">
        <f t="shared" si="251"/>
        <v>0</v>
      </c>
      <c r="R507" s="11"/>
      <c r="S507" s="21" t="s">
        <v>196</v>
      </c>
      <c r="X507" s="7" t="s">
        <v>207</v>
      </c>
    </row>
    <row r="508" spans="4:24" s="21" customFormat="1">
      <c r="D508" s="20"/>
      <c r="E508" s="20"/>
      <c r="F508" s="88"/>
      <c r="G508" s="20" t="s">
        <v>2976</v>
      </c>
      <c r="H508" s="11" t="s">
        <v>1557</v>
      </c>
      <c r="I508" s="11" t="s">
        <v>1644</v>
      </c>
      <c r="J508" s="11" t="s">
        <v>2981</v>
      </c>
      <c r="K508" s="20" t="s">
        <v>216</v>
      </c>
      <c r="L508" s="789">
        <f t="shared" ref="L508:Q508" si="252">L120</f>
        <v>0</v>
      </c>
      <c r="M508" s="789">
        <f t="shared" si="252"/>
        <v>0</v>
      </c>
      <c r="N508" s="789">
        <f t="shared" si="252"/>
        <v>0</v>
      </c>
      <c r="O508" s="789">
        <f t="shared" si="252"/>
        <v>0</v>
      </c>
      <c r="P508" s="789">
        <f t="shared" si="252"/>
        <v>0</v>
      </c>
      <c r="Q508" s="789">
        <f t="shared" si="252"/>
        <v>0</v>
      </c>
      <c r="R508" s="11"/>
      <c r="S508" s="21" t="s">
        <v>196</v>
      </c>
      <c r="X508" s="7" t="s">
        <v>207</v>
      </c>
    </row>
    <row r="509" spans="4:24" s="21" customFormat="1">
      <c r="D509" s="15"/>
      <c r="E509" s="15"/>
      <c r="F509" s="88"/>
      <c r="G509" s="15" t="s">
        <v>2976</v>
      </c>
      <c r="H509" s="11" t="s">
        <v>1557</v>
      </c>
      <c r="I509" s="11" t="s">
        <v>1644</v>
      </c>
      <c r="J509" s="11" t="s">
        <v>2981</v>
      </c>
      <c r="K509" s="15" t="s">
        <v>216</v>
      </c>
      <c r="L509" s="789">
        <f t="shared" ref="L509:Q509" si="253">L121</f>
        <v>0</v>
      </c>
      <c r="M509" s="789">
        <f t="shared" si="253"/>
        <v>0</v>
      </c>
      <c r="N509" s="789">
        <f t="shared" si="253"/>
        <v>0</v>
      </c>
      <c r="O509" s="789">
        <f t="shared" si="253"/>
        <v>0</v>
      </c>
      <c r="P509" s="789">
        <f t="shared" si="253"/>
        <v>0</v>
      </c>
      <c r="Q509" s="789">
        <f t="shared" si="253"/>
        <v>0</v>
      </c>
      <c r="R509" s="11"/>
      <c r="S509" s="13" t="s">
        <v>196</v>
      </c>
      <c r="T509" s="13"/>
      <c r="U509" s="13"/>
      <c r="V509" s="13"/>
      <c r="W509" s="13"/>
      <c r="X509" s="15" t="s">
        <v>207</v>
      </c>
    </row>
    <row r="510" spans="4:24" s="21" customFormat="1">
      <c r="D510" s="15"/>
      <c r="E510" s="15"/>
      <c r="F510" s="88"/>
      <c r="G510" s="15" t="s">
        <v>2976</v>
      </c>
      <c r="H510" s="11" t="s">
        <v>1557</v>
      </c>
      <c r="I510" s="11" t="s">
        <v>1644</v>
      </c>
      <c r="J510" s="11" t="s">
        <v>2981</v>
      </c>
      <c r="K510" s="15" t="s">
        <v>216</v>
      </c>
      <c r="L510" s="789">
        <f t="shared" ref="L510:Q510" si="254">L122</f>
        <v>0</v>
      </c>
      <c r="M510" s="789">
        <f t="shared" si="254"/>
        <v>0</v>
      </c>
      <c r="N510" s="789">
        <f t="shared" si="254"/>
        <v>0</v>
      </c>
      <c r="O510" s="789">
        <f t="shared" si="254"/>
        <v>0</v>
      </c>
      <c r="P510" s="789">
        <f t="shared" si="254"/>
        <v>0</v>
      </c>
      <c r="Q510" s="789">
        <f t="shared" si="254"/>
        <v>0</v>
      </c>
      <c r="R510" s="11"/>
      <c r="S510" s="23" t="s">
        <v>196</v>
      </c>
      <c r="T510" s="23"/>
      <c r="U510" s="23"/>
      <c r="V510" s="23"/>
      <c r="W510" s="23"/>
      <c r="X510" s="15" t="s">
        <v>207</v>
      </c>
    </row>
    <row r="511" spans="4:24" s="21" customFormat="1">
      <c r="D511" s="15"/>
      <c r="E511" s="15"/>
      <c r="F511" s="88"/>
      <c r="G511" s="15" t="s">
        <v>2976</v>
      </c>
      <c r="H511" s="11" t="s">
        <v>1557</v>
      </c>
      <c r="I511" s="11" t="s">
        <v>1644</v>
      </c>
      <c r="J511" s="11" t="s">
        <v>2981</v>
      </c>
      <c r="K511" s="15" t="s">
        <v>216</v>
      </c>
      <c r="L511" s="789">
        <f t="shared" ref="L511:Q511" si="255">L123</f>
        <v>0</v>
      </c>
      <c r="M511" s="789">
        <f t="shared" si="255"/>
        <v>0</v>
      </c>
      <c r="N511" s="789">
        <f t="shared" si="255"/>
        <v>0</v>
      </c>
      <c r="O511" s="789">
        <f t="shared" si="255"/>
        <v>0</v>
      </c>
      <c r="P511" s="789">
        <f t="shared" si="255"/>
        <v>0</v>
      </c>
      <c r="Q511" s="789">
        <f t="shared" si="255"/>
        <v>0</v>
      </c>
      <c r="R511" s="11"/>
      <c r="S511" s="23" t="s">
        <v>196</v>
      </c>
      <c r="T511" s="23"/>
      <c r="U511" s="23"/>
      <c r="V511" s="23"/>
      <c r="W511" s="23"/>
      <c r="X511" s="15" t="s">
        <v>207</v>
      </c>
    </row>
    <row r="512" spans="4:24" s="21" customFormat="1">
      <c r="D512" s="15"/>
      <c r="E512" s="15"/>
      <c r="F512" s="88"/>
      <c r="G512" s="15" t="s">
        <v>2976</v>
      </c>
      <c r="H512" s="11" t="s">
        <v>1557</v>
      </c>
      <c r="I512" s="11" t="s">
        <v>1644</v>
      </c>
      <c r="J512" s="11" t="s">
        <v>2981</v>
      </c>
      <c r="K512" s="15" t="s">
        <v>216</v>
      </c>
      <c r="L512" s="789">
        <f t="shared" ref="L512:Q512" si="256">L124</f>
        <v>0</v>
      </c>
      <c r="M512" s="789">
        <f t="shared" si="256"/>
        <v>0</v>
      </c>
      <c r="N512" s="789">
        <f t="shared" si="256"/>
        <v>0</v>
      </c>
      <c r="O512" s="789">
        <f t="shared" si="256"/>
        <v>0</v>
      </c>
      <c r="P512" s="789">
        <f t="shared" si="256"/>
        <v>0</v>
      </c>
      <c r="Q512" s="789">
        <f t="shared" si="256"/>
        <v>0</v>
      </c>
      <c r="R512" s="11"/>
      <c r="S512" s="23" t="s">
        <v>196</v>
      </c>
      <c r="T512" s="23"/>
      <c r="U512" s="23"/>
      <c r="V512" s="23"/>
      <c r="W512" s="23"/>
      <c r="X512" s="15" t="s">
        <v>207</v>
      </c>
    </row>
    <row r="513" spans="4:24" s="21" customFormat="1">
      <c r="D513" s="20"/>
      <c r="E513" s="20"/>
      <c r="F513" s="88"/>
      <c r="G513" s="20" t="s">
        <v>2976</v>
      </c>
      <c r="H513" s="11" t="s">
        <v>1557</v>
      </c>
      <c r="I513" s="11" t="s">
        <v>1644</v>
      </c>
      <c r="J513" s="11" t="s">
        <v>2981</v>
      </c>
      <c r="K513" s="20" t="s">
        <v>216</v>
      </c>
      <c r="L513" s="789">
        <f t="shared" ref="L513:Q513" si="257">L125</f>
        <v>0</v>
      </c>
      <c r="M513" s="789">
        <f t="shared" si="257"/>
        <v>0</v>
      </c>
      <c r="N513" s="789">
        <f t="shared" si="257"/>
        <v>0</v>
      </c>
      <c r="O513" s="789">
        <f t="shared" si="257"/>
        <v>0</v>
      </c>
      <c r="P513" s="789">
        <f t="shared" si="257"/>
        <v>0</v>
      </c>
      <c r="Q513" s="789">
        <f t="shared" si="257"/>
        <v>0</v>
      </c>
      <c r="R513" s="11"/>
      <c r="S513" s="21" t="s">
        <v>196</v>
      </c>
      <c r="X513" s="7" t="s">
        <v>207</v>
      </c>
    </row>
    <row r="514" spans="4:24" s="21" customFormat="1">
      <c r="D514" s="20"/>
      <c r="E514" s="20"/>
      <c r="F514" s="88"/>
      <c r="G514" s="20" t="s">
        <v>2976</v>
      </c>
      <c r="H514" s="11" t="s">
        <v>1557</v>
      </c>
      <c r="I514" s="11" t="s">
        <v>1644</v>
      </c>
      <c r="J514" s="11" t="s">
        <v>2981</v>
      </c>
      <c r="K514" s="20" t="s">
        <v>216</v>
      </c>
      <c r="L514" s="789">
        <f t="shared" ref="L514:Q514" si="258">L126</f>
        <v>0</v>
      </c>
      <c r="M514" s="789">
        <f t="shared" si="258"/>
        <v>0</v>
      </c>
      <c r="N514" s="789">
        <f t="shared" si="258"/>
        <v>0</v>
      </c>
      <c r="O514" s="789">
        <f t="shared" si="258"/>
        <v>0</v>
      </c>
      <c r="P514" s="789">
        <f t="shared" si="258"/>
        <v>0</v>
      </c>
      <c r="Q514" s="789">
        <f t="shared" si="258"/>
        <v>0</v>
      </c>
      <c r="R514" s="11"/>
      <c r="S514" s="21" t="s">
        <v>196</v>
      </c>
      <c r="X514" s="7" t="s">
        <v>207</v>
      </c>
    </row>
    <row r="515" spans="4:24" s="21" customFormat="1">
      <c r="D515" s="20"/>
      <c r="E515" s="20"/>
      <c r="F515" s="88"/>
      <c r="G515" s="20" t="s">
        <v>2976</v>
      </c>
      <c r="H515" s="11" t="s">
        <v>1557</v>
      </c>
      <c r="I515" s="11" t="s">
        <v>1644</v>
      </c>
      <c r="J515" s="11" t="s">
        <v>2981</v>
      </c>
      <c r="K515" s="20" t="s">
        <v>216</v>
      </c>
      <c r="L515" s="789">
        <f t="shared" ref="L515:Q515" si="259">L127</f>
        <v>0</v>
      </c>
      <c r="M515" s="789">
        <f t="shared" si="259"/>
        <v>0</v>
      </c>
      <c r="N515" s="789">
        <f t="shared" si="259"/>
        <v>0</v>
      </c>
      <c r="O515" s="789">
        <f t="shared" si="259"/>
        <v>0</v>
      </c>
      <c r="P515" s="789">
        <f t="shared" si="259"/>
        <v>0</v>
      </c>
      <c r="Q515" s="789">
        <f t="shared" si="259"/>
        <v>0</v>
      </c>
      <c r="R515" s="11"/>
      <c r="S515" s="21" t="s">
        <v>196</v>
      </c>
      <c r="X515" s="7" t="s">
        <v>207</v>
      </c>
    </row>
    <row r="516" spans="4:24" s="21" customFormat="1">
      <c r="D516" s="20"/>
      <c r="E516" s="20"/>
      <c r="F516" s="88"/>
      <c r="G516" s="20" t="s">
        <v>2976</v>
      </c>
      <c r="H516" s="11" t="s">
        <v>1557</v>
      </c>
      <c r="I516" s="11" t="s">
        <v>1644</v>
      </c>
      <c r="J516" s="11" t="s">
        <v>2981</v>
      </c>
      <c r="K516" s="20" t="s">
        <v>216</v>
      </c>
      <c r="L516" s="789">
        <f t="shared" ref="L516:Q516" si="260">L128</f>
        <v>0</v>
      </c>
      <c r="M516" s="789">
        <f t="shared" si="260"/>
        <v>0</v>
      </c>
      <c r="N516" s="789">
        <f t="shared" si="260"/>
        <v>0</v>
      </c>
      <c r="O516" s="789">
        <f t="shared" si="260"/>
        <v>0</v>
      </c>
      <c r="P516" s="789">
        <f t="shared" si="260"/>
        <v>0</v>
      </c>
      <c r="Q516" s="789">
        <f t="shared" si="260"/>
        <v>0</v>
      </c>
      <c r="R516" s="11"/>
      <c r="S516" s="21" t="s">
        <v>196</v>
      </c>
      <c r="X516" s="7" t="s">
        <v>207</v>
      </c>
    </row>
    <row r="517" spans="4:24" s="21" customFormat="1">
      <c r="D517" s="15"/>
      <c r="E517" s="15"/>
      <c r="F517" s="88"/>
      <c r="G517" s="15" t="s">
        <v>2976</v>
      </c>
      <c r="H517" s="11" t="s">
        <v>1557</v>
      </c>
      <c r="I517" s="11" t="s">
        <v>1644</v>
      </c>
      <c r="J517" s="11" t="s">
        <v>2981</v>
      </c>
      <c r="K517" s="15" t="s">
        <v>216</v>
      </c>
      <c r="L517" s="789">
        <f t="shared" ref="L517:Q517" si="261">L129</f>
        <v>0</v>
      </c>
      <c r="M517" s="789">
        <f t="shared" si="261"/>
        <v>0</v>
      </c>
      <c r="N517" s="789">
        <f t="shared" si="261"/>
        <v>0</v>
      </c>
      <c r="O517" s="789">
        <f t="shared" si="261"/>
        <v>0</v>
      </c>
      <c r="P517" s="789">
        <f t="shared" si="261"/>
        <v>0</v>
      </c>
      <c r="Q517" s="789">
        <f t="shared" si="261"/>
        <v>0</v>
      </c>
      <c r="R517" s="11"/>
      <c r="S517" s="13" t="s">
        <v>196</v>
      </c>
      <c r="T517" s="13"/>
      <c r="U517" s="13"/>
      <c r="V517" s="13"/>
      <c r="W517" s="13"/>
      <c r="X517" s="15" t="s">
        <v>207</v>
      </c>
    </row>
    <row r="518" spans="4:24" s="21" customFormat="1">
      <c r="D518" s="15"/>
      <c r="E518" s="15"/>
      <c r="F518" s="88"/>
      <c r="G518" s="15" t="s">
        <v>2976</v>
      </c>
      <c r="H518" s="11" t="s">
        <v>1557</v>
      </c>
      <c r="I518" s="11" t="s">
        <v>1644</v>
      </c>
      <c r="J518" s="11" t="s">
        <v>2981</v>
      </c>
      <c r="K518" s="15" t="s">
        <v>216</v>
      </c>
      <c r="L518" s="789">
        <f t="shared" ref="L518:Q518" si="262">L130</f>
        <v>0</v>
      </c>
      <c r="M518" s="789">
        <f t="shared" si="262"/>
        <v>0</v>
      </c>
      <c r="N518" s="789">
        <f t="shared" si="262"/>
        <v>0</v>
      </c>
      <c r="O518" s="789">
        <f t="shared" si="262"/>
        <v>0</v>
      </c>
      <c r="P518" s="789">
        <f t="shared" si="262"/>
        <v>0</v>
      </c>
      <c r="Q518" s="789">
        <f t="shared" si="262"/>
        <v>0</v>
      </c>
      <c r="R518" s="11"/>
      <c r="S518" s="23" t="s">
        <v>196</v>
      </c>
      <c r="T518" s="23"/>
      <c r="U518" s="23"/>
      <c r="V518" s="23"/>
      <c r="W518" s="23"/>
      <c r="X518" s="15" t="s">
        <v>207</v>
      </c>
    </row>
    <row r="519" spans="4:24" s="21" customFormat="1">
      <c r="D519" s="15"/>
      <c r="E519" s="15"/>
      <c r="F519" s="88"/>
      <c r="G519" s="15" t="s">
        <v>2976</v>
      </c>
      <c r="H519" s="11" t="s">
        <v>1557</v>
      </c>
      <c r="I519" s="11" t="s">
        <v>1644</v>
      </c>
      <c r="J519" s="11" t="s">
        <v>2981</v>
      </c>
      <c r="K519" s="15" t="s">
        <v>216</v>
      </c>
      <c r="L519" s="789">
        <f t="shared" ref="L519:Q519" si="263">L131</f>
        <v>0</v>
      </c>
      <c r="M519" s="789">
        <f t="shared" si="263"/>
        <v>0</v>
      </c>
      <c r="N519" s="789">
        <f t="shared" si="263"/>
        <v>0</v>
      </c>
      <c r="O519" s="789">
        <f t="shared" si="263"/>
        <v>0</v>
      </c>
      <c r="P519" s="789">
        <f t="shared" si="263"/>
        <v>0</v>
      </c>
      <c r="Q519" s="789">
        <f t="shared" si="263"/>
        <v>0</v>
      </c>
      <c r="R519" s="11"/>
      <c r="S519" s="23" t="s">
        <v>196</v>
      </c>
      <c r="T519" s="23"/>
      <c r="U519" s="23"/>
      <c r="V519" s="23"/>
      <c r="W519" s="23"/>
      <c r="X519" s="15" t="s">
        <v>207</v>
      </c>
    </row>
    <row r="520" spans="4:24" s="21" customFormat="1">
      <c r="D520" s="15"/>
      <c r="E520" s="15"/>
      <c r="F520" s="88"/>
      <c r="G520" s="15" t="s">
        <v>2976</v>
      </c>
      <c r="H520" s="11" t="s">
        <v>1557</v>
      </c>
      <c r="I520" s="11" t="s">
        <v>1644</v>
      </c>
      <c r="J520" s="11" t="s">
        <v>2981</v>
      </c>
      <c r="K520" s="15" t="s">
        <v>216</v>
      </c>
      <c r="L520" s="789">
        <f t="shared" ref="L520:Q520" si="264">L132</f>
        <v>0</v>
      </c>
      <c r="M520" s="789">
        <f t="shared" si="264"/>
        <v>0</v>
      </c>
      <c r="N520" s="789">
        <f t="shared" si="264"/>
        <v>0</v>
      </c>
      <c r="O520" s="789">
        <f t="shared" si="264"/>
        <v>0</v>
      </c>
      <c r="P520" s="789">
        <f t="shared" si="264"/>
        <v>0</v>
      </c>
      <c r="Q520" s="789">
        <f t="shared" si="264"/>
        <v>0</v>
      </c>
      <c r="R520" s="11"/>
      <c r="S520" s="23" t="s">
        <v>196</v>
      </c>
      <c r="T520" s="23"/>
      <c r="U520" s="23"/>
      <c r="V520" s="23"/>
      <c r="W520" s="23"/>
      <c r="X520" s="15" t="s">
        <v>207</v>
      </c>
    </row>
    <row r="521" spans="4:24" s="21" customFormat="1">
      <c r="D521" s="11"/>
      <c r="E521" s="11"/>
      <c r="F521" s="11"/>
      <c r="G521" s="11"/>
      <c r="H521" s="11"/>
      <c r="I521" s="11"/>
      <c r="J521" s="11"/>
      <c r="K521" s="11"/>
      <c r="L521" s="11"/>
      <c r="M521" s="11"/>
      <c r="N521" s="11"/>
      <c r="O521" s="11"/>
      <c r="P521" s="11"/>
      <c r="Q521" s="11"/>
      <c r="R521" s="11"/>
      <c r="S521" s="11"/>
      <c r="T521" s="11"/>
      <c r="U521" s="11"/>
      <c r="V521" s="11"/>
      <c r="W521" s="11"/>
      <c r="X521" s="11"/>
    </row>
    <row r="522" spans="4:24" s="21" customFormat="1" ht="14.25" customHeight="1">
      <c r="D522" s="80" t="s">
        <v>2982</v>
      </c>
      <c r="E522" s="81"/>
      <c r="F522" s="81"/>
      <c r="G522" s="81"/>
      <c r="H522" s="81"/>
      <c r="I522" s="81"/>
      <c r="J522" s="81"/>
      <c r="K522" s="81"/>
      <c r="L522" s="81"/>
      <c r="M522" s="81"/>
      <c r="N522" s="81"/>
      <c r="O522" s="81"/>
      <c r="P522" s="81"/>
      <c r="Q522" s="81"/>
      <c r="R522" s="81"/>
      <c r="S522" s="81"/>
      <c r="T522" s="81"/>
      <c r="U522" s="81"/>
      <c r="V522" s="81"/>
      <c r="W522" s="81"/>
      <c r="X522" s="81"/>
    </row>
    <row r="523" spans="4:24" s="21" customFormat="1">
      <c r="D523" s="12"/>
      <c r="E523" s="12"/>
      <c r="F523" s="22"/>
      <c r="G523" s="12"/>
      <c r="H523" s="7"/>
      <c r="I523" s="7"/>
      <c r="J523" s="7"/>
      <c r="K523" s="7"/>
      <c r="L523" s="7"/>
      <c r="M523" s="7"/>
      <c r="N523" s="7"/>
      <c r="O523" s="7"/>
      <c r="P523" s="7"/>
      <c r="Q523" s="7"/>
      <c r="R523" s="12"/>
      <c r="S523" s="22"/>
      <c r="T523" s="22"/>
      <c r="U523" s="22"/>
      <c r="V523" s="22"/>
      <c r="W523" s="22"/>
      <c r="X523" s="15"/>
    </row>
    <row r="524" spans="4:24" s="21" customFormat="1">
      <c r="D524" s="20"/>
      <c r="E524" s="20"/>
      <c r="F524" s="88"/>
      <c r="G524" s="83" t="s">
        <v>2976</v>
      </c>
      <c r="H524" s="11" t="s">
        <v>1557</v>
      </c>
      <c r="I524" s="11" t="s">
        <v>1645</v>
      </c>
      <c r="J524" s="11"/>
      <c r="K524" s="20" t="s">
        <v>216</v>
      </c>
      <c r="L524" s="789">
        <f>L136</f>
        <v>0</v>
      </c>
      <c r="M524" s="789">
        <f t="shared" ref="M524:Q524" si="265">M136</f>
        <v>0</v>
      </c>
      <c r="N524" s="789">
        <f t="shared" si="265"/>
        <v>0</v>
      </c>
      <c r="O524" s="789">
        <f t="shared" si="265"/>
        <v>0</v>
      </c>
      <c r="P524" s="789">
        <f t="shared" si="265"/>
        <v>0</v>
      </c>
      <c r="Q524" s="789">
        <f t="shared" si="265"/>
        <v>0</v>
      </c>
      <c r="R524" s="11"/>
      <c r="S524" s="21" t="s">
        <v>196</v>
      </c>
      <c r="X524" s="7" t="s">
        <v>207</v>
      </c>
    </row>
    <row r="525" spans="4:24" s="21" customFormat="1">
      <c r="D525" s="20"/>
      <c r="E525" s="20"/>
      <c r="F525" s="88"/>
      <c r="G525" s="20" t="s">
        <v>2976</v>
      </c>
      <c r="H525" s="11" t="s">
        <v>1557</v>
      </c>
      <c r="I525" s="11" t="s">
        <v>1645</v>
      </c>
      <c r="J525" s="11"/>
      <c r="K525" s="20" t="s">
        <v>216</v>
      </c>
      <c r="L525" s="789">
        <f t="shared" ref="L525:Q525" si="266">L137</f>
        <v>0</v>
      </c>
      <c r="M525" s="789">
        <f t="shared" si="266"/>
        <v>0</v>
      </c>
      <c r="N525" s="789">
        <f t="shared" si="266"/>
        <v>0</v>
      </c>
      <c r="O525" s="789">
        <f t="shared" si="266"/>
        <v>0</v>
      </c>
      <c r="P525" s="789">
        <f t="shared" si="266"/>
        <v>0</v>
      </c>
      <c r="Q525" s="789">
        <f t="shared" si="266"/>
        <v>0</v>
      </c>
      <c r="R525" s="11"/>
      <c r="S525" s="21" t="s">
        <v>196</v>
      </c>
      <c r="X525" s="7" t="s">
        <v>207</v>
      </c>
    </row>
    <row r="526" spans="4:24" s="21" customFormat="1">
      <c r="D526" s="20"/>
      <c r="E526" s="20"/>
      <c r="F526" s="88"/>
      <c r="G526" s="20" t="s">
        <v>2976</v>
      </c>
      <c r="H526" s="11" t="s">
        <v>1557</v>
      </c>
      <c r="I526" s="11" t="s">
        <v>1645</v>
      </c>
      <c r="J526" s="11"/>
      <c r="K526" s="20" t="s">
        <v>216</v>
      </c>
      <c r="L526" s="789">
        <f t="shared" ref="L526:Q526" si="267">L138</f>
        <v>0</v>
      </c>
      <c r="M526" s="789">
        <f t="shared" si="267"/>
        <v>0</v>
      </c>
      <c r="N526" s="789">
        <f t="shared" si="267"/>
        <v>0</v>
      </c>
      <c r="O526" s="789">
        <f t="shared" si="267"/>
        <v>0</v>
      </c>
      <c r="P526" s="789">
        <f t="shared" si="267"/>
        <v>0</v>
      </c>
      <c r="Q526" s="789">
        <f t="shared" si="267"/>
        <v>0</v>
      </c>
      <c r="R526" s="11"/>
      <c r="S526" s="21" t="s">
        <v>196</v>
      </c>
      <c r="X526" s="7" t="s">
        <v>207</v>
      </c>
    </row>
    <row r="527" spans="4:24" s="21" customFormat="1">
      <c r="D527" s="20"/>
      <c r="E527" s="20"/>
      <c r="F527" s="88"/>
      <c r="G527" s="20" t="s">
        <v>2976</v>
      </c>
      <c r="H527" s="11" t="s">
        <v>1557</v>
      </c>
      <c r="I527" s="11" t="s">
        <v>1645</v>
      </c>
      <c r="J527" s="11"/>
      <c r="K527" s="20" t="s">
        <v>216</v>
      </c>
      <c r="L527" s="789">
        <f t="shared" ref="L527:Q527" si="268">L139</f>
        <v>0</v>
      </c>
      <c r="M527" s="789">
        <f t="shared" si="268"/>
        <v>0</v>
      </c>
      <c r="N527" s="789">
        <f t="shared" si="268"/>
        <v>0</v>
      </c>
      <c r="O527" s="789">
        <f t="shared" si="268"/>
        <v>0</v>
      </c>
      <c r="P527" s="789">
        <f t="shared" si="268"/>
        <v>0</v>
      </c>
      <c r="Q527" s="789">
        <f t="shared" si="268"/>
        <v>0</v>
      </c>
      <c r="R527" s="11"/>
      <c r="S527" s="21" t="s">
        <v>196</v>
      </c>
      <c r="X527" s="7" t="s">
        <v>207</v>
      </c>
    </row>
    <row r="528" spans="4:24" s="21" customFormat="1">
      <c r="D528" s="15"/>
      <c r="E528" s="15"/>
      <c r="F528" s="88"/>
      <c r="G528" s="15" t="s">
        <v>2976</v>
      </c>
      <c r="H528" s="11" t="s">
        <v>1557</v>
      </c>
      <c r="I528" s="11" t="s">
        <v>1645</v>
      </c>
      <c r="J528" s="11"/>
      <c r="K528" s="15" t="s">
        <v>216</v>
      </c>
      <c r="L528" s="789">
        <f t="shared" ref="L528:Q528" si="269">L140</f>
        <v>0</v>
      </c>
      <c r="M528" s="789">
        <f t="shared" si="269"/>
        <v>0</v>
      </c>
      <c r="N528" s="789">
        <f t="shared" si="269"/>
        <v>0</v>
      </c>
      <c r="O528" s="789">
        <f t="shared" si="269"/>
        <v>0</v>
      </c>
      <c r="P528" s="789">
        <f t="shared" si="269"/>
        <v>0</v>
      </c>
      <c r="Q528" s="789">
        <f t="shared" si="269"/>
        <v>0</v>
      </c>
      <c r="R528" s="11"/>
      <c r="S528" s="13" t="s">
        <v>196</v>
      </c>
      <c r="T528" s="13"/>
      <c r="U528" s="13"/>
      <c r="V528" s="13"/>
      <c r="W528" s="13"/>
      <c r="X528" s="15" t="s">
        <v>207</v>
      </c>
    </row>
    <row r="529" spans="2:24" s="21" customFormat="1">
      <c r="B529" s="11"/>
      <c r="C529" s="11"/>
      <c r="D529" s="15"/>
      <c r="E529" s="15"/>
      <c r="F529" s="88"/>
      <c r="G529" s="15" t="s">
        <v>2976</v>
      </c>
      <c r="H529" s="11" t="s">
        <v>1557</v>
      </c>
      <c r="I529" s="11" t="s">
        <v>1645</v>
      </c>
      <c r="J529" s="11"/>
      <c r="K529" s="15" t="s">
        <v>216</v>
      </c>
      <c r="L529" s="789">
        <f t="shared" ref="L529:Q529" si="270">L141</f>
        <v>0</v>
      </c>
      <c r="M529" s="789">
        <f t="shared" si="270"/>
        <v>0</v>
      </c>
      <c r="N529" s="789">
        <f t="shared" si="270"/>
        <v>0</v>
      </c>
      <c r="O529" s="789">
        <f t="shared" si="270"/>
        <v>0</v>
      </c>
      <c r="P529" s="789">
        <f t="shared" si="270"/>
        <v>0</v>
      </c>
      <c r="Q529" s="789">
        <f t="shared" si="270"/>
        <v>0</v>
      </c>
      <c r="R529" s="11"/>
      <c r="S529" s="23" t="s">
        <v>196</v>
      </c>
      <c r="T529" s="23"/>
      <c r="U529" s="23"/>
      <c r="V529" s="23"/>
      <c r="W529" s="23"/>
      <c r="X529" s="15" t="s">
        <v>207</v>
      </c>
    </row>
    <row r="530" spans="2:24" s="21" customFormat="1">
      <c r="B530" s="11"/>
      <c r="C530" s="11"/>
      <c r="D530" s="15"/>
      <c r="E530" s="15"/>
      <c r="F530" s="88"/>
      <c r="G530" s="15" t="s">
        <v>2976</v>
      </c>
      <c r="H530" s="11" t="s">
        <v>1557</v>
      </c>
      <c r="I530" s="11" t="s">
        <v>1645</v>
      </c>
      <c r="J530" s="11"/>
      <c r="K530" s="15" t="s">
        <v>216</v>
      </c>
      <c r="L530" s="789">
        <f t="shared" ref="L530:Q530" si="271">L142</f>
        <v>0</v>
      </c>
      <c r="M530" s="789">
        <f t="shared" si="271"/>
        <v>0</v>
      </c>
      <c r="N530" s="789">
        <f t="shared" si="271"/>
        <v>0</v>
      </c>
      <c r="O530" s="789">
        <f t="shared" si="271"/>
        <v>0</v>
      </c>
      <c r="P530" s="789">
        <f t="shared" si="271"/>
        <v>0</v>
      </c>
      <c r="Q530" s="789">
        <f t="shared" si="271"/>
        <v>0</v>
      </c>
      <c r="R530" s="11"/>
      <c r="S530" s="23" t="s">
        <v>196</v>
      </c>
      <c r="T530" s="23"/>
      <c r="U530" s="23"/>
      <c r="V530" s="23"/>
      <c r="W530" s="23"/>
      <c r="X530" s="15" t="s">
        <v>207</v>
      </c>
    </row>
    <row r="531" spans="2:24" s="21" customFormat="1">
      <c r="B531" s="11"/>
      <c r="C531" s="11"/>
      <c r="D531" s="15"/>
      <c r="E531" s="15"/>
      <c r="F531" s="88"/>
      <c r="G531" s="15" t="s">
        <v>2976</v>
      </c>
      <c r="H531" s="11" t="s">
        <v>1557</v>
      </c>
      <c r="I531" s="11" t="s">
        <v>1645</v>
      </c>
      <c r="J531" s="11"/>
      <c r="K531" s="15" t="s">
        <v>216</v>
      </c>
      <c r="L531" s="789">
        <f t="shared" ref="L531:Q531" si="272">L143</f>
        <v>0</v>
      </c>
      <c r="M531" s="789">
        <f t="shared" si="272"/>
        <v>0</v>
      </c>
      <c r="N531" s="789">
        <f t="shared" si="272"/>
        <v>0</v>
      </c>
      <c r="O531" s="789">
        <f t="shared" si="272"/>
        <v>0</v>
      </c>
      <c r="P531" s="789">
        <f t="shared" si="272"/>
        <v>0</v>
      </c>
      <c r="Q531" s="789">
        <f t="shared" si="272"/>
        <v>0</v>
      </c>
      <c r="R531" s="11"/>
      <c r="S531" s="23" t="s">
        <v>196</v>
      </c>
      <c r="T531" s="23"/>
      <c r="U531" s="23"/>
      <c r="V531" s="23"/>
      <c r="W531" s="23"/>
      <c r="X531" s="15" t="s">
        <v>207</v>
      </c>
    </row>
    <row r="532" spans="2:24" s="21" customFormat="1">
      <c r="B532" s="11"/>
      <c r="C532" s="11"/>
      <c r="D532" s="20"/>
      <c r="E532" s="20"/>
      <c r="F532" s="88"/>
      <c r="G532" s="20" t="s">
        <v>2976</v>
      </c>
      <c r="H532" s="11" t="s">
        <v>1557</v>
      </c>
      <c r="I532" s="11" t="s">
        <v>1645</v>
      </c>
      <c r="J532" s="11"/>
      <c r="K532" s="20" t="s">
        <v>216</v>
      </c>
      <c r="L532" s="789">
        <f t="shared" ref="L532:Q532" si="273">L144</f>
        <v>0</v>
      </c>
      <c r="M532" s="789">
        <f t="shared" si="273"/>
        <v>0</v>
      </c>
      <c r="N532" s="789">
        <f t="shared" si="273"/>
        <v>0</v>
      </c>
      <c r="O532" s="789">
        <f t="shared" si="273"/>
        <v>0</v>
      </c>
      <c r="P532" s="789">
        <f t="shared" si="273"/>
        <v>0</v>
      </c>
      <c r="Q532" s="789">
        <f t="shared" si="273"/>
        <v>0</v>
      </c>
      <c r="R532" s="11"/>
      <c r="S532" s="21" t="s">
        <v>196</v>
      </c>
      <c r="X532" s="7" t="s">
        <v>207</v>
      </c>
    </row>
    <row r="533" spans="2:24" s="21" customFormat="1">
      <c r="B533" s="11"/>
      <c r="C533" s="11"/>
      <c r="D533" s="20"/>
      <c r="E533" s="20"/>
      <c r="F533" s="88"/>
      <c r="G533" s="20" t="s">
        <v>2976</v>
      </c>
      <c r="H533" s="11" t="s">
        <v>1557</v>
      </c>
      <c r="I533" s="11" t="s">
        <v>1645</v>
      </c>
      <c r="J533" s="11"/>
      <c r="K533" s="20" t="s">
        <v>216</v>
      </c>
      <c r="L533" s="789">
        <f t="shared" ref="L533:Q533" si="274">L145</f>
        <v>0</v>
      </c>
      <c r="M533" s="789">
        <f t="shared" si="274"/>
        <v>0</v>
      </c>
      <c r="N533" s="789">
        <f t="shared" si="274"/>
        <v>0</v>
      </c>
      <c r="O533" s="789">
        <f t="shared" si="274"/>
        <v>0</v>
      </c>
      <c r="P533" s="789">
        <f t="shared" si="274"/>
        <v>0</v>
      </c>
      <c r="Q533" s="789">
        <f t="shared" si="274"/>
        <v>0</v>
      </c>
      <c r="R533" s="11"/>
      <c r="S533" s="21" t="s">
        <v>196</v>
      </c>
      <c r="X533" s="7" t="s">
        <v>207</v>
      </c>
    </row>
    <row r="534" spans="2:24" s="21" customFormat="1">
      <c r="B534" s="11"/>
      <c r="C534" s="11"/>
      <c r="D534" s="20"/>
      <c r="E534" s="20"/>
      <c r="F534" s="88"/>
      <c r="G534" s="20" t="s">
        <v>2976</v>
      </c>
      <c r="H534" s="11" t="s">
        <v>1557</v>
      </c>
      <c r="I534" s="11" t="s">
        <v>1645</v>
      </c>
      <c r="J534" s="11"/>
      <c r="K534" s="20" t="s">
        <v>216</v>
      </c>
      <c r="L534" s="789">
        <f t="shared" ref="L534:Q534" si="275">L146</f>
        <v>0</v>
      </c>
      <c r="M534" s="789">
        <f t="shared" si="275"/>
        <v>0</v>
      </c>
      <c r="N534" s="789">
        <f t="shared" si="275"/>
        <v>0</v>
      </c>
      <c r="O534" s="789">
        <f t="shared" si="275"/>
        <v>0</v>
      </c>
      <c r="P534" s="789">
        <f t="shared" si="275"/>
        <v>0</v>
      </c>
      <c r="Q534" s="789">
        <f t="shared" si="275"/>
        <v>0</v>
      </c>
      <c r="R534" s="11"/>
      <c r="S534" s="21" t="s">
        <v>196</v>
      </c>
      <c r="X534" s="7" t="s">
        <v>207</v>
      </c>
    </row>
    <row r="535" spans="2:24" s="21" customFormat="1">
      <c r="B535" s="11"/>
      <c r="C535" s="11"/>
      <c r="D535" s="20"/>
      <c r="E535" s="20"/>
      <c r="F535" s="88"/>
      <c r="G535" s="20" t="s">
        <v>2976</v>
      </c>
      <c r="H535" s="11" t="s">
        <v>1557</v>
      </c>
      <c r="I535" s="11" t="s">
        <v>1645</v>
      </c>
      <c r="J535" s="11"/>
      <c r="K535" s="20" t="s">
        <v>216</v>
      </c>
      <c r="L535" s="789">
        <f t="shared" ref="L535:Q535" si="276">L147</f>
        <v>0</v>
      </c>
      <c r="M535" s="789">
        <f t="shared" si="276"/>
        <v>0</v>
      </c>
      <c r="N535" s="789">
        <f t="shared" si="276"/>
        <v>0</v>
      </c>
      <c r="O535" s="789">
        <f t="shared" si="276"/>
        <v>0</v>
      </c>
      <c r="P535" s="789">
        <f t="shared" si="276"/>
        <v>0</v>
      </c>
      <c r="Q535" s="789">
        <f t="shared" si="276"/>
        <v>0</v>
      </c>
      <c r="R535" s="11"/>
      <c r="S535" s="21" t="s">
        <v>196</v>
      </c>
      <c r="X535" s="7" t="s">
        <v>207</v>
      </c>
    </row>
    <row r="536" spans="2:24" s="21" customFormat="1">
      <c r="B536" s="11"/>
      <c r="C536" s="11"/>
      <c r="D536" s="15"/>
      <c r="E536" s="15"/>
      <c r="F536" s="88"/>
      <c r="G536" s="15" t="s">
        <v>2976</v>
      </c>
      <c r="H536" s="11" t="s">
        <v>1557</v>
      </c>
      <c r="I536" s="11" t="s">
        <v>1645</v>
      </c>
      <c r="J536" s="11"/>
      <c r="K536" s="15" t="s">
        <v>216</v>
      </c>
      <c r="L536" s="789">
        <f t="shared" ref="L536:Q536" si="277">L148</f>
        <v>0</v>
      </c>
      <c r="M536" s="789">
        <f t="shared" si="277"/>
        <v>0</v>
      </c>
      <c r="N536" s="789">
        <f t="shared" si="277"/>
        <v>0</v>
      </c>
      <c r="O536" s="789">
        <f t="shared" si="277"/>
        <v>0</v>
      </c>
      <c r="P536" s="789">
        <f t="shared" si="277"/>
        <v>0</v>
      </c>
      <c r="Q536" s="789">
        <f t="shared" si="277"/>
        <v>0</v>
      </c>
      <c r="R536" s="11"/>
      <c r="S536" s="13" t="s">
        <v>196</v>
      </c>
      <c r="T536" s="13"/>
      <c r="U536" s="13"/>
      <c r="V536" s="13"/>
      <c r="W536" s="13"/>
      <c r="X536" s="15" t="s">
        <v>207</v>
      </c>
    </row>
    <row r="537" spans="2:24" s="21" customFormat="1">
      <c r="B537" s="11"/>
      <c r="C537" s="11"/>
      <c r="D537" s="15"/>
      <c r="E537" s="15"/>
      <c r="F537" s="88"/>
      <c r="G537" s="15" t="s">
        <v>2976</v>
      </c>
      <c r="H537" s="11" t="s">
        <v>1557</v>
      </c>
      <c r="I537" s="11" t="s">
        <v>1645</v>
      </c>
      <c r="J537" s="11"/>
      <c r="K537" s="15" t="s">
        <v>216</v>
      </c>
      <c r="L537" s="789">
        <f t="shared" ref="L537:Q537" si="278">L149</f>
        <v>0</v>
      </c>
      <c r="M537" s="789">
        <f t="shared" si="278"/>
        <v>0</v>
      </c>
      <c r="N537" s="789">
        <f t="shared" si="278"/>
        <v>0</v>
      </c>
      <c r="O537" s="789">
        <f t="shared" si="278"/>
        <v>0</v>
      </c>
      <c r="P537" s="789">
        <f t="shared" si="278"/>
        <v>0</v>
      </c>
      <c r="Q537" s="789">
        <f t="shared" si="278"/>
        <v>0</v>
      </c>
      <c r="R537" s="11"/>
      <c r="S537" s="23" t="s">
        <v>196</v>
      </c>
      <c r="T537" s="23"/>
      <c r="U537" s="23"/>
      <c r="V537" s="23"/>
      <c r="W537" s="23"/>
      <c r="X537" s="15" t="s">
        <v>207</v>
      </c>
    </row>
    <row r="538" spans="2:24" s="21" customFormat="1">
      <c r="B538" s="11"/>
      <c r="C538" s="11"/>
      <c r="D538" s="15"/>
      <c r="E538" s="15"/>
      <c r="F538" s="88"/>
      <c r="G538" s="15" t="s">
        <v>2976</v>
      </c>
      <c r="H538" s="11" t="s">
        <v>1557</v>
      </c>
      <c r="I538" s="11" t="s">
        <v>1645</v>
      </c>
      <c r="J538" s="11"/>
      <c r="K538" s="15" t="s">
        <v>216</v>
      </c>
      <c r="L538" s="789">
        <f t="shared" ref="L538:Q538" si="279">L150</f>
        <v>0</v>
      </c>
      <c r="M538" s="789">
        <f t="shared" si="279"/>
        <v>0</v>
      </c>
      <c r="N538" s="789">
        <f t="shared" si="279"/>
        <v>0</v>
      </c>
      <c r="O538" s="789">
        <f t="shared" si="279"/>
        <v>0</v>
      </c>
      <c r="P538" s="789">
        <f t="shared" si="279"/>
        <v>0</v>
      </c>
      <c r="Q538" s="789">
        <f t="shared" si="279"/>
        <v>0</v>
      </c>
      <c r="R538" s="11"/>
      <c r="S538" s="23" t="s">
        <v>196</v>
      </c>
      <c r="T538" s="23"/>
      <c r="U538" s="23"/>
      <c r="V538" s="23"/>
      <c r="W538" s="23"/>
      <c r="X538" s="15" t="s">
        <v>207</v>
      </c>
    </row>
    <row r="539" spans="2:24" s="21" customFormat="1">
      <c r="B539" s="11"/>
      <c r="C539" s="11"/>
      <c r="D539" s="15"/>
      <c r="E539" s="15"/>
      <c r="F539" s="88"/>
      <c r="G539" s="15" t="s">
        <v>2976</v>
      </c>
      <c r="H539" s="11" t="s">
        <v>1557</v>
      </c>
      <c r="I539" s="11" t="s">
        <v>1645</v>
      </c>
      <c r="J539" s="11"/>
      <c r="K539" s="15" t="s">
        <v>216</v>
      </c>
      <c r="L539" s="789">
        <f t="shared" ref="L539:Q539" si="280">L151</f>
        <v>0</v>
      </c>
      <c r="M539" s="789">
        <f t="shared" si="280"/>
        <v>0</v>
      </c>
      <c r="N539" s="789">
        <f t="shared" si="280"/>
        <v>0</v>
      </c>
      <c r="O539" s="789">
        <f t="shared" si="280"/>
        <v>0</v>
      </c>
      <c r="P539" s="789">
        <f t="shared" si="280"/>
        <v>0</v>
      </c>
      <c r="Q539" s="789">
        <f t="shared" si="280"/>
        <v>0</v>
      </c>
      <c r="R539" s="11"/>
      <c r="S539" s="23" t="s">
        <v>196</v>
      </c>
      <c r="T539" s="23"/>
      <c r="U539" s="23"/>
      <c r="V539" s="23"/>
      <c r="W539" s="23"/>
      <c r="X539" s="15" t="s">
        <v>207</v>
      </c>
    </row>
    <row r="540" spans="2:24" s="21" customFormat="1">
      <c r="B540" s="11"/>
      <c r="C540" s="11"/>
      <c r="D540" s="11"/>
      <c r="E540" s="11"/>
      <c r="F540" s="11"/>
      <c r="G540" s="11"/>
      <c r="H540" s="11"/>
      <c r="I540" s="11"/>
      <c r="J540" s="11"/>
      <c r="K540" s="11"/>
      <c r="L540" s="11"/>
      <c r="M540" s="11"/>
      <c r="N540" s="11"/>
      <c r="O540" s="11"/>
      <c r="P540" s="11"/>
      <c r="Q540" s="11"/>
      <c r="R540" s="11"/>
      <c r="S540" s="11"/>
      <c r="T540" s="11"/>
      <c r="U540" s="11"/>
      <c r="V540" s="11"/>
      <c r="W540" s="11"/>
      <c r="X540" s="11"/>
    </row>
    <row r="541" spans="2:24" s="21" customFormat="1" ht="18">
      <c r="B541" s="791" t="s">
        <v>2985</v>
      </c>
      <c r="C541" s="790"/>
      <c r="D541" s="790"/>
      <c r="E541" s="790"/>
      <c r="F541" s="790"/>
      <c r="G541" s="790"/>
      <c r="H541" s="790"/>
      <c r="I541" s="790"/>
      <c r="J541" s="790"/>
      <c r="K541" s="790"/>
      <c r="L541" s="790"/>
      <c r="M541" s="790"/>
      <c r="N541" s="790"/>
      <c r="O541" s="790"/>
      <c r="P541" s="790"/>
      <c r="Q541" s="790"/>
      <c r="R541" s="790"/>
      <c r="S541" s="790"/>
      <c r="T541" s="790"/>
      <c r="U541" s="790"/>
      <c r="V541" s="790"/>
      <c r="W541" s="790"/>
      <c r="X541" s="790"/>
    </row>
    <row r="542" spans="2:24" s="21" customFormat="1">
      <c r="B542" s="11"/>
      <c r="C542" s="11"/>
      <c r="D542" s="11"/>
      <c r="E542" s="11"/>
      <c r="F542" s="11"/>
      <c r="G542" s="11"/>
      <c r="H542" s="11"/>
      <c r="I542" s="11"/>
      <c r="J542" s="11"/>
      <c r="K542" s="11"/>
      <c r="L542" s="11"/>
      <c r="M542" s="11"/>
      <c r="N542" s="11"/>
      <c r="O542" s="11"/>
      <c r="P542" s="11"/>
      <c r="Q542" s="11"/>
      <c r="R542" s="11"/>
      <c r="S542" s="11"/>
      <c r="T542" s="11"/>
      <c r="U542" s="11"/>
      <c r="V542" s="11"/>
      <c r="W542" s="11"/>
      <c r="X542" s="11"/>
    </row>
    <row r="543" spans="2:24" s="21" customFormat="1">
      <c r="B543" s="11"/>
      <c r="C543" s="11"/>
      <c r="D543" s="11"/>
      <c r="E543" s="11"/>
      <c r="F543" s="11"/>
      <c r="G543" s="11" t="s">
        <v>2986</v>
      </c>
      <c r="H543" s="11" t="s">
        <v>2986</v>
      </c>
      <c r="I543" s="11"/>
      <c r="J543" s="11"/>
      <c r="K543" s="11"/>
      <c r="L543" s="11"/>
      <c r="M543" s="11"/>
      <c r="N543" s="11"/>
      <c r="O543" s="11"/>
      <c r="P543" s="11"/>
      <c r="Q543" s="11"/>
      <c r="R543" s="11"/>
      <c r="S543" s="11" t="s">
        <v>184</v>
      </c>
      <c r="T543" s="11"/>
      <c r="U543" s="11"/>
      <c r="V543" s="11"/>
      <c r="W543" s="11"/>
      <c r="X543" s="11" t="s">
        <v>185</v>
      </c>
    </row>
    <row r="544" spans="2:24" s="21" customFormat="1">
      <c r="B544" s="11"/>
      <c r="C544" s="11"/>
      <c r="D544" s="11"/>
      <c r="E544" s="11"/>
      <c r="F544" s="11"/>
      <c r="G544" s="98" t="s">
        <v>1557</v>
      </c>
      <c r="H544" s="11" t="s">
        <v>2987</v>
      </c>
      <c r="I544" s="11"/>
      <c r="J544" s="11"/>
      <c r="K544" s="11"/>
      <c r="L544" s="11"/>
      <c r="M544" s="11"/>
      <c r="N544" s="11"/>
      <c r="O544" s="11"/>
      <c r="P544" s="11"/>
      <c r="Q544" s="11"/>
      <c r="R544" s="11"/>
      <c r="S544" s="11" t="s">
        <v>184</v>
      </c>
      <c r="T544" s="11"/>
      <c r="U544" s="11"/>
      <c r="V544" s="11"/>
      <c r="W544" s="11"/>
      <c r="X544" s="11" t="s">
        <v>185</v>
      </c>
    </row>
    <row r="545" spans="2:29" s="21" customFormat="1">
      <c r="B545" s="11"/>
      <c r="C545" s="11"/>
      <c r="D545" s="11"/>
      <c r="E545" s="11"/>
      <c r="F545" s="11"/>
      <c r="G545" s="98" t="s">
        <v>1765</v>
      </c>
      <c r="H545" s="11" t="s">
        <v>2987</v>
      </c>
      <c r="I545" s="11"/>
      <c r="J545" s="11"/>
      <c r="K545" s="11"/>
      <c r="L545" s="11"/>
      <c r="M545" s="11"/>
      <c r="N545" s="11"/>
      <c r="O545" s="11"/>
      <c r="P545" s="11"/>
      <c r="Q545" s="11"/>
      <c r="R545" s="11"/>
      <c r="S545" s="11" t="s">
        <v>184</v>
      </c>
      <c r="T545" s="11"/>
      <c r="U545" s="11"/>
      <c r="V545" s="11"/>
      <c r="W545" s="11"/>
      <c r="X545" s="11" t="s">
        <v>185</v>
      </c>
      <c r="Y545" s="727"/>
      <c r="Z545" s="1260"/>
      <c r="AA545" s="727"/>
      <c r="AB545" s="389"/>
      <c r="AC545" s="389"/>
    </row>
    <row r="546" spans="2:29" s="21" customFormat="1">
      <c r="B546" s="11"/>
      <c r="C546" s="11"/>
      <c r="D546" s="11"/>
      <c r="E546" s="11"/>
      <c r="F546" s="11"/>
      <c r="G546" s="98" t="s">
        <v>1766</v>
      </c>
      <c r="H546" s="11" t="s">
        <v>2987</v>
      </c>
      <c r="I546" s="11"/>
      <c r="J546" s="11"/>
      <c r="K546" s="11"/>
      <c r="L546" s="11"/>
      <c r="M546" s="11"/>
      <c r="N546" s="11"/>
      <c r="O546" s="11"/>
      <c r="P546" s="11"/>
      <c r="Q546" s="11"/>
      <c r="R546" s="11"/>
      <c r="S546" s="11" t="s">
        <v>184</v>
      </c>
      <c r="T546" s="11"/>
      <c r="U546" s="11"/>
      <c r="V546" s="11"/>
      <c r="W546" s="11"/>
      <c r="X546" s="11" t="s">
        <v>185</v>
      </c>
      <c r="Y546" s="727"/>
      <c r="Z546" s="1260"/>
      <c r="AA546" s="727"/>
      <c r="AB546" s="389"/>
      <c r="AC546" s="389"/>
    </row>
    <row r="547" spans="2:29" s="21" customFormat="1">
      <c r="B547" s="11"/>
      <c r="C547" s="11"/>
      <c r="D547" s="11"/>
      <c r="E547" s="11"/>
      <c r="F547" s="11"/>
      <c r="G547" s="98" t="s">
        <v>1767</v>
      </c>
      <c r="H547" s="11" t="s">
        <v>2987</v>
      </c>
      <c r="I547" s="11"/>
      <c r="J547" s="11"/>
      <c r="K547" s="11"/>
      <c r="L547" s="11"/>
      <c r="M547" s="11"/>
      <c r="N547" s="11"/>
      <c r="O547" s="11"/>
      <c r="P547" s="11"/>
      <c r="Q547" s="11"/>
      <c r="R547" s="11"/>
      <c r="S547" s="11" t="s">
        <v>184</v>
      </c>
      <c r="T547" s="11"/>
      <c r="U547" s="11"/>
      <c r="V547" s="11"/>
      <c r="W547" s="11"/>
      <c r="X547" s="11" t="s">
        <v>185</v>
      </c>
      <c r="Y547" s="727"/>
      <c r="Z547" s="1260"/>
      <c r="AA547" s="727"/>
      <c r="AB547" s="389"/>
      <c r="AC547" s="389"/>
    </row>
    <row r="548" spans="2:29" s="21" customFormat="1">
      <c r="B548" s="11"/>
      <c r="C548" s="11"/>
      <c r="D548" s="11"/>
      <c r="E548" s="11"/>
      <c r="F548" s="11"/>
      <c r="G548" s="98" t="s">
        <v>1768</v>
      </c>
      <c r="H548" s="11" t="s">
        <v>2987</v>
      </c>
      <c r="I548" s="11"/>
      <c r="J548" s="11"/>
      <c r="K548" s="11"/>
      <c r="L548" s="11"/>
      <c r="M548" s="11"/>
      <c r="N548" s="11"/>
      <c r="O548" s="11"/>
      <c r="P548" s="11"/>
      <c r="Q548" s="11"/>
      <c r="R548" s="11"/>
      <c r="S548" s="11" t="s">
        <v>184</v>
      </c>
      <c r="T548" s="11"/>
      <c r="U548" s="11"/>
      <c r="V548" s="11"/>
      <c r="W548" s="11"/>
      <c r="X548" s="11" t="s">
        <v>185</v>
      </c>
      <c r="Y548" s="727"/>
      <c r="Z548" s="1260"/>
      <c r="AA548" s="727"/>
      <c r="AB548" s="389"/>
      <c r="AC548" s="389"/>
    </row>
    <row r="549" spans="2:29" s="21" customFormat="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741"/>
      <c r="AA549" s="11"/>
      <c r="AB549" s="11"/>
      <c r="AC549" s="11"/>
    </row>
    <row r="550" spans="2:29" s="21" customFormat="1">
      <c r="B550" s="11"/>
      <c r="C550" s="11"/>
      <c r="D550" s="11"/>
      <c r="E550" s="11"/>
      <c r="F550" s="11"/>
      <c r="G550" s="11" t="s">
        <v>2986</v>
      </c>
      <c r="H550" s="11" t="s">
        <v>2986</v>
      </c>
      <c r="I550" s="11"/>
      <c r="J550" s="11"/>
      <c r="K550" s="11"/>
      <c r="L550" s="11"/>
      <c r="M550" s="11"/>
      <c r="N550" s="11"/>
      <c r="O550" s="11"/>
      <c r="P550" s="11"/>
      <c r="Q550" s="11"/>
      <c r="R550" s="11"/>
      <c r="S550" s="11" t="s">
        <v>196</v>
      </c>
      <c r="T550" s="11"/>
      <c r="U550" s="11"/>
      <c r="V550" s="11"/>
      <c r="W550" s="11"/>
      <c r="X550" s="11" t="s">
        <v>207</v>
      </c>
      <c r="Y550" s="389"/>
      <c r="Z550" s="1261"/>
      <c r="AA550" s="389"/>
      <c r="AB550" s="389"/>
      <c r="AC550" s="389"/>
    </row>
    <row r="551" spans="2:29" s="21" customFormat="1">
      <c r="B551" s="11"/>
      <c r="C551" s="11"/>
      <c r="D551" s="11"/>
      <c r="E551" s="11"/>
      <c r="F551" s="11"/>
      <c r="G551" s="98" t="s">
        <v>1557</v>
      </c>
      <c r="H551" s="11" t="s">
        <v>2987</v>
      </c>
      <c r="I551" s="11"/>
      <c r="J551" s="11"/>
      <c r="K551" s="11"/>
      <c r="L551" s="11"/>
      <c r="M551" s="11"/>
      <c r="N551" s="11"/>
      <c r="O551" s="11"/>
      <c r="P551" s="11"/>
      <c r="Q551" s="11"/>
      <c r="R551" s="11"/>
      <c r="S551" s="11" t="s">
        <v>196</v>
      </c>
      <c r="T551" s="11"/>
      <c r="U551" s="11"/>
      <c r="V551" s="11"/>
      <c r="W551" s="11"/>
      <c r="X551" s="11" t="s">
        <v>207</v>
      </c>
      <c r="Y551" s="389"/>
      <c r="Z551" s="1261"/>
      <c r="AA551" s="389"/>
      <c r="AB551" s="389"/>
      <c r="AC551" s="389"/>
    </row>
    <row r="552" spans="2:29" s="21" customFormat="1">
      <c r="B552" s="11"/>
      <c r="C552" s="11"/>
      <c r="D552" s="11"/>
      <c r="E552" s="11"/>
      <c r="F552" s="11"/>
      <c r="G552" s="98" t="s">
        <v>1765</v>
      </c>
      <c r="H552" s="11" t="s">
        <v>2987</v>
      </c>
      <c r="I552" s="11"/>
      <c r="J552" s="11"/>
      <c r="K552" s="11"/>
      <c r="L552" s="11"/>
      <c r="M552" s="11"/>
      <c r="N552" s="11"/>
      <c r="O552" s="11"/>
      <c r="P552" s="11"/>
      <c r="Q552" s="11"/>
      <c r="R552" s="11"/>
      <c r="S552" s="11" t="s">
        <v>2829</v>
      </c>
      <c r="T552" s="11"/>
      <c r="U552" s="11"/>
      <c r="V552" s="11"/>
      <c r="W552" s="11"/>
      <c r="X552" s="741" t="s">
        <v>2988</v>
      </c>
      <c r="Y552" s="389"/>
      <c r="Z552" s="1261"/>
      <c r="AA552" s="389"/>
      <c r="AB552" s="389"/>
      <c r="AC552" s="389"/>
    </row>
    <row r="553" spans="2:29" s="21" customFormat="1">
      <c r="B553" s="11"/>
      <c r="C553" s="11"/>
      <c r="D553" s="11"/>
      <c r="E553" s="11"/>
      <c r="F553" s="11"/>
      <c r="G553" s="98" t="s">
        <v>1766</v>
      </c>
      <c r="H553" s="11" t="s">
        <v>2987</v>
      </c>
      <c r="I553" s="11"/>
      <c r="J553" s="11"/>
      <c r="K553" s="11"/>
      <c r="L553" s="11"/>
      <c r="M553" s="11"/>
      <c r="N553" s="11"/>
      <c r="O553" s="11"/>
      <c r="P553" s="11"/>
      <c r="Q553" s="11"/>
      <c r="R553" s="11"/>
      <c r="S553" s="11" t="s">
        <v>2829</v>
      </c>
      <c r="T553" s="11"/>
      <c r="U553" s="11"/>
      <c r="V553" s="11"/>
      <c r="W553" s="11"/>
      <c r="X553" s="741" t="s">
        <v>2988</v>
      </c>
      <c r="Y553" s="389"/>
      <c r="Z553" s="1261"/>
      <c r="AA553" s="389"/>
      <c r="AB553" s="389"/>
      <c r="AC553" s="389"/>
    </row>
    <row r="554" spans="2:29" s="21" customFormat="1">
      <c r="B554" s="11"/>
      <c r="C554" s="11"/>
      <c r="D554" s="11"/>
      <c r="E554" s="11"/>
      <c r="F554" s="11"/>
      <c r="G554" s="98" t="s">
        <v>1767</v>
      </c>
      <c r="H554" s="11" t="s">
        <v>2987</v>
      </c>
      <c r="I554" s="11"/>
      <c r="J554" s="11"/>
      <c r="K554" s="11"/>
      <c r="L554" s="11"/>
      <c r="M554" s="11"/>
      <c r="N554" s="11"/>
      <c r="O554" s="11"/>
      <c r="P554" s="11"/>
      <c r="Q554" s="11"/>
      <c r="R554" s="11"/>
      <c r="S554" s="11" t="s">
        <v>2829</v>
      </c>
      <c r="T554" s="11"/>
      <c r="U554" s="11"/>
      <c r="V554" s="11"/>
      <c r="W554" s="11"/>
      <c r="X554" s="741" t="s">
        <v>2988</v>
      </c>
      <c r="Y554" s="389"/>
      <c r="Z554" s="1261"/>
      <c r="AA554" s="389"/>
      <c r="AB554" s="389"/>
      <c r="AC554" s="389"/>
    </row>
    <row r="555" spans="2:29" s="21" customFormat="1">
      <c r="B555" s="11"/>
      <c r="C555" s="11"/>
      <c r="D555" s="11"/>
      <c r="E555" s="11"/>
      <c r="F555" s="11"/>
      <c r="G555" s="98" t="s">
        <v>1768</v>
      </c>
      <c r="H555" s="11" t="s">
        <v>2987</v>
      </c>
      <c r="I555" s="11"/>
      <c r="J555" s="11"/>
      <c r="K555" s="11"/>
      <c r="L555" s="11"/>
      <c r="M555" s="11"/>
      <c r="N555" s="11"/>
      <c r="O555" s="11"/>
      <c r="P555" s="11"/>
      <c r="Q555" s="11"/>
      <c r="R555" s="11"/>
      <c r="S555" s="11" t="s">
        <v>2829</v>
      </c>
      <c r="T555" s="11"/>
      <c r="U555" s="11"/>
      <c r="V555" s="11"/>
      <c r="W555" s="11"/>
      <c r="X555" s="741" t="s">
        <v>2988</v>
      </c>
      <c r="Y555" s="389"/>
      <c r="Z555" s="1261"/>
      <c r="AA555" s="389"/>
      <c r="AB555" s="389"/>
      <c r="AC555" s="389"/>
    </row>
    <row r="556" spans="2:29" s="21" customFormat="1">
      <c r="B556" s="11"/>
      <c r="C556" s="11"/>
      <c r="D556" s="11"/>
      <c r="E556" s="11"/>
      <c r="F556" s="11"/>
      <c r="G556" s="11"/>
      <c r="H556" s="11"/>
      <c r="I556" s="11"/>
      <c r="J556" s="11"/>
      <c r="K556" s="11"/>
      <c r="L556" s="11"/>
      <c r="M556" s="11"/>
      <c r="N556" s="11"/>
      <c r="O556" s="11"/>
      <c r="P556" s="11"/>
      <c r="Q556" s="11"/>
      <c r="R556" s="11"/>
      <c r="S556" s="11" t="s">
        <v>2364</v>
      </c>
      <c r="T556" s="11"/>
      <c r="U556" s="11"/>
      <c r="V556" s="11"/>
      <c r="W556" s="11"/>
      <c r="X556" s="11"/>
      <c r="Y556" s="354" t="b">
        <f>SUM(Y543:Y548)=(Y37+Y41)</f>
        <v>1</v>
      </c>
      <c r="Z556" s="354" t="b">
        <f>SUM(Z543:Z548)=(Z37+Z41)</f>
        <v>1</v>
      </c>
      <c r="AA556" s="354" t="b">
        <f>SUM(AA543:AA548)=(AA37+AA41)</f>
        <v>1</v>
      </c>
      <c r="AB556" s="354" t="b">
        <f>SUM(AB543:AB548)=(AB37+AB41)</f>
        <v>1</v>
      </c>
      <c r="AC556" s="354" t="b">
        <f>SUM(AC543:AC548)=(AC37+AC41)</f>
        <v>1</v>
      </c>
    </row>
    <row r="557" spans="2:29" s="21" customFormat="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row>
    <row r="558" spans="2:29" s="21" customFormat="1" ht="18">
      <c r="B558" s="28" t="s">
        <v>1553</v>
      </c>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row>
  </sheetData>
  <conditionalFormatting sqref="G13">
    <cfRule type="duplicateValues" dxfId="1024" priority="185"/>
  </conditionalFormatting>
  <conditionalFormatting sqref="G14">
    <cfRule type="duplicateValues" dxfId="1023" priority="184"/>
  </conditionalFormatting>
  <conditionalFormatting sqref="G15">
    <cfRule type="duplicateValues" dxfId="1022" priority="183"/>
  </conditionalFormatting>
  <conditionalFormatting sqref="G16">
    <cfRule type="duplicateValues" dxfId="1021" priority="182"/>
  </conditionalFormatting>
  <conditionalFormatting sqref="G19">
    <cfRule type="duplicateValues" dxfId="1020" priority="181"/>
  </conditionalFormatting>
  <conditionalFormatting sqref="G20">
    <cfRule type="duplicateValues" dxfId="1019" priority="180"/>
  </conditionalFormatting>
  <conditionalFormatting sqref="G23">
    <cfRule type="duplicateValues" dxfId="1018" priority="178"/>
  </conditionalFormatting>
  <conditionalFormatting sqref="G24">
    <cfRule type="duplicateValues" dxfId="1017" priority="177"/>
  </conditionalFormatting>
  <conditionalFormatting sqref="G25">
    <cfRule type="duplicateValues" dxfId="1016" priority="176"/>
  </conditionalFormatting>
  <conditionalFormatting sqref="G26">
    <cfRule type="duplicateValues" dxfId="1015" priority="175"/>
  </conditionalFormatting>
  <conditionalFormatting sqref="G29">
    <cfRule type="duplicateValues" dxfId="1014" priority="174"/>
  </conditionalFormatting>
  <conditionalFormatting sqref="G30">
    <cfRule type="duplicateValues" dxfId="1013" priority="173"/>
  </conditionalFormatting>
  <conditionalFormatting sqref="G33">
    <cfRule type="duplicateValues" dxfId="1012" priority="165"/>
  </conditionalFormatting>
  <conditionalFormatting sqref="G34">
    <cfRule type="duplicateValues" dxfId="1011" priority="164"/>
  </conditionalFormatting>
  <conditionalFormatting sqref="G35">
    <cfRule type="duplicateValues" dxfId="1010" priority="163"/>
  </conditionalFormatting>
  <conditionalFormatting sqref="G36">
    <cfRule type="duplicateValues" dxfId="1009" priority="162"/>
  </conditionalFormatting>
  <conditionalFormatting sqref="G39">
    <cfRule type="duplicateValues" dxfId="1008" priority="161"/>
  </conditionalFormatting>
  <conditionalFormatting sqref="G40">
    <cfRule type="duplicateValues" dxfId="1007" priority="160"/>
  </conditionalFormatting>
  <conditionalFormatting sqref="G44">
    <cfRule type="duplicateValues" dxfId="1006" priority="51"/>
  </conditionalFormatting>
  <conditionalFormatting sqref="G45">
    <cfRule type="duplicateValues" dxfId="1005" priority="170"/>
  </conditionalFormatting>
  <conditionalFormatting sqref="G46">
    <cfRule type="duplicateValues" dxfId="1004" priority="169"/>
  </conditionalFormatting>
  <conditionalFormatting sqref="G47">
    <cfRule type="duplicateValues" dxfId="1003" priority="168"/>
  </conditionalFormatting>
  <conditionalFormatting sqref="G48">
    <cfRule type="duplicateValues" dxfId="1002" priority="167"/>
  </conditionalFormatting>
  <conditionalFormatting sqref="G56">
    <cfRule type="duplicateValues" dxfId="1001" priority="211"/>
  </conditionalFormatting>
  <conditionalFormatting sqref="G75">
    <cfRule type="duplicateValues" dxfId="1000" priority="210"/>
  </conditionalFormatting>
  <conditionalFormatting sqref="G98">
    <cfRule type="duplicateValues" dxfId="999" priority="209"/>
  </conditionalFormatting>
  <conditionalFormatting sqref="G117">
    <cfRule type="duplicateValues" dxfId="998" priority="208"/>
  </conditionalFormatting>
  <conditionalFormatting sqref="G136">
    <cfRule type="duplicateValues" dxfId="997" priority="207"/>
  </conditionalFormatting>
  <conditionalFormatting sqref="G155">
    <cfRule type="duplicateValues" dxfId="996" priority="206"/>
  </conditionalFormatting>
  <conditionalFormatting sqref="G174">
    <cfRule type="duplicateValues" dxfId="995" priority="205"/>
  </conditionalFormatting>
  <conditionalFormatting sqref="G196">
    <cfRule type="duplicateValues" dxfId="994" priority="204"/>
  </conditionalFormatting>
  <conditionalFormatting sqref="G215">
    <cfRule type="duplicateValues" dxfId="993" priority="203"/>
  </conditionalFormatting>
  <conditionalFormatting sqref="G250">
    <cfRule type="duplicateValues" dxfId="992" priority="200"/>
  </conditionalFormatting>
  <conditionalFormatting sqref="G269">
    <cfRule type="duplicateValues" dxfId="991" priority="199"/>
  </conditionalFormatting>
  <conditionalFormatting sqref="G292">
    <cfRule type="duplicateValues" dxfId="990" priority="198"/>
  </conditionalFormatting>
  <conditionalFormatting sqref="G311">
    <cfRule type="duplicateValues" dxfId="989" priority="197"/>
  </conditionalFormatting>
  <conditionalFormatting sqref="G330">
    <cfRule type="duplicateValues" dxfId="988" priority="196"/>
  </conditionalFormatting>
  <conditionalFormatting sqref="G349">
    <cfRule type="duplicateValues" dxfId="987" priority="195"/>
  </conditionalFormatting>
  <conditionalFormatting sqref="G368">
    <cfRule type="duplicateValues" dxfId="986" priority="194"/>
  </conditionalFormatting>
  <conditionalFormatting sqref="G390">
    <cfRule type="duplicateValues" dxfId="985" priority="193"/>
  </conditionalFormatting>
  <conditionalFormatting sqref="G409">
    <cfRule type="duplicateValues" dxfId="984" priority="192"/>
  </conditionalFormatting>
  <conditionalFormatting sqref="G444">
    <cfRule type="duplicateValues" dxfId="983" priority="190"/>
  </conditionalFormatting>
  <conditionalFormatting sqref="G463">
    <cfRule type="duplicateValues" dxfId="982" priority="189"/>
  </conditionalFormatting>
  <conditionalFormatting sqref="G486">
    <cfRule type="duplicateValues" dxfId="981" priority="188"/>
  </conditionalFormatting>
  <conditionalFormatting sqref="G505">
    <cfRule type="duplicateValues" dxfId="980" priority="187"/>
  </conditionalFormatting>
  <conditionalFormatting sqref="G524">
    <cfRule type="duplicateValues" dxfId="979" priority="186"/>
  </conditionalFormatting>
  <conditionalFormatting sqref="H20">
    <cfRule type="duplicateValues" dxfId="978" priority="179"/>
  </conditionalFormatting>
  <conditionalFormatting sqref="H30">
    <cfRule type="duplicateValues" dxfId="977" priority="172"/>
  </conditionalFormatting>
  <conditionalFormatting sqref="H40">
    <cfRule type="duplicateValues" dxfId="976" priority="166"/>
  </conditionalFormatting>
  <conditionalFormatting sqref="H155">
    <cfRule type="duplicateValues" dxfId="975" priority="202"/>
  </conditionalFormatting>
  <conditionalFormatting sqref="H156">
    <cfRule type="duplicateValues" dxfId="974" priority="212"/>
  </conditionalFormatting>
  <conditionalFormatting sqref="H349">
    <cfRule type="duplicateValues" dxfId="973" priority="191"/>
  </conditionalFormatting>
  <conditionalFormatting sqref="H350">
    <cfRule type="duplicateValues" dxfId="972" priority="201"/>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2" id="{C148FFAD-93E3-4DF8-AA7D-F897563CB5E1}">
            <xm:f>Cover!$E$15&lt;&gt;Y$6</xm:f>
            <x14:dxf>
              <fill>
                <patternFill>
                  <bgColor theme="0" tint="-0.24994659260841701"/>
                </patternFill>
              </fill>
            </x14:dxf>
          </x14:cfRule>
          <x14:cfRule type="expression" priority="53" id="{7183B622-0CEA-45E0-AD1D-84B1508D71F6}">
            <xm:f>Cover!$E$15=Y$6</xm:f>
            <x14:dxf>
              <fill>
                <patternFill>
                  <bgColor theme="7" tint="0.59996337778862885"/>
                </patternFill>
              </fill>
            </x14:dxf>
          </x14:cfRule>
          <xm:sqref>Y56:AC71</xm:sqref>
        </x14:conditionalFormatting>
        <x14:conditionalFormatting xmlns:xm="http://schemas.microsoft.com/office/excel/2006/main">
          <x14:cfRule type="expression" priority="2" id="{E13956DE-8DA4-4F6A-AD88-51A5BEA71A11}">
            <xm:f>Cover!$E$15=Y$6</xm:f>
            <x14:dxf>
              <fill>
                <patternFill>
                  <bgColor theme="7" tint="0.59996337778862885"/>
                </patternFill>
              </fill>
            </x14:dxf>
          </x14:cfRule>
          <x14:cfRule type="expression" priority="1" id="{63174BE2-B5D9-4611-BDCE-7FD4A92DC1A1}">
            <xm:f>Cover!$E$15&lt;&gt;Y$6</xm:f>
            <x14:dxf>
              <fill>
                <patternFill>
                  <bgColor theme="0" tint="-0.24994659260841701"/>
                </patternFill>
              </fill>
            </x14:dxf>
          </x14:cfRule>
          <xm:sqref>Y75:AC94</xm:sqref>
        </x14:conditionalFormatting>
        <x14:conditionalFormatting xmlns:xm="http://schemas.microsoft.com/office/excel/2006/main">
          <x14:cfRule type="expression" priority="48" id="{D5536284-92CD-449A-B2F4-38AF09B9D2B9}">
            <xm:f>Cover!$E$15=Y$6</xm:f>
            <x14:dxf>
              <fill>
                <patternFill>
                  <bgColor theme="7" tint="0.59996337778862885"/>
                </patternFill>
              </fill>
            </x14:dxf>
          </x14:cfRule>
          <x14:cfRule type="expression" priority="47" id="{8BAE57EE-4453-4C89-982C-F351128C4BCA}">
            <xm:f>Cover!$E$15&lt;&gt;Y$6</xm:f>
            <x14:dxf>
              <fill>
                <patternFill>
                  <bgColor theme="0" tint="-0.24994659260841701"/>
                </patternFill>
              </fill>
            </x14:dxf>
          </x14:cfRule>
          <xm:sqref>Y98:AC113</xm:sqref>
        </x14:conditionalFormatting>
        <x14:conditionalFormatting xmlns:xm="http://schemas.microsoft.com/office/excel/2006/main">
          <x14:cfRule type="expression" priority="46" id="{A3116029-7A78-4112-8FC3-1B011F98F235}">
            <xm:f>Cover!$E$15=Y$6</xm:f>
            <x14:dxf>
              <fill>
                <patternFill>
                  <bgColor theme="7" tint="0.59996337778862885"/>
                </patternFill>
              </fill>
            </x14:dxf>
          </x14:cfRule>
          <x14:cfRule type="expression" priority="45" id="{736A0A08-AA44-4753-8EA7-99E283B81765}">
            <xm:f>Cover!$E$15&lt;&gt;Y$6</xm:f>
            <x14:dxf>
              <fill>
                <patternFill>
                  <bgColor theme="0" tint="-0.24994659260841701"/>
                </patternFill>
              </fill>
            </x14:dxf>
          </x14:cfRule>
          <xm:sqref>Y117:AC132</xm:sqref>
        </x14:conditionalFormatting>
        <x14:conditionalFormatting xmlns:xm="http://schemas.microsoft.com/office/excel/2006/main">
          <x14:cfRule type="expression" priority="44" id="{1715F571-A928-4CA9-969C-7A893F5801AD}">
            <xm:f>Cover!$E$15=Y$6</xm:f>
            <x14:dxf>
              <fill>
                <patternFill>
                  <bgColor theme="7" tint="0.59996337778862885"/>
                </patternFill>
              </fill>
            </x14:dxf>
          </x14:cfRule>
          <x14:cfRule type="expression" priority="43" id="{31C7DF11-C102-4E7B-B4F0-B60FEAB2F90E}">
            <xm:f>Cover!$E$15&lt;&gt;Y$6</xm:f>
            <x14:dxf>
              <fill>
                <patternFill>
                  <bgColor theme="0" tint="-0.24994659260841701"/>
                </patternFill>
              </fill>
            </x14:dxf>
          </x14:cfRule>
          <xm:sqref>Y136:AC151</xm:sqref>
        </x14:conditionalFormatting>
        <x14:conditionalFormatting xmlns:xm="http://schemas.microsoft.com/office/excel/2006/main">
          <x14:cfRule type="expression" priority="40" id="{D58B9820-F478-4EA8-8E07-A996CC0E84E4}">
            <xm:f>Cover!$E$15=Y$6</xm:f>
            <x14:dxf>
              <fill>
                <patternFill>
                  <bgColor theme="7" tint="0.59996337778862885"/>
                </patternFill>
              </fill>
            </x14:dxf>
          </x14:cfRule>
          <x14:cfRule type="expression" priority="39" id="{B4A54526-DEBA-4D34-98D7-ED7491919494}">
            <xm:f>Cover!$E$15&lt;&gt;Y$6</xm:f>
            <x14:dxf>
              <fill>
                <patternFill>
                  <bgColor theme="0" tint="-0.24994659260841701"/>
                </patternFill>
              </fill>
            </x14:dxf>
          </x14:cfRule>
          <xm:sqref>Y155:AC170</xm:sqref>
        </x14:conditionalFormatting>
        <x14:conditionalFormatting xmlns:xm="http://schemas.microsoft.com/office/excel/2006/main">
          <x14:cfRule type="expression" priority="37" id="{60571CED-09F6-425D-B68A-E1A152F10ED5}">
            <xm:f>Cover!$E$15&lt;&gt;Y$6</xm:f>
            <x14:dxf>
              <fill>
                <patternFill>
                  <bgColor theme="0" tint="-0.24994659260841701"/>
                </patternFill>
              </fill>
            </x14:dxf>
          </x14:cfRule>
          <x14:cfRule type="expression" priority="38" id="{3D9BF956-AF5C-4DC3-B14A-E1304DFC529A}">
            <xm:f>Cover!$E$15=Y$6</xm:f>
            <x14:dxf>
              <fill>
                <patternFill>
                  <bgColor theme="7" tint="0.59996337778862885"/>
                </patternFill>
              </fill>
            </x14:dxf>
          </x14:cfRule>
          <xm:sqref>Y174:AC192</xm:sqref>
        </x14:conditionalFormatting>
        <x14:conditionalFormatting xmlns:xm="http://schemas.microsoft.com/office/excel/2006/main">
          <x14:cfRule type="expression" priority="36" id="{547B8026-9F00-4F25-BFEA-312FC29B4CA0}">
            <xm:f>Cover!$E$15=Y$6</xm:f>
            <x14:dxf>
              <fill>
                <patternFill>
                  <bgColor theme="7" tint="0.59996337778862885"/>
                </patternFill>
              </fill>
            </x14:dxf>
          </x14:cfRule>
          <x14:cfRule type="expression" priority="35" id="{BB030C00-7712-4F74-84B5-9F8CE6F7F2D2}">
            <xm:f>Cover!$E$15&lt;&gt;Y$6</xm:f>
            <x14:dxf>
              <fill>
                <patternFill>
                  <bgColor theme="0" tint="-0.24994659260841701"/>
                </patternFill>
              </fill>
            </x14:dxf>
          </x14:cfRule>
          <xm:sqref>Y196:AC211</xm:sqref>
        </x14:conditionalFormatting>
        <x14:conditionalFormatting xmlns:xm="http://schemas.microsoft.com/office/excel/2006/main">
          <x14:cfRule type="expression" priority="32" id="{0B07F4C9-47A4-4110-9252-9AEFA910D937}">
            <xm:f>Cover!$E$15=Y$6</xm:f>
            <x14:dxf>
              <fill>
                <patternFill>
                  <bgColor theme="7" tint="0.59996337778862885"/>
                </patternFill>
              </fill>
            </x14:dxf>
          </x14:cfRule>
          <x14:cfRule type="expression" priority="31" id="{E7B7FB7F-4585-4620-9411-8EE82082B4C5}">
            <xm:f>Cover!$E$15&lt;&gt;Y$6</xm:f>
            <x14:dxf>
              <fill>
                <patternFill>
                  <bgColor theme="0" tint="-0.24994659260841701"/>
                </patternFill>
              </fill>
            </x14:dxf>
          </x14:cfRule>
          <xm:sqref>Y215:AC242</xm:sqref>
        </x14:conditionalFormatting>
        <x14:conditionalFormatting xmlns:xm="http://schemas.microsoft.com/office/excel/2006/main">
          <x14:cfRule type="expression" priority="30" id="{184F37C2-F6FB-4026-91E5-792D13756EEB}">
            <xm:f>Cover!$E$15=Y$6</xm:f>
            <x14:dxf>
              <fill>
                <patternFill>
                  <bgColor theme="7" tint="0.59996337778862885"/>
                </patternFill>
              </fill>
            </x14:dxf>
          </x14:cfRule>
          <x14:cfRule type="expression" priority="29" id="{6DC6D747-642F-4A13-A8C8-4E7A057764EB}">
            <xm:f>Cover!$E$15&lt;&gt;Y$6</xm:f>
            <x14:dxf>
              <fill>
                <patternFill>
                  <bgColor theme="0" tint="-0.24994659260841701"/>
                </patternFill>
              </fill>
            </x14:dxf>
          </x14:cfRule>
          <xm:sqref>Y250:AC265</xm:sqref>
        </x14:conditionalFormatting>
        <x14:conditionalFormatting xmlns:xm="http://schemas.microsoft.com/office/excel/2006/main">
          <x14:cfRule type="expression" priority="28" id="{30450F51-8C70-4210-8AA2-67F4C5A36817}">
            <xm:f>Cover!$E$15=Y$6</xm:f>
            <x14:dxf>
              <fill>
                <patternFill>
                  <bgColor theme="7" tint="0.59996337778862885"/>
                </patternFill>
              </fill>
            </x14:dxf>
          </x14:cfRule>
          <x14:cfRule type="expression" priority="27" id="{1A348221-30F9-4B73-BFBD-A69EDBD85EA8}">
            <xm:f>Cover!$E$15&lt;&gt;Y$6</xm:f>
            <x14:dxf>
              <fill>
                <patternFill>
                  <bgColor theme="0" tint="-0.24994659260841701"/>
                </patternFill>
              </fill>
            </x14:dxf>
          </x14:cfRule>
          <xm:sqref>Y269:AC288</xm:sqref>
        </x14:conditionalFormatting>
        <x14:conditionalFormatting xmlns:xm="http://schemas.microsoft.com/office/excel/2006/main">
          <x14:cfRule type="expression" priority="26" id="{DA0A580D-3A7A-4E00-A128-85017E741D34}">
            <xm:f>Cover!$E$15=Y$6</xm:f>
            <x14:dxf>
              <fill>
                <patternFill>
                  <bgColor theme="7" tint="0.59996337778862885"/>
                </patternFill>
              </fill>
            </x14:dxf>
          </x14:cfRule>
          <x14:cfRule type="expression" priority="25" id="{5C2228CB-221D-4A7C-8F89-AED1FDFF65C0}">
            <xm:f>Cover!$E$15&lt;&gt;Y$6</xm:f>
            <x14:dxf>
              <fill>
                <patternFill>
                  <bgColor theme="0" tint="-0.24994659260841701"/>
                </patternFill>
              </fill>
            </x14:dxf>
          </x14:cfRule>
          <xm:sqref>Y292:AC307</xm:sqref>
        </x14:conditionalFormatting>
        <x14:conditionalFormatting xmlns:xm="http://schemas.microsoft.com/office/excel/2006/main">
          <x14:cfRule type="expression" priority="24" id="{4428AE7A-6421-4D0A-91A6-79E5D54F7C62}">
            <xm:f>Cover!$E$15=Y$6</xm:f>
            <x14:dxf>
              <fill>
                <patternFill>
                  <bgColor theme="7" tint="0.59996337778862885"/>
                </patternFill>
              </fill>
            </x14:dxf>
          </x14:cfRule>
          <x14:cfRule type="expression" priority="23" id="{525B84E1-FB78-4252-860B-225E9E983D6E}">
            <xm:f>Cover!$E$15&lt;&gt;Y$6</xm:f>
            <x14:dxf>
              <fill>
                <patternFill>
                  <bgColor theme="0" tint="-0.24994659260841701"/>
                </patternFill>
              </fill>
            </x14:dxf>
          </x14:cfRule>
          <xm:sqref>Y311:AC326</xm:sqref>
        </x14:conditionalFormatting>
        <x14:conditionalFormatting xmlns:xm="http://schemas.microsoft.com/office/excel/2006/main">
          <x14:cfRule type="expression" priority="22" id="{6A6A9126-9639-4DF1-ABA9-32B3FF7C50AB}">
            <xm:f>Cover!$E$15=Y$6</xm:f>
            <x14:dxf>
              <fill>
                <patternFill>
                  <bgColor theme="7" tint="0.59996337778862885"/>
                </patternFill>
              </fill>
            </x14:dxf>
          </x14:cfRule>
          <x14:cfRule type="expression" priority="21" id="{7172C3D2-31E4-4787-BC6A-3BC332154974}">
            <xm:f>Cover!$E$15&lt;&gt;Y$6</xm:f>
            <x14:dxf>
              <fill>
                <patternFill>
                  <bgColor theme="0" tint="-0.24994659260841701"/>
                </patternFill>
              </fill>
            </x14:dxf>
          </x14:cfRule>
          <xm:sqref>Y330:AC345</xm:sqref>
        </x14:conditionalFormatting>
        <x14:conditionalFormatting xmlns:xm="http://schemas.microsoft.com/office/excel/2006/main">
          <x14:cfRule type="expression" priority="19" id="{8D69BBF5-314B-46F0-B8D7-9D668D76BBC8}">
            <xm:f>Cover!$E$15&lt;&gt;Y$6</xm:f>
            <x14:dxf>
              <fill>
                <patternFill>
                  <bgColor theme="0" tint="-0.24994659260841701"/>
                </patternFill>
              </fill>
            </x14:dxf>
          </x14:cfRule>
          <x14:cfRule type="expression" priority="20" id="{690CE555-4449-40A0-96A4-2ABC7745E7FB}">
            <xm:f>Cover!$E$15=Y$6</xm:f>
            <x14:dxf>
              <fill>
                <patternFill>
                  <bgColor theme="7" tint="0.59996337778862885"/>
                </patternFill>
              </fill>
            </x14:dxf>
          </x14:cfRule>
          <xm:sqref>Y349:AC364</xm:sqref>
        </x14:conditionalFormatting>
        <x14:conditionalFormatting xmlns:xm="http://schemas.microsoft.com/office/excel/2006/main">
          <x14:cfRule type="expression" priority="18" id="{39637A0A-FEE1-4C86-9872-2143A655F2C1}">
            <xm:f>Cover!$E$15=Y$6</xm:f>
            <x14:dxf>
              <fill>
                <patternFill>
                  <bgColor theme="7" tint="0.59996337778862885"/>
                </patternFill>
              </fill>
            </x14:dxf>
          </x14:cfRule>
          <x14:cfRule type="expression" priority="17" id="{2BA5A2E8-CD1C-42B6-9C23-9A66F0AF3A4F}">
            <xm:f>Cover!$E$15&lt;&gt;Y$6</xm:f>
            <x14:dxf>
              <fill>
                <patternFill>
                  <bgColor theme="0" tint="-0.24994659260841701"/>
                </patternFill>
              </fill>
            </x14:dxf>
          </x14:cfRule>
          <xm:sqref>Y368:AC386</xm:sqref>
        </x14:conditionalFormatting>
        <x14:conditionalFormatting xmlns:xm="http://schemas.microsoft.com/office/excel/2006/main">
          <x14:cfRule type="expression" priority="15" id="{FA80028D-BD2F-46CD-A7D2-D91139F69679}">
            <xm:f>Cover!$E$15&lt;&gt;Y$6</xm:f>
            <x14:dxf>
              <fill>
                <patternFill>
                  <bgColor theme="0" tint="-0.24994659260841701"/>
                </patternFill>
              </fill>
            </x14:dxf>
          </x14:cfRule>
          <x14:cfRule type="expression" priority="16" id="{62B757B1-D5B9-4560-8835-1B659B52C8F6}">
            <xm:f>Cover!$E$15=Y$6</xm:f>
            <x14:dxf>
              <fill>
                <patternFill>
                  <bgColor theme="7" tint="0.59996337778862885"/>
                </patternFill>
              </fill>
            </x14:dxf>
          </x14:cfRule>
          <xm:sqref>Y390:AC405</xm:sqref>
        </x14:conditionalFormatting>
        <x14:conditionalFormatting xmlns:xm="http://schemas.microsoft.com/office/excel/2006/main">
          <x14:cfRule type="expression" priority="13" id="{F7E47734-41E8-46F5-8A28-1F21027CDC43}">
            <xm:f>Cover!$E$15&lt;&gt;Y$6</xm:f>
            <x14:dxf>
              <fill>
                <patternFill>
                  <bgColor theme="0" tint="-0.24994659260841701"/>
                </patternFill>
              </fill>
            </x14:dxf>
          </x14:cfRule>
          <x14:cfRule type="expression" priority="14" id="{A9072005-86B1-4A2D-9AA0-2757A263C88F}">
            <xm:f>Cover!$E$15=Y$6</xm:f>
            <x14:dxf>
              <fill>
                <patternFill>
                  <bgColor theme="7" tint="0.59996337778862885"/>
                </patternFill>
              </fill>
            </x14:dxf>
          </x14:cfRule>
          <xm:sqref>Y409:AC436</xm:sqref>
        </x14:conditionalFormatting>
        <x14:conditionalFormatting xmlns:xm="http://schemas.microsoft.com/office/excel/2006/main">
          <x14:cfRule type="expression" priority="12" id="{423F52EC-F5DF-432C-A92B-66772226FD74}">
            <xm:f>Cover!$E$15=Y$6</xm:f>
            <x14:dxf>
              <fill>
                <patternFill>
                  <bgColor theme="7" tint="0.59996337778862885"/>
                </patternFill>
              </fill>
            </x14:dxf>
          </x14:cfRule>
          <x14:cfRule type="expression" priority="11" id="{B479048E-59EE-419E-92B6-3A919413A7E9}">
            <xm:f>Cover!$E$15&lt;&gt;Y$6</xm:f>
            <x14:dxf>
              <fill>
                <patternFill>
                  <bgColor theme="0" tint="-0.24994659260841701"/>
                </patternFill>
              </fill>
            </x14:dxf>
          </x14:cfRule>
          <xm:sqref>Y444:AC459</xm:sqref>
        </x14:conditionalFormatting>
        <x14:conditionalFormatting xmlns:xm="http://schemas.microsoft.com/office/excel/2006/main">
          <x14:cfRule type="expression" priority="10" id="{C7D2D3AF-7C4E-4B19-B72C-73070F604C0E}">
            <xm:f>Cover!$E$15=Y$6</xm:f>
            <x14:dxf>
              <fill>
                <patternFill>
                  <bgColor theme="7" tint="0.59996337778862885"/>
                </patternFill>
              </fill>
            </x14:dxf>
          </x14:cfRule>
          <x14:cfRule type="expression" priority="9" id="{DBAF061C-4D00-4F44-B948-F67BCF2C8EFA}">
            <xm:f>Cover!$E$15&lt;&gt;Y$6</xm:f>
            <x14:dxf>
              <fill>
                <patternFill>
                  <bgColor theme="0" tint="-0.24994659260841701"/>
                </patternFill>
              </fill>
            </x14:dxf>
          </x14:cfRule>
          <xm:sqref>Y463:AC482</xm:sqref>
        </x14:conditionalFormatting>
        <x14:conditionalFormatting xmlns:xm="http://schemas.microsoft.com/office/excel/2006/main">
          <x14:cfRule type="expression" priority="8" id="{9E485715-278B-462B-BACE-270ACB520DD3}">
            <xm:f>Cover!$E$15=Y$6</xm:f>
            <x14:dxf>
              <fill>
                <patternFill>
                  <bgColor theme="7" tint="0.59996337778862885"/>
                </patternFill>
              </fill>
            </x14:dxf>
          </x14:cfRule>
          <x14:cfRule type="expression" priority="7" id="{8FA29D1C-4D72-4025-B701-6C937047EA21}">
            <xm:f>Cover!$E$15&lt;&gt;Y$6</xm:f>
            <x14:dxf>
              <fill>
                <patternFill>
                  <bgColor theme="0" tint="-0.24994659260841701"/>
                </patternFill>
              </fill>
            </x14:dxf>
          </x14:cfRule>
          <xm:sqref>Y486:AC501</xm:sqref>
        </x14:conditionalFormatting>
        <x14:conditionalFormatting xmlns:xm="http://schemas.microsoft.com/office/excel/2006/main">
          <x14:cfRule type="expression" priority="5" id="{165546E7-AE1E-4D88-A82E-88E9E102CB31}">
            <xm:f>Cover!$E$15&lt;&gt;Y$6</xm:f>
            <x14:dxf>
              <fill>
                <patternFill>
                  <bgColor theme="0" tint="-0.24994659260841701"/>
                </patternFill>
              </fill>
            </x14:dxf>
          </x14:cfRule>
          <x14:cfRule type="expression" priority="6" id="{73FA67BC-B004-4B46-9D94-557ADD2F986C}">
            <xm:f>Cover!$E$15=Y$6</xm:f>
            <x14:dxf>
              <fill>
                <patternFill>
                  <bgColor theme="7" tint="0.59996337778862885"/>
                </patternFill>
              </fill>
            </x14:dxf>
          </x14:cfRule>
          <xm:sqref>Y505:AC520</xm:sqref>
        </x14:conditionalFormatting>
        <x14:conditionalFormatting xmlns:xm="http://schemas.microsoft.com/office/excel/2006/main">
          <x14:cfRule type="expression" priority="3" id="{58935708-EFD0-47BF-A99F-9CBB1B68243C}">
            <xm:f>Cover!$E$15&lt;&gt;Y$6</xm:f>
            <x14:dxf>
              <fill>
                <patternFill>
                  <bgColor theme="0" tint="-0.24994659260841701"/>
                </patternFill>
              </fill>
            </x14:dxf>
          </x14:cfRule>
          <x14:cfRule type="expression" priority="4" id="{76668580-57AC-4D8A-A0EC-B60765D756ED}">
            <xm:f>Cover!$E$15=Y$6</xm:f>
            <x14:dxf>
              <fill>
                <patternFill>
                  <bgColor theme="7" tint="0.59996337778862885"/>
                </patternFill>
              </fill>
            </x14:dxf>
          </x14:cfRule>
          <xm:sqref>Y524:AC539</xm:sqref>
        </x14:conditionalFormatting>
        <x14:conditionalFormatting xmlns:xm="http://schemas.microsoft.com/office/excel/2006/main">
          <x14:cfRule type="expression" priority="54" id="{1BCB752C-2191-4178-82F5-4672DB78BEB9}">
            <xm:f>Cover!$E$15&lt;&gt;Y$6</xm:f>
            <x14:dxf>
              <fill>
                <patternFill>
                  <bgColor theme="0" tint="-0.24994659260841701"/>
                </patternFill>
              </fill>
            </x14:dxf>
          </x14:cfRule>
          <x14:cfRule type="expression" priority="55" id="{C3C4456F-F803-4BBB-BE51-BE75F580315E}">
            <xm:f>Cover!$E$15=Y$6</xm:f>
            <x14:dxf>
              <fill>
                <patternFill>
                  <bgColor theme="7" tint="0.59996337778862885"/>
                </patternFill>
              </fill>
            </x14:dxf>
          </x14:cfRule>
          <xm:sqref>Y543:AC548</xm:sqref>
        </x14:conditionalFormatting>
        <x14:conditionalFormatting xmlns:xm="http://schemas.microsoft.com/office/excel/2006/main">
          <x14:cfRule type="expression" priority="158" id="{793BFC68-910F-480C-B77D-C75FDF3C6119}">
            <xm:f>Cover!$E$15&lt;&gt;Y$6</xm:f>
            <x14:dxf>
              <fill>
                <patternFill>
                  <bgColor theme="0" tint="-0.24994659260841701"/>
                </patternFill>
              </fill>
            </x14:dxf>
          </x14:cfRule>
          <x14:cfRule type="expression" priority="159" id="{5B4B23F4-74CF-4E0E-B767-A088030B1519}">
            <xm:f>Cover!$E$15=Y$6</xm:f>
            <x14:dxf>
              <fill>
                <patternFill>
                  <bgColor theme="7" tint="0.59996337778862885"/>
                </patternFill>
              </fill>
            </x14:dxf>
          </x14:cfRule>
          <xm:sqref>Y550:AC555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75184E0-2A22-4D8E-8DD2-D2BEEC60B10F}">
          <x14:formula1>
            <xm:f>Lists!$C$47:$C$48</xm:f>
          </x14:formula1>
          <xm:sqref>N98:N113 N56:N70 N174:N192 N75:N94 N196:N211 N117:N132 N155:N170 N136:N151 N215:N242</xm:sqref>
        </x14:dataValidation>
        <x14:dataValidation type="list" allowBlank="1" showInputMessage="1" showErrorMessage="1" xr:uid="{1721F143-31AC-4968-8E79-56AC77E3A26E}">
          <x14:formula1>
            <xm:f>Lists!$G$47:$G$50</xm:f>
          </x14:formula1>
          <xm:sqref>F56:F71 F524:F539 F98:F113 F117:F132 F174:F192 F155:F170 F136:F151 F196:F211 F75:F94 F444:F459 F215:F242 F486:F501 F505:F520 F463:F482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EE55-325C-4978-B732-427E6FA66A9F}">
  <sheetPr codeName="Sheet53">
    <tabColor rgb="FFFF0066"/>
    <pageSetUpPr autoPageBreaks="0"/>
  </sheetPr>
  <dimension ref="A1:XFC213"/>
  <sheetViews>
    <sheetView zoomScale="40" zoomScaleNormal="40" workbookViewId="0">
      <pane ySplit="6" topLeftCell="A16" activePane="bottomLeft" state="frozen"/>
      <selection activeCell="G59" sqref="G59"/>
      <selection pane="bottomLeft" activeCell="Q158" sqref="Q158:V158"/>
    </sheetView>
  </sheetViews>
  <sheetFormatPr defaultColWidth="0" defaultRowHeight="14"/>
  <cols>
    <col min="1" max="1" width="14.453125" style="11" customWidth="1"/>
    <col min="2" max="3" width="1.54296875" style="11" customWidth="1"/>
    <col min="4" max="4" width="23.453125" style="11" bestFit="1" customWidth="1"/>
    <col min="5" max="5" width="24.54296875" style="11" bestFit="1" customWidth="1"/>
    <col min="6" max="6" width="27.453125" style="11" bestFit="1" customWidth="1"/>
    <col min="7" max="7" width="28.453125" style="11" bestFit="1" customWidth="1"/>
    <col min="8" max="9" width="14.54296875" style="11" bestFit="1" customWidth="1"/>
    <col min="10" max="10" width="20" style="11" bestFit="1" customWidth="1"/>
    <col min="11" max="11" width="14.54296875" style="11" bestFit="1" customWidth="1"/>
    <col min="12" max="12" width="10.453125" style="11" bestFit="1" customWidth="1"/>
    <col min="13" max="13" width="9.54296875" style="11" bestFit="1" customWidth="1"/>
    <col min="14" max="14" width="20.54296875" style="11" customWidth="1"/>
    <col min="15" max="16" width="15" style="11" customWidth="1"/>
    <col min="17" max="17" width="5.54296875" style="11" bestFit="1" customWidth="1"/>
    <col min="18" max="22" width="12.453125" style="11" customWidth="1"/>
    <col min="23" max="27" width="1.54296875" style="11" customWidth="1"/>
    <col min="28" max="62" width="18.453125" style="11" hidden="1"/>
    <col min="63" max="16383" width="14" style="11" hidden="1"/>
    <col min="16384" max="16384" width="8.54296875" style="11" hidden="1"/>
  </cols>
  <sheetData>
    <row r="1" spans="1:22" s="2" customFormat="1" ht="25">
      <c r="A1" s="62" t="s">
        <v>1365</v>
      </c>
      <c r="B1" s="3"/>
      <c r="G1" s="4" t="s">
        <v>1</v>
      </c>
      <c r="H1" s="4"/>
      <c r="I1" s="4"/>
      <c r="J1" s="4"/>
      <c r="K1" s="4"/>
      <c r="T1" s="3"/>
    </row>
    <row r="2" spans="1:22" s="2" customFormat="1" ht="25">
      <c r="A2" s="4" t="str">
        <f>Cover!$E$13</f>
        <v>Master</v>
      </c>
      <c r="B2" s="3"/>
    </row>
    <row r="3" spans="1:22" s="2" customFormat="1" ht="25">
      <c r="A3" s="4">
        <f>Cover!$E$15</f>
        <v>2025</v>
      </c>
      <c r="B3" s="4"/>
      <c r="C3" s="4"/>
      <c r="D3" s="4"/>
    </row>
    <row r="4" spans="1:22" s="5" customFormat="1" ht="25.5" thickBot="1">
      <c r="A4" s="1302" t="s">
        <v>74</v>
      </c>
      <c r="B4" s="6"/>
    </row>
    <row r="5" spans="1:22" ht="18">
      <c r="A5" s="7"/>
      <c r="B5" s="8"/>
      <c r="C5" s="8"/>
      <c r="D5" s="9"/>
      <c r="E5" s="9"/>
      <c r="F5" s="9"/>
      <c r="G5" s="10"/>
      <c r="H5" s="10"/>
      <c r="I5" s="10"/>
      <c r="J5" s="10"/>
      <c r="K5" s="10"/>
      <c r="L5" s="10"/>
      <c r="M5" s="10"/>
      <c r="N5" s="10"/>
      <c r="O5" s="10"/>
      <c r="P5" s="10"/>
      <c r="Q5" s="7"/>
      <c r="R5" s="68" t="s">
        <v>1743</v>
      </c>
      <c r="S5" s="66"/>
      <c r="T5" s="66"/>
      <c r="U5" s="66"/>
      <c r="V5" s="67"/>
    </row>
    <row r="6" spans="1:22" s="61" customFormat="1" ht="15.5">
      <c r="A6" s="21"/>
      <c r="B6" s="57"/>
      <c r="C6" s="57"/>
      <c r="D6" s="36" t="s">
        <v>164</v>
      </c>
      <c r="E6" s="36" t="s">
        <v>165</v>
      </c>
      <c r="F6" s="36" t="s">
        <v>1555</v>
      </c>
      <c r="G6" s="37" t="s">
        <v>2509</v>
      </c>
      <c r="H6" s="37" t="s">
        <v>405</v>
      </c>
      <c r="I6" s="37" t="s">
        <v>406</v>
      </c>
      <c r="J6" s="37" t="s">
        <v>407</v>
      </c>
      <c r="K6" s="37" t="s">
        <v>408</v>
      </c>
      <c r="L6" s="37" t="s">
        <v>174</v>
      </c>
      <c r="M6" s="37" t="s">
        <v>196</v>
      </c>
      <c r="N6" s="37" t="s">
        <v>2989</v>
      </c>
      <c r="O6" s="37" t="s">
        <v>1536</v>
      </c>
      <c r="P6" s="37" t="s">
        <v>1368</v>
      </c>
      <c r="Q6" s="37" t="s">
        <v>175</v>
      </c>
      <c r="R6" s="16">
        <v>2022</v>
      </c>
      <c r="S6" s="17">
        <v>2023</v>
      </c>
      <c r="T6" s="17">
        <v>2024</v>
      </c>
      <c r="U6" s="17">
        <v>2025</v>
      </c>
      <c r="V6" s="18">
        <v>2026</v>
      </c>
    </row>
    <row r="7" spans="1:22" s="21" customFormat="1" ht="7.5" customHeight="1">
      <c r="B7" s="57"/>
      <c r="C7" s="57"/>
      <c r="D7" s="36"/>
      <c r="E7" s="36"/>
      <c r="F7" s="36"/>
      <c r="G7" s="37"/>
      <c r="H7" s="37"/>
      <c r="I7" s="37"/>
      <c r="J7" s="37"/>
      <c r="K7" s="37"/>
      <c r="L7" s="37"/>
      <c r="M7" s="37"/>
      <c r="N7" s="37"/>
      <c r="O7" s="37"/>
      <c r="P7" s="37"/>
      <c r="Q7" s="37"/>
      <c r="R7" s="374"/>
      <c r="S7" s="374"/>
      <c r="T7" s="374"/>
      <c r="U7" s="374"/>
      <c r="V7" s="374"/>
    </row>
    <row r="8" spans="1:22" s="21" customFormat="1" ht="18.75" customHeight="1">
      <c r="A8" s="27"/>
      <c r="B8" s="437" t="s">
        <v>1390</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8">
      <c r="A10" s="27"/>
      <c r="B10" s="28" t="s">
        <v>2512</v>
      </c>
      <c r="C10" s="27"/>
      <c r="D10" s="27"/>
      <c r="E10" s="27"/>
      <c r="F10" s="27"/>
      <c r="G10" s="27"/>
      <c r="H10" s="27"/>
      <c r="I10" s="27"/>
      <c r="J10" s="27"/>
      <c r="K10" s="27"/>
      <c r="L10" s="27"/>
      <c r="M10" s="27"/>
      <c r="N10" s="27"/>
      <c r="O10" s="27"/>
      <c r="P10" s="27"/>
      <c r="Q10" s="27"/>
      <c r="R10" s="27"/>
      <c r="S10" s="27"/>
      <c r="T10" s="27"/>
      <c r="U10" s="27"/>
      <c r="V10" s="27"/>
    </row>
    <row r="11" spans="1:22" s="21" customFormat="1" ht="15.5">
      <c r="B11" s="57"/>
      <c r="C11" s="57"/>
      <c r="D11" s="36"/>
      <c r="E11" s="729"/>
      <c r="F11" s="36"/>
      <c r="G11" s="37"/>
      <c r="H11" s="37"/>
      <c r="I11" s="37"/>
      <c r="J11" s="37"/>
      <c r="K11" s="37"/>
      <c r="L11" s="37"/>
      <c r="M11" s="37"/>
      <c r="N11" s="37"/>
      <c r="O11" s="37"/>
      <c r="P11" s="37"/>
      <c r="Q11" s="37"/>
      <c r="R11" s="374"/>
      <c r="S11" s="374"/>
      <c r="T11" s="374"/>
      <c r="U11" s="374"/>
      <c r="V11" s="374"/>
    </row>
    <row r="12" spans="1:22" s="21" customFormat="1">
      <c r="A12" s="402" t="s">
        <v>2514</v>
      </c>
      <c r="B12" s="11"/>
      <c r="C12" s="11"/>
      <c r="D12" s="20" t="s">
        <v>177</v>
      </c>
      <c r="E12" s="20" t="s">
        <v>202</v>
      </c>
      <c r="F12" s="20"/>
      <c r="G12" s="7"/>
      <c r="H12" s="11" t="s">
        <v>255</v>
      </c>
      <c r="I12" s="11" t="s">
        <v>258</v>
      </c>
      <c r="J12" s="89"/>
      <c r="K12" s="89"/>
      <c r="L12" s="21" t="s">
        <v>184</v>
      </c>
      <c r="N12" s="21" t="s">
        <v>2425</v>
      </c>
      <c r="O12" s="21" t="s">
        <v>2540</v>
      </c>
      <c r="Q12" s="7" t="s">
        <v>185</v>
      </c>
      <c r="R12" s="1118">
        <f t="shared" ref="R12:V13" si="0">SUMIFS(R$35:R$76,$I$35:$I$76,$I12,$N$35:$N$76,$N12,$O$35:$O$76,$O12)</f>
        <v>0</v>
      </c>
      <c r="S12" s="1118">
        <f t="shared" si="0"/>
        <v>0</v>
      </c>
      <c r="T12" s="1118">
        <f t="shared" si="0"/>
        <v>0</v>
      </c>
      <c r="U12" s="1118">
        <f t="shared" si="0"/>
        <v>0</v>
      </c>
      <c r="V12" s="1118">
        <f t="shared" si="0"/>
        <v>0</v>
      </c>
    </row>
    <row r="13" spans="1:22" s="21" customFormat="1">
      <c r="A13" s="402" t="s">
        <v>2514</v>
      </c>
      <c r="B13" s="11"/>
      <c r="C13" s="11"/>
      <c r="D13" s="20" t="s">
        <v>177</v>
      </c>
      <c r="E13" s="20" t="s">
        <v>202</v>
      </c>
      <c r="F13" s="20"/>
      <c r="G13" s="7"/>
      <c r="H13" s="11" t="s">
        <v>255</v>
      </c>
      <c r="I13" s="11" t="s">
        <v>260</v>
      </c>
      <c r="J13" s="89"/>
      <c r="K13" s="89"/>
      <c r="L13" s="21" t="s">
        <v>184</v>
      </c>
      <c r="N13" s="21" t="s">
        <v>2425</v>
      </c>
      <c r="O13" s="21" t="s">
        <v>2540</v>
      </c>
      <c r="Q13" s="7" t="s">
        <v>185</v>
      </c>
      <c r="R13" s="1118">
        <f t="shared" si="0"/>
        <v>0</v>
      </c>
      <c r="S13" s="1118">
        <f t="shared" si="0"/>
        <v>0</v>
      </c>
      <c r="T13" s="1118">
        <f t="shared" si="0"/>
        <v>0</v>
      </c>
      <c r="U13" s="1118">
        <f t="shared" si="0"/>
        <v>0</v>
      </c>
      <c r="V13" s="1118">
        <f t="shared" si="0"/>
        <v>0</v>
      </c>
    </row>
    <row r="14" spans="1:22" s="21" customFormat="1">
      <c r="A14" s="402" t="s">
        <v>2514</v>
      </c>
      <c r="B14" s="29"/>
      <c r="C14" s="29"/>
      <c r="D14" s="9" t="s">
        <v>177</v>
      </c>
      <c r="E14" s="9" t="s">
        <v>202</v>
      </c>
      <c r="F14" s="9" t="s">
        <v>2608</v>
      </c>
      <c r="G14" s="9"/>
      <c r="H14" s="364"/>
      <c r="I14" s="11" t="s">
        <v>2990</v>
      </c>
      <c r="J14" s="29"/>
      <c r="K14" s="29"/>
      <c r="L14" s="351" t="s">
        <v>184</v>
      </c>
      <c r="M14" s="351"/>
      <c r="N14" s="21" t="s">
        <v>2425</v>
      </c>
      <c r="O14" s="351" t="s">
        <v>2540</v>
      </c>
      <c r="P14" s="351"/>
      <c r="Q14" s="364" t="s">
        <v>185</v>
      </c>
      <c r="R14" s="1120">
        <f>SUM(R12:R13)</f>
        <v>0</v>
      </c>
      <c r="S14" s="1120">
        <f>SUM(S12:S13)</f>
        <v>0</v>
      </c>
      <c r="T14" s="1120">
        <f>SUM(T12:T13)</f>
        <v>0</v>
      </c>
      <c r="U14" s="1120">
        <f>SUM(U12:U13)</f>
        <v>0</v>
      </c>
      <c r="V14" s="1120">
        <f>SUM(V12:V13)</f>
        <v>0</v>
      </c>
    </row>
    <row r="15" spans="1:22" s="21" customFormat="1" ht="15.5">
      <c r="B15" s="57"/>
      <c r="C15" s="57"/>
      <c r="D15" s="36"/>
      <c r="E15" s="729"/>
      <c r="F15" s="36"/>
      <c r="G15" s="37"/>
      <c r="H15" s="37"/>
      <c r="I15" s="37"/>
      <c r="J15" s="37"/>
      <c r="K15" s="37"/>
      <c r="L15" s="37"/>
      <c r="M15" s="37"/>
      <c r="N15" s="37"/>
      <c r="O15" s="37"/>
      <c r="P15" s="37"/>
      <c r="Q15" s="37"/>
      <c r="R15" s="1122"/>
      <c r="S15" s="1122"/>
      <c r="T15" s="1122"/>
      <c r="U15" s="1122"/>
      <c r="V15" s="1122"/>
    </row>
    <row r="16" spans="1:22" s="21" customFormat="1" ht="15.5">
      <c r="A16" s="402" t="s">
        <v>2514</v>
      </c>
      <c r="B16" s="11"/>
      <c r="C16" s="11"/>
      <c r="D16" s="20" t="s">
        <v>177</v>
      </c>
      <c r="E16" s="20" t="s">
        <v>202</v>
      </c>
      <c r="F16" s="20"/>
      <c r="G16" s="7"/>
      <c r="H16" s="11" t="s">
        <v>255</v>
      </c>
      <c r="I16" s="11" t="s">
        <v>258</v>
      </c>
      <c r="J16" s="89"/>
      <c r="K16" s="89"/>
      <c r="L16" s="21" t="s">
        <v>184</v>
      </c>
      <c r="N16" s="21" t="s">
        <v>2574</v>
      </c>
      <c r="O16" s="21" t="s">
        <v>2425</v>
      </c>
      <c r="P16" s="37"/>
      <c r="Q16" s="7" t="s">
        <v>185</v>
      </c>
      <c r="R16" s="1118">
        <f t="shared" ref="R16:V17" si="1">SUMIFS(R$75:R$118,$I$75:$I$118,$I16,$N$75:$N$118,$N16,$O$75:$O$118,$O16)</f>
        <v>0</v>
      </c>
      <c r="S16" s="1118">
        <f t="shared" si="1"/>
        <v>0</v>
      </c>
      <c r="T16" s="1118">
        <f t="shared" si="1"/>
        <v>0</v>
      </c>
      <c r="U16" s="1118">
        <f t="shared" si="1"/>
        <v>0</v>
      </c>
      <c r="V16" s="1118">
        <f t="shared" si="1"/>
        <v>0</v>
      </c>
    </row>
    <row r="17" spans="1:22" s="21" customFormat="1" ht="15.5">
      <c r="A17" s="402" t="s">
        <v>2514</v>
      </c>
      <c r="B17" s="11"/>
      <c r="C17" s="11"/>
      <c r="D17" s="20" t="s">
        <v>177</v>
      </c>
      <c r="E17" s="20" t="s">
        <v>202</v>
      </c>
      <c r="F17" s="20"/>
      <c r="G17" s="7"/>
      <c r="H17" s="11" t="s">
        <v>255</v>
      </c>
      <c r="I17" s="11" t="s">
        <v>260</v>
      </c>
      <c r="J17" s="89"/>
      <c r="K17" s="89"/>
      <c r="L17" s="21" t="s">
        <v>184</v>
      </c>
      <c r="N17" s="21" t="s">
        <v>2574</v>
      </c>
      <c r="O17" s="21" t="s">
        <v>2425</v>
      </c>
      <c r="P17" s="37"/>
      <c r="Q17" s="7" t="s">
        <v>185</v>
      </c>
      <c r="R17" s="1118">
        <f t="shared" si="1"/>
        <v>0</v>
      </c>
      <c r="S17" s="1118">
        <f t="shared" si="1"/>
        <v>0</v>
      </c>
      <c r="T17" s="1118">
        <f t="shared" si="1"/>
        <v>0</v>
      </c>
      <c r="U17" s="1118">
        <f t="shared" si="1"/>
        <v>0</v>
      </c>
      <c r="V17" s="1118">
        <f t="shared" si="1"/>
        <v>0</v>
      </c>
    </row>
    <row r="18" spans="1:22" s="21" customFormat="1" ht="15.5">
      <c r="A18" s="402" t="s">
        <v>2514</v>
      </c>
      <c r="B18" s="29"/>
      <c r="C18" s="29"/>
      <c r="D18" s="9" t="s">
        <v>177</v>
      </c>
      <c r="E18" s="9" t="s">
        <v>202</v>
      </c>
      <c r="F18" s="9" t="s">
        <v>2608</v>
      </c>
      <c r="G18" s="9"/>
      <c r="H18" s="364"/>
      <c r="I18" s="11" t="s">
        <v>2990</v>
      </c>
      <c r="J18" s="29"/>
      <c r="K18" s="29"/>
      <c r="L18" s="351" t="s">
        <v>184</v>
      </c>
      <c r="M18" s="351"/>
      <c r="N18" s="116" t="s">
        <v>2574</v>
      </c>
      <c r="O18" s="116" t="s">
        <v>2425</v>
      </c>
      <c r="P18" s="37"/>
      <c r="Q18" s="364" t="s">
        <v>185</v>
      </c>
      <c r="R18" s="1120">
        <f>SUM(R16:R17)</f>
        <v>0</v>
      </c>
      <c r="S18" s="1120">
        <f t="shared" ref="S18" si="2">SUM(S16:S17)</f>
        <v>0</v>
      </c>
      <c r="T18" s="1120">
        <f t="shared" ref="T18" si="3">SUM(T16:T17)</f>
        <v>0</v>
      </c>
      <c r="U18" s="1120">
        <f t="shared" ref="U18" si="4">SUM(U16:U17)</f>
        <v>0</v>
      </c>
      <c r="V18" s="1120">
        <f t="shared" ref="V18" si="5">SUM(V16:V17)</f>
        <v>0</v>
      </c>
    </row>
    <row r="19" spans="1:22" s="21" customFormat="1" ht="15.5">
      <c r="B19" s="57"/>
      <c r="C19" s="57"/>
      <c r="D19" s="36"/>
      <c r="E19" s="729"/>
      <c r="F19" s="36"/>
      <c r="G19" s="37"/>
      <c r="H19" s="37"/>
      <c r="I19" s="37"/>
      <c r="J19" s="37"/>
      <c r="K19" s="37"/>
      <c r="L19" s="37"/>
      <c r="M19" s="37"/>
      <c r="N19" s="37"/>
      <c r="O19" s="37"/>
      <c r="P19" s="37"/>
      <c r="Q19" s="37"/>
      <c r="R19" s="1122"/>
      <c r="S19" s="1122"/>
      <c r="T19" s="1122"/>
      <c r="U19" s="1122"/>
      <c r="V19" s="1122"/>
    </row>
    <row r="20" spans="1:22" s="21" customFormat="1">
      <c r="A20" s="402" t="s">
        <v>2514</v>
      </c>
      <c r="B20" s="11"/>
      <c r="C20" s="11"/>
      <c r="D20" s="20" t="s">
        <v>177</v>
      </c>
      <c r="E20" s="20" t="s">
        <v>202</v>
      </c>
      <c r="F20" s="20"/>
      <c r="G20" s="7"/>
      <c r="H20" s="11" t="s">
        <v>255</v>
      </c>
      <c r="I20" s="11" t="s">
        <v>258</v>
      </c>
      <c r="J20" s="89"/>
      <c r="K20" s="89"/>
      <c r="L20" s="21" t="s">
        <v>184</v>
      </c>
      <c r="O20" s="21" t="s">
        <v>2425</v>
      </c>
      <c r="P20" s="21" t="s">
        <v>2553</v>
      </c>
      <c r="Q20" s="7" t="s">
        <v>185</v>
      </c>
      <c r="R20" s="1118">
        <f>SUMIFS(R$169:R$212,$I$169:$I$212,$I20,$P$169:$P$212,$P20)</f>
        <v>0</v>
      </c>
      <c r="S20" s="1118">
        <f t="shared" ref="S20:V21" si="6">SUMIFS(S$169:S$212,$I$169:$I$212,$I20,$P$169:$P$212,$P20)</f>
        <v>0</v>
      </c>
      <c r="T20" s="1118">
        <f t="shared" si="6"/>
        <v>0</v>
      </c>
      <c r="U20" s="1118">
        <f t="shared" si="6"/>
        <v>0</v>
      </c>
      <c r="V20" s="1118">
        <f t="shared" si="6"/>
        <v>0</v>
      </c>
    </row>
    <row r="21" spans="1:22" s="21" customFormat="1">
      <c r="A21" s="402" t="s">
        <v>2514</v>
      </c>
      <c r="B21" s="11"/>
      <c r="C21" s="11"/>
      <c r="D21" s="20" t="s">
        <v>177</v>
      </c>
      <c r="E21" s="20" t="s">
        <v>202</v>
      </c>
      <c r="F21" s="20"/>
      <c r="G21" s="7"/>
      <c r="H21" s="11" t="s">
        <v>255</v>
      </c>
      <c r="I21" s="11" t="s">
        <v>260</v>
      </c>
      <c r="J21" s="89"/>
      <c r="K21" s="89"/>
      <c r="L21" s="21" t="s">
        <v>184</v>
      </c>
      <c r="O21" s="21" t="s">
        <v>2425</v>
      </c>
      <c r="P21" s="21" t="s">
        <v>2553</v>
      </c>
      <c r="Q21" s="7" t="s">
        <v>185</v>
      </c>
      <c r="R21" s="1118">
        <f>SUMIFS(R$169:R$212,$I$169:$I$212,$I21,$P$169:$P$212,$P21)</f>
        <v>0</v>
      </c>
      <c r="S21" s="1118">
        <f t="shared" si="6"/>
        <v>0</v>
      </c>
      <c r="T21" s="1118">
        <f t="shared" si="6"/>
        <v>0</v>
      </c>
      <c r="U21" s="1118">
        <f t="shared" si="6"/>
        <v>0</v>
      </c>
      <c r="V21" s="1118">
        <f t="shared" si="6"/>
        <v>0</v>
      </c>
    </row>
    <row r="22" spans="1:22" s="21" customFormat="1">
      <c r="A22" s="402" t="s">
        <v>2514</v>
      </c>
      <c r="B22" s="29"/>
      <c r="C22" s="29"/>
      <c r="D22" s="9" t="s">
        <v>177</v>
      </c>
      <c r="E22" s="9" t="s">
        <v>202</v>
      </c>
      <c r="F22" s="9" t="s">
        <v>2608</v>
      </c>
      <c r="G22" s="9"/>
      <c r="H22" s="364"/>
      <c r="I22" s="11" t="s">
        <v>2990</v>
      </c>
      <c r="J22" s="29"/>
      <c r="K22" s="29"/>
      <c r="L22" s="351" t="s">
        <v>184</v>
      </c>
      <c r="M22" s="351"/>
      <c r="N22" s="116"/>
      <c r="O22" s="116" t="s">
        <v>2425</v>
      </c>
      <c r="P22" s="116" t="s">
        <v>2553</v>
      </c>
      <c r="Q22" s="364" t="s">
        <v>185</v>
      </c>
      <c r="R22" s="1120">
        <f>SUM(R20:R21)</f>
        <v>0</v>
      </c>
      <c r="S22" s="1120">
        <f t="shared" ref="S22:V22" si="7">SUM(S20:S21)</f>
        <v>0</v>
      </c>
      <c r="T22" s="1120">
        <f t="shared" si="7"/>
        <v>0</v>
      </c>
      <c r="U22" s="1120">
        <f t="shared" si="7"/>
        <v>0</v>
      </c>
      <c r="V22" s="1120">
        <f t="shared" si="7"/>
        <v>0</v>
      </c>
    </row>
    <row r="23" spans="1:22" s="21" customFormat="1" ht="12" customHeight="1">
      <c r="A23" s="402"/>
      <c r="B23" s="29"/>
      <c r="C23" s="29"/>
      <c r="D23" s="9"/>
      <c r="E23" s="9"/>
      <c r="F23" s="9"/>
      <c r="G23" s="9"/>
      <c r="H23" s="364"/>
      <c r="I23" s="11"/>
      <c r="J23" s="29"/>
      <c r="K23" s="29"/>
      <c r="L23" s="29"/>
      <c r="M23" s="29"/>
      <c r="N23" s="29"/>
      <c r="O23" s="29"/>
      <c r="P23" s="29"/>
      <c r="Q23" s="29"/>
      <c r="R23" s="29"/>
      <c r="S23" s="29"/>
      <c r="T23" s="29"/>
      <c r="U23" s="29"/>
      <c r="V23" s="29"/>
    </row>
    <row r="24" spans="1:22" s="21" customFormat="1" ht="14.25" customHeight="1">
      <c r="A24" s="402" t="s">
        <v>2514</v>
      </c>
      <c r="B24" s="8"/>
      <c r="C24" s="8"/>
      <c r="D24" s="20"/>
      <c r="E24" s="20"/>
      <c r="F24" s="20" t="s">
        <v>182</v>
      </c>
      <c r="G24" s="7"/>
      <c r="H24" s="11" t="s">
        <v>255</v>
      </c>
      <c r="I24" s="11" t="s">
        <v>258</v>
      </c>
      <c r="J24" s="20"/>
      <c r="K24" s="101"/>
      <c r="L24" s="21" t="s">
        <v>196</v>
      </c>
      <c r="M24" s="21" t="s">
        <v>2991</v>
      </c>
      <c r="Q24" s="7" t="s">
        <v>207</v>
      </c>
      <c r="R24" s="354">
        <f t="shared" ref="R24:V27" si="8">SUMIFS(R$119:R$161,$F$119:$F$161,$F24,$I$119:$I$161,$I24)</f>
        <v>0</v>
      </c>
      <c r="S24" s="354">
        <f t="shared" si="8"/>
        <v>0</v>
      </c>
      <c r="T24" s="354">
        <f t="shared" si="8"/>
        <v>0</v>
      </c>
      <c r="U24" s="354">
        <f t="shared" si="8"/>
        <v>0</v>
      </c>
      <c r="V24" s="354">
        <f t="shared" si="8"/>
        <v>0</v>
      </c>
    </row>
    <row r="25" spans="1:22" s="21" customFormat="1">
      <c r="A25" s="402" t="s">
        <v>2514</v>
      </c>
      <c r="B25" s="11"/>
      <c r="C25" s="11"/>
      <c r="D25" s="11"/>
      <c r="E25" s="11"/>
      <c r="F25" s="11" t="s">
        <v>1392</v>
      </c>
      <c r="G25" s="11"/>
      <c r="H25" s="11" t="s">
        <v>255</v>
      </c>
      <c r="I25" s="11" t="s">
        <v>258</v>
      </c>
      <c r="J25" s="11"/>
      <c r="K25" s="11"/>
      <c r="L25" s="21" t="s">
        <v>196</v>
      </c>
      <c r="M25" s="11" t="s">
        <v>2829</v>
      </c>
      <c r="N25" s="11"/>
      <c r="O25" s="11"/>
      <c r="Q25" s="7" t="s">
        <v>197</v>
      </c>
      <c r="R25" s="354">
        <f t="shared" si="8"/>
        <v>0</v>
      </c>
      <c r="S25" s="354">
        <f t="shared" si="8"/>
        <v>0</v>
      </c>
      <c r="T25" s="354">
        <f t="shared" si="8"/>
        <v>0</v>
      </c>
      <c r="U25" s="354">
        <f t="shared" si="8"/>
        <v>0</v>
      </c>
      <c r="V25" s="354">
        <f t="shared" si="8"/>
        <v>0</v>
      </c>
    </row>
    <row r="26" spans="1:22" s="21" customFormat="1" ht="14.25" customHeight="1">
      <c r="A26" s="402" t="s">
        <v>2514</v>
      </c>
      <c r="B26" s="8"/>
      <c r="C26" s="8"/>
      <c r="D26" s="20"/>
      <c r="E26" s="20"/>
      <c r="F26" s="20" t="s">
        <v>182</v>
      </c>
      <c r="G26" s="7"/>
      <c r="H26" s="11" t="s">
        <v>255</v>
      </c>
      <c r="I26" s="11" t="s">
        <v>260</v>
      </c>
      <c r="J26" s="20"/>
      <c r="K26" s="101"/>
      <c r="L26" s="21" t="s">
        <v>196</v>
      </c>
      <c r="M26" s="21" t="s">
        <v>2991</v>
      </c>
      <c r="Q26" s="7" t="s">
        <v>207</v>
      </c>
      <c r="R26" s="354">
        <f t="shared" si="8"/>
        <v>0</v>
      </c>
      <c r="S26" s="354">
        <f t="shared" si="8"/>
        <v>0</v>
      </c>
      <c r="T26" s="354">
        <f t="shared" si="8"/>
        <v>0</v>
      </c>
      <c r="U26" s="354">
        <f t="shared" si="8"/>
        <v>0</v>
      </c>
      <c r="V26" s="354">
        <f t="shared" si="8"/>
        <v>0</v>
      </c>
    </row>
    <row r="27" spans="1:22" s="21" customFormat="1">
      <c r="A27" s="402" t="s">
        <v>2514</v>
      </c>
      <c r="B27" s="11"/>
      <c r="C27" s="11"/>
      <c r="D27" s="11"/>
      <c r="E27" s="11"/>
      <c r="F27" s="11" t="s">
        <v>1392</v>
      </c>
      <c r="G27" s="11"/>
      <c r="H27" s="11" t="s">
        <v>255</v>
      </c>
      <c r="I27" s="11" t="s">
        <v>260</v>
      </c>
      <c r="J27" s="11"/>
      <c r="K27" s="11"/>
      <c r="L27" s="21" t="s">
        <v>196</v>
      </c>
      <c r="M27" s="11" t="s">
        <v>2829</v>
      </c>
      <c r="N27" s="11"/>
      <c r="O27" s="11"/>
      <c r="Q27" s="7" t="s">
        <v>197</v>
      </c>
      <c r="R27" s="354">
        <f t="shared" si="8"/>
        <v>0</v>
      </c>
      <c r="S27" s="354">
        <f t="shared" si="8"/>
        <v>0</v>
      </c>
      <c r="T27" s="354">
        <f t="shared" si="8"/>
        <v>0</v>
      </c>
      <c r="U27" s="354">
        <f t="shared" si="8"/>
        <v>0</v>
      </c>
      <c r="V27" s="354">
        <f t="shared" si="8"/>
        <v>0</v>
      </c>
    </row>
    <row r="28" spans="1:22" s="21" customFormat="1">
      <c r="A28" s="11"/>
      <c r="B28" s="11"/>
      <c r="C28" s="11"/>
      <c r="D28" s="11"/>
      <c r="E28" s="11"/>
      <c r="F28" s="11"/>
      <c r="G28" s="11"/>
      <c r="H28" s="11"/>
      <c r="I28" s="11"/>
      <c r="J28" s="11"/>
      <c r="K28" s="11"/>
      <c r="M28" s="11"/>
      <c r="N28" s="11"/>
      <c r="O28" s="11"/>
      <c r="Q28" s="7"/>
      <c r="R28" s="374"/>
      <c r="S28" s="374"/>
      <c r="T28" s="374"/>
      <c r="U28" s="374"/>
      <c r="V28" s="374"/>
    </row>
    <row r="29" spans="1:22" s="21" customFormat="1" ht="18">
      <c r="A29" s="27"/>
      <c r="B29" s="28" t="s">
        <v>2567</v>
      </c>
      <c r="C29" s="27"/>
      <c r="D29" s="27"/>
      <c r="E29" s="27"/>
      <c r="F29" s="27"/>
      <c r="G29" s="27"/>
      <c r="H29" s="27"/>
      <c r="I29" s="27"/>
      <c r="J29" s="27"/>
      <c r="K29" s="27"/>
      <c r="L29" s="27"/>
      <c r="M29" s="27"/>
      <c r="N29" s="27"/>
      <c r="O29" s="27"/>
      <c r="P29" s="27"/>
      <c r="Q29" s="27"/>
      <c r="R29" s="27"/>
      <c r="S29" s="27"/>
      <c r="T29" s="27"/>
      <c r="U29" s="27"/>
      <c r="V29" s="27"/>
    </row>
    <row r="30" spans="1:22" s="21" customFormat="1">
      <c r="A30" s="11"/>
      <c r="B30" s="11"/>
      <c r="C30" s="11"/>
      <c r="D30" s="11"/>
      <c r="E30" s="11"/>
      <c r="F30" s="11"/>
      <c r="G30" s="11"/>
      <c r="H30" s="11"/>
      <c r="I30" s="11"/>
      <c r="J30" s="11"/>
      <c r="K30" s="11"/>
      <c r="L30" s="11"/>
      <c r="M30" s="11"/>
      <c r="N30" s="11"/>
      <c r="O30" s="11"/>
      <c r="P30" s="11"/>
      <c r="Q30" s="11"/>
      <c r="R30" s="11"/>
      <c r="S30" s="11"/>
      <c r="T30" s="11"/>
      <c r="U30" s="11"/>
      <c r="V30" s="11"/>
    </row>
    <row r="31" spans="1:22" s="21" customFormat="1" ht="14.25" customHeight="1">
      <c r="A31" s="12"/>
      <c r="B31" s="12"/>
      <c r="C31" s="34" t="s">
        <v>2992</v>
      </c>
      <c r="D31" s="34"/>
      <c r="E31" s="33"/>
      <c r="F31" s="33"/>
      <c r="G31" s="33"/>
      <c r="H31" s="33"/>
      <c r="I31" s="33"/>
      <c r="J31" s="33"/>
      <c r="K31" s="33"/>
      <c r="L31" s="33"/>
      <c r="M31" s="33"/>
      <c r="N31" s="33"/>
      <c r="O31" s="33"/>
      <c r="P31" s="33"/>
      <c r="Q31" s="33"/>
      <c r="R31" s="33"/>
      <c r="S31" s="33"/>
      <c r="T31" s="33"/>
      <c r="U31" s="33"/>
      <c r="V31" s="33"/>
    </row>
    <row r="33" spans="4:22" s="21" customFormat="1" ht="14.25" customHeight="1">
      <c r="D33" s="80" t="s">
        <v>2993</v>
      </c>
      <c r="E33" s="81"/>
      <c r="F33" s="81"/>
      <c r="G33" s="81"/>
      <c r="H33" s="81"/>
      <c r="I33" s="81"/>
      <c r="J33" s="81"/>
      <c r="K33" s="81"/>
      <c r="L33" s="81"/>
      <c r="M33" s="81"/>
      <c r="N33" s="81"/>
      <c r="O33" s="81"/>
      <c r="P33" s="81"/>
      <c r="Q33" s="81"/>
      <c r="R33" s="81"/>
      <c r="S33" s="81"/>
      <c r="T33" s="81"/>
      <c r="U33" s="81"/>
      <c r="V33" s="81"/>
    </row>
    <row r="34" spans="4:22" s="21" customFormat="1">
      <c r="D34" s="11"/>
      <c r="E34" s="11"/>
      <c r="F34" s="11"/>
      <c r="G34" s="11"/>
      <c r="H34" s="11"/>
      <c r="I34" s="11"/>
      <c r="J34" s="11"/>
      <c r="K34" s="11"/>
      <c r="L34" s="11"/>
      <c r="M34" s="11"/>
      <c r="N34" s="11"/>
      <c r="O34" s="11"/>
      <c r="P34" s="11"/>
      <c r="Q34" s="11"/>
      <c r="R34" s="11"/>
      <c r="S34" s="11"/>
      <c r="T34" s="11"/>
      <c r="U34" s="11"/>
      <c r="V34" s="11"/>
    </row>
    <row r="35" spans="4:22" s="21" customFormat="1" ht="14.25" customHeight="1">
      <c r="D35" s="20" t="s">
        <v>177</v>
      </c>
      <c r="E35" s="20" t="s">
        <v>202</v>
      </c>
      <c r="F35" s="20" t="s">
        <v>182</v>
      </c>
      <c r="G35" s="7"/>
      <c r="H35" s="11" t="s">
        <v>255</v>
      </c>
      <c r="I35" s="11" t="s">
        <v>258</v>
      </c>
      <c r="J35" s="20" t="s">
        <v>2994</v>
      </c>
      <c r="K35" s="7" t="s">
        <v>2995</v>
      </c>
      <c r="L35" s="21" t="s">
        <v>184</v>
      </c>
      <c r="N35" s="21" t="s">
        <v>2425</v>
      </c>
      <c r="O35" s="21" t="s">
        <v>2540</v>
      </c>
      <c r="Q35" s="7" t="s">
        <v>185</v>
      </c>
      <c r="R35" s="727"/>
      <c r="S35" s="727"/>
      <c r="T35" s="727"/>
      <c r="U35" s="727"/>
      <c r="V35" s="727"/>
    </row>
    <row r="36" spans="4:22" s="21" customFormat="1" ht="14.25" customHeight="1">
      <c r="D36" s="20" t="s">
        <v>177</v>
      </c>
      <c r="E36" s="20" t="s">
        <v>202</v>
      </c>
      <c r="F36" s="20" t="s">
        <v>182</v>
      </c>
      <c r="G36" s="7"/>
      <c r="H36" s="11" t="s">
        <v>255</v>
      </c>
      <c r="I36" s="11" t="s">
        <v>258</v>
      </c>
      <c r="J36" s="20" t="s">
        <v>2996</v>
      </c>
      <c r="K36" s="7" t="s">
        <v>2995</v>
      </c>
      <c r="L36" s="21" t="s">
        <v>184</v>
      </c>
      <c r="N36" s="21" t="s">
        <v>2425</v>
      </c>
      <c r="O36" s="21" t="s">
        <v>2540</v>
      </c>
      <c r="Q36" s="7" t="s">
        <v>185</v>
      </c>
      <c r="R36" s="727"/>
      <c r="S36" s="727"/>
      <c r="T36" s="727"/>
      <c r="U36" s="727"/>
      <c r="V36" s="727"/>
    </row>
    <row r="37" spans="4:22" s="21" customFormat="1">
      <c r="D37" s="11" t="s">
        <v>177</v>
      </c>
      <c r="E37" s="20" t="s">
        <v>202</v>
      </c>
      <c r="F37" s="11" t="s">
        <v>182</v>
      </c>
      <c r="G37" s="11"/>
      <c r="H37" s="101" t="s">
        <v>255</v>
      </c>
      <c r="I37" s="11" t="s">
        <v>258</v>
      </c>
      <c r="J37" s="11" t="s">
        <v>2997</v>
      </c>
      <c r="K37" s="11" t="s">
        <v>2995</v>
      </c>
      <c r="L37" s="21" t="s">
        <v>184</v>
      </c>
      <c r="M37" s="11"/>
      <c r="N37" s="21" t="s">
        <v>2425</v>
      </c>
      <c r="O37" s="11" t="s">
        <v>2540</v>
      </c>
      <c r="Q37" s="7" t="s">
        <v>185</v>
      </c>
      <c r="R37" s="727"/>
      <c r="S37" s="727"/>
      <c r="T37" s="727"/>
      <c r="U37" s="727"/>
      <c r="V37" s="727"/>
    </row>
    <row r="38" spans="4:22" s="21" customFormat="1">
      <c r="D38" s="29"/>
      <c r="E38" s="29"/>
      <c r="F38" s="29"/>
      <c r="G38" s="29"/>
      <c r="H38" s="737"/>
      <c r="I38" s="29"/>
      <c r="J38" s="29" t="s">
        <v>1544</v>
      </c>
      <c r="K38" s="29"/>
      <c r="L38" s="116"/>
      <c r="M38" s="29"/>
      <c r="N38" s="116"/>
      <c r="O38" s="29"/>
      <c r="P38" s="116"/>
      <c r="Q38" s="31" t="s">
        <v>185</v>
      </c>
      <c r="R38" s="1120">
        <f>SUM(R35:R37)</f>
        <v>0</v>
      </c>
      <c r="S38" s="1120">
        <f t="shared" ref="S38:V38" si="9">SUM(S35:S37)</f>
        <v>0</v>
      </c>
      <c r="T38" s="1120">
        <f t="shared" si="9"/>
        <v>0</v>
      </c>
      <c r="U38" s="1120">
        <f t="shared" si="9"/>
        <v>0</v>
      </c>
      <c r="V38" s="1120">
        <f t="shared" si="9"/>
        <v>0</v>
      </c>
    </row>
    <row r="39" spans="4:22" s="21" customFormat="1" ht="14.25" customHeight="1">
      <c r="D39" s="80" t="s">
        <v>2998</v>
      </c>
      <c r="E39" s="81"/>
      <c r="F39" s="81"/>
      <c r="G39" s="81"/>
      <c r="H39" s="81"/>
      <c r="I39" s="81"/>
      <c r="J39" s="81"/>
      <c r="K39" s="106"/>
      <c r="L39" s="81"/>
      <c r="M39" s="81"/>
      <c r="N39" s="81"/>
      <c r="O39" s="81"/>
      <c r="P39" s="81"/>
      <c r="Q39" s="81"/>
      <c r="R39" s="1103"/>
      <c r="S39" s="1103"/>
      <c r="T39" s="1103"/>
      <c r="U39" s="1103"/>
      <c r="V39" s="1103"/>
    </row>
    <row r="40" spans="4:22" s="21" customFormat="1">
      <c r="D40" s="11"/>
      <c r="E40" s="11"/>
      <c r="F40" s="11"/>
      <c r="G40" s="11"/>
      <c r="H40" s="11"/>
      <c r="I40" s="11"/>
      <c r="J40" s="11"/>
      <c r="K40" s="11"/>
      <c r="L40" s="11"/>
      <c r="M40" s="11"/>
      <c r="N40" s="11"/>
      <c r="O40" s="11"/>
      <c r="P40" s="11"/>
      <c r="Q40" s="11"/>
      <c r="R40" s="399"/>
      <c r="S40" s="399"/>
      <c r="T40" s="399"/>
      <c r="U40" s="399"/>
      <c r="V40" s="399"/>
    </row>
    <row r="41" spans="4:22" s="21" customFormat="1" ht="14.25" customHeight="1">
      <c r="D41" s="20" t="s">
        <v>177</v>
      </c>
      <c r="E41" s="20" t="s">
        <v>202</v>
      </c>
      <c r="F41" s="7" t="s">
        <v>182</v>
      </c>
      <c r="G41" s="7"/>
      <c r="H41" s="11" t="s">
        <v>255</v>
      </c>
      <c r="I41" s="11" t="s">
        <v>258</v>
      </c>
      <c r="J41" s="20" t="s">
        <v>440</v>
      </c>
      <c r="K41" s="7" t="s">
        <v>2995</v>
      </c>
      <c r="L41" s="21" t="s">
        <v>184</v>
      </c>
      <c r="N41" s="21" t="s">
        <v>2425</v>
      </c>
      <c r="O41" s="21" t="s">
        <v>2540</v>
      </c>
      <c r="Q41" s="7" t="s">
        <v>185</v>
      </c>
      <c r="R41" s="727"/>
      <c r="S41" s="727"/>
      <c r="T41" s="727"/>
      <c r="U41" s="727"/>
      <c r="V41" s="727"/>
    </row>
    <row r="42" spans="4:22" s="21" customFormat="1" ht="14.25" customHeight="1">
      <c r="D42" s="20" t="s">
        <v>177</v>
      </c>
      <c r="E42" s="20" t="s">
        <v>202</v>
      </c>
      <c r="F42" s="7" t="s">
        <v>182</v>
      </c>
      <c r="G42" s="7"/>
      <c r="H42" s="11" t="s">
        <v>255</v>
      </c>
      <c r="I42" s="11" t="s">
        <v>258</v>
      </c>
      <c r="J42" s="20" t="s">
        <v>2999</v>
      </c>
      <c r="K42" s="7" t="s">
        <v>2995</v>
      </c>
      <c r="L42" s="21" t="s">
        <v>184</v>
      </c>
      <c r="N42" s="21" t="s">
        <v>2425</v>
      </c>
      <c r="O42" s="21" t="s">
        <v>2540</v>
      </c>
      <c r="Q42" s="7" t="s">
        <v>185</v>
      </c>
      <c r="R42" s="727"/>
      <c r="S42" s="727"/>
      <c r="T42" s="727"/>
      <c r="U42" s="727"/>
      <c r="V42" s="727"/>
    </row>
    <row r="43" spans="4:22" s="21" customFormat="1" ht="13.5" customHeight="1">
      <c r="D43" s="11" t="s">
        <v>177</v>
      </c>
      <c r="E43" s="20" t="s">
        <v>202</v>
      </c>
      <c r="F43" s="7" t="s">
        <v>182</v>
      </c>
      <c r="G43" s="11"/>
      <c r="H43" s="101" t="s">
        <v>255</v>
      </c>
      <c r="I43" s="11" t="s">
        <v>258</v>
      </c>
      <c r="J43" s="11" t="s">
        <v>3000</v>
      </c>
      <c r="K43" s="11" t="s">
        <v>2995</v>
      </c>
      <c r="L43" s="21" t="s">
        <v>184</v>
      </c>
      <c r="M43" s="11"/>
      <c r="N43" s="21" t="s">
        <v>2425</v>
      </c>
      <c r="O43" s="11" t="s">
        <v>2540</v>
      </c>
      <c r="Q43" s="7" t="s">
        <v>185</v>
      </c>
      <c r="R43" s="727"/>
      <c r="S43" s="727"/>
      <c r="T43" s="727"/>
      <c r="U43" s="727"/>
      <c r="V43" s="727"/>
    </row>
    <row r="44" spans="4:22" s="21" customFormat="1" ht="13.5" customHeight="1">
      <c r="D44" s="11" t="s">
        <v>177</v>
      </c>
      <c r="E44" s="20" t="s">
        <v>202</v>
      </c>
      <c r="F44" s="7" t="s">
        <v>182</v>
      </c>
      <c r="G44" s="11"/>
      <c r="H44" s="101" t="s">
        <v>255</v>
      </c>
      <c r="I44" s="11" t="s">
        <v>258</v>
      </c>
      <c r="J44" s="11" t="s">
        <v>457</v>
      </c>
      <c r="K44" s="11" t="s">
        <v>2995</v>
      </c>
      <c r="L44" s="21" t="s">
        <v>184</v>
      </c>
      <c r="M44" s="11"/>
      <c r="N44" s="21" t="s">
        <v>2425</v>
      </c>
      <c r="O44" s="11" t="s">
        <v>2540</v>
      </c>
      <c r="Q44" s="7" t="s">
        <v>185</v>
      </c>
      <c r="R44" s="727"/>
      <c r="S44" s="727"/>
      <c r="T44" s="727"/>
      <c r="U44" s="727"/>
      <c r="V44" s="727"/>
    </row>
    <row r="45" spans="4:22" s="21" customFormat="1" ht="13.5" customHeight="1">
      <c r="D45" s="11" t="s">
        <v>177</v>
      </c>
      <c r="E45" s="20" t="s">
        <v>202</v>
      </c>
      <c r="F45" s="7" t="s">
        <v>182</v>
      </c>
      <c r="G45" s="11"/>
      <c r="H45" s="101" t="s">
        <v>255</v>
      </c>
      <c r="I45" s="11" t="s">
        <v>258</v>
      </c>
      <c r="J45" s="11" t="s">
        <v>461</v>
      </c>
      <c r="K45" s="11" t="s">
        <v>2995</v>
      </c>
      <c r="L45" s="21" t="s">
        <v>184</v>
      </c>
      <c r="M45" s="11"/>
      <c r="N45" s="21" t="s">
        <v>2425</v>
      </c>
      <c r="O45" s="11" t="s">
        <v>2540</v>
      </c>
      <c r="Q45" s="7" t="s">
        <v>185</v>
      </c>
      <c r="R45" s="727"/>
      <c r="S45" s="727"/>
      <c r="T45" s="727"/>
      <c r="U45" s="727"/>
      <c r="V45" s="727"/>
    </row>
    <row r="46" spans="4:22" s="21" customFormat="1">
      <c r="D46" s="29"/>
      <c r="E46" s="29"/>
      <c r="F46" s="29"/>
      <c r="G46" s="29"/>
      <c r="H46" s="737"/>
      <c r="I46" s="29"/>
      <c r="J46" s="29" t="s">
        <v>1544</v>
      </c>
      <c r="K46" s="29"/>
      <c r="L46" s="116"/>
      <c r="M46" s="29"/>
      <c r="N46" s="116"/>
      <c r="O46" s="29"/>
      <c r="P46" s="116"/>
      <c r="Q46" s="31" t="s">
        <v>185</v>
      </c>
      <c r="R46" s="1120">
        <f>SUM(R41:R45)</f>
        <v>0</v>
      </c>
      <c r="S46" s="1120">
        <f>SUM(S41:S45)</f>
        <v>0</v>
      </c>
      <c r="T46" s="1120">
        <f>SUM(T41:T45)</f>
        <v>0</v>
      </c>
      <c r="U46" s="1120">
        <f>SUM(U41:U45)</f>
        <v>0</v>
      </c>
      <c r="V46" s="1120">
        <f>SUM(V41:V45)</f>
        <v>0</v>
      </c>
    </row>
    <row r="47" spans="4:22" s="21" customFormat="1" ht="14.25" customHeight="1">
      <c r="D47" s="80" t="s">
        <v>3001</v>
      </c>
      <c r="E47" s="81"/>
      <c r="F47" s="81"/>
      <c r="G47" s="81"/>
      <c r="H47" s="81"/>
      <c r="I47" s="81"/>
      <c r="J47" s="81"/>
      <c r="K47" s="106"/>
      <c r="L47" s="81"/>
      <c r="M47" s="81"/>
      <c r="N47" s="81"/>
      <c r="O47" s="81"/>
      <c r="P47" s="81"/>
      <c r="Q47" s="81"/>
      <c r="R47" s="1103"/>
      <c r="S47" s="1103"/>
      <c r="T47" s="1103"/>
      <c r="U47" s="1103"/>
      <c r="V47" s="1103"/>
    </row>
    <row r="49" spans="3:22" s="21" customFormat="1">
      <c r="C49" s="11"/>
      <c r="D49" s="11" t="s">
        <v>177</v>
      </c>
      <c r="E49" s="20" t="s">
        <v>202</v>
      </c>
      <c r="F49" s="11" t="s">
        <v>1392</v>
      </c>
      <c r="G49" s="11" t="s">
        <v>1607</v>
      </c>
      <c r="H49" s="11" t="s">
        <v>255</v>
      </c>
      <c r="I49" s="11" t="s">
        <v>258</v>
      </c>
      <c r="J49" s="11" t="s">
        <v>3002</v>
      </c>
      <c r="K49" s="11" t="s">
        <v>2995</v>
      </c>
      <c r="L49" s="21" t="s">
        <v>184</v>
      </c>
      <c r="M49" s="11"/>
      <c r="N49" s="21" t="s">
        <v>2425</v>
      </c>
      <c r="O49" s="11" t="s">
        <v>2540</v>
      </c>
      <c r="Q49" s="7" t="s">
        <v>185</v>
      </c>
      <c r="R49" s="727"/>
      <c r="S49" s="727"/>
      <c r="T49" s="727"/>
      <c r="U49" s="727"/>
      <c r="V49" s="727"/>
    </row>
    <row r="50" spans="3:22" s="21" customFormat="1" ht="14.25" customHeight="1">
      <c r="C50" s="8"/>
      <c r="D50" s="20" t="s">
        <v>177</v>
      </c>
      <c r="E50" s="20" t="s">
        <v>202</v>
      </c>
      <c r="F50" s="11" t="s">
        <v>1392</v>
      </c>
      <c r="G50" s="11" t="s">
        <v>1607</v>
      </c>
      <c r="H50" s="101" t="s">
        <v>255</v>
      </c>
      <c r="I50" s="11" t="s">
        <v>258</v>
      </c>
      <c r="J50" s="20" t="s">
        <v>3003</v>
      </c>
      <c r="K50" s="7" t="s">
        <v>2995</v>
      </c>
      <c r="L50" s="21" t="s">
        <v>184</v>
      </c>
      <c r="N50" s="21" t="s">
        <v>2425</v>
      </c>
      <c r="O50" s="21" t="s">
        <v>2540</v>
      </c>
      <c r="Q50" s="7" t="s">
        <v>185</v>
      </c>
      <c r="R50" s="727"/>
      <c r="S50" s="727"/>
      <c r="T50" s="727"/>
      <c r="U50" s="727"/>
      <c r="V50" s="727"/>
    </row>
    <row r="51" spans="3:22" s="21" customFormat="1">
      <c r="C51" s="29"/>
      <c r="D51" s="29"/>
      <c r="E51" s="29"/>
      <c r="F51" s="29"/>
      <c r="G51" s="29"/>
      <c r="H51" s="737"/>
      <c r="I51" s="29"/>
      <c r="J51" s="29" t="s">
        <v>1544</v>
      </c>
      <c r="K51" s="29"/>
      <c r="L51" s="116"/>
      <c r="M51" s="116"/>
      <c r="N51" s="116"/>
      <c r="O51" s="116"/>
      <c r="P51" s="116"/>
      <c r="Q51" s="31" t="s">
        <v>185</v>
      </c>
      <c r="R51" s="1120">
        <f>SUM(R49:R50)</f>
        <v>0</v>
      </c>
      <c r="S51" s="1120">
        <f t="shared" ref="S51:V51" si="10">SUM(S49:S50)</f>
        <v>0</v>
      </c>
      <c r="T51" s="1120">
        <f t="shared" si="10"/>
        <v>0</v>
      </c>
      <c r="U51" s="1120">
        <f t="shared" si="10"/>
        <v>0</v>
      </c>
      <c r="V51" s="1120">
        <f t="shared" si="10"/>
        <v>0</v>
      </c>
    </row>
    <row r="52" spans="3:22" s="21" customFormat="1" ht="14.25" customHeight="1">
      <c r="C52" s="34" t="s">
        <v>3004</v>
      </c>
      <c r="D52" s="34"/>
      <c r="E52" s="33"/>
      <c r="F52" s="33"/>
      <c r="G52" s="33"/>
      <c r="H52" s="33"/>
      <c r="I52" s="33"/>
      <c r="J52" s="33"/>
      <c r="K52" s="33"/>
      <c r="L52" s="33"/>
      <c r="M52" s="33"/>
      <c r="N52" s="33"/>
      <c r="O52" s="33"/>
      <c r="P52" s="33"/>
      <c r="Q52" s="33"/>
      <c r="R52" s="401"/>
      <c r="S52" s="401"/>
      <c r="T52" s="401"/>
      <c r="U52" s="401"/>
      <c r="V52" s="401"/>
    </row>
    <row r="53" spans="3:22" s="21" customFormat="1">
      <c r="C53" s="11"/>
      <c r="D53" s="11"/>
      <c r="E53" s="11"/>
      <c r="F53" s="11"/>
      <c r="G53" s="11"/>
      <c r="H53" s="11"/>
      <c r="I53" s="11"/>
      <c r="J53" s="11"/>
      <c r="K53" s="11"/>
      <c r="L53" s="11"/>
      <c r="M53" s="11"/>
      <c r="N53" s="11"/>
      <c r="O53" s="11"/>
      <c r="P53" s="11"/>
      <c r="Q53" s="11"/>
      <c r="R53" s="399"/>
      <c r="S53" s="399"/>
      <c r="T53" s="399"/>
      <c r="U53" s="399"/>
      <c r="V53" s="399"/>
    </row>
    <row r="54" spans="3:22" s="21" customFormat="1" ht="14.25" customHeight="1">
      <c r="C54" s="12"/>
      <c r="D54" s="80" t="s">
        <v>2993</v>
      </c>
      <c r="E54" s="81"/>
      <c r="F54" s="81"/>
      <c r="G54" s="81"/>
      <c r="H54" s="81"/>
      <c r="I54" s="81"/>
      <c r="J54" s="81"/>
      <c r="K54" s="106"/>
      <c r="L54" s="81"/>
      <c r="M54" s="81"/>
      <c r="N54" s="81"/>
      <c r="O54" s="81"/>
      <c r="P54" s="81"/>
      <c r="Q54" s="81"/>
      <c r="R54" s="1103"/>
      <c r="S54" s="1103"/>
      <c r="T54" s="1103"/>
      <c r="U54" s="1103"/>
      <c r="V54" s="1103"/>
    </row>
    <row r="55" spans="3:22" s="21" customFormat="1">
      <c r="C55" s="11"/>
      <c r="D55" s="11"/>
      <c r="E55" s="11"/>
      <c r="F55" s="11"/>
      <c r="G55" s="11"/>
      <c r="H55" s="11"/>
      <c r="I55" s="11"/>
      <c r="J55" s="11"/>
      <c r="K55" s="11"/>
      <c r="L55" s="11"/>
      <c r="M55" s="11"/>
      <c r="N55" s="11"/>
      <c r="O55" s="11"/>
      <c r="P55" s="11"/>
      <c r="Q55" s="11"/>
      <c r="R55" s="399"/>
      <c r="S55" s="399"/>
      <c r="T55" s="399"/>
      <c r="U55" s="399"/>
      <c r="V55" s="399"/>
    </row>
    <row r="56" spans="3:22" s="21" customFormat="1" ht="14.25" customHeight="1">
      <c r="C56" s="8"/>
      <c r="D56" s="20" t="s">
        <v>177</v>
      </c>
      <c r="E56" s="20" t="s">
        <v>202</v>
      </c>
      <c r="F56" s="20" t="s">
        <v>182</v>
      </c>
      <c r="G56" s="7"/>
      <c r="H56" s="11" t="s">
        <v>255</v>
      </c>
      <c r="I56" s="11" t="s">
        <v>260</v>
      </c>
      <c r="J56" s="20" t="s">
        <v>2994</v>
      </c>
      <c r="K56" s="7" t="s">
        <v>2995</v>
      </c>
      <c r="L56" s="21" t="s">
        <v>184</v>
      </c>
      <c r="N56" s="21" t="s">
        <v>2425</v>
      </c>
      <c r="O56" s="21" t="s">
        <v>2540</v>
      </c>
      <c r="Q56" s="7" t="s">
        <v>185</v>
      </c>
      <c r="R56" s="727"/>
      <c r="S56" s="727"/>
      <c r="T56" s="727"/>
      <c r="U56" s="727"/>
      <c r="V56" s="727"/>
    </row>
    <row r="57" spans="3:22" s="21" customFormat="1" ht="14.25" customHeight="1">
      <c r="C57" s="8"/>
      <c r="D57" s="20" t="s">
        <v>177</v>
      </c>
      <c r="E57" s="20" t="s">
        <v>202</v>
      </c>
      <c r="F57" s="20" t="s">
        <v>182</v>
      </c>
      <c r="G57" s="7"/>
      <c r="H57" s="11" t="s">
        <v>255</v>
      </c>
      <c r="I57" s="11" t="s">
        <v>260</v>
      </c>
      <c r="J57" s="20" t="s">
        <v>2996</v>
      </c>
      <c r="K57" s="7" t="s">
        <v>2995</v>
      </c>
      <c r="L57" s="21" t="s">
        <v>184</v>
      </c>
      <c r="N57" s="21" t="s">
        <v>2425</v>
      </c>
      <c r="O57" s="21" t="s">
        <v>2540</v>
      </c>
      <c r="Q57" s="7" t="s">
        <v>185</v>
      </c>
      <c r="R57" s="727"/>
      <c r="S57" s="727"/>
      <c r="T57" s="727"/>
      <c r="U57" s="727"/>
      <c r="V57" s="727"/>
    </row>
    <row r="58" spans="3:22" s="21" customFormat="1">
      <c r="C58" s="11"/>
      <c r="D58" s="11" t="s">
        <v>177</v>
      </c>
      <c r="E58" s="20" t="s">
        <v>202</v>
      </c>
      <c r="F58" s="11" t="s">
        <v>182</v>
      </c>
      <c r="G58" s="11"/>
      <c r="H58" s="101" t="s">
        <v>255</v>
      </c>
      <c r="I58" s="11" t="s">
        <v>260</v>
      </c>
      <c r="J58" s="11" t="s">
        <v>2997</v>
      </c>
      <c r="K58" s="11" t="s">
        <v>2995</v>
      </c>
      <c r="L58" s="21" t="s">
        <v>184</v>
      </c>
      <c r="M58" s="11"/>
      <c r="N58" s="21" t="s">
        <v>2425</v>
      </c>
      <c r="O58" s="11" t="s">
        <v>2540</v>
      </c>
      <c r="Q58" s="7" t="s">
        <v>185</v>
      </c>
      <c r="R58" s="727"/>
      <c r="S58" s="727"/>
      <c r="T58" s="727"/>
      <c r="U58" s="727"/>
      <c r="V58" s="727"/>
    </row>
    <row r="59" spans="3:22" s="21" customFormat="1">
      <c r="C59" s="29"/>
      <c r="D59" s="29"/>
      <c r="E59" s="29"/>
      <c r="F59" s="29"/>
      <c r="G59" s="29"/>
      <c r="H59" s="737"/>
      <c r="I59" s="29"/>
      <c r="J59" s="29" t="s">
        <v>1544</v>
      </c>
      <c r="K59" s="29"/>
      <c r="L59" s="116"/>
      <c r="M59" s="29"/>
      <c r="N59" s="116"/>
      <c r="O59" s="29"/>
      <c r="P59" s="116"/>
      <c r="Q59" s="31" t="s">
        <v>185</v>
      </c>
      <c r="R59" s="1120">
        <f>SUM(R56:R58)</f>
        <v>0</v>
      </c>
      <c r="S59" s="1120">
        <f t="shared" ref="S59:V59" si="11">SUM(S56:S58)</f>
        <v>0</v>
      </c>
      <c r="T59" s="1120">
        <f t="shared" si="11"/>
        <v>0</v>
      </c>
      <c r="U59" s="1120">
        <f t="shared" si="11"/>
        <v>0</v>
      </c>
      <c r="V59" s="1120">
        <f t="shared" si="11"/>
        <v>0</v>
      </c>
    </row>
    <row r="60" spans="3:22" s="21" customFormat="1" ht="14.25" customHeight="1">
      <c r="C60" s="12"/>
      <c r="D60" s="80" t="s">
        <v>2998</v>
      </c>
      <c r="E60" s="81"/>
      <c r="F60" s="81"/>
      <c r="G60" s="81"/>
      <c r="H60" s="81"/>
      <c r="I60" s="81"/>
      <c r="J60" s="81"/>
      <c r="K60" s="106"/>
      <c r="L60" s="81"/>
      <c r="M60" s="81"/>
      <c r="N60" s="81"/>
      <c r="O60" s="81"/>
      <c r="P60" s="81"/>
      <c r="Q60" s="81"/>
      <c r="R60" s="1103"/>
      <c r="S60" s="1103"/>
      <c r="T60" s="1103"/>
      <c r="U60" s="1103"/>
      <c r="V60" s="1103"/>
    </row>
    <row r="61" spans="3:22" s="21" customFormat="1">
      <c r="C61" s="11"/>
      <c r="D61" s="11"/>
      <c r="E61" s="11"/>
      <c r="F61" s="11"/>
      <c r="G61" s="11"/>
      <c r="H61" s="11"/>
      <c r="I61" s="11"/>
      <c r="J61" s="11"/>
      <c r="K61" s="11"/>
      <c r="L61" s="11"/>
      <c r="M61" s="11"/>
      <c r="N61" s="11"/>
      <c r="O61" s="11"/>
      <c r="P61" s="11"/>
      <c r="Q61" s="11"/>
      <c r="R61" s="399"/>
      <c r="S61" s="399"/>
      <c r="T61" s="399"/>
      <c r="U61" s="399"/>
      <c r="V61" s="399"/>
    </row>
    <row r="62" spans="3:22" s="21" customFormat="1" ht="14.25" customHeight="1">
      <c r="C62" s="8"/>
      <c r="D62" s="20" t="s">
        <v>177</v>
      </c>
      <c r="E62" s="20" t="s">
        <v>202</v>
      </c>
      <c r="F62" s="7" t="s">
        <v>182</v>
      </c>
      <c r="G62" s="7"/>
      <c r="H62" s="11" t="s">
        <v>255</v>
      </c>
      <c r="I62" s="11" t="s">
        <v>260</v>
      </c>
      <c r="J62" s="20" t="s">
        <v>440</v>
      </c>
      <c r="K62" s="7" t="s">
        <v>2995</v>
      </c>
      <c r="L62" s="21" t="s">
        <v>184</v>
      </c>
      <c r="N62" s="21" t="s">
        <v>2425</v>
      </c>
      <c r="O62" s="21" t="s">
        <v>2540</v>
      </c>
      <c r="Q62" s="7" t="s">
        <v>185</v>
      </c>
      <c r="R62" s="727"/>
      <c r="S62" s="727"/>
      <c r="T62" s="727"/>
      <c r="U62" s="727"/>
      <c r="V62" s="727"/>
    </row>
    <row r="63" spans="3:22" s="21" customFormat="1" ht="14.25" customHeight="1">
      <c r="C63" s="8"/>
      <c r="D63" s="20" t="s">
        <v>177</v>
      </c>
      <c r="E63" s="20" t="s">
        <v>202</v>
      </c>
      <c r="F63" s="7" t="s">
        <v>182</v>
      </c>
      <c r="G63" s="7"/>
      <c r="H63" s="11" t="s">
        <v>255</v>
      </c>
      <c r="I63" s="11" t="s">
        <v>260</v>
      </c>
      <c r="J63" s="20" t="s">
        <v>2999</v>
      </c>
      <c r="K63" s="7" t="s">
        <v>2995</v>
      </c>
      <c r="L63" s="21" t="s">
        <v>184</v>
      </c>
      <c r="N63" s="21" t="s">
        <v>2425</v>
      </c>
      <c r="O63" s="21" t="s">
        <v>2540</v>
      </c>
      <c r="Q63" s="7" t="s">
        <v>185</v>
      </c>
      <c r="R63" s="727"/>
      <c r="S63" s="727"/>
      <c r="T63" s="727"/>
      <c r="U63" s="727"/>
      <c r="V63" s="727"/>
    </row>
    <row r="64" spans="3:22" s="21" customFormat="1">
      <c r="C64" s="11"/>
      <c r="D64" s="11" t="s">
        <v>177</v>
      </c>
      <c r="E64" s="20" t="s">
        <v>202</v>
      </c>
      <c r="F64" s="7" t="s">
        <v>182</v>
      </c>
      <c r="G64" s="11"/>
      <c r="H64" s="101" t="s">
        <v>255</v>
      </c>
      <c r="I64" s="11" t="s">
        <v>260</v>
      </c>
      <c r="J64" s="11" t="s">
        <v>3000</v>
      </c>
      <c r="K64" s="11" t="s">
        <v>2995</v>
      </c>
      <c r="L64" s="21" t="s">
        <v>184</v>
      </c>
      <c r="M64" s="11"/>
      <c r="N64" s="21" t="s">
        <v>2425</v>
      </c>
      <c r="O64" s="11" t="s">
        <v>2540</v>
      </c>
      <c r="Q64" s="7" t="s">
        <v>185</v>
      </c>
      <c r="R64" s="727"/>
      <c r="S64" s="727"/>
      <c r="T64" s="727"/>
      <c r="U64" s="727"/>
      <c r="V64" s="727"/>
    </row>
    <row r="65" spans="2:22" s="21" customFormat="1" ht="14.25" customHeight="1">
      <c r="B65" s="8"/>
      <c r="C65" s="8"/>
      <c r="D65" s="20" t="s">
        <v>177</v>
      </c>
      <c r="E65" s="20" t="s">
        <v>202</v>
      </c>
      <c r="F65" s="7" t="s">
        <v>182</v>
      </c>
      <c r="G65" s="7"/>
      <c r="H65" s="11" t="s">
        <v>255</v>
      </c>
      <c r="I65" s="11" t="s">
        <v>260</v>
      </c>
      <c r="J65" s="11" t="s">
        <v>3005</v>
      </c>
      <c r="K65" s="7" t="s">
        <v>2995</v>
      </c>
      <c r="L65" s="21" t="s">
        <v>184</v>
      </c>
      <c r="N65" s="21" t="s">
        <v>2425</v>
      </c>
      <c r="O65" s="21" t="s">
        <v>2540</v>
      </c>
      <c r="Q65" s="7" t="s">
        <v>185</v>
      </c>
      <c r="R65" s="727"/>
      <c r="S65" s="727"/>
      <c r="T65" s="727"/>
      <c r="U65" s="727"/>
      <c r="V65" s="727"/>
    </row>
    <row r="66" spans="2:22" s="21" customFormat="1" ht="17.25" customHeight="1">
      <c r="B66" s="11"/>
      <c r="C66" s="11"/>
      <c r="D66" s="11" t="s">
        <v>177</v>
      </c>
      <c r="E66" s="20" t="s">
        <v>202</v>
      </c>
      <c r="F66" s="7" t="s">
        <v>182</v>
      </c>
      <c r="G66" s="11"/>
      <c r="H66" s="101" t="s">
        <v>255</v>
      </c>
      <c r="I66" s="11" t="s">
        <v>260</v>
      </c>
      <c r="J66" s="11" t="s">
        <v>461</v>
      </c>
      <c r="K66" s="11" t="s">
        <v>2995</v>
      </c>
      <c r="L66" s="21" t="s">
        <v>184</v>
      </c>
      <c r="M66" s="11"/>
      <c r="N66" s="21" t="s">
        <v>2425</v>
      </c>
      <c r="O66" s="11" t="s">
        <v>2540</v>
      </c>
      <c r="Q66" s="7" t="s">
        <v>185</v>
      </c>
      <c r="R66" s="727"/>
      <c r="S66" s="727"/>
      <c r="T66" s="727"/>
      <c r="U66" s="727"/>
      <c r="V66" s="727"/>
    </row>
    <row r="67" spans="2:22" s="21" customFormat="1">
      <c r="B67" s="29"/>
      <c r="C67" s="29"/>
      <c r="D67" s="29"/>
      <c r="E67" s="29"/>
      <c r="F67" s="29"/>
      <c r="G67" s="29"/>
      <c r="H67" s="737"/>
      <c r="I67" s="29"/>
      <c r="J67" s="29" t="s">
        <v>1544</v>
      </c>
      <c r="K67" s="29"/>
      <c r="L67" s="116"/>
      <c r="M67" s="29"/>
      <c r="N67" s="116"/>
      <c r="O67" s="29"/>
      <c r="P67" s="116"/>
      <c r="Q67" s="31" t="s">
        <v>185</v>
      </c>
      <c r="R67" s="1120">
        <f>SUM(R62:R66)</f>
        <v>0</v>
      </c>
      <c r="S67" s="1120">
        <f>SUM(S62:S66)</f>
        <v>0</v>
      </c>
      <c r="T67" s="1120">
        <f t="shared" ref="T67:V67" si="12">SUM(T62:T66)</f>
        <v>0</v>
      </c>
      <c r="U67" s="1120">
        <f t="shared" si="12"/>
        <v>0</v>
      </c>
      <c r="V67" s="1120">
        <f t="shared" si="12"/>
        <v>0</v>
      </c>
    </row>
    <row r="68" spans="2:22" s="21" customFormat="1" ht="14.25" customHeight="1">
      <c r="B68" s="12"/>
      <c r="C68" s="12"/>
      <c r="D68" s="80" t="s">
        <v>3001</v>
      </c>
      <c r="E68" s="81"/>
      <c r="F68" s="81"/>
      <c r="G68" s="81"/>
      <c r="H68" s="81"/>
      <c r="I68" s="81"/>
      <c r="J68" s="81"/>
      <c r="K68" s="106"/>
      <c r="L68" s="81"/>
      <c r="M68" s="81"/>
      <c r="N68" s="81"/>
      <c r="O68" s="81"/>
      <c r="P68" s="81"/>
      <c r="Q68" s="81"/>
      <c r="R68" s="1103"/>
      <c r="S68" s="1103"/>
      <c r="T68" s="1103"/>
      <c r="U68" s="1103"/>
      <c r="V68" s="1103"/>
    </row>
    <row r="69" spans="2:22" s="21" customFormat="1">
      <c r="B69" s="11"/>
      <c r="C69" s="11"/>
      <c r="D69" s="11"/>
      <c r="E69" s="11"/>
      <c r="F69" s="11"/>
      <c r="G69" s="11"/>
      <c r="H69" s="11"/>
      <c r="I69" s="11"/>
      <c r="J69" s="11"/>
      <c r="K69" s="11"/>
      <c r="L69" s="11"/>
      <c r="M69" s="11"/>
      <c r="N69" s="11"/>
      <c r="O69" s="11"/>
      <c r="P69" s="11"/>
      <c r="Q69" s="11"/>
      <c r="R69" s="399"/>
      <c r="S69" s="399"/>
      <c r="T69" s="399"/>
      <c r="U69" s="399"/>
      <c r="V69" s="399"/>
    </row>
    <row r="70" spans="2:22" s="21" customFormat="1">
      <c r="B70" s="11"/>
      <c r="C70" s="11"/>
      <c r="D70" s="11" t="s">
        <v>177</v>
      </c>
      <c r="E70" s="20" t="s">
        <v>202</v>
      </c>
      <c r="F70" s="11" t="s">
        <v>1392</v>
      </c>
      <c r="G70" s="11" t="s">
        <v>1607</v>
      </c>
      <c r="H70" s="11" t="s">
        <v>255</v>
      </c>
      <c r="I70" s="11" t="s">
        <v>260</v>
      </c>
      <c r="J70" s="11" t="s">
        <v>3002</v>
      </c>
      <c r="K70" s="11" t="s">
        <v>2995</v>
      </c>
      <c r="L70" s="21" t="s">
        <v>184</v>
      </c>
      <c r="M70" s="11"/>
      <c r="N70" s="21" t="s">
        <v>2425</v>
      </c>
      <c r="O70" s="11" t="s">
        <v>2540</v>
      </c>
      <c r="Q70" s="7" t="s">
        <v>185</v>
      </c>
      <c r="R70" s="727"/>
      <c r="S70" s="727"/>
      <c r="T70" s="727"/>
      <c r="U70" s="727"/>
      <c r="V70" s="727"/>
    </row>
    <row r="71" spans="2:22" s="21" customFormat="1" ht="14.25" customHeight="1">
      <c r="B71" s="8"/>
      <c r="C71" s="8"/>
      <c r="D71" s="20" t="s">
        <v>177</v>
      </c>
      <c r="E71" s="20" t="s">
        <v>202</v>
      </c>
      <c r="F71" s="11" t="s">
        <v>1392</v>
      </c>
      <c r="G71" s="11" t="s">
        <v>1607</v>
      </c>
      <c r="H71" s="101" t="s">
        <v>255</v>
      </c>
      <c r="I71" s="11" t="s">
        <v>260</v>
      </c>
      <c r="J71" s="20" t="s">
        <v>3003</v>
      </c>
      <c r="K71" s="7" t="s">
        <v>2995</v>
      </c>
      <c r="L71" s="21" t="s">
        <v>184</v>
      </c>
      <c r="N71" s="21" t="s">
        <v>2425</v>
      </c>
      <c r="O71" s="21" t="s">
        <v>2540</v>
      </c>
      <c r="Q71" s="7" t="s">
        <v>185</v>
      </c>
      <c r="R71" s="727"/>
      <c r="S71" s="727"/>
      <c r="T71" s="727"/>
      <c r="U71" s="727"/>
      <c r="V71" s="727"/>
    </row>
    <row r="72" spans="2:22" s="21" customFormat="1">
      <c r="B72" s="29"/>
      <c r="C72" s="29"/>
      <c r="D72" s="29"/>
      <c r="E72" s="29"/>
      <c r="F72" s="29"/>
      <c r="G72" s="29"/>
      <c r="H72" s="737"/>
      <c r="I72" s="29"/>
      <c r="J72" s="29" t="s">
        <v>1544</v>
      </c>
      <c r="K72" s="29"/>
      <c r="L72" s="116"/>
      <c r="M72" s="29"/>
      <c r="N72" s="116"/>
      <c r="O72" s="29"/>
      <c r="P72" s="116"/>
      <c r="Q72" s="31" t="s">
        <v>185</v>
      </c>
      <c r="R72" s="1120">
        <f>SUM(R70:R71)</f>
        <v>0</v>
      </c>
      <c r="S72" s="1120">
        <f t="shared" ref="S72:U72" si="13">SUM(S70:S71)</f>
        <v>0</v>
      </c>
      <c r="T72" s="1120">
        <f t="shared" si="13"/>
        <v>0</v>
      </c>
      <c r="U72" s="1120">
        <f t="shared" si="13"/>
        <v>0</v>
      </c>
      <c r="V72" s="1120">
        <f>SUM(V70:V71)</f>
        <v>0</v>
      </c>
    </row>
    <row r="73" spans="2:22" s="21" customFormat="1">
      <c r="B73" s="11"/>
      <c r="C73" s="11"/>
      <c r="D73" s="11" t="s">
        <v>177</v>
      </c>
      <c r="E73" s="9" t="s">
        <v>210</v>
      </c>
      <c r="F73" s="11" t="s">
        <v>1392</v>
      </c>
      <c r="G73" s="11" t="s">
        <v>1607</v>
      </c>
      <c r="H73" s="101" t="s">
        <v>255</v>
      </c>
      <c r="I73" s="11" t="s">
        <v>210</v>
      </c>
      <c r="J73" s="11"/>
      <c r="K73" s="11"/>
      <c r="M73" s="11"/>
      <c r="N73" s="21" t="s">
        <v>2425</v>
      </c>
      <c r="O73" s="11" t="s">
        <v>3006</v>
      </c>
      <c r="Q73" s="7" t="s">
        <v>185</v>
      </c>
      <c r="R73" s="727"/>
      <c r="S73" s="727"/>
      <c r="T73" s="727"/>
      <c r="U73" s="727"/>
      <c r="V73" s="727"/>
    </row>
    <row r="74" spans="2:22" s="21" customFormat="1">
      <c r="B74" s="11"/>
      <c r="C74" s="11"/>
      <c r="D74" s="11"/>
      <c r="E74" s="11"/>
      <c r="F74" s="11"/>
      <c r="G74" s="11"/>
      <c r="H74" s="11"/>
      <c r="I74" s="11"/>
      <c r="J74" s="11"/>
      <c r="K74" s="11"/>
      <c r="L74" s="11"/>
      <c r="M74" s="11"/>
      <c r="N74" s="11"/>
      <c r="O74" s="11"/>
      <c r="P74" s="11"/>
      <c r="Q74" s="11"/>
      <c r="R74" s="399"/>
      <c r="S74" s="399"/>
      <c r="T74" s="399"/>
      <c r="U74" s="399"/>
      <c r="V74" s="399"/>
    </row>
    <row r="75" spans="2:22" s="21" customFormat="1" ht="18">
      <c r="B75" s="28" t="s">
        <v>2574</v>
      </c>
      <c r="C75" s="27"/>
      <c r="D75" s="27"/>
      <c r="E75" s="27"/>
      <c r="F75" s="27"/>
      <c r="G75" s="27"/>
      <c r="H75" s="27"/>
      <c r="I75" s="27"/>
      <c r="J75" s="27"/>
      <c r="K75" s="27"/>
      <c r="L75" s="27"/>
      <c r="M75" s="27"/>
      <c r="N75" s="27"/>
      <c r="O75" s="27"/>
      <c r="P75" s="27"/>
      <c r="Q75" s="27"/>
      <c r="R75" s="1110"/>
      <c r="S75" s="1110"/>
      <c r="T75" s="1110"/>
      <c r="U75" s="1110"/>
      <c r="V75" s="1110"/>
    </row>
    <row r="76" spans="2:22" s="21" customFormat="1">
      <c r="B76" s="11"/>
      <c r="C76" s="11"/>
      <c r="D76" s="11"/>
      <c r="E76" s="11"/>
      <c r="F76" s="11"/>
      <c r="G76" s="11"/>
      <c r="H76" s="11"/>
      <c r="I76" s="11"/>
      <c r="J76" s="11"/>
      <c r="K76" s="11"/>
      <c r="L76" s="11"/>
      <c r="M76" s="11"/>
      <c r="N76" s="11"/>
      <c r="O76" s="11"/>
      <c r="P76" s="11"/>
      <c r="Q76" s="11"/>
      <c r="R76" s="399"/>
      <c r="S76" s="399"/>
      <c r="T76" s="399"/>
      <c r="U76" s="399"/>
      <c r="V76" s="399"/>
    </row>
    <row r="77" spans="2:22" s="21" customFormat="1" ht="14.25" customHeight="1">
      <c r="B77" s="12"/>
      <c r="C77" s="34" t="s">
        <v>2992</v>
      </c>
      <c r="D77" s="34"/>
      <c r="E77" s="33"/>
      <c r="F77" s="33"/>
      <c r="G77" s="33"/>
      <c r="H77" s="33"/>
      <c r="I77" s="33"/>
      <c r="J77" s="33"/>
      <c r="K77" s="33"/>
      <c r="L77" s="33"/>
      <c r="M77" s="33"/>
      <c r="N77" s="33"/>
      <c r="O77" s="33"/>
      <c r="P77" s="33"/>
      <c r="Q77" s="33"/>
      <c r="R77" s="401"/>
      <c r="S77" s="401"/>
      <c r="T77" s="401"/>
      <c r="U77" s="401"/>
      <c r="V77" s="401"/>
    </row>
    <row r="78" spans="2:22" s="21" customFormat="1">
      <c r="B78" s="11"/>
      <c r="C78" s="11"/>
      <c r="D78" s="11"/>
      <c r="E78" s="11"/>
      <c r="F78" s="11"/>
      <c r="G78" s="11"/>
      <c r="H78" s="11"/>
      <c r="I78" s="11"/>
      <c r="J78" s="11"/>
      <c r="K78" s="11"/>
      <c r="L78" s="11"/>
      <c r="M78" s="11"/>
      <c r="N78" s="11"/>
      <c r="O78" s="11"/>
      <c r="P78" s="11"/>
      <c r="Q78" s="11"/>
      <c r="R78" s="399"/>
      <c r="S78" s="399"/>
      <c r="T78" s="399"/>
      <c r="U78" s="399"/>
      <c r="V78" s="399"/>
    </row>
    <row r="79" spans="2:22" s="21" customFormat="1" ht="14.25" customHeight="1">
      <c r="B79" s="12"/>
      <c r="C79" s="12"/>
      <c r="D79" s="80" t="s">
        <v>2993</v>
      </c>
      <c r="E79" s="81"/>
      <c r="F79" s="81"/>
      <c r="G79" s="81"/>
      <c r="H79" s="81"/>
      <c r="I79" s="81"/>
      <c r="J79" s="81"/>
      <c r="K79" s="106"/>
      <c r="L79" s="81"/>
      <c r="M79" s="81"/>
      <c r="N79" s="81"/>
      <c r="O79" s="81"/>
      <c r="P79" s="81"/>
      <c r="Q79" s="81"/>
      <c r="R79" s="1103"/>
      <c r="S79" s="1103"/>
      <c r="T79" s="1103"/>
      <c r="U79" s="1103"/>
      <c r="V79" s="1103"/>
    </row>
    <row r="81" spans="3:22" s="21" customFormat="1" ht="14.25" customHeight="1">
      <c r="C81" s="8"/>
      <c r="D81" s="20" t="s">
        <v>177</v>
      </c>
      <c r="E81" s="20" t="s">
        <v>202</v>
      </c>
      <c r="F81" s="20" t="s">
        <v>182</v>
      </c>
      <c r="G81" s="7"/>
      <c r="H81" s="11" t="s">
        <v>255</v>
      </c>
      <c r="I81" s="11" t="s">
        <v>258</v>
      </c>
      <c r="J81" s="20" t="s">
        <v>2994</v>
      </c>
      <c r="K81" s="7" t="s">
        <v>2995</v>
      </c>
      <c r="L81" s="21" t="s">
        <v>184</v>
      </c>
      <c r="N81" s="21" t="s">
        <v>2574</v>
      </c>
      <c r="O81" s="21" t="s">
        <v>2425</v>
      </c>
      <c r="Q81" s="7" t="s">
        <v>185</v>
      </c>
      <c r="R81" s="727"/>
      <c r="S81" s="727"/>
      <c r="T81" s="727"/>
      <c r="U81" s="727"/>
      <c r="V81" s="727"/>
    </row>
    <row r="82" spans="3:22" s="21" customFormat="1" ht="14.25" customHeight="1">
      <c r="C82" s="8"/>
      <c r="D82" s="20" t="s">
        <v>177</v>
      </c>
      <c r="E82" s="20" t="s">
        <v>202</v>
      </c>
      <c r="F82" s="20" t="s">
        <v>182</v>
      </c>
      <c r="G82" s="7"/>
      <c r="H82" s="11" t="s">
        <v>255</v>
      </c>
      <c r="I82" s="11" t="s">
        <v>258</v>
      </c>
      <c r="J82" s="20" t="s">
        <v>2996</v>
      </c>
      <c r="K82" s="7" t="s">
        <v>2995</v>
      </c>
      <c r="L82" s="21" t="s">
        <v>184</v>
      </c>
      <c r="N82" s="21" t="s">
        <v>2574</v>
      </c>
      <c r="O82" s="21" t="s">
        <v>2425</v>
      </c>
      <c r="Q82" s="7" t="s">
        <v>185</v>
      </c>
      <c r="R82" s="727"/>
      <c r="S82" s="727"/>
      <c r="T82" s="727"/>
      <c r="U82" s="727"/>
      <c r="V82" s="727"/>
    </row>
    <row r="83" spans="3:22" s="21" customFormat="1">
      <c r="C83" s="11"/>
      <c r="D83" s="11" t="s">
        <v>177</v>
      </c>
      <c r="E83" s="20" t="s">
        <v>202</v>
      </c>
      <c r="F83" s="11" t="s">
        <v>182</v>
      </c>
      <c r="G83" s="11"/>
      <c r="H83" s="101" t="s">
        <v>255</v>
      </c>
      <c r="I83" s="11" t="s">
        <v>258</v>
      </c>
      <c r="J83" s="11" t="s">
        <v>2997</v>
      </c>
      <c r="K83" s="11" t="s">
        <v>2995</v>
      </c>
      <c r="L83" s="21" t="s">
        <v>184</v>
      </c>
      <c r="M83" s="11"/>
      <c r="N83" s="21" t="s">
        <v>2574</v>
      </c>
      <c r="O83" s="21" t="s">
        <v>2425</v>
      </c>
      <c r="Q83" s="7" t="s">
        <v>185</v>
      </c>
      <c r="R83" s="727"/>
      <c r="S83" s="727"/>
      <c r="T83" s="727"/>
      <c r="U83" s="727"/>
      <c r="V83" s="727"/>
    </row>
    <row r="84" spans="3:22" s="21" customFormat="1">
      <c r="C84" s="29"/>
      <c r="D84" s="29"/>
      <c r="E84" s="29"/>
      <c r="F84" s="29"/>
      <c r="G84" s="29"/>
      <c r="H84" s="737"/>
      <c r="I84" s="29"/>
      <c r="J84" s="29" t="s">
        <v>1544</v>
      </c>
      <c r="K84" s="29"/>
      <c r="L84" s="116"/>
      <c r="M84" s="29"/>
      <c r="N84" s="116"/>
      <c r="O84" s="29"/>
      <c r="P84" s="116"/>
      <c r="Q84" s="31" t="s">
        <v>185</v>
      </c>
      <c r="R84" s="1120">
        <f>SUM(R81:R83)</f>
        <v>0</v>
      </c>
      <c r="S84" s="1120">
        <f t="shared" ref="S84:V84" si="14">SUM(S81:S83)</f>
        <v>0</v>
      </c>
      <c r="T84" s="1120">
        <f t="shared" si="14"/>
        <v>0</v>
      </c>
      <c r="U84" s="1120">
        <f t="shared" si="14"/>
        <v>0</v>
      </c>
      <c r="V84" s="1120">
        <f t="shared" si="14"/>
        <v>0</v>
      </c>
    </row>
    <row r="85" spans="3:22" s="21" customFormat="1" ht="14.25" customHeight="1">
      <c r="C85" s="12"/>
      <c r="D85" s="80" t="s">
        <v>2998</v>
      </c>
      <c r="E85" s="81"/>
      <c r="F85" s="81"/>
      <c r="G85" s="81"/>
      <c r="H85" s="81"/>
      <c r="I85" s="81"/>
      <c r="J85" s="81"/>
      <c r="K85" s="106"/>
      <c r="L85" s="81"/>
      <c r="M85" s="81"/>
      <c r="N85" s="81"/>
      <c r="O85" s="81"/>
      <c r="P85" s="81"/>
      <c r="Q85" s="81"/>
      <c r="R85" s="1103"/>
      <c r="S85" s="1103"/>
      <c r="T85" s="1103"/>
      <c r="U85" s="1103"/>
      <c r="V85" s="1103"/>
    </row>
    <row r="86" spans="3:22" s="21" customFormat="1">
      <c r="C86" s="11"/>
      <c r="D86" s="11"/>
      <c r="E86" s="11"/>
      <c r="F86" s="11"/>
      <c r="G86" s="11"/>
      <c r="H86" s="11"/>
      <c r="I86" s="11"/>
      <c r="J86" s="11"/>
      <c r="K86" s="11"/>
      <c r="L86" s="11"/>
      <c r="M86" s="11"/>
      <c r="N86" s="11"/>
      <c r="O86" s="11"/>
      <c r="P86" s="11"/>
      <c r="Q86" s="11"/>
      <c r="R86" s="399"/>
      <c r="S86" s="399"/>
      <c r="T86" s="399"/>
      <c r="U86" s="399"/>
      <c r="V86" s="399"/>
    </row>
    <row r="87" spans="3:22" s="21" customFormat="1" ht="14.25" customHeight="1">
      <c r="C87" s="8"/>
      <c r="D87" s="20" t="s">
        <v>177</v>
      </c>
      <c r="E87" s="20" t="s">
        <v>202</v>
      </c>
      <c r="F87" s="7" t="s">
        <v>182</v>
      </c>
      <c r="G87" s="7"/>
      <c r="H87" s="11" t="s">
        <v>255</v>
      </c>
      <c r="I87" s="11" t="s">
        <v>258</v>
      </c>
      <c r="J87" s="20" t="s">
        <v>440</v>
      </c>
      <c r="K87" s="7" t="s">
        <v>2995</v>
      </c>
      <c r="L87" s="21" t="s">
        <v>184</v>
      </c>
      <c r="N87" s="21" t="s">
        <v>2574</v>
      </c>
      <c r="O87" s="21" t="s">
        <v>2425</v>
      </c>
      <c r="Q87" s="7" t="s">
        <v>185</v>
      </c>
      <c r="R87" s="727"/>
      <c r="S87" s="727"/>
      <c r="T87" s="727"/>
      <c r="U87" s="727"/>
      <c r="V87" s="727"/>
    </row>
    <row r="88" spans="3:22" s="21" customFormat="1" ht="14.25" customHeight="1">
      <c r="C88" s="8"/>
      <c r="D88" s="20" t="s">
        <v>177</v>
      </c>
      <c r="E88" s="20" t="s">
        <v>202</v>
      </c>
      <c r="F88" s="7" t="s">
        <v>182</v>
      </c>
      <c r="G88" s="7"/>
      <c r="H88" s="11" t="s">
        <v>255</v>
      </c>
      <c r="I88" s="11" t="s">
        <v>258</v>
      </c>
      <c r="J88" s="20" t="s">
        <v>2999</v>
      </c>
      <c r="K88" s="7" t="s">
        <v>2995</v>
      </c>
      <c r="L88" s="21" t="s">
        <v>184</v>
      </c>
      <c r="N88" s="21" t="s">
        <v>2574</v>
      </c>
      <c r="O88" s="21" t="s">
        <v>2425</v>
      </c>
      <c r="Q88" s="7" t="s">
        <v>185</v>
      </c>
      <c r="R88" s="727"/>
      <c r="S88" s="727"/>
      <c r="T88" s="727"/>
      <c r="U88" s="727"/>
      <c r="V88" s="727"/>
    </row>
    <row r="89" spans="3:22" s="21" customFormat="1" ht="13.5" customHeight="1">
      <c r="C89" s="11"/>
      <c r="D89" s="11" t="s">
        <v>177</v>
      </c>
      <c r="E89" s="20" t="s">
        <v>202</v>
      </c>
      <c r="F89" s="7" t="s">
        <v>182</v>
      </c>
      <c r="G89" s="11"/>
      <c r="H89" s="101" t="s">
        <v>255</v>
      </c>
      <c r="I89" s="11" t="s">
        <v>258</v>
      </c>
      <c r="J89" s="11" t="s">
        <v>3000</v>
      </c>
      <c r="K89" s="11" t="s">
        <v>2995</v>
      </c>
      <c r="L89" s="21" t="s">
        <v>184</v>
      </c>
      <c r="M89" s="11"/>
      <c r="N89" s="21" t="s">
        <v>2574</v>
      </c>
      <c r="O89" s="21" t="s">
        <v>2425</v>
      </c>
      <c r="Q89" s="7" t="s">
        <v>185</v>
      </c>
      <c r="R89" s="727"/>
      <c r="S89" s="727"/>
      <c r="T89" s="727"/>
      <c r="U89" s="727"/>
      <c r="V89" s="727"/>
    </row>
    <row r="90" spans="3:22" s="21" customFormat="1" ht="14.25" customHeight="1">
      <c r="C90" s="8"/>
      <c r="D90" s="20" t="s">
        <v>177</v>
      </c>
      <c r="E90" s="20" t="s">
        <v>202</v>
      </c>
      <c r="F90" s="7" t="s">
        <v>182</v>
      </c>
      <c r="G90" s="7"/>
      <c r="H90" s="11" t="s">
        <v>255</v>
      </c>
      <c r="I90" s="11" t="s">
        <v>258</v>
      </c>
      <c r="J90" s="11" t="s">
        <v>3005</v>
      </c>
      <c r="K90" s="7" t="s">
        <v>2995</v>
      </c>
      <c r="L90" s="21" t="s">
        <v>184</v>
      </c>
      <c r="N90" s="21" t="s">
        <v>2574</v>
      </c>
      <c r="O90" s="21" t="s">
        <v>2425</v>
      </c>
      <c r="Q90" s="7" t="s">
        <v>185</v>
      </c>
      <c r="R90" s="727"/>
      <c r="S90" s="727"/>
      <c r="T90" s="727"/>
      <c r="U90" s="727"/>
      <c r="V90" s="727"/>
    </row>
    <row r="91" spans="3:22" s="21" customFormat="1" ht="13.5" customHeight="1">
      <c r="C91" s="11"/>
      <c r="D91" s="11" t="s">
        <v>177</v>
      </c>
      <c r="E91" s="20" t="s">
        <v>202</v>
      </c>
      <c r="F91" s="7" t="s">
        <v>182</v>
      </c>
      <c r="G91" s="11"/>
      <c r="H91" s="101" t="s">
        <v>255</v>
      </c>
      <c r="I91" s="11" t="s">
        <v>258</v>
      </c>
      <c r="J91" s="11" t="s">
        <v>461</v>
      </c>
      <c r="K91" s="11" t="s">
        <v>2995</v>
      </c>
      <c r="L91" s="21" t="s">
        <v>184</v>
      </c>
      <c r="M91" s="11"/>
      <c r="N91" s="21" t="s">
        <v>2574</v>
      </c>
      <c r="O91" s="21" t="s">
        <v>2425</v>
      </c>
      <c r="Q91" s="7" t="s">
        <v>185</v>
      </c>
      <c r="R91" s="727"/>
      <c r="S91" s="727"/>
      <c r="T91" s="727"/>
      <c r="U91" s="727"/>
      <c r="V91" s="727"/>
    </row>
    <row r="92" spans="3:22" s="21" customFormat="1">
      <c r="C92" s="29"/>
      <c r="D92" s="29"/>
      <c r="E92" s="29"/>
      <c r="F92" s="29"/>
      <c r="G92" s="29"/>
      <c r="H92" s="737"/>
      <c r="I92" s="29"/>
      <c r="J92" s="29" t="s">
        <v>1544</v>
      </c>
      <c r="K92" s="29"/>
      <c r="L92" s="116"/>
      <c r="M92" s="29"/>
      <c r="N92" s="116"/>
      <c r="O92" s="29"/>
      <c r="P92" s="116"/>
      <c r="Q92" s="31" t="s">
        <v>185</v>
      </c>
      <c r="R92" s="1120">
        <f>SUM(R87:R91)</f>
        <v>0</v>
      </c>
      <c r="S92" s="1120">
        <f t="shared" ref="S92:V92" si="15">SUM(S87:S91)</f>
        <v>0</v>
      </c>
      <c r="T92" s="1120">
        <f t="shared" si="15"/>
        <v>0</v>
      </c>
      <c r="U92" s="1120">
        <f t="shared" si="15"/>
        <v>0</v>
      </c>
      <c r="V92" s="1120">
        <f t="shared" si="15"/>
        <v>0</v>
      </c>
    </row>
    <row r="93" spans="3:22" s="21" customFormat="1" ht="14.25" customHeight="1">
      <c r="C93" s="12"/>
      <c r="D93" s="80" t="s">
        <v>3001</v>
      </c>
      <c r="E93" s="81"/>
      <c r="F93" s="81"/>
      <c r="G93" s="81"/>
      <c r="H93" s="81"/>
      <c r="I93" s="81"/>
      <c r="J93" s="81"/>
      <c r="K93" s="106"/>
      <c r="L93" s="81"/>
      <c r="M93" s="81"/>
      <c r="N93" s="81"/>
      <c r="O93" s="81"/>
      <c r="P93" s="81"/>
      <c r="Q93" s="81"/>
      <c r="R93" s="1103"/>
      <c r="S93" s="1103"/>
      <c r="T93" s="1103"/>
      <c r="U93" s="1103"/>
      <c r="V93" s="1103"/>
    </row>
    <row r="94" spans="3:22" s="21" customFormat="1">
      <c r="C94" s="11"/>
      <c r="D94" s="11"/>
      <c r="E94" s="11"/>
      <c r="F94" s="11"/>
      <c r="G94" s="11"/>
      <c r="H94" s="11"/>
      <c r="I94" s="11"/>
      <c r="J94" s="11"/>
      <c r="K94" s="11"/>
      <c r="L94" s="11"/>
      <c r="M94" s="11"/>
      <c r="N94" s="11"/>
      <c r="O94" s="11"/>
      <c r="P94" s="11"/>
      <c r="Q94" s="11"/>
      <c r="R94" s="399"/>
      <c r="S94" s="399"/>
      <c r="T94" s="399"/>
      <c r="U94" s="399"/>
      <c r="V94" s="399"/>
    </row>
    <row r="95" spans="3:22" s="21" customFormat="1">
      <c r="C95" s="11"/>
      <c r="D95" s="11" t="s">
        <v>177</v>
      </c>
      <c r="E95" s="20" t="s">
        <v>202</v>
      </c>
      <c r="F95" s="11" t="s">
        <v>1392</v>
      </c>
      <c r="G95" s="11" t="s">
        <v>1607</v>
      </c>
      <c r="H95" s="11" t="s">
        <v>255</v>
      </c>
      <c r="I95" s="11" t="s">
        <v>258</v>
      </c>
      <c r="J95" s="11" t="s">
        <v>3002</v>
      </c>
      <c r="K95" s="11" t="s">
        <v>2995</v>
      </c>
      <c r="L95" s="21" t="s">
        <v>184</v>
      </c>
      <c r="M95" s="11"/>
      <c r="N95" s="21" t="s">
        <v>2574</v>
      </c>
      <c r="O95" s="21" t="s">
        <v>2425</v>
      </c>
      <c r="Q95" s="7" t="s">
        <v>185</v>
      </c>
      <c r="R95" s="727"/>
      <c r="S95" s="727"/>
      <c r="T95" s="727"/>
      <c r="U95" s="727"/>
      <c r="V95" s="727"/>
    </row>
    <row r="96" spans="3:22" s="21" customFormat="1" ht="14.25" customHeight="1">
      <c r="C96" s="8"/>
      <c r="D96" s="20" t="s">
        <v>177</v>
      </c>
      <c r="E96" s="20" t="s">
        <v>202</v>
      </c>
      <c r="F96" s="11" t="s">
        <v>1392</v>
      </c>
      <c r="G96" s="11" t="s">
        <v>1607</v>
      </c>
      <c r="H96" s="101" t="s">
        <v>255</v>
      </c>
      <c r="I96" s="11" t="s">
        <v>258</v>
      </c>
      <c r="J96" s="20" t="s">
        <v>3003</v>
      </c>
      <c r="K96" s="7" t="s">
        <v>2995</v>
      </c>
      <c r="L96" s="21" t="s">
        <v>184</v>
      </c>
      <c r="M96" s="11"/>
      <c r="N96" s="21" t="s">
        <v>2574</v>
      </c>
      <c r="O96" s="21" t="s">
        <v>2425</v>
      </c>
      <c r="Q96" s="7" t="s">
        <v>185</v>
      </c>
      <c r="R96" s="727"/>
      <c r="S96" s="727"/>
      <c r="T96" s="727"/>
      <c r="U96" s="727"/>
      <c r="V96" s="727"/>
    </row>
    <row r="97" spans="3:22" s="21" customFormat="1">
      <c r="C97" s="29"/>
      <c r="D97" s="29"/>
      <c r="E97" s="29"/>
      <c r="F97" s="29"/>
      <c r="G97" s="29"/>
      <c r="H97" s="737"/>
      <c r="I97" s="29"/>
      <c r="J97" s="29" t="s">
        <v>1544</v>
      </c>
      <c r="K97" s="29"/>
      <c r="L97" s="116"/>
      <c r="M97" s="29"/>
      <c r="N97" s="116"/>
      <c r="O97" s="29"/>
      <c r="P97" s="116"/>
      <c r="Q97" s="31" t="s">
        <v>185</v>
      </c>
      <c r="R97" s="1120">
        <f>SUM(R95:R96)</f>
        <v>0</v>
      </c>
      <c r="S97" s="1120">
        <f t="shared" ref="S97:V97" si="16">SUM(S95:S96)</f>
        <v>0</v>
      </c>
      <c r="T97" s="1120">
        <f t="shared" si="16"/>
        <v>0</v>
      </c>
      <c r="U97" s="1120">
        <f t="shared" si="16"/>
        <v>0</v>
      </c>
      <c r="V97" s="1120">
        <f t="shared" si="16"/>
        <v>0</v>
      </c>
    </row>
    <row r="98" spans="3:22" s="21" customFormat="1" ht="14.25" customHeight="1">
      <c r="C98" s="34" t="s">
        <v>3004</v>
      </c>
      <c r="D98" s="34"/>
      <c r="E98" s="33"/>
      <c r="F98" s="33"/>
      <c r="G98" s="33"/>
      <c r="H98" s="33"/>
      <c r="I98" s="33"/>
      <c r="J98" s="33"/>
      <c r="K98" s="33"/>
      <c r="L98" s="33"/>
      <c r="M98" s="33"/>
      <c r="N98" s="33"/>
      <c r="O98" s="33"/>
      <c r="P98" s="33"/>
      <c r="Q98" s="33"/>
      <c r="R98" s="401"/>
      <c r="S98" s="401"/>
      <c r="T98" s="401"/>
      <c r="U98" s="401"/>
      <c r="V98" s="401"/>
    </row>
    <row r="99" spans="3:22" s="21" customFormat="1">
      <c r="C99" s="11"/>
      <c r="D99" s="11"/>
      <c r="E99" s="11"/>
      <c r="F99" s="11"/>
      <c r="G99" s="11"/>
      <c r="H99" s="11"/>
      <c r="I99" s="11"/>
      <c r="J99" s="11"/>
      <c r="K99" s="11"/>
      <c r="L99" s="11"/>
      <c r="M99" s="11"/>
      <c r="N99" s="11"/>
      <c r="O99" s="11"/>
      <c r="P99" s="11"/>
      <c r="Q99" s="11"/>
      <c r="R99" s="399"/>
      <c r="S99" s="399"/>
      <c r="T99" s="399"/>
      <c r="U99" s="399"/>
      <c r="V99" s="399"/>
    </row>
    <row r="100" spans="3:22" s="21" customFormat="1" ht="14.25" customHeight="1">
      <c r="C100" s="12"/>
      <c r="D100" s="80" t="s">
        <v>2993</v>
      </c>
      <c r="E100" s="81"/>
      <c r="F100" s="81"/>
      <c r="G100" s="81"/>
      <c r="H100" s="81"/>
      <c r="I100" s="81"/>
      <c r="J100" s="81"/>
      <c r="K100" s="106"/>
      <c r="L100" s="81"/>
      <c r="M100" s="81"/>
      <c r="N100" s="81"/>
      <c r="O100" s="81"/>
      <c r="P100" s="81"/>
      <c r="Q100" s="81"/>
      <c r="R100" s="1103"/>
      <c r="S100" s="1103"/>
      <c r="T100" s="1103"/>
      <c r="U100" s="1103"/>
      <c r="V100" s="1103"/>
    </row>
    <row r="101" spans="3:22" s="21" customFormat="1">
      <c r="C101" s="11"/>
      <c r="D101" s="11"/>
      <c r="E101" s="11"/>
      <c r="F101" s="11"/>
      <c r="G101" s="11"/>
      <c r="H101" s="11"/>
      <c r="I101" s="11"/>
      <c r="J101" s="11"/>
      <c r="K101" s="11"/>
      <c r="L101" s="11"/>
      <c r="M101" s="11"/>
      <c r="N101" s="11"/>
      <c r="O101" s="11"/>
      <c r="P101" s="11"/>
      <c r="Q101" s="11"/>
      <c r="R101" s="399"/>
      <c r="S101" s="399"/>
      <c r="T101" s="399"/>
      <c r="U101" s="399"/>
      <c r="V101" s="399"/>
    </row>
    <row r="102" spans="3:22" s="21" customFormat="1" ht="14.25" customHeight="1">
      <c r="C102" s="8"/>
      <c r="D102" s="20" t="s">
        <v>177</v>
      </c>
      <c r="E102" s="20" t="s">
        <v>202</v>
      </c>
      <c r="F102" s="20" t="s">
        <v>182</v>
      </c>
      <c r="G102" s="7"/>
      <c r="H102" s="11" t="s">
        <v>255</v>
      </c>
      <c r="I102" s="11" t="s">
        <v>260</v>
      </c>
      <c r="J102" s="20" t="s">
        <v>2994</v>
      </c>
      <c r="K102" s="7" t="s">
        <v>2995</v>
      </c>
      <c r="L102" s="21" t="s">
        <v>184</v>
      </c>
      <c r="N102" s="21" t="s">
        <v>2574</v>
      </c>
      <c r="O102" s="21" t="s">
        <v>2425</v>
      </c>
      <c r="Q102" s="7" t="s">
        <v>185</v>
      </c>
      <c r="R102" s="727"/>
      <c r="S102" s="727"/>
      <c r="T102" s="727"/>
      <c r="U102" s="727"/>
      <c r="V102" s="727"/>
    </row>
    <row r="103" spans="3:22" s="21" customFormat="1" ht="14.25" customHeight="1">
      <c r="C103" s="8"/>
      <c r="D103" s="20" t="s">
        <v>177</v>
      </c>
      <c r="E103" s="20" t="s">
        <v>202</v>
      </c>
      <c r="F103" s="20" t="s">
        <v>182</v>
      </c>
      <c r="G103" s="7"/>
      <c r="H103" s="11" t="s">
        <v>255</v>
      </c>
      <c r="I103" s="11" t="s">
        <v>260</v>
      </c>
      <c r="J103" s="20" t="s">
        <v>2996</v>
      </c>
      <c r="K103" s="7" t="s">
        <v>2995</v>
      </c>
      <c r="L103" s="21" t="s">
        <v>184</v>
      </c>
      <c r="N103" s="21" t="s">
        <v>2574</v>
      </c>
      <c r="O103" s="21" t="s">
        <v>2425</v>
      </c>
      <c r="Q103" s="7" t="s">
        <v>185</v>
      </c>
      <c r="R103" s="727"/>
      <c r="S103" s="727"/>
      <c r="T103" s="727"/>
      <c r="U103" s="727"/>
      <c r="V103" s="727"/>
    </row>
    <row r="104" spans="3:22" s="21" customFormat="1">
      <c r="C104" s="11"/>
      <c r="D104" s="11" t="s">
        <v>177</v>
      </c>
      <c r="E104" s="11" t="s">
        <v>202</v>
      </c>
      <c r="F104" s="11" t="s">
        <v>182</v>
      </c>
      <c r="G104" s="11"/>
      <c r="H104" s="101" t="s">
        <v>255</v>
      </c>
      <c r="I104" s="11" t="s">
        <v>260</v>
      </c>
      <c r="J104" s="11" t="s">
        <v>2997</v>
      </c>
      <c r="K104" s="11" t="s">
        <v>2995</v>
      </c>
      <c r="L104" s="21" t="s">
        <v>184</v>
      </c>
      <c r="M104" s="11"/>
      <c r="N104" s="21" t="s">
        <v>2574</v>
      </c>
      <c r="O104" s="21" t="s">
        <v>2425</v>
      </c>
      <c r="Q104" s="7" t="s">
        <v>185</v>
      </c>
      <c r="R104" s="727"/>
      <c r="S104" s="727"/>
      <c r="T104" s="727"/>
      <c r="U104" s="727"/>
      <c r="V104" s="727"/>
    </row>
    <row r="105" spans="3:22" s="21" customFormat="1">
      <c r="C105" s="29"/>
      <c r="D105" s="29"/>
      <c r="E105" s="29"/>
      <c r="F105" s="29"/>
      <c r="G105" s="29"/>
      <c r="H105" s="737"/>
      <c r="I105" s="29"/>
      <c r="J105" s="29" t="s">
        <v>1544</v>
      </c>
      <c r="K105" s="29"/>
      <c r="L105" s="116"/>
      <c r="M105" s="29"/>
      <c r="N105" s="116"/>
      <c r="O105" s="29"/>
      <c r="P105" s="116"/>
      <c r="Q105" s="31" t="s">
        <v>185</v>
      </c>
      <c r="R105" s="1120">
        <f>SUM(R102:R104)</f>
        <v>0</v>
      </c>
      <c r="S105" s="1120">
        <f t="shared" ref="S105:V105" si="17">SUM(S102:S104)</f>
        <v>0</v>
      </c>
      <c r="T105" s="1120">
        <f t="shared" si="17"/>
        <v>0</v>
      </c>
      <c r="U105" s="1120">
        <f t="shared" si="17"/>
        <v>0</v>
      </c>
      <c r="V105" s="1120">
        <f t="shared" si="17"/>
        <v>0</v>
      </c>
    </row>
    <row r="106" spans="3:22" s="21" customFormat="1" ht="14.25" customHeight="1">
      <c r="C106" s="12"/>
      <c r="D106" s="80" t="s">
        <v>2998</v>
      </c>
      <c r="E106" s="81"/>
      <c r="F106" s="81"/>
      <c r="G106" s="81"/>
      <c r="H106" s="81"/>
      <c r="I106" s="81"/>
      <c r="J106" s="81"/>
      <c r="K106" s="106"/>
      <c r="L106" s="81"/>
      <c r="M106" s="81"/>
      <c r="N106" s="81"/>
      <c r="O106" s="81"/>
      <c r="P106" s="81"/>
      <c r="Q106" s="81"/>
      <c r="R106" s="1103"/>
      <c r="S106" s="1103"/>
      <c r="T106" s="1103"/>
      <c r="U106" s="1103"/>
      <c r="V106" s="1103"/>
    </row>
    <row r="107" spans="3:22" s="21" customFormat="1">
      <c r="C107" s="11"/>
      <c r="D107" s="11"/>
      <c r="E107" s="11"/>
      <c r="F107" s="11"/>
      <c r="G107" s="11"/>
      <c r="H107" s="11"/>
      <c r="I107" s="11"/>
      <c r="J107" s="11"/>
      <c r="K107" s="11"/>
      <c r="L107" s="11"/>
      <c r="M107" s="11"/>
      <c r="N107" s="11"/>
      <c r="O107" s="11"/>
      <c r="P107" s="11"/>
      <c r="Q107" s="11"/>
      <c r="R107" s="399"/>
      <c r="S107" s="399"/>
      <c r="T107" s="399"/>
      <c r="U107" s="399"/>
      <c r="V107" s="399"/>
    </row>
    <row r="108" spans="3:22" s="21" customFormat="1" ht="14.25" customHeight="1">
      <c r="C108" s="8"/>
      <c r="D108" s="20" t="s">
        <v>177</v>
      </c>
      <c r="E108" s="20" t="s">
        <v>202</v>
      </c>
      <c r="F108" s="7" t="s">
        <v>182</v>
      </c>
      <c r="G108" s="7"/>
      <c r="H108" s="11" t="s">
        <v>255</v>
      </c>
      <c r="I108" s="11" t="s">
        <v>260</v>
      </c>
      <c r="J108" s="20" t="s">
        <v>440</v>
      </c>
      <c r="K108" s="7" t="s">
        <v>2995</v>
      </c>
      <c r="L108" s="21" t="s">
        <v>184</v>
      </c>
      <c r="N108" s="21" t="s">
        <v>2574</v>
      </c>
      <c r="O108" s="21" t="s">
        <v>2425</v>
      </c>
      <c r="Q108" s="7" t="s">
        <v>185</v>
      </c>
      <c r="R108" s="727"/>
      <c r="S108" s="727"/>
      <c r="T108" s="727"/>
      <c r="U108" s="727"/>
      <c r="V108" s="727"/>
    </row>
    <row r="109" spans="3:22" s="21" customFormat="1" ht="14.25" customHeight="1">
      <c r="C109" s="8"/>
      <c r="D109" s="20" t="s">
        <v>177</v>
      </c>
      <c r="E109" s="20" t="s">
        <v>202</v>
      </c>
      <c r="F109" s="7" t="s">
        <v>182</v>
      </c>
      <c r="G109" s="7"/>
      <c r="H109" s="11" t="s">
        <v>255</v>
      </c>
      <c r="I109" s="11" t="s">
        <v>260</v>
      </c>
      <c r="J109" s="20" t="s">
        <v>2999</v>
      </c>
      <c r="K109" s="7" t="s">
        <v>2995</v>
      </c>
      <c r="L109" s="21" t="s">
        <v>184</v>
      </c>
      <c r="N109" s="21" t="s">
        <v>2574</v>
      </c>
      <c r="O109" s="21" t="s">
        <v>2425</v>
      </c>
      <c r="Q109" s="7" t="s">
        <v>185</v>
      </c>
      <c r="R109" s="727"/>
      <c r="S109" s="727"/>
      <c r="T109" s="727"/>
      <c r="U109" s="727"/>
      <c r="V109" s="727"/>
    </row>
    <row r="110" spans="3:22" s="21" customFormat="1">
      <c r="C110" s="11"/>
      <c r="D110" s="11" t="s">
        <v>177</v>
      </c>
      <c r="E110" s="11" t="s">
        <v>202</v>
      </c>
      <c r="F110" s="7" t="s">
        <v>182</v>
      </c>
      <c r="G110" s="11"/>
      <c r="H110" s="101" t="s">
        <v>255</v>
      </c>
      <c r="I110" s="11" t="s">
        <v>260</v>
      </c>
      <c r="J110" s="11" t="s">
        <v>3000</v>
      </c>
      <c r="K110" s="11" t="s">
        <v>2995</v>
      </c>
      <c r="L110" s="21" t="s">
        <v>184</v>
      </c>
      <c r="M110" s="11"/>
      <c r="N110" s="21" t="s">
        <v>2574</v>
      </c>
      <c r="O110" s="21" t="s">
        <v>2425</v>
      </c>
      <c r="Q110" s="7" t="s">
        <v>185</v>
      </c>
      <c r="R110" s="727"/>
      <c r="S110" s="727"/>
      <c r="T110" s="727"/>
      <c r="U110" s="727"/>
      <c r="V110" s="727"/>
    </row>
    <row r="111" spans="3:22" s="21" customFormat="1" ht="14.25" customHeight="1">
      <c r="C111" s="8"/>
      <c r="D111" s="20" t="s">
        <v>177</v>
      </c>
      <c r="E111" s="20" t="s">
        <v>202</v>
      </c>
      <c r="F111" s="7" t="s">
        <v>182</v>
      </c>
      <c r="G111" s="7"/>
      <c r="H111" s="11" t="s">
        <v>255</v>
      </c>
      <c r="I111" s="11" t="s">
        <v>260</v>
      </c>
      <c r="J111" s="11" t="s">
        <v>3005</v>
      </c>
      <c r="K111" s="7" t="s">
        <v>2995</v>
      </c>
      <c r="L111" s="21" t="s">
        <v>184</v>
      </c>
      <c r="N111" s="21" t="s">
        <v>2574</v>
      </c>
      <c r="O111" s="21" t="s">
        <v>2425</v>
      </c>
      <c r="Q111" s="7" t="s">
        <v>185</v>
      </c>
      <c r="R111" s="727"/>
      <c r="S111" s="727"/>
      <c r="T111" s="727"/>
      <c r="U111" s="727"/>
      <c r="V111" s="727"/>
    </row>
    <row r="112" spans="3:22" s="21" customFormat="1">
      <c r="C112" s="11"/>
      <c r="D112" s="11" t="s">
        <v>177</v>
      </c>
      <c r="E112" s="11" t="s">
        <v>202</v>
      </c>
      <c r="F112" s="7" t="s">
        <v>182</v>
      </c>
      <c r="G112" s="11"/>
      <c r="H112" s="101" t="s">
        <v>255</v>
      </c>
      <c r="I112" s="11" t="s">
        <v>260</v>
      </c>
      <c r="J112" s="11" t="s">
        <v>461</v>
      </c>
      <c r="K112" s="11" t="s">
        <v>2995</v>
      </c>
      <c r="L112" s="21" t="s">
        <v>184</v>
      </c>
      <c r="M112" s="11"/>
      <c r="N112" s="21" t="s">
        <v>2574</v>
      </c>
      <c r="O112" s="21" t="s">
        <v>2425</v>
      </c>
      <c r="Q112" s="7" t="s">
        <v>185</v>
      </c>
      <c r="R112" s="727"/>
      <c r="S112" s="727"/>
      <c r="T112" s="727"/>
      <c r="U112" s="727"/>
      <c r="V112" s="727"/>
    </row>
    <row r="113" spans="2:22" s="21" customFormat="1">
      <c r="B113" s="29"/>
      <c r="C113" s="29"/>
      <c r="D113" s="29"/>
      <c r="E113" s="29"/>
      <c r="F113" s="29"/>
      <c r="G113" s="29"/>
      <c r="H113" s="737"/>
      <c r="I113" s="29"/>
      <c r="J113" s="29" t="s">
        <v>1544</v>
      </c>
      <c r="K113" s="29"/>
      <c r="L113" s="116"/>
      <c r="M113" s="29"/>
      <c r="N113" s="116"/>
      <c r="O113" s="29"/>
      <c r="P113" s="116"/>
      <c r="Q113" s="31" t="s">
        <v>185</v>
      </c>
      <c r="R113" s="1120">
        <f>SUM(R108:R112)</f>
        <v>0</v>
      </c>
      <c r="S113" s="1120">
        <f t="shared" ref="S113:V113" si="18">SUM(S108:S112)</f>
        <v>0</v>
      </c>
      <c r="T113" s="1120">
        <f t="shared" si="18"/>
        <v>0</v>
      </c>
      <c r="U113" s="1120">
        <f t="shared" si="18"/>
        <v>0</v>
      </c>
      <c r="V113" s="1120">
        <f t="shared" si="18"/>
        <v>0</v>
      </c>
    </row>
    <row r="114" spans="2:22" s="21" customFormat="1" ht="14.25" customHeight="1">
      <c r="B114" s="12"/>
      <c r="C114" s="12"/>
      <c r="D114" s="80" t="s">
        <v>3001</v>
      </c>
      <c r="E114" s="81"/>
      <c r="F114" s="81"/>
      <c r="G114" s="81"/>
      <c r="H114" s="81"/>
      <c r="I114" s="81"/>
      <c r="J114" s="81"/>
      <c r="K114" s="106"/>
      <c r="L114" s="81"/>
      <c r="M114" s="81"/>
      <c r="N114" s="81"/>
      <c r="O114" s="81"/>
      <c r="P114" s="81"/>
      <c r="Q114" s="81"/>
      <c r="R114" s="81"/>
      <c r="S114" s="81"/>
      <c r="T114" s="81"/>
      <c r="U114" s="81"/>
      <c r="V114" s="81"/>
    </row>
    <row r="115" spans="2:22" s="21" customFormat="1">
      <c r="B115" s="11"/>
      <c r="C115" s="11"/>
      <c r="D115" s="11"/>
      <c r="E115" s="11"/>
      <c r="F115" s="11"/>
      <c r="G115" s="11"/>
      <c r="H115" s="11"/>
      <c r="I115" s="11"/>
      <c r="J115" s="11"/>
      <c r="K115" s="11"/>
      <c r="L115" s="11"/>
      <c r="M115" s="11"/>
      <c r="N115" s="11"/>
      <c r="O115" s="11"/>
      <c r="P115" s="11"/>
      <c r="Q115" s="11"/>
      <c r="R115" s="11"/>
      <c r="S115" s="11"/>
      <c r="T115" s="11"/>
      <c r="U115" s="11"/>
      <c r="V115" s="11"/>
    </row>
    <row r="116" spans="2:22" s="21" customFormat="1">
      <c r="B116" s="11"/>
      <c r="C116" s="11"/>
      <c r="D116" s="11" t="s">
        <v>177</v>
      </c>
      <c r="E116" s="11" t="s">
        <v>202</v>
      </c>
      <c r="F116" s="11" t="s">
        <v>1392</v>
      </c>
      <c r="G116" s="11" t="s">
        <v>1607</v>
      </c>
      <c r="H116" s="11" t="s">
        <v>255</v>
      </c>
      <c r="I116" s="11" t="s">
        <v>260</v>
      </c>
      <c r="J116" s="11" t="s">
        <v>3002</v>
      </c>
      <c r="K116" s="11" t="s">
        <v>2995</v>
      </c>
      <c r="L116" s="21" t="s">
        <v>184</v>
      </c>
      <c r="M116" s="11"/>
      <c r="N116" s="21" t="s">
        <v>2574</v>
      </c>
      <c r="O116" s="21" t="s">
        <v>2425</v>
      </c>
      <c r="Q116" s="7" t="s">
        <v>185</v>
      </c>
      <c r="R116" s="727"/>
      <c r="S116" s="389"/>
      <c r="T116" s="389"/>
      <c r="U116" s="389"/>
      <c r="V116" s="389"/>
    </row>
    <row r="117" spans="2:22" s="21" customFormat="1" ht="14.25" customHeight="1">
      <c r="B117" s="8"/>
      <c r="C117" s="8"/>
      <c r="D117" s="20" t="s">
        <v>177</v>
      </c>
      <c r="E117" s="20" t="s">
        <v>202</v>
      </c>
      <c r="F117" s="11" t="s">
        <v>1392</v>
      </c>
      <c r="G117" s="11" t="s">
        <v>1607</v>
      </c>
      <c r="H117" s="101" t="s">
        <v>255</v>
      </c>
      <c r="I117" s="11" t="s">
        <v>260</v>
      </c>
      <c r="J117" s="20" t="s">
        <v>3003</v>
      </c>
      <c r="K117" s="7" t="s">
        <v>2995</v>
      </c>
      <c r="L117" s="21" t="s">
        <v>184</v>
      </c>
      <c r="N117" s="21" t="s">
        <v>2574</v>
      </c>
      <c r="O117" s="21" t="s">
        <v>2425</v>
      </c>
      <c r="Q117" s="7" t="s">
        <v>185</v>
      </c>
      <c r="R117" s="727"/>
      <c r="S117" s="389"/>
      <c r="T117" s="389"/>
      <c r="U117" s="389"/>
      <c r="V117" s="389"/>
    </row>
    <row r="118" spans="2:22" s="21" customFormat="1">
      <c r="B118" s="29"/>
      <c r="C118" s="29"/>
      <c r="D118" s="29"/>
      <c r="E118" s="29"/>
      <c r="F118" s="29"/>
      <c r="G118" s="29"/>
      <c r="H118" s="737"/>
      <c r="I118" s="29"/>
      <c r="J118" s="29" t="s">
        <v>1544</v>
      </c>
      <c r="K118" s="29"/>
      <c r="L118" s="116"/>
      <c r="M118" s="29"/>
      <c r="N118" s="116"/>
      <c r="O118" s="29"/>
      <c r="P118" s="116"/>
      <c r="Q118" s="31" t="s">
        <v>185</v>
      </c>
      <c r="R118" s="363">
        <f>SUM(R116:R117)</f>
        <v>0</v>
      </c>
      <c r="S118" s="363">
        <f t="shared" ref="S118:V118" si="19">SUM(S116:S117)</f>
        <v>0</v>
      </c>
      <c r="T118" s="363">
        <f t="shared" si="19"/>
        <v>0</v>
      </c>
      <c r="U118" s="363">
        <f t="shared" si="19"/>
        <v>0</v>
      </c>
      <c r="V118" s="363">
        <f t="shared" si="19"/>
        <v>0</v>
      </c>
    </row>
    <row r="119" spans="2:22" s="21" customFormat="1" ht="18">
      <c r="B119" s="28" t="s">
        <v>3007</v>
      </c>
      <c r="C119" s="27"/>
      <c r="D119" s="27"/>
      <c r="E119" s="27"/>
      <c r="F119" s="27"/>
      <c r="G119" s="27"/>
      <c r="H119" s="27"/>
      <c r="I119" s="27"/>
      <c r="J119" s="27"/>
      <c r="K119" s="27"/>
      <c r="L119" s="27"/>
      <c r="M119" s="27"/>
      <c r="N119" s="27"/>
      <c r="O119" s="27"/>
      <c r="P119" s="27"/>
      <c r="Q119" s="27"/>
      <c r="R119" s="27"/>
      <c r="S119" s="27"/>
      <c r="T119" s="27"/>
      <c r="U119" s="27"/>
      <c r="V119" s="27"/>
    </row>
    <row r="120" spans="2:22" s="21" customFormat="1">
      <c r="B120" s="11"/>
      <c r="C120" s="11"/>
      <c r="D120" s="11"/>
      <c r="E120" s="11"/>
      <c r="F120" s="11"/>
      <c r="G120" s="11"/>
      <c r="H120" s="11"/>
      <c r="I120" s="11"/>
      <c r="J120" s="11"/>
      <c r="K120" s="11"/>
      <c r="L120" s="11"/>
      <c r="M120" s="11"/>
      <c r="N120" s="11"/>
      <c r="O120" s="11"/>
      <c r="P120" s="11"/>
      <c r="Q120" s="11"/>
      <c r="R120" s="11"/>
      <c r="S120" s="11"/>
      <c r="T120" s="11"/>
      <c r="U120" s="11"/>
      <c r="V120" s="11"/>
    </row>
    <row r="121" spans="2:22" s="21" customFormat="1" ht="14.25" customHeight="1">
      <c r="B121" s="12"/>
      <c r="C121" s="34" t="s">
        <v>2992</v>
      </c>
      <c r="D121" s="34"/>
      <c r="E121" s="33"/>
      <c r="F121" s="33"/>
      <c r="G121" s="33"/>
      <c r="H121" s="33"/>
      <c r="I121" s="33"/>
      <c r="J121" s="33"/>
      <c r="K121" s="33"/>
      <c r="L121" s="33"/>
      <c r="M121" s="33"/>
      <c r="N121" s="33"/>
      <c r="O121" s="33"/>
      <c r="P121" s="33"/>
      <c r="Q121" s="33"/>
      <c r="R121" s="33"/>
      <c r="S121" s="33"/>
      <c r="T121" s="33"/>
      <c r="U121" s="33"/>
      <c r="V121" s="33"/>
    </row>
    <row r="122" spans="2:22" s="21" customFormat="1">
      <c r="B122" s="11"/>
      <c r="C122" s="11"/>
      <c r="D122" s="11"/>
      <c r="E122" s="11"/>
      <c r="F122" s="11"/>
      <c r="G122" s="11"/>
      <c r="H122" s="11"/>
      <c r="I122" s="11"/>
      <c r="J122" s="11"/>
      <c r="K122" s="11"/>
      <c r="L122" s="11"/>
      <c r="M122" s="11"/>
      <c r="N122" s="11"/>
      <c r="O122" s="11"/>
      <c r="P122" s="11"/>
      <c r="Q122" s="11"/>
      <c r="R122" s="11"/>
      <c r="S122" s="11"/>
      <c r="T122" s="11"/>
      <c r="U122" s="11"/>
      <c r="V122" s="11"/>
    </row>
    <row r="123" spans="2:22" s="21" customFormat="1" ht="14.25" customHeight="1">
      <c r="B123" s="12"/>
      <c r="C123" s="12"/>
      <c r="D123" s="80" t="s">
        <v>2993</v>
      </c>
      <c r="E123" s="81"/>
      <c r="F123" s="81"/>
      <c r="G123" s="81"/>
      <c r="H123" s="81"/>
      <c r="I123" s="81"/>
      <c r="J123" s="81"/>
      <c r="K123" s="81"/>
      <c r="L123" s="81"/>
      <c r="M123" s="81"/>
      <c r="N123" s="81"/>
      <c r="O123" s="81"/>
      <c r="P123" s="81"/>
      <c r="Q123" s="81"/>
      <c r="R123" s="81"/>
      <c r="S123" s="81"/>
      <c r="T123" s="81"/>
      <c r="U123" s="81"/>
      <c r="V123" s="81"/>
    </row>
    <row r="124" spans="2:22" s="21" customFormat="1">
      <c r="B124" s="11"/>
      <c r="C124" s="11"/>
      <c r="D124" s="11"/>
      <c r="E124" s="11"/>
      <c r="F124" s="11"/>
      <c r="G124" s="11"/>
      <c r="H124" s="11"/>
      <c r="I124" s="11"/>
      <c r="J124" s="11"/>
      <c r="K124" s="11"/>
      <c r="L124" s="11"/>
      <c r="M124" s="11"/>
      <c r="N124" s="11"/>
      <c r="O124" s="11"/>
      <c r="P124" s="11"/>
      <c r="Q124" s="11"/>
      <c r="R124" s="11"/>
      <c r="S124" s="11"/>
      <c r="T124" s="11"/>
      <c r="U124" s="11"/>
      <c r="V124" s="11"/>
    </row>
    <row r="125" spans="2:22" s="21" customFormat="1" ht="14.25" customHeight="1">
      <c r="B125" s="8"/>
      <c r="C125" s="8"/>
      <c r="D125" s="20" t="s">
        <v>177</v>
      </c>
      <c r="E125" s="20" t="s">
        <v>202</v>
      </c>
      <c r="F125" s="20" t="s">
        <v>182</v>
      </c>
      <c r="G125" s="7"/>
      <c r="H125" s="11" t="s">
        <v>255</v>
      </c>
      <c r="I125" s="11" t="s">
        <v>258</v>
      </c>
      <c r="J125" s="20" t="s">
        <v>2994</v>
      </c>
      <c r="K125" s="7" t="s">
        <v>2995</v>
      </c>
      <c r="M125" s="21" t="s">
        <v>1687</v>
      </c>
      <c r="Q125" s="7" t="s">
        <v>3008</v>
      </c>
      <c r="R125" s="1315"/>
      <c r="S125" s="1315"/>
      <c r="T125" s="1315"/>
      <c r="U125" s="389"/>
      <c r="V125" s="389"/>
    </row>
    <row r="126" spans="2:22" s="21" customFormat="1" ht="14.25" customHeight="1">
      <c r="B126" s="8"/>
      <c r="C126" s="8"/>
      <c r="D126" s="20" t="s">
        <v>177</v>
      </c>
      <c r="E126" s="20" t="s">
        <v>202</v>
      </c>
      <c r="F126" s="20" t="s">
        <v>182</v>
      </c>
      <c r="G126" s="7"/>
      <c r="H126" s="11" t="s">
        <v>255</v>
      </c>
      <c r="I126" s="11" t="s">
        <v>258</v>
      </c>
      <c r="J126" s="20" t="s">
        <v>2996</v>
      </c>
      <c r="K126" s="7" t="s">
        <v>2995</v>
      </c>
      <c r="M126" s="21" t="s">
        <v>1687</v>
      </c>
      <c r="Q126" s="7" t="s">
        <v>3008</v>
      </c>
      <c r="R126" s="1315"/>
      <c r="S126" s="1315"/>
      <c r="T126" s="1315"/>
      <c r="U126" s="389"/>
      <c r="V126" s="389"/>
    </row>
    <row r="127" spans="2:22" s="21" customFormat="1">
      <c r="B127" s="11"/>
      <c r="C127" s="11"/>
      <c r="D127" s="11" t="s">
        <v>177</v>
      </c>
      <c r="E127" s="11" t="s">
        <v>202</v>
      </c>
      <c r="F127" s="11" t="s">
        <v>182</v>
      </c>
      <c r="G127" s="11"/>
      <c r="H127" s="101" t="s">
        <v>255</v>
      </c>
      <c r="I127" s="11" t="s">
        <v>258</v>
      </c>
      <c r="J127" s="11" t="s">
        <v>2997</v>
      </c>
      <c r="K127" s="11" t="s">
        <v>2995</v>
      </c>
      <c r="M127" s="21" t="s">
        <v>1687</v>
      </c>
      <c r="O127" s="11"/>
      <c r="Q127" s="7" t="s">
        <v>3008</v>
      </c>
      <c r="R127" s="1315"/>
      <c r="S127" s="1315"/>
      <c r="T127" s="1315"/>
      <c r="U127" s="389"/>
      <c r="V127" s="389"/>
    </row>
    <row r="129" spans="3:17" s="21" customFormat="1" ht="14.25" customHeight="1">
      <c r="C129" s="12"/>
      <c r="D129" s="80" t="s">
        <v>2998</v>
      </c>
      <c r="E129" s="81"/>
      <c r="F129" s="81"/>
      <c r="G129" s="81"/>
      <c r="H129" s="81"/>
      <c r="I129" s="81"/>
      <c r="J129" s="81"/>
      <c r="K129" s="106"/>
      <c r="L129" s="81"/>
      <c r="M129" s="81"/>
      <c r="N129" s="81"/>
      <c r="O129" s="81"/>
      <c r="P129" s="81"/>
      <c r="Q129" s="81"/>
    </row>
    <row r="130" spans="3:17" s="21" customFormat="1">
      <c r="C130" s="11"/>
      <c r="D130" s="11"/>
      <c r="E130" s="11"/>
      <c r="F130" s="11"/>
      <c r="G130" s="11"/>
      <c r="H130" s="11"/>
      <c r="I130" s="11"/>
      <c r="J130" s="11"/>
      <c r="K130" s="11"/>
      <c r="L130" s="11"/>
      <c r="M130" s="11"/>
      <c r="N130" s="11"/>
      <c r="O130" s="11"/>
      <c r="P130" s="11"/>
      <c r="Q130" s="11"/>
    </row>
    <row r="131" spans="3:17" s="21" customFormat="1" ht="14.25" customHeight="1">
      <c r="C131" s="8"/>
      <c r="D131" s="20" t="s">
        <v>177</v>
      </c>
      <c r="E131" s="20" t="s">
        <v>202</v>
      </c>
      <c r="F131" s="7" t="s">
        <v>182</v>
      </c>
      <c r="G131" s="7"/>
      <c r="H131" s="11" t="s">
        <v>255</v>
      </c>
      <c r="I131" s="11" t="s">
        <v>258</v>
      </c>
      <c r="J131" s="20" t="s">
        <v>440</v>
      </c>
      <c r="K131" s="7" t="s">
        <v>2995</v>
      </c>
      <c r="M131" s="21" t="s">
        <v>1687</v>
      </c>
      <c r="Q131" s="7" t="s">
        <v>3008</v>
      </c>
    </row>
    <row r="132" spans="3:17" s="21" customFormat="1" ht="14.25" customHeight="1">
      <c r="C132" s="8"/>
      <c r="D132" s="20" t="s">
        <v>177</v>
      </c>
      <c r="E132" s="20" t="s">
        <v>202</v>
      </c>
      <c r="F132" s="7" t="s">
        <v>182</v>
      </c>
      <c r="G132" s="7"/>
      <c r="H132" s="11" t="s">
        <v>255</v>
      </c>
      <c r="I132" s="11" t="s">
        <v>258</v>
      </c>
      <c r="J132" s="20" t="s">
        <v>2999</v>
      </c>
      <c r="K132" s="7" t="s">
        <v>2995</v>
      </c>
      <c r="M132" s="21" t="s">
        <v>1687</v>
      </c>
      <c r="Q132" s="7" t="s">
        <v>3008</v>
      </c>
    </row>
    <row r="133" spans="3:17" s="21" customFormat="1" ht="13.5" customHeight="1">
      <c r="C133" s="11"/>
      <c r="D133" s="11" t="s">
        <v>177</v>
      </c>
      <c r="E133" s="11" t="s">
        <v>202</v>
      </c>
      <c r="F133" s="7" t="s">
        <v>182</v>
      </c>
      <c r="G133" s="11"/>
      <c r="H133" s="101" t="s">
        <v>255</v>
      </c>
      <c r="I133" s="11" t="s">
        <v>258</v>
      </c>
      <c r="J133" s="11" t="s">
        <v>3000</v>
      </c>
      <c r="K133" s="11" t="s">
        <v>2995</v>
      </c>
      <c r="M133" s="21" t="s">
        <v>1687</v>
      </c>
      <c r="O133" s="11"/>
      <c r="Q133" s="7" t="s">
        <v>3008</v>
      </c>
    </row>
    <row r="134" spans="3:17" s="21" customFormat="1" ht="14.25" customHeight="1">
      <c r="C134" s="8"/>
      <c r="D134" s="20" t="s">
        <v>177</v>
      </c>
      <c r="E134" s="20" t="s">
        <v>202</v>
      </c>
      <c r="F134" s="7" t="s">
        <v>182</v>
      </c>
      <c r="G134" s="7"/>
      <c r="H134" s="11" t="s">
        <v>255</v>
      </c>
      <c r="I134" s="11" t="s">
        <v>258</v>
      </c>
      <c r="J134" s="11" t="s">
        <v>3005</v>
      </c>
      <c r="K134" s="7" t="s">
        <v>2995</v>
      </c>
      <c r="M134" s="21" t="s">
        <v>1687</v>
      </c>
      <c r="Q134" s="7" t="s">
        <v>3008</v>
      </c>
    </row>
    <row r="135" spans="3:17" s="21" customFormat="1" ht="13.5" customHeight="1">
      <c r="C135" s="11"/>
      <c r="D135" s="11" t="s">
        <v>177</v>
      </c>
      <c r="E135" s="11" t="s">
        <v>202</v>
      </c>
      <c r="F135" s="7" t="s">
        <v>182</v>
      </c>
      <c r="G135" s="11"/>
      <c r="H135" s="101" t="s">
        <v>255</v>
      </c>
      <c r="I135" s="11" t="s">
        <v>258</v>
      </c>
      <c r="J135" s="11" t="s">
        <v>461</v>
      </c>
      <c r="K135" s="11" t="s">
        <v>2995</v>
      </c>
      <c r="M135" s="21" t="s">
        <v>1687</v>
      </c>
      <c r="O135" s="11"/>
      <c r="Q135" s="7" t="s">
        <v>3008</v>
      </c>
    </row>
    <row r="136" spans="3:17" s="21" customFormat="1" ht="13.5" customHeight="1">
      <c r="C136" s="11"/>
      <c r="D136" s="11"/>
      <c r="E136" s="11"/>
      <c r="F136" s="7"/>
      <c r="G136" s="11"/>
      <c r="H136" s="101"/>
      <c r="I136" s="11"/>
      <c r="J136" s="11"/>
      <c r="K136" s="11"/>
      <c r="M136" s="11"/>
      <c r="O136" s="11"/>
      <c r="Q136" s="7"/>
    </row>
    <row r="137" spans="3:17" s="21" customFormat="1" ht="14.25" customHeight="1">
      <c r="C137" s="12"/>
      <c r="D137" s="80" t="s">
        <v>3001</v>
      </c>
      <c r="E137" s="81"/>
      <c r="F137" s="81"/>
      <c r="G137" s="81"/>
      <c r="H137" s="81"/>
      <c r="I137" s="81"/>
      <c r="J137" s="81"/>
      <c r="K137" s="106"/>
      <c r="L137" s="81"/>
      <c r="M137" s="81"/>
      <c r="N137" s="81"/>
      <c r="O137" s="81"/>
      <c r="P137" s="81"/>
      <c r="Q137" s="81"/>
    </row>
    <row r="138" spans="3:17" s="21" customFormat="1">
      <c r="C138" s="11"/>
      <c r="D138" s="11"/>
      <c r="E138" s="11"/>
      <c r="F138" s="11"/>
      <c r="G138" s="11"/>
      <c r="H138" s="11"/>
      <c r="I138" s="11"/>
      <c r="J138" s="11"/>
      <c r="K138" s="11"/>
      <c r="L138" s="11"/>
      <c r="M138" s="11"/>
      <c r="N138" s="11"/>
      <c r="O138" s="11"/>
      <c r="P138" s="11"/>
      <c r="Q138" s="11"/>
    </row>
    <row r="139" spans="3:17" s="21" customFormat="1">
      <c r="C139" s="11"/>
      <c r="D139" s="11" t="s">
        <v>177</v>
      </c>
      <c r="E139" s="11" t="s">
        <v>202</v>
      </c>
      <c r="F139" s="11" t="s">
        <v>1392</v>
      </c>
      <c r="G139" s="11" t="s">
        <v>1607</v>
      </c>
      <c r="H139" s="11" t="s">
        <v>255</v>
      </c>
      <c r="I139" s="11" t="s">
        <v>258</v>
      </c>
      <c r="J139" s="11" t="s">
        <v>3002</v>
      </c>
      <c r="K139" s="11" t="s">
        <v>2995</v>
      </c>
      <c r="M139" s="21" t="s">
        <v>2829</v>
      </c>
      <c r="O139" s="11"/>
      <c r="Q139" s="7" t="s">
        <v>197</v>
      </c>
    </row>
    <row r="140" spans="3:17" s="21" customFormat="1" ht="14.25" customHeight="1">
      <c r="C140" s="8"/>
      <c r="D140" s="20" t="s">
        <v>177</v>
      </c>
      <c r="E140" s="20" t="s">
        <v>202</v>
      </c>
      <c r="F140" s="11" t="s">
        <v>1392</v>
      </c>
      <c r="G140" s="11" t="s">
        <v>1607</v>
      </c>
      <c r="H140" s="101" t="s">
        <v>255</v>
      </c>
      <c r="I140" s="11" t="s">
        <v>258</v>
      </c>
      <c r="J140" s="20" t="s">
        <v>3003</v>
      </c>
      <c r="K140" s="7" t="s">
        <v>2995</v>
      </c>
      <c r="M140" s="21" t="s">
        <v>2829</v>
      </c>
      <c r="Q140" s="7" t="s">
        <v>197</v>
      </c>
    </row>
    <row r="141" spans="3:17" s="21" customFormat="1">
      <c r="C141" s="11"/>
      <c r="D141" s="11"/>
      <c r="E141" s="11"/>
      <c r="F141" s="11"/>
      <c r="G141" s="11"/>
      <c r="H141" s="11"/>
      <c r="I141" s="11"/>
      <c r="J141" s="11"/>
      <c r="K141" s="11"/>
      <c r="L141" s="11"/>
      <c r="M141" s="11"/>
      <c r="N141" s="11"/>
      <c r="O141" s="11"/>
      <c r="P141" s="11"/>
      <c r="Q141" s="11"/>
    </row>
    <row r="142" spans="3:17" s="21" customFormat="1" ht="14.25" customHeight="1">
      <c r="C142" s="34" t="s">
        <v>3004</v>
      </c>
      <c r="D142" s="34"/>
      <c r="E142" s="33"/>
      <c r="F142" s="33"/>
      <c r="G142" s="33"/>
      <c r="H142" s="33"/>
      <c r="I142" s="33"/>
      <c r="J142" s="33"/>
      <c r="K142" s="33"/>
      <c r="L142" s="33"/>
      <c r="M142" s="33"/>
      <c r="N142" s="33"/>
      <c r="O142" s="33"/>
      <c r="P142" s="33"/>
      <c r="Q142" s="33"/>
    </row>
    <row r="143" spans="3:17" s="21" customFormat="1">
      <c r="C143" s="11"/>
      <c r="D143" s="11"/>
      <c r="E143" s="11"/>
      <c r="F143" s="11"/>
      <c r="G143" s="11"/>
      <c r="H143" s="11"/>
      <c r="I143" s="11"/>
      <c r="J143" s="11"/>
      <c r="K143" s="11"/>
      <c r="L143" s="11"/>
      <c r="M143" s="11"/>
      <c r="N143" s="11"/>
      <c r="O143" s="11"/>
      <c r="P143" s="11"/>
      <c r="Q143" s="11"/>
    </row>
    <row r="144" spans="3:17" s="21" customFormat="1" ht="14.25" customHeight="1">
      <c r="C144" s="12"/>
      <c r="D144" s="80" t="s">
        <v>2993</v>
      </c>
      <c r="E144" s="81"/>
      <c r="F144" s="81"/>
      <c r="G144" s="81"/>
      <c r="H144" s="81"/>
      <c r="I144" s="81"/>
      <c r="J144" s="81"/>
      <c r="K144" s="106"/>
      <c r="L144" s="81"/>
      <c r="M144" s="81"/>
      <c r="N144" s="81"/>
      <c r="O144" s="81"/>
      <c r="P144" s="81"/>
      <c r="Q144" s="81"/>
    </row>
    <row r="146" spans="4:17" s="21" customFormat="1" ht="14.25" customHeight="1">
      <c r="D146" s="20" t="s">
        <v>177</v>
      </c>
      <c r="E146" s="20" t="s">
        <v>202</v>
      </c>
      <c r="F146" s="20" t="s">
        <v>182</v>
      </c>
      <c r="G146" s="7"/>
      <c r="H146" s="11" t="s">
        <v>255</v>
      </c>
      <c r="I146" s="11" t="s">
        <v>260</v>
      </c>
      <c r="J146" s="20" t="s">
        <v>2994</v>
      </c>
      <c r="K146" s="7" t="s">
        <v>2995</v>
      </c>
      <c r="M146" s="21" t="s">
        <v>1687</v>
      </c>
      <c r="Q146" s="7" t="s">
        <v>3008</v>
      </c>
    </row>
    <row r="147" spans="4:17" s="21" customFormat="1" ht="14.25" customHeight="1">
      <c r="D147" s="20" t="s">
        <v>177</v>
      </c>
      <c r="E147" s="20" t="s">
        <v>202</v>
      </c>
      <c r="F147" s="20" t="s">
        <v>182</v>
      </c>
      <c r="G147" s="7"/>
      <c r="H147" s="11" t="s">
        <v>255</v>
      </c>
      <c r="I147" s="11" t="s">
        <v>260</v>
      </c>
      <c r="J147" s="20" t="s">
        <v>2996</v>
      </c>
      <c r="K147" s="7" t="s">
        <v>2995</v>
      </c>
      <c r="M147" s="21" t="s">
        <v>1687</v>
      </c>
      <c r="Q147" s="7" t="s">
        <v>3008</v>
      </c>
    </row>
    <row r="148" spans="4:17" s="21" customFormat="1">
      <c r="D148" s="11" t="s">
        <v>177</v>
      </c>
      <c r="E148" s="11" t="s">
        <v>202</v>
      </c>
      <c r="F148" s="11" t="s">
        <v>182</v>
      </c>
      <c r="G148" s="11"/>
      <c r="H148" s="101" t="s">
        <v>255</v>
      </c>
      <c r="I148" s="11" t="s">
        <v>260</v>
      </c>
      <c r="J148" s="11" t="s">
        <v>2997</v>
      </c>
      <c r="K148" s="11" t="s">
        <v>2995</v>
      </c>
      <c r="M148" s="21" t="s">
        <v>1687</v>
      </c>
      <c r="O148" s="11"/>
      <c r="Q148" s="7" t="s">
        <v>3008</v>
      </c>
    </row>
    <row r="149" spans="4:17" s="21" customFormat="1">
      <c r="D149" s="11"/>
      <c r="E149" s="11"/>
      <c r="F149" s="11"/>
      <c r="G149" s="11"/>
      <c r="H149" s="11"/>
      <c r="I149" s="11"/>
      <c r="J149" s="11"/>
      <c r="K149" s="11"/>
      <c r="L149" s="11"/>
      <c r="M149" s="11"/>
      <c r="N149" s="11"/>
      <c r="O149" s="11"/>
      <c r="P149" s="11"/>
      <c r="Q149" s="11"/>
    </row>
    <row r="150" spans="4:17" s="21" customFormat="1" ht="14.25" customHeight="1">
      <c r="D150" s="80" t="s">
        <v>2998</v>
      </c>
      <c r="E150" s="81"/>
      <c r="F150" s="81"/>
      <c r="G150" s="81"/>
      <c r="H150" s="81"/>
      <c r="I150" s="81"/>
      <c r="J150" s="81"/>
      <c r="K150" s="106"/>
      <c r="L150" s="81"/>
      <c r="M150" s="81"/>
      <c r="N150" s="81"/>
      <c r="O150" s="81"/>
      <c r="P150" s="81"/>
      <c r="Q150" s="81"/>
    </row>
    <row r="151" spans="4:17" s="21" customFormat="1">
      <c r="D151" s="11"/>
      <c r="E151" s="11"/>
      <c r="F151" s="11"/>
      <c r="G151" s="11"/>
      <c r="H151" s="11"/>
      <c r="I151" s="11"/>
      <c r="J151" s="11"/>
      <c r="K151" s="11"/>
      <c r="L151" s="11"/>
      <c r="M151" s="11"/>
      <c r="N151" s="11"/>
      <c r="O151" s="11"/>
      <c r="P151" s="11"/>
      <c r="Q151" s="11"/>
    </row>
    <row r="152" spans="4:17" s="21" customFormat="1" ht="14.25" customHeight="1">
      <c r="D152" s="20" t="s">
        <v>177</v>
      </c>
      <c r="E152" s="20" t="s">
        <v>202</v>
      </c>
      <c r="F152" s="7" t="s">
        <v>182</v>
      </c>
      <c r="G152" s="7"/>
      <c r="H152" s="11" t="s">
        <v>255</v>
      </c>
      <c r="I152" s="11" t="s">
        <v>260</v>
      </c>
      <c r="J152" s="20" t="s">
        <v>440</v>
      </c>
      <c r="K152" s="7" t="s">
        <v>2995</v>
      </c>
      <c r="M152" s="21" t="s">
        <v>1687</v>
      </c>
      <c r="Q152" s="7" t="s">
        <v>3008</v>
      </c>
    </row>
    <row r="153" spans="4:17" s="21" customFormat="1" ht="14.25" customHeight="1">
      <c r="D153" s="20" t="s">
        <v>177</v>
      </c>
      <c r="E153" s="20" t="s">
        <v>202</v>
      </c>
      <c r="F153" s="7" t="s">
        <v>182</v>
      </c>
      <c r="G153" s="7"/>
      <c r="H153" s="11" t="s">
        <v>255</v>
      </c>
      <c r="I153" s="11" t="s">
        <v>260</v>
      </c>
      <c r="J153" s="20" t="s">
        <v>2999</v>
      </c>
      <c r="K153" s="7" t="s">
        <v>2995</v>
      </c>
      <c r="M153" s="21" t="s">
        <v>1687</v>
      </c>
      <c r="Q153" s="7" t="s">
        <v>3008</v>
      </c>
    </row>
    <row r="154" spans="4:17" s="21" customFormat="1">
      <c r="D154" s="11" t="s">
        <v>177</v>
      </c>
      <c r="E154" s="11" t="s">
        <v>202</v>
      </c>
      <c r="F154" s="7" t="s">
        <v>182</v>
      </c>
      <c r="G154" s="11"/>
      <c r="H154" s="101" t="s">
        <v>255</v>
      </c>
      <c r="I154" s="11" t="s">
        <v>260</v>
      </c>
      <c r="J154" s="11" t="s">
        <v>3000</v>
      </c>
      <c r="K154" s="11" t="s">
        <v>2995</v>
      </c>
      <c r="M154" s="21" t="s">
        <v>1687</v>
      </c>
      <c r="O154" s="11"/>
      <c r="Q154" s="7" t="s">
        <v>3008</v>
      </c>
    </row>
    <row r="155" spans="4:17" s="21" customFormat="1" ht="14.25" customHeight="1">
      <c r="D155" s="20" t="s">
        <v>177</v>
      </c>
      <c r="E155" s="20" t="s">
        <v>202</v>
      </c>
      <c r="F155" s="7" t="s">
        <v>182</v>
      </c>
      <c r="G155" s="7"/>
      <c r="H155" s="11" t="s">
        <v>255</v>
      </c>
      <c r="I155" s="11" t="s">
        <v>260</v>
      </c>
      <c r="J155" s="11" t="s">
        <v>3005</v>
      </c>
      <c r="K155" s="7" t="s">
        <v>2995</v>
      </c>
      <c r="M155" s="21" t="s">
        <v>1687</v>
      </c>
      <c r="Q155" s="7" t="s">
        <v>3008</v>
      </c>
    </row>
    <row r="156" spans="4:17" s="21" customFormat="1">
      <c r="D156" s="11" t="s">
        <v>177</v>
      </c>
      <c r="E156" s="11" t="s">
        <v>202</v>
      </c>
      <c r="F156" s="7" t="s">
        <v>182</v>
      </c>
      <c r="G156" s="11"/>
      <c r="H156" s="101" t="s">
        <v>255</v>
      </c>
      <c r="I156" s="11" t="s">
        <v>260</v>
      </c>
      <c r="J156" s="11" t="s">
        <v>461</v>
      </c>
      <c r="K156" s="11" t="s">
        <v>2995</v>
      </c>
      <c r="M156" s="21" t="s">
        <v>1687</v>
      </c>
      <c r="O156" s="11"/>
      <c r="Q156" s="7" t="s">
        <v>3008</v>
      </c>
    </row>
    <row r="157" spans="4:17" s="21" customFormat="1">
      <c r="D157" s="11"/>
      <c r="E157" s="11"/>
      <c r="F157" s="11"/>
      <c r="G157" s="11"/>
      <c r="H157" s="11"/>
      <c r="I157" s="11"/>
      <c r="J157" s="11"/>
      <c r="K157" s="11"/>
      <c r="L157" s="11"/>
      <c r="M157" s="11"/>
      <c r="N157" s="11"/>
      <c r="O157" s="11"/>
      <c r="P157" s="11"/>
      <c r="Q157" s="11"/>
    </row>
    <row r="158" spans="4:17" s="21" customFormat="1" ht="14.25" customHeight="1">
      <c r="D158" s="80" t="s">
        <v>3001</v>
      </c>
      <c r="E158" s="81"/>
      <c r="F158" s="81"/>
      <c r="G158" s="81"/>
      <c r="H158" s="81"/>
      <c r="I158" s="81"/>
      <c r="J158" s="81"/>
      <c r="K158" s="106"/>
      <c r="L158" s="81"/>
      <c r="M158" s="81"/>
      <c r="N158" s="81"/>
      <c r="O158" s="81"/>
      <c r="P158" s="81"/>
      <c r="Q158" s="81"/>
    </row>
    <row r="159" spans="4:17" s="21" customFormat="1">
      <c r="D159" s="11"/>
      <c r="E159" s="11"/>
      <c r="F159" s="11"/>
      <c r="G159" s="11"/>
      <c r="H159" s="11"/>
      <c r="I159" s="11"/>
      <c r="J159" s="11"/>
      <c r="K159" s="11"/>
      <c r="L159" s="11"/>
      <c r="M159" s="11"/>
      <c r="N159" s="11"/>
      <c r="O159" s="11"/>
      <c r="P159" s="11"/>
      <c r="Q159" s="11"/>
    </row>
    <row r="160" spans="4:17" s="21" customFormat="1">
      <c r="D160" s="11" t="s">
        <v>177</v>
      </c>
      <c r="E160" s="11" t="s">
        <v>202</v>
      </c>
      <c r="F160" s="11" t="s">
        <v>1392</v>
      </c>
      <c r="G160" s="11" t="s">
        <v>1607</v>
      </c>
      <c r="H160" s="11" t="s">
        <v>255</v>
      </c>
      <c r="I160" s="11" t="s">
        <v>260</v>
      </c>
      <c r="J160" s="11" t="s">
        <v>3002</v>
      </c>
      <c r="K160" s="11" t="s">
        <v>2995</v>
      </c>
      <c r="M160" s="21" t="s">
        <v>2829</v>
      </c>
      <c r="O160" s="11"/>
      <c r="Q160" s="7" t="s">
        <v>197</v>
      </c>
    </row>
    <row r="161" spans="2:22" s="21" customFormat="1" ht="14.25" customHeight="1">
      <c r="B161" s="8"/>
      <c r="C161" s="8"/>
      <c r="D161" s="20" t="s">
        <v>177</v>
      </c>
      <c r="E161" s="20" t="s">
        <v>202</v>
      </c>
      <c r="F161" s="11" t="s">
        <v>1392</v>
      </c>
      <c r="G161" s="11" t="s">
        <v>1607</v>
      </c>
      <c r="H161" s="101" t="s">
        <v>255</v>
      </c>
      <c r="I161" s="11" t="s">
        <v>260</v>
      </c>
      <c r="J161" s="20" t="s">
        <v>3003</v>
      </c>
      <c r="K161" s="7" t="s">
        <v>2995</v>
      </c>
      <c r="M161" s="21" t="s">
        <v>2829</v>
      </c>
      <c r="Q161" s="7" t="s">
        <v>197</v>
      </c>
      <c r="R161" s="1412"/>
      <c r="S161" s="1413"/>
      <c r="T161" s="1413"/>
      <c r="U161" s="1413"/>
      <c r="V161" s="1413"/>
    </row>
    <row r="162" spans="2:22" s="21" customFormat="1" ht="13.5" customHeight="1">
      <c r="B162" s="8"/>
      <c r="C162" s="8"/>
      <c r="D162" s="20"/>
      <c r="E162" s="20"/>
      <c r="F162" s="11"/>
      <c r="G162" s="11"/>
      <c r="H162" s="101"/>
      <c r="I162" s="11"/>
      <c r="J162" s="20"/>
      <c r="K162" s="7"/>
      <c r="Q162" s="7"/>
      <c r="R162" s="187"/>
      <c r="S162" s="187"/>
      <c r="T162" s="187"/>
      <c r="U162" s="187"/>
      <c r="V162" s="187"/>
    </row>
    <row r="163" spans="2:22" s="21" customFormat="1" ht="18">
      <c r="B163" s="28" t="s">
        <v>3009</v>
      </c>
      <c r="C163" s="27"/>
      <c r="D163" s="27"/>
      <c r="E163" s="27"/>
      <c r="F163" s="27"/>
      <c r="G163" s="27"/>
      <c r="H163" s="27"/>
      <c r="I163" s="27"/>
      <c r="J163" s="27"/>
      <c r="K163" s="27"/>
      <c r="L163" s="27"/>
      <c r="M163" s="27"/>
      <c r="N163" s="27"/>
      <c r="O163" s="27"/>
      <c r="P163" s="27"/>
      <c r="Q163" s="27"/>
      <c r="R163" s="27"/>
      <c r="S163" s="27"/>
      <c r="T163" s="27"/>
      <c r="U163" s="27"/>
      <c r="V163" s="27"/>
    </row>
    <row r="164" spans="2:22" s="21" customFormat="1">
      <c r="B164" s="11"/>
      <c r="C164" s="11"/>
      <c r="D164" s="11"/>
      <c r="E164" s="11"/>
      <c r="F164" s="11"/>
      <c r="G164" s="11"/>
      <c r="H164" s="11"/>
      <c r="I164" s="11"/>
      <c r="J164" s="11"/>
      <c r="K164" s="11"/>
      <c r="L164" s="11"/>
      <c r="M164" s="11"/>
      <c r="N164" s="11"/>
      <c r="O164" s="11"/>
      <c r="P164" s="11"/>
      <c r="Q164" s="11"/>
      <c r="R164" s="11"/>
      <c r="S164" s="11"/>
      <c r="T164" s="11"/>
      <c r="U164" s="11"/>
      <c r="V164" s="11"/>
    </row>
    <row r="165" spans="2:22" s="21" customFormat="1" ht="14.25" customHeight="1">
      <c r="B165" s="12"/>
      <c r="C165" s="34" t="s">
        <v>2992</v>
      </c>
      <c r="D165" s="34"/>
      <c r="E165" s="33"/>
      <c r="F165" s="33"/>
      <c r="G165" s="33"/>
      <c r="H165" s="33"/>
      <c r="I165" s="33"/>
      <c r="J165" s="33"/>
      <c r="K165" s="33"/>
      <c r="L165" s="33"/>
      <c r="M165" s="33"/>
      <c r="N165" s="33"/>
      <c r="O165" s="33"/>
      <c r="P165" s="33"/>
      <c r="Q165" s="33"/>
      <c r="R165" s="33"/>
      <c r="S165" s="33"/>
      <c r="T165" s="33"/>
      <c r="U165" s="33"/>
      <c r="V165" s="33"/>
    </row>
    <row r="166" spans="2:22" s="21" customFormat="1">
      <c r="B166" s="11"/>
      <c r="C166" s="11"/>
      <c r="D166" s="11"/>
      <c r="E166" s="11"/>
      <c r="F166" s="11"/>
      <c r="G166" s="11"/>
      <c r="H166" s="11"/>
      <c r="I166" s="11"/>
      <c r="J166" s="11"/>
      <c r="K166" s="11"/>
      <c r="L166" s="11"/>
      <c r="M166" s="11"/>
      <c r="N166" s="11"/>
      <c r="O166" s="11"/>
      <c r="P166" s="11"/>
      <c r="Q166" s="11"/>
      <c r="R166" s="11"/>
      <c r="S166" s="11"/>
      <c r="T166" s="11"/>
      <c r="U166" s="11"/>
      <c r="V166" s="11"/>
    </row>
    <row r="167" spans="2:22" s="21" customFormat="1" ht="14.25" customHeight="1">
      <c r="B167" s="12"/>
      <c r="C167" s="12"/>
      <c r="D167" s="80" t="s">
        <v>2993</v>
      </c>
      <c r="E167" s="81"/>
      <c r="F167" s="81"/>
      <c r="G167" s="81"/>
      <c r="H167" s="81"/>
      <c r="I167" s="81"/>
      <c r="J167" s="81"/>
      <c r="K167" s="106"/>
      <c r="L167" s="81"/>
      <c r="M167" s="81"/>
      <c r="N167" s="81"/>
      <c r="O167" s="81"/>
      <c r="P167" s="81"/>
      <c r="Q167" s="81"/>
      <c r="R167" s="81"/>
      <c r="S167" s="81"/>
      <c r="T167" s="81"/>
      <c r="U167" s="81"/>
      <c r="V167" s="81"/>
    </row>
    <row r="168" spans="2:22" s="21" customFormat="1">
      <c r="B168" s="11"/>
      <c r="C168" s="11"/>
      <c r="D168" s="11"/>
      <c r="E168" s="11"/>
      <c r="F168" s="11"/>
      <c r="G168" s="11"/>
      <c r="H168" s="11"/>
      <c r="I168" s="11"/>
      <c r="J168" s="11"/>
      <c r="K168" s="11"/>
      <c r="L168" s="11"/>
      <c r="M168" s="11"/>
      <c r="N168" s="11"/>
      <c r="O168" s="11"/>
      <c r="P168" s="11"/>
      <c r="Q168" s="11"/>
      <c r="R168" s="11"/>
      <c r="S168" s="11"/>
      <c r="T168" s="11"/>
      <c r="U168" s="11"/>
      <c r="V168" s="11"/>
    </row>
    <row r="169" spans="2:22" s="21" customFormat="1" ht="14.25" customHeight="1">
      <c r="B169" s="8"/>
      <c r="C169" s="8"/>
      <c r="D169" s="20" t="s">
        <v>177</v>
      </c>
      <c r="E169" s="20" t="s">
        <v>202</v>
      </c>
      <c r="F169" s="20" t="s">
        <v>182</v>
      </c>
      <c r="G169" s="7"/>
      <c r="H169" s="11" t="s">
        <v>255</v>
      </c>
      <c r="I169" s="11" t="s">
        <v>258</v>
      </c>
      <c r="J169" s="20" t="s">
        <v>2994</v>
      </c>
      <c r="K169" s="7" t="s">
        <v>2995</v>
      </c>
      <c r="L169" s="21" t="s">
        <v>184</v>
      </c>
      <c r="P169" s="21" t="s">
        <v>2553</v>
      </c>
      <c r="Q169" s="7" t="s">
        <v>185</v>
      </c>
      <c r="R169" s="1118">
        <f t="shared" ref="R169:V171" si="20">R35+R81</f>
        <v>0</v>
      </c>
      <c r="S169" s="1118">
        <f t="shared" si="20"/>
        <v>0</v>
      </c>
      <c r="T169" s="1118">
        <f t="shared" si="20"/>
        <v>0</v>
      </c>
      <c r="U169" s="1118">
        <f t="shared" si="20"/>
        <v>0</v>
      </c>
      <c r="V169" s="1118">
        <f t="shared" si="20"/>
        <v>0</v>
      </c>
    </row>
    <row r="170" spans="2:22" s="21" customFormat="1" ht="14.25" customHeight="1">
      <c r="B170" s="8"/>
      <c r="C170" s="8"/>
      <c r="D170" s="20" t="s">
        <v>177</v>
      </c>
      <c r="E170" s="20" t="s">
        <v>202</v>
      </c>
      <c r="F170" s="20" t="s">
        <v>182</v>
      </c>
      <c r="G170" s="7"/>
      <c r="H170" s="11" t="s">
        <v>255</v>
      </c>
      <c r="I170" s="11" t="s">
        <v>258</v>
      </c>
      <c r="J170" s="20" t="s">
        <v>2996</v>
      </c>
      <c r="K170" s="7" t="s">
        <v>2995</v>
      </c>
      <c r="L170" s="21" t="s">
        <v>184</v>
      </c>
      <c r="P170" s="21" t="s">
        <v>2553</v>
      </c>
      <c r="Q170" s="7" t="s">
        <v>185</v>
      </c>
      <c r="R170" s="1118">
        <f t="shared" si="20"/>
        <v>0</v>
      </c>
      <c r="S170" s="1118">
        <f t="shared" si="20"/>
        <v>0</v>
      </c>
      <c r="T170" s="1118">
        <f t="shared" si="20"/>
        <v>0</v>
      </c>
      <c r="U170" s="1118">
        <f t="shared" si="20"/>
        <v>0</v>
      </c>
      <c r="V170" s="1118">
        <f t="shared" si="20"/>
        <v>0</v>
      </c>
    </row>
    <row r="171" spans="2:22" s="21" customFormat="1">
      <c r="B171" s="11"/>
      <c r="C171" s="11"/>
      <c r="D171" s="11" t="s">
        <v>177</v>
      </c>
      <c r="E171" s="11" t="s">
        <v>202</v>
      </c>
      <c r="F171" s="11" t="s">
        <v>182</v>
      </c>
      <c r="G171" s="11"/>
      <c r="H171" s="101" t="s">
        <v>255</v>
      </c>
      <c r="I171" s="11" t="s">
        <v>258</v>
      </c>
      <c r="J171" s="11" t="s">
        <v>2997</v>
      </c>
      <c r="K171" s="11" t="s">
        <v>2995</v>
      </c>
      <c r="L171" s="21" t="s">
        <v>184</v>
      </c>
      <c r="M171" s="11"/>
      <c r="O171" s="11"/>
      <c r="P171" s="21" t="s">
        <v>2553</v>
      </c>
      <c r="Q171" s="7" t="s">
        <v>185</v>
      </c>
      <c r="R171" s="1118">
        <f t="shared" si="20"/>
        <v>0</v>
      </c>
      <c r="S171" s="1118">
        <f t="shared" si="20"/>
        <v>0</v>
      </c>
      <c r="T171" s="1118">
        <f t="shared" si="20"/>
        <v>0</v>
      </c>
      <c r="U171" s="1118">
        <f t="shared" si="20"/>
        <v>0</v>
      </c>
      <c r="V171" s="1118">
        <f t="shared" si="20"/>
        <v>0</v>
      </c>
    </row>
    <row r="172" spans="2:22" s="21" customFormat="1">
      <c r="B172" s="29"/>
      <c r="C172" s="29"/>
      <c r="D172" s="29"/>
      <c r="E172" s="29"/>
      <c r="F172" s="29"/>
      <c r="G172" s="29"/>
      <c r="H172" s="737"/>
      <c r="I172" s="29"/>
      <c r="J172" s="29" t="s">
        <v>1544</v>
      </c>
      <c r="K172" s="29"/>
      <c r="L172" s="116"/>
      <c r="M172" s="29"/>
      <c r="N172" s="116"/>
      <c r="O172" s="29"/>
      <c r="P172" s="116"/>
      <c r="Q172" s="31" t="s">
        <v>185</v>
      </c>
      <c r="R172" s="1120">
        <f>R38+R84</f>
        <v>0</v>
      </c>
      <c r="S172" s="1120">
        <f t="shared" ref="S172:V172" si="21">S38+S84</f>
        <v>0</v>
      </c>
      <c r="T172" s="1120">
        <f t="shared" si="21"/>
        <v>0</v>
      </c>
      <c r="U172" s="1120">
        <f t="shared" si="21"/>
        <v>0</v>
      </c>
      <c r="V172" s="1120">
        <f t="shared" si="21"/>
        <v>0</v>
      </c>
    </row>
    <row r="173" spans="2:22" s="21" customFormat="1">
      <c r="B173" s="11"/>
      <c r="C173" s="11"/>
      <c r="D173" s="11"/>
      <c r="E173" s="11"/>
      <c r="F173" s="11"/>
      <c r="G173" s="11"/>
      <c r="H173" s="11"/>
      <c r="I173" s="11"/>
      <c r="J173" s="11"/>
      <c r="K173" s="11"/>
      <c r="L173" s="11"/>
      <c r="M173" s="11"/>
      <c r="N173" s="11"/>
      <c r="O173" s="11"/>
      <c r="P173" s="11"/>
      <c r="Q173" s="11"/>
      <c r="R173" s="399"/>
      <c r="S173" s="399"/>
      <c r="T173" s="399"/>
      <c r="U173" s="399"/>
      <c r="V173" s="399"/>
    </row>
    <row r="174" spans="2:22" s="21" customFormat="1" ht="14.25" customHeight="1">
      <c r="B174" s="12"/>
      <c r="C174" s="12"/>
      <c r="D174" s="80" t="s">
        <v>2998</v>
      </c>
      <c r="E174" s="81"/>
      <c r="F174" s="81"/>
      <c r="G174" s="81"/>
      <c r="H174" s="81"/>
      <c r="I174" s="81"/>
      <c r="J174" s="81"/>
      <c r="K174" s="106"/>
      <c r="L174" s="81"/>
      <c r="M174" s="81"/>
      <c r="N174" s="81"/>
      <c r="O174" s="81"/>
      <c r="P174" s="81"/>
      <c r="Q174" s="81"/>
      <c r="R174" s="1103"/>
      <c r="S174" s="1103"/>
      <c r="T174" s="1103"/>
      <c r="U174" s="1103"/>
      <c r="V174" s="1103"/>
    </row>
    <row r="175" spans="2:22" s="21" customFormat="1">
      <c r="B175" s="11"/>
      <c r="C175" s="11"/>
      <c r="D175" s="11"/>
      <c r="E175" s="11"/>
      <c r="F175" s="11"/>
      <c r="G175" s="11"/>
      <c r="H175" s="11"/>
      <c r="I175" s="11"/>
      <c r="J175" s="11"/>
      <c r="K175" s="11"/>
      <c r="L175" s="11"/>
      <c r="M175" s="11"/>
      <c r="N175" s="11"/>
      <c r="O175" s="11"/>
      <c r="P175" s="11"/>
      <c r="Q175" s="11"/>
      <c r="R175" s="399"/>
      <c r="S175" s="399"/>
      <c r="T175" s="399"/>
      <c r="U175" s="399"/>
      <c r="V175" s="399"/>
    </row>
    <row r="176" spans="2:22" s="21" customFormat="1" ht="14.25" customHeight="1">
      <c r="B176" s="8"/>
      <c r="C176" s="8"/>
      <c r="D176" s="20" t="s">
        <v>177</v>
      </c>
      <c r="E176" s="20" t="s">
        <v>202</v>
      </c>
      <c r="F176" s="7" t="s">
        <v>182</v>
      </c>
      <c r="G176" s="7"/>
      <c r="H176" s="11" t="s">
        <v>255</v>
      </c>
      <c r="I176" s="11" t="s">
        <v>258</v>
      </c>
      <c r="J176" s="20" t="s">
        <v>440</v>
      </c>
      <c r="K176" s="7" t="s">
        <v>2995</v>
      </c>
      <c r="L176" s="21" t="s">
        <v>184</v>
      </c>
      <c r="P176" s="21" t="s">
        <v>2553</v>
      </c>
      <c r="Q176" s="7" t="s">
        <v>185</v>
      </c>
      <c r="R176" s="1118">
        <f t="shared" ref="R176:V180" si="22">R41+R87</f>
        <v>0</v>
      </c>
      <c r="S176" s="1118">
        <f t="shared" si="22"/>
        <v>0</v>
      </c>
      <c r="T176" s="1118">
        <f t="shared" si="22"/>
        <v>0</v>
      </c>
      <c r="U176" s="1118">
        <f t="shared" si="22"/>
        <v>0</v>
      </c>
      <c r="V176" s="1118">
        <f t="shared" si="22"/>
        <v>0</v>
      </c>
    </row>
    <row r="177" spans="3:22" s="21" customFormat="1" ht="14.25" customHeight="1">
      <c r="C177" s="8"/>
      <c r="D177" s="20" t="s">
        <v>177</v>
      </c>
      <c r="E177" s="20" t="s">
        <v>202</v>
      </c>
      <c r="F177" s="7" t="s">
        <v>182</v>
      </c>
      <c r="G177" s="7"/>
      <c r="H177" s="11" t="s">
        <v>255</v>
      </c>
      <c r="I177" s="11" t="s">
        <v>258</v>
      </c>
      <c r="J177" s="20" t="s">
        <v>2999</v>
      </c>
      <c r="K177" s="7" t="s">
        <v>2995</v>
      </c>
      <c r="L177" s="21" t="s">
        <v>184</v>
      </c>
      <c r="P177" s="21" t="s">
        <v>2553</v>
      </c>
      <c r="Q177" s="7" t="s">
        <v>185</v>
      </c>
      <c r="R177" s="1118">
        <f t="shared" si="22"/>
        <v>0</v>
      </c>
      <c r="S177" s="1118">
        <f t="shared" si="22"/>
        <v>0</v>
      </c>
      <c r="T177" s="1118">
        <f t="shared" si="22"/>
        <v>0</v>
      </c>
      <c r="U177" s="1118">
        <f t="shared" si="22"/>
        <v>0</v>
      </c>
      <c r="V177" s="1118">
        <f t="shared" si="22"/>
        <v>0</v>
      </c>
    </row>
    <row r="178" spans="3:22" s="21" customFormat="1" ht="13.5" customHeight="1">
      <c r="C178" s="11"/>
      <c r="D178" s="11" t="s">
        <v>177</v>
      </c>
      <c r="E178" s="11" t="s">
        <v>202</v>
      </c>
      <c r="F178" s="7" t="s">
        <v>182</v>
      </c>
      <c r="G178" s="11"/>
      <c r="H178" s="101" t="s">
        <v>255</v>
      </c>
      <c r="I178" s="11" t="s">
        <v>258</v>
      </c>
      <c r="J178" s="11" t="s">
        <v>3000</v>
      </c>
      <c r="K178" s="11" t="s">
        <v>2995</v>
      </c>
      <c r="L178" s="21" t="s">
        <v>184</v>
      </c>
      <c r="M178" s="11"/>
      <c r="O178" s="11"/>
      <c r="P178" s="21" t="s">
        <v>2553</v>
      </c>
      <c r="Q178" s="7" t="s">
        <v>185</v>
      </c>
      <c r="R178" s="1118">
        <f t="shared" si="22"/>
        <v>0</v>
      </c>
      <c r="S178" s="1118">
        <f t="shared" si="22"/>
        <v>0</v>
      </c>
      <c r="T178" s="1118">
        <f t="shared" si="22"/>
        <v>0</v>
      </c>
      <c r="U178" s="1118">
        <f t="shared" si="22"/>
        <v>0</v>
      </c>
      <c r="V178" s="1118">
        <f t="shared" si="22"/>
        <v>0</v>
      </c>
    </row>
    <row r="179" spans="3:22" s="21" customFormat="1" ht="14.25" customHeight="1">
      <c r="C179" s="8"/>
      <c r="D179" s="20" t="s">
        <v>177</v>
      </c>
      <c r="E179" s="20" t="s">
        <v>202</v>
      </c>
      <c r="F179" s="7" t="s">
        <v>182</v>
      </c>
      <c r="G179" s="7"/>
      <c r="H179" s="11" t="s">
        <v>255</v>
      </c>
      <c r="I179" s="11" t="s">
        <v>258</v>
      </c>
      <c r="J179" s="11" t="s">
        <v>3005</v>
      </c>
      <c r="K179" s="7" t="s">
        <v>2995</v>
      </c>
      <c r="L179" s="21" t="s">
        <v>184</v>
      </c>
      <c r="P179" s="21" t="s">
        <v>2553</v>
      </c>
      <c r="Q179" s="7" t="s">
        <v>185</v>
      </c>
      <c r="R179" s="1118">
        <f t="shared" si="22"/>
        <v>0</v>
      </c>
      <c r="S179" s="1118">
        <f t="shared" si="22"/>
        <v>0</v>
      </c>
      <c r="T179" s="1118">
        <f t="shared" si="22"/>
        <v>0</v>
      </c>
      <c r="U179" s="1118">
        <f t="shared" si="22"/>
        <v>0</v>
      </c>
      <c r="V179" s="1118">
        <f t="shared" si="22"/>
        <v>0</v>
      </c>
    </row>
    <row r="180" spans="3:22" s="21" customFormat="1" ht="13.5" customHeight="1">
      <c r="C180" s="11"/>
      <c r="D180" s="11" t="s">
        <v>177</v>
      </c>
      <c r="E180" s="11" t="s">
        <v>202</v>
      </c>
      <c r="F180" s="7" t="s">
        <v>182</v>
      </c>
      <c r="G180" s="11"/>
      <c r="H180" s="101" t="s">
        <v>255</v>
      </c>
      <c r="I180" s="11" t="s">
        <v>258</v>
      </c>
      <c r="J180" s="11" t="s">
        <v>461</v>
      </c>
      <c r="K180" s="11" t="s">
        <v>2995</v>
      </c>
      <c r="L180" s="21" t="s">
        <v>184</v>
      </c>
      <c r="M180" s="11"/>
      <c r="O180" s="11"/>
      <c r="P180" s="21" t="s">
        <v>2553</v>
      </c>
      <c r="Q180" s="7" t="s">
        <v>185</v>
      </c>
      <c r="R180" s="1118">
        <f t="shared" si="22"/>
        <v>0</v>
      </c>
      <c r="S180" s="1118">
        <f t="shared" si="22"/>
        <v>0</v>
      </c>
      <c r="T180" s="1118">
        <f t="shared" si="22"/>
        <v>0</v>
      </c>
      <c r="U180" s="1118">
        <f t="shared" si="22"/>
        <v>0</v>
      </c>
      <c r="V180" s="1118">
        <f t="shared" si="22"/>
        <v>0</v>
      </c>
    </row>
    <row r="181" spans="3:22" s="21" customFormat="1" ht="13.5" customHeight="1">
      <c r="C181" s="29"/>
      <c r="D181" s="29"/>
      <c r="E181" s="29"/>
      <c r="F181" s="31"/>
      <c r="G181" s="29"/>
      <c r="H181" s="737"/>
      <c r="I181" s="29"/>
      <c r="J181" s="29" t="s">
        <v>1544</v>
      </c>
      <c r="K181" s="29"/>
      <c r="L181" s="116"/>
      <c r="M181" s="29"/>
      <c r="N181" s="116"/>
      <c r="O181" s="29"/>
      <c r="P181" s="116"/>
      <c r="Q181" s="31" t="s">
        <v>185</v>
      </c>
      <c r="R181" s="1120">
        <f>R46+R92</f>
        <v>0</v>
      </c>
      <c r="S181" s="1120">
        <f t="shared" ref="S181:V181" si="23">S46+S92</f>
        <v>0</v>
      </c>
      <c r="T181" s="1120">
        <f t="shared" si="23"/>
        <v>0</v>
      </c>
      <c r="U181" s="1120">
        <f t="shared" si="23"/>
        <v>0</v>
      </c>
      <c r="V181" s="1120">
        <f t="shared" si="23"/>
        <v>0</v>
      </c>
    </row>
    <row r="182" spans="3:22" s="21" customFormat="1" ht="13.5" customHeight="1">
      <c r="C182" s="11"/>
      <c r="D182" s="11"/>
      <c r="E182" s="11"/>
      <c r="F182" s="7"/>
      <c r="G182" s="11"/>
      <c r="H182" s="101"/>
      <c r="I182" s="11"/>
      <c r="J182" s="11"/>
      <c r="K182" s="11"/>
      <c r="M182" s="11"/>
      <c r="O182" s="11"/>
      <c r="Q182" s="7"/>
      <c r="R182" s="400"/>
      <c r="S182" s="400"/>
      <c r="T182" s="400"/>
      <c r="U182" s="400"/>
      <c r="V182" s="400"/>
    </row>
    <row r="183" spans="3:22" s="21" customFormat="1" ht="14.25" customHeight="1">
      <c r="C183" s="12"/>
      <c r="D183" s="80" t="s">
        <v>3001</v>
      </c>
      <c r="E183" s="81"/>
      <c r="F183" s="81"/>
      <c r="G183" s="81"/>
      <c r="H183" s="81"/>
      <c r="I183" s="81"/>
      <c r="J183" s="81"/>
      <c r="K183" s="106"/>
      <c r="L183" s="81"/>
      <c r="M183" s="81"/>
      <c r="N183" s="81"/>
      <c r="O183" s="81"/>
      <c r="P183" s="81"/>
      <c r="Q183" s="81"/>
      <c r="R183" s="1103"/>
      <c r="S183" s="1103"/>
      <c r="T183" s="1103"/>
      <c r="U183" s="1103"/>
      <c r="V183" s="1103"/>
    </row>
    <row r="184" spans="3:22" s="21" customFormat="1">
      <c r="C184" s="11"/>
      <c r="D184" s="11"/>
      <c r="E184" s="11"/>
      <c r="F184" s="11"/>
      <c r="G184" s="11"/>
      <c r="H184" s="11"/>
      <c r="I184" s="11"/>
      <c r="J184" s="11"/>
      <c r="K184" s="11"/>
      <c r="L184" s="11"/>
      <c r="M184" s="11"/>
      <c r="N184" s="11"/>
      <c r="O184" s="11"/>
      <c r="P184" s="11"/>
      <c r="Q184" s="11"/>
      <c r="R184" s="399"/>
      <c r="S184" s="399"/>
      <c r="T184" s="399"/>
      <c r="U184" s="399"/>
      <c r="V184" s="399"/>
    </row>
    <row r="185" spans="3:22" s="21" customFormat="1">
      <c r="C185" s="11"/>
      <c r="D185" s="11" t="s">
        <v>177</v>
      </c>
      <c r="E185" s="11" t="s">
        <v>202</v>
      </c>
      <c r="F185" s="11" t="s">
        <v>1392</v>
      </c>
      <c r="G185" s="11" t="s">
        <v>1607</v>
      </c>
      <c r="H185" s="11" t="s">
        <v>255</v>
      </c>
      <c r="I185" s="11" t="s">
        <v>258</v>
      </c>
      <c r="J185" s="11" t="s">
        <v>3002</v>
      </c>
      <c r="K185" s="11" t="s">
        <v>2995</v>
      </c>
      <c r="L185" s="21" t="s">
        <v>184</v>
      </c>
      <c r="M185" s="11"/>
      <c r="O185" s="11"/>
      <c r="P185" s="21" t="s">
        <v>2553</v>
      </c>
      <c r="Q185" s="7" t="s">
        <v>185</v>
      </c>
      <c r="R185" s="1118">
        <f t="shared" ref="R185:V187" si="24">R49+R95</f>
        <v>0</v>
      </c>
      <c r="S185" s="1118">
        <f t="shared" si="24"/>
        <v>0</v>
      </c>
      <c r="T185" s="1118">
        <f t="shared" si="24"/>
        <v>0</v>
      </c>
      <c r="U185" s="1118">
        <f t="shared" si="24"/>
        <v>0</v>
      </c>
      <c r="V185" s="1118">
        <f t="shared" si="24"/>
        <v>0</v>
      </c>
    </row>
    <row r="186" spans="3:22" s="21" customFormat="1" ht="14.25" customHeight="1">
      <c r="C186" s="8"/>
      <c r="D186" s="20" t="s">
        <v>177</v>
      </c>
      <c r="E186" s="20" t="s">
        <v>202</v>
      </c>
      <c r="F186" s="11" t="s">
        <v>1392</v>
      </c>
      <c r="G186" s="11" t="s">
        <v>1607</v>
      </c>
      <c r="H186" s="101" t="s">
        <v>255</v>
      </c>
      <c r="I186" s="11" t="s">
        <v>258</v>
      </c>
      <c r="J186" s="20" t="s">
        <v>3003</v>
      </c>
      <c r="K186" s="7" t="s">
        <v>2995</v>
      </c>
      <c r="L186" s="21" t="s">
        <v>184</v>
      </c>
      <c r="P186" s="21" t="s">
        <v>2553</v>
      </c>
      <c r="Q186" s="7" t="s">
        <v>185</v>
      </c>
      <c r="R186" s="1118">
        <f t="shared" si="24"/>
        <v>0</v>
      </c>
      <c r="S186" s="1118">
        <f t="shared" si="24"/>
        <v>0</v>
      </c>
      <c r="T186" s="1118">
        <f t="shared" si="24"/>
        <v>0</v>
      </c>
      <c r="U186" s="1118">
        <f t="shared" si="24"/>
        <v>0</v>
      </c>
      <c r="V186" s="1118">
        <f t="shared" si="24"/>
        <v>0</v>
      </c>
    </row>
    <row r="187" spans="3:22" s="21" customFormat="1" ht="14.25" customHeight="1">
      <c r="C187" s="8"/>
      <c r="D187" s="9"/>
      <c r="E187" s="9"/>
      <c r="F187" s="29"/>
      <c r="G187" s="29"/>
      <c r="H187" s="737"/>
      <c r="I187" s="29"/>
      <c r="J187" s="29" t="s">
        <v>1544</v>
      </c>
      <c r="K187" s="31"/>
      <c r="L187" s="116"/>
      <c r="M187" s="116"/>
      <c r="N187" s="116"/>
      <c r="O187" s="116"/>
      <c r="P187" s="116"/>
      <c r="Q187" s="31" t="s">
        <v>185</v>
      </c>
      <c r="R187" s="1120">
        <f t="shared" si="24"/>
        <v>0</v>
      </c>
      <c r="S187" s="1120">
        <f t="shared" si="24"/>
        <v>0</v>
      </c>
      <c r="T187" s="1120">
        <f t="shared" si="24"/>
        <v>0</v>
      </c>
      <c r="U187" s="1120">
        <f t="shared" si="24"/>
        <v>0</v>
      </c>
      <c r="V187" s="1120">
        <f t="shared" si="24"/>
        <v>0</v>
      </c>
    </row>
    <row r="188" spans="3:22" s="21" customFormat="1">
      <c r="C188" s="11"/>
      <c r="D188" s="11"/>
      <c r="E188" s="11"/>
      <c r="F188" s="11"/>
      <c r="G188" s="11"/>
      <c r="H188" s="11"/>
      <c r="I188" s="11"/>
      <c r="J188" s="11"/>
      <c r="K188" s="11"/>
      <c r="L188" s="11"/>
      <c r="M188" s="11"/>
      <c r="N188" s="11"/>
      <c r="O188" s="11"/>
      <c r="P188" s="11"/>
      <c r="Q188" s="11"/>
      <c r="R188" s="399"/>
      <c r="S188" s="399"/>
      <c r="T188" s="399"/>
      <c r="U188" s="399"/>
      <c r="V188" s="399"/>
    </row>
    <row r="189" spans="3:22" s="21" customFormat="1" ht="14.25" customHeight="1">
      <c r="C189" s="34" t="s">
        <v>3004</v>
      </c>
      <c r="D189" s="34"/>
      <c r="E189" s="33"/>
      <c r="F189" s="33"/>
      <c r="G189" s="33"/>
      <c r="H189" s="33"/>
      <c r="I189" s="33"/>
      <c r="J189" s="33"/>
      <c r="K189" s="33"/>
      <c r="L189" s="33"/>
      <c r="M189" s="33"/>
      <c r="N189" s="33"/>
      <c r="O189" s="33"/>
      <c r="P189" s="33"/>
      <c r="Q189" s="33"/>
      <c r="R189" s="401"/>
      <c r="S189" s="401"/>
      <c r="T189" s="401"/>
      <c r="U189" s="401"/>
      <c r="V189" s="401"/>
    </row>
    <row r="190" spans="3:22" s="21" customFormat="1">
      <c r="C190" s="11"/>
      <c r="D190" s="11"/>
      <c r="E190" s="11"/>
      <c r="F190" s="11"/>
      <c r="G190" s="11"/>
      <c r="H190" s="11"/>
      <c r="I190" s="11"/>
      <c r="J190" s="11"/>
      <c r="K190" s="11"/>
      <c r="L190" s="11"/>
      <c r="M190" s="11"/>
      <c r="N190" s="11"/>
      <c r="O190" s="11"/>
      <c r="P190" s="11"/>
      <c r="Q190" s="11"/>
      <c r="R190" s="399"/>
      <c r="S190" s="399"/>
      <c r="T190" s="399"/>
      <c r="U190" s="399"/>
      <c r="V190" s="399"/>
    </row>
    <row r="191" spans="3:22" s="21" customFormat="1" ht="14.25" customHeight="1">
      <c r="C191" s="12"/>
      <c r="D191" s="80" t="s">
        <v>2993</v>
      </c>
      <c r="E191" s="81"/>
      <c r="F191" s="81"/>
      <c r="G191" s="81"/>
      <c r="H191" s="81"/>
      <c r="I191" s="81"/>
      <c r="J191" s="81"/>
      <c r="K191" s="106"/>
      <c r="L191" s="81"/>
      <c r="M191" s="81"/>
      <c r="N191" s="81"/>
      <c r="O191" s="81"/>
      <c r="P191" s="81"/>
      <c r="Q191" s="81"/>
      <c r="R191" s="1103"/>
      <c r="S191" s="1103"/>
      <c r="T191" s="1103"/>
      <c r="U191" s="1103"/>
      <c r="V191" s="1103"/>
    </row>
    <row r="193" spans="4:22" s="21" customFormat="1" ht="14.25" customHeight="1">
      <c r="D193" s="20" t="s">
        <v>177</v>
      </c>
      <c r="E193" s="20" t="s">
        <v>202</v>
      </c>
      <c r="F193" s="20" t="s">
        <v>182</v>
      </c>
      <c r="G193" s="7"/>
      <c r="H193" s="11" t="s">
        <v>255</v>
      </c>
      <c r="I193" s="11" t="s">
        <v>260</v>
      </c>
      <c r="J193" s="20" t="s">
        <v>2994</v>
      </c>
      <c r="K193" s="7" t="s">
        <v>2995</v>
      </c>
      <c r="L193" s="21" t="s">
        <v>184</v>
      </c>
      <c r="P193" s="21" t="s">
        <v>2553</v>
      </c>
      <c r="Q193" s="7" t="s">
        <v>185</v>
      </c>
      <c r="R193" s="1118">
        <f t="shared" ref="R193:V196" si="25">R56+R102</f>
        <v>0</v>
      </c>
      <c r="S193" s="1118">
        <f t="shared" si="25"/>
        <v>0</v>
      </c>
      <c r="T193" s="1118">
        <f t="shared" si="25"/>
        <v>0</v>
      </c>
      <c r="U193" s="1118">
        <f t="shared" si="25"/>
        <v>0</v>
      </c>
      <c r="V193" s="1118">
        <f t="shared" si="25"/>
        <v>0</v>
      </c>
    </row>
    <row r="194" spans="4:22" s="21" customFormat="1" ht="14.25" customHeight="1">
      <c r="D194" s="20" t="s">
        <v>177</v>
      </c>
      <c r="E194" s="20" t="s">
        <v>202</v>
      </c>
      <c r="F194" s="20" t="s">
        <v>182</v>
      </c>
      <c r="G194" s="7"/>
      <c r="H194" s="11" t="s">
        <v>255</v>
      </c>
      <c r="I194" s="11" t="s">
        <v>260</v>
      </c>
      <c r="J194" s="20" t="s">
        <v>2996</v>
      </c>
      <c r="K194" s="7" t="s">
        <v>2995</v>
      </c>
      <c r="L194" s="21" t="s">
        <v>184</v>
      </c>
      <c r="P194" s="21" t="s">
        <v>2553</v>
      </c>
      <c r="Q194" s="7" t="s">
        <v>185</v>
      </c>
      <c r="R194" s="1118">
        <f t="shared" si="25"/>
        <v>0</v>
      </c>
      <c r="S194" s="1118">
        <f t="shared" si="25"/>
        <v>0</v>
      </c>
      <c r="T194" s="1118">
        <f t="shared" si="25"/>
        <v>0</v>
      </c>
      <c r="U194" s="1118">
        <f t="shared" si="25"/>
        <v>0</v>
      </c>
      <c r="V194" s="1118">
        <f t="shared" si="25"/>
        <v>0</v>
      </c>
    </row>
    <row r="195" spans="4:22" s="21" customFormat="1">
      <c r="D195" s="11" t="s">
        <v>177</v>
      </c>
      <c r="E195" s="11" t="s">
        <v>202</v>
      </c>
      <c r="F195" s="11" t="s">
        <v>182</v>
      </c>
      <c r="G195" s="11"/>
      <c r="H195" s="101" t="s">
        <v>255</v>
      </c>
      <c r="I195" s="11" t="s">
        <v>260</v>
      </c>
      <c r="J195" s="11" t="s">
        <v>2997</v>
      </c>
      <c r="K195" s="11" t="s">
        <v>2995</v>
      </c>
      <c r="L195" s="21" t="s">
        <v>184</v>
      </c>
      <c r="M195" s="11"/>
      <c r="O195" s="11"/>
      <c r="P195" s="21" t="s">
        <v>2553</v>
      </c>
      <c r="Q195" s="7" t="s">
        <v>185</v>
      </c>
      <c r="R195" s="1118">
        <f t="shared" si="25"/>
        <v>0</v>
      </c>
      <c r="S195" s="1118">
        <f t="shared" si="25"/>
        <v>0</v>
      </c>
      <c r="T195" s="1118">
        <f t="shared" si="25"/>
        <v>0</v>
      </c>
      <c r="U195" s="1118">
        <f t="shared" si="25"/>
        <v>0</v>
      </c>
      <c r="V195" s="1118">
        <f t="shared" si="25"/>
        <v>0</v>
      </c>
    </row>
    <row r="196" spans="4:22" s="21" customFormat="1">
      <c r="D196" s="29"/>
      <c r="E196" s="29"/>
      <c r="F196" s="29"/>
      <c r="G196" s="29"/>
      <c r="H196" s="737"/>
      <c r="I196" s="29"/>
      <c r="J196" s="29" t="s">
        <v>1544</v>
      </c>
      <c r="K196" s="29"/>
      <c r="L196" s="116"/>
      <c r="M196" s="29"/>
      <c r="N196" s="116"/>
      <c r="O196" s="29"/>
      <c r="P196" s="116"/>
      <c r="Q196" s="31" t="s">
        <v>185</v>
      </c>
      <c r="R196" s="1120">
        <f t="shared" si="25"/>
        <v>0</v>
      </c>
      <c r="S196" s="1120">
        <f t="shared" si="25"/>
        <v>0</v>
      </c>
      <c r="T196" s="1120">
        <f t="shared" si="25"/>
        <v>0</v>
      </c>
      <c r="U196" s="1120">
        <f t="shared" si="25"/>
        <v>0</v>
      </c>
      <c r="V196" s="1120">
        <f t="shared" si="25"/>
        <v>0</v>
      </c>
    </row>
    <row r="197" spans="4:22" s="21" customFormat="1">
      <c r="D197" s="11"/>
      <c r="E197" s="11"/>
      <c r="F197" s="11"/>
      <c r="G197" s="11"/>
      <c r="H197" s="11"/>
      <c r="I197" s="11"/>
      <c r="J197" s="11"/>
      <c r="K197" s="11"/>
      <c r="L197" s="11"/>
      <c r="M197" s="11"/>
      <c r="N197" s="11"/>
      <c r="O197" s="11"/>
      <c r="P197" s="11"/>
      <c r="Q197" s="11"/>
      <c r="R197" s="399"/>
      <c r="S197" s="399"/>
      <c r="T197" s="399"/>
      <c r="U197" s="399"/>
      <c r="V197" s="399"/>
    </row>
    <row r="198" spans="4:22" s="21" customFormat="1" ht="14.25" customHeight="1">
      <c r="D198" s="80" t="s">
        <v>2998</v>
      </c>
      <c r="E198" s="81"/>
      <c r="F198" s="81"/>
      <c r="G198" s="81"/>
      <c r="H198" s="81"/>
      <c r="I198" s="81"/>
      <c r="J198" s="81"/>
      <c r="K198" s="106"/>
      <c r="L198" s="81"/>
      <c r="M198" s="81"/>
      <c r="N198" s="81"/>
      <c r="O198" s="81"/>
      <c r="P198" s="81"/>
      <c r="Q198" s="81"/>
      <c r="R198" s="1103"/>
      <c r="S198" s="1103"/>
      <c r="T198" s="1103"/>
      <c r="U198" s="1103"/>
      <c r="V198" s="1103"/>
    </row>
    <row r="199" spans="4:22" s="21" customFormat="1">
      <c r="D199" s="11"/>
      <c r="E199" s="11"/>
      <c r="F199" s="11"/>
      <c r="G199" s="11"/>
      <c r="H199" s="11"/>
      <c r="I199" s="11"/>
      <c r="J199" s="11"/>
      <c r="K199" s="11"/>
      <c r="L199" s="11"/>
      <c r="M199" s="11"/>
      <c r="N199" s="11"/>
      <c r="O199" s="11"/>
      <c r="P199" s="11"/>
      <c r="Q199" s="11"/>
      <c r="R199" s="399"/>
      <c r="S199" s="399"/>
      <c r="T199" s="399"/>
      <c r="U199" s="399"/>
      <c r="V199" s="399"/>
    </row>
    <row r="200" spans="4:22" s="21" customFormat="1" ht="14.25" customHeight="1">
      <c r="D200" s="20" t="s">
        <v>177</v>
      </c>
      <c r="E200" s="20" t="s">
        <v>202</v>
      </c>
      <c r="F200" s="7" t="s">
        <v>182</v>
      </c>
      <c r="G200" s="7"/>
      <c r="H200" s="11" t="s">
        <v>255</v>
      </c>
      <c r="I200" s="11" t="s">
        <v>260</v>
      </c>
      <c r="J200" s="20" t="s">
        <v>440</v>
      </c>
      <c r="K200" s="7" t="s">
        <v>2995</v>
      </c>
      <c r="L200" s="21" t="s">
        <v>184</v>
      </c>
      <c r="P200" s="21" t="s">
        <v>2553</v>
      </c>
      <c r="Q200" s="7" t="s">
        <v>185</v>
      </c>
      <c r="R200" s="1118">
        <f t="shared" ref="R200:V205" si="26">R62+R108</f>
        <v>0</v>
      </c>
      <c r="S200" s="1118">
        <f t="shared" si="26"/>
        <v>0</v>
      </c>
      <c r="T200" s="1118">
        <f t="shared" si="26"/>
        <v>0</v>
      </c>
      <c r="U200" s="1118">
        <f t="shared" si="26"/>
        <v>0</v>
      </c>
      <c r="V200" s="1118">
        <f t="shared" si="26"/>
        <v>0</v>
      </c>
    </row>
    <row r="201" spans="4:22" s="21" customFormat="1" ht="14.25" customHeight="1">
      <c r="D201" s="20" t="s">
        <v>177</v>
      </c>
      <c r="E201" s="20" t="s">
        <v>202</v>
      </c>
      <c r="F201" s="7" t="s">
        <v>182</v>
      </c>
      <c r="G201" s="7"/>
      <c r="H201" s="11" t="s">
        <v>255</v>
      </c>
      <c r="I201" s="11" t="s">
        <v>260</v>
      </c>
      <c r="J201" s="20" t="s">
        <v>2999</v>
      </c>
      <c r="K201" s="7" t="s">
        <v>2995</v>
      </c>
      <c r="L201" s="21" t="s">
        <v>184</v>
      </c>
      <c r="P201" s="21" t="s">
        <v>2553</v>
      </c>
      <c r="Q201" s="7" t="s">
        <v>185</v>
      </c>
      <c r="R201" s="1118">
        <f t="shared" si="26"/>
        <v>0</v>
      </c>
      <c r="S201" s="1118">
        <f t="shared" si="26"/>
        <v>0</v>
      </c>
      <c r="T201" s="1118">
        <f t="shared" si="26"/>
        <v>0</v>
      </c>
      <c r="U201" s="1118">
        <f t="shared" si="26"/>
        <v>0</v>
      </c>
      <c r="V201" s="1118">
        <f t="shared" si="26"/>
        <v>0</v>
      </c>
    </row>
    <row r="202" spans="4:22" s="21" customFormat="1">
      <c r="D202" s="11" t="s">
        <v>177</v>
      </c>
      <c r="E202" s="11" t="s">
        <v>202</v>
      </c>
      <c r="F202" s="7" t="s">
        <v>182</v>
      </c>
      <c r="G202" s="11"/>
      <c r="H202" s="101" t="s">
        <v>255</v>
      </c>
      <c r="I202" s="11" t="s">
        <v>260</v>
      </c>
      <c r="J202" s="11" t="s">
        <v>3000</v>
      </c>
      <c r="K202" s="11" t="s">
        <v>2995</v>
      </c>
      <c r="L202" s="21" t="s">
        <v>184</v>
      </c>
      <c r="M202" s="11"/>
      <c r="O202" s="11"/>
      <c r="P202" s="21" t="s">
        <v>2553</v>
      </c>
      <c r="Q202" s="7" t="s">
        <v>185</v>
      </c>
      <c r="R202" s="1118">
        <f t="shared" si="26"/>
        <v>0</v>
      </c>
      <c r="S202" s="1118">
        <f t="shared" si="26"/>
        <v>0</v>
      </c>
      <c r="T202" s="1118">
        <f t="shared" si="26"/>
        <v>0</v>
      </c>
      <c r="U202" s="1118">
        <f t="shared" si="26"/>
        <v>0</v>
      </c>
      <c r="V202" s="1118">
        <f t="shared" si="26"/>
        <v>0</v>
      </c>
    </row>
    <row r="203" spans="4:22" s="21" customFormat="1" ht="14.25" customHeight="1">
      <c r="D203" s="20" t="s">
        <v>177</v>
      </c>
      <c r="E203" s="20" t="s">
        <v>202</v>
      </c>
      <c r="F203" s="7" t="s">
        <v>182</v>
      </c>
      <c r="G203" s="7"/>
      <c r="H203" s="11" t="s">
        <v>255</v>
      </c>
      <c r="I203" s="11" t="s">
        <v>260</v>
      </c>
      <c r="J203" s="11" t="s">
        <v>3005</v>
      </c>
      <c r="K203" s="7" t="s">
        <v>2995</v>
      </c>
      <c r="L203" s="21" t="s">
        <v>184</v>
      </c>
      <c r="P203" s="21" t="s">
        <v>2553</v>
      </c>
      <c r="Q203" s="7" t="s">
        <v>185</v>
      </c>
      <c r="R203" s="1118">
        <f t="shared" si="26"/>
        <v>0</v>
      </c>
      <c r="S203" s="1118">
        <f t="shared" si="26"/>
        <v>0</v>
      </c>
      <c r="T203" s="1118">
        <f t="shared" si="26"/>
        <v>0</v>
      </c>
      <c r="U203" s="1118">
        <f t="shared" si="26"/>
        <v>0</v>
      </c>
      <c r="V203" s="1118">
        <f t="shared" si="26"/>
        <v>0</v>
      </c>
    </row>
    <row r="204" spans="4:22" s="21" customFormat="1">
      <c r="D204" s="11" t="s">
        <v>177</v>
      </c>
      <c r="E204" s="11" t="s">
        <v>202</v>
      </c>
      <c r="F204" s="7" t="s">
        <v>182</v>
      </c>
      <c r="G204" s="11"/>
      <c r="H204" s="101" t="s">
        <v>255</v>
      </c>
      <c r="I204" s="11" t="s">
        <v>260</v>
      </c>
      <c r="J204" s="11" t="s">
        <v>461</v>
      </c>
      <c r="K204" s="11" t="s">
        <v>2995</v>
      </c>
      <c r="L204" s="21" t="s">
        <v>184</v>
      </c>
      <c r="M204" s="11"/>
      <c r="O204" s="11"/>
      <c r="P204" s="21" t="s">
        <v>2553</v>
      </c>
      <c r="Q204" s="7" t="s">
        <v>185</v>
      </c>
      <c r="R204" s="1118">
        <f t="shared" si="26"/>
        <v>0</v>
      </c>
      <c r="S204" s="1118">
        <f t="shared" si="26"/>
        <v>0</v>
      </c>
      <c r="T204" s="1118">
        <f t="shared" si="26"/>
        <v>0</v>
      </c>
      <c r="U204" s="1118">
        <f t="shared" si="26"/>
        <v>0</v>
      </c>
      <c r="V204" s="1118">
        <f t="shared" si="26"/>
        <v>0</v>
      </c>
    </row>
    <row r="205" spans="4:22" s="21" customFormat="1">
      <c r="D205" s="29"/>
      <c r="E205" s="29"/>
      <c r="F205" s="31"/>
      <c r="G205" s="29"/>
      <c r="H205" s="737"/>
      <c r="I205" s="29"/>
      <c r="J205" s="29" t="s">
        <v>1544</v>
      </c>
      <c r="K205" s="29"/>
      <c r="L205" s="116"/>
      <c r="M205" s="29"/>
      <c r="N205" s="116"/>
      <c r="O205" s="29"/>
      <c r="P205" s="116"/>
      <c r="Q205" s="31" t="s">
        <v>185</v>
      </c>
      <c r="R205" s="1120">
        <f t="shared" si="26"/>
        <v>0</v>
      </c>
      <c r="S205" s="1120">
        <f t="shared" si="26"/>
        <v>0</v>
      </c>
      <c r="T205" s="1120">
        <f t="shared" si="26"/>
        <v>0</v>
      </c>
      <c r="U205" s="1120">
        <f t="shared" si="26"/>
        <v>0</v>
      </c>
      <c r="V205" s="1120">
        <f t="shared" si="26"/>
        <v>0</v>
      </c>
    </row>
    <row r="206" spans="4:22" s="21" customFormat="1">
      <c r="D206" s="11"/>
      <c r="E206" s="11"/>
      <c r="F206" s="11"/>
      <c r="G206" s="11"/>
      <c r="H206" s="11"/>
      <c r="I206" s="11"/>
      <c r="J206" s="11"/>
      <c r="K206" s="11"/>
      <c r="L206" s="11"/>
      <c r="M206" s="11"/>
      <c r="O206" s="11"/>
      <c r="P206" s="11"/>
      <c r="Q206" s="11"/>
      <c r="R206" s="399"/>
      <c r="S206" s="399"/>
      <c r="T206" s="399"/>
      <c r="U206" s="399"/>
      <c r="V206" s="399"/>
    </row>
    <row r="207" spans="4:22" s="21" customFormat="1" ht="14.25" customHeight="1">
      <c r="D207" s="80" t="s">
        <v>3001</v>
      </c>
      <c r="E207" s="81"/>
      <c r="F207" s="81"/>
      <c r="G207" s="81"/>
      <c r="H207" s="81"/>
      <c r="I207" s="81"/>
      <c r="J207" s="81"/>
      <c r="K207" s="106"/>
      <c r="L207" s="81"/>
      <c r="M207" s="81"/>
      <c r="N207" s="81"/>
      <c r="O207" s="81"/>
      <c r="P207" s="81"/>
      <c r="Q207" s="81"/>
      <c r="R207" s="1103"/>
      <c r="S207" s="1103"/>
      <c r="T207" s="1103"/>
      <c r="U207" s="1103"/>
      <c r="V207" s="1103"/>
    </row>
    <row r="209" spans="2:22" s="21" customFormat="1">
      <c r="B209" s="11"/>
      <c r="C209" s="11"/>
      <c r="D209" s="11" t="s">
        <v>177</v>
      </c>
      <c r="E209" s="11" t="s">
        <v>202</v>
      </c>
      <c r="F209" s="11" t="s">
        <v>1392</v>
      </c>
      <c r="G209" s="11" t="s">
        <v>1607</v>
      </c>
      <c r="H209" s="11" t="s">
        <v>255</v>
      </c>
      <c r="I209" s="11" t="s">
        <v>260</v>
      </c>
      <c r="J209" s="11" t="s">
        <v>3002</v>
      </c>
      <c r="K209" s="11" t="s">
        <v>2995</v>
      </c>
      <c r="L209" s="21" t="s">
        <v>184</v>
      </c>
      <c r="M209" s="11"/>
      <c r="O209" s="11"/>
      <c r="P209" s="21" t="s">
        <v>2553</v>
      </c>
      <c r="Q209" s="7" t="s">
        <v>185</v>
      </c>
      <c r="R209" s="1118">
        <f t="shared" ref="R209:V211" si="27">R70+R116</f>
        <v>0</v>
      </c>
      <c r="S209" s="1118">
        <f t="shared" si="27"/>
        <v>0</v>
      </c>
      <c r="T209" s="1118">
        <f t="shared" si="27"/>
        <v>0</v>
      </c>
      <c r="U209" s="1118">
        <f t="shared" si="27"/>
        <v>0</v>
      </c>
      <c r="V209" s="1118">
        <f t="shared" si="27"/>
        <v>0</v>
      </c>
    </row>
    <row r="210" spans="2:22" s="21" customFormat="1" ht="14.25" customHeight="1">
      <c r="B210" s="8"/>
      <c r="C210" s="8"/>
      <c r="D210" s="20" t="s">
        <v>177</v>
      </c>
      <c r="E210" s="20" t="s">
        <v>202</v>
      </c>
      <c r="F210" s="11" t="s">
        <v>1392</v>
      </c>
      <c r="G210" s="11" t="s">
        <v>1607</v>
      </c>
      <c r="H210" s="101" t="s">
        <v>255</v>
      </c>
      <c r="I210" s="11" t="s">
        <v>260</v>
      </c>
      <c r="J210" s="20" t="s">
        <v>3003</v>
      </c>
      <c r="K210" s="7" t="s">
        <v>2995</v>
      </c>
      <c r="L210" s="21" t="s">
        <v>184</v>
      </c>
      <c r="P210" s="21" t="s">
        <v>2553</v>
      </c>
      <c r="Q210" s="7" t="s">
        <v>185</v>
      </c>
      <c r="R210" s="1118">
        <f t="shared" si="27"/>
        <v>0</v>
      </c>
      <c r="S210" s="1118">
        <f t="shared" si="27"/>
        <v>0</v>
      </c>
      <c r="T210" s="1118">
        <f t="shared" si="27"/>
        <v>0</v>
      </c>
      <c r="U210" s="1118">
        <f t="shared" si="27"/>
        <v>0</v>
      </c>
      <c r="V210" s="1118">
        <f t="shared" si="27"/>
        <v>0</v>
      </c>
    </row>
    <row r="211" spans="2:22" s="21" customFormat="1" ht="14.25" customHeight="1">
      <c r="B211" s="8"/>
      <c r="C211" s="8"/>
      <c r="D211" s="9"/>
      <c r="E211" s="9"/>
      <c r="F211" s="29"/>
      <c r="G211" s="29"/>
      <c r="H211" s="737"/>
      <c r="I211" s="29"/>
      <c r="J211" s="29" t="s">
        <v>1544</v>
      </c>
      <c r="K211" s="31"/>
      <c r="L211" s="116"/>
      <c r="M211" s="116"/>
      <c r="N211" s="116"/>
      <c r="O211" s="116"/>
      <c r="P211" s="116"/>
      <c r="Q211" s="31" t="s">
        <v>185</v>
      </c>
      <c r="R211" s="1120">
        <f t="shared" si="27"/>
        <v>0</v>
      </c>
      <c r="S211" s="1120">
        <f t="shared" si="27"/>
        <v>0</v>
      </c>
      <c r="T211" s="1120">
        <f t="shared" si="27"/>
        <v>0</v>
      </c>
      <c r="U211" s="1120">
        <f t="shared" si="27"/>
        <v>0</v>
      </c>
      <c r="V211" s="1120">
        <f t="shared" si="27"/>
        <v>0</v>
      </c>
    </row>
    <row r="212" spans="2:22" s="21" customFormat="1" ht="14.15" customHeight="1">
      <c r="B212" s="8"/>
      <c r="C212" s="8"/>
      <c r="D212" s="20"/>
      <c r="E212" s="20"/>
      <c r="F212" s="11"/>
      <c r="G212" s="11"/>
      <c r="H212" s="101"/>
      <c r="I212" s="11"/>
      <c r="J212" s="20"/>
      <c r="K212" s="7"/>
      <c r="Q212" s="7"/>
      <c r="R212" s="187"/>
      <c r="S212" s="187"/>
      <c r="T212" s="187"/>
      <c r="U212" s="187"/>
      <c r="V212" s="187"/>
    </row>
    <row r="213" spans="2:22" s="21" customFormat="1" ht="18">
      <c r="B213" s="28" t="s">
        <v>1553</v>
      </c>
      <c r="C213" s="27"/>
      <c r="D213" s="27"/>
      <c r="E213" s="93"/>
      <c r="F213" s="27"/>
      <c r="G213" s="27"/>
      <c r="H213" s="27"/>
      <c r="I213" s="27"/>
      <c r="J213" s="27"/>
      <c r="K213" s="27"/>
      <c r="L213" s="27"/>
      <c r="M213" s="27"/>
      <c r="N213" s="27"/>
      <c r="O213" s="27"/>
      <c r="P213" s="27"/>
      <c r="Q213" s="27"/>
      <c r="R213" s="27"/>
      <c r="S213" s="27"/>
      <c r="T213" s="27"/>
      <c r="U213" s="27"/>
      <c r="V213"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R22:V22 R14:V14 R18:V18"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52" id="{7AFE4169-B2B2-4F5D-9F46-519FB8FB7335}">
            <xm:f>Cover!$E$15=R$6</xm:f>
            <x14:dxf>
              <fill>
                <patternFill>
                  <bgColor theme="7" tint="0.59996337778862885"/>
                </patternFill>
              </fill>
            </x14:dxf>
          </x14:cfRule>
          <x14:cfRule type="expression" priority="151" id="{9947E7BB-8FED-4736-9D11-6F74FB9A1489}">
            <xm:f>Cover!$E$15&lt;&gt;R$6</xm:f>
            <x14:dxf>
              <fill>
                <patternFill>
                  <bgColor theme="0" tint="-0.24994659260841701"/>
                </patternFill>
              </fill>
            </x14:dxf>
          </x14:cfRule>
          <xm:sqref>R35:V37 R81:V83</xm:sqref>
        </x14:conditionalFormatting>
        <x14:conditionalFormatting xmlns:xm="http://schemas.microsoft.com/office/excel/2006/main">
          <x14:cfRule type="expression" priority="32" id="{0A30F310-B5F7-40C9-A931-24494A5A89D8}">
            <xm:f>Cover!$E$15=R$6</xm:f>
            <x14:dxf>
              <fill>
                <patternFill>
                  <bgColor theme="7" tint="0.59996337778862885"/>
                </patternFill>
              </fill>
            </x14:dxf>
          </x14:cfRule>
          <x14:cfRule type="expression" priority="31" id="{2F18F128-4DE7-4353-8ACE-000B2AA8F3AF}">
            <xm:f>Cover!$E$15&lt;&gt;R$6</xm:f>
            <x14:dxf>
              <fill>
                <patternFill>
                  <bgColor theme="0" tint="-0.24994659260841701"/>
                </patternFill>
              </fill>
            </x14:dxf>
          </x14:cfRule>
          <xm:sqref>R41:V45</xm:sqref>
        </x14:conditionalFormatting>
        <x14:conditionalFormatting xmlns:xm="http://schemas.microsoft.com/office/excel/2006/main">
          <x14:cfRule type="expression" priority="30" id="{C61B006C-53EA-4675-8BBF-7D63A642CF7C}">
            <xm:f>Cover!$E$15=R$6</xm:f>
            <x14:dxf>
              <fill>
                <patternFill>
                  <bgColor theme="7" tint="0.59996337778862885"/>
                </patternFill>
              </fill>
            </x14:dxf>
          </x14:cfRule>
          <x14:cfRule type="expression" priority="29" id="{14A7CDAD-B7C1-4499-97DC-169BDD2EEACD}">
            <xm:f>Cover!$E$15&lt;&gt;R$6</xm:f>
            <x14:dxf>
              <fill>
                <patternFill>
                  <bgColor theme="0" tint="-0.24994659260841701"/>
                </patternFill>
              </fill>
            </x14:dxf>
          </x14:cfRule>
          <xm:sqref>R49:V50</xm:sqref>
        </x14:conditionalFormatting>
        <x14:conditionalFormatting xmlns:xm="http://schemas.microsoft.com/office/excel/2006/main">
          <x14:cfRule type="expression" priority="28" id="{7CB7B612-A20E-4002-ADB6-D32E3D8EEF0B}">
            <xm:f>Cover!$E$15=R$6</xm:f>
            <x14:dxf>
              <fill>
                <patternFill>
                  <bgColor theme="7" tint="0.59996337778862885"/>
                </patternFill>
              </fill>
            </x14:dxf>
          </x14:cfRule>
          <x14:cfRule type="expression" priority="27" id="{80D205ED-0561-428C-8D20-2BA1252BDD17}">
            <xm:f>Cover!$E$15&lt;&gt;R$6</xm:f>
            <x14:dxf>
              <fill>
                <patternFill>
                  <bgColor theme="0" tint="-0.24994659260841701"/>
                </patternFill>
              </fill>
            </x14:dxf>
          </x14:cfRule>
          <xm:sqref>R56:V58</xm:sqref>
        </x14:conditionalFormatting>
        <x14:conditionalFormatting xmlns:xm="http://schemas.microsoft.com/office/excel/2006/main">
          <x14:cfRule type="expression" priority="26" id="{2593E777-6EB1-4D17-B718-7953E8B3B20D}">
            <xm:f>Cover!$E$15=R$6</xm:f>
            <x14:dxf>
              <fill>
                <patternFill>
                  <bgColor theme="7" tint="0.59996337778862885"/>
                </patternFill>
              </fill>
            </x14:dxf>
          </x14:cfRule>
          <x14:cfRule type="expression" priority="25" id="{D5776435-8C06-4EE3-A90A-1055B52FDBCF}">
            <xm:f>Cover!$E$15&lt;&gt;R$6</xm:f>
            <x14:dxf>
              <fill>
                <patternFill>
                  <bgColor theme="0" tint="-0.24994659260841701"/>
                </patternFill>
              </fill>
            </x14:dxf>
          </x14:cfRule>
          <xm:sqref>R62:V66</xm:sqref>
        </x14:conditionalFormatting>
        <x14:conditionalFormatting xmlns:xm="http://schemas.microsoft.com/office/excel/2006/main">
          <x14:cfRule type="expression" priority="24" id="{899CE901-282D-4BEB-AA25-80115FB28B1F}">
            <xm:f>Cover!$E$15=R$6</xm:f>
            <x14:dxf>
              <fill>
                <patternFill>
                  <bgColor theme="7" tint="0.59996337778862885"/>
                </patternFill>
              </fill>
            </x14:dxf>
          </x14:cfRule>
          <x14:cfRule type="expression" priority="23" id="{0C4C5C74-EDE0-4693-B95F-3632DD59520F}">
            <xm:f>Cover!$E$15&lt;&gt;R$6</xm:f>
            <x14:dxf>
              <fill>
                <patternFill>
                  <bgColor theme="0" tint="-0.24994659260841701"/>
                </patternFill>
              </fill>
            </x14:dxf>
          </x14:cfRule>
          <xm:sqref>R70:V71 R73:V73</xm:sqref>
        </x14:conditionalFormatting>
        <x14:conditionalFormatting xmlns:xm="http://schemas.microsoft.com/office/excel/2006/main">
          <x14:cfRule type="expression" priority="22" id="{9CCCE9E5-1BF8-4660-B07E-E0CA077698BD}">
            <xm:f>Cover!$E$15=R$6</xm:f>
            <x14:dxf>
              <fill>
                <patternFill>
                  <bgColor theme="7" tint="0.59996337778862885"/>
                </patternFill>
              </fill>
            </x14:dxf>
          </x14:cfRule>
          <x14:cfRule type="expression" priority="21" id="{AC7EF3EE-50E5-479B-96BA-F031F05E9815}">
            <xm:f>Cover!$E$15&lt;&gt;R$6</xm:f>
            <x14:dxf>
              <fill>
                <patternFill>
                  <bgColor theme="0" tint="-0.24994659260841701"/>
                </patternFill>
              </fill>
            </x14:dxf>
          </x14:cfRule>
          <xm:sqref>R87:V91</xm:sqref>
        </x14:conditionalFormatting>
        <x14:conditionalFormatting xmlns:xm="http://schemas.microsoft.com/office/excel/2006/main">
          <x14:cfRule type="expression" priority="20" id="{036393FA-640C-4631-BEEF-D0280797E6B3}">
            <xm:f>Cover!$E$15=R$6</xm:f>
            <x14:dxf>
              <fill>
                <patternFill>
                  <bgColor theme="7" tint="0.59996337778862885"/>
                </patternFill>
              </fill>
            </x14:dxf>
          </x14:cfRule>
          <x14:cfRule type="expression" priority="19" id="{B826AEC5-790E-4007-B885-D43EE2FDA2D7}">
            <xm:f>Cover!$E$15&lt;&gt;R$6</xm:f>
            <x14:dxf>
              <fill>
                <patternFill>
                  <bgColor theme="0" tint="-0.24994659260841701"/>
                </patternFill>
              </fill>
            </x14:dxf>
          </x14:cfRule>
          <xm:sqref>R95:V96</xm:sqref>
        </x14:conditionalFormatting>
        <x14:conditionalFormatting xmlns:xm="http://schemas.microsoft.com/office/excel/2006/main">
          <x14:cfRule type="expression" priority="17" id="{D4931335-45CB-4D05-AC75-422A7C577CE8}">
            <xm:f>Cover!$E$15&lt;&gt;R$6</xm:f>
            <x14:dxf>
              <fill>
                <patternFill>
                  <bgColor theme="0" tint="-0.24994659260841701"/>
                </patternFill>
              </fill>
            </x14:dxf>
          </x14:cfRule>
          <x14:cfRule type="expression" priority="18" id="{50293463-BEC7-4AAE-842F-61C9E6807FC0}">
            <xm:f>Cover!$E$15=R$6</xm:f>
            <x14:dxf>
              <fill>
                <patternFill>
                  <bgColor theme="7" tint="0.59996337778862885"/>
                </patternFill>
              </fill>
            </x14:dxf>
          </x14:cfRule>
          <xm:sqref>R102:V104</xm:sqref>
        </x14:conditionalFormatting>
        <x14:conditionalFormatting xmlns:xm="http://schemas.microsoft.com/office/excel/2006/main">
          <x14:cfRule type="expression" priority="16" id="{1DB40F2C-485F-486D-82C8-FC32AF86B6B6}">
            <xm:f>Cover!$E$15=R$6</xm:f>
            <x14:dxf>
              <fill>
                <patternFill>
                  <bgColor theme="7" tint="0.59996337778862885"/>
                </patternFill>
              </fill>
            </x14:dxf>
          </x14:cfRule>
          <x14:cfRule type="expression" priority="15" id="{84693599-1ABE-4856-AAE3-03AFC0D6A23A}">
            <xm:f>Cover!$E$15&lt;&gt;R$6</xm:f>
            <x14:dxf>
              <fill>
                <patternFill>
                  <bgColor theme="0" tint="-0.24994659260841701"/>
                </patternFill>
              </fill>
            </x14:dxf>
          </x14:cfRule>
          <xm:sqref>R108:V112</xm:sqref>
        </x14:conditionalFormatting>
        <x14:conditionalFormatting xmlns:xm="http://schemas.microsoft.com/office/excel/2006/main">
          <x14:cfRule type="expression" priority="14" id="{EB4A8EAF-2221-4BD2-855C-FF2386829239}">
            <xm:f>Cover!$E$15=R$6</xm:f>
            <x14:dxf>
              <fill>
                <patternFill>
                  <bgColor theme="7" tint="0.59996337778862885"/>
                </patternFill>
              </fill>
            </x14:dxf>
          </x14:cfRule>
          <x14:cfRule type="expression" priority="13" id="{C92C7D1E-6BD4-4143-A719-FC2C75BDDA7F}">
            <xm:f>Cover!$E$15&lt;&gt;R$6</xm:f>
            <x14:dxf>
              <fill>
                <patternFill>
                  <bgColor theme="0" tint="-0.24994659260841701"/>
                </patternFill>
              </fill>
            </x14:dxf>
          </x14:cfRule>
          <xm:sqref>R116:V117</xm:sqref>
        </x14:conditionalFormatting>
        <x14:conditionalFormatting xmlns:xm="http://schemas.microsoft.com/office/excel/2006/main">
          <x14:cfRule type="expression" priority="12" id="{80316614-5DB8-406B-B7BD-FE2FA4D72EA1}">
            <xm:f>Cover!$E$15=R$6</xm:f>
            <x14:dxf>
              <fill>
                <patternFill>
                  <bgColor theme="7" tint="0.59996337778862885"/>
                </patternFill>
              </fill>
            </x14:dxf>
          </x14:cfRule>
          <x14:cfRule type="expression" priority="11" id="{473CB910-4871-4FE8-A72F-DE61564F8845}">
            <xm:f>Cover!$E$15&lt;&gt;R$6</xm:f>
            <x14:dxf>
              <fill>
                <patternFill>
                  <bgColor theme="0" tint="-0.24994659260841701"/>
                </patternFill>
              </fill>
            </x14:dxf>
          </x14:cfRule>
          <xm:sqref>R125:V127</xm:sqref>
        </x14:conditionalFormatting>
        <x14:conditionalFormatting xmlns:xm="http://schemas.microsoft.com/office/excel/2006/main">
          <x14:cfRule type="expression" priority="10" id="{FE8A22E2-9714-4070-BE76-715160F162DD}">
            <xm:f>Cover!$E$15=R$6</xm:f>
            <x14:dxf>
              <fill>
                <patternFill>
                  <bgColor theme="7" tint="0.59996337778862885"/>
                </patternFill>
              </fill>
            </x14:dxf>
          </x14:cfRule>
          <x14:cfRule type="expression" priority="9" id="{635C1D1B-D2F8-4916-9C14-D0630EB1E057}">
            <xm:f>Cover!$E$15&lt;&gt;R$6</xm:f>
            <x14:dxf>
              <fill>
                <patternFill>
                  <bgColor theme="0" tint="-0.24994659260841701"/>
                </patternFill>
              </fill>
            </x14:dxf>
          </x14:cfRule>
          <xm:sqref>R131:V135</xm:sqref>
        </x14:conditionalFormatting>
        <x14:conditionalFormatting xmlns:xm="http://schemas.microsoft.com/office/excel/2006/main">
          <x14:cfRule type="expression" priority="8" id="{07E10D45-936D-4E0E-8282-4AAAF21BA0F4}">
            <xm:f>Cover!$E$15=R$6</xm:f>
            <x14:dxf>
              <fill>
                <patternFill>
                  <bgColor theme="7" tint="0.59996337778862885"/>
                </patternFill>
              </fill>
            </x14:dxf>
          </x14:cfRule>
          <x14:cfRule type="expression" priority="7" id="{6706018E-3390-4A40-8EA5-7AED6D0DE2AA}">
            <xm:f>Cover!$E$15&lt;&gt;R$6</xm:f>
            <x14:dxf>
              <fill>
                <patternFill>
                  <bgColor theme="0" tint="-0.24994659260841701"/>
                </patternFill>
              </fill>
            </x14:dxf>
          </x14:cfRule>
          <xm:sqref>R139:V140</xm:sqref>
        </x14:conditionalFormatting>
        <x14:conditionalFormatting xmlns:xm="http://schemas.microsoft.com/office/excel/2006/main">
          <x14:cfRule type="expression" priority="6" id="{F8AFC978-715E-4861-B17E-C39C3F7227CD}">
            <xm:f>Cover!$E$15=R$6</xm:f>
            <x14:dxf>
              <fill>
                <patternFill>
                  <bgColor theme="7" tint="0.59996337778862885"/>
                </patternFill>
              </fill>
            </x14:dxf>
          </x14:cfRule>
          <x14:cfRule type="expression" priority="5" id="{BB7BE413-52D5-410C-81D4-974ADA27854C}">
            <xm:f>Cover!$E$15&lt;&gt;R$6</xm:f>
            <x14:dxf>
              <fill>
                <patternFill>
                  <bgColor theme="0" tint="-0.24994659260841701"/>
                </patternFill>
              </fill>
            </x14:dxf>
          </x14:cfRule>
          <xm:sqref>R146:V148</xm:sqref>
        </x14:conditionalFormatting>
        <x14:conditionalFormatting xmlns:xm="http://schemas.microsoft.com/office/excel/2006/main">
          <x14:cfRule type="expression" priority="4" id="{AEE0A009-08F8-488D-8A36-14B7E46266F5}">
            <xm:f>Cover!$E$15=R$6</xm:f>
            <x14:dxf>
              <fill>
                <patternFill>
                  <bgColor theme="7" tint="0.59996337778862885"/>
                </patternFill>
              </fill>
            </x14:dxf>
          </x14:cfRule>
          <x14:cfRule type="expression" priority="3" id="{5ACD25AD-92D5-4C0B-A357-83F00E1AF13F}">
            <xm:f>Cover!$E$15&lt;&gt;R$6</xm:f>
            <x14:dxf>
              <fill>
                <patternFill>
                  <bgColor theme="0" tint="-0.24994659260841701"/>
                </patternFill>
              </fill>
            </x14:dxf>
          </x14:cfRule>
          <xm:sqref>R152:V156</xm:sqref>
        </x14:conditionalFormatting>
        <x14:conditionalFormatting xmlns:xm="http://schemas.microsoft.com/office/excel/2006/main">
          <x14:cfRule type="expression" priority="2" id="{7C4CA540-5BA2-46D5-AB9D-3D78F906C56E}">
            <xm:f>Cover!$E$15=R$6</xm:f>
            <x14:dxf>
              <fill>
                <patternFill>
                  <bgColor theme="7" tint="0.59996337778862885"/>
                </patternFill>
              </fill>
            </x14:dxf>
          </x14:cfRule>
          <x14:cfRule type="expression" priority="1" id="{214FA546-C709-46BE-B169-D2FF06F44F76}">
            <xm:f>Cover!$E$15&lt;&gt;R$6</xm:f>
            <x14:dxf>
              <fill>
                <patternFill>
                  <bgColor theme="0" tint="-0.24994659260841701"/>
                </patternFill>
              </fill>
            </x14:dxf>
          </x14:cfRule>
          <xm:sqref>R160:V161</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1E00-BFF1-4F79-9A97-E83175D47014}">
  <sheetPr codeName="Sheet54">
    <tabColor rgb="FFFF0066"/>
    <pageSetUpPr autoPageBreaks="0"/>
  </sheetPr>
  <dimension ref="A1:CC109"/>
  <sheetViews>
    <sheetView zoomScale="40" zoomScaleNormal="40" workbookViewId="0">
      <pane ySplit="6" topLeftCell="A7" activePane="bottomLeft" state="frozen"/>
      <selection activeCell="G59" sqref="G59"/>
      <selection pane="bottomLeft" activeCell="K90" sqref="K90"/>
    </sheetView>
  </sheetViews>
  <sheetFormatPr defaultColWidth="0" defaultRowHeight="14"/>
  <cols>
    <col min="1" max="1" width="14.453125" style="11" customWidth="1"/>
    <col min="2" max="2" width="2.453125" style="11" customWidth="1"/>
    <col min="3" max="3" width="1.54296875" style="11" customWidth="1"/>
    <col min="4" max="5" width="24.54296875" style="11" bestFit="1" customWidth="1"/>
    <col min="6" max="6" width="26.453125" style="11" customWidth="1"/>
    <col min="7" max="7" width="10.54296875" style="11" bestFit="1" customWidth="1"/>
    <col min="8" max="8" width="20" style="11" bestFit="1" customWidth="1"/>
    <col min="9" max="9" width="13.453125" style="11" bestFit="1" customWidth="1"/>
    <col min="10" max="10" width="10.54296875" style="11" bestFit="1" customWidth="1"/>
    <col min="11" max="11" width="10.453125" style="11" customWidth="1"/>
    <col min="12" max="18" width="18.54296875" style="11" customWidth="1"/>
    <col min="19" max="19" width="25.453125" style="11" bestFit="1" customWidth="1"/>
    <col min="20" max="20" width="26.54296875" style="11" bestFit="1" customWidth="1"/>
    <col min="21" max="25" width="1.54296875" style="11" customWidth="1"/>
    <col min="26" max="31" width="1.54296875" style="11" hidden="1" customWidth="1"/>
    <col min="32" max="34" width="2" style="11" hidden="1" customWidth="1"/>
    <col min="35" max="52" width="18.453125" style="11" hidden="1" customWidth="1"/>
    <col min="53" max="59" width="14" style="11" hidden="1" customWidth="1"/>
    <col min="60" max="64" width="18.453125" style="11" hidden="1" customWidth="1"/>
    <col min="65" max="66" width="14" style="11" hidden="1" customWidth="1"/>
    <col min="67" max="81" width="18.453125" style="11" hidden="1" customWidth="1"/>
    <col min="82" max="16384" width="14" style="11" hidden="1"/>
  </cols>
  <sheetData>
    <row r="1" spans="1:20" s="2" customFormat="1" ht="25">
      <c r="A1" s="62" t="s">
        <v>1365</v>
      </c>
      <c r="B1" s="3"/>
      <c r="M1" s="4"/>
      <c r="N1" s="4"/>
      <c r="O1" s="4"/>
      <c r="P1" s="4"/>
      <c r="Q1" s="4"/>
      <c r="R1" s="4"/>
      <c r="S1" s="4"/>
      <c r="T1" s="4"/>
    </row>
    <row r="2" spans="1:20" s="2" customFormat="1" ht="25">
      <c r="A2" s="4" t="str">
        <f>Cover!$E$13</f>
        <v>Master</v>
      </c>
      <c r="B2" s="3"/>
    </row>
    <row r="3" spans="1:20" s="2" customFormat="1" ht="25">
      <c r="A3" s="4">
        <f>Cover!$E$15</f>
        <v>2025</v>
      </c>
      <c r="B3" s="4"/>
      <c r="C3" s="4"/>
      <c r="D3" s="4"/>
    </row>
    <row r="4" spans="1:20" s="5" customFormat="1" ht="25.5" thickBot="1">
      <c r="A4" s="1302" t="s">
        <v>1072</v>
      </c>
      <c r="B4" s="6"/>
    </row>
    <row r="5" spans="1:20" s="37" customFormat="1" ht="15.5">
      <c r="A5" s="7"/>
      <c r="B5" s="8"/>
      <c r="C5" s="8"/>
      <c r="D5" s="36"/>
      <c r="E5" s="36"/>
      <c r="F5" s="36"/>
      <c r="K5" s="7"/>
      <c r="L5" s="7"/>
      <c r="Q5" s="157"/>
      <c r="R5" s="157"/>
      <c r="S5" s="157"/>
      <c r="T5" s="157"/>
    </row>
    <row r="6" spans="1:20" s="37" customFormat="1" ht="15.5">
      <c r="A6" s="21"/>
      <c r="B6" s="57"/>
      <c r="C6" s="57"/>
      <c r="D6" s="36" t="s">
        <v>164</v>
      </c>
      <c r="E6" s="36" t="s">
        <v>165</v>
      </c>
      <c r="F6" s="36" t="s">
        <v>1555</v>
      </c>
      <c r="G6" s="37" t="s">
        <v>174</v>
      </c>
      <c r="H6" s="37" t="s">
        <v>2574</v>
      </c>
      <c r="I6" s="37" t="s">
        <v>1536</v>
      </c>
      <c r="J6" s="37" t="s">
        <v>1368</v>
      </c>
      <c r="K6" s="37" t="s">
        <v>175</v>
      </c>
      <c r="L6" s="37" t="s">
        <v>15</v>
      </c>
      <c r="M6" s="37" t="s">
        <v>3010</v>
      </c>
      <c r="N6" s="37" t="s">
        <v>308</v>
      </c>
      <c r="O6" s="37" t="s">
        <v>3011</v>
      </c>
      <c r="P6" s="37" t="s">
        <v>3012</v>
      </c>
      <c r="Q6" s="37" t="s">
        <v>3013</v>
      </c>
      <c r="R6" s="37" t="s">
        <v>182</v>
      </c>
      <c r="S6" s="37" t="s">
        <v>3014</v>
      </c>
      <c r="T6" s="37" t="s">
        <v>3015</v>
      </c>
    </row>
    <row r="7" spans="1:20" s="37" customFormat="1" ht="10.5" customHeight="1">
      <c r="A7" s="21"/>
      <c r="B7" s="57"/>
      <c r="C7" s="57"/>
      <c r="D7" s="36"/>
      <c r="E7" s="36"/>
      <c r="F7" s="36"/>
    </row>
    <row r="8" spans="1:20" s="37" customFormat="1" ht="18.75" customHeight="1">
      <c r="A8" s="27"/>
      <c r="B8" s="1062" t="s">
        <v>3016</v>
      </c>
      <c r="C8" s="1061"/>
      <c r="D8" s="27"/>
      <c r="E8" s="27"/>
      <c r="F8" s="27"/>
      <c r="G8" s="27"/>
      <c r="H8" s="27"/>
      <c r="I8" s="27"/>
      <c r="J8" s="27"/>
      <c r="K8" s="27"/>
      <c r="L8" s="27"/>
      <c r="M8" s="27"/>
      <c r="N8" s="27"/>
      <c r="O8" s="27"/>
      <c r="P8" s="27"/>
      <c r="Q8" s="27"/>
      <c r="R8" s="27"/>
      <c r="S8" s="27"/>
      <c r="T8" s="27"/>
    </row>
    <row r="9" spans="1:20" s="37" customFormat="1" ht="7.5" customHeight="1">
      <c r="A9" s="11"/>
      <c r="B9" s="75"/>
      <c r="C9" s="11"/>
      <c r="D9" s="11"/>
      <c r="E9" s="11"/>
      <c r="F9" s="11"/>
      <c r="G9" s="11"/>
      <c r="H9" s="11"/>
      <c r="I9" s="11"/>
      <c r="J9" s="11"/>
      <c r="K9" s="11"/>
      <c r="L9" s="11"/>
      <c r="M9" s="11"/>
      <c r="N9" s="11"/>
      <c r="O9" s="11"/>
      <c r="P9" s="11"/>
      <c r="Q9" s="11"/>
      <c r="R9" s="11"/>
      <c r="S9" s="11"/>
      <c r="T9" s="11"/>
    </row>
    <row r="10" spans="1:20" s="37" customFormat="1" ht="18">
      <c r="A10" s="27"/>
      <c r="B10" s="28" t="s">
        <v>2567</v>
      </c>
      <c r="C10" s="27"/>
      <c r="D10" s="27"/>
      <c r="E10" s="27"/>
      <c r="F10" s="27"/>
      <c r="G10" s="27"/>
      <c r="H10" s="27"/>
      <c r="I10" s="27"/>
      <c r="J10" s="27"/>
      <c r="K10" s="27"/>
      <c r="L10" s="27"/>
      <c r="M10" s="27"/>
      <c r="N10" s="27"/>
      <c r="O10" s="27"/>
      <c r="P10" s="27"/>
      <c r="Q10" s="27"/>
      <c r="R10" s="27"/>
      <c r="S10" s="27"/>
      <c r="T10" s="27"/>
    </row>
    <row r="11" spans="1:20" s="37" customFormat="1" ht="15.5">
      <c r="A11" s="11"/>
      <c r="B11" s="11"/>
      <c r="C11" s="11"/>
      <c r="D11" s="11"/>
      <c r="E11" s="11"/>
      <c r="F11" s="11"/>
      <c r="G11" s="11"/>
      <c r="H11" s="11"/>
      <c r="I11" s="11"/>
      <c r="J11" s="11"/>
      <c r="K11" s="11"/>
      <c r="L11" s="11"/>
      <c r="M11" s="11"/>
      <c r="N11" s="11"/>
      <c r="O11" s="11"/>
      <c r="P11" s="11"/>
      <c r="Q11" s="11"/>
      <c r="R11" s="11"/>
      <c r="S11" s="11"/>
      <c r="T11" s="11"/>
    </row>
    <row r="12" spans="1:20" s="37" customFormat="1" ht="15.5">
      <c r="A12" s="7"/>
      <c r="B12" s="30"/>
      <c r="C12" s="30"/>
      <c r="D12" s="20" t="s">
        <v>177</v>
      </c>
      <c r="E12" s="20" t="s">
        <v>210</v>
      </c>
      <c r="F12" s="1343" t="s">
        <v>182</v>
      </c>
      <c r="G12" s="7" t="s">
        <v>184</v>
      </c>
      <c r="H12" s="7"/>
      <c r="I12" s="7" t="s">
        <v>2540</v>
      </c>
      <c r="J12" s="7"/>
      <c r="K12" s="7" t="s">
        <v>185</v>
      </c>
      <c r="L12" s="1342"/>
      <c r="M12" s="1342"/>
      <c r="N12" s="1342"/>
      <c r="O12" s="1342"/>
      <c r="P12" s="1342"/>
      <c r="Q12" s="1342"/>
      <c r="R12" s="1342"/>
      <c r="S12" s="1342"/>
      <c r="T12" s="1342"/>
    </row>
    <row r="13" spans="1:20" s="37" customFormat="1" ht="15.5">
      <c r="A13" s="7"/>
      <c r="B13" s="30"/>
      <c r="C13" s="30"/>
      <c r="D13" s="20" t="s">
        <v>177</v>
      </c>
      <c r="E13" s="20" t="s">
        <v>210</v>
      </c>
      <c r="F13" s="1343" t="s">
        <v>182</v>
      </c>
      <c r="G13" s="7" t="s">
        <v>184</v>
      </c>
      <c r="H13" s="7"/>
      <c r="I13" s="7" t="s">
        <v>2540</v>
      </c>
      <c r="J13" s="7"/>
      <c r="K13" s="7" t="s">
        <v>185</v>
      </c>
      <c r="L13" s="1342"/>
      <c r="M13" s="1342"/>
      <c r="N13" s="1342"/>
      <c r="O13" s="1342"/>
      <c r="P13" s="1342"/>
      <c r="Q13" s="1342"/>
      <c r="R13" s="1342"/>
      <c r="S13" s="1342"/>
      <c r="T13" s="1342"/>
    </row>
    <row r="14" spans="1:20" s="37" customFormat="1" ht="15.5">
      <c r="A14" s="7"/>
      <c r="B14" s="30"/>
      <c r="C14" s="30"/>
      <c r="D14" s="20" t="s">
        <v>177</v>
      </c>
      <c r="E14" s="20" t="s">
        <v>210</v>
      </c>
      <c r="F14" s="1343" t="s">
        <v>182</v>
      </c>
      <c r="G14" s="7" t="s">
        <v>184</v>
      </c>
      <c r="H14" s="7"/>
      <c r="I14" s="7" t="s">
        <v>2540</v>
      </c>
      <c r="J14" s="7"/>
      <c r="K14" s="7" t="s">
        <v>185</v>
      </c>
      <c r="L14" s="1342"/>
      <c r="M14" s="1342"/>
      <c r="N14" s="1342"/>
      <c r="O14" s="1342"/>
      <c r="P14" s="1342"/>
      <c r="Q14" s="1342"/>
      <c r="R14" s="1342"/>
      <c r="S14" s="1342"/>
      <c r="T14" s="1342"/>
    </row>
    <row r="15" spans="1:20" s="37" customFormat="1" ht="15.5">
      <c r="A15" s="7"/>
      <c r="B15" s="30"/>
      <c r="C15" s="30"/>
      <c r="D15" s="20" t="s">
        <v>177</v>
      </c>
      <c r="E15" s="20" t="s">
        <v>210</v>
      </c>
      <c r="F15" s="1343" t="s">
        <v>182</v>
      </c>
      <c r="G15" s="7" t="s">
        <v>184</v>
      </c>
      <c r="H15" s="7"/>
      <c r="I15" s="7" t="s">
        <v>2540</v>
      </c>
      <c r="J15" s="7"/>
      <c r="K15" s="7" t="s">
        <v>185</v>
      </c>
      <c r="L15" s="1342"/>
      <c r="M15" s="1342"/>
      <c r="N15" s="1342"/>
      <c r="O15" s="1342"/>
      <c r="P15" s="1342"/>
      <c r="Q15" s="1342"/>
      <c r="R15" s="1342"/>
      <c r="S15" s="1342"/>
      <c r="T15" s="1342"/>
    </row>
    <row r="16" spans="1:20" s="37" customFormat="1" ht="15.5">
      <c r="A16" s="15"/>
      <c r="B16" s="13"/>
      <c r="C16" s="13"/>
      <c r="D16" s="15" t="s">
        <v>177</v>
      </c>
      <c r="E16" s="15" t="s">
        <v>210</v>
      </c>
      <c r="F16" s="1343" t="s">
        <v>182</v>
      </c>
      <c r="G16" s="7" t="s">
        <v>184</v>
      </c>
      <c r="H16" s="7"/>
      <c r="I16" s="7" t="s">
        <v>2540</v>
      </c>
      <c r="J16" s="7"/>
      <c r="K16" s="7" t="s">
        <v>185</v>
      </c>
      <c r="L16" s="1342"/>
      <c r="M16" s="1342"/>
      <c r="N16" s="1342"/>
      <c r="O16" s="1342"/>
      <c r="P16" s="1342"/>
      <c r="Q16" s="1342"/>
      <c r="R16" s="1342"/>
      <c r="S16" s="1342"/>
      <c r="T16" s="1342"/>
    </row>
    <row r="17" spans="4:11" s="37" customFormat="1" ht="15.5">
      <c r="D17" s="15" t="s">
        <v>177</v>
      </c>
      <c r="E17" s="15" t="s">
        <v>210</v>
      </c>
      <c r="F17" s="1343" t="s">
        <v>182</v>
      </c>
      <c r="G17" s="7" t="s">
        <v>184</v>
      </c>
      <c r="H17" s="7"/>
      <c r="I17" s="7" t="s">
        <v>2540</v>
      </c>
      <c r="J17" s="7"/>
      <c r="K17" s="7" t="s">
        <v>185</v>
      </c>
    </row>
    <row r="18" spans="4:11" s="37" customFormat="1" ht="15.5">
      <c r="D18" s="15" t="s">
        <v>177</v>
      </c>
      <c r="E18" s="15" t="s">
        <v>210</v>
      </c>
      <c r="F18" s="1343" t="s">
        <v>182</v>
      </c>
      <c r="G18" s="7" t="s">
        <v>184</v>
      </c>
      <c r="H18" s="7"/>
      <c r="I18" s="7" t="s">
        <v>2540</v>
      </c>
      <c r="J18" s="7"/>
      <c r="K18" s="7" t="s">
        <v>185</v>
      </c>
    </row>
    <row r="19" spans="4:11" s="37" customFormat="1" ht="15.5">
      <c r="D19" s="15" t="s">
        <v>177</v>
      </c>
      <c r="E19" s="15" t="s">
        <v>210</v>
      </c>
      <c r="F19" s="1343" t="s">
        <v>182</v>
      </c>
      <c r="G19" s="7" t="s">
        <v>184</v>
      </c>
      <c r="H19" s="7"/>
      <c r="I19" s="7" t="s">
        <v>2540</v>
      </c>
      <c r="J19" s="7"/>
      <c r="K19" s="7" t="s">
        <v>185</v>
      </c>
    </row>
    <row r="20" spans="4:11" s="37" customFormat="1" ht="15.5">
      <c r="D20" s="11" t="s">
        <v>177</v>
      </c>
      <c r="E20" s="11" t="s">
        <v>210</v>
      </c>
      <c r="F20" s="1343" t="s">
        <v>182</v>
      </c>
      <c r="G20" s="7" t="s">
        <v>184</v>
      </c>
      <c r="H20" s="11"/>
      <c r="I20" s="7" t="s">
        <v>2540</v>
      </c>
      <c r="J20" s="11"/>
      <c r="K20" s="7" t="s">
        <v>185</v>
      </c>
    </row>
    <row r="21" spans="4:11" s="37" customFormat="1" ht="15.5">
      <c r="D21" s="11" t="s">
        <v>177</v>
      </c>
      <c r="E21" s="11" t="s">
        <v>210</v>
      </c>
      <c r="F21" s="1343" t="s">
        <v>182</v>
      </c>
      <c r="G21" s="7" t="s">
        <v>184</v>
      </c>
      <c r="H21" s="11"/>
      <c r="I21" s="7" t="s">
        <v>2540</v>
      </c>
      <c r="J21" s="11"/>
      <c r="K21" s="7" t="s">
        <v>185</v>
      </c>
    </row>
    <row r="22" spans="4:11" s="37" customFormat="1" ht="15.5">
      <c r="D22" s="11" t="s">
        <v>177</v>
      </c>
      <c r="E22" s="11" t="s">
        <v>210</v>
      </c>
      <c r="F22" s="237" t="s">
        <v>3014</v>
      </c>
      <c r="G22" s="7" t="s">
        <v>184</v>
      </c>
      <c r="H22" s="11"/>
      <c r="I22" s="7" t="s">
        <v>2540</v>
      </c>
      <c r="J22" s="11"/>
      <c r="K22" s="7" t="s">
        <v>185</v>
      </c>
    </row>
    <row r="23" spans="4:11" s="37" customFormat="1" ht="15.5">
      <c r="D23" s="11" t="s">
        <v>177</v>
      </c>
      <c r="E23" s="11" t="s">
        <v>210</v>
      </c>
      <c r="F23" s="237" t="s">
        <v>3014</v>
      </c>
      <c r="G23" s="7" t="s">
        <v>184</v>
      </c>
      <c r="H23" s="11"/>
      <c r="I23" s="7" t="s">
        <v>2540</v>
      </c>
      <c r="J23" s="11"/>
      <c r="K23" s="7" t="s">
        <v>185</v>
      </c>
    </row>
    <row r="24" spans="4:11" s="37" customFormat="1" ht="15.5">
      <c r="D24" s="11" t="s">
        <v>177</v>
      </c>
      <c r="E24" s="11" t="s">
        <v>210</v>
      </c>
      <c r="F24" s="237" t="s">
        <v>3014</v>
      </c>
      <c r="G24" s="7" t="s">
        <v>184</v>
      </c>
      <c r="H24" s="11"/>
      <c r="I24" s="7" t="s">
        <v>2540</v>
      </c>
      <c r="J24" s="11"/>
      <c r="K24" s="7" t="s">
        <v>185</v>
      </c>
    </row>
    <row r="25" spans="4:11" s="37" customFormat="1" ht="15.5">
      <c r="D25" s="11" t="s">
        <v>177</v>
      </c>
      <c r="E25" s="11" t="s">
        <v>210</v>
      </c>
      <c r="F25" s="237" t="s">
        <v>3014</v>
      </c>
      <c r="G25" s="7" t="s">
        <v>184</v>
      </c>
      <c r="H25" s="11"/>
      <c r="I25" s="7" t="s">
        <v>2540</v>
      </c>
      <c r="J25" s="11"/>
      <c r="K25" s="7" t="s">
        <v>185</v>
      </c>
    </row>
    <row r="26" spans="4:11" s="37" customFormat="1" ht="15.5">
      <c r="D26" s="11" t="s">
        <v>177</v>
      </c>
      <c r="E26" s="11" t="s">
        <v>210</v>
      </c>
      <c r="F26" s="237" t="s">
        <v>3014</v>
      </c>
      <c r="G26" s="7" t="s">
        <v>184</v>
      </c>
      <c r="H26" s="11"/>
      <c r="I26" s="7" t="s">
        <v>2540</v>
      </c>
      <c r="J26" s="11"/>
      <c r="K26" s="7" t="s">
        <v>185</v>
      </c>
    </row>
    <row r="27" spans="4:11" s="37" customFormat="1" ht="15.5">
      <c r="D27" s="11" t="s">
        <v>177</v>
      </c>
      <c r="E27" s="11" t="s">
        <v>210</v>
      </c>
      <c r="F27" s="237" t="s">
        <v>3014</v>
      </c>
      <c r="G27" s="7" t="s">
        <v>184</v>
      </c>
      <c r="H27" s="11"/>
      <c r="I27" s="7" t="s">
        <v>2540</v>
      </c>
      <c r="J27" s="11"/>
      <c r="K27" s="7" t="s">
        <v>185</v>
      </c>
    </row>
    <row r="28" spans="4:11" s="37" customFormat="1" ht="15.5">
      <c r="D28" s="11" t="s">
        <v>177</v>
      </c>
      <c r="E28" s="11" t="s">
        <v>210</v>
      </c>
      <c r="F28" s="237" t="s">
        <v>3014</v>
      </c>
      <c r="G28" s="7" t="s">
        <v>184</v>
      </c>
      <c r="H28" s="11"/>
      <c r="I28" s="7" t="s">
        <v>2540</v>
      </c>
      <c r="J28" s="11"/>
      <c r="K28" s="7" t="s">
        <v>185</v>
      </c>
    </row>
    <row r="29" spans="4:11" s="37" customFormat="1" ht="15.5">
      <c r="D29" s="11" t="s">
        <v>177</v>
      </c>
      <c r="E29" s="11" t="s">
        <v>210</v>
      </c>
      <c r="F29" s="237" t="s">
        <v>3014</v>
      </c>
      <c r="G29" s="7" t="s">
        <v>184</v>
      </c>
      <c r="H29" s="11"/>
      <c r="I29" s="7" t="s">
        <v>2540</v>
      </c>
      <c r="J29" s="11"/>
      <c r="K29" s="7" t="s">
        <v>185</v>
      </c>
    </row>
    <row r="30" spans="4:11" s="37" customFormat="1" ht="15.5">
      <c r="D30" s="11" t="s">
        <v>177</v>
      </c>
      <c r="E30" s="11" t="s">
        <v>210</v>
      </c>
      <c r="F30" s="237" t="s">
        <v>3014</v>
      </c>
      <c r="G30" s="7" t="s">
        <v>184</v>
      </c>
      <c r="H30" s="11"/>
      <c r="I30" s="7" t="s">
        <v>2540</v>
      </c>
      <c r="J30" s="11"/>
      <c r="K30" s="7" t="s">
        <v>185</v>
      </c>
    </row>
    <row r="31" spans="4:11" s="37" customFormat="1" ht="15.5">
      <c r="D31" s="11" t="s">
        <v>177</v>
      </c>
      <c r="E31" s="11" t="s">
        <v>210</v>
      </c>
      <c r="F31" s="237" t="s">
        <v>3014</v>
      </c>
      <c r="G31" s="7" t="s">
        <v>184</v>
      </c>
      <c r="H31" s="11"/>
      <c r="I31" s="7" t="s">
        <v>2540</v>
      </c>
      <c r="J31" s="11"/>
      <c r="K31" s="7" t="s">
        <v>185</v>
      </c>
    </row>
    <row r="32" spans="4:11" s="37" customFormat="1" ht="15.5">
      <c r="D32" s="11" t="s">
        <v>177</v>
      </c>
      <c r="E32" s="11" t="s">
        <v>210</v>
      </c>
      <c r="F32" s="237" t="s">
        <v>3015</v>
      </c>
      <c r="G32" s="7" t="s">
        <v>184</v>
      </c>
      <c r="H32" s="11"/>
      <c r="I32" s="7" t="s">
        <v>2540</v>
      </c>
      <c r="J32" s="11"/>
      <c r="K32" s="7" t="s">
        <v>185</v>
      </c>
    </row>
    <row r="33" spans="2:17" s="37" customFormat="1" ht="15.5">
      <c r="B33" s="11"/>
      <c r="C33" s="11"/>
      <c r="D33" s="11" t="s">
        <v>177</v>
      </c>
      <c r="E33" s="11" t="s">
        <v>210</v>
      </c>
      <c r="F33" s="237" t="s">
        <v>3015</v>
      </c>
      <c r="G33" s="7" t="s">
        <v>184</v>
      </c>
      <c r="H33" s="11"/>
      <c r="I33" s="7" t="s">
        <v>2540</v>
      </c>
      <c r="J33" s="11"/>
      <c r="K33" s="7" t="s">
        <v>185</v>
      </c>
      <c r="L33" s="1342"/>
      <c r="M33" s="1342"/>
      <c r="N33" s="1342"/>
      <c r="O33" s="1342"/>
      <c r="P33" s="1342"/>
      <c r="Q33" s="1342"/>
    </row>
    <row r="34" spans="2:17" s="37" customFormat="1" ht="15.5">
      <c r="B34" s="11"/>
      <c r="C34" s="11"/>
      <c r="D34" s="11" t="s">
        <v>177</v>
      </c>
      <c r="E34" s="11" t="s">
        <v>210</v>
      </c>
      <c r="F34" s="237" t="s">
        <v>3015</v>
      </c>
      <c r="G34" s="7" t="s">
        <v>184</v>
      </c>
      <c r="H34" s="11"/>
      <c r="I34" s="7" t="s">
        <v>2540</v>
      </c>
      <c r="J34" s="11"/>
      <c r="K34" s="7" t="s">
        <v>185</v>
      </c>
      <c r="L34" s="1342"/>
      <c r="M34" s="1342"/>
      <c r="N34" s="1342"/>
      <c r="O34" s="1342"/>
      <c r="P34" s="1342"/>
      <c r="Q34" s="1342"/>
    </row>
    <row r="35" spans="2:17" s="37" customFormat="1" ht="15.5">
      <c r="B35" s="11"/>
      <c r="C35" s="11"/>
      <c r="D35" s="11" t="s">
        <v>177</v>
      </c>
      <c r="E35" s="11" t="s">
        <v>210</v>
      </c>
      <c r="F35" s="237" t="s">
        <v>3015</v>
      </c>
      <c r="G35" s="7" t="s">
        <v>184</v>
      </c>
      <c r="H35" s="11"/>
      <c r="I35" s="7" t="s">
        <v>2540</v>
      </c>
      <c r="J35" s="11"/>
      <c r="K35" s="7" t="s">
        <v>185</v>
      </c>
      <c r="L35" s="1342"/>
      <c r="M35" s="1342"/>
      <c r="N35" s="1342"/>
      <c r="O35" s="1342"/>
      <c r="P35" s="1342"/>
      <c r="Q35" s="1342"/>
    </row>
    <row r="36" spans="2:17" s="37" customFormat="1" ht="15.5">
      <c r="B36" s="11"/>
      <c r="C36" s="11"/>
      <c r="D36" s="11" t="s">
        <v>177</v>
      </c>
      <c r="E36" s="11" t="s">
        <v>210</v>
      </c>
      <c r="F36" s="237" t="s">
        <v>3015</v>
      </c>
      <c r="G36" s="7" t="s">
        <v>184</v>
      </c>
      <c r="H36" s="11"/>
      <c r="I36" s="7" t="s">
        <v>2540</v>
      </c>
      <c r="J36" s="11"/>
      <c r="K36" s="7" t="s">
        <v>185</v>
      </c>
      <c r="L36" s="1342"/>
      <c r="M36" s="1342"/>
      <c r="N36" s="1342"/>
      <c r="O36" s="1342"/>
      <c r="P36" s="1342"/>
      <c r="Q36" s="1342"/>
    </row>
    <row r="37" spans="2:17" s="37" customFormat="1" ht="15.5">
      <c r="B37" s="11"/>
      <c r="C37" s="11"/>
      <c r="D37" s="11" t="s">
        <v>177</v>
      </c>
      <c r="E37" s="11" t="s">
        <v>210</v>
      </c>
      <c r="F37" s="237" t="s">
        <v>3015</v>
      </c>
      <c r="G37" s="7" t="s">
        <v>184</v>
      </c>
      <c r="H37" s="11"/>
      <c r="I37" s="7" t="s">
        <v>2540</v>
      </c>
      <c r="J37" s="11"/>
      <c r="K37" s="7" t="s">
        <v>185</v>
      </c>
      <c r="L37" s="1342"/>
      <c r="M37" s="1342"/>
      <c r="N37" s="1342"/>
      <c r="O37" s="1342"/>
      <c r="P37" s="1342"/>
      <c r="Q37" s="1342"/>
    </row>
    <row r="38" spans="2:17" s="37" customFormat="1" ht="15.5">
      <c r="B38" s="11"/>
      <c r="C38" s="11"/>
      <c r="D38" s="11" t="s">
        <v>177</v>
      </c>
      <c r="E38" s="11" t="s">
        <v>210</v>
      </c>
      <c r="F38" s="237" t="s">
        <v>3015</v>
      </c>
      <c r="G38" s="7" t="s">
        <v>184</v>
      </c>
      <c r="H38" s="11"/>
      <c r="I38" s="7" t="s">
        <v>2540</v>
      </c>
      <c r="J38" s="11"/>
      <c r="K38" s="7" t="s">
        <v>185</v>
      </c>
      <c r="L38" s="1342"/>
      <c r="M38" s="1342"/>
      <c r="N38" s="1342"/>
      <c r="O38" s="1342"/>
      <c r="P38" s="1342"/>
      <c r="Q38" s="1342"/>
    </row>
    <row r="39" spans="2:17" s="37" customFormat="1" ht="15.5">
      <c r="B39" s="11"/>
      <c r="C39" s="11"/>
      <c r="D39" s="11" t="s">
        <v>177</v>
      </c>
      <c r="E39" s="11" t="s">
        <v>210</v>
      </c>
      <c r="F39" s="237" t="s">
        <v>3015</v>
      </c>
      <c r="G39" s="7" t="s">
        <v>184</v>
      </c>
      <c r="H39" s="11"/>
      <c r="I39" s="7" t="s">
        <v>2540</v>
      </c>
      <c r="J39" s="11"/>
      <c r="K39" s="7" t="s">
        <v>185</v>
      </c>
      <c r="L39" s="1342"/>
      <c r="M39" s="1342"/>
      <c r="N39" s="1342"/>
      <c r="O39" s="1342"/>
      <c r="P39" s="1342"/>
      <c r="Q39" s="1342"/>
    </row>
    <row r="40" spans="2:17" s="37" customFormat="1" ht="15.5">
      <c r="B40" s="11"/>
      <c r="C40" s="11"/>
      <c r="D40" s="11" t="s">
        <v>177</v>
      </c>
      <c r="E40" s="11" t="s">
        <v>210</v>
      </c>
      <c r="F40" s="237" t="s">
        <v>3015</v>
      </c>
      <c r="G40" s="7" t="s">
        <v>184</v>
      </c>
      <c r="H40" s="11"/>
      <c r="I40" s="7" t="s">
        <v>2540</v>
      </c>
      <c r="J40" s="11"/>
      <c r="K40" s="7" t="s">
        <v>185</v>
      </c>
      <c r="L40" s="1342"/>
      <c r="M40" s="1342"/>
      <c r="N40" s="1342"/>
      <c r="O40" s="1342"/>
      <c r="P40" s="1342"/>
      <c r="Q40" s="1342"/>
    </row>
    <row r="41" spans="2:17" s="37" customFormat="1" ht="15.5">
      <c r="B41" s="11"/>
      <c r="C41" s="11"/>
      <c r="D41" s="11" t="s">
        <v>177</v>
      </c>
      <c r="E41" s="11" t="s">
        <v>210</v>
      </c>
      <c r="F41" s="237" t="s">
        <v>3015</v>
      </c>
      <c r="G41" s="7" t="s">
        <v>184</v>
      </c>
      <c r="H41" s="11"/>
      <c r="I41" s="7" t="s">
        <v>2540</v>
      </c>
      <c r="J41" s="11"/>
      <c r="K41" s="7" t="s">
        <v>185</v>
      </c>
      <c r="L41" s="1342"/>
      <c r="M41" s="1342"/>
      <c r="N41" s="1342"/>
      <c r="O41" s="1342"/>
      <c r="P41" s="1342"/>
      <c r="Q41" s="1342"/>
    </row>
    <row r="42" spans="2:17" s="37" customFormat="1" ht="15.5">
      <c r="B42" s="11"/>
      <c r="C42" s="11"/>
      <c r="D42" s="11"/>
      <c r="E42" s="11"/>
      <c r="F42" s="11"/>
      <c r="G42" s="11"/>
      <c r="H42" s="11"/>
      <c r="I42" s="11"/>
      <c r="J42" s="11"/>
      <c r="K42" s="11"/>
      <c r="L42" s="11"/>
      <c r="M42" s="11"/>
      <c r="N42" s="11"/>
      <c r="O42" s="11"/>
      <c r="P42" s="11"/>
      <c r="Q42" s="11"/>
    </row>
    <row r="43" spans="2:17" s="37" customFormat="1" ht="13.5" customHeight="1">
      <c r="B43" s="28" t="s">
        <v>2574</v>
      </c>
      <c r="C43" s="27"/>
      <c r="D43" s="27"/>
      <c r="E43" s="27"/>
      <c r="F43" s="27"/>
      <c r="G43" s="27"/>
      <c r="H43" s="27"/>
      <c r="I43" s="27"/>
      <c r="J43" s="27"/>
      <c r="K43" s="27"/>
      <c r="L43" s="27"/>
      <c r="M43" s="27"/>
      <c r="N43" s="27"/>
      <c r="O43" s="27"/>
      <c r="P43" s="27"/>
      <c r="Q43" s="27"/>
    </row>
    <row r="44" spans="2:17" s="37" customFormat="1" ht="15.5">
      <c r="B44" s="11"/>
      <c r="C44" s="11"/>
      <c r="D44" s="11"/>
      <c r="E44" s="11"/>
      <c r="F44" s="11"/>
      <c r="G44" s="11"/>
      <c r="H44" s="11"/>
      <c r="I44" s="11"/>
      <c r="J44" s="11"/>
      <c r="K44" s="11"/>
      <c r="L44" s="11"/>
      <c r="M44" s="11"/>
      <c r="N44" s="11"/>
      <c r="O44" s="11"/>
      <c r="P44" s="11"/>
      <c r="Q44" s="11"/>
    </row>
    <row r="45" spans="2:17" s="37" customFormat="1" ht="15.5">
      <c r="B45" s="30"/>
      <c r="C45" s="30"/>
      <c r="D45" s="20" t="s">
        <v>177</v>
      </c>
      <c r="E45" s="20" t="s">
        <v>210</v>
      </c>
      <c r="F45" s="1343" t="s">
        <v>182</v>
      </c>
      <c r="G45" s="7" t="s">
        <v>184</v>
      </c>
      <c r="H45" s="7" t="s">
        <v>2574</v>
      </c>
      <c r="I45" s="7"/>
      <c r="J45" s="7"/>
      <c r="K45" s="7" t="s">
        <v>185</v>
      </c>
      <c r="L45" s="7"/>
      <c r="M45" s="933">
        <f t="shared" ref="M45:P60" si="0">M12</f>
        <v>0</v>
      </c>
      <c r="N45" s="933">
        <f t="shared" si="0"/>
        <v>0</v>
      </c>
      <c r="O45" s="933">
        <f t="shared" si="0"/>
        <v>0</v>
      </c>
      <c r="P45" s="933">
        <f t="shared" si="0"/>
        <v>0</v>
      </c>
      <c r="Q45" s="933">
        <f t="shared" ref="Q45" si="1">Q12</f>
        <v>0</v>
      </c>
    </row>
    <row r="46" spans="2:17" s="37" customFormat="1" ht="15.5">
      <c r="B46" s="30"/>
      <c r="C46" s="30"/>
      <c r="D46" s="20" t="s">
        <v>177</v>
      </c>
      <c r="E46" s="20" t="s">
        <v>210</v>
      </c>
      <c r="F46" s="1343" t="s">
        <v>182</v>
      </c>
      <c r="G46" s="7" t="s">
        <v>184</v>
      </c>
      <c r="H46" s="7" t="s">
        <v>2574</v>
      </c>
      <c r="I46" s="7"/>
      <c r="J46" s="7"/>
      <c r="K46" s="7" t="s">
        <v>185</v>
      </c>
      <c r="L46" s="7"/>
      <c r="M46" s="933">
        <f t="shared" si="0"/>
        <v>0</v>
      </c>
      <c r="N46" s="933">
        <f t="shared" si="0"/>
        <v>0</v>
      </c>
      <c r="O46" s="933">
        <f t="shared" si="0"/>
        <v>0</v>
      </c>
      <c r="P46" s="933">
        <f t="shared" si="0"/>
        <v>0</v>
      </c>
      <c r="Q46" s="933">
        <f t="shared" ref="Q46" si="2">Q13</f>
        <v>0</v>
      </c>
    </row>
    <row r="47" spans="2:17" s="37" customFormat="1" ht="15.5">
      <c r="B47" s="30"/>
      <c r="C47" s="30"/>
      <c r="D47" s="20" t="s">
        <v>177</v>
      </c>
      <c r="E47" s="20" t="s">
        <v>210</v>
      </c>
      <c r="F47" s="1343" t="s">
        <v>182</v>
      </c>
      <c r="G47" s="7" t="s">
        <v>184</v>
      </c>
      <c r="H47" s="7" t="s">
        <v>2574</v>
      </c>
      <c r="I47" s="7"/>
      <c r="J47" s="7"/>
      <c r="K47" s="7" t="s">
        <v>185</v>
      </c>
      <c r="L47" s="7"/>
      <c r="M47" s="933">
        <f t="shared" si="0"/>
        <v>0</v>
      </c>
      <c r="N47" s="933">
        <f t="shared" si="0"/>
        <v>0</v>
      </c>
      <c r="O47" s="933">
        <f t="shared" si="0"/>
        <v>0</v>
      </c>
      <c r="P47" s="933">
        <f t="shared" si="0"/>
        <v>0</v>
      </c>
      <c r="Q47" s="933">
        <f t="shared" ref="Q47" si="3">Q14</f>
        <v>0</v>
      </c>
    </row>
    <row r="48" spans="2:17" s="37" customFormat="1" ht="15.5">
      <c r="B48" s="30"/>
      <c r="C48" s="30"/>
      <c r="D48" s="20" t="s">
        <v>177</v>
      </c>
      <c r="E48" s="20" t="s">
        <v>210</v>
      </c>
      <c r="F48" s="1343" t="s">
        <v>182</v>
      </c>
      <c r="G48" s="7" t="s">
        <v>184</v>
      </c>
      <c r="H48" s="7" t="s">
        <v>2574</v>
      </c>
      <c r="I48" s="7"/>
      <c r="J48" s="7"/>
      <c r="K48" s="7" t="s">
        <v>185</v>
      </c>
      <c r="L48" s="7"/>
      <c r="M48" s="933">
        <f t="shared" si="0"/>
        <v>0</v>
      </c>
      <c r="N48" s="933">
        <f t="shared" si="0"/>
        <v>0</v>
      </c>
      <c r="O48" s="933">
        <f t="shared" si="0"/>
        <v>0</v>
      </c>
      <c r="P48" s="933">
        <f t="shared" si="0"/>
        <v>0</v>
      </c>
      <c r="Q48" s="933">
        <f t="shared" ref="Q48" si="4">Q15</f>
        <v>0</v>
      </c>
    </row>
    <row r="49" spans="4:17" s="37" customFormat="1" ht="15.5">
      <c r="D49" s="15" t="s">
        <v>177</v>
      </c>
      <c r="E49" s="15" t="s">
        <v>210</v>
      </c>
      <c r="F49" s="1343" t="s">
        <v>182</v>
      </c>
      <c r="G49" s="7" t="s">
        <v>184</v>
      </c>
      <c r="H49" s="7" t="s">
        <v>2574</v>
      </c>
      <c r="I49" s="7"/>
      <c r="J49" s="7"/>
      <c r="K49" s="7" t="s">
        <v>185</v>
      </c>
      <c r="L49" s="7"/>
      <c r="M49" s="933">
        <f t="shared" si="0"/>
        <v>0</v>
      </c>
      <c r="N49" s="933">
        <f t="shared" si="0"/>
        <v>0</v>
      </c>
      <c r="O49" s="933">
        <f t="shared" si="0"/>
        <v>0</v>
      </c>
      <c r="P49" s="933">
        <f t="shared" si="0"/>
        <v>0</v>
      </c>
      <c r="Q49" s="933">
        <f t="shared" ref="Q49" si="5">Q16</f>
        <v>0</v>
      </c>
    </row>
    <row r="50" spans="4:17" s="37" customFormat="1" ht="15.5">
      <c r="D50" s="15" t="s">
        <v>177</v>
      </c>
      <c r="E50" s="15" t="s">
        <v>210</v>
      </c>
      <c r="F50" s="1343" t="s">
        <v>182</v>
      </c>
      <c r="G50" s="7" t="s">
        <v>184</v>
      </c>
      <c r="H50" s="7" t="s">
        <v>2574</v>
      </c>
      <c r="I50" s="7"/>
      <c r="J50" s="7"/>
      <c r="K50" s="7" t="s">
        <v>185</v>
      </c>
      <c r="L50" s="7"/>
      <c r="M50" s="933">
        <f t="shared" si="0"/>
        <v>0</v>
      </c>
      <c r="N50" s="933">
        <f t="shared" si="0"/>
        <v>0</v>
      </c>
      <c r="O50" s="933">
        <f t="shared" si="0"/>
        <v>0</v>
      </c>
      <c r="P50" s="933">
        <f t="shared" si="0"/>
        <v>0</v>
      </c>
      <c r="Q50" s="933">
        <f t="shared" ref="Q50" si="6">Q17</f>
        <v>0</v>
      </c>
    </row>
    <row r="51" spans="4:17" s="37" customFormat="1" ht="15.5">
      <c r="D51" s="15" t="s">
        <v>177</v>
      </c>
      <c r="E51" s="15" t="s">
        <v>210</v>
      </c>
      <c r="F51" s="1343" t="s">
        <v>182</v>
      </c>
      <c r="G51" s="7" t="s">
        <v>184</v>
      </c>
      <c r="H51" s="7" t="s">
        <v>2574</v>
      </c>
      <c r="I51" s="7"/>
      <c r="J51" s="7"/>
      <c r="K51" s="7" t="s">
        <v>185</v>
      </c>
      <c r="L51" s="7"/>
      <c r="M51" s="933">
        <f t="shared" si="0"/>
        <v>0</v>
      </c>
      <c r="N51" s="933">
        <f t="shared" si="0"/>
        <v>0</v>
      </c>
      <c r="O51" s="933">
        <f t="shared" si="0"/>
        <v>0</v>
      </c>
      <c r="P51" s="933">
        <f t="shared" si="0"/>
        <v>0</v>
      </c>
      <c r="Q51" s="933">
        <f t="shared" ref="Q51" si="7">Q18</f>
        <v>0</v>
      </c>
    </row>
    <row r="52" spans="4:17" s="37" customFormat="1" ht="15.5">
      <c r="D52" s="15" t="s">
        <v>177</v>
      </c>
      <c r="E52" s="15" t="s">
        <v>210</v>
      </c>
      <c r="F52" s="1343" t="s">
        <v>182</v>
      </c>
      <c r="G52" s="7" t="s">
        <v>184</v>
      </c>
      <c r="H52" s="7" t="s">
        <v>2574</v>
      </c>
      <c r="I52" s="7"/>
      <c r="J52" s="7"/>
      <c r="K52" s="7" t="s">
        <v>185</v>
      </c>
      <c r="L52" s="7"/>
      <c r="M52" s="933">
        <f t="shared" si="0"/>
        <v>0</v>
      </c>
      <c r="N52" s="933">
        <f t="shared" si="0"/>
        <v>0</v>
      </c>
      <c r="O52" s="933">
        <f t="shared" si="0"/>
        <v>0</v>
      </c>
      <c r="P52" s="933">
        <f t="shared" si="0"/>
        <v>0</v>
      </c>
      <c r="Q52" s="933">
        <f t="shared" ref="Q52" si="8">Q19</f>
        <v>0</v>
      </c>
    </row>
    <row r="53" spans="4:17" s="37" customFormat="1" ht="15.5">
      <c r="D53" s="11" t="s">
        <v>177</v>
      </c>
      <c r="E53" s="11" t="s">
        <v>210</v>
      </c>
      <c r="F53" s="1343" t="s">
        <v>182</v>
      </c>
      <c r="G53" s="7" t="s">
        <v>184</v>
      </c>
      <c r="H53" s="11" t="s">
        <v>2574</v>
      </c>
      <c r="I53" s="7"/>
      <c r="J53" s="11"/>
      <c r="K53" s="7" t="s">
        <v>185</v>
      </c>
      <c r="L53" s="7"/>
      <c r="M53" s="933">
        <f t="shared" si="0"/>
        <v>0</v>
      </c>
      <c r="N53" s="933">
        <f t="shared" si="0"/>
        <v>0</v>
      </c>
      <c r="O53" s="933">
        <f t="shared" si="0"/>
        <v>0</v>
      </c>
      <c r="P53" s="933">
        <f t="shared" si="0"/>
        <v>0</v>
      </c>
      <c r="Q53" s="933">
        <f t="shared" ref="Q53" si="9">Q20</f>
        <v>0</v>
      </c>
    </row>
    <row r="54" spans="4:17" s="37" customFormat="1" ht="15.5">
      <c r="D54" s="11" t="s">
        <v>177</v>
      </c>
      <c r="E54" s="11" t="s">
        <v>210</v>
      </c>
      <c r="F54" s="1343" t="s">
        <v>182</v>
      </c>
      <c r="G54" s="7" t="s">
        <v>184</v>
      </c>
      <c r="H54" s="11" t="s">
        <v>2574</v>
      </c>
      <c r="I54" s="7"/>
      <c r="J54" s="11"/>
      <c r="K54" s="7" t="s">
        <v>185</v>
      </c>
      <c r="L54" s="7"/>
      <c r="M54" s="933">
        <f t="shared" si="0"/>
        <v>0</v>
      </c>
      <c r="N54" s="933">
        <f t="shared" si="0"/>
        <v>0</v>
      </c>
      <c r="O54" s="933">
        <f t="shared" si="0"/>
        <v>0</v>
      </c>
      <c r="P54" s="933">
        <f t="shared" si="0"/>
        <v>0</v>
      </c>
      <c r="Q54" s="933">
        <f t="shared" ref="Q54" si="10">Q21</f>
        <v>0</v>
      </c>
    </row>
    <row r="55" spans="4:17" s="37" customFormat="1" ht="15.5">
      <c r="D55" s="11" t="s">
        <v>177</v>
      </c>
      <c r="E55" s="11" t="s">
        <v>210</v>
      </c>
      <c r="F55" s="237" t="s">
        <v>3014</v>
      </c>
      <c r="G55" s="7" t="s">
        <v>184</v>
      </c>
      <c r="H55" s="11" t="s">
        <v>2574</v>
      </c>
      <c r="I55" s="7"/>
      <c r="J55" s="11"/>
      <c r="K55" s="7" t="s">
        <v>185</v>
      </c>
      <c r="L55" s="7"/>
      <c r="M55" s="933">
        <f t="shared" si="0"/>
        <v>0</v>
      </c>
      <c r="N55" s="933">
        <f t="shared" si="0"/>
        <v>0</v>
      </c>
      <c r="O55" s="933">
        <f t="shared" si="0"/>
        <v>0</v>
      </c>
      <c r="P55" s="933">
        <f t="shared" si="0"/>
        <v>0</v>
      </c>
      <c r="Q55" s="933">
        <f t="shared" ref="Q55" si="11">Q22</f>
        <v>0</v>
      </c>
    </row>
    <row r="56" spans="4:17" s="37" customFormat="1" ht="15.5">
      <c r="D56" s="11" t="s">
        <v>177</v>
      </c>
      <c r="E56" s="11" t="s">
        <v>210</v>
      </c>
      <c r="F56" s="237" t="s">
        <v>3014</v>
      </c>
      <c r="G56" s="7" t="s">
        <v>184</v>
      </c>
      <c r="H56" s="11" t="s">
        <v>2574</v>
      </c>
      <c r="I56" s="7"/>
      <c r="J56" s="11"/>
      <c r="K56" s="7" t="s">
        <v>185</v>
      </c>
      <c r="L56" s="7"/>
      <c r="M56" s="933">
        <f t="shared" si="0"/>
        <v>0</v>
      </c>
      <c r="N56" s="933">
        <f t="shared" si="0"/>
        <v>0</v>
      </c>
      <c r="O56" s="933">
        <f t="shared" si="0"/>
        <v>0</v>
      </c>
      <c r="P56" s="933">
        <f t="shared" si="0"/>
        <v>0</v>
      </c>
      <c r="Q56" s="933">
        <f t="shared" ref="Q56" si="12">Q23</f>
        <v>0</v>
      </c>
    </row>
    <row r="57" spans="4:17" s="37" customFormat="1" ht="15.5">
      <c r="D57" s="11" t="s">
        <v>177</v>
      </c>
      <c r="E57" s="11" t="s">
        <v>210</v>
      </c>
      <c r="F57" s="237" t="s">
        <v>3014</v>
      </c>
      <c r="G57" s="7" t="s">
        <v>184</v>
      </c>
      <c r="H57" s="11" t="s">
        <v>2574</v>
      </c>
      <c r="I57" s="7"/>
      <c r="J57" s="11"/>
      <c r="K57" s="7" t="s">
        <v>185</v>
      </c>
      <c r="L57" s="7"/>
      <c r="M57" s="933">
        <f t="shared" si="0"/>
        <v>0</v>
      </c>
      <c r="N57" s="933">
        <f t="shared" si="0"/>
        <v>0</v>
      </c>
      <c r="O57" s="933">
        <f t="shared" si="0"/>
        <v>0</v>
      </c>
      <c r="P57" s="933">
        <f t="shared" si="0"/>
        <v>0</v>
      </c>
      <c r="Q57" s="933">
        <f t="shared" ref="Q57" si="13">Q24</f>
        <v>0</v>
      </c>
    </row>
    <row r="58" spans="4:17" s="37" customFormat="1" ht="15.5">
      <c r="D58" s="11" t="s">
        <v>177</v>
      </c>
      <c r="E58" s="11" t="s">
        <v>210</v>
      </c>
      <c r="F58" s="237" t="s">
        <v>3014</v>
      </c>
      <c r="G58" s="7" t="s">
        <v>184</v>
      </c>
      <c r="H58" s="11" t="s">
        <v>2574</v>
      </c>
      <c r="I58" s="7"/>
      <c r="J58" s="11"/>
      <c r="K58" s="7" t="s">
        <v>185</v>
      </c>
      <c r="L58" s="7"/>
      <c r="M58" s="933">
        <f t="shared" si="0"/>
        <v>0</v>
      </c>
      <c r="N58" s="933">
        <f t="shared" si="0"/>
        <v>0</v>
      </c>
      <c r="O58" s="933">
        <f t="shared" si="0"/>
        <v>0</v>
      </c>
      <c r="P58" s="933">
        <f t="shared" si="0"/>
        <v>0</v>
      </c>
      <c r="Q58" s="933">
        <f t="shared" ref="Q58" si="14">Q25</f>
        <v>0</v>
      </c>
    </row>
    <row r="59" spans="4:17" s="37" customFormat="1" ht="15.5">
      <c r="D59" s="11" t="s">
        <v>177</v>
      </c>
      <c r="E59" s="11" t="s">
        <v>210</v>
      </c>
      <c r="F59" s="237" t="s">
        <v>3014</v>
      </c>
      <c r="G59" s="7" t="s">
        <v>184</v>
      </c>
      <c r="H59" s="11" t="s">
        <v>2574</v>
      </c>
      <c r="I59" s="7"/>
      <c r="J59" s="11"/>
      <c r="K59" s="7" t="s">
        <v>185</v>
      </c>
      <c r="L59" s="7"/>
      <c r="M59" s="933">
        <f t="shared" si="0"/>
        <v>0</v>
      </c>
      <c r="N59" s="933">
        <f t="shared" si="0"/>
        <v>0</v>
      </c>
      <c r="O59" s="933">
        <f t="shared" si="0"/>
        <v>0</v>
      </c>
      <c r="P59" s="933">
        <f t="shared" si="0"/>
        <v>0</v>
      </c>
      <c r="Q59" s="933">
        <f t="shared" ref="Q59" si="15">Q26</f>
        <v>0</v>
      </c>
    </row>
    <row r="60" spans="4:17" s="37" customFormat="1" ht="15.5">
      <c r="D60" s="11" t="s">
        <v>177</v>
      </c>
      <c r="E60" s="11" t="s">
        <v>210</v>
      </c>
      <c r="F60" s="237" t="s">
        <v>3014</v>
      </c>
      <c r="G60" s="7" t="s">
        <v>184</v>
      </c>
      <c r="H60" s="11" t="s">
        <v>2574</v>
      </c>
      <c r="I60" s="7"/>
      <c r="J60" s="11"/>
      <c r="K60" s="7" t="s">
        <v>185</v>
      </c>
      <c r="L60" s="7"/>
      <c r="M60" s="933">
        <f t="shared" si="0"/>
        <v>0</v>
      </c>
      <c r="N60" s="933">
        <f t="shared" si="0"/>
        <v>0</v>
      </c>
      <c r="O60" s="933">
        <f t="shared" si="0"/>
        <v>0</v>
      </c>
      <c r="P60" s="933">
        <f t="shared" si="0"/>
        <v>0</v>
      </c>
      <c r="Q60" s="933">
        <f t="shared" ref="Q60" si="16">Q27</f>
        <v>0</v>
      </c>
    </row>
    <row r="61" spans="4:17" s="37" customFormat="1" ht="15.5">
      <c r="D61" s="11" t="s">
        <v>177</v>
      </c>
      <c r="E61" s="11" t="s">
        <v>210</v>
      </c>
      <c r="F61" s="237" t="s">
        <v>3014</v>
      </c>
      <c r="G61" s="7" t="s">
        <v>184</v>
      </c>
      <c r="H61" s="11" t="s">
        <v>2574</v>
      </c>
      <c r="I61" s="7"/>
      <c r="J61" s="11"/>
      <c r="K61" s="7" t="s">
        <v>185</v>
      </c>
      <c r="L61" s="7"/>
      <c r="M61" s="933">
        <f t="shared" ref="M61:P74" si="17">M28</f>
        <v>0</v>
      </c>
      <c r="N61" s="933">
        <f t="shared" si="17"/>
        <v>0</v>
      </c>
      <c r="O61" s="933">
        <f t="shared" si="17"/>
        <v>0</v>
      </c>
      <c r="P61" s="933">
        <f t="shared" si="17"/>
        <v>0</v>
      </c>
      <c r="Q61" s="933">
        <f t="shared" ref="Q61" si="18">Q28</f>
        <v>0</v>
      </c>
    </row>
    <row r="62" spans="4:17" s="37" customFormat="1" ht="15.5">
      <c r="D62" s="11" t="s">
        <v>177</v>
      </c>
      <c r="E62" s="11" t="s">
        <v>210</v>
      </c>
      <c r="F62" s="237" t="s">
        <v>3014</v>
      </c>
      <c r="G62" s="7" t="s">
        <v>184</v>
      </c>
      <c r="H62" s="11" t="s">
        <v>2574</v>
      </c>
      <c r="I62" s="7"/>
      <c r="J62" s="11"/>
      <c r="K62" s="7" t="s">
        <v>185</v>
      </c>
      <c r="L62" s="7"/>
      <c r="M62" s="933">
        <f t="shared" si="17"/>
        <v>0</v>
      </c>
      <c r="N62" s="933">
        <f t="shared" si="17"/>
        <v>0</v>
      </c>
      <c r="O62" s="933">
        <f t="shared" si="17"/>
        <v>0</v>
      </c>
      <c r="P62" s="933">
        <f t="shared" si="17"/>
        <v>0</v>
      </c>
      <c r="Q62" s="933">
        <f t="shared" ref="Q62" si="19">Q29</f>
        <v>0</v>
      </c>
    </row>
    <row r="63" spans="4:17" s="37" customFormat="1" ht="15.5">
      <c r="D63" s="11" t="s">
        <v>177</v>
      </c>
      <c r="E63" s="11" t="s">
        <v>210</v>
      </c>
      <c r="F63" s="237" t="s">
        <v>3014</v>
      </c>
      <c r="G63" s="7" t="s">
        <v>184</v>
      </c>
      <c r="H63" s="11" t="s">
        <v>2574</v>
      </c>
      <c r="I63" s="7"/>
      <c r="J63" s="11"/>
      <c r="K63" s="7" t="s">
        <v>185</v>
      </c>
      <c r="L63" s="7"/>
      <c r="M63" s="933">
        <f t="shared" si="17"/>
        <v>0</v>
      </c>
      <c r="N63" s="933">
        <f t="shared" si="17"/>
        <v>0</v>
      </c>
      <c r="O63" s="933">
        <f t="shared" si="17"/>
        <v>0</v>
      </c>
      <c r="P63" s="933">
        <f t="shared" si="17"/>
        <v>0</v>
      </c>
      <c r="Q63" s="933">
        <f t="shared" ref="Q63" si="20">Q30</f>
        <v>0</v>
      </c>
    </row>
    <row r="64" spans="4:17" s="37" customFormat="1" ht="15.5">
      <c r="D64" s="11" t="s">
        <v>177</v>
      </c>
      <c r="E64" s="11" t="s">
        <v>210</v>
      </c>
      <c r="F64" s="237" t="s">
        <v>3014</v>
      </c>
      <c r="G64" s="7" t="s">
        <v>184</v>
      </c>
      <c r="H64" s="11" t="s">
        <v>2574</v>
      </c>
      <c r="I64" s="7"/>
      <c r="J64" s="11"/>
      <c r="K64" s="7" t="s">
        <v>185</v>
      </c>
      <c r="L64" s="7"/>
      <c r="M64" s="933">
        <f t="shared" si="17"/>
        <v>0</v>
      </c>
      <c r="N64" s="933">
        <f t="shared" si="17"/>
        <v>0</v>
      </c>
      <c r="O64" s="933">
        <f t="shared" si="17"/>
        <v>0</v>
      </c>
      <c r="P64" s="933">
        <f t="shared" si="17"/>
        <v>0</v>
      </c>
      <c r="Q64" s="933">
        <f t="shared" ref="Q64" si="21">Q31</f>
        <v>0</v>
      </c>
    </row>
    <row r="65" spans="2:17" s="37" customFormat="1" ht="15.5">
      <c r="B65" s="11"/>
      <c r="C65" s="11"/>
      <c r="D65" s="11" t="s">
        <v>177</v>
      </c>
      <c r="E65" s="11" t="s">
        <v>210</v>
      </c>
      <c r="F65" s="237" t="s">
        <v>3015</v>
      </c>
      <c r="G65" s="7" t="s">
        <v>184</v>
      </c>
      <c r="H65" s="11" t="s">
        <v>2574</v>
      </c>
      <c r="I65" s="7"/>
      <c r="J65" s="11"/>
      <c r="K65" s="7" t="s">
        <v>185</v>
      </c>
      <c r="L65" s="7"/>
      <c r="M65" s="933">
        <f t="shared" si="17"/>
        <v>0</v>
      </c>
      <c r="N65" s="933">
        <f t="shared" si="17"/>
        <v>0</v>
      </c>
      <c r="O65" s="933">
        <f t="shared" si="17"/>
        <v>0</v>
      </c>
      <c r="P65" s="933">
        <f t="shared" si="17"/>
        <v>0</v>
      </c>
      <c r="Q65" s="933">
        <f t="shared" ref="Q65" si="22">Q32</f>
        <v>0</v>
      </c>
    </row>
    <row r="66" spans="2:17" s="37" customFormat="1" ht="15.5">
      <c r="B66" s="11"/>
      <c r="C66" s="11"/>
      <c r="D66" s="11" t="s">
        <v>177</v>
      </c>
      <c r="E66" s="11" t="s">
        <v>210</v>
      </c>
      <c r="F66" s="237" t="s">
        <v>3015</v>
      </c>
      <c r="G66" s="7" t="s">
        <v>184</v>
      </c>
      <c r="H66" s="11" t="s">
        <v>2574</v>
      </c>
      <c r="I66" s="7"/>
      <c r="J66" s="11"/>
      <c r="K66" s="7" t="s">
        <v>185</v>
      </c>
      <c r="L66" s="7"/>
      <c r="M66" s="933">
        <f t="shared" si="17"/>
        <v>0</v>
      </c>
      <c r="N66" s="933">
        <f t="shared" si="17"/>
        <v>0</v>
      </c>
      <c r="O66" s="933">
        <f t="shared" si="17"/>
        <v>0</v>
      </c>
      <c r="P66" s="933">
        <f t="shared" si="17"/>
        <v>0</v>
      </c>
      <c r="Q66" s="933">
        <f t="shared" ref="Q66" si="23">Q33</f>
        <v>0</v>
      </c>
    </row>
    <row r="67" spans="2:17" s="37" customFormat="1" ht="15.5">
      <c r="B67" s="11"/>
      <c r="C67" s="11"/>
      <c r="D67" s="11" t="s">
        <v>177</v>
      </c>
      <c r="E67" s="11" t="s">
        <v>210</v>
      </c>
      <c r="F67" s="237" t="s">
        <v>3015</v>
      </c>
      <c r="G67" s="7" t="s">
        <v>184</v>
      </c>
      <c r="H67" s="11" t="s">
        <v>2574</v>
      </c>
      <c r="I67" s="7"/>
      <c r="J67" s="11"/>
      <c r="K67" s="7" t="s">
        <v>185</v>
      </c>
      <c r="L67" s="7"/>
      <c r="M67" s="933">
        <f t="shared" si="17"/>
        <v>0</v>
      </c>
      <c r="N67" s="933">
        <f t="shared" si="17"/>
        <v>0</v>
      </c>
      <c r="O67" s="933">
        <f t="shared" si="17"/>
        <v>0</v>
      </c>
      <c r="P67" s="933">
        <f t="shared" si="17"/>
        <v>0</v>
      </c>
      <c r="Q67" s="933">
        <f t="shared" ref="Q67" si="24">Q34</f>
        <v>0</v>
      </c>
    </row>
    <row r="68" spans="2:17" s="37" customFormat="1" ht="15.5">
      <c r="B68" s="11"/>
      <c r="C68" s="11"/>
      <c r="D68" s="11" t="s">
        <v>177</v>
      </c>
      <c r="E68" s="11" t="s">
        <v>210</v>
      </c>
      <c r="F68" s="237" t="s">
        <v>3015</v>
      </c>
      <c r="G68" s="7" t="s">
        <v>184</v>
      </c>
      <c r="H68" s="11" t="s">
        <v>2574</v>
      </c>
      <c r="I68" s="7"/>
      <c r="J68" s="11"/>
      <c r="K68" s="7" t="s">
        <v>185</v>
      </c>
      <c r="L68" s="7"/>
      <c r="M68" s="933">
        <f t="shared" si="17"/>
        <v>0</v>
      </c>
      <c r="N68" s="933">
        <f t="shared" si="17"/>
        <v>0</v>
      </c>
      <c r="O68" s="933">
        <f t="shared" si="17"/>
        <v>0</v>
      </c>
      <c r="P68" s="933">
        <f t="shared" si="17"/>
        <v>0</v>
      </c>
      <c r="Q68" s="933">
        <f t="shared" ref="Q68" si="25">Q35</f>
        <v>0</v>
      </c>
    </row>
    <row r="69" spans="2:17" s="37" customFormat="1" ht="15.5">
      <c r="B69" s="11"/>
      <c r="C69" s="11"/>
      <c r="D69" s="11" t="s">
        <v>177</v>
      </c>
      <c r="E69" s="11" t="s">
        <v>210</v>
      </c>
      <c r="F69" s="237" t="s">
        <v>3015</v>
      </c>
      <c r="G69" s="7" t="s">
        <v>184</v>
      </c>
      <c r="H69" s="11" t="s">
        <v>2574</v>
      </c>
      <c r="I69" s="7"/>
      <c r="J69" s="11"/>
      <c r="K69" s="7" t="s">
        <v>185</v>
      </c>
      <c r="L69" s="7"/>
      <c r="M69" s="933">
        <f t="shared" si="17"/>
        <v>0</v>
      </c>
      <c r="N69" s="933">
        <f t="shared" si="17"/>
        <v>0</v>
      </c>
      <c r="O69" s="933">
        <f t="shared" si="17"/>
        <v>0</v>
      </c>
      <c r="P69" s="933">
        <f t="shared" si="17"/>
        <v>0</v>
      </c>
      <c r="Q69" s="933">
        <f t="shared" ref="Q69" si="26">Q36</f>
        <v>0</v>
      </c>
    </row>
    <row r="70" spans="2:17" s="37" customFormat="1" ht="15.5">
      <c r="B70" s="11"/>
      <c r="C70" s="11"/>
      <c r="D70" s="11" t="s">
        <v>177</v>
      </c>
      <c r="E70" s="11" t="s">
        <v>210</v>
      </c>
      <c r="F70" s="237" t="s">
        <v>3015</v>
      </c>
      <c r="G70" s="7" t="s">
        <v>184</v>
      </c>
      <c r="H70" s="11" t="s">
        <v>2574</v>
      </c>
      <c r="I70" s="7"/>
      <c r="J70" s="11"/>
      <c r="K70" s="7" t="s">
        <v>185</v>
      </c>
      <c r="L70" s="7"/>
      <c r="M70" s="933">
        <f t="shared" si="17"/>
        <v>0</v>
      </c>
      <c r="N70" s="933">
        <f t="shared" si="17"/>
        <v>0</v>
      </c>
      <c r="O70" s="933">
        <f t="shared" si="17"/>
        <v>0</v>
      </c>
      <c r="P70" s="933">
        <f t="shared" si="17"/>
        <v>0</v>
      </c>
      <c r="Q70" s="933">
        <f t="shared" ref="Q70" si="27">Q37</f>
        <v>0</v>
      </c>
    </row>
    <row r="71" spans="2:17" s="37" customFormat="1" ht="15.5">
      <c r="B71" s="11"/>
      <c r="C71" s="11"/>
      <c r="D71" s="11" t="s">
        <v>177</v>
      </c>
      <c r="E71" s="11" t="s">
        <v>210</v>
      </c>
      <c r="F71" s="237" t="s">
        <v>3015</v>
      </c>
      <c r="G71" s="7" t="s">
        <v>184</v>
      </c>
      <c r="H71" s="11" t="s">
        <v>2574</v>
      </c>
      <c r="I71" s="7"/>
      <c r="J71" s="11"/>
      <c r="K71" s="7" t="s">
        <v>185</v>
      </c>
      <c r="L71" s="7"/>
      <c r="M71" s="933">
        <f t="shared" si="17"/>
        <v>0</v>
      </c>
      <c r="N71" s="933">
        <f t="shared" si="17"/>
        <v>0</v>
      </c>
      <c r="O71" s="933">
        <f t="shared" si="17"/>
        <v>0</v>
      </c>
      <c r="P71" s="933">
        <f t="shared" si="17"/>
        <v>0</v>
      </c>
      <c r="Q71" s="933">
        <f t="shared" ref="Q71" si="28">Q38</f>
        <v>0</v>
      </c>
    </row>
    <row r="72" spans="2:17" s="37" customFormat="1" ht="15.5">
      <c r="B72" s="11"/>
      <c r="C72" s="11"/>
      <c r="D72" s="11" t="s">
        <v>177</v>
      </c>
      <c r="E72" s="11" t="s">
        <v>210</v>
      </c>
      <c r="F72" s="237" t="s">
        <v>3015</v>
      </c>
      <c r="G72" s="7" t="s">
        <v>184</v>
      </c>
      <c r="H72" s="11" t="s">
        <v>2574</v>
      </c>
      <c r="I72" s="7"/>
      <c r="J72" s="11"/>
      <c r="K72" s="7" t="s">
        <v>185</v>
      </c>
      <c r="L72" s="7"/>
      <c r="M72" s="933">
        <f t="shared" si="17"/>
        <v>0</v>
      </c>
      <c r="N72" s="933">
        <f t="shared" si="17"/>
        <v>0</v>
      </c>
      <c r="O72" s="933">
        <f t="shared" si="17"/>
        <v>0</v>
      </c>
      <c r="P72" s="933">
        <f t="shared" si="17"/>
        <v>0</v>
      </c>
      <c r="Q72" s="933">
        <f t="shared" ref="Q72" si="29">Q39</f>
        <v>0</v>
      </c>
    </row>
    <row r="73" spans="2:17" s="37" customFormat="1" ht="15.5">
      <c r="B73" s="11"/>
      <c r="C73" s="11"/>
      <c r="D73" s="11" t="s">
        <v>177</v>
      </c>
      <c r="E73" s="11" t="s">
        <v>210</v>
      </c>
      <c r="F73" s="237" t="s">
        <v>3015</v>
      </c>
      <c r="G73" s="7" t="s">
        <v>184</v>
      </c>
      <c r="H73" s="11" t="s">
        <v>2574</v>
      </c>
      <c r="I73" s="7"/>
      <c r="J73" s="11"/>
      <c r="K73" s="7" t="s">
        <v>185</v>
      </c>
      <c r="L73" s="7"/>
      <c r="M73" s="933">
        <f t="shared" si="17"/>
        <v>0</v>
      </c>
      <c r="N73" s="933">
        <f t="shared" si="17"/>
        <v>0</v>
      </c>
      <c r="O73" s="933">
        <f t="shared" si="17"/>
        <v>0</v>
      </c>
      <c r="P73" s="933">
        <f t="shared" si="17"/>
        <v>0</v>
      </c>
      <c r="Q73" s="933">
        <f t="shared" ref="Q73" si="30">Q40</f>
        <v>0</v>
      </c>
    </row>
    <row r="74" spans="2:17" s="37" customFormat="1" ht="15.5">
      <c r="B74" s="11"/>
      <c r="C74" s="11"/>
      <c r="D74" s="11" t="s">
        <v>177</v>
      </c>
      <c r="E74" s="11" t="s">
        <v>210</v>
      </c>
      <c r="F74" s="237" t="s">
        <v>3015</v>
      </c>
      <c r="G74" s="7" t="s">
        <v>184</v>
      </c>
      <c r="H74" s="11" t="s">
        <v>2574</v>
      </c>
      <c r="I74" s="7"/>
      <c r="J74" s="11"/>
      <c r="K74" s="7" t="s">
        <v>185</v>
      </c>
      <c r="L74" s="7"/>
      <c r="M74" s="933">
        <f t="shared" si="17"/>
        <v>0</v>
      </c>
      <c r="N74" s="933">
        <f t="shared" si="17"/>
        <v>0</v>
      </c>
      <c r="O74" s="933">
        <f t="shared" si="17"/>
        <v>0</v>
      </c>
      <c r="P74" s="933">
        <f t="shared" si="17"/>
        <v>0</v>
      </c>
      <c r="Q74" s="933">
        <f t="shared" ref="Q74" si="31">Q41</f>
        <v>0</v>
      </c>
    </row>
    <row r="75" spans="2:17" s="37" customFormat="1" ht="15.5">
      <c r="B75" s="11"/>
      <c r="C75" s="11"/>
      <c r="D75" s="11"/>
      <c r="E75" s="11"/>
      <c r="F75" s="11"/>
      <c r="G75" s="11"/>
      <c r="H75" s="11"/>
      <c r="I75" s="11"/>
      <c r="J75" s="11"/>
      <c r="K75" s="11"/>
      <c r="L75" s="11"/>
      <c r="M75" s="11"/>
      <c r="N75" s="11"/>
      <c r="O75" s="11"/>
      <c r="P75" s="11"/>
      <c r="Q75" s="11"/>
    </row>
    <row r="76" spans="2:17" s="37" customFormat="1" ht="18">
      <c r="B76" s="28" t="s">
        <v>2600</v>
      </c>
      <c r="C76" s="27"/>
      <c r="D76" s="27"/>
      <c r="E76" s="27"/>
      <c r="F76" s="27"/>
      <c r="G76" s="27"/>
      <c r="H76" s="27"/>
      <c r="I76" s="27"/>
      <c r="J76" s="27"/>
      <c r="K76" s="27"/>
      <c r="L76" s="27"/>
      <c r="M76" s="27"/>
      <c r="N76" s="27"/>
      <c r="O76" s="27"/>
      <c r="P76" s="27"/>
      <c r="Q76" s="27"/>
    </row>
    <row r="77" spans="2:17" s="37" customFormat="1" ht="15.5">
      <c r="B77" s="11"/>
      <c r="C77" s="11"/>
      <c r="D77" s="11"/>
      <c r="E77" s="11"/>
      <c r="F77" s="11"/>
      <c r="G77" s="11"/>
      <c r="H77" s="11"/>
      <c r="I77" s="11"/>
      <c r="J77" s="11"/>
      <c r="K77" s="11"/>
      <c r="L77" s="11"/>
      <c r="M77" s="11"/>
      <c r="N77" s="11"/>
      <c r="O77" s="11"/>
      <c r="P77" s="11"/>
      <c r="Q77" s="11"/>
    </row>
    <row r="78" spans="2:17" s="37" customFormat="1" ht="15.5">
      <c r="B78" s="30"/>
      <c r="C78" s="30"/>
      <c r="D78" s="20"/>
      <c r="E78" s="20"/>
      <c r="F78" s="1343" t="s">
        <v>182</v>
      </c>
      <c r="G78" s="7" t="s">
        <v>196</v>
      </c>
      <c r="H78" s="7"/>
      <c r="I78" s="7"/>
      <c r="J78" s="7"/>
      <c r="K78" s="456" t="s">
        <v>207</v>
      </c>
      <c r="L78" s="7"/>
      <c r="M78" s="933">
        <f t="shared" ref="M78:P93" si="32">M12</f>
        <v>0</v>
      </c>
      <c r="N78" s="933">
        <f t="shared" si="32"/>
        <v>0</v>
      </c>
      <c r="O78" s="933">
        <f t="shared" si="32"/>
        <v>0</v>
      </c>
      <c r="P78" s="933">
        <f t="shared" si="32"/>
        <v>0</v>
      </c>
      <c r="Q78" s="933">
        <f t="shared" ref="Q78" si="33">Q12</f>
        <v>0</v>
      </c>
    </row>
    <row r="79" spans="2:17" s="37" customFormat="1" ht="15.5">
      <c r="B79" s="30"/>
      <c r="C79" s="30"/>
      <c r="D79" s="20"/>
      <c r="E79" s="20"/>
      <c r="F79" s="1343" t="s">
        <v>182</v>
      </c>
      <c r="G79" s="7" t="s">
        <v>196</v>
      </c>
      <c r="H79" s="7"/>
      <c r="I79" s="7"/>
      <c r="J79" s="7"/>
      <c r="K79" s="456" t="s">
        <v>207</v>
      </c>
      <c r="L79" s="7"/>
      <c r="M79" s="933">
        <f t="shared" si="32"/>
        <v>0</v>
      </c>
      <c r="N79" s="933">
        <f t="shared" si="32"/>
        <v>0</v>
      </c>
      <c r="O79" s="933">
        <f t="shared" si="32"/>
        <v>0</v>
      </c>
      <c r="P79" s="933">
        <f t="shared" si="32"/>
        <v>0</v>
      </c>
      <c r="Q79" s="933">
        <f t="shared" ref="Q79" si="34">Q13</f>
        <v>0</v>
      </c>
    </row>
    <row r="80" spans="2:17" s="37" customFormat="1" ht="15.5">
      <c r="B80" s="30"/>
      <c r="C80" s="30"/>
      <c r="D80" s="20"/>
      <c r="E80" s="20"/>
      <c r="F80" s="1343" t="s">
        <v>182</v>
      </c>
      <c r="G80" s="7" t="s">
        <v>196</v>
      </c>
      <c r="H80" s="7"/>
      <c r="I80" s="7"/>
      <c r="J80" s="7"/>
      <c r="K80" s="456" t="s">
        <v>207</v>
      </c>
      <c r="L80" s="7"/>
      <c r="M80" s="933">
        <f t="shared" si="32"/>
        <v>0</v>
      </c>
      <c r="N80" s="933">
        <f t="shared" si="32"/>
        <v>0</v>
      </c>
      <c r="O80" s="933">
        <f t="shared" si="32"/>
        <v>0</v>
      </c>
      <c r="P80" s="933">
        <f t="shared" si="32"/>
        <v>0</v>
      </c>
      <c r="Q80" s="933">
        <f t="shared" ref="Q80" si="35">Q14</f>
        <v>0</v>
      </c>
    </row>
    <row r="81" spans="6:17" s="37" customFormat="1" ht="15.5">
      <c r="F81" s="1343" t="s">
        <v>182</v>
      </c>
      <c r="G81" s="7" t="s">
        <v>196</v>
      </c>
      <c r="H81" s="7"/>
      <c r="I81" s="7"/>
      <c r="J81" s="7"/>
      <c r="K81" s="456" t="s">
        <v>207</v>
      </c>
      <c r="L81" s="7"/>
      <c r="M81" s="933">
        <f t="shared" si="32"/>
        <v>0</v>
      </c>
      <c r="N81" s="933">
        <f t="shared" si="32"/>
        <v>0</v>
      </c>
      <c r="O81" s="933">
        <f t="shared" si="32"/>
        <v>0</v>
      </c>
      <c r="P81" s="933">
        <f t="shared" si="32"/>
        <v>0</v>
      </c>
      <c r="Q81" s="933">
        <f t="shared" ref="Q81" si="36">Q15</f>
        <v>0</v>
      </c>
    </row>
    <row r="82" spans="6:17" s="37" customFormat="1" ht="15.5">
      <c r="F82" s="1343" t="s">
        <v>182</v>
      </c>
      <c r="G82" s="7" t="s">
        <v>196</v>
      </c>
      <c r="H82" s="7"/>
      <c r="I82" s="7"/>
      <c r="J82" s="7"/>
      <c r="K82" s="456" t="s">
        <v>207</v>
      </c>
      <c r="L82" s="7"/>
      <c r="M82" s="933">
        <f t="shared" si="32"/>
        <v>0</v>
      </c>
      <c r="N82" s="933">
        <f t="shared" si="32"/>
        <v>0</v>
      </c>
      <c r="O82" s="933">
        <f t="shared" si="32"/>
        <v>0</v>
      </c>
      <c r="P82" s="933">
        <f t="shared" si="32"/>
        <v>0</v>
      </c>
      <c r="Q82" s="933">
        <f t="shared" ref="Q82" si="37">Q16</f>
        <v>0</v>
      </c>
    </row>
    <row r="83" spans="6:17" s="37" customFormat="1" ht="15.5">
      <c r="F83" s="1343" t="s">
        <v>182</v>
      </c>
      <c r="G83" s="7" t="s">
        <v>196</v>
      </c>
      <c r="H83" s="7"/>
      <c r="I83" s="7"/>
      <c r="J83" s="7"/>
      <c r="K83" s="456" t="s">
        <v>207</v>
      </c>
      <c r="L83" s="7"/>
      <c r="M83" s="933">
        <f t="shared" si="32"/>
        <v>0</v>
      </c>
      <c r="N83" s="933">
        <f t="shared" si="32"/>
        <v>0</v>
      </c>
      <c r="O83" s="933">
        <f t="shared" si="32"/>
        <v>0</v>
      </c>
      <c r="P83" s="933">
        <f t="shared" si="32"/>
        <v>0</v>
      </c>
      <c r="Q83" s="933">
        <f t="shared" ref="Q83" si="38">Q17</f>
        <v>0</v>
      </c>
    </row>
    <row r="84" spans="6:17" s="37" customFormat="1" ht="15.5">
      <c r="F84" s="1343" t="s">
        <v>182</v>
      </c>
      <c r="G84" s="7" t="s">
        <v>196</v>
      </c>
      <c r="H84" s="7"/>
      <c r="I84" s="7"/>
      <c r="J84" s="7"/>
      <c r="K84" s="456" t="s">
        <v>207</v>
      </c>
      <c r="L84" s="7"/>
      <c r="M84" s="933">
        <f t="shared" si="32"/>
        <v>0</v>
      </c>
      <c r="N84" s="933">
        <f t="shared" si="32"/>
        <v>0</v>
      </c>
      <c r="O84" s="933">
        <f t="shared" si="32"/>
        <v>0</v>
      </c>
      <c r="P84" s="933">
        <f t="shared" si="32"/>
        <v>0</v>
      </c>
      <c r="Q84" s="933">
        <f t="shared" ref="Q84" si="39">Q18</f>
        <v>0</v>
      </c>
    </row>
    <row r="85" spans="6:17" s="37" customFormat="1" ht="15.5">
      <c r="F85" s="1343" t="s">
        <v>182</v>
      </c>
      <c r="G85" s="7" t="s">
        <v>196</v>
      </c>
      <c r="H85" s="7"/>
      <c r="I85" s="7"/>
      <c r="J85" s="7"/>
      <c r="K85" s="456" t="s">
        <v>207</v>
      </c>
      <c r="L85" s="7"/>
      <c r="M85" s="933">
        <f t="shared" si="32"/>
        <v>0</v>
      </c>
      <c r="N85" s="933">
        <f t="shared" si="32"/>
        <v>0</v>
      </c>
      <c r="O85" s="933">
        <f t="shared" si="32"/>
        <v>0</v>
      </c>
      <c r="P85" s="933">
        <f t="shared" si="32"/>
        <v>0</v>
      </c>
      <c r="Q85" s="933">
        <f t="shared" ref="Q85" si="40">Q19</f>
        <v>0</v>
      </c>
    </row>
    <row r="86" spans="6:17" s="37" customFormat="1" ht="15.5">
      <c r="F86" s="1343" t="s">
        <v>182</v>
      </c>
      <c r="G86" s="7" t="s">
        <v>196</v>
      </c>
      <c r="H86" s="11"/>
      <c r="I86" s="7"/>
      <c r="J86" s="11"/>
      <c r="K86" s="456" t="s">
        <v>207</v>
      </c>
      <c r="L86" s="7"/>
      <c r="M86" s="933">
        <f t="shared" si="32"/>
        <v>0</v>
      </c>
      <c r="N86" s="933">
        <f t="shared" si="32"/>
        <v>0</v>
      </c>
      <c r="O86" s="933">
        <f t="shared" si="32"/>
        <v>0</v>
      </c>
      <c r="P86" s="933">
        <f t="shared" si="32"/>
        <v>0</v>
      </c>
      <c r="Q86" s="933">
        <f t="shared" ref="Q86" si="41">Q20</f>
        <v>0</v>
      </c>
    </row>
    <row r="87" spans="6:17" s="37" customFormat="1" ht="15.5">
      <c r="F87" s="1343" t="s">
        <v>182</v>
      </c>
      <c r="G87" s="7" t="s">
        <v>196</v>
      </c>
      <c r="H87" s="11"/>
      <c r="I87" s="7"/>
      <c r="J87" s="11"/>
      <c r="K87" s="456" t="s">
        <v>207</v>
      </c>
      <c r="L87" s="7"/>
      <c r="M87" s="933">
        <f t="shared" si="32"/>
        <v>0</v>
      </c>
      <c r="N87" s="933">
        <f t="shared" si="32"/>
        <v>0</v>
      </c>
      <c r="O87" s="933">
        <f t="shared" si="32"/>
        <v>0</v>
      </c>
      <c r="P87" s="933">
        <f t="shared" si="32"/>
        <v>0</v>
      </c>
      <c r="Q87" s="933">
        <f t="shared" ref="Q87" si="42">Q21</f>
        <v>0</v>
      </c>
    </row>
    <row r="88" spans="6:17" s="37" customFormat="1" ht="15.5">
      <c r="F88" s="237" t="s">
        <v>3014</v>
      </c>
      <c r="G88" s="7" t="s">
        <v>196</v>
      </c>
      <c r="H88" s="11"/>
      <c r="I88" s="7"/>
      <c r="J88" s="11"/>
      <c r="K88" s="456" t="s">
        <v>197</v>
      </c>
      <c r="L88" s="7"/>
      <c r="M88" s="933">
        <f t="shared" si="32"/>
        <v>0</v>
      </c>
      <c r="N88" s="933">
        <f t="shared" si="32"/>
        <v>0</v>
      </c>
      <c r="O88" s="933">
        <f t="shared" si="32"/>
        <v>0</v>
      </c>
      <c r="P88" s="933">
        <f t="shared" si="32"/>
        <v>0</v>
      </c>
      <c r="Q88" s="933">
        <f t="shared" ref="Q88" si="43">Q22</f>
        <v>0</v>
      </c>
    </row>
    <row r="89" spans="6:17" s="37" customFormat="1" ht="15.5">
      <c r="F89" s="237" t="s">
        <v>3014</v>
      </c>
      <c r="G89" s="7" t="s">
        <v>196</v>
      </c>
      <c r="H89" s="11"/>
      <c r="I89" s="7"/>
      <c r="J89" s="11"/>
      <c r="K89" s="456" t="s">
        <v>197</v>
      </c>
      <c r="L89" s="7"/>
      <c r="M89" s="933">
        <f t="shared" si="32"/>
        <v>0</v>
      </c>
      <c r="N89" s="933">
        <f t="shared" si="32"/>
        <v>0</v>
      </c>
      <c r="O89" s="933">
        <f t="shared" si="32"/>
        <v>0</v>
      </c>
      <c r="P89" s="933">
        <f t="shared" si="32"/>
        <v>0</v>
      </c>
      <c r="Q89" s="933">
        <f t="shared" ref="Q89" si="44">Q23</f>
        <v>0</v>
      </c>
    </row>
    <row r="90" spans="6:17" s="37" customFormat="1" ht="15.5">
      <c r="F90" s="237" t="s">
        <v>3014</v>
      </c>
      <c r="G90" s="7" t="s">
        <v>196</v>
      </c>
      <c r="H90" s="11"/>
      <c r="I90" s="7"/>
      <c r="J90" s="11"/>
      <c r="K90" s="456" t="s">
        <v>197</v>
      </c>
      <c r="L90" s="7"/>
      <c r="M90" s="933">
        <f t="shared" si="32"/>
        <v>0</v>
      </c>
      <c r="N90" s="933">
        <f t="shared" si="32"/>
        <v>0</v>
      </c>
      <c r="O90" s="933">
        <f t="shared" si="32"/>
        <v>0</v>
      </c>
      <c r="P90" s="933">
        <f t="shared" si="32"/>
        <v>0</v>
      </c>
      <c r="Q90" s="933">
        <f t="shared" ref="Q90" si="45">Q24</f>
        <v>0</v>
      </c>
    </row>
    <row r="91" spans="6:17" s="37" customFormat="1" ht="15.5">
      <c r="F91" s="237" t="s">
        <v>3014</v>
      </c>
      <c r="G91" s="7" t="s">
        <v>196</v>
      </c>
      <c r="H91" s="11"/>
      <c r="I91" s="7"/>
      <c r="J91" s="11"/>
      <c r="K91" s="456" t="s">
        <v>197</v>
      </c>
      <c r="L91" s="7"/>
      <c r="M91" s="933">
        <f t="shared" si="32"/>
        <v>0</v>
      </c>
      <c r="N91" s="933">
        <f t="shared" si="32"/>
        <v>0</v>
      </c>
      <c r="O91" s="933">
        <f t="shared" si="32"/>
        <v>0</v>
      </c>
      <c r="P91" s="933">
        <f t="shared" si="32"/>
        <v>0</v>
      </c>
      <c r="Q91" s="933">
        <f t="shared" ref="Q91" si="46">Q25</f>
        <v>0</v>
      </c>
    </row>
    <row r="92" spans="6:17" s="37" customFormat="1" ht="15.5">
      <c r="F92" s="237" t="s">
        <v>3014</v>
      </c>
      <c r="G92" s="7" t="s">
        <v>196</v>
      </c>
      <c r="H92" s="11"/>
      <c r="I92" s="7"/>
      <c r="J92" s="11"/>
      <c r="K92" s="456" t="s">
        <v>197</v>
      </c>
      <c r="L92" s="7"/>
      <c r="M92" s="933">
        <f t="shared" si="32"/>
        <v>0</v>
      </c>
      <c r="N92" s="933">
        <f t="shared" si="32"/>
        <v>0</v>
      </c>
      <c r="O92" s="933">
        <f t="shared" si="32"/>
        <v>0</v>
      </c>
      <c r="P92" s="933">
        <f t="shared" si="32"/>
        <v>0</v>
      </c>
      <c r="Q92" s="933">
        <f t="shared" ref="Q92" si="47">Q26</f>
        <v>0</v>
      </c>
    </row>
    <row r="93" spans="6:17" s="37" customFormat="1" ht="15.5">
      <c r="F93" s="237" t="s">
        <v>3014</v>
      </c>
      <c r="G93" s="7" t="s">
        <v>196</v>
      </c>
      <c r="H93" s="11"/>
      <c r="I93" s="7"/>
      <c r="J93" s="11"/>
      <c r="K93" s="456" t="s">
        <v>197</v>
      </c>
      <c r="L93" s="7"/>
      <c r="M93" s="933">
        <f t="shared" si="32"/>
        <v>0</v>
      </c>
      <c r="N93" s="933">
        <f t="shared" si="32"/>
        <v>0</v>
      </c>
      <c r="O93" s="933">
        <f t="shared" si="32"/>
        <v>0</v>
      </c>
      <c r="P93" s="933">
        <f t="shared" si="32"/>
        <v>0</v>
      </c>
      <c r="Q93" s="933">
        <f t="shared" ref="Q93" si="48">Q27</f>
        <v>0</v>
      </c>
    </row>
    <row r="94" spans="6:17" s="37" customFormat="1" ht="15.5">
      <c r="F94" s="237" t="s">
        <v>3014</v>
      </c>
      <c r="G94" s="7" t="s">
        <v>196</v>
      </c>
      <c r="H94" s="11"/>
      <c r="I94" s="7"/>
      <c r="J94" s="11"/>
      <c r="K94" s="456" t="s">
        <v>197</v>
      </c>
      <c r="L94" s="7"/>
      <c r="M94" s="933">
        <f t="shared" ref="M94:P107" si="49">M28</f>
        <v>0</v>
      </c>
      <c r="N94" s="933">
        <f t="shared" si="49"/>
        <v>0</v>
      </c>
      <c r="O94" s="933">
        <f t="shared" si="49"/>
        <v>0</v>
      </c>
      <c r="P94" s="933">
        <f t="shared" si="49"/>
        <v>0</v>
      </c>
      <c r="Q94" s="933">
        <f t="shared" ref="Q94" si="50">Q28</f>
        <v>0</v>
      </c>
    </row>
    <row r="95" spans="6:17" s="37" customFormat="1" ht="15.5">
      <c r="F95" s="237" t="s">
        <v>3014</v>
      </c>
      <c r="G95" s="7" t="s">
        <v>196</v>
      </c>
      <c r="H95" s="11"/>
      <c r="I95" s="7"/>
      <c r="J95" s="11"/>
      <c r="K95" s="456" t="s">
        <v>197</v>
      </c>
      <c r="L95" s="7"/>
      <c r="M95" s="933">
        <f t="shared" si="49"/>
        <v>0</v>
      </c>
      <c r="N95" s="933">
        <f t="shared" si="49"/>
        <v>0</v>
      </c>
      <c r="O95" s="933">
        <f t="shared" si="49"/>
        <v>0</v>
      </c>
      <c r="P95" s="933">
        <f t="shared" si="49"/>
        <v>0</v>
      </c>
      <c r="Q95" s="933">
        <f t="shared" ref="Q95" si="51">Q29</f>
        <v>0</v>
      </c>
    </row>
    <row r="96" spans="6:17" s="37" customFormat="1" ht="15.5">
      <c r="F96" s="237" t="s">
        <v>3014</v>
      </c>
      <c r="G96" s="7" t="s">
        <v>196</v>
      </c>
      <c r="H96" s="11"/>
      <c r="I96" s="7"/>
      <c r="J96" s="11"/>
      <c r="K96" s="456" t="s">
        <v>197</v>
      </c>
      <c r="L96" s="7"/>
      <c r="M96" s="933">
        <f t="shared" si="49"/>
        <v>0</v>
      </c>
      <c r="N96" s="933">
        <f t="shared" si="49"/>
        <v>0</v>
      </c>
      <c r="O96" s="933">
        <f t="shared" si="49"/>
        <v>0</v>
      </c>
      <c r="P96" s="933">
        <f t="shared" si="49"/>
        <v>0</v>
      </c>
      <c r="Q96" s="933">
        <f t="shared" ref="Q96" si="52">Q30</f>
        <v>0</v>
      </c>
    </row>
    <row r="97" spans="2:17" s="37" customFormat="1" ht="15.5">
      <c r="B97" s="11"/>
      <c r="C97" s="11"/>
      <c r="D97" s="11"/>
      <c r="E97" s="11"/>
      <c r="F97" s="237" t="s">
        <v>3014</v>
      </c>
      <c r="G97" s="7" t="s">
        <v>196</v>
      </c>
      <c r="H97" s="11"/>
      <c r="I97" s="7"/>
      <c r="J97" s="11"/>
      <c r="K97" s="456" t="s">
        <v>197</v>
      </c>
      <c r="L97" s="7"/>
      <c r="M97" s="933">
        <f t="shared" si="49"/>
        <v>0</v>
      </c>
      <c r="N97" s="933">
        <f t="shared" si="49"/>
        <v>0</v>
      </c>
      <c r="O97" s="933">
        <f t="shared" si="49"/>
        <v>0</v>
      </c>
      <c r="P97" s="933">
        <f t="shared" si="49"/>
        <v>0</v>
      </c>
      <c r="Q97" s="933">
        <f t="shared" ref="Q97" si="53">Q31</f>
        <v>0</v>
      </c>
    </row>
    <row r="98" spans="2:17" s="37" customFormat="1" ht="15.5">
      <c r="B98" s="11"/>
      <c r="C98" s="11"/>
      <c r="D98" s="11"/>
      <c r="E98" s="11"/>
      <c r="F98" s="237" t="s">
        <v>3015</v>
      </c>
      <c r="G98" s="7" t="s">
        <v>196</v>
      </c>
      <c r="H98" s="11"/>
      <c r="I98" s="7"/>
      <c r="J98" s="11"/>
      <c r="K98" s="456" t="s">
        <v>197</v>
      </c>
      <c r="L98" s="7"/>
      <c r="M98" s="933">
        <f t="shared" si="49"/>
        <v>0</v>
      </c>
      <c r="N98" s="933">
        <f t="shared" si="49"/>
        <v>0</v>
      </c>
      <c r="O98" s="933">
        <f t="shared" si="49"/>
        <v>0</v>
      </c>
      <c r="P98" s="933">
        <f t="shared" si="49"/>
        <v>0</v>
      </c>
      <c r="Q98" s="933">
        <f t="shared" ref="Q98" si="54">Q32</f>
        <v>0</v>
      </c>
    </row>
    <row r="99" spans="2:17" s="37" customFormat="1" ht="15.5">
      <c r="B99" s="11"/>
      <c r="C99" s="11"/>
      <c r="D99" s="11"/>
      <c r="E99" s="11"/>
      <c r="F99" s="237" t="s">
        <v>3015</v>
      </c>
      <c r="G99" s="7" t="s">
        <v>196</v>
      </c>
      <c r="H99" s="11"/>
      <c r="I99" s="7"/>
      <c r="J99" s="11"/>
      <c r="K99" s="456" t="s">
        <v>197</v>
      </c>
      <c r="L99" s="7"/>
      <c r="M99" s="933">
        <f t="shared" si="49"/>
        <v>0</v>
      </c>
      <c r="N99" s="933">
        <f t="shared" si="49"/>
        <v>0</v>
      </c>
      <c r="O99" s="933">
        <f t="shared" si="49"/>
        <v>0</v>
      </c>
      <c r="P99" s="933">
        <f t="shared" si="49"/>
        <v>0</v>
      </c>
      <c r="Q99" s="933">
        <f t="shared" ref="Q99" si="55">Q33</f>
        <v>0</v>
      </c>
    </row>
    <row r="100" spans="2:17" s="37" customFormat="1" ht="15.5">
      <c r="B100" s="11"/>
      <c r="C100" s="11"/>
      <c r="D100" s="11"/>
      <c r="E100" s="11"/>
      <c r="F100" s="237" t="s">
        <v>3015</v>
      </c>
      <c r="G100" s="7" t="s">
        <v>196</v>
      </c>
      <c r="H100" s="11"/>
      <c r="I100" s="7"/>
      <c r="J100" s="11"/>
      <c r="K100" s="456" t="s">
        <v>197</v>
      </c>
      <c r="L100" s="7"/>
      <c r="M100" s="933">
        <f t="shared" si="49"/>
        <v>0</v>
      </c>
      <c r="N100" s="933">
        <f t="shared" si="49"/>
        <v>0</v>
      </c>
      <c r="O100" s="933">
        <f t="shared" si="49"/>
        <v>0</v>
      </c>
      <c r="P100" s="933">
        <f t="shared" si="49"/>
        <v>0</v>
      </c>
      <c r="Q100" s="933">
        <f t="shared" ref="Q100" si="56">Q34</f>
        <v>0</v>
      </c>
    </row>
    <row r="101" spans="2:17" s="37" customFormat="1" ht="15.5">
      <c r="B101" s="11"/>
      <c r="C101" s="11"/>
      <c r="D101" s="11"/>
      <c r="E101" s="11"/>
      <c r="F101" s="237" t="s">
        <v>3015</v>
      </c>
      <c r="G101" s="7" t="s">
        <v>196</v>
      </c>
      <c r="H101" s="11"/>
      <c r="I101" s="7"/>
      <c r="J101" s="11"/>
      <c r="K101" s="456" t="s">
        <v>197</v>
      </c>
      <c r="L101" s="7"/>
      <c r="M101" s="933">
        <f t="shared" si="49"/>
        <v>0</v>
      </c>
      <c r="N101" s="933">
        <f t="shared" si="49"/>
        <v>0</v>
      </c>
      <c r="O101" s="933">
        <f t="shared" si="49"/>
        <v>0</v>
      </c>
      <c r="P101" s="933">
        <f t="shared" si="49"/>
        <v>0</v>
      </c>
      <c r="Q101" s="933">
        <f t="shared" ref="Q101" si="57">Q35</f>
        <v>0</v>
      </c>
    </row>
    <row r="102" spans="2:17" s="37" customFormat="1" ht="15.5">
      <c r="B102" s="11"/>
      <c r="C102" s="11"/>
      <c r="D102" s="11"/>
      <c r="E102" s="11"/>
      <c r="F102" s="237" t="s">
        <v>3015</v>
      </c>
      <c r="G102" s="7" t="s">
        <v>196</v>
      </c>
      <c r="H102" s="11"/>
      <c r="I102" s="7"/>
      <c r="J102" s="11"/>
      <c r="K102" s="456" t="s">
        <v>197</v>
      </c>
      <c r="L102" s="7"/>
      <c r="M102" s="933">
        <f t="shared" si="49"/>
        <v>0</v>
      </c>
      <c r="N102" s="933">
        <f t="shared" si="49"/>
        <v>0</v>
      </c>
      <c r="O102" s="933">
        <f t="shared" si="49"/>
        <v>0</v>
      </c>
      <c r="P102" s="933">
        <f t="shared" si="49"/>
        <v>0</v>
      </c>
      <c r="Q102" s="933">
        <f t="shared" ref="Q102" si="58">Q36</f>
        <v>0</v>
      </c>
    </row>
    <row r="103" spans="2:17" s="37" customFormat="1" ht="15.5">
      <c r="B103" s="11"/>
      <c r="C103" s="11"/>
      <c r="D103" s="11"/>
      <c r="E103" s="11"/>
      <c r="F103" s="237" t="s">
        <v>3015</v>
      </c>
      <c r="G103" s="7" t="s">
        <v>196</v>
      </c>
      <c r="H103" s="11"/>
      <c r="I103" s="7"/>
      <c r="J103" s="11"/>
      <c r="K103" s="456" t="s">
        <v>197</v>
      </c>
      <c r="L103" s="7"/>
      <c r="M103" s="933">
        <f t="shared" si="49"/>
        <v>0</v>
      </c>
      <c r="N103" s="933">
        <f t="shared" si="49"/>
        <v>0</v>
      </c>
      <c r="O103" s="933">
        <f t="shared" si="49"/>
        <v>0</v>
      </c>
      <c r="P103" s="933">
        <f t="shared" si="49"/>
        <v>0</v>
      </c>
      <c r="Q103" s="933">
        <f t="shared" ref="Q103" si="59">Q37</f>
        <v>0</v>
      </c>
    </row>
    <row r="104" spans="2:17" s="37" customFormat="1" ht="15.5">
      <c r="B104" s="11"/>
      <c r="C104" s="11"/>
      <c r="D104" s="11"/>
      <c r="E104" s="11"/>
      <c r="F104" s="237" t="s">
        <v>3015</v>
      </c>
      <c r="G104" s="7" t="s">
        <v>196</v>
      </c>
      <c r="H104" s="11"/>
      <c r="I104" s="7"/>
      <c r="J104" s="11"/>
      <c r="K104" s="456" t="s">
        <v>197</v>
      </c>
      <c r="L104" s="7"/>
      <c r="M104" s="933">
        <f t="shared" si="49"/>
        <v>0</v>
      </c>
      <c r="N104" s="933">
        <f t="shared" si="49"/>
        <v>0</v>
      </c>
      <c r="O104" s="933">
        <f t="shared" si="49"/>
        <v>0</v>
      </c>
      <c r="P104" s="933">
        <f t="shared" si="49"/>
        <v>0</v>
      </c>
      <c r="Q104" s="933">
        <f t="shared" ref="Q104" si="60">Q38</f>
        <v>0</v>
      </c>
    </row>
    <row r="105" spans="2:17" s="37" customFormat="1" ht="15.5">
      <c r="B105" s="11"/>
      <c r="C105" s="11"/>
      <c r="D105" s="11"/>
      <c r="E105" s="11"/>
      <c r="F105" s="237" t="s">
        <v>3015</v>
      </c>
      <c r="G105" s="7" t="s">
        <v>196</v>
      </c>
      <c r="H105" s="11"/>
      <c r="I105" s="7"/>
      <c r="J105" s="11"/>
      <c r="K105" s="456" t="s">
        <v>197</v>
      </c>
      <c r="L105" s="7"/>
      <c r="M105" s="933">
        <f t="shared" si="49"/>
        <v>0</v>
      </c>
      <c r="N105" s="933">
        <f t="shared" si="49"/>
        <v>0</v>
      </c>
      <c r="O105" s="933">
        <f t="shared" si="49"/>
        <v>0</v>
      </c>
      <c r="P105" s="933">
        <f t="shared" si="49"/>
        <v>0</v>
      </c>
      <c r="Q105" s="933">
        <f t="shared" ref="Q105" si="61">Q39</f>
        <v>0</v>
      </c>
    </row>
    <row r="106" spans="2:17" s="37" customFormat="1" ht="15.5">
      <c r="B106" s="11"/>
      <c r="C106" s="11"/>
      <c r="D106" s="11"/>
      <c r="E106" s="11"/>
      <c r="F106" s="237" t="s">
        <v>3015</v>
      </c>
      <c r="G106" s="7" t="s">
        <v>196</v>
      </c>
      <c r="H106" s="11"/>
      <c r="I106" s="7"/>
      <c r="J106" s="11"/>
      <c r="K106" s="456" t="s">
        <v>197</v>
      </c>
      <c r="L106" s="7"/>
      <c r="M106" s="933">
        <f t="shared" si="49"/>
        <v>0</v>
      </c>
      <c r="N106" s="933">
        <f t="shared" si="49"/>
        <v>0</v>
      </c>
      <c r="O106" s="933">
        <f t="shared" si="49"/>
        <v>0</v>
      </c>
      <c r="P106" s="933">
        <f t="shared" si="49"/>
        <v>0</v>
      </c>
      <c r="Q106" s="933">
        <f t="shared" ref="Q106" si="62">Q40</f>
        <v>0</v>
      </c>
    </row>
    <row r="107" spans="2:17" s="37" customFormat="1" ht="15.5">
      <c r="B107" s="11"/>
      <c r="C107" s="11"/>
      <c r="D107" s="11"/>
      <c r="E107" s="11"/>
      <c r="F107" s="237" t="s">
        <v>3015</v>
      </c>
      <c r="G107" s="7" t="s">
        <v>196</v>
      </c>
      <c r="H107" s="11"/>
      <c r="I107" s="7"/>
      <c r="J107" s="11"/>
      <c r="K107" s="456" t="s">
        <v>197</v>
      </c>
      <c r="L107" s="7"/>
      <c r="M107" s="933">
        <f t="shared" si="49"/>
        <v>0</v>
      </c>
      <c r="N107" s="933">
        <f t="shared" si="49"/>
        <v>0</v>
      </c>
      <c r="O107" s="933">
        <f t="shared" si="49"/>
        <v>0</v>
      </c>
      <c r="P107" s="933">
        <f t="shared" si="49"/>
        <v>0</v>
      </c>
      <c r="Q107" s="933">
        <f t="shared" ref="Q107" si="63">Q41</f>
        <v>0</v>
      </c>
    </row>
    <row r="108" spans="2:17" s="37" customFormat="1" ht="15.5">
      <c r="B108" s="11"/>
      <c r="C108" s="11"/>
      <c r="D108" s="11"/>
      <c r="E108" s="11"/>
      <c r="F108" s="11"/>
      <c r="G108" s="11"/>
      <c r="H108" s="11"/>
      <c r="I108" s="11"/>
      <c r="J108" s="11"/>
      <c r="K108" s="11"/>
      <c r="L108" s="11"/>
      <c r="M108" s="11"/>
      <c r="N108" s="11"/>
      <c r="O108" s="11"/>
      <c r="P108" s="11"/>
      <c r="Q108" s="11"/>
    </row>
    <row r="109" spans="2:17" s="37" customFormat="1" ht="18">
      <c r="B109" s="28" t="s">
        <v>1553</v>
      </c>
      <c r="C109" s="27"/>
      <c r="D109" s="27"/>
      <c r="E109" s="27"/>
      <c r="F109" s="27"/>
      <c r="G109" s="27"/>
      <c r="H109" s="27"/>
      <c r="I109" s="27"/>
      <c r="J109" s="27"/>
      <c r="K109" s="27"/>
      <c r="L109" s="27"/>
      <c r="M109" s="27"/>
      <c r="N109" s="27"/>
      <c r="O109" s="27"/>
      <c r="P109" s="27"/>
      <c r="Q109"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12746-C8F0-43DF-8FD1-BF99A2A5A380}">
  <sheetPr codeName="Sheet35">
    <tabColor rgb="FFFF0066"/>
    <pageSetUpPr autoPageBreaks="0"/>
  </sheetPr>
  <dimension ref="A1:XFC90"/>
  <sheetViews>
    <sheetView zoomScale="40" zoomScaleNormal="40" workbookViewId="0">
      <pane ySplit="6" topLeftCell="A32" activePane="bottomLeft" state="frozen"/>
      <selection activeCell="G59" sqref="G59"/>
      <selection pane="bottomLeft" activeCell="Y42" sqref="Y42"/>
    </sheetView>
  </sheetViews>
  <sheetFormatPr defaultColWidth="0" defaultRowHeight="14"/>
  <cols>
    <col min="1" max="1" width="14.453125" style="11" customWidth="1"/>
    <col min="2" max="3" width="1.54296875" style="11" customWidth="1"/>
    <col min="4" max="5" width="23.453125" style="11" bestFit="1" customWidth="1"/>
    <col min="6" max="6" width="18.453125" style="11" bestFit="1" customWidth="1"/>
    <col min="7" max="7" width="19.453125" style="11" bestFit="1" customWidth="1"/>
    <col min="8" max="9" width="14.453125" style="11" bestFit="1" customWidth="1"/>
    <col min="10" max="10" width="15" style="11" bestFit="1" customWidth="1"/>
    <col min="11" max="11" width="44.453125" style="11" bestFit="1" customWidth="1"/>
    <col min="12" max="12" width="10.54296875" style="11" bestFit="1" customWidth="1"/>
    <col min="13" max="13" width="11.453125" style="11" bestFit="1" customWidth="1"/>
    <col min="14" max="14" width="20.54296875" style="11" bestFit="1" customWidth="1"/>
    <col min="15" max="15" width="13.54296875" style="11" bestFit="1" customWidth="1"/>
    <col min="16" max="16" width="15.54296875" style="11" customWidth="1"/>
    <col min="17" max="17" width="5.54296875" style="11" bestFit="1" customWidth="1"/>
    <col min="18" max="22" width="18.453125" style="11" customWidth="1"/>
    <col min="23" max="27" width="1.54296875" style="11" customWidth="1"/>
    <col min="28" max="28" width="1.54296875" style="11" hidden="1" customWidth="1"/>
    <col min="29" max="46" width="18.453125" style="11" hidden="1" customWidth="1"/>
    <col min="47" max="53" width="14" style="11" hidden="1"/>
    <col min="54" max="55" width="18.453125" style="11" hidden="1"/>
    <col min="56" max="69" width="14" style="11" hidden="1"/>
    <col min="70" max="16382" width="0" style="11" hidden="1"/>
    <col min="16383" max="16383" width="0" style="11" hidden="1" customWidth="1"/>
    <col min="16384" max="16384" width="8.453125" style="11" hidden="1"/>
  </cols>
  <sheetData>
    <row r="1" spans="1:22" s="2" customFormat="1" ht="25">
      <c r="A1" s="62" t="s">
        <v>1365</v>
      </c>
      <c r="B1" s="3"/>
      <c r="G1" s="4" t="s">
        <v>1</v>
      </c>
      <c r="H1" s="4"/>
      <c r="I1" s="4"/>
      <c r="J1" s="4"/>
      <c r="K1" s="4"/>
      <c r="T1" s="3"/>
    </row>
    <row r="2" spans="1:22" s="2" customFormat="1" ht="25">
      <c r="A2" s="4" t="str">
        <f>Cover!$E$13</f>
        <v>Master</v>
      </c>
      <c r="B2" s="3"/>
    </row>
    <row r="3" spans="1:22" s="2" customFormat="1" ht="25">
      <c r="A3" s="4">
        <f>Cover!$E$15</f>
        <v>2025</v>
      </c>
      <c r="B3" s="4"/>
      <c r="C3" s="4"/>
      <c r="D3" s="4"/>
    </row>
    <row r="4" spans="1:22" s="5" customFormat="1" ht="25.5" thickBot="1">
      <c r="A4" s="1302" t="s">
        <v>76</v>
      </c>
      <c r="B4" s="6"/>
    </row>
    <row r="5" spans="1:22" ht="18">
      <c r="A5" s="7"/>
      <c r="B5" s="8"/>
      <c r="C5" s="8"/>
      <c r="D5" s="9"/>
      <c r="E5" s="9"/>
      <c r="F5" s="9"/>
      <c r="G5" s="10"/>
      <c r="H5" s="10"/>
      <c r="I5" s="10"/>
      <c r="J5" s="10"/>
      <c r="K5" s="10"/>
      <c r="L5" s="10"/>
      <c r="M5" s="10"/>
      <c r="N5" s="10"/>
      <c r="O5" s="10"/>
      <c r="P5" s="10"/>
      <c r="Q5" s="7"/>
      <c r="R5" s="68" t="s">
        <v>1743</v>
      </c>
      <c r="S5" s="66"/>
      <c r="T5" s="66"/>
      <c r="U5" s="66"/>
      <c r="V5" s="67"/>
    </row>
    <row r="6" spans="1:22" ht="15.5">
      <c r="A6" s="21"/>
      <c r="B6" s="57"/>
      <c r="C6" s="57"/>
      <c r="D6" s="36" t="s">
        <v>164</v>
      </c>
      <c r="E6" s="36" t="s">
        <v>165</v>
      </c>
      <c r="F6" s="36" t="s">
        <v>1555</v>
      </c>
      <c r="G6" s="37" t="s">
        <v>2509</v>
      </c>
      <c r="H6" s="37" t="s">
        <v>405</v>
      </c>
      <c r="I6" s="37" t="s">
        <v>406</v>
      </c>
      <c r="J6" s="37" t="s">
        <v>407</v>
      </c>
      <c r="K6" s="37" t="s">
        <v>408</v>
      </c>
      <c r="L6" s="37" t="s">
        <v>174</v>
      </c>
      <c r="M6" s="37" t="s">
        <v>196</v>
      </c>
      <c r="N6" s="37" t="s">
        <v>2989</v>
      </c>
      <c r="O6" s="37" t="s">
        <v>1536</v>
      </c>
      <c r="P6" s="37" t="s">
        <v>1368</v>
      </c>
      <c r="Q6" s="37" t="s">
        <v>175</v>
      </c>
      <c r="R6" s="16">
        <v>2022</v>
      </c>
      <c r="S6" s="17">
        <v>2023</v>
      </c>
      <c r="T6" s="17">
        <v>2024</v>
      </c>
      <c r="U6" s="17">
        <v>2025</v>
      </c>
      <c r="V6" s="18">
        <v>2026</v>
      </c>
    </row>
    <row r="7" spans="1:22" ht="6.75" customHeight="1">
      <c r="A7" s="21"/>
      <c r="B7" s="57"/>
      <c r="C7" s="57"/>
      <c r="D7" s="36"/>
      <c r="E7" s="36"/>
      <c r="F7" s="36"/>
      <c r="G7" s="37"/>
      <c r="H7" s="37"/>
      <c r="I7" s="37"/>
      <c r="J7" s="37"/>
      <c r="K7" s="37"/>
      <c r="L7" s="37"/>
      <c r="M7" s="37"/>
      <c r="N7" s="37"/>
      <c r="O7" s="37"/>
      <c r="P7" s="37"/>
      <c r="Q7" s="37"/>
      <c r="R7" s="374"/>
      <c r="S7" s="374"/>
      <c r="T7" s="374"/>
      <c r="U7" s="374"/>
      <c r="V7" s="374"/>
    </row>
    <row r="8" spans="1:22" ht="36" customHeight="1">
      <c r="A8" s="27"/>
      <c r="B8" s="800" t="s">
        <v>1392</v>
      </c>
      <c r="C8" s="27"/>
      <c r="D8" s="27"/>
      <c r="E8" s="27"/>
      <c r="F8" s="27"/>
      <c r="G8" s="27"/>
      <c r="H8" s="27"/>
      <c r="I8" s="27"/>
      <c r="J8" s="27"/>
      <c r="K8" s="27"/>
      <c r="L8" s="27"/>
      <c r="M8" s="27"/>
      <c r="N8" s="27"/>
      <c r="O8" s="27"/>
      <c r="P8" s="27"/>
      <c r="Q8" s="27"/>
      <c r="R8" s="27"/>
      <c r="S8" s="27"/>
      <c r="T8" s="27"/>
      <c r="U8" s="27"/>
      <c r="V8" s="27"/>
    </row>
    <row r="9" spans="1:22" ht="7.5" customHeight="1">
      <c r="B9" s="75"/>
    </row>
    <row r="10" spans="1:22" ht="18">
      <c r="A10" s="27"/>
      <c r="B10" s="28" t="s">
        <v>2512</v>
      </c>
      <c r="C10" s="27"/>
      <c r="D10" s="27"/>
      <c r="E10" s="27"/>
      <c r="F10" s="27"/>
      <c r="G10" s="27"/>
      <c r="H10" s="27"/>
      <c r="I10" s="27"/>
      <c r="J10" s="27"/>
      <c r="K10" s="27"/>
      <c r="L10" s="27"/>
      <c r="M10" s="27"/>
      <c r="N10" s="27"/>
      <c r="O10" s="27"/>
      <c r="P10" s="27"/>
      <c r="Q10" s="27"/>
      <c r="R10" s="27"/>
      <c r="S10" s="27"/>
      <c r="T10" s="27"/>
      <c r="U10" s="27"/>
      <c r="V10" s="27"/>
    </row>
    <row r="11" spans="1:22" s="61" customFormat="1" ht="15.5">
      <c r="A11" s="21"/>
      <c r="B11" s="57"/>
      <c r="C11" s="57"/>
      <c r="D11" s="36"/>
      <c r="E11" s="36"/>
      <c r="F11" s="36"/>
      <c r="G11" s="37"/>
      <c r="H11" s="37"/>
      <c r="I11" s="37"/>
      <c r="J11" s="37"/>
      <c r="K11" s="37"/>
      <c r="L11" s="37"/>
      <c r="M11" s="37"/>
      <c r="N11" s="37"/>
      <c r="O11" s="37"/>
      <c r="P11" s="37"/>
      <c r="Q11" s="37"/>
      <c r="R11" s="374"/>
      <c r="S11" s="374"/>
      <c r="T11" s="374"/>
      <c r="U11" s="374"/>
      <c r="V11" s="374"/>
    </row>
    <row r="12" spans="1:22">
      <c r="A12" s="402" t="s">
        <v>2514</v>
      </c>
      <c r="D12" s="20" t="s">
        <v>177</v>
      </c>
      <c r="E12" s="20" t="s">
        <v>210</v>
      </c>
      <c r="F12" s="11" t="s">
        <v>1392</v>
      </c>
      <c r="G12" s="11" t="s">
        <v>1607</v>
      </c>
      <c r="J12" s="89"/>
      <c r="K12" s="89"/>
      <c r="L12" s="21" t="s">
        <v>184</v>
      </c>
      <c r="M12" s="21"/>
      <c r="N12" s="21" t="s">
        <v>2425</v>
      </c>
      <c r="O12" s="21" t="s">
        <v>2540</v>
      </c>
      <c r="P12" s="21"/>
      <c r="Q12" s="7" t="s">
        <v>185</v>
      </c>
      <c r="R12" s="1118">
        <f t="shared" ref="R12:V13" si="0">SUMIFS(R$31:R$44,$G$31:$G$44,$G12,$N$31:$N$44,$N12,$O$31:$O$44,$O12)</f>
        <v>0</v>
      </c>
      <c r="S12" s="1118">
        <f t="shared" si="0"/>
        <v>0</v>
      </c>
      <c r="T12" s="1118">
        <f t="shared" si="0"/>
        <v>0</v>
      </c>
      <c r="U12" s="1118">
        <f t="shared" si="0"/>
        <v>0</v>
      </c>
      <c r="V12" s="1118">
        <f t="shared" si="0"/>
        <v>0</v>
      </c>
    </row>
    <row r="13" spans="1:22">
      <c r="A13" s="402" t="s">
        <v>2514</v>
      </c>
      <c r="D13" s="20" t="s">
        <v>177</v>
      </c>
      <c r="E13" s="20" t="s">
        <v>210</v>
      </c>
      <c r="F13" s="11" t="s">
        <v>1392</v>
      </c>
      <c r="G13" s="11" t="s">
        <v>1609</v>
      </c>
      <c r="J13" s="89"/>
      <c r="K13" s="89"/>
      <c r="L13" s="21" t="s">
        <v>184</v>
      </c>
      <c r="M13" s="21"/>
      <c r="N13" s="21" t="s">
        <v>2425</v>
      </c>
      <c r="O13" s="21" t="s">
        <v>2540</v>
      </c>
      <c r="P13" s="21"/>
      <c r="Q13" s="7" t="s">
        <v>185</v>
      </c>
      <c r="R13" s="1118">
        <f t="shared" si="0"/>
        <v>0</v>
      </c>
      <c r="S13" s="1118">
        <f t="shared" si="0"/>
        <v>0</v>
      </c>
      <c r="T13" s="1118">
        <f t="shared" si="0"/>
        <v>0</v>
      </c>
      <c r="U13" s="1118">
        <f t="shared" si="0"/>
        <v>0</v>
      </c>
      <c r="V13" s="1118">
        <f t="shared" si="0"/>
        <v>0</v>
      </c>
    </row>
    <row r="14" spans="1:22" s="29" customFormat="1">
      <c r="A14" s="402" t="s">
        <v>2514</v>
      </c>
      <c r="D14" s="9" t="s">
        <v>177</v>
      </c>
      <c r="E14" s="9" t="s">
        <v>210</v>
      </c>
      <c r="F14" s="9" t="s">
        <v>2608</v>
      </c>
      <c r="G14" s="9"/>
      <c r="H14" s="364"/>
      <c r="L14" s="351" t="s">
        <v>184</v>
      </c>
      <c r="M14" s="351"/>
      <c r="N14" s="21" t="s">
        <v>2425</v>
      </c>
      <c r="O14" s="351" t="s">
        <v>2540</v>
      </c>
      <c r="P14" s="351"/>
      <c r="Q14" s="364" t="s">
        <v>185</v>
      </c>
      <c r="R14" s="1120">
        <f>SUM(R12:R13)</f>
        <v>0</v>
      </c>
      <c r="S14" s="1120">
        <f t="shared" ref="S14:V14" si="1">SUM(S12:S13)</f>
        <v>0</v>
      </c>
      <c r="T14" s="1120">
        <f t="shared" si="1"/>
        <v>0</v>
      </c>
      <c r="U14" s="1120">
        <f t="shared" si="1"/>
        <v>0</v>
      </c>
      <c r="V14" s="1120">
        <f t="shared" si="1"/>
        <v>0</v>
      </c>
    </row>
    <row r="15" spans="1:22" s="29" customFormat="1">
      <c r="A15" s="402"/>
      <c r="D15" s="9"/>
      <c r="E15" s="9"/>
      <c r="F15" s="9"/>
      <c r="G15" s="9"/>
      <c r="H15" s="364"/>
      <c r="L15" s="351"/>
      <c r="M15" s="351"/>
      <c r="N15" s="21"/>
      <c r="O15" s="351"/>
      <c r="P15" s="351"/>
      <c r="Q15" s="364"/>
      <c r="R15" s="1122"/>
      <c r="S15" s="1122"/>
      <c r="T15" s="1122"/>
      <c r="U15" s="1122"/>
      <c r="V15" s="1122"/>
    </row>
    <row r="16" spans="1:22">
      <c r="A16" s="402" t="s">
        <v>2514</v>
      </c>
      <c r="D16" s="20" t="s">
        <v>177</v>
      </c>
      <c r="E16" s="20" t="s">
        <v>210</v>
      </c>
      <c r="F16" s="11" t="s">
        <v>1392</v>
      </c>
      <c r="G16" s="11" t="s">
        <v>1607</v>
      </c>
      <c r="J16" s="89"/>
      <c r="K16" s="89"/>
      <c r="L16" s="21" t="s">
        <v>184</v>
      </c>
      <c r="M16" s="21"/>
      <c r="N16" s="21" t="s">
        <v>2989</v>
      </c>
      <c r="O16" s="21" t="s">
        <v>2425</v>
      </c>
      <c r="P16" s="21"/>
      <c r="Q16" s="7" t="s">
        <v>185</v>
      </c>
      <c r="R16" s="1118">
        <f t="shared" ref="R16:V17" si="2">SUMIFS(R$49:R$61,$G$49:$G$61,$G16,$N$49:$N$61,$N16,$O$49:$O$61,$O16)</f>
        <v>0</v>
      </c>
      <c r="S16" s="1118">
        <f t="shared" si="2"/>
        <v>0</v>
      </c>
      <c r="T16" s="1118">
        <f t="shared" si="2"/>
        <v>0</v>
      </c>
      <c r="U16" s="1118">
        <f t="shared" si="2"/>
        <v>0</v>
      </c>
      <c r="V16" s="1118">
        <f t="shared" si="2"/>
        <v>0</v>
      </c>
    </row>
    <row r="17" spans="1:22">
      <c r="A17" s="402" t="s">
        <v>2514</v>
      </c>
      <c r="D17" s="20" t="s">
        <v>177</v>
      </c>
      <c r="E17" s="20" t="s">
        <v>210</v>
      </c>
      <c r="F17" s="11" t="s">
        <v>1392</v>
      </c>
      <c r="G17" s="11" t="s">
        <v>1609</v>
      </c>
      <c r="J17" s="89"/>
      <c r="K17" s="89"/>
      <c r="L17" s="21" t="s">
        <v>184</v>
      </c>
      <c r="M17" s="21"/>
      <c r="N17" s="21" t="s">
        <v>2989</v>
      </c>
      <c r="O17" s="21" t="s">
        <v>2425</v>
      </c>
      <c r="P17" s="21"/>
      <c r="Q17" s="7" t="s">
        <v>185</v>
      </c>
      <c r="R17" s="1118">
        <f t="shared" si="2"/>
        <v>0</v>
      </c>
      <c r="S17" s="1118">
        <f t="shared" si="2"/>
        <v>0</v>
      </c>
      <c r="T17" s="1118">
        <f t="shared" si="2"/>
        <v>0</v>
      </c>
      <c r="U17" s="1118">
        <f t="shared" si="2"/>
        <v>0</v>
      </c>
      <c r="V17" s="1118">
        <f t="shared" si="2"/>
        <v>0</v>
      </c>
    </row>
    <row r="18" spans="1:22" s="29" customFormat="1">
      <c r="A18" s="402" t="s">
        <v>2514</v>
      </c>
      <c r="D18" s="9" t="s">
        <v>177</v>
      </c>
      <c r="E18" s="9" t="s">
        <v>210</v>
      </c>
      <c r="F18" s="9" t="s">
        <v>2608</v>
      </c>
      <c r="G18" s="9"/>
      <c r="H18" s="364"/>
      <c r="L18" s="351" t="s">
        <v>184</v>
      </c>
      <c r="M18" s="351"/>
      <c r="N18" s="351" t="s">
        <v>2989</v>
      </c>
      <c r="O18" s="21"/>
      <c r="P18" s="351"/>
      <c r="Q18" s="364" t="s">
        <v>185</v>
      </c>
      <c r="R18" s="1120">
        <f>SUM(R16:R17)</f>
        <v>0</v>
      </c>
      <c r="S18" s="1120">
        <f t="shared" ref="S18:V18" si="3">SUM(S16:S17)</f>
        <v>0</v>
      </c>
      <c r="T18" s="1120">
        <f t="shared" si="3"/>
        <v>0</v>
      </c>
      <c r="U18" s="1120">
        <f t="shared" si="3"/>
        <v>0</v>
      </c>
      <c r="V18" s="1120">
        <f t="shared" si="3"/>
        <v>0</v>
      </c>
    </row>
    <row r="19" spans="1:22" s="29" customFormat="1">
      <c r="A19" s="402"/>
      <c r="D19" s="9"/>
      <c r="E19" s="9"/>
      <c r="F19" s="9"/>
      <c r="G19" s="9"/>
      <c r="H19" s="9"/>
      <c r="I19" s="9"/>
      <c r="J19" s="9"/>
      <c r="K19" s="9"/>
      <c r="L19" s="9"/>
      <c r="M19" s="9"/>
      <c r="N19" s="9"/>
      <c r="O19" s="9"/>
      <c r="P19" s="9"/>
      <c r="Q19" s="9"/>
      <c r="R19" s="1135"/>
      <c r="S19" s="1135"/>
      <c r="T19" s="1135"/>
      <c r="U19" s="1135"/>
      <c r="V19" s="1135"/>
    </row>
    <row r="20" spans="1:22">
      <c r="A20" s="402" t="s">
        <v>2514</v>
      </c>
      <c r="D20" s="20" t="s">
        <v>177</v>
      </c>
      <c r="E20" s="20" t="s">
        <v>210</v>
      </c>
      <c r="F20" s="11" t="s">
        <v>1392</v>
      </c>
      <c r="G20" s="11" t="s">
        <v>1607</v>
      </c>
      <c r="J20" s="89"/>
      <c r="K20" s="89"/>
      <c r="L20" s="21" t="s">
        <v>184</v>
      </c>
      <c r="M20" s="21"/>
      <c r="N20" s="21"/>
      <c r="O20" s="21"/>
      <c r="P20" s="21" t="s">
        <v>1368</v>
      </c>
      <c r="Q20" s="7" t="s">
        <v>185</v>
      </c>
      <c r="R20" s="1118">
        <f>R12+R16</f>
        <v>0</v>
      </c>
      <c r="S20" s="1118">
        <f t="shared" ref="S20:V20" si="4">S12+S16</f>
        <v>0</v>
      </c>
      <c r="T20" s="1118">
        <f t="shared" si="4"/>
        <v>0</v>
      </c>
      <c r="U20" s="1118">
        <f t="shared" si="4"/>
        <v>0</v>
      </c>
      <c r="V20" s="1118">
        <f t="shared" si="4"/>
        <v>0</v>
      </c>
    </row>
    <row r="21" spans="1:22">
      <c r="A21" s="402" t="s">
        <v>2514</v>
      </c>
      <c r="D21" s="20" t="s">
        <v>177</v>
      </c>
      <c r="E21" s="20" t="s">
        <v>210</v>
      </c>
      <c r="F21" s="11" t="s">
        <v>1392</v>
      </c>
      <c r="G21" s="11" t="s">
        <v>1609</v>
      </c>
      <c r="J21" s="89"/>
      <c r="K21" s="89"/>
      <c r="L21" s="21" t="s">
        <v>184</v>
      </c>
      <c r="M21" s="21"/>
      <c r="N21" s="21"/>
      <c r="O21" s="21"/>
      <c r="P21" s="21" t="s">
        <v>1368</v>
      </c>
      <c r="Q21" s="7" t="s">
        <v>185</v>
      </c>
      <c r="R21" s="1118">
        <f>R13+R17</f>
        <v>0</v>
      </c>
      <c r="S21" s="1118">
        <f t="shared" ref="S21:V21" si="5">S13+S17</f>
        <v>0</v>
      </c>
      <c r="T21" s="1118">
        <f t="shared" si="5"/>
        <v>0</v>
      </c>
      <c r="U21" s="1118">
        <f t="shared" si="5"/>
        <v>0</v>
      </c>
      <c r="V21" s="1118">
        <f t="shared" si="5"/>
        <v>0</v>
      </c>
    </row>
    <row r="22" spans="1:22" s="29" customFormat="1">
      <c r="A22" s="402" t="s">
        <v>2514</v>
      </c>
      <c r="D22" s="9" t="s">
        <v>177</v>
      </c>
      <c r="E22" s="9" t="s">
        <v>210</v>
      </c>
      <c r="F22" s="9" t="s">
        <v>2608</v>
      </c>
      <c r="G22" s="9"/>
      <c r="H22" s="364"/>
      <c r="L22" s="351" t="s">
        <v>184</v>
      </c>
      <c r="M22" s="351"/>
      <c r="N22" s="351"/>
      <c r="O22" s="21"/>
      <c r="P22" s="351" t="s">
        <v>1368</v>
      </c>
      <c r="Q22" s="364" t="s">
        <v>185</v>
      </c>
      <c r="R22" s="1120">
        <f>SUM(R20:R21)</f>
        <v>0</v>
      </c>
      <c r="S22" s="1120">
        <f t="shared" ref="S22:V22" si="6">SUM(S20:S21)</f>
        <v>0</v>
      </c>
      <c r="T22" s="1120">
        <f t="shared" si="6"/>
        <v>0</v>
      </c>
      <c r="U22" s="1120">
        <f t="shared" si="6"/>
        <v>0</v>
      </c>
      <c r="V22" s="1120">
        <f t="shared" si="6"/>
        <v>0</v>
      </c>
    </row>
    <row r="23" spans="1:22" s="29" customFormat="1">
      <c r="A23" s="402"/>
      <c r="D23" s="9"/>
      <c r="E23" s="9"/>
      <c r="F23" s="9"/>
      <c r="G23" s="9"/>
      <c r="H23" s="9"/>
      <c r="I23" s="9"/>
      <c r="J23" s="9"/>
      <c r="K23" s="9"/>
      <c r="L23" s="9"/>
      <c r="M23" s="9"/>
      <c r="N23" s="9"/>
      <c r="O23" s="9"/>
      <c r="P23" s="9"/>
      <c r="Q23" s="9"/>
      <c r="R23" s="1135"/>
      <c r="S23" s="1135"/>
      <c r="T23" s="1135"/>
      <c r="U23" s="1135"/>
      <c r="V23" s="1135"/>
    </row>
    <row r="24" spans="1:22">
      <c r="A24" s="402" t="s">
        <v>2514</v>
      </c>
      <c r="D24" s="20"/>
      <c r="E24" s="20"/>
      <c r="F24" s="11" t="s">
        <v>1392</v>
      </c>
      <c r="G24" s="11" t="s">
        <v>1607</v>
      </c>
      <c r="H24" s="20"/>
      <c r="J24" s="7"/>
      <c r="K24" s="7"/>
      <c r="L24" s="21" t="s">
        <v>196</v>
      </c>
      <c r="M24" s="21"/>
      <c r="N24" s="21"/>
      <c r="O24" s="21"/>
      <c r="P24" s="21"/>
      <c r="Q24" s="7" t="s">
        <v>197</v>
      </c>
      <c r="R24" s="1118">
        <f t="shared" ref="R24:V25" si="7">SUMIF($G$67:$G$79,$G24,R$67:R$79)</f>
        <v>0</v>
      </c>
      <c r="S24" s="1118">
        <f t="shared" si="7"/>
        <v>0</v>
      </c>
      <c r="T24" s="1118">
        <f>SUMIF($G$67:$G$79,$G24,T$67:T$79)</f>
        <v>0</v>
      </c>
      <c r="U24" s="1118">
        <f t="shared" si="7"/>
        <v>0</v>
      </c>
      <c r="V24" s="1118">
        <f t="shared" si="7"/>
        <v>0</v>
      </c>
    </row>
    <row r="25" spans="1:22">
      <c r="A25" s="402" t="s">
        <v>2514</v>
      </c>
      <c r="D25" s="20"/>
      <c r="E25" s="20"/>
      <c r="F25" s="11" t="s">
        <v>1392</v>
      </c>
      <c r="G25" s="11" t="s">
        <v>1609</v>
      </c>
      <c r="H25" s="20"/>
      <c r="J25" s="7"/>
      <c r="K25" s="7"/>
      <c r="L25" s="21" t="s">
        <v>196</v>
      </c>
      <c r="M25" s="21"/>
      <c r="N25" s="21"/>
      <c r="O25" s="21"/>
      <c r="P25" s="21"/>
      <c r="Q25" s="7" t="s">
        <v>197</v>
      </c>
      <c r="R25" s="1118">
        <f t="shared" si="7"/>
        <v>0</v>
      </c>
      <c r="S25" s="1118">
        <f t="shared" si="7"/>
        <v>0</v>
      </c>
      <c r="T25" s="1118">
        <f>SUMIF($G$67:$G$79,$G25,T$67:T$79)</f>
        <v>0</v>
      </c>
      <c r="U25" s="1118">
        <f t="shared" si="7"/>
        <v>0</v>
      </c>
      <c r="V25" s="1118">
        <f t="shared" si="7"/>
        <v>0</v>
      </c>
    </row>
    <row r="26" spans="1:22" s="29" customFormat="1">
      <c r="D26" s="9"/>
      <c r="E26" s="9"/>
      <c r="F26" s="9"/>
      <c r="G26" s="9"/>
      <c r="H26" s="364"/>
      <c r="L26" s="351"/>
      <c r="M26" s="351"/>
      <c r="N26" s="21"/>
      <c r="O26" s="351"/>
      <c r="P26" s="351"/>
      <c r="Q26" s="364"/>
      <c r="R26" s="1122"/>
      <c r="S26" s="1122"/>
      <c r="T26" s="1122"/>
      <c r="U26" s="1122"/>
      <c r="V26" s="1122"/>
    </row>
    <row r="27" spans="1:22" s="27" customFormat="1" ht="18">
      <c r="B27" s="28" t="s">
        <v>2567</v>
      </c>
      <c r="R27" s="1110"/>
      <c r="S27" s="1110"/>
      <c r="T27" s="1110"/>
      <c r="U27" s="1110"/>
      <c r="V27" s="1110"/>
    </row>
    <row r="28" spans="1:22" s="12" customFormat="1">
      <c r="G28" s="7"/>
      <c r="H28" s="7"/>
      <c r="I28" s="7"/>
      <c r="J28" s="7"/>
      <c r="K28" s="7"/>
      <c r="L28" s="22"/>
      <c r="M28" s="22"/>
      <c r="N28" s="22"/>
      <c r="O28" s="22"/>
      <c r="P28" s="22"/>
      <c r="Q28" s="15"/>
      <c r="R28" s="1104"/>
      <c r="S28" s="1104"/>
      <c r="T28" s="1105"/>
      <c r="U28" s="1106"/>
      <c r="V28" s="1107"/>
    </row>
    <row r="29" spans="1:22" s="33" customFormat="1">
      <c r="A29" s="12"/>
      <c r="B29" s="12"/>
      <c r="C29" s="34" t="s">
        <v>3001</v>
      </c>
      <c r="D29" s="34"/>
      <c r="R29" s="401"/>
      <c r="S29" s="401"/>
      <c r="T29" s="401"/>
      <c r="U29" s="401"/>
      <c r="V29" s="401"/>
    </row>
    <row r="30" spans="1:22" s="12" customFormat="1">
      <c r="G30" s="7"/>
      <c r="H30" s="7"/>
      <c r="I30" s="7"/>
      <c r="J30" s="7"/>
      <c r="K30" s="7"/>
      <c r="L30" s="22"/>
      <c r="M30" s="22"/>
      <c r="N30" s="22"/>
      <c r="O30" s="22"/>
      <c r="P30" s="22"/>
      <c r="Q30" s="15"/>
      <c r="R30" s="1136"/>
      <c r="S30" s="1104"/>
      <c r="T30" s="1105"/>
      <c r="U30" s="1106"/>
      <c r="V30" s="1107"/>
    </row>
    <row r="31" spans="1:22">
      <c r="D31" s="20" t="s">
        <v>177</v>
      </c>
      <c r="E31" s="20" t="s">
        <v>210</v>
      </c>
      <c r="F31" s="11" t="s">
        <v>1392</v>
      </c>
      <c r="G31" s="11" t="s">
        <v>1607</v>
      </c>
      <c r="H31" s="20" t="s">
        <v>1392</v>
      </c>
      <c r="I31" s="11" t="s">
        <v>1607</v>
      </c>
      <c r="J31" s="7" t="s">
        <v>3002</v>
      </c>
      <c r="K31" s="7" t="s">
        <v>1650</v>
      </c>
      <c r="L31" s="21" t="s">
        <v>184</v>
      </c>
      <c r="M31" s="21"/>
      <c r="N31" s="21" t="s">
        <v>2425</v>
      </c>
      <c r="O31" s="21" t="s">
        <v>2540</v>
      </c>
      <c r="P31" s="21"/>
      <c r="Q31" s="7" t="s">
        <v>185</v>
      </c>
      <c r="R31" s="1137"/>
      <c r="S31" s="727"/>
      <c r="T31" s="727"/>
      <c r="U31" s="727"/>
      <c r="V31" s="727"/>
    </row>
    <row r="32" spans="1:22">
      <c r="D32" s="20" t="s">
        <v>177</v>
      </c>
      <c r="E32" s="20" t="s">
        <v>210</v>
      </c>
      <c r="F32" s="11" t="s">
        <v>1392</v>
      </c>
      <c r="G32" s="11" t="s">
        <v>1607</v>
      </c>
      <c r="H32" s="20" t="s">
        <v>1392</v>
      </c>
      <c r="I32" s="11" t="s">
        <v>1607</v>
      </c>
      <c r="J32" s="7" t="s">
        <v>3003</v>
      </c>
      <c r="K32" s="7" t="s">
        <v>1650</v>
      </c>
      <c r="L32" s="21" t="s">
        <v>184</v>
      </c>
      <c r="M32" s="21"/>
      <c r="N32" s="21" t="s">
        <v>2425</v>
      </c>
      <c r="O32" s="21" t="s">
        <v>2540</v>
      </c>
      <c r="P32" s="21"/>
      <c r="Q32" s="7" t="s">
        <v>185</v>
      </c>
      <c r="R32" s="1414"/>
      <c r="S32" s="1411"/>
      <c r="T32" s="1411"/>
      <c r="U32" s="1411"/>
      <c r="V32" s="1411"/>
    </row>
    <row r="33" spans="2:17">
      <c r="D33" s="20" t="s">
        <v>177</v>
      </c>
      <c r="E33" s="20" t="s">
        <v>210</v>
      </c>
      <c r="F33" s="11" t="s">
        <v>1392</v>
      </c>
      <c r="G33" s="11" t="s">
        <v>1607</v>
      </c>
      <c r="H33" s="20" t="s">
        <v>1392</v>
      </c>
      <c r="I33" s="11" t="s">
        <v>1607</v>
      </c>
      <c r="J33" s="7" t="s">
        <v>3002</v>
      </c>
      <c r="K33" s="7" t="s">
        <v>1651</v>
      </c>
      <c r="L33" s="21" t="s">
        <v>184</v>
      </c>
      <c r="M33" s="21"/>
      <c r="N33" s="21" t="s">
        <v>2425</v>
      </c>
      <c r="O33" s="21" t="s">
        <v>2540</v>
      </c>
      <c r="P33" s="21"/>
      <c r="Q33" s="7" t="s">
        <v>185</v>
      </c>
    </row>
    <row r="34" spans="2:17">
      <c r="D34" s="20" t="s">
        <v>177</v>
      </c>
      <c r="E34" s="20" t="s">
        <v>210</v>
      </c>
      <c r="F34" s="11" t="s">
        <v>1392</v>
      </c>
      <c r="G34" s="11" t="s">
        <v>1607</v>
      </c>
      <c r="H34" s="20" t="s">
        <v>1392</v>
      </c>
      <c r="I34" s="11" t="s">
        <v>1607</v>
      </c>
      <c r="J34" s="7" t="s">
        <v>3003</v>
      </c>
      <c r="K34" s="7" t="s">
        <v>1651</v>
      </c>
      <c r="L34" s="21" t="s">
        <v>184</v>
      </c>
      <c r="M34" s="21"/>
      <c r="N34" s="21" t="s">
        <v>2425</v>
      </c>
      <c r="O34" s="21" t="s">
        <v>2540</v>
      </c>
      <c r="P34" s="21"/>
      <c r="Q34" s="7" t="s">
        <v>185</v>
      </c>
    </row>
    <row r="35" spans="2:17">
      <c r="D35" s="15" t="s">
        <v>177</v>
      </c>
      <c r="E35" s="15" t="s">
        <v>210</v>
      </c>
      <c r="F35" s="11" t="s">
        <v>1392</v>
      </c>
      <c r="G35" s="11" t="s">
        <v>1607</v>
      </c>
      <c r="H35" s="15" t="s">
        <v>1392</v>
      </c>
      <c r="I35" s="11" t="s">
        <v>1607</v>
      </c>
      <c r="J35" s="7" t="s">
        <v>3002</v>
      </c>
      <c r="K35" s="7" t="s">
        <v>1652</v>
      </c>
      <c r="L35" s="13" t="s">
        <v>184</v>
      </c>
      <c r="M35" s="13"/>
      <c r="N35" s="21" t="s">
        <v>2425</v>
      </c>
      <c r="O35" s="13" t="s">
        <v>2540</v>
      </c>
      <c r="P35" s="13"/>
      <c r="Q35" s="15" t="s">
        <v>185</v>
      </c>
    </row>
    <row r="36" spans="2:17">
      <c r="D36" s="15" t="s">
        <v>177</v>
      </c>
      <c r="E36" s="15" t="s">
        <v>210</v>
      </c>
      <c r="F36" s="11" t="s">
        <v>1392</v>
      </c>
      <c r="G36" s="11" t="s">
        <v>1607</v>
      </c>
      <c r="H36" s="15" t="s">
        <v>1392</v>
      </c>
      <c r="I36" s="11" t="s">
        <v>1607</v>
      </c>
      <c r="J36" s="7" t="s">
        <v>3003</v>
      </c>
      <c r="K36" s="7" t="s">
        <v>1652</v>
      </c>
      <c r="L36" s="23" t="s">
        <v>184</v>
      </c>
      <c r="M36" s="23"/>
      <c r="N36" s="21" t="s">
        <v>2425</v>
      </c>
      <c r="O36" s="23" t="s">
        <v>2540</v>
      </c>
      <c r="P36" s="23"/>
      <c r="Q36" s="15" t="s">
        <v>185</v>
      </c>
    </row>
    <row r="37" spans="2:17">
      <c r="D37" s="15" t="s">
        <v>177</v>
      </c>
      <c r="E37" s="15" t="s">
        <v>210</v>
      </c>
      <c r="F37" s="11" t="s">
        <v>1392</v>
      </c>
      <c r="G37" s="11" t="s">
        <v>1607</v>
      </c>
      <c r="H37" s="15" t="s">
        <v>1392</v>
      </c>
      <c r="I37" s="11" t="s">
        <v>1607</v>
      </c>
      <c r="J37" s="7" t="s">
        <v>3002</v>
      </c>
      <c r="K37" s="7" t="s">
        <v>1653</v>
      </c>
      <c r="L37" s="23" t="s">
        <v>184</v>
      </c>
      <c r="M37" s="23"/>
      <c r="N37" s="21" t="s">
        <v>2425</v>
      </c>
      <c r="O37" s="23" t="s">
        <v>2540</v>
      </c>
      <c r="P37" s="23"/>
      <c r="Q37" s="15" t="s">
        <v>185</v>
      </c>
    </row>
    <row r="38" spans="2:17">
      <c r="D38" s="15" t="s">
        <v>177</v>
      </c>
      <c r="E38" s="15" t="s">
        <v>210</v>
      </c>
      <c r="F38" s="11" t="s">
        <v>1392</v>
      </c>
      <c r="G38" s="11" t="s">
        <v>1607</v>
      </c>
      <c r="H38" s="15" t="s">
        <v>1392</v>
      </c>
      <c r="I38" s="11" t="s">
        <v>1607</v>
      </c>
      <c r="J38" s="7" t="s">
        <v>3003</v>
      </c>
      <c r="K38" s="7" t="s">
        <v>1653</v>
      </c>
      <c r="L38" s="23" t="s">
        <v>184</v>
      </c>
      <c r="M38" s="23"/>
      <c r="N38" s="21" t="s">
        <v>2425</v>
      </c>
      <c r="O38" s="23" t="s">
        <v>2540</v>
      </c>
      <c r="P38" s="23"/>
      <c r="Q38" s="15" t="s">
        <v>185</v>
      </c>
    </row>
    <row r="39" spans="2:17" s="12" customFormat="1">
      <c r="G39" s="7"/>
      <c r="H39" s="7"/>
      <c r="I39" s="7"/>
      <c r="J39" s="7"/>
      <c r="K39" s="7"/>
      <c r="L39" s="22"/>
      <c r="M39" s="22"/>
      <c r="N39" s="22"/>
      <c r="O39" s="22"/>
      <c r="P39" s="22"/>
      <c r="Q39" s="15"/>
    </row>
    <row r="40" spans="2:17" s="33" customFormat="1">
      <c r="B40" s="12"/>
      <c r="C40" s="34" t="s">
        <v>3017</v>
      </c>
      <c r="D40" s="34"/>
    </row>
    <row r="41" spans="2:17" s="12" customFormat="1">
      <c r="G41" s="7"/>
      <c r="H41" s="7"/>
      <c r="I41" s="7"/>
      <c r="J41" s="7"/>
      <c r="K41" s="7"/>
      <c r="L41" s="22"/>
      <c r="M41" s="22"/>
      <c r="N41" s="22"/>
      <c r="O41" s="22"/>
      <c r="P41" s="22"/>
      <c r="Q41" s="15"/>
    </row>
    <row r="42" spans="2:17">
      <c r="D42" s="20" t="s">
        <v>177</v>
      </c>
      <c r="E42" s="20" t="s">
        <v>210</v>
      </c>
      <c r="F42" s="11" t="s">
        <v>1392</v>
      </c>
      <c r="G42" s="11" t="s">
        <v>1609</v>
      </c>
      <c r="H42" s="20" t="s">
        <v>1392</v>
      </c>
      <c r="I42" s="11" t="s">
        <v>1609</v>
      </c>
      <c r="J42" s="7" t="s">
        <v>428</v>
      </c>
      <c r="K42" s="7" t="s">
        <v>1652</v>
      </c>
      <c r="L42" s="21" t="s">
        <v>184</v>
      </c>
      <c r="M42" s="21"/>
      <c r="N42" s="21" t="s">
        <v>2425</v>
      </c>
      <c r="O42" s="21" t="s">
        <v>2540</v>
      </c>
      <c r="P42" s="21"/>
      <c r="Q42" s="7" t="s">
        <v>185</v>
      </c>
    </row>
    <row r="43" spans="2:17">
      <c r="D43" s="20" t="s">
        <v>177</v>
      </c>
      <c r="E43" s="20" t="s">
        <v>210</v>
      </c>
      <c r="F43" s="11" t="s">
        <v>1392</v>
      </c>
      <c r="G43" s="11" t="s">
        <v>1609</v>
      </c>
      <c r="H43" s="20" t="s">
        <v>1392</v>
      </c>
      <c r="I43" s="11" t="s">
        <v>1609</v>
      </c>
      <c r="J43" s="7" t="s">
        <v>2740</v>
      </c>
      <c r="K43" s="7" t="s">
        <v>1652</v>
      </c>
      <c r="L43" s="21" t="s">
        <v>184</v>
      </c>
      <c r="M43" s="21"/>
      <c r="N43" s="21" t="s">
        <v>2425</v>
      </c>
      <c r="O43" s="21" t="s">
        <v>2540</v>
      </c>
      <c r="P43" s="21"/>
      <c r="Q43" s="7" t="s">
        <v>185</v>
      </c>
    </row>
    <row r="45" spans="2:17" s="27" customFormat="1" ht="18">
      <c r="B45" s="28" t="s">
        <v>2989</v>
      </c>
    </row>
    <row r="46" spans="2:17" s="12" customFormat="1">
      <c r="G46" s="7"/>
      <c r="H46" s="7"/>
      <c r="I46" s="7"/>
      <c r="J46" s="7"/>
      <c r="K46" s="7"/>
      <c r="L46" s="22"/>
      <c r="M46" s="22"/>
      <c r="N46" s="22"/>
      <c r="O46" s="22"/>
      <c r="P46" s="22"/>
      <c r="Q46" s="15"/>
    </row>
    <row r="47" spans="2:17" s="33" customFormat="1">
      <c r="B47" s="12"/>
      <c r="C47" s="34" t="s">
        <v>3001</v>
      </c>
      <c r="D47" s="34"/>
    </row>
    <row r="49" spans="2:17">
      <c r="D49" s="20" t="s">
        <v>177</v>
      </c>
      <c r="E49" s="20" t="s">
        <v>210</v>
      </c>
      <c r="F49" s="11" t="s">
        <v>1392</v>
      </c>
      <c r="G49" s="11" t="s">
        <v>1607</v>
      </c>
      <c r="H49" s="20" t="s">
        <v>1392</v>
      </c>
      <c r="I49" s="11" t="s">
        <v>1607</v>
      </c>
      <c r="J49" s="7" t="s">
        <v>3002</v>
      </c>
      <c r="K49" s="7" t="s">
        <v>1650</v>
      </c>
      <c r="L49" s="21" t="s">
        <v>184</v>
      </c>
      <c r="M49" s="21"/>
      <c r="N49" s="21" t="s">
        <v>2989</v>
      </c>
      <c r="O49" s="21" t="s">
        <v>2425</v>
      </c>
      <c r="P49" s="21"/>
      <c r="Q49" s="7" t="s">
        <v>185</v>
      </c>
    </row>
    <row r="50" spans="2:17">
      <c r="D50" s="20" t="s">
        <v>177</v>
      </c>
      <c r="E50" s="20" t="s">
        <v>210</v>
      </c>
      <c r="F50" s="11" t="s">
        <v>1392</v>
      </c>
      <c r="G50" s="11" t="s">
        <v>1607</v>
      </c>
      <c r="H50" s="20" t="s">
        <v>1392</v>
      </c>
      <c r="I50" s="11" t="s">
        <v>1607</v>
      </c>
      <c r="J50" s="7" t="s">
        <v>3003</v>
      </c>
      <c r="K50" s="7" t="s">
        <v>1650</v>
      </c>
      <c r="L50" s="21" t="s">
        <v>184</v>
      </c>
      <c r="M50" s="21"/>
      <c r="N50" s="21" t="s">
        <v>2989</v>
      </c>
      <c r="O50" s="21" t="s">
        <v>2425</v>
      </c>
      <c r="P50" s="21"/>
      <c r="Q50" s="7" t="s">
        <v>185</v>
      </c>
    </row>
    <row r="51" spans="2:17">
      <c r="D51" s="20" t="s">
        <v>177</v>
      </c>
      <c r="E51" s="20" t="s">
        <v>210</v>
      </c>
      <c r="F51" s="11" t="s">
        <v>1392</v>
      </c>
      <c r="G51" s="11" t="s">
        <v>1607</v>
      </c>
      <c r="H51" s="20" t="s">
        <v>1392</v>
      </c>
      <c r="I51" s="11" t="s">
        <v>1607</v>
      </c>
      <c r="J51" s="7" t="s">
        <v>3002</v>
      </c>
      <c r="K51" s="7" t="s">
        <v>1651</v>
      </c>
      <c r="L51" s="21" t="s">
        <v>184</v>
      </c>
      <c r="M51" s="21"/>
      <c r="N51" s="21" t="s">
        <v>2989</v>
      </c>
      <c r="O51" s="21" t="s">
        <v>2425</v>
      </c>
      <c r="P51" s="21"/>
      <c r="Q51" s="7" t="s">
        <v>185</v>
      </c>
    </row>
    <row r="52" spans="2:17">
      <c r="D52" s="20" t="s">
        <v>177</v>
      </c>
      <c r="E52" s="20" t="s">
        <v>210</v>
      </c>
      <c r="F52" s="11" t="s">
        <v>1392</v>
      </c>
      <c r="G52" s="11" t="s">
        <v>1607</v>
      </c>
      <c r="H52" s="20" t="s">
        <v>1392</v>
      </c>
      <c r="I52" s="11" t="s">
        <v>1607</v>
      </c>
      <c r="J52" s="7" t="s">
        <v>3003</v>
      </c>
      <c r="K52" s="7" t="s">
        <v>1651</v>
      </c>
      <c r="L52" s="21" t="s">
        <v>184</v>
      </c>
      <c r="M52" s="21"/>
      <c r="N52" s="21" t="s">
        <v>2989</v>
      </c>
      <c r="O52" s="21" t="s">
        <v>2425</v>
      </c>
      <c r="P52" s="21"/>
      <c r="Q52" s="7" t="s">
        <v>185</v>
      </c>
    </row>
    <row r="53" spans="2:17">
      <c r="D53" s="15" t="s">
        <v>177</v>
      </c>
      <c r="E53" s="15" t="s">
        <v>210</v>
      </c>
      <c r="F53" s="11" t="s">
        <v>1392</v>
      </c>
      <c r="G53" s="11" t="s">
        <v>1607</v>
      </c>
      <c r="H53" s="15" t="s">
        <v>1392</v>
      </c>
      <c r="I53" s="11" t="s">
        <v>1607</v>
      </c>
      <c r="J53" s="7" t="s">
        <v>3002</v>
      </c>
      <c r="K53" s="7" t="s">
        <v>1652</v>
      </c>
      <c r="L53" s="13" t="s">
        <v>184</v>
      </c>
      <c r="M53" s="13"/>
      <c r="N53" s="21" t="s">
        <v>2989</v>
      </c>
      <c r="O53" s="21" t="s">
        <v>2425</v>
      </c>
      <c r="P53" s="13"/>
      <c r="Q53" s="15" t="s">
        <v>185</v>
      </c>
    </row>
    <row r="54" spans="2:17">
      <c r="D54" s="15" t="s">
        <v>177</v>
      </c>
      <c r="E54" s="15" t="s">
        <v>210</v>
      </c>
      <c r="F54" s="11" t="s">
        <v>1392</v>
      </c>
      <c r="G54" s="11" t="s">
        <v>1607</v>
      </c>
      <c r="H54" s="15" t="s">
        <v>1392</v>
      </c>
      <c r="I54" s="11" t="s">
        <v>1607</v>
      </c>
      <c r="J54" s="7" t="s">
        <v>3003</v>
      </c>
      <c r="K54" s="7" t="s">
        <v>1652</v>
      </c>
      <c r="L54" s="23" t="s">
        <v>184</v>
      </c>
      <c r="M54" s="23"/>
      <c r="N54" s="21" t="s">
        <v>2989</v>
      </c>
      <c r="O54" s="21" t="s">
        <v>2425</v>
      </c>
      <c r="P54" s="23"/>
      <c r="Q54" s="15" t="s">
        <v>185</v>
      </c>
    </row>
    <row r="55" spans="2:17">
      <c r="D55" s="15" t="s">
        <v>177</v>
      </c>
      <c r="E55" s="15" t="s">
        <v>210</v>
      </c>
      <c r="F55" s="11" t="s">
        <v>1392</v>
      </c>
      <c r="G55" s="11" t="s">
        <v>1607</v>
      </c>
      <c r="H55" s="15" t="s">
        <v>1392</v>
      </c>
      <c r="I55" s="11" t="s">
        <v>1607</v>
      </c>
      <c r="J55" s="7" t="s">
        <v>3002</v>
      </c>
      <c r="K55" s="7" t="s">
        <v>1653</v>
      </c>
      <c r="L55" s="23" t="s">
        <v>184</v>
      </c>
      <c r="M55" s="23"/>
      <c r="N55" s="21" t="s">
        <v>2989</v>
      </c>
      <c r="O55" s="21" t="s">
        <v>2425</v>
      </c>
      <c r="P55" s="23"/>
      <c r="Q55" s="15" t="s">
        <v>185</v>
      </c>
    </row>
    <row r="56" spans="2:17">
      <c r="D56" s="15" t="s">
        <v>177</v>
      </c>
      <c r="E56" s="15" t="s">
        <v>210</v>
      </c>
      <c r="F56" s="11" t="s">
        <v>1392</v>
      </c>
      <c r="G56" s="11" t="s">
        <v>1607</v>
      </c>
      <c r="H56" s="15" t="s">
        <v>1392</v>
      </c>
      <c r="I56" s="11" t="s">
        <v>1607</v>
      </c>
      <c r="J56" s="7" t="s">
        <v>3003</v>
      </c>
      <c r="K56" s="7" t="s">
        <v>1653</v>
      </c>
      <c r="L56" s="23" t="s">
        <v>184</v>
      </c>
      <c r="M56" s="23"/>
      <c r="N56" s="21" t="s">
        <v>2989</v>
      </c>
      <c r="O56" s="21" t="s">
        <v>2425</v>
      </c>
      <c r="P56" s="23"/>
      <c r="Q56" s="15" t="s">
        <v>185</v>
      </c>
    </row>
    <row r="57" spans="2:17" s="12" customFormat="1">
      <c r="G57" s="7"/>
      <c r="H57" s="7"/>
      <c r="I57" s="7"/>
      <c r="J57" s="7"/>
      <c r="K57" s="7"/>
      <c r="L57" s="22"/>
      <c r="M57" s="22"/>
      <c r="N57" s="22"/>
      <c r="O57" s="21" t="s">
        <v>2425</v>
      </c>
      <c r="P57" s="22"/>
      <c r="Q57" s="15"/>
    </row>
    <row r="58" spans="2:17" s="33" customFormat="1">
      <c r="B58" s="12"/>
      <c r="C58" s="34" t="s">
        <v>3017</v>
      </c>
      <c r="D58" s="34"/>
    </row>
    <row r="59" spans="2:17" s="12" customFormat="1">
      <c r="G59" s="7"/>
      <c r="H59" s="7"/>
      <c r="I59" s="7"/>
      <c r="J59" s="7"/>
      <c r="K59" s="7"/>
      <c r="L59" s="22"/>
      <c r="M59" s="22"/>
      <c r="N59" s="22"/>
      <c r="O59" s="22"/>
      <c r="P59" s="22"/>
      <c r="Q59" s="15"/>
    </row>
    <row r="60" spans="2:17">
      <c r="D60" s="20" t="s">
        <v>177</v>
      </c>
      <c r="E60" s="20" t="s">
        <v>210</v>
      </c>
      <c r="F60" s="11" t="s">
        <v>1392</v>
      </c>
      <c r="G60" s="11" t="s">
        <v>1609</v>
      </c>
      <c r="H60" s="20" t="s">
        <v>1392</v>
      </c>
      <c r="I60" s="11" t="s">
        <v>1609</v>
      </c>
      <c r="J60" s="7" t="s">
        <v>428</v>
      </c>
      <c r="K60" s="7" t="s">
        <v>1652</v>
      </c>
      <c r="L60" s="21" t="s">
        <v>184</v>
      </c>
      <c r="M60" s="21"/>
      <c r="N60" s="21" t="s">
        <v>2989</v>
      </c>
      <c r="O60" s="21" t="s">
        <v>2425</v>
      </c>
      <c r="P60" s="21"/>
      <c r="Q60" s="7" t="s">
        <v>185</v>
      </c>
    </row>
    <row r="61" spans="2:17">
      <c r="D61" s="20" t="s">
        <v>177</v>
      </c>
      <c r="E61" s="20" t="s">
        <v>210</v>
      </c>
      <c r="F61" s="11" t="s">
        <v>1392</v>
      </c>
      <c r="G61" s="11" t="s">
        <v>1609</v>
      </c>
      <c r="H61" s="20" t="s">
        <v>1392</v>
      </c>
      <c r="I61" s="11" t="s">
        <v>1609</v>
      </c>
      <c r="J61" s="7" t="s">
        <v>2740</v>
      </c>
      <c r="K61" s="7" t="s">
        <v>1652</v>
      </c>
      <c r="L61" s="21" t="s">
        <v>184</v>
      </c>
      <c r="M61" s="21"/>
      <c r="N61" s="21" t="s">
        <v>2989</v>
      </c>
      <c r="O61" s="21" t="s">
        <v>2425</v>
      </c>
      <c r="P61" s="21"/>
      <c r="Q61" s="7" t="s">
        <v>185</v>
      </c>
    </row>
    <row r="62" spans="2:17" s="20" customFormat="1">
      <c r="B62" s="11"/>
      <c r="C62" s="11"/>
    </row>
    <row r="63" spans="2:17" s="27" customFormat="1" ht="18">
      <c r="B63" s="28" t="s">
        <v>2600</v>
      </c>
    </row>
    <row r="65" spans="3:17" s="33" customFormat="1">
      <c r="C65" s="34" t="s">
        <v>3001</v>
      </c>
      <c r="D65" s="34"/>
    </row>
    <row r="66" spans="3:17" s="12" customFormat="1">
      <c r="G66" s="7"/>
      <c r="H66" s="7"/>
      <c r="I66" s="7"/>
      <c r="J66" s="7"/>
      <c r="K66" s="7"/>
      <c r="L66" s="22"/>
      <c r="M66" s="22"/>
      <c r="N66" s="22"/>
      <c r="O66" s="22"/>
      <c r="P66" s="22"/>
      <c r="Q66" s="15"/>
    </row>
    <row r="67" spans="3:17">
      <c r="C67" s="896"/>
      <c r="D67" s="20"/>
      <c r="E67" s="20"/>
      <c r="F67" s="11" t="s">
        <v>1392</v>
      </c>
      <c r="G67" s="11" t="s">
        <v>1607</v>
      </c>
      <c r="H67" s="20" t="s">
        <v>1392</v>
      </c>
      <c r="I67" s="11" t="s">
        <v>1607</v>
      </c>
      <c r="J67" s="7" t="s">
        <v>3002</v>
      </c>
      <c r="K67" s="7" t="s">
        <v>1650</v>
      </c>
      <c r="L67" s="21" t="s">
        <v>196</v>
      </c>
      <c r="M67" s="21"/>
      <c r="N67" s="21"/>
      <c r="O67" s="21"/>
      <c r="P67" s="21"/>
      <c r="Q67" s="7" t="s">
        <v>197</v>
      </c>
    </row>
    <row r="68" spans="3:17">
      <c r="D68" s="20"/>
      <c r="E68" s="20"/>
      <c r="F68" s="11" t="s">
        <v>1392</v>
      </c>
      <c r="G68" s="11" t="s">
        <v>1607</v>
      </c>
      <c r="H68" s="20" t="s">
        <v>1392</v>
      </c>
      <c r="I68" s="11" t="s">
        <v>1607</v>
      </c>
      <c r="J68" s="7" t="s">
        <v>3003</v>
      </c>
      <c r="K68" s="7" t="s">
        <v>1650</v>
      </c>
      <c r="L68" s="21" t="s">
        <v>196</v>
      </c>
      <c r="M68" s="21"/>
      <c r="N68" s="21"/>
      <c r="O68" s="21"/>
      <c r="P68" s="21"/>
      <c r="Q68" s="7" t="s">
        <v>197</v>
      </c>
    </row>
    <row r="69" spans="3:17" ht="13.5" customHeight="1">
      <c r="D69" s="20"/>
      <c r="E69" s="20"/>
      <c r="F69" s="11" t="s">
        <v>1392</v>
      </c>
      <c r="G69" s="11" t="s">
        <v>1607</v>
      </c>
      <c r="H69" s="20" t="s">
        <v>1392</v>
      </c>
      <c r="I69" s="11" t="s">
        <v>1607</v>
      </c>
      <c r="J69" s="7" t="s">
        <v>3002</v>
      </c>
      <c r="K69" s="7" t="s">
        <v>1651</v>
      </c>
      <c r="L69" s="21" t="s">
        <v>196</v>
      </c>
      <c r="M69" s="21"/>
      <c r="N69" s="21"/>
      <c r="O69" s="21"/>
      <c r="P69" s="21"/>
      <c r="Q69" s="7" t="s">
        <v>197</v>
      </c>
    </row>
    <row r="70" spans="3:17">
      <c r="D70" s="15"/>
      <c r="E70" s="15"/>
      <c r="F70" s="11" t="s">
        <v>1392</v>
      </c>
      <c r="G70" s="11" t="s">
        <v>1607</v>
      </c>
      <c r="H70" s="15" t="s">
        <v>1392</v>
      </c>
      <c r="I70" s="11" t="s">
        <v>1607</v>
      </c>
      <c r="J70" s="7" t="s">
        <v>3003</v>
      </c>
      <c r="K70" s="7" t="s">
        <v>1651</v>
      </c>
      <c r="L70" s="13" t="s">
        <v>196</v>
      </c>
      <c r="M70" s="13"/>
      <c r="N70" s="13"/>
      <c r="O70" s="13"/>
      <c r="P70" s="13"/>
      <c r="Q70" s="15" t="s">
        <v>197</v>
      </c>
    </row>
    <row r="71" spans="3:17">
      <c r="D71" s="15"/>
      <c r="E71" s="15"/>
      <c r="F71" s="11" t="s">
        <v>1392</v>
      </c>
      <c r="G71" s="11" t="s">
        <v>1607</v>
      </c>
      <c r="H71" s="15" t="s">
        <v>1392</v>
      </c>
      <c r="I71" s="11" t="s">
        <v>1607</v>
      </c>
      <c r="J71" s="7" t="s">
        <v>3002</v>
      </c>
      <c r="K71" s="7" t="s">
        <v>1652</v>
      </c>
      <c r="L71" s="13" t="s">
        <v>196</v>
      </c>
      <c r="M71" s="13"/>
      <c r="N71" s="13"/>
      <c r="O71" s="13"/>
      <c r="P71" s="13"/>
      <c r="Q71" s="15" t="s">
        <v>197</v>
      </c>
    </row>
    <row r="72" spans="3:17">
      <c r="D72" s="15"/>
      <c r="E72" s="15"/>
      <c r="F72" s="11" t="s">
        <v>1392</v>
      </c>
      <c r="G72" s="11" t="s">
        <v>1607</v>
      </c>
      <c r="H72" s="15" t="s">
        <v>1392</v>
      </c>
      <c r="I72" s="11" t="s">
        <v>1607</v>
      </c>
      <c r="J72" s="7" t="s">
        <v>3003</v>
      </c>
      <c r="K72" s="7" t="s">
        <v>1652</v>
      </c>
      <c r="L72" s="23" t="s">
        <v>196</v>
      </c>
      <c r="M72" s="23"/>
      <c r="N72" s="23"/>
      <c r="O72" s="23"/>
      <c r="P72" s="23"/>
      <c r="Q72" s="15" t="s">
        <v>197</v>
      </c>
    </row>
    <row r="73" spans="3:17">
      <c r="D73" s="15"/>
      <c r="E73" s="15"/>
      <c r="F73" s="11" t="s">
        <v>1392</v>
      </c>
      <c r="G73" s="11" t="s">
        <v>1607</v>
      </c>
      <c r="H73" s="15" t="s">
        <v>1392</v>
      </c>
      <c r="I73" s="11" t="s">
        <v>1607</v>
      </c>
      <c r="J73" s="7" t="s">
        <v>3002</v>
      </c>
      <c r="K73" s="7" t="s">
        <v>1653</v>
      </c>
      <c r="L73" s="23" t="s">
        <v>196</v>
      </c>
      <c r="M73" s="23"/>
      <c r="N73" s="23"/>
      <c r="O73" s="23"/>
      <c r="P73" s="23"/>
      <c r="Q73" s="15" t="s">
        <v>197</v>
      </c>
    </row>
    <row r="74" spans="3:17">
      <c r="D74" s="15"/>
      <c r="E74" s="15"/>
      <c r="F74" s="11" t="s">
        <v>1392</v>
      </c>
      <c r="G74" s="11" t="s">
        <v>1607</v>
      </c>
      <c r="H74" s="15" t="s">
        <v>1392</v>
      </c>
      <c r="I74" s="11" t="s">
        <v>1607</v>
      </c>
      <c r="J74" s="7" t="s">
        <v>3003</v>
      </c>
      <c r="K74" s="7" t="s">
        <v>1653</v>
      </c>
      <c r="L74" s="23" t="s">
        <v>196</v>
      </c>
      <c r="M74" s="23"/>
      <c r="N74" s="23"/>
      <c r="O74" s="23"/>
      <c r="P74" s="23"/>
      <c r="Q74" s="15" t="s">
        <v>197</v>
      </c>
    </row>
    <row r="75" spans="3:17" s="12" customFormat="1">
      <c r="G75" s="7"/>
      <c r="H75" s="7"/>
      <c r="I75" s="7"/>
      <c r="J75" s="7"/>
      <c r="K75" s="7"/>
      <c r="L75" s="22"/>
      <c r="M75" s="22"/>
      <c r="N75" s="22"/>
      <c r="O75" s="22"/>
      <c r="P75" s="22"/>
      <c r="Q75" s="15"/>
    </row>
    <row r="76" spans="3:17" s="33" customFormat="1">
      <c r="C76" s="34" t="s">
        <v>3017</v>
      </c>
      <c r="D76" s="34"/>
    </row>
    <row r="77" spans="3:17" s="12" customFormat="1">
      <c r="G77" s="7"/>
      <c r="H77" s="7"/>
      <c r="I77" s="7"/>
      <c r="J77" s="7"/>
      <c r="K77" s="7"/>
      <c r="L77" s="22"/>
      <c r="M77" s="22"/>
      <c r="N77" s="22"/>
      <c r="O77" s="22"/>
      <c r="P77" s="22"/>
      <c r="Q77" s="15"/>
    </row>
    <row r="78" spans="3:17">
      <c r="D78" s="20"/>
      <c r="E78" s="20"/>
      <c r="F78" s="11" t="s">
        <v>1392</v>
      </c>
      <c r="G78" s="11" t="s">
        <v>1609</v>
      </c>
      <c r="H78" s="20" t="s">
        <v>1392</v>
      </c>
      <c r="I78" s="11" t="s">
        <v>1609</v>
      </c>
      <c r="J78" s="7" t="s">
        <v>428</v>
      </c>
      <c r="K78" s="7" t="s">
        <v>1652</v>
      </c>
      <c r="L78" s="21" t="s">
        <v>196</v>
      </c>
      <c r="M78" s="21"/>
      <c r="N78" s="21"/>
      <c r="O78" s="21"/>
      <c r="P78" s="21"/>
      <c r="Q78" s="7" t="s">
        <v>197</v>
      </c>
    </row>
    <row r="79" spans="3:17">
      <c r="D79" s="20"/>
      <c r="E79" s="20"/>
      <c r="F79" s="11" t="s">
        <v>1392</v>
      </c>
      <c r="G79" s="11" t="s">
        <v>1609</v>
      </c>
      <c r="H79" s="20" t="s">
        <v>1392</v>
      </c>
      <c r="I79" s="11" t="s">
        <v>1609</v>
      </c>
      <c r="J79" s="7" t="s">
        <v>2740</v>
      </c>
      <c r="K79" s="7" t="s">
        <v>1652</v>
      </c>
      <c r="L79" s="23" t="s">
        <v>196</v>
      </c>
      <c r="M79" s="23"/>
      <c r="N79" s="23"/>
      <c r="O79" s="21"/>
      <c r="P79" s="21"/>
      <c r="Q79" s="15" t="s">
        <v>197</v>
      </c>
    </row>
    <row r="81" spans="2:22" s="790" customFormat="1" ht="18">
      <c r="B81" s="791" t="s">
        <v>3018</v>
      </c>
      <c r="R81" s="1020"/>
    </row>
    <row r="82" spans="2:22">
      <c r="R82" s="1019"/>
    </row>
    <row r="83" spans="2:22">
      <c r="F83" s="11" t="s">
        <v>1392</v>
      </c>
      <c r="G83" s="11" t="s">
        <v>2986</v>
      </c>
      <c r="L83" s="11" t="s">
        <v>184</v>
      </c>
      <c r="Q83" s="11" t="s">
        <v>185</v>
      </c>
      <c r="R83" s="1137"/>
      <c r="S83" s="727"/>
      <c r="T83" s="727"/>
      <c r="U83" s="727"/>
      <c r="V83" s="727"/>
    </row>
    <row r="84" spans="2:22">
      <c r="F84" s="11" t="s">
        <v>1392</v>
      </c>
      <c r="G84" s="11" t="s">
        <v>2987</v>
      </c>
      <c r="L84" s="11" t="s">
        <v>184</v>
      </c>
      <c r="Q84" s="11" t="s">
        <v>185</v>
      </c>
      <c r="R84" s="1137"/>
      <c r="S84" s="727"/>
      <c r="T84" s="727"/>
      <c r="U84" s="727"/>
      <c r="V84" s="727"/>
    </row>
    <row r="85" spans="2:22">
      <c r="R85" s="1019"/>
    </row>
    <row r="86" spans="2:22">
      <c r="F86" s="11" t="s">
        <v>1392</v>
      </c>
      <c r="G86" s="11" t="s">
        <v>2986</v>
      </c>
      <c r="L86" s="11" t="s">
        <v>196</v>
      </c>
      <c r="Q86" s="11" t="s">
        <v>1582</v>
      </c>
      <c r="R86" s="1018"/>
      <c r="S86" s="389"/>
      <c r="T86" s="389"/>
      <c r="U86" s="389"/>
      <c r="V86" s="389"/>
    </row>
    <row r="87" spans="2:22">
      <c r="F87" s="11" t="s">
        <v>1392</v>
      </c>
      <c r="G87" s="11" t="s">
        <v>2987</v>
      </c>
      <c r="L87" s="11" t="s">
        <v>196</v>
      </c>
      <c r="Q87" s="11" t="s">
        <v>1582</v>
      </c>
      <c r="R87" s="1018"/>
      <c r="S87" s="389"/>
      <c r="T87" s="389"/>
      <c r="U87" s="389"/>
      <c r="V87" s="389"/>
    </row>
    <row r="88" spans="2:22">
      <c r="L88" s="11" t="s">
        <v>2364</v>
      </c>
      <c r="R88" s="354" t="b">
        <f>SUM(R83:R84)=R14</f>
        <v>1</v>
      </c>
      <c r="S88" s="354" t="b">
        <f>SUM(S83:S84)=S14</f>
        <v>1</v>
      </c>
      <c r="T88" s="354" t="b">
        <f>SUM(T83:T84)=T14</f>
        <v>1</v>
      </c>
      <c r="U88" s="354" t="b">
        <f>SUM(U83:U84)=U14</f>
        <v>1</v>
      </c>
      <c r="V88" s="354" t="b">
        <f>SUM(V83:V84)=V14</f>
        <v>1</v>
      </c>
    </row>
    <row r="90" spans="2:22" s="27" customFormat="1" ht="18">
      <c r="B90"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3" id="{8576647A-B8E0-476B-9820-F06313A46D36}">
            <xm:f>Cover!$E$15&lt;&gt;R$6</xm:f>
            <x14:dxf>
              <fill>
                <patternFill>
                  <bgColor theme="0" tint="-0.24994659260841701"/>
                </patternFill>
              </fill>
            </x14:dxf>
          </x14:cfRule>
          <x14:cfRule type="expression" priority="34" id="{E9272381-8C25-4700-8823-2BD418769AEC}">
            <xm:f>Cover!$E$15=R$6</xm:f>
            <x14:dxf>
              <fill>
                <patternFill>
                  <bgColor theme="7" tint="0.59996337778862885"/>
                </patternFill>
              </fill>
            </x14:dxf>
          </x14:cfRule>
          <xm:sqref>R31:V38</xm:sqref>
        </x14:conditionalFormatting>
        <x14:conditionalFormatting xmlns:xm="http://schemas.microsoft.com/office/excel/2006/main">
          <x14:cfRule type="expression" priority="5" id="{663DE4EB-1C36-4287-8817-749E4439D60D}">
            <xm:f>Cover!$E$15&lt;&gt;R$6</xm:f>
            <x14:dxf>
              <fill>
                <patternFill>
                  <bgColor theme="0" tint="-0.24994659260841701"/>
                </patternFill>
              </fill>
            </x14:dxf>
          </x14:cfRule>
          <x14:cfRule type="expression" priority="6" id="{AFAF5A3B-E079-4480-9AA3-7213AF159A14}">
            <xm:f>Cover!$E$15=R$6</xm:f>
            <x14:dxf>
              <fill>
                <patternFill>
                  <bgColor theme="7" tint="0.59996337778862885"/>
                </patternFill>
              </fill>
            </x14:dxf>
          </x14:cfRule>
          <xm:sqref>R42:V43</xm:sqref>
        </x14:conditionalFormatting>
        <x14:conditionalFormatting xmlns:xm="http://schemas.microsoft.com/office/excel/2006/main">
          <x14:cfRule type="expression" priority="7" id="{81EA96F1-B6C4-4334-95DB-0A7A5C4F3332}">
            <xm:f>Cover!$E$15&lt;&gt;R$6</xm:f>
            <x14:dxf>
              <fill>
                <patternFill>
                  <bgColor theme="0" tint="-0.24994659260841701"/>
                </patternFill>
              </fill>
            </x14:dxf>
          </x14:cfRule>
          <x14:cfRule type="expression" priority="8" id="{8262F5A9-0B5B-4C59-A0D2-7B1070BED4C0}">
            <xm:f>Cover!$E$15=R$6</xm:f>
            <x14:dxf>
              <fill>
                <patternFill>
                  <bgColor theme="7" tint="0.59996337778862885"/>
                </patternFill>
              </fill>
            </x14:dxf>
          </x14:cfRule>
          <xm:sqref>R49:V56</xm:sqref>
        </x14:conditionalFormatting>
        <x14:conditionalFormatting xmlns:xm="http://schemas.microsoft.com/office/excel/2006/main">
          <x14:cfRule type="expression" priority="3" id="{48B3E124-84C4-4CBE-A954-B9E32D2CCAD1}">
            <xm:f>Cover!$E$15&lt;&gt;R$6</xm:f>
            <x14:dxf>
              <fill>
                <patternFill>
                  <bgColor theme="0" tint="-0.24994659260841701"/>
                </patternFill>
              </fill>
            </x14:dxf>
          </x14:cfRule>
          <x14:cfRule type="expression" priority="4" id="{9FE57FEC-59BB-4148-BE58-CB1947AF8772}">
            <xm:f>Cover!$E$15=R$6</xm:f>
            <x14:dxf>
              <fill>
                <patternFill>
                  <bgColor theme="7" tint="0.59996337778862885"/>
                </patternFill>
              </fill>
            </x14:dxf>
          </x14:cfRule>
          <xm:sqref>R60:V61</xm:sqref>
        </x14:conditionalFormatting>
        <x14:conditionalFormatting xmlns:xm="http://schemas.microsoft.com/office/excel/2006/main">
          <x14:cfRule type="expression" priority="1" id="{A24060CD-68EE-4A1B-936C-69C0E6332A59}">
            <xm:f>Cover!$E$15&lt;&gt;R$6</xm:f>
            <x14:dxf>
              <fill>
                <patternFill>
                  <bgColor theme="0" tint="-0.24994659260841701"/>
                </patternFill>
              </fill>
            </x14:dxf>
          </x14:cfRule>
          <x14:cfRule type="expression" priority="2" id="{666328FB-8895-465F-B878-70DCD46B42C7}">
            <xm:f>Cover!$E$15=R$6</xm:f>
            <x14:dxf>
              <fill>
                <patternFill>
                  <bgColor theme="7" tint="0.59996337778862885"/>
                </patternFill>
              </fill>
            </x14:dxf>
          </x14:cfRule>
          <xm:sqref>R67:V74</xm:sqref>
        </x14:conditionalFormatting>
        <x14:conditionalFormatting xmlns:xm="http://schemas.microsoft.com/office/excel/2006/main">
          <x14:cfRule type="expression" priority="23" id="{1F823662-C0C3-42AB-9094-C95495E3951E}">
            <xm:f>Cover!$E$15&lt;&gt;R$6</xm:f>
            <x14:dxf>
              <fill>
                <patternFill>
                  <bgColor theme="0" tint="-0.24994659260841701"/>
                </patternFill>
              </fill>
            </x14:dxf>
          </x14:cfRule>
          <x14:cfRule type="expression" priority="24" id="{766DE6ED-2BB7-4DB8-BF3A-DDD1445EFE24}">
            <xm:f>Cover!$E$15=R$6</xm:f>
            <x14:dxf>
              <fill>
                <patternFill>
                  <bgColor theme="7" tint="0.59996337778862885"/>
                </patternFill>
              </fill>
            </x14:dxf>
          </x14:cfRule>
          <xm:sqref>R78:V79</xm:sqref>
        </x14:conditionalFormatting>
        <x14:conditionalFormatting xmlns:xm="http://schemas.microsoft.com/office/excel/2006/main">
          <x14:cfRule type="expression" priority="17" id="{229E4006-0744-4FF6-A99B-127D44A682E0}">
            <xm:f>Cover!$E$15&lt;&gt;R$6</xm:f>
            <x14:dxf>
              <fill>
                <patternFill>
                  <bgColor theme="0" tint="-0.24994659260841701"/>
                </patternFill>
              </fill>
            </x14:dxf>
          </x14:cfRule>
          <x14:cfRule type="expression" priority="18" id="{DAC1A1F4-F9B3-4777-BC61-A84946C2B89D}">
            <xm:f>Cover!$E$15=R$6</xm:f>
            <x14:dxf>
              <fill>
                <patternFill>
                  <bgColor theme="7" tint="0.59996337778862885"/>
                </patternFill>
              </fill>
            </x14:dxf>
          </x14:cfRule>
          <xm:sqref>R83:V84</xm:sqref>
        </x14:conditionalFormatting>
        <x14:conditionalFormatting xmlns:xm="http://schemas.microsoft.com/office/excel/2006/main">
          <x14:cfRule type="expression" priority="19" id="{51C539DD-433E-401A-BEDB-CFA8FFEE3CB6}">
            <xm:f>Cover!$E$15&lt;&gt;R$6</xm:f>
            <x14:dxf>
              <fill>
                <patternFill>
                  <bgColor theme="0" tint="-0.24994659260841701"/>
                </patternFill>
              </fill>
            </x14:dxf>
          </x14:cfRule>
          <x14:cfRule type="expression" priority="20" id="{73E56B9E-3DD8-490D-8F91-870953AA91AE}">
            <xm:f>Cover!$E$15=R$6</xm:f>
            <x14:dxf>
              <fill>
                <patternFill>
                  <bgColor theme="7" tint="0.59996337778862885"/>
                </patternFill>
              </fill>
            </x14:dxf>
          </x14:cfRule>
          <xm:sqref>R86:V87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9684A-A0BA-4B67-A09F-86850BE7C2AE}">
  <sheetPr codeName="Sheet55">
    <tabColor rgb="FFFF0066"/>
    <pageSetUpPr autoPageBreaks="0"/>
  </sheetPr>
  <dimension ref="A1:XFB231"/>
  <sheetViews>
    <sheetView topLeftCell="K1" zoomScale="40" zoomScaleNormal="40" workbookViewId="0">
      <pane ySplit="6" topLeftCell="A7" activePane="bottomLeft" state="frozen"/>
      <selection activeCell="G59" sqref="G59"/>
      <selection pane="bottomLeft" activeCell="Y234" sqref="Y234"/>
    </sheetView>
  </sheetViews>
  <sheetFormatPr defaultColWidth="14" defaultRowHeight="14"/>
  <cols>
    <col min="1" max="1" width="14" style="11" customWidth="1"/>
    <col min="2" max="3" width="1.54296875" style="11" customWidth="1"/>
    <col min="4" max="4" width="23.453125" style="11" bestFit="1" customWidth="1"/>
    <col min="5" max="5" width="23.453125" style="11" customWidth="1"/>
    <col min="6" max="6" width="26.453125" style="11" bestFit="1" customWidth="1"/>
    <col min="7" max="7" width="29.54296875" style="11" customWidth="1"/>
    <col min="8" max="8" width="19.54296875" style="11" bestFit="1" customWidth="1"/>
    <col min="9" max="9" width="24.453125" style="11" bestFit="1" customWidth="1"/>
    <col min="10" max="10" width="20" style="11" bestFit="1" customWidth="1"/>
    <col min="11" max="11" width="23.54296875" style="11" customWidth="1"/>
    <col min="12" max="12" width="15.453125" style="11" customWidth="1"/>
    <col min="13" max="13" width="28.453125" style="11" customWidth="1"/>
    <col min="14" max="14" width="30.54296875" style="11" customWidth="1"/>
    <col min="15" max="15" width="28.453125" style="11" customWidth="1"/>
    <col min="16" max="16" width="19.54296875" style="11" bestFit="1" customWidth="1"/>
    <col min="17" max="17" width="18" style="11" bestFit="1" customWidth="1"/>
    <col min="18" max="18" width="20.54296875" style="11" customWidth="1"/>
    <col min="19" max="19" width="13.54296875" style="11" bestFit="1" customWidth="1"/>
    <col min="20" max="20" width="11" style="11" bestFit="1" customWidth="1"/>
    <col min="21" max="21" width="5.453125" style="11" bestFit="1" customWidth="1"/>
    <col min="22" max="26" width="18.453125" style="11" customWidth="1"/>
    <col min="27" max="31" width="1.54296875" style="11" customWidth="1"/>
    <col min="32" max="32" width="1.54296875" style="11" hidden="1" customWidth="1"/>
    <col min="33" max="63" width="18.453125" style="11" hidden="1" customWidth="1"/>
    <col min="64" max="16382" width="0" style="11" hidden="1" customWidth="1"/>
    <col min="16383" max="16384" width="2.54296875" style="11" hidden="1" customWidth="1"/>
  </cols>
  <sheetData>
    <row r="1" spans="1:26" s="2" customFormat="1" ht="25">
      <c r="A1" s="62" t="s">
        <v>1365</v>
      </c>
      <c r="B1" s="3"/>
      <c r="C1" s="96"/>
      <c r="D1" s="96"/>
      <c r="E1" s="96"/>
      <c r="F1" s="96"/>
      <c r="G1" s="4" t="s">
        <v>1</v>
      </c>
      <c r="H1" s="4"/>
      <c r="I1" s="4"/>
      <c r="J1" s="4"/>
      <c r="K1" s="4"/>
      <c r="L1" s="4"/>
      <c r="M1" s="4"/>
      <c r="N1" s="4"/>
      <c r="O1" s="4"/>
      <c r="X1" s="3"/>
    </row>
    <row r="2" spans="1:26" s="2" customFormat="1" ht="25">
      <c r="A2" s="4" t="str">
        <f>Cover!$E$13</f>
        <v>Master</v>
      </c>
      <c r="B2" s="3"/>
      <c r="C2" s="96"/>
      <c r="D2" s="96"/>
      <c r="E2" s="96"/>
      <c r="F2" s="96"/>
    </row>
    <row r="3" spans="1:26" s="2" customFormat="1" ht="25">
      <c r="A3" s="4">
        <f>Cover!$E$15</f>
        <v>2025</v>
      </c>
      <c r="B3" s="4"/>
      <c r="C3" s="4"/>
      <c r="D3" s="4"/>
      <c r="E3" s="96"/>
      <c r="F3" s="96"/>
    </row>
    <row r="4" spans="1:26" s="5" customFormat="1" ht="25.5" thickBot="1">
      <c r="A4" s="1302" t="s">
        <v>77</v>
      </c>
      <c r="B4" s="6"/>
      <c r="C4" s="97"/>
      <c r="D4" s="97"/>
      <c r="E4" s="97"/>
      <c r="F4" s="97"/>
    </row>
    <row r="5" spans="1:26" ht="18">
      <c r="A5" s="98"/>
      <c r="B5" s="309"/>
      <c r="C5" s="309"/>
      <c r="D5" s="9"/>
      <c r="E5" s="9"/>
      <c r="F5" s="9"/>
      <c r="G5" s="10"/>
      <c r="H5" s="10"/>
      <c r="I5" s="10"/>
      <c r="J5" s="10"/>
      <c r="K5" s="10"/>
      <c r="L5" s="10"/>
      <c r="M5" s="10"/>
      <c r="N5" s="10"/>
      <c r="O5" s="10"/>
      <c r="P5" s="10"/>
      <c r="Q5" s="10"/>
      <c r="R5" s="10"/>
      <c r="S5" s="10"/>
      <c r="T5" s="10"/>
      <c r="U5" s="7"/>
      <c r="V5" s="68" t="s">
        <v>1743</v>
      </c>
      <c r="W5" s="66"/>
      <c r="X5" s="66"/>
      <c r="Y5" s="66"/>
      <c r="Z5" s="67"/>
    </row>
    <row r="6" spans="1:26" s="61" customFormat="1" ht="15.5">
      <c r="A6" s="308"/>
      <c r="B6" s="301"/>
      <c r="C6" s="301"/>
      <c r="D6" s="36" t="s">
        <v>164</v>
      </c>
      <c r="E6" s="36" t="s">
        <v>165</v>
      </c>
      <c r="F6" s="36" t="s">
        <v>1555</v>
      </c>
      <c r="G6" s="37" t="s">
        <v>2509</v>
      </c>
      <c r="H6" s="37" t="s">
        <v>405</v>
      </c>
      <c r="I6" s="37" t="s">
        <v>406</v>
      </c>
      <c r="J6" s="37" t="s">
        <v>407</v>
      </c>
      <c r="K6" s="37" t="s">
        <v>408</v>
      </c>
      <c r="L6" s="37" t="s">
        <v>409</v>
      </c>
      <c r="M6" s="37" t="s">
        <v>410</v>
      </c>
      <c r="N6" s="37" t="s">
        <v>411</v>
      </c>
      <c r="O6" s="37" t="s">
        <v>3019</v>
      </c>
      <c r="P6" s="37" t="s">
        <v>174</v>
      </c>
      <c r="Q6" s="37" t="s">
        <v>196</v>
      </c>
      <c r="R6" s="37" t="s">
        <v>2574</v>
      </c>
      <c r="S6" s="37" t="s">
        <v>1536</v>
      </c>
      <c r="T6" s="37" t="s">
        <v>1368</v>
      </c>
      <c r="U6" s="37" t="s">
        <v>175</v>
      </c>
      <c r="V6" s="16">
        <v>2022</v>
      </c>
      <c r="W6" s="17">
        <v>2023</v>
      </c>
      <c r="X6" s="17">
        <v>2024</v>
      </c>
      <c r="Y6" s="17">
        <v>2025</v>
      </c>
      <c r="Z6" s="18">
        <v>2026</v>
      </c>
    </row>
    <row r="8" spans="1:26" ht="18.75" customHeight="1">
      <c r="A8" s="27"/>
      <c r="B8" s="800" t="s">
        <v>1714</v>
      </c>
      <c r="C8" s="27"/>
      <c r="D8" s="27"/>
      <c r="E8" s="27"/>
      <c r="F8" s="27"/>
      <c r="G8" s="27"/>
      <c r="H8" s="27"/>
      <c r="I8" s="27"/>
      <c r="J8" s="27"/>
      <c r="K8" s="27"/>
      <c r="L8" s="27"/>
      <c r="M8" s="27"/>
      <c r="N8" s="27"/>
      <c r="O8" s="27"/>
      <c r="P8" s="27"/>
      <c r="Q8" s="27"/>
      <c r="R8" s="27"/>
      <c r="S8" s="27"/>
      <c r="T8" s="27"/>
      <c r="U8" s="27"/>
      <c r="V8" s="27"/>
      <c r="W8" s="27"/>
      <c r="X8" s="27"/>
      <c r="Y8" s="27"/>
      <c r="Z8" s="27"/>
    </row>
    <row r="9" spans="1:26" ht="7.5" customHeight="1">
      <c r="B9" s="75"/>
    </row>
    <row r="10" spans="1:26" ht="18">
      <c r="A10" s="27"/>
      <c r="B10" s="28" t="s">
        <v>2512</v>
      </c>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5.5">
      <c r="A11" s="308"/>
      <c r="B11" s="301"/>
      <c r="C11" s="301"/>
      <c r="D11" s="36"/>
      <c r="E11" s="36"/>
      <c r="F11" s="36"/>
      <c r="G11" s="37"/>
      <c r="H11" s="37"/>
      <c r="I11" s="37"/>
      <c r="J11" s="37"/>
      <c r="K11" s="37"/>
      <c r="L11" s="37"/>
      <c r="M11" s="37"/>
      <c r="N11" s="37"/>
      <c r="O11" s="37"/>
      <c r="P11" s="37"/>
      <c r="Q11" s="37"/>
      <c r="R11" s="37"/>
      <c r="S11" s="37"/>
      <c r="T11" s="37"/>
      <c r="U11" s="37"/>
      <c r="V11" s="374"/>
      <c r="W11" s="374"/>
      <c r="X11" s="374"/>
      <c r="Y11" s="374"/>
      <c r="Z11" s="374"/>
    </row>
    <row r="12" spans="1:26">
      <c r="A12" s="1063" t="s">
        <v>3020</v>
      </c>
      <c r="D12" s="11" t="s">
        <v>177</v>
      </c>
      <c r="E12" s="11" t="s">
        <v>202</v>
      </c>
      <c r="F12" s="11" t="s">
        <v>182</v>
      </c>
      <c r="K12" s="101"/>
      <c r="P12" s="21" t="s">
        <v>184</v>
      </c>
      <c r="R12" s="21" t="s">
        <v>2425</v>
      </c>
      <c r="S12" s="21" t="s">
        <v>2540</v>
      </c>
      <c r="T12" s="21"/>
      <c r="U12" s="7" t="s">
        <v>185</v>
      </c>
      <c r="V12" s="1118">
        <f t="shared" ref="V12:Z15" si="0">SUMIFS(V$36:V$116,$F$36:$F$116,$F12,$R$36:$R$116,$R12,$S$36:$S$116,$S12)</f>
        <v>0</v>
      </c>
      <c r="W12" s="1118">
        <f t="shared" si="0"/>
        <v>0</v>
      </c>
      <c r="X12" s="1118">
        <f t="shared" si="0"/>
        <v>0</v>
      </c>
      <c r="Y12" s="1118">
        <f t="shared" si="0"/>
        <v>0</v>
      </c>
      <c r="Z12" s="1118">
        <f t="shared" si="0"/>
        <v>0</v>
      </c>
    </row>
    <row r="13" spans="1:26">
      <c r="A13" s="1063" t="s">
        <v>3020</v>
      </c>
      <c r="D13" s="20" t="s">
        <v>177</v>
      </c>
      <c r="E13" s="11" t="s">
        <v>202</v>
      </c>
      <c r="F13" s="11" t="s">
        <v>194</v>
      </c>
      <c r="J13" s="89"/>
      <c r="K13" s="89"/>
      <c r="L13" s="155"/>
      <c r="M13" s="7"/>
      <c r="N13" s="7"/>
      <c r="O13" s="7"/>
      <c r="P13" s="21" t="s">
        <v>184</v>
      </c>
      <c r="Q13" s="21"/>
      <c r="R13" s="21" t="s">
        <v>2425</v>
      </c>
      <c r="S13" s="21" t="s">
        <v>2540</v>
      </c>
      <c r="T13" s="21"/>
      <c r="U13" s="7" t="s">
        <v>185</v>
      </c>
      <c r="V13" s="1118">
        <f t="shared" si="0"/>
        <v>0</v>
      </c>
      <c r="W13" s="1118">
        <f t="shared" si="0"/>
        <v>0</v>
      </c>
      <c r="X13" s="1118">
        <f t="shared" si="0"/>
        <v>0</v>
      </c>
      <c r="Y13" s="1118">
        <f t="shared" si="0"/>
        <v>0</v>
      </c>
      <c r="Z13" s="1118">
        <f t="shared" si="0"/>
        <v>0</v>
      </c>
    </row>
    <row r="14" spans="1:26">
      <c r="A14" s="1063" t="s">
        <v>3020</v>
      </c>
      <c r="D14" s="11" t="s">
        <v>177</v>
      </c>
      <c r="E14" s="11" t="s">
        <v>202</v>
      </c>
      <c r="F14" s="11" t="s">
        <v>1392</v>
      </c>
      <c r="K14" s="101"/>
      <c r="P14" s="21" t="s">
        <v>184</v>
      </c>
      <c r="R14" s="21" t="s">
        <v>2425</v>
      </c>
      <c r="S14" s="21" t="s">
        <v>2540</v>
      </c>
      <c r="T14" s="21"/>
      <c r="U14" s="7" t="s">
        <v>185</v>
      </c>
      <c r="V14" s="1118">
        <f t="shared" si="0"/>
        <v>0</v>
      </c>
      <c r="W14" s="1118">
        <f t="shared" si="0"/>
        <v>0</v>
      </c>
      <c r="X14" s="1118">
        <f t="shared" si="0"/>
        <v>0</v>
      </c>
      <c r="Y14" s="1118">
        <f t="shared" si="0"/>
        <v>0</v>
      </c>
      <c r="Z14" s="1118">
        <f t="shared" si="0"/>
        <v>0</v>
      </c>
    </row>
    <row r="15" spans="1:26">
      <c r="A15" s="1063" t="s">
        <v>3020</v>
      </c>
      <c r="D15" s="20" t="s">
        <v>177</v>
      </c>
      <c r="E15" s="11" t="s">
        <v>202</v>
      </c>
      <c r="F15" s="11" t="s">
        <v>232</v>
      </c>
      <c r="J15" s="89"/>
      <c r="K15" s="89"/>
      <c r="L15" s="155"/>
      <c r="M15" s="7"/>
      <c r="N15" s="7"/>
      <c r="O15" s="7"/>
      <c r="P15" s="21" t="s">
        <v>184</v>
      </c>
      <c r="Q15" s="21"/>
      <c r="R15" s="21" t="s">
        <v>2425</v>
      </c>
      <c r="S15" s="21" t="s">
        <v>2540</v>
      </c>
      <c r="T15" s="21"/>
      <c r="U15" s="7" t="s">
        <v>185</v>
      </c>
      <c r="V15" s="1118">
        <f t="shared" si="0"/>
        <v>0</v>
      </c>
      <c r="W15" s="1118">
        <f t="shared" si="0"/>
        <v>0</v>
      </c>
      <c r="X15" s="1118">
        <f t="shared" si="0"/>
        <v>0</v>
      </c>
      <c r="Y15" s="1118">
        <f t="shared" si="0"/>
        <v>0</v>
      </c>
      <c r="Z15" s="1118">
        <f t="shared" si="0"/>
        <v>0</v>
      </c>
    </row>
    <row r="16" spans="1:26">
      <c r="A16" s="1063" t="s">
        <v>3020</v>
      </c>
      <c r="B16" s="29"/>
      <c r="C16" s="29"/>
      <c r="D16" s="9" t="s">
        <v>177</v>
      </c>
      <c r="E16" s="9" t="s">
        <v>202</v>
      </c>
      <c r="F16" s="9" t="s">
        <v>2608</v>
      </c>
      <c r="G16" s="9"/>
      <c r="H16" s="364"/>
      <c r="I16" s="29"/>
      <c r="J16" s="29"/>
      <c r="K16" s="29"/>
      <c r="L16" s="29"/>
      <c r="M16" s="29"/>
      <c r="N16" s="29"/>
      <c r="O16" s="29"/>
      <c r="P16" s="351" t="s">
        <v>184</v>
      </c>
      <c r="Q16" s="351"/>
      <c r="R16" s="21" t="s">
        <v>2425</v>
      </c>
      <c r="S16" s="351" t="s">
        <v>2540</v>
      </c>
      <c r="T16" s="351"/>
      <c r="U16" s="364" t="s">
        <v>185</v>
      </c>
      <c r="V16" s="1120">
        <f>SUM(V12:V15)</f>
        <v>0</v>
      </c>
      <c r="W16" s="1120">
        <f t="shared" ref="W16:Z16" si="1">SUM(W12:W15)</f>
        <v>0</v>
      </c>
      <c r="X16" s="1120">
        <f t="shared" si="1"/>
        <v>0</v>
      </c>
      <c r="Y16" s="1120">
        <f t="shared" si="1"/>
        <v>0</v>
      </c>
      <c r="Z16" s="1120">
        <f t="shared" si="1"/>
        <v>0</v>
      </c>
    </row>
    <row r="18" spans="1:26">
      <c r="A18" s="1063" t="s">
        <v>3020</v>
      </c>
      <c r="D18" s="11" t="s">
        <v>177</v>
      </c>
      <c r="E18" s="11" t="s">
        <v>202</v>
      </c>
      <c r="F18" s="11" t="s">
        <v>182</v>
      </c>
      <c r="K18" s="101"/>
      <c r="P18" s="21" t="s">
        <v>184</v>
      </c>
      <c r="R18" s="11" t="s">
        <v>2574</v>
      </c>
      <c r="S18" s="21" t="s">
        <v>2425</v>
      </c>
      <c r="T18" s="21"/>
      <c r="U18" s="7" t="s">
        <v>185</v>
      </c>
      <c r="V18" s="1118">
        <f t="shared" ref="V18:Z21" si="2">SUMIFS(V$36:V$116,$F$36:$F$116,$F18,$R$36:$R$116,$R18,$S$36:$S$116,$S18)</f>
        <v>0</v>
      </c>
      <c r="W18" s="1118">
        <f t="shared" si="2"/>
        <v>0</v>
      </c>
      <c r="X18" s="1118">
        <f t="shared" si="2"/>
        <v>0</v>
      </c>
      <c r="Y18" s="1118">
        <f t="shared" si="2"/>
        <v>0</v>
      </c>
      <c r="Z18" s="1118">
        <f t="shared" si="2"/>
        <v>0</v>
      </c>
    </row>
    <row r="19" spans="1:26">
      <c r="A19" s="1063" t="s">
        <v>3020</v>
      </c>
      <c r="D19" s="20" t="s">
        <v>177</v>
      </c>
      <c r="E19" s="11" t="s">
        <v>202</v>
      </c>
      <c r="F19" s="11" t="s">
        <v>194</v>
      </c>
      <c r="J19" s="89"/>
      <c r="K19" s="89"/>
      <c r="L19" s="155"/>
      <c r="M19" s="7"/>
      <c r="N19" s="7"/>
      <c r="O19" s="7"/>
      <c r="P19" s="21" t="s">
        <v>184</v>
      </c>
      <c r="Q19" s="21"/>
      <c r="R19" s="11" t="s">
        <v>2574</v>
      </c>
      <c r="S19" s="21" t="s">
        <v>2425</v>
      </c>
      <c r="T19" s="21"/>
      <c r="U19" s="7" t="s">
        <v>185</v>
      </c>
      <c r="V19" s="1118">
        <f t="shared" si="2"/>
        <v>0</v>
      </c>
      <c r="W19" s="1118">
        <f t="shared" si="2"/>
        <v>0</v>
      </c>
      <c r="X19" s="1118">
        <f t="shared" si="2"/>
        <v>0</v>
      </c>
      <c r="Y19" s="1118">
        <f t="shared" si="2"/>
        <v>0</v>
      </c>
      <c r="Z19" s="1118">
        <f t="shared" si="2"/>
        <v>0</v>
      </c>
    </row>
    <row r="20" spans="1:26">
      <c r="A20" s="1063" t="s">
        <v>3020</v>
      </c>
      <c r="D20" s="11" t="s">
        <v>177</v>
      </c>
      <c r="E20" s="11" t="s">
        <v>202</v>
      </c>
      <c r="F20" s="11" t="s">
        <v>1392</v>
      </c>
      <c r="K20" s="101"/>
      <c r="P20" s="21" t="s">
        <v>184</v>
      </c>
      <c r="R20" s="11" t="s">
        <v>2574</v>
      </c>
      <c r="S20" s="21" t="s">
        <v>2425</v>
      </c>
      <c r="T20" s="21"/>
      <c r="U20" s="7" t="s">
        <v>185</v>
      </c>
      <c r="V20" s="1118">
        <f t="shared" si="2"/>
        <v>0</v>
      </c>
      <c r="W20" s="1118">
        <f t="shared" si="2"/>
        <v>0</v>
      </c>
      <c r="X20" s="1118">
        <f t="shared" si="2"/>
        <v>0</v>
      </c>
      <c r="Y20" s="1118">
        <f t="shared" si="2"/>
        <v>0</v>
      </c>
      <c r="Z20" s="1118">
        <f t="shared" si="2"/>
        <v>0</v>
      </c>
    </row>
    <row r="21" spans="1:26">
      <c r="A21" s="1063" t="s">
        <v>3020</v>
      </c>
      <c r="D21" s="20" t="s">
        <v>177</v>
      </c>
      <c r="E21" s="11" t="s">
        <v>202</v>
      </c>
      <c r="F21" s="11" t="s">
        <v>232</v>
      </c>
      <c r="J21" s="89"/>
      <c r="K21" s="89"/>
      <c r="L21" s="155"/>
      <c r="M21" s="7"/>
      <c r="N21" s="7"/>
      <c r="O21" s="7"/>
      <c r="P21" s="21" t="s">
        <v>184</v>
      </c>
      <c r="Q21" s="21"/>
      <c r="R21" s="11" t="s">
        <v>2574</v>
      </c>
      <c r="S21" s="21" t="s">
        <v>2425</v>
      </c>
      <c r="T21" s="21"/>
      <c r="U21" s="7" t="s">
        <v>185</v>
      </c>
      <c r="V21" s="1118">
        <f t="shared" si="2"/>
        <v>0</v>
      </c>
      <c r="W21" s="1118">
        <f t="shared" si="2"/>
        <v>0</v>
      </c>
      <c r="X21" s="1118">
        <f t="shared" si="2"/>
        <v>0</v>
      </c>
      <c r="Y21" s="1118">
        <f t="shared" si="2"/>
        <v>0</v>
      </c>
      <c r="Z21" s="1118">
        <f t="shared" si="2"/>
        <v>0</v>
      </c>
    </row>
    <row r="22" spans="1:26">
      <c r="A22" s="1063" t="s">
        <v>3020</v>
      </c>
      <c r="B22" s="29"/>
      <c r="C22" s="29"/>
      <c r="D22" s="9" t="s">
        <v>177</v>
      </c>
      <c r="E22" s="9" t="s">
        <v>202</v>
      </c>
      <c r="F22" s="9" t="s">
        <v>2608</v>
      </c>
      <c r="G22" s="9"/>
      <c r="H22" s="364"/>
      <c r="I22" s="29"/>
      <c r="J22" s="29"/>
      <c r="K22" s="29"/>
      <c r="L22" s="29"/>
      <c r="M22" s="29"/>
      <c r="N22" s="29"/>
      <c r="O22" s="29"/>
      <c r="P22" s="351" t="s">
        <v>184</v>
      </c>
      <c r="Q22" s="351"/>
      <c r="R22" s="29" t="s">
        <v>2574</v>
      </c>
      <c r="S22" s="116" t="s">
        <v>2425</v>
      </c>
      <c r="T22" s="351"/>
      <c r="U22" s="364" t="s">
        <v>185</v>
      </c>
      <c r="V22" s="1120">
        <f>SUM(V18:V21)</f>
        <v>0</v>
      </c>
      <c r="W22" s="1120">
        <f t="shared" ref="W22" si="3">SUM(W18:W21)</f>
        <v>0</v>
      </c>
      <c r="X22" s="1120">
        <f t="shared" ref="X22" si="4">SUM(X18:X21)</f>
        <v>0</v>
      </c>
      <c r="Y22" s="1120">
        <f t="shared" ref="Y22" si="5">SUM(Y18:Y21)</f>
        <v>0</v>
      </c>
      <c r="Z22" s="1120">
        <f t="shared" ref="Z22" si="6">SUM(Z18:Z21)</f>
        <v>0</v>
      </c>
    </row>
    <row r="23" spans="1:26" ht="14.25" customHeight="1">
      <c r="A23" s="1063"/>
      <c r="B23" s="29"/>
      <c r="C23" s="29"/>
      <c r="D23" s="9"/>
      <c r="E23" s="9"/>
      <c r="F23" s="9"/>
      <c r="G23" s="9"/>
      <c r="H23" s="364"/>
      <c r="I23" s="29"/>
      <c r="J23" s="29"/>
      <c r="K23" s="29"/>
      <c r="L23" s="29"/>
      <c r="M23" s="29"/>
      <c r="N23" s="29"/>
      <c r="O23" s="29"/>
      <c r="P23" s="351"/>
      <c r="Q23" s="351"/>
      <c r="R23" s="21"/>
      <c r="S23" s="351"/>
      <c r="T23" s="351"/>
      <c r="U23" s="351"/>
      <c r="V23" s="1138"/>
      <c r="W23" s="1138"/>
      <c r="X23" s="1138"/>
      <c r="Y23" s="1138"/>
      <c r="Z23" s="1138"/>
    </row>
    <row r="24" spans="1:26">
      <c r="A24" s="1063" t="s">
        <v>3020</v>
      </c>
      <c r="B24" s="29"/>
      <c r="C24" s="29"/>
      <c r="D24" s="9" t="s">
        <v>177</v>
      </c>
      <c r="E24" s="9" t="s">
        <v>202</v>
      </c>
      <c r="F24" s="9" t="s">
        <v>2608</v>
      </c>
      <c r="G24" s="9"/>
      <c r="H24" s="364"/>
      <c r="I24" s="29"/>
      <c r="J24" s="29"/>
      <c r="K24" s="29"/>
      <c r="L24" s="29"/>
      <c r="M24" s="29"/>
      <c r="N24" s="29" t="s">
        <v>3021</v>
      </c>
      <c r="O24" s="29"/>
      <c r="P24" s="351" t="s">
        <v>184</v>
      </c>
      <c r="Q24" s="351"/>
      <c r="R24" s="29"/>
      <c r="S24" s="116" t="s">
        <v>2425</v>
      </c>
      <c r="T24" s="29" t="s">
        <v>1374</v>
      </c>
      <c r="U24" s="364" t="s">
        <v>185</v>
      </c>
      <c r="V24" s="1120">
        <f>V16+V22</f>
        <v>0</v>
      </c>
      <c r="W24" s="1120">
        <f>W16+W22</f>
        <v>0</v>
      </c>
      <c r="X24" s="1120">
        <f>X16+X22</f>
        <v>0</v>
      </c>
      <c r="Y24" s="1120">
        <f>Y16+Y22</f>
        <v>0</v>
      </c>
      <c r="Z24" s="1120">
        <f>Z16+Z22</f>
        <v>0</v>
      </c>
    </row>
    <row r="25" spans="1:26">
      <c r="A25" s="1063"/>
      <c r="B25" s="29"/>
      <c r="C25" s="29"/>
      <c r="D25" s="9"/>
      <c r="E25" s="9"/>
      <c r="F25" s="9"/>
      <c r="G25" s="9"/>
      <c r="H25" s="364"/>
      <c r="I25" s="29"/>
      <c r="J25" s="29"/>
      <c r="K25" s="29"/>
      <c r="L25" s="29"/>
      <c r="M25" s="29"/>
      <c r="N25" s="29"/>
      <c r="O25" s="29"/>
      <c r="P25" s="351"/>
      <c r="Q25" s="351"/>
      <c r="R25" s="21"/>
      <c r="S25" s="351"/>
      <c r="T25" s="351"/>
      <c r="U25" s="364"/>
      <c r="V25" s="1122"/>
      <c r="W25" s="1122"/>
      <c r="X25" s="1122"/>
      <c r="Y25" s="1122"/>
      <c r="Z25" s="1122"/>
    </row>
    <row r="26" spans="1:26">
      <c r="A26" s="1063" t="s">
        <v>3020</v>
      </c>
      <c r="D26" s="11" t="s">
        <v>177</v>
      </c>
      <c r="E26" s="11" t="s">
        <v>202</v>
      </c>
      <c r="F26" s="11" t="s">
        <v>182</v>
      </c>
      <c r="K26" s="101"/>
      <c r="P26" s="21" t="s">
        <v>196</v>
      </c>
      <c r="Q26" s="11" t="s">
        <v>3022</v>
      </c>
      <c r="S26" s="21"/>
      <c r="T26" s="21"/>
      <c r="U26" s="7" t="s">
        <v>207</v>
      </c>
      <c r="V26" s="1118">
        <f t="shared" ref="V26:Z30" si="7">SUMIF($F$122:$F$166,$F26,V$122:V$166)</f>
        <v>0</v>
      </c>
      <c r="W26" s="1118">
        <f t="shared" si="7"/>
        <v>0</v>
      </c>
      <c r="X26" s="1118">
        <f t="shared" si="7"/>
        <v>0</v>
      </c>
      <c r="Y26" s="1118">
        <f t="shared" si="7"/>
        <v>0</v>
      </c>
      <c r="Z26" s="1118">
        <f t="shared" si="7"/>
        <v>0</v>
      </c>
    </row>
    <row r="27" spans="1:26">
      <c r="A27" s="1063" t="s">
        <v>3020</v>
      </c>
      <c r="D27" s="11" t="s">
        <v>177</v>
      </c>
      <c r="E27" s="11" t="s">
        <v>202</v>
      </c>
      <c r="F27" s="11" t="s">
        <v>194</v>
      </c>
      <c r="K27" s="101"/>
      <c r="P27" s="21" t="s">
        <v>196</v>
      </c>
      <c r="Q27" s="11" t="s">
        <v>2829</v>
      </c>
      <c r="S27" s="21"/>
      <c r="T27" s="21"/>
      <c r="U27" s="7" t="s">
        <v>197</v>
      </c>
      <c r="V27" s="1118">
        <f t="shared" si="7"/>
        <v>0</v>
      </c>
      <c r="W27" s="1118">
        <f t="shared" si="7"/>
        <v>0</v>
      </c>
      <c r="X27" s="1118">
        <f t="shared" si="7"/>
        <v>0</v>
      </c>
      <c r="Y27" s="1118">
        <f t="shared" si="7"/>
        <v>0</v>
      </c>
      <c r="Z27" s="1118">
        <f t="shared" si="7"/>
        <v>0</v>
      </c>
    </row>
    <row r="28" spans="1:26">
      <c r="A28" s="1063" t="s">
        <v>3020</v>
      </c>
      <c r="D28" s="11" t="s">
        <v>177</v>
      </c>
      <c r="E28" s="11" t="s">
        <v>202</v>
      </c>
      <c r="F28" s="11" t="s">
        <v>1392</v>
      </c>
      <c r="H28" s="20"/>
      <c r="P28" s="21" t="s">
        <v>196</v>
      </c>
      <c r="Q28" s="11" t="s">
        <v>2829</v>
      </c>
      <c r="S28" s="21"/>
      <c r="T28" s="21"/>
      <c r="U28" s="7" t="s">
        <v>197</v>
      </c>
      <c r="V28" s="1118">
        <f t="shared" si="7"/>
        <v>0</v>
      </c>
      <c r="W28" s="1118">
        <f t="shared" si="7"/>
        <v>0</v>
      </c>
      <c r="X28" s="1118">
        <f t="shared" si="7"/>
        <v>0</v>
      </c>
      <c r="Y28" s="1118">
        <f t="shared" si="7"/>
        <v>0</v>
      </c>
      <c r="Z28" s="1118">
        <f t="shared" si="7"/>
        <v>0</v>
      </c>
    </row>
    <row r="29" spans="1:26">
      <c r="A29" s="1063" t="s">
        <v>3020</v>
      </c>
      <c r="D29" s="11" t="s">
        <v>177</v>
      </c>
      <c r="E29" s="11" t="s">
        <v>202</v>
      </c>
      <c r="F29" s="11" t="s">
        <v>232</v>
      </c>
      <c r="H29" s="20"/>
      <c r="P29" s="21" t="s">
        <v>196</v>
      </c>
      <c r="Q29" s="11" t="s">
        <v>3023</v>
      </c>
      <c r="S29" s="21"/>
      <c r="T29" s="21"/>
      <c r="U29" s="7" t="s">
        <v>197</v>
      </c>
      <c r="V29" s="1118">
        <f t="shared" si="7"/>
        <v>0</v>
      </c>
      <c r="W29" s="1118">
        <f t="shared" si="7"/>
        <v>0</v>
      </c>
      <c r="X29" s="1118">
        <f t="shared" si="7"/>
        <v>0</v>
      </c>
      <c r="Y29" s="1118">
        <f t="shared" si="7"/>
        <v>0</v>
      </c>
      <c r="Z29" s="1118">
        <f t="shared" si="7"/>
        <v>0</v>
      </c>
    </row>
    <row r="30" spans="1:26">
      <c r="A30" s="1063" t="s">
        <v>3020</v>
      </c>
      <c r="D30" s="11" t="s">
        <v>177</v>
      </c>
      <c r="E30" s="11" t="s">
        <v>202</v>
      </c>
      <c r="F30" s="11" t="s">
        <v>3024</v>
      </c>
      <c r="H30" s="20"/>
      <c r="P30" s="308" t="s">
        <v>196</v>
      </c>
      <c r="Q30" s="11" t="s">
        <v>3025</v>
      </c>
      <c r="S30" s="308"/>
      <c r="T30" s="308"/>
      <c r="U30" s="98" t="s">
        <v>197</v>
      </c>
      <c r="V30" s="1118">
        <f t="shared" si="7"/>
        <v>0</v>
      </c>
      <c r="W30" s="1118">
        <f t="shared" si="7"/>
        <v>0</v>
      </c>
      <c r="X30" s="1118">
        <f t="shared" si="7"/>
        <v>0</v>
      </c>
      <c r="Y30" s="1118">
        <f t="shared" si="7"/>
        <v>0</v>
      </c>
      <c r="Z30" s="1118">
        <f t="shared" si="7"/>
        <v>0</v>
      </c>
    </row>
    <row r="31" spans="1:26" ht="16.5" customHeight="1">
      <c r="A31" s="29"/>
      <c r="B31" s="29"/>
      <c r="C31" s="29"/>
      <c r="D31" s="9"/>
      <c r="E31" s="9"/>
      <c r="F31" s="9"/>
      <c r="G31" s="9"/>
      <c r="H31" s="364"/>
      <c r="I31" s="29"/>
      <c r="J31" s="29"/>
      <c r="K31" s="29"/>
      <c r="L31" s="29"/>
      <c r="M31" s="29"/>
      <c r="N31" s="29"/>
      <c r="O31" s="29"/>
      <c r="P31" s="351"/>
      <c r="Q31" s="351"/>
      <c r="R31" s="21"/>
      <c r="S31" s="351"/>
      <c r="T31" s="351"/>
      <c r="U31" s="364"/>
      <c r="V31" s="1122"/>
      <c r="W31" s="1122"/>
      <c r="X31" s="1122"/>
      <c r="Y31" s="1122"/>
      <c r="Z31" s="1122"/>
    </row>
    <row r="32" spans="1:26" ht="18">
      <c r="A32" s="27"/>
      <c r="B32" s="28" t="s">
        <v>2567</v>
      </c>
      <c r="C32" s="27"/>
      <c r="D32" s="27"/>
      <c r="E32" s="27"/>
      <c r="F32" s="27"/>
      <c r="G32" s="27"/>
      <c r="H32" s="27"/>
      <c r="I32" s="27"/>
      <c r="J32" s="27"/>
      <c r="K32" s="27"/>
      <c r="L32" s="27"/>
      <c r="M32" s="27"/>
      <c r="N32" s="27"/>
      <c r="O32" s="27"/>
      <c r="P32" s="27"/>
      <c r="Q32" s="27"/>
      <c r="R32" s="27"/>
      <c r="S32" s="27"/>
      <c r="T32" s="27"/>
      <c r="U32" s="27"/>
      <c r="V32" s="1110"/>
      <c r="W32" s="1110"/>
      <c r="X32" s="1110"/>
      <c r="Y32" s="1110"/>
      <c r="Z32" s="1110"/>
    </row>
    <row r="34" spans="3:21" ht="14.25" customHeight="1">
      <c r="C34" s="34" t="s">
        <v>182</v>
      </c>
      <c r="D34" s="34"/>
      <c r="E34" s="33"/>
      <c r="F34" s="33"/>
      <c r="G34" s="33"/>
      <c r="H34" s="33"/>
      <c r="I34" s="33"/>
      <c r="J34" s="33"/>
      <c r="K34" s="33"/>
      <c r="L34" s="33"/>
      <c r="M34" s="33"/>
      <c r="N34" s="33"/>
      <c r="O34" s="33"/>
      <c r="P34" s="33"/>
      <c r="Q34" s="33"/>
      <c r="R34" s="33"/>
      <c r="S34" s="33"/>
      <c r="T34" s="33"/>
      <c r="U34" s="33"/>
    </row>
    <row r="36" spans="3:21">
      <c r="D36" s="11" t="s">
        <v>177</v>
      </c>
      <c r="E36" s="11" t="s">
        <v>202</v>
      </c>
      <c r="F36" s="11" t="s">
        <v>182</v>
      </c>
      <c r="H36" s="11" t="s">
        <v>1389</v>
      </c>
      <c r="I36" s="11" t="s">
        <v>3026</v>
      </c>
      <c r="K36" s="101" t="s">
        <v>3027</v>
      </c>
      <c r="P36" s="21" t="s">
        <v>184</v>
      </c>
      <c r="R36" s="21" t="s">
        <v>2425</v>
      </c>
      <c r="S36" s="21" t="s">
        <v>2540</v>
      </c>
      <c r="T36" s="21"/>
      <c r="U36" s="7" t="s">
        <v>185</v>
      </c>
    </row>
    <row r="37" spans="3:21" ht="14.25" customHeight="1">
      <c r="C37" s="309"/>
      <c r="D37" s="20" t="s">
        <v>177</v>
      </c>
      <c r="E37" s="11" t="s">
        <v>202</v>
      </c>
      <c r="F37" s="20" t="s">
        <v>182</v>
      </c>
      <c r="G37" s="7"/>
      <c r="H37" s="11" t="s">
        <v>1389</v>
      </c>
      <c r="I37" s="11" t="s">
        <v>3026</v>
      </c>
      <c r="K37" s="101" t="s">
        <v>3028</v>
      </c>
      <c r="L37" s="7"/>
      <c r="M37" s="7"/>
      <c r="P37" s="21" t="s">
        <v>184</v>
      </c>
      <c r="Q37" s="21"/>
      <c r="R37" s="21" t="s">
        <v>2425</v>
      </c>
      <c r="S37" s="21" t="s">
        <v>2540</v>
      </c>
      <c r="T37" s="21"/>
      <c r="U37" s="7" t="s">
        <v>185</v>
      </c>
    </row>
    <row r="38" spans="3:21" ht="14.25" customHeight="1">
      <c r="C38" s="309"/>
      <c r="D38" s="20" t="s">
        <v>177</v>
      </c>
      <c r="E38" s="11" t="s">
        <v>202</v>
      </c>
      <c r="F38" s="20" t="s">
        <v>182</v>
      </c>
      <c r="G38" s="7"/>
      <c r="H38" s="11" t="s">
        <v>1389</v>
      </c>
      <c r="I38" s="11" t="s">
        <v>3029</v>
      </c>
      <c r="J38" s="11" t="s">
        <v>3030</v>
      </c>
      <c r="K38" s="101" t="s">
        <v>3027</v>
      </c>
      <c r="L38" s="7"/>
      <c r="M38" s="7"/>
      <c r="P38" s="21" t="s">
        <v>184</v>
      </c>
      <c r="Q38" s="21"/>
      <c r="R38" s="21" t="s">
        <v>2425</v>
      </c>
      <c r="S38" s="21" t="s">
        <v>2540</v>
      </c>
      <c r="T38" s="21"/>
      <c r="U38" s="7" t="s">
        <v>185</v>
      </c>
    </row>
    <row r="39" spans="3:21">
      <c r="D39" s="11" t="s">
        <v>177</v>
      </c>
      <c r="E39" s="11" t="s">
        <v>202</v>
      </c>
      <c r="F39" s="11" t="s">
        <v>182</v>
      </c>
      <c r="H39" s="11" t="s">
        <v>1389</v>
      </c>
      <c r="I39" s="11" t="s">
        <v>3029</v>
      </c>
      <c r="J39" s="11" t="s">
        <v>3030</v>
      </c>
      <c r="K39" s="101" t="s">
        <v>3028</v>
      </c>
      <c r="P39" s="21" t="s">
        <v>184</v>
      </c>
      <c r="R39" s="21" t="s">
        <v>2425</v>
      </c>
      <c r="S39" s="21" t="s">
        <v>2540</v>
      </c>
      <c r="T39" s="21"/>
      <c r="U39" s="7" t="s">
        <v>185</v>
      </c>
    </row>
    <row r="40" spans="3:21" ht="14.25" customHeight="1">
      <c r="C40" s="309"/>
      <c r="D40" s="20" t="s">
        <v>177</v>
      </c>
      <c r="E40" s="11" t="s">
        <v>202</v>
      </c>
      <c r="F40" s="20" t="s">
        <v>182</v>
      </c>
      <c r="G40" s="7"/>
      <c r="H40" s="11" t="s">
        <v>1389</v>
      </c>
      <c r="I40" s="11" t="s">
        <v>3029</v>
      </c>
      <c r="J40" s="11" t="s">
        <v>3031</v>
      </c>
      <c r="K40" s="101" t="s">
        <v>3027</v>
      </c>
      <c r="L40" s="7"/>
      <c r="M40" s="7"/>
      <c r="P40" s="21" t="s">
        <v>184</v>
      </c>
      <c r="Q40" s="21"/>
      <c r="R40" s="21" t="s">
        <v>2425</v>
      </c>
      <c r="S40" s="21" t="s">
        <v>2540</v>
      </c>
      <c r="T40" s="21"/>
      <c r="U40" s="7" t="s">
        <v>185</v>
      </c>
    </row>
    <row r="41" spans="3:21" ht="15.5">
      <c r="C41" s="309"/>
      <c r="D41" s="20" t="s">
        <v>177</v>
      </c>
      <c r="E41" s="11" t="s">
        <v>202</v>
      </c>
      <c r="F41" s="11" t="s">
        <v>182</v>
      </c>
      <c r="H41" s="11" t="s">
        <v>1389</v>
      </c>
      <c r="I41" s="11" t="s">
        <v>3029</v>
      </c>
      <c r="J41" s="11" t="s">
        <v>3031</v>
      </c>
      <c r="K41" s="101" t="s">
        <v>3028</v>
      </c>
      <c r="P41" s="21" t="s">
        <v>184</v>
      </c>
      <c r="R41" s="21" t="s">
        <v>2425</v>
      </c>
      <c r="S41" s="21" t="s">
        <v>2540</v>
      </c>
      <c r="T41" s="21"/>
      <c r="U41" s="7" t="s">
        <v>185</v>
      </c>
    </row>
    <row r="42" spans="3:21" ht="14.25" customHeight="1">
      <c r="C42" s="309"/>
      <c r="D42" s="20" t="s">
        <v>177</v>
      </c>
      <c r="E42" s="11" t="s">
        <v>202</v>
      </c>
      <c r="F42" s="98" t="s">
        <v>182</v>
      </c>
      <c r="G42" s="7"/>
      <c r="H42" s="11" t="s">
        <v>1389</v>
      </c>
      <c r="I42" s="11" t="s">
        <v>1657</v>
      </c>
      <c r="K42" s="101" t="s">
        <v>3027</v>
      </c>
      <c r="L42" s="7"/>
      <c r="M42" s="7"/>
      <c r="P42" s="21" t="s">
        <v>184</v>
      </c>
      <c r="Q42" s="21"/>
      <c r="R42" s="21" t="s">
        <v>2425</v>
      </c>
      <c r="S42" s="21" t="s">
        <v>2540</v>
      </c>
      <c r="T42" s="21"/>
      <c r="U42" s="7" t="s">
        <v>185</v>
      </c>
    </row>
    <row r="43" spans="3:21" ht="13.5" customHeight="1">
      <c r="C43" s="309"/>
      <c r="D43" s="20" t="s">
        <v>177</v>
      </c>
      <c r="E43" s="11" t="s">
        <v>202</v>
      </c>
      <c r="F43" s="98" t="s">
        <v>182</v>
      </c>
      <c r="G43" s="7"/>
      <c r="H43" s="11" t="s">
        <v>1389</v>
      </c>
      <c r="I43" s="11" t="s">
        <v>1657</v>
      </c>
      <c r="K43" s="101" t="s">
        <v>3028</v>
      </c>
      <c r="L43" s="7"/>
      <c r="M43" s="7"/>
      <c r="P43" s="21" t="s">
        <v>184</v>
      </c>
      <c r="Q43" s="21"/>
      <c r="R43" s="21" t="s">
        <v>2425</v>
      </c>
      <c r="S43" s="21" t="s">
        <v>2540</v>
      </c>
      <c r="T43" s="21"/>
      <c r="U43" s="7" t="s">
        <v>185</v>
      </c>
    </row>
    <row r="44" spans="3:21" s="114" customFormat="1" ht="14.25" customHeight="1"/>
    <row r="45" spans="3:21" ht="14.25" customHeight="1">
      <c r="C45" s="34" t="s">
        <v>3032</v>
      </c>
      <c r="D45" s="34"/>
      <c r="E45" s="33"/>
      <c r="F45" s="33"/>
      <c r="G45" s="33"/>
      <c r="H45" s="33"/>
      <c r="I45" s="33"/>
      <c r="J45" s="33"/>
      <c r="K45" s="33"/>
      <c r="L45" s="33"/>
      <c r="M45" s="33"/>
      <c r="N45" s="33"/>
      <c r="O45" s="33"/>
      <c r="P45" s="33"/>
      <c r="Q45" s="33"/>
      <c r="R45" s="33"/>
      <c r="S45" s="33"/>
      <c r="T45" s="33"/>
      <c r="U45" s="33"/>
    </row>
    <row r="47" spans="3:21">
      <c r="D47" s="11" t="s">
        <v>177</v>
      </c>
      <c r="E47" s="11" t="s">
        <v>202</v>
      </c>
      <c r="F47" s="11" t="s">
        <v>194</v>
      </c>
      <c r="H47" s="11" t="s">
        <v>1389</v>
      </c>
      <c r="I47" s="11" t="s">
        <v>3026</v>
      </c>
      <c r="K47" s="101"/>
      <c r="P47" s="21" t="s">
        <v>184</v>
      </c>
      <c r="R47" s="21" t="s">
        <v>2425</v>
      </c>
      <c r="S47" s="21" t="s">
        <v>2540</v>
      </c>
      <c r="T47" s="21"/>
      <c r="U47" s="7" t="s">
        <v>185</v>
      </c>
    </row>
    <row r="48" spans="3:21" ht="14.25" customHeight="1">
      <c r="C48" s="309"/>
      <c r="D48" s="20" t="s">
        <v>177</v>
      </c>
      <c r="E48" s="11" t="s">
        <v>202</v>
      </c>
      <c r="F48" s="20" t="s">
        <v>194</v>
      </c>
      <c r="G48" s="7"/>
      <c r="H48" s="11" t="s">
        <v>1389</v>
      </c>
      <c r="I48" s="11" t="s">
        <v>3029</v>
      </c>
      <c r="J48" s="11" t="s">
        <v>3030</v>
      </c>
      <c r="K48" s="101"/>
      <c r="N48" s="101"/>
      <c r="O48" s="101"/>
      <c r="P48" s="21" t="s">
        <v>184</v>
      </c>
      <c r="Q48" s="21"/>
      <c r="R48" s="21" t="s">
        <v>2425</v>
      </c>
      <c r="S48" s="21" t="s">
        <v>2540</v>
      </c>
      <c r="T48" s="21"/>
      <c r="U48" s="7" t="s">
        <v>185</v>
      </c>
    </row>
    <row r="49" spans="3:21" ht="14.25" customHeight="1">
      <c r="C49" s="309"/>
      <c r="D49" s="20" t="s">
        <v>177</v>
      </c>
      <c r="E49" s="11" t="s">
        <v>202</v>
      </c>
      <c r="F49" s="20" t="s">
        <v>194</v>
      </c>
      <c r="G49" s="7"/>
      <c r="H49" s="11" t="s">
        <v>1389</v>
      </c>
      <c r="I49" s="11" t="s">
        <v>3029</v>
      </c>
      <c r="J49" s="11" t="s">
        <v>3031</v>
      </c>
      <c r="K49" s="101"/>
      <c r="N49" s="101"/>
      <c r="O49" s="101"/>
      <c r="P49" s="21" t="s">
        <v>184</v>
      </c>
      <c r="Q49" s="21"/>
      <c r="R49" s="21" t="s">
        <v>2425</v>
      </c>
      <c r="S49" s="21" t="s">
        <v>2540</v>
      </c>
      <c r="T49" s="21"/>
      <c r="U49" s="7" t="s">
        <v>185</v>
      </c>
    </row>
    <row r="50" spans="3:21" ht="14.25" customHeight="1">
      <c r="C50" s="309"/>
      <c r="D50" s="20" t="s">
        <v>177</v>
      </c>
      <c r="E50" s="11" t="s">
        <v>202</v>
      </c>
      <c r="F50" s="98" t="s">
        <v>194</v>
      </c>
      <c r="G50" s="7"/>
      <c r="H50" s="11" t="s">
        <v>1389</v>
      </c>
      <c r="I50" s="11" t="s">
        <v>1657</v>
      </c>
      <c r="K50" s="101"/>
      <c r="N50" s="101"/>
      <c r="O50" s="101"/>
      <c r="P50" s="21" t="s">
        <v>184</v>
      </c>
      <c r="Q50" s="21"/>
      <c r="R50" s="21" t="s">
        <v>2425</v>
      </c>
      <c r="S50" s="21" t="s">
        <v>2540</v>
      </c>
      <c r="T50" s="21"/>
      <c r="U50" s="7" t="s">
        <v>185</v>
      </c>
    </row>
    <row r="52" spans="3:21" ht="14.25" customHeight="1">
      <c r="C52" s="34" t="s">
        <v>3001</v>
      </c>
      <c r="D52" s="34"/>
      <c r="E52" s="33"/>
      <c r="F52" s="33"/>
      <c r="G52" s="33"/>
      <c r="H52" s="33"/>
      <c r="I52" s="33"/>
      <c r="J52" s="33"/>
      <c r="K52" s="33"/>
      <c r="L52" s="33"/>
      <c r="M52" s="33"/>
      <c r="N52" s="33"/>
      <c r="O52" s="33"/>
      <c r="P52" s="33"/>
      <c r="Q52" s="33"/>
      <c r="R52" s="33"/>
      <c r="S52" s="33"/>
      <c r="T52" s="33"/>
      <c r="U52" s="33"/>
    </row>
    <row r="54" spans="3:21" ht="14.25" customHeight="1">
      <c r="C54" s="114"/>
      <c r="D54" s="80" t="s">
        <v>3002</v>
      </c>
      <c r="E54" s="81"/>
      <c r="F54" s="81"/>
      <c r="G54" s="81"/>
      <c r="H54" s="81"/>
      <c r="I54" s="81"/>
      <c r="J54" s="81"/>
      <c r="K54" s="81"/>
      <c r="L54" s="106"/>
      <c r="M54" s="81"/>
      <c r="N54" s="106"/>
      <c r="O54" s="106"/>
      <c r="P54" s="81"/>
      <c r="Q54" s="81"/>
      <c r="R54" s="81"/>
      <c r="S54" s="81"/>
      <c r="T54" s="81"/>
      <c r="U54" s="81"/>
    </row>
    <row r="56" spans="3:21">
      <c r="D56" s="11" t="s">
        <v>177</v>
      </c>
      <c r="E56" s="11" t="s">
        <v>202</v>
      </c>
      <c r="F56" s="11" t="s">
        <v>1392</v>
      </c>
      <c r="G56" s="11" t="s">
        <v>1607</v>
      </c>
      <c r="H56" s="20" t="s">
        <v>1389</v>
      </c>
      <c r="I56" s="11" t="s">
        <v>3026</v>
      </c>
      <c r="K56" s="11" t="s">
        <v>3002</v>
      </c>
      <c r="P56" s="21" t="s">
        <v>184</v>
      </c>
      <c r="R56" s="21" t="s">
        <v>2425</v>
      </c>
      <c r="S56" s="21" t="s">
        <v>2540</v>
      </c>
      <c r="T56" s="21"/>
      <c r="U56" s="7" t="s">
        <v>185</v>
      </c>
    </row>
    <row r="57" spans="3:21" ht="14.25" customHeight="1">
      <c r="C57" s="309"/>
      <c r="D57" s="20" t="s">
        <v>177</v>
      </c>
      <c r="E57" s="11" t="s">
        <v>202</v>
      </c>
      <c r="F57" s="11" t="s">
        <v>1392</v>
      </c>
      <c r="G57" s="11" t="s">
        <v>1607</v>
      </c>
      <c r="H57" s="20" t="s">
        <v>1389</v>
      </c>
      <c r="I57" s="11" t="s">
        <v>3029</v>
      </c>
      <c r="J57" s="11" t="s">
        <v>3030</v>
      </c>
      <c r="K57" s="11" t="s">
        <v>3002</v>
      </c>
      <c r="N57" s="101"/>
      <c r="O57" s="101"/>
      <c r="P57" s="21" t="s">
        <v>184</v>
      </c>
      <c r="Q57" s="21"/>
      <c r="R57" s="21" t="s">
        <v>2425</v>
      </c>
      <c r="S57" s="21" t="s">
        <v>2540</v>
      </c>
      <c r="T57" s="21"/>
      <c r="U57" s="7" t="s">
        <v>185</v>
      </c>
    </row>
    <row r="58" spans="3:21" ht="14.25" customHeight="1">
      <c r="C58" s="309"/>
      <c r="D58" s="20" t="s">
        <v>177</v>
      </c>
      <c r="E58" s="11" t="s">
        <v>202</v>
      </c>
      <c r="F58" s="20" t="s">
        <v>1392</v>
      </c>
      <c r="G58" s="11" t="s">
        <v>1607</v>
      </c>
      <c r="H58" s="20" t="s">
        <v>1389</v>
      </c>
      <c r="I58" s="11" t="s">
        <v>3029</v>
      </c>
      <c r="J58" s="11" t="s">
        <v>3031</v>
      </c>
      <c r="K58" s="11" t="s">
        <v>3002</v>
      </c>
      <c r="N58" s="101"/>
      <c r="O58" s="101"/>
      <c r="P58" s="21" t="s">
        <v>184</v>
      </c>
      <c r="Q58" s="21"/>
      <c r="R58" s="21" t="s">
        <v>2425</v>
      </c>
      <c r="S58" s="21" t="s">
        <v>2540</v>
      </c>
      <c r="T58" s="21"/>
      <c r="U58" s="7" t="s">
        <v>185</v>
      </c>
    </row>
    <row r="59" spans="3:21" ht="13.5" customHeight="1">
      <c r="D59" s="11" t="s">
        <v>177</v>
      </c>
      <c r="E59" s="11" t="s">
        <v>202</v>
      </c>
      <c r="F59" s="11" t="s">
        <v>1392</v>
      </c>
      <c r="G59" s="11" t="s">
        <v>1607</v>
      </c>
      <c r="H59" s="20" t="s">
        <v>1389</v>
      </c>
      <c r="I59" s="11" t="s">
        <v>1657</v>
      </c>
      <c r="K59" s="11" t="s">
        <v>3002</v>
      </c>
      <c r="P59" s="21" t="s">
        <v>184</v>
      </c>
      <c r="R59" s="21" t="s">
        <v>2425</v>
      </c>
      <c r="S59" s="21" t="s">
        <v>2540</v>
      </c>
      <c r="T59" s="21"/>
      <c r="U59" s="7" t="s">
        <v>185</v>
      </c>
    </row>
    <row r="61" spans="3:21" ht="14.25" customHeight="1">
      <c r="C61" s="114"/>
      <c r="D61" s="80" t="s">
        <v>3003</v>
      </c>
      <c r="E61" s="81"/>
      <c r="F61" s="81"/>
      <c r="G61" s="81"/>
      <c r="H61" s="81"/>
      <c r="I61" s="81"/>
      <c r="J61" s="81"/>
      <c r="K61" s="81"/>
      <c r="L61" s="106"/>
      <c r="M61" s="81"/>
      <c r="N61" s="106"/>
      <c r="O61" s="106"/>
      <c r="P61" s="81"/>
      <c r="Q61" s="81"/>
      <c r="R61" s="81"/>
      <c r="S61" s="81"/>
      <c r="T61" s="81"/>
      <c r="U61" s="81"/>
    </row>
    <row r="63" spans="3:21">
      <c r="D63" s="11" t="s">
        <v>177</v>
      </c>
      <c r="E63" s="11" t="s">
        <v>202</v>
      </c>
      <c r="F63" s="11" t="s">
        <v>1392</v>
      </c>
      <c r="G63" s="11" t="s">
        <v>1607</v>
      </c>
      <c r="H63" s="20" t="s">
        <v>1389</v>
      </c>
      <c r="I63" s="11" t="s">
        <v>3026</v>
      </c>
      <c r="K63" s="11" t="s">
        <v>3003</v>
      </c>
      <c r="P63" s="21" t="s">
        <v>184</v>
      </c>
      <c r="R63" s="21" t="s">
        <v>2425</v>
      </c>
      <c r="S63" s="21" t="s">
        <v>2540</v>
      </c>
      <c r="T63" s="21"/>
      <c r="U63" s="7" t="s">
        <v>185</v>
      </c>
    </row>
    <row r="64" spans="3:21" ht="14.25" customHeight="1">
      <c r="C64" s="309"/>
      <c r="D64" s="20" t="s">
        <v>177</v>
      </c>
      <c r="E64" s="11" t="s">
        <v>202</v>
      </c>
      <c r="F64" s="11" t="s">
        <v>1392</v>
      </c>
      <c r="G64" s="11" t="s">
        <v>1607</v>
      </c>
      <c r="H64" s="20" t="s">
        <v>1389</v>
      </c>
      <c r="I64" s="11" t="s">
        <v>3029</v>
      </c>
      <c r="J64" s="11" t="s">
        <v>3030</v>
      </c>
      <c r="K64" s="11" t="s">
        <v>3003</v>
      </c>
      <c r="N64" s="101"/>
      <c r="O64" s="101"/>
      <c r="P64" s="21" t="s">
        <v>184</v>
      </c>
      <c r="Q64" s="21"/>
      <c r="R64" s="21" t="s">
        <v>2425</v>
      </c>
      <c r="S64" s="21" t="s">
        <v>2540</v>
      </c>
      <c r="T64" s="21"/>
      <c r="U64" s="7" t="s">
        <v>185</v>
      </c>
    </row>
    <row r="65" spans="2:21" ht="14.25" customHeight="1">
      <c r="B65" s="309"/>
      <c r="C65" s="309"/>
      <c r="D65" s="20" t="s">
        <v>177</v>
      </c>
      <c r="E65" s="11" t="s">
        <v>202</v>
      </c>
      <c r="F65" s="20" t="s">
        <v>1392</v>
      </c>
      <c r="G65" s="11" t="s">
        <v>1607</v>
      </c>
      <c r="H65" s="20" t="s">
        <v>1389</v>
      </c>
      <c r="I65" s="11" t="s">
        <v>3029</v>
      </c>
      <c r="J65" s="11" t="s">
        <v>3031</v>
      </c>
      <c r="K65" s="11" t="s">
        <v>3003</v>
      </c>
      <c r="N65" s="101"/>
      <c r="O65" s="101"/>
      <c r="P65" s="21" t="s">
        <v>184</v>
      </c>
      <c r="Q65" s="21"/>
      <c r="R65" s="21" t="s">
        <v>2425</v>
      </c>
      <c r="S65" s="21" t="s">
        <v>2540</v>
      </c>
      <c r="T65" s="21"/>
      <c r="U65" s="7" t="s">
        <v>185</v>
      </c>
    </row>
    <row r="66" spans="2:21">
      <c r="D66" s="11" t="s">
        <v>177</v>
      </c>
      <c r="E66" s="11" t="s">
        <v>202</v>
      </c>
      <c r="F66" s="11" t="s">
        <v>1392</v>
      </c>
      <c r="G66" s="11" t="s">
        <v>1607</v>
      </c>
      <c r="H66" s="20" t="s">
        <v>1389</v>
      </c>
      <c r="I66" s="11" t="s">
        <v>1657</v>
      </c>
      <c r="K66" s="11" t="s">
        <v>3003</v>
      </c>
      <c r="P66" s="21" t="s">
        <v>184</v>
      </c>
      <c r="R66" s="21" t="s">
        <v>2425</v>
      </c>
      <c r="S66" s="21" t="s">
        <v>2540</v>
      </c>
      <c r="T66" s="21"/>
      <c r="U66" s="7" t="s">
        <v>185</v>
      </c>
    </row>
    <row r="68" spans="2:21" ht="14.25" customHeight="1">
      <c r="B68" s="114"/>
      <c r="C68" s="34" t="s">
        <v>1453</v>
      </c>
      <c r="D68" s="34"/>
      <c r="E68" s="33"/>
      <c r="F68" s="33"/>
      <c r="G68" s="33"/>
      <c r="H68" s="33"/>
      <c r="I68" s="33"/>
      <c r="J68" s="33"/>
      <c r="K68" s="33"/>
      <c r="L68" s="33"/>
      <c r="M68" s="33"/>
      <c r="N68" s="33"/>
      <c r="O68" s="33"/>
      <c r="P68" s="33"/>
      <c r="Q68" s="33"/>
      <c r="R68" s="33"/>
      <c r="S68" s="33"/>
      <c r="T68" s="33"/>
      <c r="U68" s="33"/>
    </row>
    <row r="70" spans="2:21">
      <c r="D70" s="11" t="s">
        <v>177</v>
      </c>
      <c r="E70" s="11" t="s">
        <v>202</v>
      </c>
      <c r="F70" s="11" t="s">
        <v>232</v>
      </c>
      <c r="H70" s="20" t="s">
        <v>1389</v>
      </c>
      <c r="I70" s="11" t="s">
        <v>3026</v>
      </c>
      <c r="P70" s="21" t="s">
        <v>184</v>
      </c>
      <c r="R70" s="21" t="s">
        <v>2425</v>
      </c>
      <c r="S70" s="21" t="s">
        <v>2540</v>
      </c>
      <c r="T70" s="21"/>
      <c r="U70" s="7" t="s">
        <v>185</v>
      </c>
    </row>
    <row r="71" spans="2:21" ht="14.25" customHeight="1">
      <c r="B71" s="309"/>
      <c r="C71" s="309"/>
      <c r="D71" s="20" t="s">
        <v>177</v>
      </c>
      <c r="E71" s="11" t="s">
        <v>202</v>
      </c>
      <c r="F71" s="20" t="s">
        <v>232</v>
      </c>
      <c r="G71" s="7"/>
      <c r="H71" s="20" t="s">
        <v>1389</v>
      </c>
      <c r="I71" s="11" t="s">
        <v>3029</v>
      </c>
      <c r="J71" s="11" t="s">
        <v>3030</v>
      </c>
      <c r="N71" s="101"/>
      <c r="O71" s="101"/>
      <c r="P71" s="21" t="s">
        <v>184</v>
      </c>
      <c r="Q71" s="21"/>
      <c r="R71" s="21" t="s">
        <v>2425</v>
      </c>
      <c r="S71" s="21" t="s">
        <v>2540</v>
      </c>
      <c r="T71" s="21"/>
      <c r="U71" s="7" t="s">
        <v>185</v>
      </c>
    </row>
    <row r="72" spans="2:21" ht="14.25" customHeight="1">
      <c r="B72" s="309"/>
      <c r="C72" s="309"/>
      <c r="D72" s="20" t="s">
        <v>177</v>
      </c>
      <c r="E72" s="11" t="s">
        <v>202</v>
      </c>
      <c r="F72" s="20" t="s">
        <v>232</v>
      </c>
      <c r="G72" s="7"/>
      <c r="H72" s="20" t="s">
        <v>1389</v>
      </c>
      <c r="I72" s="11" t="s">
        <v>3029</v>
      </c>
      <c r="J72" s="11" t="s">
        <v>3031</v>
      </c>
      <c r="N72" s="101"/>
      <c r="O72" s="101"/>
      <c r="P72" s="21" t="s">
        <v>184</v>
      </c>
      <c r="Q72" s="21"/>
      <c r="R72" s="21" t="s">
        <v>2425</v>
      </c>
      <c r="S72" s="21" t="s">
        <v>2540</v>
      </c>
      <c r="T72" s="21"/>
      <c r="U72" s="7" t="s">
        <v>185</v>
      </c>
    </row>
    <row r="73" spans="2:21">
      <c r="D73" s="11" t="s">
        <v>177</v>
      </c>
      <c r="E73" s="11" t="s">
        <v>202</v>
      </c>
      <c r="F73" s="11" t="s">
        <v>232</v>
      </c>
      <c r="H73" s="20" t="s">
        <v>1389</v>
      </c>
      <c r="I73" s="11" t="s">
        <v>1657</v>
      </c>
      <c r="P73" s="21" t="s">
        <v>184</v>
      </c>
      <c r="R73" s="21" t="s">
        <v>2425</v>
      </c>
      <c r="S73" s="21" t="s">
        <v>2540</v>
      </c>
      <c r="T73" s="21"/>
      <c r="U73" s="7" t="s">
        <v>185</v>
      </c>
    </row>
    <row r="75" spans="2:21" ht="18">
      <c r="B75" s="28" t="s">
        <v>2574</v>
      </c>
      <c r="C75" s="27"/>
      <c r="D75" s="27"/>
      <c r="E75" s="27"/>
      <c r="F75" s="27"/>
      <c r="G75" s="27"/>
      <c r="H75" s="27"/>
      <c r="I75" s="27"/>
      <c r="J75" s="27"/>
      <c r="K75" s="27"/>
      <c r="L75" s="27"/>
      <c r="M75" s="27"/>
      <c r="N75" s="27"/>
      <c r="O75" s="27"/>
      <c r="P75" s="27"/>
      <c r="Q75" s="27"/>
      <c r="R75" s="27"/>
      <c r="S75" s="27"/>
      <c r="T75" s="27"/>
      <c r="U75" s="27"/>
    </row>
    <row r="77" spans="2:21" ht="14.25" customHeight="1">
      <c r="B77" s="114"/>
      <c r="C77" s="34" t="s">
        <v>182</v>
      </c>
      <c r="D77" s="34"/>
      <c r="E77" s="33"/>
      <c r="F77" s="33"/>
      <c r="G77" s="33"/>
      <c r="H77" s="33"/>
      <c r="I77" s="33"/>
      <c r="J77" s="33"/>
      <c r="K77" s="33"/>
      <c r="L77" s="33"/>
      <c r="M77" s="33"/>
      <c r="N77" s="33"/>
      <c r="O77" s="33"/>
      <c r="P77" s="33"/>
      <c r="Q77" s="33"/>
      <c r="R77" s="33"/>
      <c r="S77" s="33"/>
      <c r="T77" s="33"/>
      <c r="U77" s="33"/>
    </row>
    <row r="79" spans="2:21">
      <c r="D79" s="11" t="s">
        <v>177</v>
      </c>
      <c r="E79" s="11" t="s">
        <v>202</v>
      </c>
      <c r="F79" s="11" t="s">
        <v>182</v>
      </c>
      <c r="H79" s="11" t="s">
        <v>1389</v>
      </c>
      <c r="I79" s="11" t="s">
        <v>3026</v>
      </c>
      <c r="K79" s="101" t="s">
        <v>3027</v>
      </c>
      <c r="P79" s="21" t="s">
        <v>184</v>
      </c>
      <c r="R79" s="11" t="s">
        <v>2574</v>
      </c>
      <c r="S79" s="21" t="s">
        <v>2425</v>
      </c>
      <c r="T79" s="21"/>
      <c r="U79" s="7" t="s">
        <v>185</v>
      </c>
    </row>
    <row r="80" spans="2:21" ht="14.25" customHeight="1">
      <c r="B80" s="309"/>
      <c r="C80" s="309"/>
      <c r="D80" s="20" t="s">
        <v>177</v>
      </c>
      <c r="E80" s="11" t="s">
        <v>202</v>
      </c>
      <c r="F80" s="20" t="s">
        <v>182</v>
      </c>
      <c r="G80" s="7"/>
      <c r="H80" s="11" t="s">
        <v>1389</v>
      </c>
      <c r="I80" s="11" t="s">
        <v>3026</v>
      </c>
      <c r="K80" s="101" t="s">
        <v>3028</v>
      </c>
      <c r="L80" s="7"/>
      <c r="M80" s="7"/>
      <c r="P80" s="21" t="s">
        <v>184</v>
      </c>
      <c r="Q80" s="21"/>
      <c r="R80" s="21" t="s">
        <v>2574</v>
      </c>
      <c r="S80" s="21" t="s">
        <v>2425</v>
      </c>
      <c r="T80" s="21"/>
      <c r="U80" s="7" t="s">
        <v>185</v>
      </c>
    </row>
    <row r="81" spans="3:21" ht="14.25" customHeight="1">
      <c r="C81" s="309"/>
      <c r="D81" s="20" t="s">
        <v>177</v>
      </c>
      <c r="E81" s="11" t="s">
        <v>202</v>
      </c>
      <c r="F81" s="20" t="s">
        <v>182</v>
      </c>
      <c r="G81" s="7"/>
      <c r="H81" s="11" t="s">
        <v>1389</v>
      </c>
      <c r="I81" s="11" t="s">
        <v>3029</v>
      </c>
      <c r="J81" s="11" t="s">
        <v>3030</v>
      </c>
      <c r="K81" s="101" t="s">
        <v>3027</v>
      </c>
      <c r="L81" s="7"/>
      <c r="M81" s="7"/>
      <c r="P81" s="21" t="s">
        <v>184</v>
      </c>
      <c r="Q81" s="21"/>
      <c r="R81" s="21" t="s">
        <v>2574</v>
      </c>
      <c r="S81" s="21" t="s">
        <v>2425</v>
      </c>
      <c r="T81" s="21"/>
      <c r="U81" s="7" t="s">
        <v>185</v>
      </c>
    </row>
    <row r="82" spans="3:21">
      <c r="D82" s="11" t="s">
        <v>177</v>
      </c>
      <c r="E82" s="11" t="s">
        <v>202</v>
      </c>
      <c r="F82" s="11" t="s">
        <v>182</v>
      </c>
      <c r="H82" s="11" t="s">
        <v>1389</v>
      </c>
      <c r="I82" s="11" t="s">
        <v>3029</v>
      </c>
      <c r="J82" s="11" t="s">
        <v>3030</v>
      </c>
      <c r="K82" s="101" t="s">
        <v>3028</v>
      </c>
      <c r="P82" s="21" t="s">
        <v>184</v>
      </c>
      <c r="R82" s="11" t="s">
        <v>2574</v>
      </c>
      <c r="S82" s="21" t="s">
        <v>2425</v>
      </c>
      <c r="T82" s="21"/>
      <c r="U82" s="7" t="s">
        <v>185</v>
      </c>
    </row>
    <row r="83" spans="3:21" ht="14.25" customHeight="1">
      <c r="C83" s="309"/>
      <c r="D83" s="20" t="s">
        <v>177</v>
      </c>
      <c r="E83" s="11" t="s">
        <v>202</v>
      </c>
      <c r="F83" s="20" t="s">
        <v>182</v>
      </c>
      <c r="G83" s="7"/>
      <c r="H83" s="11" t="s">
        <v>1389</v>
      </c>
      <c r="I83" s="11" t="s">
        <v>3029</v>
      </c>
      <c r="J83" s="11" t="s">
        <v>3031</v>
      </c>
      <c r="K83" s="101" t="s">
        <v>3027</v>
      </c>
      <c r="L83" s="7"/>
      <c r="M83" s="7"/>
      <c r="P83" s="21" t="s">
        <v>184</v>
      </c>
      <c r="Q83" s="21"/>
      <c r="R83" s="21" t="s">
        <v>2574</v>
      </c>
      <c r="S83" s="21" t="s">
        <v>2425</v>
      </c>
      <c r="T83" s="21"/>
      <c r="U83" s="7" t="s">
        <v>185</v>
      </c>
    </row>
    <row r="84" spans="3:21">
      <c r="D84" s="11" t="s">
        <v>177</v>
      </c>
      <c r="E84" s="11" t="s">
        <v>202</v>
      </c>
      <c r="F84" s="11" t="s">
        <v>182</v>
      </c>
      <c r="H84" s="11" t="s">
        <v>1389</v>
      </c>
      <c r="I84" s="11" t="s">
        <v>3029</v>
      </c>
      <c r="J84" s="11" t="s">
        <v>3031</v>
      </c>
      <c r="K84" s="101" t="s">
        <v>3028</v>
      </c>
      <c r="P84" s="21" t="s">
        <v>184</v>
      </c>
      <c r="R84" s="11" t="s">
        <v>2574</v>
      </c>
      <c r="S84" s="21" t="s">
        <v>2425</v>
      </c>
      <c r="T84" s="21"/>
      <c r="U84" s="7" t="s">
        <v>185</v>
      </c>
    </row>
    <row r="85" spans="3:21" ht="14.25" customHeight="1">
      <c r="C85" s="309"/>
      <c r="D85" s="20" t="s">
        <v>177</v>
      </c>
      <c r="E85" s="11" t="s">
        <v>202</v>
      </c>
      <c r="F85" s="98" t="s">
        <v>182</v>
      </c>
      <c r="G85" s="7"/>
      <c r="H85" s="11" t="s">
        <v>1389</v>
      </c>
      <c r="I85" s="11" t="s">
        <v>1657</v>
      </c>
      <c r="K85" s="101" t="s">
        <v>3027</v>
      </c>
      <c r="L85" s="7"/>
      <c r="M85" s="7"/>
      <c r="P85" s="21" t="s">
        <v>184</v>
      </c>
      <c r="Q85" s="21"/>
      <c r="R85" s="21" t="s">
        <v>2574</v>
      </c>
      <c r="S85" s="21" t="s">
        <v>2425</v>
      </c>
      <c r="T85" s="21"/>
      <c r="U85" s="7" t="s">
        <v>185</v>
      </c>
    </row>
    <row r="86" spans="3:21" ht="14.25" customHeight="1">
      <c r="C86" s="309"/>
      <c r="D86" s="20" t="s">
        <v>177</v>
      </c>
      <c r="E86" s="11" t="s">
        <v>202</v>
      </c>
      <c r="F86" s="98" t="s">
        <v>182</v>
      </c>
      <c r="G86" s="7"/>
      <c r="H86" s="11" t="s">
        <v>1389</v>
      </c>
      <c r="I86" s="11" t="s">
        <v>1657</v>
      </c>
      <c r="K86" s="101" t="s">
        <v>3028</v>
      </c>
      <c r="L86" s="7"/>
      <c r="M86" s="7"/>
      <c r="P86" s="21" t="s">
        <v>184</v>
      </c>
      <c r="Q86" s="21"/>
      <c r="R86" s="21" t="s">
        <v>2574</v>
      </c>
      <c r="S86" s="21" t="s">
        <v>2425</v>
      </c>
      <c r="T86" s="21"/>
      <c r="U86" s="7" t="s">
        <v>185</v>
      </c>
    </row>
    <row r="87" spans="3:21">
      <c r="D87" s="736"/>
      <c r="E87" s="310"/>
    </row>
    <row r="88" spans="3:21" ht="14.25" customHeight="1">
      <c r="C88" s="34" t="s">
        <v>3032</v>
      </c>
      <c r="D88" s="34"/>
      <c r="E88" s="33"/>
      <c r="F88" s="33"/>
      <c r="G88" s="33"/>
      <c r="H88" s="33"/>
      <c r="I88" s="33"/>
      <c r="J88" s="33"/>
      <c r="K88" s="33"/>
      <c r="L88" s="33"/>
      <c r="M88" s="33"/>
      <c r="N88" s="33"/>
      <c r="O88" s="33"/>
      <c r="P88" s="33"/>
      <c r="Q88" s="33"/>
      <c r="R88" s="33"/>
      <c r="S88" s="33"/>
      <c r="T88" s="33"/>
      <c r="U88" s="33"/>
    </row>
    <row r="90" spans="3:21">
      <c r="D90" s="11" t="s">
        <v>177</v>
      </c>
      <c r="E90" s="11" t="s">
        <v>202</v>
      </c>
      <c r="F90" s="11" t="s">
        <v>194</v>
      </c>
      <c r="H90" s="11" t="s">
        <v>1389</v>
      </c>
      <c r="I90" s="11" t="s">
        <v>3026</v>
      </c>
      <c r="K90" s="101"/>
      <c r="P90" s="21" t="s">
        <v>184</v>
      </c>
      <c r="R90" s="21" t="s">
        <v>2574</v>
      </c>
      <c r="S90" s="21" t="s">
        <v>2425</v>
      </c>
      <c r="T90" s="21"/>
      <c r="U90" s="7" t="s">
        <v>185</v>
      </c>
    </row>
    <row r="91" spans="3:21" ht="14.25" customHeight="1">
      <c r="C91" s="309"/>
      <c r="D91" s="20" t="s">
        <v>177</v>
      </c>
      <c r="E91" s="11" t="s">
        <v>202</v>
      </c>
      <c r="F91" s="20" t="s">
        <v>194</v>
      </c>
      <c r="G91" s="7"/>
      <c r="H91" s="11" t="s">
        <v>1389</v>
      </c>
      <c r="I91" s="11" t="s">
        <v>3029</v>
      </c>
      <c r="J91" s="11" t="s">
        <v>3030</v>
      </c>
      <c r="K91" s="101"/>
      <c r="N91" s="101"/>
      <c r="O91" s="101"/>
      <c r="P91" s="21" t="s">
        <v>184</v>
      </c>
      <c r="Q91" s="21"/>
      <c r="R91" s="21" t="s">
        <v>2574</v>
      </c>
      <c r="S91" s="21" t="s">
        <v>2425</v>
      </c>
      <c r="T91" s="21"/>
      <c r="U91" s="7" t="s">
        <v>185</v>
      </c>
    </row>
    <row r="92" spans="3:21" ht="14.25" customHeight="1">
      <c r="C92" s="309"/>
      <c r="D92" s="20" t="s">
        <v>177</v>
      </c>
      <c r="E92" s="11" t="s">
        <v>202</v>
      </c>
      <c r="F92" s="20" t="s">
        <v>194</v>
      </c>
      <c r="G92" s="7"/>
      <c r="H92" s="11" t="s">
        <v>1389</v>
      </c>
      <c r="I92" s="11" t="s">
        <v>3029</v>
      </c>
      <c r="J92" s="11" t="s">
        <v>3031</v>
      </c>
      <c r="K92" s="101"/>
      <c r="N92" s="101"/>
      <c r="O92" s="101"/>
      <c r="P92" s="21" t="s">
        <v>184</v>
      </c>
      <c r="Q92" s="21"/>
      <c r="R92" s="21" t="s">
        <v>2574</v>
      </c>
      <c r="S92" s="21" t="s">
        <v>2425</v>
      </c>
      <c r="T92" s="21"/>
      <c r="U92" s="7" t="s">
        <v>185</v>
      </c>
    </row>
    <row r="93" spans="3:21" ht="14.25" customHeight="1">
      <c r="C93" s="309"/>
      <c r="D93" s="20" t="s">
        <v>177</v>
      </c>
      <c r="E93" s="11" t="s">
        <v>202</v>
      </c>
      <c r="F93" s="98" t="s">
        <v>194</v>
      </c>
      <c r="G93" s="7"/>
      <c r="H93" s="11" t="s">
        <v>1389</v>
      </c>
      <c r="I93" s="11" t="s">
        <v>1657</v>
      </c>
      <c r="K93" s="101"/>
      <c r="N93" s="101"/>
      <c r="O93" s="101"/>
      <c r="P93" s="21" t="s">
        <v>184</v>
      </c>
      <c r="Q93" s="21"/>
      <c r="R93" s="21" t="s">
        <v>2574</v>
      </c>
      <c r="S93" s="21" t="s">
        <v>2425</v>
      </c>
      <c r="T93" s="21"/>
      <c r="U93" s="7" t="s">
        <v>185</v>
      </c>
    </row>
    <row r="94" spans="3:21" ht="14.25" customHeight="1">
      <c r="C94" s="309"/>
      <c r="D94" s="20"/>
      <c r="E94" s="20"/>
      <c r="F94" s="98"/>
      <c r="G94" s="7"/>
      <c r="K94" s="101"/>
      <c r="N94" s="101"/>
      <c r="O94" s="101"/>
      <c r="P94" s="21"/>
      <c r="Q94" s="21"/>
      <c r="R94" s="21"/>
      <c r="T94" s="21"/>
      <c r="U94" s="7"/>
    </row>
    <row r="95" spans="3:21" ht="14.25" customHeight="1">
      <c r="C95" s="34" t="s">
        <v>3001</v>
      </c>
      <c r="D95" s="34"/>
      <c r="E95" s="33"/>
      <c r="F95" s="33"/>
      <c r="G95" s="33"/>
      <c r="H95" s="33"/>
      <c r="I95" s="33"/>
      <c r="J95" s="33"/>
      <c r="K95" s="33"/>
      <c r="L95" s="33"/>
      <c r="M95" s="33"/>
      <c r="N95" s="33"/>
      <c r="O95" s="33"/>
      <c r="P95" s="33"/>
      <c r="Q95" s="33"/>
      <c r="R95" s="33"/>
      <c r="S95" s="33"/>
      <c r="T95" s="33"/>
      <c r="U95" s="33"/>
    </row>
    <row r="97" spans="3:21" ht="14.25" customHeight="1">
      <c r="C97" s="114"/>
      <c r="D97" s="80" t="s">
        <v>3002</v>
      </c>
      <c r="E97" s="81"/>
      <c r="F97" s="81"/>
      <c r="G97" s="81"/>
      <c r="H97" s="81"/>
      <c r="I97" s="81"/>
      <c r="J97" s="81"/>
      <c r="K97" s="81"/>
      <c r="L97" s="106"/>
      <c r="M97" s="81"/>
      <c r="N97" s="106"/>
      <c r="O97" s="106"/>
      <c r="P97" s="81"/>
      <c r="Q97" s="81"/>
      <c r="R97" s="81"/>
      <c r="S97" s="81"/>
      <c r="T97" s="81"/>
      <c r="U97" s="81"/>
    </row>
    <row r="99" spans="3:21">
      <c r="D99" s="11" t="s">
        <v>177</v>
      </c>
      <c r="E99" s="11" t="s">
        <v>202</v>
      </c>
      <c r="F99" s="11" t="s">
        <v>1392</v>
      </c>
      <c r="G99" s="11" t="s">
        <v>1607</v>
      </c>
      <c r="H99" s="20" t="s">
        <v>1389</v>
      </c>
      <c r="I99" s="11" t="s">
        <v>3026</v>
      </c>
      <c r="K99" s="11" t="s">
        <v>3002</v>
      </c>
      <c r="P99" s="21" t="s">
        <v>184</v>
      </c>
      <c r="R99" s="21" t="s">
        <v>2574</v>
      </c>
      <c r="S99" s="21" t="s">
        <v>2425</v>
      </c>
      <c r="T99" s="21"/>
      <c r="U99" s="7" t="s">
        <v>185</v>
      </c>
    </row>
    <row r="100" spans="3:21" ht="14.25" customHeight="1">
      <c r="C100" s="309"/>
      <c r="D100" s="20" t="s">
        <v>177</v>
      </c>
      <c r="E100" s="11" t="s">
        <v>202</v>
      </c>
      <c r="F100" s="11" t="s">
        <v>1392</v>
      </c>
      <c r="G100" s="11" t="s">
        <v>1607</v>
      </c>
      <c r="H100" s="20" t="s">
        <v>1389</v>
      </c>
      <c r="I100" s="11" t="s">
        <v>3029</v>
      </c>
      <c r="J100" s="11" t="s">
        <v>3030</v>
      </c>
      <c r="K100" s="11" t="s">
        <v>3002</v>
      </c>
      <c r="N100" s="101"/>
      <c r="O100" s="101"/>
      <c r="P100" s="21" t="s">
        <v>184</v>
      </c>
      <c r="Q100" s="21"/>
      <c r="R100" s="21" t="s">
        <v>2574</v>
      </c>
      <c r="S100" s="21" t="s">
        <v>2425</v>
      </c>
      <c r="T100" s="21"/>
      <c r="U100" s="7" t="s">
        <v>185</v>
      </c>
    </row>
    <row r="101" spans="3:21" ht="14.25" customHeight="1">
      <c r="C101" s="309"/>
      <c r="D101" s="20" t="s">
        <v>177</v>
      </c>
      <c r="E101" s="11" t="s">
        <v>202</v>
      </c>
      <c r="F101" s="20" t="s">
        <v>1392</v>
      </c>
      <c r="G101" s="11" t="s">
        <v>1607</v>
      </c>
      <c r="H101" s="20" t="s">
        <v>1389</v>
      </c>
      <c r="I101" s="11" t="s">
        <v>3029</v>
      </c>
      <c r="J101" s="11" t="s">
        <v>3031</v>
      </c>
      <c r="K101" s="11" t="s">
        <v>3002</v>
      </c>
      <c r="N101" s="101"/>
      <c r="O101" s="101"/>
      <c r="P101" s="21" t="s">
        <v>184</v>
      </c>
      <c r="Q101" s="21"/>
      <c r="R101" s="21" t="s">
        <v>2574</v>
      </c>
      <c r="S101" s="21" t="s">
        <v>2425</v>
      </c>
      <c r="T101" s="21"/>
      <c r="U101" s="7" t="s">
        <v>185</v>
      </c>
    </row>
    <row r="102" spans="3:21">
      <c r="D102" s="11" t="s">
        <v>177</v>
      </c>
      <c r="E102" s="11" t="s">
        <v>202</v>
      </c>
      <c r="F102" s="11" t="s">
        <v>1392</v>
      </c>
      <c r="G102" s="11" t="s">
        <v>1607</v>
      </c>
      <c r="H102" s="20" t="s">
        <v>1389</v>
      </c>
      <c r="I102" s="11" t="s">
        <v>1657</v>
      </c>
      <c r="K102" s="11" t="s">
        <v>3002</v>
      </c>
      <c r="P102" s="21" t="s">
        <v>184</v>
      </c>
      <c r="R102" s="21" t="s">
        <v>2574</v>
      </c>
      <c r="S102" s="21" t="s">
        <v>2425</v>
      </c>
      <c r="T102" s="21"/>
      <c r="U102" s="7" t="s">
        <v>185</v>
      </c>
    </row>
    <row r="104" spans="3:21" ht="14.25" customHeight="1">
      <c r="C104" s="114"/>
      <c r="D104" s="80" t="s">
        <v>3003</v>
      </c>
      <c r="E104" s="81"/>
      <c r="F104" s="81"/>
      <c r="G104" s="81"/>
      <c r="H104" s="81"/>
      <c r="I104" s="81"/>
      <c r="J104" s="81"/>
      <c r="K104" s="81"/>
      <c r="L104" s="106"/>
      <c r="M104" s="81"/>
      <c r="N104" s="106"/>
      <c r="O104" s="106"/>
      <c r="P104" s="81"/>
      <c r="Q104" s="81"/>
      <c r="R104" s="81"/>
      <c r="S104" s="81"/>
      <c r="T104" s="81"/>
      <c r="U104" s="81"/>
    </row>
    <row r="106" spans="3:21">
      <c r="D106" s="11" t="s">
        <v>177</v>
      </c>
      <c r="E106" s="11" t="s">
        <v>202</v>
      </c>
      <c r="F106" s="11" t="s">
        <v>1392</v>
      </c>
      <c r="G106" s="11" t="s">
        <v>1607</v>
      </c>
      <c r="H106" s="20" t="s">
        <v>1389</v>
      </c>
      <c r="I106" s="11" t="s">
        <v>3026</v>
      </c>
      <c r="K106" s="11" t="s">
        <v>3003</v>
      </c>
      <c r="P106" s="21" t="s">
        <v>184</v>
      </c>
      <c r="R106" s="21" t="s">
        <v>2574</v>
      </c>
      <c r="S106" s="21" t="s">
        <v>2425</v>
      </c>
      <c r="T106" s="21"/>
      <c r="U106" s="7" t="s">
        <v>185</v>
      </c>
    </row>
    <row r="107" spans="3:21" ht="14.25" customHeight="1">
      <c r="C107" s="309"/>
      <c r="D107" s="20" t="s">
        <v>177</v>
      </c>
      <c r="E107" s="11" t="s">
        <v>202</v>
      </c>
      <c r="F107" s="11" t="s">
        <v>1392</v>
      </c>
      <c r="G107" s="11" t="s">
        <v>1607</v>
      </c>
      <c r="H107" s="20" t="s">
        <v>1389</v>
      </c>
      <c r="I107" s="11" t="s">
        <v>3029</v>
      </c>
      <c r="J107" s="11" t="s">
        <v>3030</v>
      </c>
      <c r="K107" s="11" t="s">
        <v>3003</v>
      </c>
      <c r="N107" s="101"/>
      <c r="O107" s="101"/>
      <c r="P107" s="21" t="s">
        <v>184</v>
      </c>
      <c r="Q107" s="21"/>
      <c r="R107" s="21" t="s">
        <v>2574</v>
      </c>
      <c r="S107" s="21" t="s">
        <v>2425</v>
      </c>
      <c r="T107" s="21"/>
      <c r="U107" s="7" t="s">
        <v>185</v>
      </c>
    </row>
    <row r="108" spans="3:21" ht="14.25" customHeight="1">
      <c r="C108" s="309"/>
      <c r="D108" s="20" t="s">
        <v>177</v>
      </c>
      <c r="E108" s="11" t="s">
        <v>202</v>
      </c>
      <c r="F108" s="20" t="s">
        <v>1392</v>
      </c>
      <c r="G108" s="11" t="s">
        <v>1607</v>
      </c>
      <c r="H108" s="20" t="s">
        <v>1389</v>
      </c>
      <c r="I108" s="11" t="s">
        <v>3029</v>
      </c>
      <c r="J108" s="11" t="s">
        <v>3031</v>
      </c>
      <c r="K108" s="11" t="s">
        <v>3003</v>
      </c>
      <c r="N108" s="101"/>
      <c r="O108" s="101"/>
      <c r="P108" s="21" t="s">
        <v>184</v>
      </c>
      <c r="Q108" s="21"/>
      <c r="R108" s="21" t="s">
        <v>2574</v>
      </c>
      <c r="S108" s="21" t="s">
        <v>2425</v>
      </c>
      <c r="T108" s="21"/>
      <c r="U108" s="7" t="s">
        <v>185</v>
      </c>
    </row>
    <row r="109" spans="3:21">
      <c r="D109" s="11" t="s">
        <v>177</v>
      </c>
      <c r="E109" s="11" t="s">
        <v>202</v>
      </c>
      <c r="F109" s="11" t="s">
        <v>1392</v>
      </c>
      <c r="G109" s="11" t="s">
        <v>1607</v>
      </c>
      <c r="H109" s="20" t="s">
        <v>1389</v>
      </c>
      <c r="I109" s="11" t="s">
        <v>1657</v>
      </c>
      <c r="K109" s="11" t="s">
        <v>3003</v>
      </c>
      <c r="P109" s="21" t="s">
        <v>184</v>
      </c>
      <c r="R109" s="21" t="s">
        <v>2574</v>
      </c>
      <c r="S109" s="21" t="s">
        <v>2425</v>
      </c>
      <c r="T109" s="21"/>
      <c r="U109" s="7" t="s">
        <v>185</v>
      </c>
    </row>
    <row r="111" spans="3:21" ht="14.25" customHeight="1">
      <c r="C111" s="34" t="s">
        <v>232</v>
      </c>
      <c r="D111" s="34"/>
      <c r="E111" s="33"/>
      <c r="F111" s="33"/>
      <c r="G111" s="33"/>
      <c r="H111" s="33"/>
      <c r="I111" s="33"/>
      <c r="J111" s="33"/>
      <c r="K111" s="33"/>
      <c r="L111" s="33"/>
      <c r="M111" s="33"/>
      <c r="N111" s="33"/>
      <c r="O111" s="33"/>
      <c r="P111" s="33"/>
      <c r="Q111" s="33"/>
      <c r="R111" s="33"/>
      <c r="S111" s="33"/>
      <c r="T111" s="33"/>
      <c r="U111" s="33"/>
    </row>
    <row r="113" spans="2:21">
      <c r="D113" s="11" t="s">
        <v>177</v>
      </c>
      <c r="E113" s="11" t="s">
        <v>202</v>
      </c>
      <c r="F113" s="11" t="s">
        <v>232</v>
      </c>
      <c r="H113" s="20" t="s">
        <v>1389</v>
      </c>
      <c r="I113" s="11" t="s">
        <v>3026</v>
      </c>
      <c r="P113" s="21" t="s">
        <v>184</v>
      </c>
      <c r="R113" s="21" t="s">
        <v>2574</v>
      </c>
      <c r="S113" s="21" t="s">
        <v>2425</v>
      </c>
      <c r="T113" s="21"/>
      <c r="U113" s="7" t="s">
        <v>185</v>
      </c>
    </row>
    <row r="114" spans="2:21" ht="14.25" customHeight="1">
      <c r="B114" s="309"/>
      <c r="C114" s="309"/>
      <c r="D114" s="20" t="s">
        <v>177</v>
      </c>
      <c r="E114" s="11" t="s">
        <v>202</v>
      </c>
      <c r="F114" s="20" t="s">
        <v>232</v>
      </c>
      <c r="G114" s="7"/>
      <c r="H114" s="20" t="s">
        <v>1389</v>
      </c>
      <c r="I114" s="11" t="s">
        <v>3029</v>
      </c>
      <c r="J114" s="11" t="s">
        <v>3030</v>
      </c>
      <c r="N114" s="101"/>
      <c r="O114" s="101"/>
      <c r="P114" s="21" t="s">
        <v>184</v>
      </c>
      <c r="Q114" s="21"/>
      <c r="R114" s="21" t="s">
        <v>2574</v>
      </c>
      <c r="S114" s="21" t="s">
        <v>2425</v>
      </c>
      <c r="T114" s="21"/>
      <c r="U114" s="7" t="s">
        <v>185</v>
      </c>
    </row>
    <row r="115" spans="2:21" ht="14.25" customHeight="1">
      <c r="B115" s="309"/>
      <c r="C115" s="309"/>
      <c r="D115" s="20" t="s">
        <v>177</v>
      </c>
      <c r="E115" s="11" t="s">
        <v>202</v>
      </c>
      <c r="F115" s="20" t="s">
        <v>232</v>
      </c>
      <c r="G115" s="7"/>
      <c r="H115" s="20" t="s">
        <v>1389</v>
      </c>
      <c r="I115" s="11" t="s">
        <v>3029</v>
      </c>
      <c r="J115" s="11" t="s">
        <v>3031</v>
      </c>
      <c r="N115" s="101"/>
      <c r="O115" s="101"/>
      <c r="P115" s="21" t="s">
        <v>184</v>
      </c>
      <c r="Q115" s="21"/>
      <c r="R115" s="21" t="s">
        <v>2574</v>
      </c>
      <c r="S115" s="21" t="s">
        <v>2425</v>
      </c>
      <c r="T115" s="21"/>
      <c r="U115" s="7" t="s">
        <v>185</v>
      </c>
    </row>
    <row r="116" spans="2:21">
      <c r="D116" s="11" t="s">
        <v>177</v>
      </c>
      <c r="E116" s="11" t="s">
        <v>202</v>
      </c>
      <c r="F116" s="11" t="s">
        <v>232</v>
      </c>
      <c r="H116" s="20" t="s">
        <v>1389</v>
      </c>
      <c r="I116" s="11" t="s">
        <v>1657</v>
      </c>
      <c r="P116" s="21" t="s">
        <v>184</v>
      </c>
      <c r="R116" s="21" t="s">
        <v>2574</v>
      </c>
      <c r="S116" s="21" t="s">
        <v>2425</v>
      </c>
      <c r="T116" s="21"/>
      <c r="U116" s="7" t="s">
        <v>185</v>
      </c>
    </row>
    <row r="118" spans="2:21" ht="18">
      <c r="B118" s="28" t="s">
        <v>2600</v>
      </c>
      <c r="C118" s="27"/>
      <c r="D118" s="27"/>
      <c r="E118" s="27"/>
      <c r="F118" s="27"/>
      <c r="G118" s="27"/>
      <c r="H118" s="27"/>
      <c r="I118" s="27"/>
      <c r="J118" s="27"/>
      <c r="K118" s="27"/>
      <c r="L118" s="27"/>
      <c r="M118" s="27"/>
      <c r="N118" s="27"/>
      <c r="O118" s="27"/>
      <c r="P118" s="27"/>
      <c r="Q118" s="27"/>
      <c r="R118" s="27"/>
      <c r="S118" s="27"/>
      <c r="T118" s="27"/>
      <c r="U118" s="27"/>
    </row>
    <row r="120" spans="2:21" ht="14.25" customHeight="1">
      <c r="B120" s="114"/>
      <c r="C120" s="34" t="s">
        <v>182</v>
      </c>
      <c r="D120" s="34"/>
      <c r="E120" s="33"/>
      <c r="F120" s="33"/>
      <c r="G120" s="33"/>
      <c r="H120" s="33"/>
      <c r="I120" s="33"/>
      <c r="J120" s="33"/>
      <c r="K120" s="33"/>
      <c r="L120" s="33"/>
      <c r="M120" s="33"/>
      <c r="N120" s="33"/>
      <c r="O120" s="33"/>
      <c r="P120" s="33"/>
      <c r="Q120" s="33"/>
      <c r="R120" s="33"/>
      <c r="S120" s="33"/>
      <c r="T120" s="33"/>
      <c r="U120" s="33"/>
    </row>
    <row r="122" spans="2:21">
      <c r="D122" s="11" t="s">
        <v>177</v>
      </c>
      <c r="E122" s="11" t="s">
        <v>202</v>
      </c>
      <c r="F122" s="11" t="s">
        <v>182</v>
      </c>
      <c r="H122" s="11" t="s">
        <v>1389</v>
      </c>
      <c r="I122" s="11" t="s">
        <v>3026</v>
      </c>
      <c r="K122" s="101" t="s">
        <v>3027</v>
      </c>
      <c r="P122" s="21" t="s">
        <v>196</v>
      </c>
      <c r="Q122" s="11" t="s">
        <v>3022</v>
      </c>
      <c r="S122" s="21"/>
      <c r="T122" s="21"/>
      <c r="U122" s="7" t="s">
        <v>207</v>
      </c>
    </row>
    <row r="123" spans="2:21" ht="14.25" customHeight="1">
      <c r="B123" s="309"/>
      <c r="C123" s="309"/>
      <c r="D123" s="20" t="s">
        <v>177</v>
      </c>
      <c r="E123" s="11" t="s">
        <v>202</v>
      </c>
      <c r="F123" s="20" t="s">
        <v>182</v>
      </c>
      <c r="G123" s="7"/>
      <c r="H123" s="11" t="s">
        <v>1389</v>
      </c>
      <c r="I123" s="11" t="s">
        <v>3026</v>
      </c>
      <c r="K123" s="101" t="s">
        <v>3028</v>
      </c>
      <c r="L123" s="7"/>
      <c r="M123" s="7"/>
      <c r="P123" s="21" t="s">
        <v>196</v>
      </c>
      <c r="Q123" s="21" t="s">
        <v>3022</v>
      </c>
      <c r="R123" s="21"/>
      <c r="S123" s="21"/>
      <c r="T123" s="21"/>
      <c r="U123" s="7" t="s">
        <v>207</v>
      </c>
    </row>
    <row r="124" spans="2:21" ht="14.25" customHeight="1">
      <c r="B124" s="309"/>
      <c r="C124" s="309"/>
      <c r="D124" s="20" t="s">
        <v>177</v>
      </c>
      <c r="E124" s="11" t="s">
        <v>202</v>
      </c>
      <c r="F124" s="20" t="s">
        <v>182</v>
      </c>
      <c r="G124" s="7"/>
      <c r="H124" s="11" t="s">
        <v>1389</v>
      </c>
      <c r="I124" s="11" t="s">
        <v>3029</v>
      </c>
      <c r="J124" s="11" t="s">
        <v>3030</v>
      </c>
      <c r="K124" s="101" t="s">
        <v>3027</v>
      </c>
      <c r="L124" s="7"/>
      <c r="M124" s="7"/>
      <c r="P124" s="21" t="s">
        <v>196</v>
      </c>
      <c r="Q124" s="21" t="s">
        <v>3022</v>
      </c>
      <c r="R124" s="21"/>
      <c r="S124" s="21"/>
      <c r="T124" s="21"/>
      <c r="U124" s="7" t="s">
        <v>207</v>
      </c>
    </row>
    <row r="125" spans="2:21">
      <c r="D125" s="11" t="s">
        <v>177</v>
      </c>
      <c r="E125" s="11" t="s">
        <v>202</v>
      </c>
      <c r="F125" s="11" t="s">
        <v>182</v>
      </c>
      <c r="H125" s="11" t="s">
        <v>1389</v>
      </c>
      <c r="I125" s="11" t="s">
        <v>3029</v>
      </c>
      <c r="J125" s="11" t="s">
        <v>3030</v>
      </c>
      <c r="K125" s="101" t="s">
        <v>3028</v>
      </c>
      <c r="P125" s="21" t="s">
        <v>196</v>
      </c>
      <c r="Q125" s="11" t="s">
        <v>3022</v>
      </c>
      <c r="S125" s="21"/>
      <c r="T125" s="21"/>
      <c r="U125" s="7" t="s">
        <v>207</v>
      </c>
    </row>
    <row r="126" spans="2:21" ht="14.25" customHeight="1">
      <c r="B126" s="309"/>
      <c r="C126" s="309"/>
      <c r="D126" s="20" t="s">
        <v>177</v>
      </c>
      <c r="E126" s="11" t="s">
        <v>202</v>
      </c>
      <c r="F126" s="20" t="s">
        <v>182</v>
      </c>
      <c r="G126" s="7"/>
      <c r="H126" s="11" t="s">
        <v>1389</v>
      </c>
      <c r="I126" s="11" t="s">
        <v>3029</v>
      </c>
      <c r="J126" s="11" t="s">
        <v>3031</v>
      </c>
      <c r="K126" s="101" t="s">
        <v>3027</v>
      </c>
      <c r="L126" s="7"/>
      <c r="M126" s="7"/>
      <c r="P126" s="21" t="s">
        <v>196</v>
      </c>
      <c r="Q126" s="21" t="s">
        <v>3022</v>
      </c>
      <c r="R126" s="21"/>
      <c r="S126" s="21"/>
      <c r="T126" s="21"/>
      <c r="U126" s="7" t="s">
        <v>207</v>
      </c>
    </row>
    <row r="127" spans="2:21">
      <c r="D127" s="11" t="s">
        <v>177</v>
      </c>
      <c r="E127" s="11" t="s">
        <v>202</v>
      </c>
      <c r="F127" s="11" t="s">
        <v>182</v>
      </c>
      <c r="H127" s="11" t="s">
        <v>1389</v>
      </c>
      <c r="I127" s="11" t="s">
        <v>3029</v>
      </c>
      <c r="J127" s="11" t="s">
        <v>3031</v>
      </c>
      <c r="K127" s="101" t="s">
        <v>3028</v>
      </c>
      <c r="P127" s="21" t="s">
        <v>196</v>
      </c>
      <c r="Q127" s="11" t="s">
        <v>3022</v>
      </c>
      <c r="S127" s="21"/>
      <c r="T127" s="21"/>
      <c r="U127" s="7" t="s">
        <v>207</v>
      </c>
    </row>
    <row r="128" spans="2:21" ht="14.25" customHeight="1">
      <c r="B128" s="309"/>
      <c r="C128" s="309"/>
      <c r="D128" s="20" t="s">
        <v>177</v>
      </c>
      <c r="E128" s="11" t="s">
        <v>202</v>
      </c>
      <c r="F128" s="98" t="s">
        <v>182</v>
      </c>
      <c r="G128" s="7"/>
      <c r="H128" s="11" t="s">
        <v>1389</v>
      </c>
      <c r="I128" s="11" t="s">
        <v>1657</v>
      </c>
      <c r="K128" s="101" t="s">
        <v>3027</v>
      </c>
      <c r="L128" s="7"/>
      <c r="M128" s="7"/>
      <c r="P128" s="21" t="s">
        <v>196</v>
      </c>
      <c r="Q128" s="21" t="s">
        <v>3022</v>
      </c>
      <c r="R128" s="21"/>
      <c r="S128" s="21"/>
      <c r="T128" s="21"/>
      <c r="U128" s="7" t="s">
        <v>207</v>
      </c>
    </row>
    <row r="129" spans="3:21" ht="14.25" customHeight="1">
      <c r="C129" s="309"/>
      <c r="D129" s="20" t="s">
        <v>177</v>
      </c>
      <c r="E129" s="11" t="s">
        <v>202</v>
      </c>
      <c r="F129" s="98" t="s">
        <v>182</v>
      </c>
      <c r="G129" s="7"/>
      <c r="H129" s="11" t="s">
        <v>1389</v>
      </c>
      <c r="I129" s="11" t="s">
        <v>1657</v>
      </c>
      <c r="K129" s="101" t="s">
        <v>3028</v>
      </c>
      <c r="L129" s="7"/>
      <c r="M129" s="7"/>
      <c r="P129" s="21" t="s">
        <v>196</v>
      </c>
      <c r="Q129" s="21" t="s">
        <v>3022</v>
      </c>
      <c r="R129" s="21"/>
      <c r="S129" s="21"/>
      <c r="T129" s="21"/>
      <c r="U129" s="7" t="s">
        <v>207</v>
      </c>
    </row>
    <row r="130" spans="3:21">
      <c r="D130" s="736"/>
      <c r="E130" s="310"/>
    </row>
    <row r="131" spans="3:21" ht="14.25" customHeight="1">
      <c r="C131" s="34" t="s">
        <v>3032</v>
      </c>
      <c r="D131" s="34"/>
      <c r="E131" s="33"/>
      <c r="F131" s="33"/>
      <c r="G131" s="33"/>
      <c r="H131" s="33"/>
      <c r="I131" s="33"/>
      <c r="J131" s="33"/>
      <c r="K131" s="33"/>
      <c r="L131" s="33"/>
      <c r="M131" s="33"/>
      <c r="N131" s="33"/>
      <c r="O131" s="33"/>
      <c r="P131" s="33"/>
      <c r="Q131" s="33"/>
      <c r="R131" s="33"/>
      <c r="S131" s="33"/>
      <c r="T131" s="33"/>
      <c r="U131" s="33"/>
    </row>
    <row r="133" spans="3:21">
      <c r="D133" s="11" t="s">
        <v>177</v>
      </c>
      <c r="E133" s="11" t="s">
        <v>202</v>
      </c>
      <c r="F133" s="11" t="s">
        <v>194</v>
      </c>
      <c r="H133" s="11" t="s">
        <v>1389</v>
      </c>
      <c r="I133" s="11" t="s">
        <v>3026</v>
      </c>
      <c r="K133" s="101"/>
      <c r="P133" s="21" t="s">
        <v>196</v>
      </c>
      <c r="Q133" s="11" t="s">
        <v>2829</v>
      </c>
      <c r="S133" s="21"/>
      <c r="T133" s="21"/>
      <c r="U133" s="7" t="s">
        <v>1582</v>
      </c>
    </row>
    <row r="134" spans="3:21" ht="14.25" customHeight="1">
      <c r="C134" s="309"/>
      <c r="D134" s="20" t="s">
        <v>177</v>
      </c>
      <c r="E134" s="11" t="s">
        <v>202</v>
      </c>
      <c r="F134" s="20" t="s">
        <v>194</v>
      </c>
      <c r="G134" s="7"/>
      <c r="H134" s="11" t="s">
        <v>1389</v>
      </c>
      <c r="I134" s="11" t="s">
        <v>3029</v>
      </c>
      <c r="J134" s="11" t="s">
        <v>3030</v>
      </c>
      <c r="K134" s="101"/>
      <c r="N134" s="101"/>
      <c r="O134" s="101"/>
      <c r="P134" s="21" t="s">
        <v>196</v>
      </c>
      <c r="Q134" s="21" t="s">
        <v>2829</v>
      </c>
      <c r="R134" s="21"/>
      <c r="S134" s="21"/>
      <c r="T134" s="21"/>
      <c r="U134" s="7" t="s">
        <v>1582</v>
      </c>
    </row>
    <row r="135" spans="3:21" ht="14.25" customHeight="1">
      <c r="C135" s="309"/>
      <c r="D135" s="20" t="s">
        <v>177</v>
      </c>
      <c r="E135" s="11" t="s">
        <v>202</v>
      </c>
      <c r="F135" s="20" t="s">
        <v>194</v>
      </c>
      <c r="G135" s="7"/>
      <c r="H135" s="11" t="s">
        <v>1389</v>
      </c>
      <c r="I135" s="11" t="s">
        <v>3029</v>
      </c>
      <c r="J135" s="11" t="s">
        <v>3031</v>
      </c>
      <c r="K135" s="101"/>
      <c r="N135" s="101"/>
      <c r="O135" s="101"/>
      <c r="P135" s="21" t="s">
        <v>196</v>
      </c>
      <c r="Q135" s="21" t="s">
        <v>2829</v>
      </c>
      <c r="R135" s="21"/>
      <c r="S135" s="21"/>
      <c r="T135" s="21"/>
      <c r="U135" s="7" t="s">
        <v>1582</v>
      </c>
    </row>
    <row r="136" spans="3:21" ht="14.25" customHeight="1">
      <c r="C136" s="309"/>
      <c r="D136" s="20" t="s">
        <v>177</v>
      </c>
      <c r="E136" s="11" t="s">
        <v>202</v>
      </c>
      <c r="F136" s="98" t="s">
        <v>194</v>
      </c>
      <c r="G136" s="7"/>
      <c r="H136" s="11" t="s">
        <v>1389</v>
      </c>
      <c r="I136" s="11" t="s">
        <v>1657</v>
      </c>
      <c r="K136" s="101"/>
      <c r="N136" s="101"/>
      <c r="O136" s="101"/>
      <c r="P136" s="21" t="s">
        <v>196</v>
      </c>
      <c r="Q136" s="11" t="s">
        <v>2829</v>
      </c>
      <c r="S136" s="21"/>
      <c r="T136" s="21"/>
      <c r="U136" s="7" t="s">
        <v>1582</v>
      </c>
    </row>
    <row r="138" spans="3:21" ht="14.25" customHeight="1">
      <c r="C138" s="34" t="s">
        <v>3001</v>
      </c>
      <c r="D138" s="34"/>
      <c r="E138" s="33"/>
      <c r="F138" s="33"/>
      <c r="G138" s="33"/>
      <c r="H138" s="33"/>
      <c r="I138" s="33"/>
      <c r="J138" s="33"/>
      <c r="K138" s="33"/>
      <c r="L138" s="33"/>
      <c r="M138" s="33"/>
      <c r="N138" s="33"/>
      <c r="O138" s="33"/>
      <c r="P138" s="33"/>
      <c r="Q138" s="33"/>
      <c r="R138" s="33"/>
      <c r="S138" s="33"/>
      <c r="T138" s="33"/>
      <c r="U138" s="33"/>
    </row>
    <row r="140" spans="3:21" ht="14.25" customHeight="1">
      <c r="C140" s="114"/>
      <c r="D140" s="80" t="s">
        <v>3002</v>
      </c>
      <c r="E140" s="81"/>
      <c r="F140" s="81"/>
      <c r="G140" s="81"/>
      <c r="H140" s="81"/>
      <c r="I140" s="81"/>
      <c r="J140" s="81"/>
      <c r="K140" s="81"/>
      <c r="L140" s="106"/>
      <c r="M140" s="81"/>
      <c r="N140" s="106"/>
      <c r="O140" s="106"/>
      <c r="P140" s="81"/>
      <c r="Q140" s="81"/>
      <c r="R140" s="81"/>
      <c r="S140" s="81"/>
      <c r="T140" s="81"/>
      <c r="U140" s="81"/>
    </row>
    <row r="142" spans="3:21">
      <c r="D142" s="11" t="s">
        <v>177</v>
      </c>
      <c r="E142" s="11" t="s">
        <v>202</v>
      </c>
      <c r="F142" s="11" t="s">
        <v>1392</v>
      </c>
      <c r="G142" s="11" t="s">
        <v>1607</v>
      </c>
      <c r="H142" s="20" t="s">
        <v>1389</v>
      </c>
      <c r="I142" s="11" t="s">
        <v>3026</v>
      </c>
      <c r="K142" s="11" t="s">
        <v>3002</v>
      </c>
      <c r="P142" s="21" t="s">
        <v>196</v>
      </c>
      <c r="Q142" s="11" t="s">
        <v>2829</v>
      </c>
      <c r="S142" s="21"/>
      <c r="T142" s="21"/>
      <c r="U142" s="7" t="s">
        <v>1582</v>
      </c>
    </row>
    <row r="143" spans="3:21" ht="14.25" customHeight="1">
      <c r="C143" s="309"/>
      <c r="D143" s="20" t="s">
        <v>177</v>
      </c>
      <c r="E143" s="11" t="s">
        <v>202</v>
      </c>
      <c r="F143" s="11" t="s">
        <v>1392</v>
      </c>
      <c r="G143" s="11" t="s">
        <v>1607</v>
      </c>
      <c r="H143" s="20" t="s">
        <v>1389</v>
      </c>
      <c r="I143" s="11" t="s">
        <v>3029</v>
      </c>
      <c r="J143" s="11" t="s">
        <v>3030</v>
      </c>
      <c r="K143" s="11" t="s">
        <v>3002</v>
      </c>
      <c r="N143" s="101"/>
      <c r="O143" s="101"/>
      <c r="P143" s="21" t="s">
        <v>196</v>
      </c>
      <c r="Q143" s="21" t="s">
        <v>2829</v>
      </c>
      <c r="R143" s="21"/>
      <c r="S143" s="21"/>
      <c r="T143" s="21"/>
      <c r="U143" s="7" t="s">
        <v>1582</v>
      </c>
    </row>
    <row r="144" spans="3:21" ht="14.25" customHeight="1">
      <c r="C144" s="309"/>
      <c r="D144" s="20" t="s">
        <v>177</v>
      </c>
      <c r="E144" s="11" t="s">
        <v>202</v>
      </c>
      <c r="F144" s="20" t="s">
        <v>1392</v>
      </c>
      <c r="G144" s="11" t="s">
        <v>1607</v>
      </c>
      <c r="H144" s="20" t="s">
        <v>1389</v>
      </c>
      <c r="I144" s="11" t="s">
        <v>3029</v>
      </c>
      <c r="J144" s="11" t="s">
        <v>3031</v>
      </c>
      <c r="K144" s="11" t="s">
        <v>3002</v>
      </c>
      <c r="N144" s="101"/>
      <c r="O144" s="101"/>
      <c r="P144" s="21" t="s">
        <v>196</v>
      </c>
      <c r="Q144" s="21" t="s">
        <v>2829</v>
      </c>
      <c r="R144" s="21"/>
      <c r="S144" s="21"/>
      <c r="T144" s="21"/>
      <c r="U144" s="7" t="s">
        <v>1582</v>
      </c>
    </row>
    <row r="145" spans="3:21">
      <c r="D145" s="11" t="s">
        <v>177</v>
      </c>
      <c r="E145" s="11" t="s">
        <v>202</v>
      </c>
      <c r="F145" s="11" t="s">
        <v>1392</v>
      </c>
      <c r="G145" s="11" t="s">
        <v>1607</v>
      </c>
      <c r="H145" s="20" t="s">
        <v>1389</v>
      </c>
      <c r="I145" s="11" t="s">
        <v>1657</v>
      </c>
      <c r="K145" s="11" t="s">
        <v>3002</v>
      </c>
      <c r="P145" s="21" t="s">
        <v>196</v>
      </c>
      <c r="Q145" s="11" t="s">
        <v>2829</v>
      </c>
      <c r="S145" s="21"/>
      <c r="T145" s="21"/>
      <c r="U145" s="7" t="s">
        <v>1582</v>
      </c>
    </row>
    <row r="147" spans="3:21" ht="14.25" customHeight="1">
      <c r="C147" s="114"/>
      <c r="D147" s="80" t="s">
        <v>3003</v>
      </c>
      <c r="E147" s="81"/>
      <c r="F147" s="81"/>
      <c r="G147" s="81"/>
      <c r="H147" s="81"/>
      <c r="I147" s="81"/>
      <c r="J147" s="81"/>
      <c r="K147" s="81"/>
      <c r="L147" s="106"/>
      <c r="M147" s="81"/>
      <c r="N147" s="106"/>
      <c r="O147" s="106"/>
      <c r="P147" s="81"/>
      <c r="Q147" s="81"/>
      <c r="R147" s="81"/>
      <c r="S147" s="81"/>
      <c r="T147" s="81"/>
      <c r="U147" s="81"/>
    </row>
    <row r="149" spans="3:21">
      <c r="D149" s="11" t="s">
        <v>177</v>
      </c>
      <c r="E149" s="11" t="s">
        <v>202</v>
      </c>
      <c r="F149" s="11" t="s">
        <v>1392</v>
      </c>
      <c r="G149" s="11" t="s">
        <v>1607</v>
      </c>
      <c r="H149" s="20" t="s">
        <v>1389</v>
      </c>
      <c r="I149" s="11" t="s">
        <v>3026</v>
      </c>
      <c r="K149" s="11" t="s">
        <v>3003</v>
      </c>
      <c r="P149" s="21" t="s">
        <v>196</v>
      </c>
      <c r="Q149" s="11" t="s">
        <v>2829</v>
      </c>
      <c r="S149" s="21"/>
      <c r="T149" s="21"/>
      <c r="U149" s="7" t="s">
        <v>1582</v>
      </c>
    </row>
    <row r="150" spans="3:21" ht="14.25" customHeight="1">
      <c r="C150" s="309"/>
      <c r="D150" s="20" t="s">
        <v>177</v>
      </c>
      <c r="E150" s="11" t="s">
        <v>202</v>
      </c>
      <c r="F150" s="11" t="s">
        <v>1392</v>
      </c>
      <c r="G150" s="11" t="s">
        <v>1607</v>
      </c>
      <c r="H150" s="20" t="s">
        <v>1389</v>
      </c>
      <c r="I150" s="11" t="s">
        <v>3029</v>
      </c>
      <c r="J150" s="11" t="s">
        <v>3030</v>
      </c>
      <c r="K150" s="11" t="s">
        <v>3003</v>
      </c>
      <c r="N150" s="101"/>
      <c r="O150" s="101"/>
      <c r="P150" s="21" t="s">
        <v>196</v>
      </c>
      <c r="Q150" s="21" t="s">
        <v>2829</v>
      </c>
      <c r="R150" s="21"/>
      <c r="S150" s="21"/>
      <c r="T150" s="21"/>
      <c r="U150" s="7" t="s">
        <v>1582</v>
      </c>
    </row>
    <row r="151" spans="3:21" ht="14.25" customHeight="1">
      <c r="C151" s="309"/>
      <c r="D151" s="20" t="s">
        <v>177</v>
      </c>
      <c r="E151" s="11" t="s">
        <v>202</v>
      </c>
      <c r="F151" s="20" t="s">
        <v>1392</v>
      </c>
      <c r="G151" s="11" t="s">
        <v>1607</v>
      </c>
      <c r="H151" s="20" t="s">
        <v>1389</v>
      </c>
      <c r="I151" s="11" t="s">
        <v>3029</v>
      </c>
      <c r="J151" s="11" t="s">
        <v>3031</v>
      </c>
      <c r="K151" s="11" t="s">
        <v>3003</v>
      </c>
      <c r="N151" s="101"/>
      <c r="O151" s="101"/>
      <c r="P151" s="21" t="s">
        <v>196</v>
      </c>
      <c r="Q151" s="21" t="s">
        <v>2829</v>
      </c>
      <c r="R151" s="21"/>
      <c r="S151" s="21"/>
      <c r="T151" s="21"/>
      <c r="U151" s="7" t="s">
        <v>1582</v>
      </c>
    </row>
    <row r="152" spans="3:21">
      <c r="D152" s="11" t="s">
        <v>177</v>
      </c>
      <c r="E152" s="11" t="s">
        <v>202</v>
      </c>
      <c r="F152" s="11" t="s">
        <v>1392</v>
      </c>
      <c r="G152" s="11" t="s">
        <v>1607</v>
      </c>
      <c r="H152" s="20" t="s">
        <v>1389</v>
      </c>
      <c r="I152" s="11" t="s">
        <v>1657</v>
      </c>
      <c r="K152" s="11" t="s">
        <v>3003</v>
      </c>
      <c r="P152" s="21" t="s">
        <v>196</v>
      </c>
      <c r="Q152" s="11" t="s">
        <v>2829</v>
      </c>
      <c r="S152" s="21"/>
      <c r="T152" s="21"/>
      <c r="U152" s="7" t="s">
        <v>1582</v>
      </c>
    </row>
    <row r="154" spans="3:21" ht="14.25" customHeight="1">
      <c r="C154" s="34" t="s">
        <v>232</v>
      </c>
      <c r="D154" s="34"/>
      <c r="E154" s="33"/>
      <c r="F154" s="33"/>
      <c r="G154" s="33"/>
      <c r="H154" s="33"/>
      <c r="I154" s="33"/>
      <c r="J154" s="33"/>
      <c r="K154" s="33"/>
      <c r="L154" s="33"/>
      <c r="M154" s="33"/>
      <c r="N154" s="33"/>
      <c r="O154" s="33"/>
      <c r="P154" s="33"/>
      <c r="Q154" s="33"/>
      <c r="R154" s="33"/>
      <c r="S154" s="33"/>
      <c r="T154" s="33"/>
      <c r="U154" s="33"/>
    </row>
    <row r="156" spans="3:21">
      <c r="D156" s="11" t="s">
        <v>177</v>
      </c>
      <c r="E156" s="11" t="s">
        <v>202</v>
      </c>
      <c r="F156" s="11" t="s">
        <v>232</v>
      </c>
      <c r="H156" s="20" t="s">
        <v>1389</v>
      </c>
      <c r="I156" s="11" t="s">
        <v>3026</v>
      </c>
      <c r="P156" s="21" t="s">
        <v>196</v>
      </c>
      <c r="Q156" s="11" t="s">
        <v>3023</v>
      </c>
      <c r="S156" s="21"/>
      <c r="T156" s="21"/>
      <c r="U156" s="7" t="s">
        <v>1582</v>
      </c>
    </row>
    <row r="157" spans="3:21" ht="14.25" customHeight="1">
      <c r="C157" s="309"/>
      <c r="D157" s="20" t="s">
        <v>177</v>
      </c>
      <c r="E157" s="11" t="s">
        <v>202</v>
      </c>
      <c r="F157" s="20" t="s">
        <v>232</v>
      </c>
      <c r="G157" s="7"/>
      <c r="H157" s="20" t="s">
        <v>1389</v>
      </c>
      <c r="I157" s="11" t="s">
        <v>3029</v>
      </c>
      <c r="J157" s="11" t="s">
        <v>3030</v>
      </c>
      <c r="N157" s="101"/>
      <c r="O157" s="101"/>
      <c r="P157" s="21" t="s">
        <v>196</v>
      </c>
      <c r="Q157" s="21" t="s">
        <v>3023</v>
      </c>
      <c r="R157" s="21"/>
      <c r="S157" s="21"/>
      <c r="T157" s="21"/>
      <c r="U157" s="7" t="s">
        <v>1582</v>
      </c>
    </row>
    <row r="158" spans="3:21" ht="14.25" customHeight="1">
      <c r="C158" s="309"/>
      <c r="D158" s="20" t="s">
        <v>177</v>
      </c>
      <c r="E158" s="11" t="s">
        <v>202</v>
      </c>
      <c r="F158" s="20" t="s">
        <v>232</v>
      </c>
      <c r="G158" s="7"/>
      <c r="H158" s="20" t="s">
        <v>1389</v>
      </c>
      <c r="I158" s="11" t="s">
        <v>3029</v>
      </c>
      <c r="J158" s="11" t="s">
        <v>3031</v>
      </c>
      <c r="N158" s="101"/>
      <c r="O158" s="101"/>
      <c r="P158" s="21" t="s">
        <v>196</v>
      </c>
      <c r="Q158" s="21" t="s">
        <v>3023</v>
      </c>
      <c r="R158" s="21"/>
      <c r="S158" s="21"/>
      <c r="T158" s="21"/>
      <c r="U158" s="7" t="s">
        <v>1582</v>
      </c>
    </row>
    <row r="159" spans="3:21">
      <c r="D159" s="11" t="s">
        <v>177</v>
      </c>
      <c r="E159" s="11" t="s">
        <v>202</v>
      </c>
      <c r="F159" s="11" t="s">
        <v>232</v>
      </c>
      <c r="H159" s="20" t="s">
        <v>1389</v>
      </c>
      <c r="I159" s="11" t="s">
        <v>1657</v>
      </c>
      <c r="P159" s="21" t="s">
        <v>196</v>
      </c>
      <c r="Q159" s="11" t="s">
        <v>3023</v>
      </c>
      <c r="S159" s="21"/>
      <c r="T159" s="21"/>
      <c r="U159" s="7" t="s">
        <v>1582</v>
      </c>
    </row>
    <row r="161" spans="2:21" ht="14.25" customHeight="1">
      <c r="B161" s="114"/>
      <c r="C161" s="34" t="s">
        <v>3024</v>
      </c>
      <c r="D161" s="34"/>
      <c r="E161" s="33"/>
      <c r="F161" s="33"/>
      <c r="G161" s="33"/>
      <c r="H161" s="33"/>
      <c r="I161" s="33"/>
      <c r="J161" s="33"/>
      <c r="K161" s="33"/>
      <c r="L161" s="33"/>
      <c r="M161" s="33"/>
      <c r="N161" s="33"/>
      <c r="O161" s="33"/>
      <c r="P161" s="33"/>
      <c r="Q161" s="33"/>
      <c r="R161" s="33"/>
      <c r="S161" s="33"/>
      <c r="T161" s="33"/>
      <c r="U161" s="33"/>
    </row>
    <row r="163" spans="2:21">
      <c r="D163" s="11" t="s">
        <v>177</v>
      </c>
      <c r="E163" s="11" t="s">
        <v>202</v>
      </c>
      <c r="F163" s="11" t="s">
        <v>3024</v>
      </c>
      <c r="H163" s="20" t="s">
        <v>1389</v>
      </c>
      <c r="I163" s="11" t="s">
        <v>3033</v>
      </c>
      <c r="P163" s="308" t="s">
        <v>196</v>
      </c>
      <c r="Q163" s="11" t="s">
        <v>3025</v>
      </c>
      <c r="S163" s="308"/>
      <c r="T163" s="308"/>
      <c r="U163" s="7" t="s">
        <v>1582</v>
      </c>
    </row>
    <row r="164" spans="2:21" ht="14.25" customHeight="1">
      <c r="B164" s="309"/>
      <c r="C164" s="309"/>
      <c r="D164" s="20" t="s">
        <v>177</v>
      </c>
      <c r="E164" s="11" t="s">
        <v>202</v>
      </c>
      <c r="F164" s="20" t="s">
        <v>3024</v>
      </c>
      <c r="G164" s="98"/>
      <c r="H164" s="20" t="s">
        <v>1389</v>
      </c>
      <c r="I164" s="11" t="s">
        <v>1657</v>
      </c>
      <c r="N164" s="310"/>
      <c r="O164" s="310"/>
      <c r="P164" s="308" t="s">
        <v>196</v>
      </c>
      <c r="Q164" s="308" t="s">
        <v>3025</v>
      </c>
      <c r="R164" s="308"/>
      <c r="S164" s="308"/>
      <c r="T164" s="308"/>
      <c r="U164" s="7" t="s">
        <v>1582</v>
      </c>
    </row>
    <row r="165" spans="2:21" ht="14.25" customHeight="1">
      <c r="B165" s="309"/>
      <c r="C165" s="309"/>
      <c r="D165" s="20" t="s">
        <v>177</v>
      </c>
      <c r="E165" s="11" t="s">
        <v>202</v>
      </c>
      <c r="F165" s="20" t="s">
        <v>3024</v>
      </c>
      <c r="G165" s="98"/>
      <c r="H165" s="20" t="s">
        <v>1389</v>
      </c>
      <c r="I165" s="11" t="s">
        <v>3034</v>
      </c>
      <c r="N165" s="310"/>
      <c r="O165" s="310"/>
      <c r="P165" s="308" t="s">
        <v>196</v>
      </c>
      <c r="Q165" s="308" t="s">
        <v>3025</v>
      </c>
      <c r="R165" s="308"/>
      <c r="S165" s="308"/>
      <c r="T165" s="308"/>
      <c r="U165" s="7" t="s">
        <v>1582</v>
      </c>
    </row>
    <row r="166" spans="2:21" ht="14.25" customHeight="1">
      <c r="B166" s="309"/>
      <c r="C166" s="309"/>
      <c r="D166" s="20" t="s">
        <v>177</v>
      </c>
      <c r="E166" s="11" t="s">
        <v>202</v>
      </c>
      <c r="F166" s="20" t="s">
        <v>3024</v>
      </c>
      <c r="G166" s="98"/>
      <c r="H166" s="20" t="s">
        <v>1389</v>
      </c>
      <c r="I166" s="11" t="s">
        <v>216</v>
      </c>
      <c r="N166" s="310"/>
      <c r="O166" s="310"/>
      <c r="P166" s="308" t="s">
        <v>196</v>
      </c>
      <c r="Q166" s="308" t="s">
        <v>3025</v>
      </c>
      <c r="R166" s="308"/>
      <c r="S166" s="308"/>
      <c r="T166" s="308"/>
      <c r="U166" s="7" t="s">
        <v>1582</v>
      </c>
    </row>
    <row r="168" spans="2:21" ht="18">
      <c r="B168" s="772" t="s">
        <v>3035</v>
      </c>
      <c r="C168" s="773"/>
      <c r="D168" s="773"/>
      <c r="E168" s="773"/>
      <c r="F168" s="773"/>
      <c r="G168" s="773"/>
      <c r="H168" s="773"/>
      <c r="I168" s="773"/>
      <c r="J168" s="773"/>
      <c r="K168" s="773"/>
      <c r="L168" s="773"/>
      <c r="M168" s="773"/>
      <c r="N168" s="773"/>
      <c r="O168" s="773"/>
      <c r="P168" s="773"/>
      <c r="Q168" s="773"/>
      <c r="R168" s="773"/>
      <c r="S168" s="773"/>
      <c r="T168" s="773"/>
      <c r="U168" s="773"/>
    </row>
    <row r="170" spans="2:21" ht="14.25" customHeight="1">
      <c r="B170" s="114"/>
      <c r="C170" s="34" t="s">
        <v>2042</v>
      </c>
      <c r="D170" s="34"/>
      <c r="E170" s="33"/>
      <c r="F170" s="33"/>
      <c r="G170" s="33"/>
      <c r="H170" s="33"/>
      <c r="I170" s="33"/>
      <c r="J170" s="33"/>
      <c r="K170" s="33"/>
      <c r="L170" s="33"/>
      <c r="M170" s="33"/>
      <c r="N170" s="33"/>
      <c r="O170" s="33"/>
      <c r="P170" s="33"/>
      <c r="Q170" s="33"/>
      <c r="R170" s="33"/>
      <c r="S170" s="33"/>
      <c r="T170" s="33"/>
      <c r="U170" s="33"/>
    </row>
    <row r="171" spans="2:21" ht="17.25" customHeight="1">
      <c r="B171" s="29"/>
      <c r="C171" s="29"/>
      <c r="D171" s="9"/>
      <c r="E171" s="9"/>
      <c r="F171" s="9"/>
      <c r="G171" s="9"/>
      <c r="H171" s="364"/>
      <c r="I171" s="29"/>
      <c r="J171" s="29"/>
      <c r="K171" s="29"/>
      <c r="L171" s="29"/>
      <c r="M171" s="29"/>
      <c r="N171" s="29"/>
      <c r="O171" s="29"/>
      <c r="P171" s="351"/>
      <c r="Q171" s="351"/>
      <c r="R171" s="21"/>
      <c r="S171" s="351"/>
      <c r="T171" s="351"/>
      <c r="U171" s="364"/>
    </row>
    <row r="172" spans="2:21" ht="12.75" customHeight="1">
      <c r="B172" s="309"/>
      <c r="C172" s="309"/>
      <c r="D172" s="20" t="s">
        <v>177</v>
      </c>
      <c r="E172" s="11" t="s">
        <v>202</v>
      </c>
      <c r="F172" s="20"/>
      <c r="G172" s="7"/>
      <c r="H172" s="20" t="s">
        <v>1389</v>
      </c>
      <c r="L172" s="11" t="s">
        <v>3033</v>
      </c>
      <c r="N172" s="101"/>
      <c r="O172" s="101"/>
      <c r="P172" s="351"/>
      <c r="Q172" s="351"/>
      <c r="R172" s="21"/>
      <c r="S172" s="21"/>
      <c r="T172" s="21"/>
      <c r="U172" s="7" t="s">
        <v>1582</v>
      </c>
    </row>
    <row r="173" spans="2:21" ht="12.75" customHeight="1">
      <c r="B173" s="309"/>
      <c r="C173" s="309"/>
      <c r="D173" s="20" t="s">
        <v>177</v>
      </c>
      <c r="E173" s="11" t="s">
        <v>202</v>
      </c>
      <c r="F173" s="20"/>
      <c r="G173" s="7"/>
      <c r="H173" s="20" t="s">
        <v>1389</v>
      </c>
      <c r="L173" s="11" t="s">
        <v>3033</v>
      </c>
      <c r="N173" s="29" t="s">
        <v>3036</v>
      </c>
      <c r="O173" s="29"/>
      <c r="P173" s="351"/>
      <c r="Q173" s="351"/>
      <c r="R173" s="21"/>
      <c r="S173" s="21"/>
      <c r="T173" s="21"/>
      <c r="U173" s="7" t="s">
        <v>185</v>
      </c>
    </row>
    <row r="174" spans="2:21" ht="14.25" customHeight="1">
      <c r="B174" s="309"/>
      <c r="C174" s="309"/>
      <c r="D174" s="20"/>
      <c r="F174" s="20"/>
      <c r="G174" s="7"/>
      <c r="H174" s="20"/>
      <c r="N174" s="101"/>
      <c r="O174" s="101"/>
      <c r="P174" s="351"/>
      <c r="Q174" s="351"/>
      <c r="R174" s="21"/>
      <c r="S174" s="21"/>
      <c r="T174" s="21"/>
      <c r="U174" s="7"/>
    </row>
    <row r="175" spans="2:21" ht="14.25" customHeight="1">
      <c r="B175" s="114"/>
      <c r="C175" s="34" t="s">
        <v>2045</v>
      </c>
      <c r="D175" s="34"/>
      <c r="E175" s="33"/>
      <c r="F175" s="33"/>
      <c r="G175" s="33"/>
      <c r="H175" s="33"/>
      <c r="I175" s="33"/>
      <c r="J175" s="33"/>
      <c r="K175" s="33"/>
      <c r="L175" s="33"/>
      <c r="M175" s="33"/>
      <c r="N175" s="33"/>
      <c r="O175" s="33"/>
      <c r="P175" s="33"/>
      <c r="Q175" s="33"/>
      <c r="R175" s="33"/>
      <c r="S175" s="33"/>
      <c r="T175" s="33"/>
      <c r="U175" s="33"/>
    </row>
    <row r="177" spans="2:26" ht="14.25" customHeight="1">
      <c r="B177" s="309"/>
      <c r="C177" s="309"/>
      <c r="D177" s="20" t="s">
        <v>177</v>
      </c>
      <c r="E177" s="11" t="s">
        <v>202</v>
      </c>
      <c r="F177" s="20" t="s">
        <v>3037</v>
      </c>
      <c r="G177" s="7"/>
      <c r="H177" s="20" t="s">
        <v>1389</v>
      </c>
      <c r="N177" s="101"/>
      <c r="O177" s="101"/>
      <c r="P177" s="21" t="s">
        <v>196</v>
      </c>
      <c r="Q177" s="11" t="s">
        <v>3022</v>
      </c>
      <c r="S177" s="21"/>
      <c r="T177" s="21"/>
      <c r="U177" s="7" t="s">
        <v>207</v>
      </c>
      <c r="V177" s="1315"/>
      <c r="W177" s="1315"/>
      <c r="X177" s="1315"/>
      <c r="Y177" s="389"/>
      <c r="Z177" s="389"/>
    </row>
    <row r="179" spans="2:26" ht="18" hidden="1">
      <c r="B179" s="772" t="s">
        <v>3038</v>
      </c>
      <c r="C179" s="773"/>
      <c r="D179" s="773"/>
      <c r="E179" s="773"/>
      <c r="F179" s="773"/>
      <c r="G179" s="773"/>
      <c r="H179" s="773"/>
      <c r="I179" s="773"/>
      <c r="J179" s="773"/>
      <c r="K179" s="773"/>
      <c r="L179" s="773"/>
      <c r="M179" s="773"/>
      <c r="N179" s="773"/>
      <c r="O179" s="773"/>
      <c r="P179" s="773"/>
      <c r="Q179" s="773"/>
      <c r="R179" s="773"/>
      <c r="S179" s="773"/>
      <c r="T179" s="773"/>
      <c r="U179" s="773"/>
      <c r="V179" s="773"/>
      <c r="W179" s="773"/>
      <c r="X179" s="773"/>
      <c r="Y179" s="773"/>
      <c r="Z179" s="773"/>
    </row>
    <row r="180" spans="2:26" hidden="1"/>
    <row r="181" spans="2:26" ht="14.25" hidden="1" customHeight="1">
      <c r="B181" s="114"/>
      <c r="C181" s="34" t="s">
        <v>3039</v>
      </c>
      <c r="D181" s="34"/>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2:26" ht="17.25" hidden="1" customHeight="1">
      <c r="B182" s="29"/>
      <c r="C182" s="29"/>
      <c r="D182" s="9"/>
      <c r="E182" s="9"/>
      <c r="F182" s="9"/>
      <c r="G182" s="9"/>
      <c r="H182" s="364"/>
      <c r="I182" s="29"/>
      <c r="J182" s="29"/>
      <c r="K182" s="29"/>
      <c r="L182" s="29"/>
      <c r="M182" s="29"/>
      <c r="N182" s="29"/>
      <c r="O182" s="29"/>
      <c r="P182" s="351"/>
      <c r="Q182" s="351"/>
      <c r="R182" s="21"/>
      <c r="S182" s="351"/>
      <c r="T182" s="351"/>
      <c r="U182" s="364"/>
      <c r="V182" s="374"/>
      <c r="W182" s="374"/>
      <c r="X182" s="374"/>
      <c r="Y182" s="374"/>
      <c r="Z182" s="374"/>
    </row>
    <row r="183" spans="2:26" ht="12.75" hidden="1" customHeight="1">
      <c r="B183" s="309"/>
      <c r="C183" s="309"/>
      <c r="D183" s="20" t="s">
        <v>177</v>
      </c>
      <c r="E183" s="11" t="s">
        <v>202</v>
      </c>
      <c r="F183" s="20"/>
      <c r="G183" s="7"/>
      <c r="H183" s="20" t="s">
        <v>1389</v>
      </c>
      <c r="N183" s="101" t="s">
        <v>3040</v>
      </c>
      <c r="O183" s="101"/>
      <c r="P183" s="351"/>
      <c r="Q183" s="351"/>
      <c r="R183" s="21"/>
      <c r="S183" s="21"/>
      <c r="T183" s="21"/>
      <c r="U183" s="7" t="s">
        <v>185</v>
      </c>
      <c r="V183" s="389"/>
      <c r="W183" s="389"/>
      <c r="X183" s="389"/>
      <c r="Y183" s="389"/>
      <c r="Z183" s="389"/>
    </row>
    <row r="184" spans="2:26" ht="12.75" hidden="1" customHeight="1">
      <c r="B184" s="309"/>
      <c r="C184" s="309"/>
      <c r="D184" s="20" t="s">
        <v>177</v>
      </c>
      <c r="E184" s="11" t="s">
        <v>202</v>
      </c>
      <c r="F184" s="20"/>
      <c r="G184" s="7"/>
      <c r="H184" s="20" t="s">
        <v>1389</v>
      </c>
      <c r="N184" s="101" t="s">
        <v>3041</v>
      </c>
      <c r="O184" s="101"/>
      <c r="P184" s="351"/>
      <c r="Q184" s="351"/>
      <c r="R184" s="21"/>
      <c r="S184" s="21"/>
      <c r="T184" s="21"/>
      <c r="U184" s="7" t="s">
        <v>185</v>
      </c>
      <c r="V184" s="88"/>
      <c r="W184" s="389"/>
      <c r="X184" s="389"/>
      <c r="Y184" s="389"/>
      <c r="Z184" s="389"/>
    </row>
    <row r="185" spans="2:26" ht="12.75" hidden="1" customHeight="1">
      <c r="B185" s="309"/>
      <c r="C185" s="309"/>
      <c r="D185" s="20"/>
      <c r="F185" s="20"/>
      <c r="G185" s="7"/>
      <c r="H185" s="20"/>
      <c r="N185" s="101"/>
      <c r="O185" s="101"/>
      <c r="P185" s="351"/>
      <c r="Q185" s="351"/>
      <c r="R185" s="21"/>
      <c r="S185" s="21"/>
      <c r="T185" s="21"/>
      <c r="U185" s="7"/>
      <c r="V185" s="424"/>
      <c r="W185" s="424"/>
      <c r="X185" s="424"/>
      <c r="Y185" s="424">
        <f t="shared" ref="Y185:Z185" si="8">SUM(Y183:Y184)</f>
        <v>0</v>
      </c>
      <c r="Z185" s="424">
        <f t="shared" si="8"/>
        <v>0</v>
      </c>
    </row>
    <row r="186" spans="2:26" ht="14.25" customHeight="1">
      <c r="B186" s="309"/>
      <c r="C186" s="309"/>
      <c r="D186" s="20"/>
      <c r="F186" s="20"/>
      <c r="G186" s="7"/>
      <c r="H186" s="20"/>
      <c r="N186" s="101"/>
      <c r="O186" s="101"/>
      <c r="P186" s="351"/>
      <c r="Q186" s="351"/>
      <c r="R186" s="21"/>
      <c r="S186" s="21"/>
      <c r="T186" s="21"/>
      <c r="U186" s="7"/>
      <c r="V186" s="7"/>
      <c r="W186" s="7"/>
      <c r="X186" s="7"/>
      <c r="Y186" s="7"/>
      <c r="Z186" s="7"/>
    </row>
    <row r="187" spans="2:26" ht="18">
      <c r="B187" s="772" t="s">
        <v>3042</v>
      </c>
      <c r="C187" s="773"/>
      <c r="D187" s="773"/>
      <c r="E187" s="773"/>
      <c r="F187" s="773"/>
      <c r="G187" s="773"/>
      <c r="H187" s="773"/>
      <c r="I187" s="773"/>
      <c r="J187" s="773"/>
      <c r="K187" s="773"/>
      <c r="L187" s="773"/>
      <c r="M187" s="773"/>
      <c r="N187" s="773"/>
      <c r="O187" s="773"/>
      <c r="P187" s="773"/>
      <c r="Q187" s="773"/>
      <c r="R187" s="773"/>
      <c r="S187" s="773"/>
      <c r="T187" s="773"/>
      <c r="U187" s="773"/>
      <c r="V187" s="773"/>
      <c r="W187" s="773"/>
      <c r="X187" s="773"/>
      <c r="Y187" s="773"/>
      <c r="Z187" s="773"/>
    </row>
    <row r="189" spans="2:26" ht="14.25" customHeight="1">
      <c r="B189" s="114"/>
      <c r="C189" s="34" t="s">
        <v>3043</v>
      </c>
      <c r="D189" s="34"/>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2:26" ht="17.25" customHeight="1">
      <c r="B190" s="29"/>
      <c r="C190" s="29"/>
      <c r="D190" s="9"/>
      <c r="E190" s="9"/>
      <c r="F190" s="9"/>
      <c r="G190" s="9"/>
      <c r="H190" s="364"/>
      <c r="I190" s="29"/>
      <c r="J190" s="29"/>
      <c r="K190" s="29"/>
      <c r="L190" s="29"/>
      <c r="M190" s="29"/>
      <c r="N190" s="29"/>
      <c r="O190" s="29"/>
      <c r="P190" s="351"/>
      <c r="Q190" s="351"/>
      <c r="R190" s="21"/>
      <c r="S190" s="351"/>
      <c r="T190" s="351"/>
      <c r="U190" s="364"/>
      <c r="V190" s="374"/>
      <c r="W190" s="374"/>
      <c r="X190" s="374"/>
      <c r="Y190" s="374"/>
      <c r="Z190" s="374"/>
    </row>
    <row r="191" spans="2:26" ht="14.25" customHeight="1">
      <c r="B191" s="309"/>
      <c r="C191" s="309"/>
      <c r="D191" s="20" t="s">
        <v>177</v>
      </c>
      <c r="E191" s="11" t="s">
        <v>202</v>
      </c>
      <c r="F191" s="20"/>
      <c r="G191" s="7"/>
      <c r="H191" s="20" t="s">
        <v>1389</v>
      </c>
      <c r="I191" s="11" t="s">
        <v>3029</v>
      </c>
      <c r="J191" s="11" t="s">
        <v>3031</v>
      </c>
      <c r="N191" s="101"/>
      <c r="O191" s="101"/>
      <c r="P191" s="11" t="s">
        <v>3044</v>
      </c>
      <c r="Q191" s="88"/>
      <c r="R191" s="21"/>
      <c r="S191" s="21"/>
      <c r="T191" s="21"/>
      <c r="U191" s="7" t="s">
        <v>1582</v>
      </c>
      <c r="V191" s="793"/>
      <c r="W191" s="793"/>
      <c r="X191" s="389"/>
      <c r="Y191" s="389"/>
      <c r="Z191" s="389"/>
    </row>
    <row r="193" spans="2:26" ht="14.25" customHeight="1">
      <c r="B193" s="114"/>
      <c r="C193" s="34" t="s">
        <v>3045</v>
      </c>
      <c r="D193" s="34"/>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2:26" ht="17.25" customHeight="1">
      <c r="B194" s="29"/>
      <c r="C194" s="29"/>
      <c r="D194" s="9"/>
      <c r="E194" s="9"/>
      <c r="F194" s="9"/>
      <c r="G194" s="9"/>
      <c r="H194" s="364"/>
      <c r="I194" s="29"/>
      <c r="J194" s="29"/>
      <c r="K194" s="29"/>
      <c r="L194" s="29"/>
      <c r="M194" s="29"/>
      <c r="N194" s="29"/>
      <c r="O194" s="29"/>
      <c r="P194" s="351"/>
      <c r="Q194" s="351"/>
      <c r="R194" s="21"/>
      <c r="S194" s="351"/>
      <c r="T194" s="351"/>
      <c r="U194" s="364"/>
      <c r="V194" s="374"/>
      <c r="W194" s="374"/>
      <c r="X194" s="374"/>
      <c r="Y194" s="374"/>
      <c r="Z194" s="374"/>
    </row>
    <row r="195" spans="2:26">
      <c r="D195" s="11" t="s">
        <v>177</v>
      </c>
      <c r="E195" s="11" t="s">
        <v>202</v>
      </c>
      <c r="J195" s="11" t="s">
        <v>3031</v>
      </c>
      <c r="K195" s="101" t="s">
        <v>3046</v>
      </c>
      <c r="M195" s="11" t="s">
        <v>2824</v>
      </c>
      <c r="P195" s="21"/>
      <c r="R195" s="21" t="s">
        <v>2425</v>
      </c>
      <c r="S195" s="21"/>
      <c r="T195" s="21" t="s">
        <v>2553</v>
      </c>
      <c r="U195" s="7" t="s">
        <v>185</v>
      </c>
      <c r="V195" s="727"/>
      <c r="W195" s="727"/>
      <c r="X195" s="727"/>
      <c r="Y195" s="727"/>
      <c r="Z195" s="727"/>
    </row>
    <row r="196" spans="2:26" ht="17.25" customHeight="1">
      <c r="D196" s="11" t="s">
        <v>177</v>
      </c>
      <c r="E196" s="11" t="s">
        <v>202</v>
      </c>
      <c r="F196" s="9"/>
      <c r="G196" s="9"/>
      <c r="H196" s="364"/>
      <c r="I196" s="29"/>
      <c r="J196" s="11" t="s">
        <v>3031</v>
      </c>
      <c r="K196" s="101" t="s">
        <v>3047</v>
      </c>
      <c r="L196" s="29"/>
      <c r="M196" s="11" t="s">
        <v>2824</v>
      </c>
      <c r="N196" s="29"/>
      <c r="O196" s="29"/>
      <c r="P196" s="351"/>
      <c r="Q196" s="351"/>
      <c r="R196" s="21"/>
      <c r="S196" s="351"/>
      <c r="T196" s="21" t="s">
        <v>2553</v>
      </c>
      <c r="U196" s="7" t="s">
        <v>185</v>
      </c>
      <c r="V196" s="727"/>
      <c r="W196" s="727"/>
      <c r="X196" s="727"/>
      <c r="Y196" s="727"/>
      <c r="Z196" s="727"/>
    </row>
    <row r="197" spans="2:26" ht="17.25" customHeight="1">
      <c r="D197" s="11" t="s">
        <v>177</v>
      </c>
      <c r="E197" s="11" t="s">
        <v>202</v>
      </c>
      <c r="F197" s="9"/>
      <c r="G197" s="9"/>
      <c r="H197" s="364"/>
      <c r="I197" s="29"/>
      <c r="J197" s="11" t="s">
        <v>3031</v>
      </c>
      <c r="K197" s="101" t="s">
        <v>3048</v>
      </c>
      <c r="L197" s="29"/>
      <c r="M197" s="11" t="s">
        <v>2824</v>
      </c>
      <c r="N197" s="29"/>
      <c r="O197" s="29"/>
      <c r="P197" s="351"/>
      <c r="Q197" s="351"/>
      <c r="R197" s="21"/>
      <c r="S197" s="351"/>
      <c r="T197" s="21" t="s">
        <v>2553</v>
      </c>
      <c r="U197" s="7" t="s">
        <v>185</v>
      </c>
      <c r="V197" s="727"/>
      <c r="W197" s="727"/>
      <c r="X197" s="727"/>
      <c r="Y197" s="727"/>
      <c r="Z197" s="727"/>
    </row>
    <row r="198" spans="2:26" ht="17.25" customHeight="1">
      <c r="B198" s="29"/>
      <c r="C198" s="29"/>
      <c r="D198" s="9"/>
      <c r="E198" s="9"/>
      <c r="F198" s="9"/>
      <c r="G198" s="9"/>
      <c r="H198" s="364"/>
      <c r="I198" s="29"/>
      <c r="J198" s="29"/>
      <c r="K198" s="737" t="s">
        <v>2608</v>
      </c>
      <c r="L198" s="29"/>
      <c r="M198" s="11" t="s">
        <v>2824</v>
      </c>
      <c r="N198" s="29"/>
      <c r="O198" s="29"/>
      <c r="P198" s="351"/>
      <c r="Q198" s="351"/>
      <c r="R198" s="116"/>
      <c r="S198" s="351"/>
      <c r="T198" s="116" t="s">
        <v>2553</v>
      </c>
      <c r="U198" s="31" t="s">
        <v>185</v>
      </c>
      <c r="V198" s="1139">
        <f>SUM(V195:V197)</f>
        <v>0</v>
      </c>
      <c r="W198" s="1139">
        <f t="shared" ref="W198:Z198" si="9">SUM(W195:W197)</f>
        <v>0</v>
      </c>
      <c r="X198" s="1139">
        <f t="shared" si="9"/>
        <v>0</v>
      </c>
      <c r="Y198" s="1139">
        <f t="shared" si="9"/>
        <v>0</v>
      </c>
      <c r="Z198" s="1139">
        <f t="shared" si="9"/>
        <v>0</v>
      </c>
    </row>
    <row r="199" spans="2:26" ht="17.25" customHeight="1">
      <c r="B199" s="29"/>
      <c r="C199" s="29"/>
      <c r="D199" s="9"/>
      <c r="E199" s="9"/>
      <c r="F199" s="9"/>
      <c r="G199" s="9"/>
      <c r="H199" s="364"/>
      <c r="I199" s="29"/>
      <c r="J199" s="29"/>
      <c r="K199" s="737" t="s">
        <v>3049</v>
      </c>
      <c r="L199" s="29"/>
      <c r="M199" s="11" t="s">
        <v>2824</v>
      </c>
      <c r="N199" s="29"/>
      <c r="O199" s="29"/>
      <c r="P199" s="351"/>
      <c r="Q199" s="351"/>
      <c r="R199" s="21"/>
      <c r="S199" s="351"/>
      <c r="T199" s="116" t="s">
        <v>2553</v>
      </c>
      <c r="U199" s="31" t="s">
        <v>185</v>
      </c>
      <c r="V199" s="1140">
        <f>SUM(V40:V41,V49,V58,V65,V72)+SUM(V83:V84,V92,V101,V108,V115)</f>
        <v>0</v>
      </c>
      <c r="W199" s="1140">
        <f t="shared" ref="W199:Z199" si="10">SUM(W40:W41,W49,W58,W65,W72)+SUM(W83:W84,W92,W101,W108,W115)</f>
        <v>0</v>
      </c>
      <c r="X199" s="1140">
        <f t="shared" si="10"/>
        <v>0</v>
      </c>
      <c r="Y199" s="1140">
        <f t="shared" si="10"/>
        <v>0</v>
      </c>
      <c r="Z199" s="1140">
        <f t="shared" si="10"/>
        <v>0</v>
      </c>
    </row>
    <row r="200" spans="2:26" ht="17.25" customHeight="1">
      <c r="B200" s="29"/>
      <c r="C200" s="29"/>
      <c r="D200" s="9"/>
      <c r="E200" s="9"/>
      <c r="F200" s="9"/>
      <c r="G200" s="9"/>
      <c r="H200" s="364"/>
      <c r="I200" s="29"/>
      <c r="J200" s="29"/>
      <c r="K200" s="29"/>
      <c r="L200" s="29"/>
      <c r="M200" s="29"/>
      <c r="N200" s="29"/>
      <c r="O200" s="29"/>
      <c r="P200" s="351"/>
      <c r="Q200" s="351"/>
      <c r="R200" s="21"/>
      <c r="S200" s="351"/>
      <c r="T200" s="351"/>
      <c r="U200" s="364"/>
      <c r="V200" s="374"/>
      <c r="W200" s="374"/>
      <c r="X200" s="374"/>
      <c r="Y200" s="374"/>
      <c r="Z200" s="374"/>
    </row>
    <row r="201" spans="2:26">
      <c r="D201" s="11" t="s">
        <v>177</v>
      </c>
      <c r="E201" s="11" t="s">
        <v>202</v>
      </c>
      <c r="J201" s="11" t="s">
        <v>3031</v>
      </c>
      <c r="K201" s="101" t="s">
        <v>3046</v>
      </c>
      <c r="M201" s="11" t="s">
        <v>3007</v>
      </c>
      <c r="P201" s="21"/>
      <c r="R201" s="21"/>
      <c r="S201" s="21"/>
      <c r="T201" s="21"/>
      <c r="U201" s="7" t="s">
        <v>1582</v>
      </c>
      <c r="V201" s="389"/>
      <c r="W201" s="389"/>
      <c r="X201" s="389"/>
      <c r="Y201" s="389"/>
      <c r="Z201" s="389"/>
    </row>
    <row r="202" spans="2:26" ht="17.25" customHeight="1">
      <c r="D202" s="11" t="s">
        <v>177</v>
      </c>
      <c r="E202" s="11" t="s">
        <v>202</v>
      </c>
      <c r="F202" s="9"/>
      <c r="G202" s="9"/>
      <c r="H202" s="364"/>
      <c r="I202" s="29"/>
      <c r="J202" s="11" t="s">
        <v>3031</v>
      </c>
      <c r="K202" s="101" t="s">
        <v>3047</v>
      </c>
      <c r="L202" s="29"/>
      <c r="M202" s="11" t="s">
        <v>3007</v>
      </c>
      <c r="N202" s="29"/>
      <c r="O202" s="29"/>
      <c r="P202" s="351"/>
      <c r="Q202" s="351"/>
      <c r="R202" s="21"/>
      <c r="S202" s="351"/>
      <c r="T202" s="21"/>
      <c r="U202" s="7" t="s">
        <v>1582</v>
      </c>
      <c r="V202" s="389"/>
      <c r="W202" s="389"/>
      <c r="X202" s="389"/>
      <c r="Y202" s="389"/>
      <c r="Z202" s="389"/>
    </row>
    <row r="203" spans="2:26" ht="17.25" customHeight="1">
      <c r="D203" s="11" t="s">
        <v>177</v>
      </c>
      <c r="E203" s="11" t="s">
        <v>202</v>
      </c>
      <c r="F203" s="9"/>
      <c r="G203" s="9"/>
      <c r="H203" s="364"/>
      <c r="I203" s="29"/>
      <c r="J203" s="11" t="s">
        <v>3031</v>
      </c>
      <c r="K203" s="101" t="s">
        <v>3048</v>
      </c>
      <c r="L203" s="29"/>
      <c r="M203" s="11" t="s">
        <v>3007</v>
      </c>
      <c r="N203" s="29"/>
      <c r="O203" s="29"/>
      <c r="P203" s="351"/>
      <c r="Q203" s="351"/>
      <c r="R203" s="21"/>
      <c r="S203" s="351"/>
      <c r="T203" s="21"/>
      <c r="U203" s="7" t="s">
        <v>1582</v>
      </c>
      <c r="V203" s="389"/>
      <c r="W203" s="389"/>
      <c r="X203" s="389"/>
      <c r="Y203" s="389"/>
      <c r="Z203" s="389"/>
    </row>
    <row r="204" spans="2:26" ht="17.25" customHeight="1">
      <c r="B204" s="29"/>
      <c r="C204" s="29"/>
      <c r="D204" s="9"/>
      <c r="E204" s="9"/>
      <c r="F204" s="9"/>
      <c r="G204" s="9"/>
      <c r="H204" s="364"/>
      <c r="I204" s="29"/>
      <c r="J204" s="29"/>
      <c r="K204" s="737" t="s">
        <v>2608</v>
      </c>
      <c r="L204" s="29"/>
      <c r="M204" s="11" t="s">
        <v>3007</v>
      </c>
      <c r="N204" s="29"/>
      <c r="O204" s="29"/>
      <c r="P204" s="351"/>
      <c r="Q204" s="351"/>
      <c r="R204" s="21"/>
      <c r="S204" s="351"/>
      <c r="T204" s="351"/>
      <c r="U204" s="31" t="s">
        <v>1582</v>
      </c>
      <c r="V204" s="424">
        <f>SUM(V201:V203)</f>
        <v>0</v>
      </c>
      <c r="W204" s="424">
        <f t="shared" ref="W204" si="11">SUM(W201:W203)</f>
        <v>0</v>
      </c>
      <c r="X204" s="424">
        <f t="shared" ref="X204" si="12">SUM(X201:X203)</f>
        <v>0</v>
      </c>
      <c r="Y204" s="424">
        <f t="shared" ref="Y204" si="13">SUM(Y201:Y203)</f>
        <v>0</v>
      </c>
      <c r="Z204" s="424">
        <f t="shared" ref="Z204" si="14">SUM(Z201:Z203)</f>
        <v>0</v>
      </c>
    </row>
    <row r="205" spans="2:26" ht="17.25" customHeight="1">
      <c r="B205" s="29"/>
      <c r="C205" s="29"/>
      <c r="D205" s="9"/>
      <c r="E205" s="9"/>
      <c r="F205" s="9"/>
      <c r="G205" s="9"/>
      <c r="H205" s="364"/>
      <c r="I205" s="29"/>
      <c r="J205" s="29"/>
      <c r="K205" s="737" t="s">
        <v>3049</v>
      </c>
      <c r="L205" s="29"/>
      <c r="M205" s="11" t="s">
        <v>3007</v>
      </c>
      <c r="N205" s="29"/>
      <c r="O205" s="29"/>
      <c r="P205" s="351"/>
      <c r="Q205" s="351"/>
      <c r="R205" s="21"/>
      <c r="S205" s="351"/>
      <c r="T205" s="116"/>
      <c r="U205" s="31" t="s">
        <v>1582</v>
      </c>
      <c r="V205" s="934">
        <f>V135</f>
        <v>0</v>
      </c>
      <c r="W205" s="934">
        <f t="shared" ref="W205:Z205" si="15">W135</f>
        <v>0</v>
      </c>
      <c r="X205" s="934">
        <f t="shared" si="15"/>
        <v>0</v>
      </c>
      <c r="Y205" s="934">
        <f t="shared" si="15"/>
        <v>0</v>
      </c>
      <c r="Z205" s="934">
        <f t="shared" si="15"/>
        <v>0</v>
      </c>
    </row>
    <row r="206" spans="2:26" ht="17.25" customHeight="1">
      <c r="B206" s="29"/>
      <c r="C206" s="29"/>
      <c r="D206" s="9"/>
      <c r="E206" s="9"/>
      <c r="F206" s="9"/>
      <c r="G206" s="9"/>
      <c r="H206" s="364"/>
      <c r="I206" s="29"/>
      <c r="J206" s="29"/>
      <c r="K206" s="737"/>
      <c r="L206" s="29"/>
      <c r="N206" s="29"/>
      <c r="O206" s="29"/>
      <c r="P206" s="351"/>
      <c r="Q206" s="351"/>
      <c r="R206" s="21"/>
      <c r="S206" s="351"/>
      <c r="T206" s="116"/>
      <c r="U206" s="31"/>
      <c r="V206" s="1214"/>
      <c r="W206" s="1214"/>
      <c r="X206" s="1214"/>
      <c r="Y206" s="1214"/>
      <c r="Z206" s="1214"/>
    </row>
    <row r="207" spans="2:26" ht="18">
      <c r="B207" s="772" t="s">
        <v>3050</v>
      </c>
      <c r="C207" s="773"/>
      <c r="D207" s="773"/>
      <c r="E207" s="773"/>
      <c r="F207" s="773"/>
      <c r="G207" s="773"/>
      <c r="H207" s="773"/>
      <c r="I207" s="773"/>
      <c r="J207" s="773"/>
      <c r="K207" s="773"/>
      <c r="L207" s="773"/>
      <c r="M207" s="773"/>
      <c r="N207" s="773"/>
      <c r="O207" s="773"/>
      <c r="P207" s="773"/>
      <c r="Q207" s="773"/>
      <c r="R207" s="773"/>
      <c r="S207" s="773"/>
      <c r="T207" s="773"/>
      <c r="U207" s="773"/>
      <c r="V207" s="773"/>
      <c r="W207" s="773"/>
      <c r="X207" s="773"/>
      <c r="Y207" s="773"/>
      <c r="Z207" s="773"/>
    </row>
    <row r="209" spans="15:26" ht="17.25" customHeight="1">
      <c r="O209" s="687" t="s">
        <v>2425</v>
      </c>
      <c r="P209" s="351"/>
      <c r="Q209" s="351"/>
      <c r="R209" s="21"/>
      <c r="S209" s="21" t="s">
        <v>2540</v>
      </c>
      <c r="T209" s="116"/>
      <c r="U209" s="7" t="s">
        <v>185</v>
      </c>
      <c r="V209" s="727"/>
      <c r="W209" s="727"/>
      <c r="X209" s="727"/>
      <c r="Y209" s="727"/>
      <c r="Z209" s="727"/>
    </row>
    <row r="210" spans="15:26" ht="17.25" customHeight="1">
      <c r="O210" s="687" t="s">
        <v>2425</v>
      </c>
      <c r="P210" s="351"/>
      <c r="Q210" s="351"/>
      <c r="R210" s="21"/>
      <c r="S210" s="21" t="s">
        <v>2540</v>
      </c>
      <c r="T210" s="116"/>
      <c r="U210" s="7" t="s">
        <v>185</v>
      </c>
      <c r="V210" s="727"/>
      <c r="W210" s="727"/>
      <c r="X210" s="727"/>
      <c r="Y210" s="727"/>
      <c r="Z210" s="727"/>
    </row>
    <row r="211" spans="15:26" ht="17.25" customHeight="1">
      <c r="O211" s="687" t="s">
        <v>2425</v>
      </c>
      <c r="P211" s="351"/>
      <c r="Q211" s="351"/>
      <c r="R211" s="21"/>
      <c r="S211" s="21" t="s">
        <v>2540</v>
      </c>
      <c r="T211" s="116"/>
      <c r="U211" s="7" t="s">
        <v>185</v>
      </c>
      <c r="V211" s="727"/>
      <c r="W211" s="727"/>
      <c r="X211" s="727"/>
      <c r="Y211" s="727"/>
      <c r="Z211" s="727"/>
    </row>
    <row r="212" spans="15:26" ht="17.25" customHeight="1">
      <c r="O212" s="687" t="s">
        <v>2425</v>
      </c>
      <c r="P212" s="351"/>
      <c r="Q212" s="351"/>
      <c r="R212" s="21"/>
      <c r="S212" s="21" t="s">
        <v>2540</v>
      </c>
      <c r="T212" s="116"/>
      <c r="U212" s="7" t="s">
        <v>185</v>
      </c>
      <c r="V212" s="727"/>
      <c r="W212" s="727"/>
      <c r="X212" s="727"/>
      <c r="Y212" s="727"/>
      <c r="Z212" s="727"/>
    </row>
    <row r="213" spans="15:26" ht="17.25" customHeight="1">
      <c r="O213" s="687" t="s">
        <v>2425</v>
      </c>
      <c r="P213" s="351"/>
      <c r="Q213" s="351"/>
      <c r="R213" s="21"/>
      <c r="S213" s="21" t="s">
        <v>2540</v>
      </c>
      <c r="T213" s="116"/>
      <c r="U213" s="7" t="s">
        <v>185</v>
      </c>
      <c r="V213" s="727"/>
      <c r="W213" s="727"/>
      <c r="X213" s="727"/>
      <c r="Y213" s="727"/>
      <c r="Z213" s="727"/>
    </row>
    <row r="214" spans="15:26" ht="17.25" customHeight="1">
      <c r="O214" s="687" t="s">
        <v>2425</v>
      </c>
      <c r="P214" s="351"/>
      <c r="Q214" s="351"/>
      <c r="R214" s="21"/>
      <c r="S214" s="21" t="s">
        <v>2540</v>
      </c>
      <c r="T214" s="116"/>
      <c r="U214" s="7" t="s">
        <v>185</v>
      </c>
      <c r="V214" s="727"/>
      <c r="W214" s="727"/>
      <c r="X214" s="727"/>
      <c r="Y214" s="727"/>
      <c r="Z214" s="727"/>
    </row>
    <row r="215" spans="15:26" ht="17.25" customHeight="1">
      <c r="O215" s="687" t="s">
        <v>2425</v>
      </c>
      <c r="P215" s="351"/>
      <c r="Q215" s="351"/>
      <c r="R215" s="21"/>
      <c r="S215" s="21" t="s">
        <v>2540</v>
      </c>
      <c r="T215" s="116"/>
      <c r="U215" s="7" t="s">
        <v>185</v>
      </c>
      <c r="V215" s="727"/>
      <c r="W215" s="727"/>
      <c r="X215" s="727"/>
      <c r="Y215" s="727"/>
      <c r="Z215" s="727"/>
    </row>
    <row r="216" spans="15:26" ht="17.25" customHeight="1">
      <c r="O216" s="687" t="s">
        <v>2425</v>
      </c>
      <c r="P216" s="351"/>
      <c r="Q216" s="351"/>
      <c r="R216" s="21"/>
      <c r="S216" s="21" t="s">
        <v>2540</v>
      </c>
      <c r="T216" s="116"/>
      <c r="U216" s="7" t="s">
        <v>185</v>
      </c>
      <c r="V216" s="727"/>
      <c r="W216" s="727"/>
      <c r="X216" s="727"/>
      <c r="Y216" s="727"/>
      <c r="Z216" s="727"/>
    </row>
    <row r="217" spans="15:26" ht="17.25" customHeight="1">
      <c r="O217" s="687" t="s">
        <v>2425</v>
      </c>
      <c r="P217" s="351"/>
      <c r="Q217" s="351"/>
      <c r="R217" s="21"/>
      <c r="S217" s="21" t="s">
        <v>2540</v>
      </c>
      <c r="T217" s="116"/>
      <c r="U217" s="7" t="s">
        <v>185</v>
      </c>
      <c r="V217" s="727"/>
      <c r="W217" s="727"/>
      <c r="X217" s="727"/>
      <c r="Y217" s="727"/>
      <c r="Z217" s="727"/>
    </row>
    <row r="218" spans="15:26" ht="17.25" customHeight="1">
      <c r="O218" s="687" t="s">
        <v>2425</v>
      </c>
      <c r="P218" s="351"/>
      <c r="Q218" s="351"/>
      <c r="R218" s="21"/>
      <c r="S218" s="21" t="s">
        <v>2540</v>
      </c>
      <c r="T218" s="116"/>
      <c r="U218" s="7" t="s">
        <v>185</v>
      </c>
      <c r="V218" s="727"/>
      <c r="W218" s="727"/>
      <c r="X218" s="727"/>
      <c r="Y218" s="727"/>
      <c r="Z218" s="727"/>
    </row>
    <row r="219" spans="15:26" ht="17.25" customHeight="1">
      <c r="O219" s="687" t="s">
        <v>2425</v>
      </c>
      <c r="P219" s="351"/>
      <c r="Q219" s="351"/>
      <c r="R219" s="21"/>
      <c r="S219" s="21" t="s">
        <v>2540</v>
      </c>
      <c r="T219" s="116"/>
      <c r="U219" s="7" t="s">
        <v>185</v>
      </c>
      <c r="V219" s="727"/>
      <c r="W219" s="727"/>
      <c r="X219" s="727"/>
      <c r="Y219" s="727"/>
      <c r="Z219" s="727"/>
    </row>
    <row r="220" spans="15:26" ht="17.25" customHeight="1">
      <c r="O220" s="687" t="s">
        <v>2425</v>
      </c>
      <c r="P220" s="351"/>
      <c r="Q220" s="351"/>
      <c r="R220" s="21"/>
      <c r="S220" s="21" t="s">
        <v>2540</v>
      </c>
      <c r="T220" s="116"/>
      <c r="U220" s="7" t="s">
        <v>185</v>
      </c>
      <c r="V220" s="727"/>
      <c r="W220" s="727"/>
      <c r="X220" s="727"/>
      <c r="Y220" s="727"/>
      <c r="Z220" s="727"/>
    </row>
    <row r="221" spans="15:26" ht="17.25" customHeight="1">
      <c r="O221" s="687" t="s">
        <v>2425</v>
      </c>
      <c r="P221" s="351"/>
      <c r="Q221" s="351"/>
      <c r="R221" s="21"/>
      <c r="S221" s="21" t="s">
        <v>2540</v>
      </c>
      <c r="T221" s="116"/>
      <c r="U221" s="7" t="s">
        <v>185</v>
      </c>
      <c r="V221" s="727"/>
      <c r="W221" s="727"/>
      <c r="X221" s="727"/>
      <c r="Y221" s="727"/>
      <c r="Z221" s="727"/>
    </row>
    <row r="222" spans="15:26" ht="17.25" customHeight="1">
      <c r="O222" s="687" t="s">
        <v>2425</v>
      </c>
      <c r="P222" s="351"/>
      <c r="Q222" s="351"/>
      <c r="R222" s="21"/>
      <c r="S222" s="21" t="s">
        <v>2540</v>
      </c>
      <c r="T222" s="116"/>
      <c r="U222" s="7" t="s">
        <v>185</v>
      </c>
      <c r="V222" s="727"/>
      <c r="W222" s="727"/>
      <c r="X222" s="727"/>
      <c r="Y222" s="727"/>
      <c r="Z222" s="727"/>
    </row>
    <row r="223" spans="15:26" ht="17.25" customHeight="1">
      <c r="O223" s="687" t="s">
        <v>2425</v>
      </c>
      <c r="P223" s="351"/>
      <c r="Q223" s="351"/>
      <c r="R223" s="21"/>
      <c r="S223" s="21" t="s">
        <v>2540</v>
      </c>
      <c r="T223" s="116"/>
      <c r="U223" s="7" t="s">
        <v>185</v>
      </c>
      <c r="V223" s="727"/>
      <c r="W223" s="727"/>
      <c r="X223" s="727"/>
      <c r="Y223" s="727"/>
      <c r="Z223" s="727"/>
    </row>
    <row r="224" spans="15:26" ht="17.25" customHeight="1">
      <c r="O224" s="687" t="s">
        <v>2425</v>
      </c>
      <c r="P224" s="351"/>
      <c r="Q224" s="351"/>
      <c r="R224" s="21"/>
      <c r="S224" s="21" t="s">
        <v>2540</v>
      </c>
      <c r="T224" s="116"/>
      <c r="U224" s="7" t="s">
        <v>185</v>
      </c>
      <c r="V224" s="727"/>
      <c r="W224" s="727"/>
      <c r="X224" s="727"/>
      <c r="Y224" s="727"/>
      <c r="Z224" s="727"/>
    </row>
    <row r="225" spans="2:26" ht="17.25" customHeight="1">
      <c r="B225" s="29"/>
      <c r="C225" s="29"/>
      <c r="D225" s="9"/>
      <c r="E225" s="9"/>
      <c r="F225" s="9"/>
      <c r="G225" s="9"/>
      <c r="H225" s="364"/>
      <c r="I225" s="29"/>
      <c r="J225" s="29"/>
      <c r="K225" s="737"/>
      <c r="L225" s="29"/>
      <c r="N225" s="29"/>
      <c r="O225" s="687" t="s">
        <v>2425</v>
      </c>
      <c r="P225" s="351"/>
      <c r="Q225" s="351"/>
      <c r="R225" s="21"/>
      <c r="S225" s="21" t="s">
        <v>2540</v>
      </c>
      <c r="T225" s="116"/>
      <c r="U225" s="7" t="s">
        <v>185</v>
      </c>
      <c r="V225" s="727"/>
      <c r="W225" s="727"/>
      <c r="X225" s="727"/>
      <c r="Y225" s="727"/>
      <c r="Z225" s="727"/>
    </row>
    <row r="226" spans="2:26" ht="17.25" customHeight="1">
      <c r="B226" s="29"/>
      <c r="C226" s="29"/>
      <c r="D226" s="9"/>
      <c r="E226" s="9"/>
      <c r="F226" s="9"/>
      <c r="G226" s="9"/>
      <c r="H226" s="364"/>
      <c r="I226" s="29"/>
      <c r="J226" s="29"/>
      <c r="K226" s="737"/>
      <c r="L226" s="29"/>
      <c r="N226" s="29"/>
      <c r="O226" s="687" t="s">
        <v>2425</v>
      </c>
      <c r="P226" s="351"/>
      <c r="Q226" s="351"/>
      <c r="R226" s="21"/>
      <c r="S226" s="21" t="s">
        <v>2540</v>
      </c>
      <c r="T226" s="116"/>
      <c r="U226" s="7" t="s">
        <v>185</v>
      </c>
      <c r="V226" s="727"/>
      <c r="W226" s="727"/>
      <c r="X226" s="727"/>
      <c r="Y226" s="727"/>
      <c r="Z226" s="727"/>
    </row>
    <row r="227" spans="2:26" ht="17.25" customHeight="1">
      <c r="B227" s="29"/>
      <c r="C227" s="29"/>
      <c r="D227" s="9"/>
      <c r="E227" s="9"/>
      <c r="F227" s="9"/>
      <c r="G227" s="9"/>
      <c r="H227" s="364"/>
      <c r="I227" s="29"/>
      <c r="J227" s="29"/>
      <c r="K227" s="737"/>
      <c r="L227" s="29"/>
      <c r="N227" s="29"/>
      <c r="O227" s="687" t="s">
        <v>2425</v>
      </c>
      <c r="P227" s="351"/>
      <c r="Q227" s="351"/>
      <c r="R227" s="21"/>
      <c r="S227" s="21" t="s">
        <v>2540</v>
      </c>
      <c r="T227" s="116"/>
      <c r="U227" s="7" t="s">
        <v>185</v>
      </c>
      <c r="V227" s="727"/>
      <c r="W227" s="727"/>
      <c r="X227" s="727"/>
      <c r="Y227" s="727"/>
      <c r="Z227" s="727"/>
    </row>
    <row r="228" spans="2:26" ht="17.25" customHeight="1">
      <c r="B228" s="29"/>
      <c r="C228" s="29"/>
      <c r="D228" s="9"/>
      <c r="E228" s="9"/>
      <c r="F228" s="9"/>
      <c r="G228" s="9"/>
      <c r="H228" s="364"/>
      <c r="I228" s="29"/>
      <c r="J228" s="29"/>
      <c r="K228" s="737"/>
      <c r="L228" s="29"/>
      <c r="N228" s="29"/>
      <c r="O228" s="687" t="s">
        <v>2425</v>
      </c>
      <c r="P228" s="351"/>
      <c r="Q228" s="351"/>
      <c r="R228" s="21"/>
      <c r="S228" s="21" t="s">
        <v>2540</v>
      </c>
      <c r="T228" s="116"/>
      <c r="U228" s="7" t="s">
        <v>185</v>
      </c>
      <c r="V228" s="727"/>
      <c r="W228" s="727"/>
      <c r="X228" s="727"/>
      <c r="Y228" s="727"/>
      <c r="Z228" s="727"/>
    </row>
    <row r="229" spans="2:26" ht="17.25" customHeight="1">
      <c r="B229" s="29"/>
      <c r="C229" s="29"/>
      <c r="D229" s="9"/>
      <c r="E229" s="9"/>
      <c r="F229" s="9"/>
      <c r="G229" s="9"/>
      <c r="H229" s="364"/>
      <c r="I229" s="29"/>
      <c r="J229" s="29"/>
      <c r="K229" s="737"/>
      <c r="L229" s="29"/>
      <c r="N229" s="29"/>
      <c r="O229" s="29"/>
      <c r="P229" s="351"/>
      <c r="Q229" s="351"/>
      <c r="R229" s="21"/>
      <c r="S229" s="351"/>
      <c r="T229" s="116"/>
      <c r="U229" s="7"/>
      <c r="V229" s="424">
        <f>SUM(V209:V228)</f>
        <v>0</v>
      </c>
      <c r="W229" s="424">
        <f t="shared" ref="W229:Z229" si="16">SUM(W209:W228)</f>
        <v>0</v>
      </c>
      <c r="X229" s="424">
        <f t="shared" si="16"/>
        <v>0</v>
      </c>
      <c r="Y229" s="424">
        <f t="shared" si="16"/>
        <v>0</v>
      </c>
      <c r="Z229" s="424">
        <f t="shared" si="16"/>
        <v>0</v>
      </c>
    </row>
    <row r="230" spans="2:26" ht="17.25" customHeight="1">
      <c r="B230" s="29"/>
      <c r="C230" s="29"/>
      <c r="D230" s="9"/>
      <c r="E230" s="9"/>
      <c r="F230" s="9"/>
      <c r="G230" s="9"/>
      <c r="H230" s="364"/>
      <c r="I230" s="29"/>
      <c r="J230" s="29"/>
      <c r="K230" s="29"/>
      <c r="L230" s="29"/>
      <c r="M230" s="29"/>
      <c r="N230" s="29"/>
      <c r="O230" s="29"/>
      <c r="P230" s="351"/>
      <c r="Q230" s="351"/>
      <c r="R230" s="21"/>
      <c r="S230" s="351"/>
      <c r="T230" s="351"/>
      <c r="U230" s="364"/>
      <c r="V230" s="374"/>
      <c r="W230" s="374"/>
      <c r="X230" s="374"/>
      <c r="Y230" s="374"/>
      <c r="Z230" s="374"/>
    </row>
    <row r="231" spans="2:26" ht="18">
      <c r="B231" s="28" t="s">
        <v>1553</v>
      </c>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W16:Z16 V18:Z22"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0" id="{23710376-25BA-440D-9A4D-731FB1FC3B6A}">
            <xm:f>Cover!$E$15&lt;&gt;V$6</xm:f>
            <x14:dxf>
              <fill>
                <patternFill>
                  <bgColor theme="0" tint="-0.24994659260841701"/>
                </patternFill>
              </fill>
            </x14:dxf>
          </x14:cfRule>
          <x14:cfRule type="expression" priority="41" id="{5E86549C-BAD2-4A5F-9E14-26AFE2B6FE6D}">
            <xm:f>Cover!$E$15=V$6</xm:f>
            <x14:dxf>
              <fill>
                <patternFill>
                  <bgColor theme="7" tint="0.59996337778862885"/>
                </patternFill>
              </fill>
            </x14:dxf>
          </x14:cfRule>
          <xm:sqref>V191 X191:Z191</xm:sqref>
        </x14:conditionalFormatting>
        <x14:conditionalFormatting xmlns:xm="http://schemas.microsoft.com/office/excel/2006/main">
          <x14:cfRule type="expression" priority="72" id="{F551B936-A24D-4AB8-B495-C595B93D85FF}">
            <xm:f>Cover!$E$15&lt;&gt;V$6</xm:f>
            <x14:dxf>
              <fill>
                <patternFill>
                  <bgColor theme="0" tint="-0.24994659260841701"/>
                </patternFill>
              </fill>
            </x14:dxf>
          </x14:cfRule>
          <x14:cfRule type="expression" priority="73" id="{2FBD9C26-A573-41A3-824B-E43DDA123265}">
            <xm:f>Cover!$E$15=V$6</xm:f>
            <x14:dxf>
              <fill>
                <patternFill>
                  <bgColor theme="7" tint="0.59996337778862885"/>
                </patternFill>
              </fill>
            </x14:dxf>
          </x14:cfRule>
          <xm:sqref>V36:Z43</xm:sqref>
        </x14:conditionalFormatting>
        <x14:conditionalFormatting xmlns:xm="http://schemas.microsoft.com/office/excel/2006/main">
          <x14:cfRule type="expression" priority="34" id="{2EA181E0-5355-4F99-9BFA-4C7FA2A19495}">
            <xm:f>Cover!$E$15&lt;&gt;V$6</xm:f>
            <x14:dxf>
              <fill>
                <patternFill>
                  <bgColor theme="0" tint="-0.24994659260841701"/>
                </patternFill>
              </fill>
            </x14:dxf>
          </x14:cfRule>
          <x14:cfRule type="expression" priority="35" id="{5AAA8D1B-1F37-43B8-AE2F-952C77E36719}">
            <xm:f>Cover!$E$15=V$6</xm:f>
            <x14:dxf>
              <fill>
                <patternFill>
                  <bgColor theme="7" tint="0.59996337778862885"/>
                </patternFill>
              </fill>
            </x14:dxf>
          </x14:cfRule>
          <xm:sqref>V47:Z50</xm:sqref>
        </x14:conditionalFormatting>
        <x14:conditionalFormatting xmlns:xm="http://schemas.microsoft.com/office/excel/2006/main">
          <x14:cfRule type="expression" priority="69" id="{86A59D02-F8D6-4B9E-ABCB-9E7185D2D484}">
            <xm:f>Cover!$E$15=V$6</xm:f>
            <x14:dxf>
              <fill>
                <patternFill>
                  <bgColor theme="7" tint="0.59996337778862885"/>
                </patternFill>
              </fill>
            </x14:dxf>
          </x14:cfRule>
          <x14:cfRule type="expression" priority="68" id="{F3AB5BF7-5B75-4583-B4BA-4EA1C4E0F881}">
            <xm:f>Cover!$E$15&lt;&gt;V$6</xm:f>
            <x14:dxf>
              <fill>
                <patternFill>
                  <bgColor theme="0" tint="-0.24994659260841701"/>
                </patternFill>
              </fill>
            </x14:dxf>
          </x14:cfRule>
          <xm:sqref>V56:Z59</xm:sqref>
        </x14:conditionalFormatting>
        <x14:conditionalFormatting xmlns:xm="http://schemas.microsoft.com/office/excel/2006/main">
          <x14:cfRule type="expression" priority="32" id="{ED2A3AD0-0CE5-4B7D-BEA4-010C56DA4A79}">
            <xm:f>Cover!$E$15&lt;&gt;V$6</xm:f>
            <x14:dxf>
              <fill>
                <patternFill>
                  <bgColor theme="0" tint="-0.24994659260841701"/>
                </patternFill>
              </fill>
            </x14:dxf>
          </x14:cfRule>
          <x14:cfRule type="expression" priority="33" id="{FF01A032-1939-40FD-87E3-647F74B23E4C}">
            <xm:f>Cover!$E$15=V$6</xm:f>
            <x14:dxf>
              <fill>
                <patternFill>
                  <bgColor theme="7" tint="0.59996337778862885"/>
                </patternFill>
              </fill>
            </x14:dxf>
          </x14:cfRule>
          <xm:sqref>V63:Z66</xm:sqref>
        </x14:conditionalFormatting>
        <x14:conditionalFormatting xmlns:xm="http://schemas.microsoft.com/office/excel/2006/main">
          <x14:cfRule type="expression" priority="30" id="{276D7E16-D919-4A68-ACD5-36BA7B363AD6}">
            <xm:f>Cover!$E$15&lt;&gt;V$6</xm:f>
            <x14:dxf>
              <fill>
                <patternFill>
                  <bgColor theme="0" tint="-0.24994659260841701"/>
                </patternFill>
              </fill>
            </x14:dxf>
          </x14:cfRule>
          <x14:cfRule type="expression" priority="31" id="{04982BF4-ECF6-4C04-8A08-B03A58A5E011}">
            <xm:f>Cover!$E$15=V$6</xm:f>
            <x14:dxf>
              <fill>
                <patternFill>
                  <bgColor theme="7" tint="0.59996337778862885"/>
                </patternFill>
              </fill>
            </x14:dxf>
          </x14:cfRule>
          <xm:sqref>V70:Z73</xm:sqref>
        </x14:conditionalFormatting>
        <x14:conditionalFormatting xmlns:xm="http://schemas.microsoft.com/office/excel/2006/main">
          <x14:cfRule type="expression" priority="63" id="{514AA272-9160-410A-8DD3-92CFDE8DA842}">
            <xm:f>Cover!$E$15=V$6</xm:f>
            <x14:dxf>
              <fill>
                <patternFill>
                  <bgColor theme="7" tint="0.59996337778862885"/>
                </patternFill>
              </fill>
            </x14:dxf>
          </x14:cfRule>
          <x14:cfRule type="expression" priority="62" id="{35840942-4FA1-4C30-A044-0F751B3C941C}">
            <xm:f>Cover!$E$15&lt;&gt;V$6</xm:f>
            <x14:dxf>
              <fill>
                <patternFill>
                  <bgColor theme="0" tint="-0.24994659260841701"/>
                </patternFill>
              </fill>
            </x14:dxf>
          </x14:cfRule>
          <xm:sqref>V79:Z86</xm:sqref>
        </x14:conditionalFormatting>
        <x14:conditionalFormatting xmlns:xm="http://schemas.microsoft.com/office/excel/2006/main">
          <x14:cfRule type="expression" priority="61" id="{E551592E-77AC-4B93-ADB2-AD0110AD7E1B}">
            <xm:f>Cover!$E$15=V$6</xm:f>
            <x14:dxf>
              <fill>
                <patternFill>
                  <bgColor theme="7" tint="0.59996337778862885"/>
                </patternFill>
              </fill>
            </x14:dxf>
          </x14:cfRule>
          <x14:cfRule type="expression" priority="60" id="{CB813E4E-8D1D-49FE-9DEB-D8A4DD08C3C7}">
            <xm:f>Cover!$E$15&lt;&gt;V$6</xm:f>
            <x14:dxf>
              <fill>
                <patternFill>
                  <bgColor theme="0" tint="-0.24994659260841701"/>
                </patternFill>
              </fill>
            </x14:dxf>
          </x14:cfRule>
          <xm:sqref>V90:Z93</xm:sqref>
        </x14:conditionalFormatting>
        <x14:conditionalFormatting xmlns:xm="http://schemas.microsoft.com/office/excel/2006/main">
          <x14:cfRule type="expression" priority="59" id="{426A73B7-BC23-48DC-8D6A-E0F004CDAA44}">
            <xm:f>Cover!$E$15=V$6</xm:f>
            <x14:dxf>
              <fill>
                <patternFill>
                  <bgColor theme="7" tint="0.59996337778862885"/>
                </patternFill>
              </fill>
            </x14:dxf>
          </x14:cfRule>
          <x14:cfRule type="expression" priority="58" id="{B9C65FBF-5BE7-45A1-B187-7A50571F0A9B}">
            <xm:f>Cover!$E$15&lt;&gt;V$6</xm:f>
            <x14:dxf>
              <fill>
                <patternFill>
                  <bgColor theme="0" tint="-0.24994659260841701"/>
                </patternFill>
              </fill>
            </x14:dxf>
          </x14:cfRule>
          <xm:sqref>V99:Z102</xm:sqref>
        </x14:conditionalFormatting>
        <x14:conditionalFormatting xmlns:xm="http://schemas.microsoft.com/office/excel/2006/main">
          <x14:cfRule type="expression" priority="56" id="{E6B20A9C-C449-49CC-956A-07AE130A2F74}">
            <xm:f>Cover!$E$15&lt;&gt;V$6</xm:f>
            <x14:dxf>
              <fill>
                <patternFill>
                  <bgColor theme="0" tint="-0.24994659260841701"/>
                </patternFill>
              </fill>
            </x14:dxf>
          </x14:cfRule>
          <x14:cfRule type="expression" priority="57" id="{E41D16D3-BD6E-43FB-BC49-C976260116DB}">
            <xm:f>Cover!$E$15=V$6</xm:f>
            <x14:dxf>
              <fill>
                <patternFill>
                  <bgColor theme="7" tint="0.59996337778862885"/>
                </patternFill>
              </fill>
            </x14:dxf>
          </x14:cfRule>
          <xm:sqref>V106:Z109</xm:sqref>
        </x14:conditionalFormatting>
        <x14:conditionalFormatting xmlns:xm="http://schemas.microsoft.com/office/excel/2006/main">
          <x14:cfRule type="expression" priority="55" id="{5E650CEB-E972-41B7-AB29-785568DB8219}">
            <xm:f>Cover!$E$15=V$6</xm:f>
            <x14:dxf>
              <fill>
                <patternFill>
                  <bgColor theme="7" tint="0.59996337778862885"/>
                </patternFill>
              </fill>
            </x14:dxf>
          </x14:cfRule>
          <x14:cfRule type="expression" priority="54" id="{D6CD5549-3AC2-473C-A7D9-3EAE918F0A00}">
            <xm:f>Cover!$E$15&lt;&gt;V$6</xm:f>
            <x14:dxf>
              <fill>
                <patternFill>
                  <bgColor theme="0" tint="-0.24994659260841701"/>
                </patternFill>
              </fill>
            </x14:dxf>
          </x14:cfRule>
          <xm:sqref>V113:Z116</xm:sqref>
        </x14:conditionalFormatting>
        <x14:conditionalFormatting xmlns:xm="http://schemas.microsoft.com/office/excel/2006/main">
          <x14:cfRule type="expression" priority="53" id="{276A3888-C3A3-440C-8668-B5BABDCB0693}">
            <xm:f>Cover!$E$15=V$6</xm:f>
            <x14:dxf>
              <fill>
                <patternFill>
                  <bgColor theme="7" tint="0.59996337778862885"/>
                </patternFill>
              </fill>
            </x14:dxf>
          </x14:cfRule>
          <x14:cfRule type="expression" priority="52" id="{858E0A64-C584-4524-B541-516DE3190021}">
            <xm:f>Cover!$E$15&lt;&gt;V$6</xm:f>
            <x14:dxf>
              <fill>
                <patternFill>
                  <bgColor theme="0" tint="-0.24994659260841701"/>
                </patternFill>
              </fill>
            </x14:dxf>
          </x14:cfRule>
          <xm:sqref>V122:Z129</xm:sqref>
        </x14:conditionalFormatting>
        <x14:conditionalFormatting xmlns:xm="http://schemas.microsoft.com/office/excel/2006/main">
          <x14:cfRule type="expression" priority="51" id="{52C6F4D9-63CB-461F-B124-9AE737C14545}">
            <xm:f>Cover!$E$15=V$6</xm:f>
            <x14:dxf>
              <fill>
                <patternFill>
                  <bgColor theme="7" tint="0.59996337778862885"/>
                </patternFill>
              </fill>
            </x14:dxf>
          </x14:cfRule>
          <x14:cfRule type="expression" priority="50" id="{35B195CA-E8D4-4CCD-8BFC-1C14692375C6}">
            <xm:f>Cover!$E$15&lt;&gt;V$6</xm:f>
            <x14:dxf>
              <fill>
                <patternFill>
                  <bgColor theme="0" tint="-0.24994659260841701"/>
                </patternFill>
              </fill>
            </x14:dxf>
          </x14:cfRule>
          <xm:sqref>V133:Z136</xm:sqref>
        </x14:conditionalFormatting>
        <x14:conditionalFormatting xmlns:xm="http://schemas.microsoft.com/office/excel/2006/main">
          <x14:cfRule type="expression" priority="48" id="{5D2206DC-BE0D-4FAC-8010-52C1512B9F2C}">
            <xm:f>Cover!$E$15&lt;&gt;V$6</xm:f>
            <x14:dxf>
              <fill>
                <patternFill>
                  <bgColor theme="0" tint="-0.24994659260841701"/>
                </patternFill>
              </fill>
            </x14:dxf>
          </x14:cfRule>
          <x14:cfRule type="expression" priority="49" id="{99EDEA24-7BCC-4E4D-9922-92BD710AC9BC}">
            <xm:f>Cover!$E$15=V$6</xm:f>
            <x14:dxf>
              <fill>
                <patternFill>
                  <bgColor theme="7" tint="0.59996337778862885"/>
                </patternFill>
              </fill>
            </x14:dxf>
          </x14:cfRule>
          <xm:sqref>V142:Z145</xm:sqref>
        </x14:conditionalFormatting>
        <x14:conditionalFormatting xmlns:xm="http://schemas.microsoft.com/office/excel/2006/main">
          <x14:cfRule type="expression" priority="46" id="{D773F27F-AEA9-46D2-B16A-1E96EE7C0038}">
            <xm:f>Cover!$E$15&lt;&gt;V$6</xm:f>
            <x14:dxf>
              <fill>
                <patternFill>
                  <bgColor theme="0" tint="-0.24994659260841701"/>
                </patternFill>
              </fill>
            </x14:dxf>
          </x14:cfRule>
          <x14:cfRule type="expression" priority="47" id="{5D4724CC-358C-4CC7-BDA9-A20717ECE68B}">
            <xm:f>Cover!$E$15=V$6</xm:f>
            <x14:dxf>
              <fill>
                <patternFill>
                  <bgColor theme="7" tint="0.59996337778862885"/>
                </patternFill>
              </fill>
            </x14:dxf>
          </x14:cfRule>
          <xm:sqref>V149:Z152</xm:sqref>
        </x14:conditionalFormatting>
        <x14:conditionalFormatting xmlns:xm="http://schemas.microsoft.com/office/excel/2006/main">
          <x14:cfRule type="expression" priority="45" id="{682564E2-6292-4EF5-9A30-1F4FA4B6A42F}">
            <xm:f>Cover!$E$15=V$6</xm:f>
            <x14:dxf>
              <fill>
                <patternFill>
                  <bgColor theme="7" tint="0.59996337778862885"/>
                </patternFill>
              </fill>
            </x14:dxf>
          </x14:cfRule>
          <x14:cfRule type="expression" priority="44" id="{47CCB03A-CC3B-4DB1-8876-48986953DA93}">
            <xm:f>Cover!$E$15&lt;&gt;V$6</xm:f>
            <x14:dxf>
              <fill>
                <patternFill>
                  <bgColor theme="0" tint="-0.24994659260841701"/>
                </patternFill>
              </fill>
            </x14:dxf>
          </x14:cfRule>
          <xm:sqref>V156:Z159</xm:sqref>
        </x14:conditionalFormatting>
        <x14:conditionalFormatting xmlns:xm="http://schemas.microsoft.com/office/excel/2006/main">
          <x14:cfRule type="expression" priority="43" id="{ABBCD77D-C844-43E0-A6F7-04ED9083D581}">
            <xm:f>Cover!$E$15=V$6</xm:f>
            <x14:dxf>
              <fill>
                <patternFill>
                  <bgColor theme="7" tint="0.59996337778862885"/>
                </patternFill>
              </fill>
            </x14:dxf>
          </x14:cfRule>
          <x14:cfRule type="expression" priority="42" id="{ECA86186-F33B-4C47-B173-46DDB124B2A2}">
            <xm:f>Cover!$E$15&lt;&gt;V$6</xm:f>
            <x14:dxf>
              <fill>
                <patternFill>
                  <bgColor theme="0" tint="-0.24994659260841701"/>
                </patternFill>
              </fill>
            </x14:dxf>
          </x14:cfRule>
          <xm:sqref>V163:Z166</xm:sqref>
        </x14:conditionalFormatting>
        <x14:conditionalFormatting xmlns:xm="http://schemas.microsoft.com/office/excel/2006/main">
          <x14:cfRule type="expression" priority="4" id="{9BB7160F-3D80-4B5C-8FD3-0419A1031AF3}">
            <xm:f>Cover!$E$15=V$6</xm:f>
            <x14:dxf>
              <fill>
                <patternFill>
                  <bgColor theme="7" tint="0.59996337778862885"/>
                </patternFill>
              </fill>
            </x14:dxf>
          </x14:cfRule>
          <x14:cfRule type="expression" priority="3" id="{33358C32-266C-40A0-B35C-54282B2EDD58}">
            <xm:f>Cover!$E$15&lt;&gt;V$6</xm:f>
            <x14:dxf>
              <fill>
                <patternFill>
                  <bgColor theme="0" tint="-0.24994659260841701"/>
                </patternFill>
              </fill>
            </x14:dxf>
          </x14:cfRule>
          <xm:sqref>V172:Z173</xm:sqref>
        </x14:conditionalFormatting>
        <x14:conditionalFormatting xmlns:xm="http://schemas.microsoft.com/office/excel/2006/main">
          <x14:cfRule type="expression" priority="8" id="{91A98075-65B7-4786-8FB1-93371A8DED85}">
            <xm:f>Cover!$E$15=V$6</xm:f>
            <x14:dxf>
              <fill>
                <patternFill>
                  <bgColor theme="7" tint="0.59996337778862885"/>
                </patternFill>
              </fill>
            </x14:dxf>
          </x14:cfRule>
          <x14:cfRule type="expression" priority="7" id="{D42ACD4C-1BDE-4E9B-BFC9-81EDC554B961}">
            <xm:f>Cover!$E$15&lt;&gt;V$6</xm:f>
            <x14:dxf>
              <fill>
                <patternFill>
                  <bgColor theme="0" tint="-0.24994659260841701"/>
                </patternFill>
              </fill>
            </x14:dxf>
          </x14:cfRule>
          <xm:sqref>V177:Z177</xm:sqref>
        </x14:conditionalFormatting>
        <x14:conditionalFormatting xmlns:xm="http://schemas.microsoft.com/office/excel/2006/main">
          <x14:cfRule type="expression" priority="6" id="{9EC5C9CA-136A-4C5E-B290-1AD173000AFB}">
            <xm:f>Cover!$E$15=V$6</xm:f>
            <x14:dxf>
              <fill>
                <patternFill>
                  <bgColor theme="7" tint="0.59996337778862885"/>
                </patternFill>
              </fill>
            </x14:dxf>
          </x14:cfRule>
          <x14:cfRule type="expression" priority="5" id="{F7D47C02-0059-4751-A33F-D597C0DBD533}">
            <xm:f>Cover!$E$15&lt;&gt;V$6</xm:f>
            <x14:dxf>
              <fill>
                <patternFill>
                  <bgColor theme="0" tint="-0.24994659260841701"/>
                </patternFill>
              </fill>
            </x14:dxf>
          </x14:cfRule>
          <xm:sqref>V183:Z183 W184:Z184</xm:sqref>
        </x14:conditionalFormatting>
        <x14:conditionalFormatting xmlns:xm="http://schemas.microsoft.com/office/excel/2006/main">
          <x14:cfRule type="expression" priority="39" id="{1235A501-B565-414F-A164-37269611704E}">
            <xm:f>Cover!$E$15=V$6</xm:f>
            <x14:dxf>
              <fill>
                <patternFill>
                  <bgColor theme="7" tint="0.59996337778862885"/>
                </patternFill>
              </fill>
            </x14:dxf>
          </x14:cfRule>
          <x14:cfRule type="expression" priority="38" id="{704A8101-CE76-4DAD-A4C1-78CBF0EB941C}">
            <xm:f>Cover!$E$15&lt;&gt;V$6</xm:f>
            <x14:dxf>
              <fill>
                <patternFill>
                  <bgColor theme="0" tint="-0.24994659260841701"/>
                </patternFill>
              </fill>
            </x14:dxf>
          </x14:cfRule>
          <xm:sqref>V195:Z197</xm:sqref>
        </x14:conditionalFormatting>
        <x14:conditionalFormatting xmlns:xm="http://schemas.microsoft.com/office/excel/2006/main">
          <x14:cfRule type="expression" priority="37" id="{F7869493-DEB7-45C0-B59E-4712A89B4C9C}">
            <xm:f>Cover!$E$15=V$6</xm:f>
            <x14:dxf>
              <fill>
                <patternFill>
                  <bgColor theme="7" tint="0.59996337778862885"/>
                </patternFill>
              </fill>
            </x14:dxf>
          </x14:cfRule>
          <x14:cfRule type="expression" priority="36" id="{F460E409-796C-4713-ABF8-4D6E3ABBE70A}">
            <xm:f>Cover!$E$15&lt;&gt;V$6</xm:f>
            <x14:dxf>
              <fill>
                <patternFill>
                  <bgColor theme="0" tint="-0.24994659260841701"/>
                </patternFill>
              </fill>
            </x14:dxf>
          </x14:cfRule>
          <xm:sqref>V201:Z203</xm:sqref>
        </x14:conditionalFormatting>
        <x14:conditionalFormatting xmlns:xm="http://schemas.microsoft.com/office/excel/2006/main">
          <x14:cfRule type="expression" priority="1" id="{AF1FDD42-8551-4E2A-A2B2-57448F455222}">
            <xm:f>Cover!$E$15&lt;&gt;V$6</xm:f>
            <x14:dxf>
              <fill>
                <patternFill>
                  <bgColor theme="0" tint="-0.24994659260841701"/>
                </patternFill>
              </fill>
            </x14:dxf>
          </x14:cfRule>
          <x14:cfRule type="expression" priority="2" id="{0CA9C361-56FB-46CF-ADD3-F20B23DA1721}">
            <xm:f>Cover!$E$15=V$6</xm:f>
            <x14:dxf>
              <fill>
                <patternFill>
                  <bgColor theme="7" tint="0.59996337778862885"/>
                </patternFill>
              </fill>
            </x14:dxf>
          </x14:cfRule>
          <xm:sqref>V209:Z228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tabColor rgb="FFFF9900"/>
    <pageSetUpPr autoPageBreaks="0"/>
  </sheetPr>
  <dimension ref="A1:Z36"/>
  <sheetViews>
    <sheetView topLeftCell="A6" zoomScale="70" zoomScaleNormal="70" workbookViewId="0">
      <selection activeCell="F28" sqref="F28"/>
    </sheetView>
  </sheetViews>
  <sheetFormatPr defaultColWidth="0" defaultRowHeight="14.5"/>
  <cols>
    <col min="1" max="1" width="10.54296875" customWidth="1"/>
    <col min="2" max="2" width="41.453125" bestFit="1" customWidth="1"/>
    <col min="3" max="3" width="16.453125" bestFit="1" customWidth="1"/>
    <col min="4" max="4" width="35.54296875" bestFit="1" customWidth="1"/>
    <col min="5" max="5" width="23.453125" customWidth="1"/>
    <col min="6" max="6" width="35.54296875" customWidth="1"/>
    <col min="7" max="8" width="9.453125" customWidth="1"/>
    <col min="9" max="9" width="17.54296875" customWidth="1"/>
    <col min="10" max="26" width="9.453125" customWidth="1"/>
    <col min="27" max="16384" width="8.54296875" hidden="1"/>
  </cols>
  <sheetData>
    <row r="1" spans="1:3" ht="25">
      <c r="A1" s="1" t="s">
        <v>0</v>
      </c>
      <c r="B1" s="44"/>
      <c r="C1" s="44"/>
    </row>
    <row r="2" spans="1:3" ht="25">
      <c r="A2" s="4" t="str">
        <f>Cover!$E$13</f>
        <v>Master</v>
      </c>
      <c r="B2" s="44"/>
      <c r="C2" s="44"/>
    </row>
    <row r="3" spans="1:3" ht="25">
      <c r="A3" s="3">
        <f>Cover!$E$15</f>
        <v>2025</v>
      </c>
      <c r="B3" s="3"/>
      <c r="C3" s="3"/>
    </row>
    <row r="4" spans="1:3" ht="25.5" thickBot="1">
      <c r="A4" s="1302" t="s">
        <v>27</v>
      </c>
      <c r="B4" s="46"/>
      <c r="C4" s="46"/>
    </row>
    <row r="6" spans="1:3">
      <c r="B6" s="158" t="s">
        <v>1343</v>
      </c>
      <c r="C6" s="159" t="str">
        <f>Cover!$E$13</f>
        <v>Master</v>
      </c>
    </row>
    <row r="7" spans="1:3">
      <c r="B7" s="158" t="s">
        <v>1344</v>
      </c>
      <c r="C7" s="159" t="str">
        <f>INDEX(Lists!$D$11:$D$19,MATCH(UniversalData!$C$6,Lists!$C$11:$C$19,0))</f>
        <v>Master</v>
      </c>
    </row>
    <row r="8" spans="1:3">
      <c r="B8" s="158" t="s">
        <v>6</v>
      </c>
      <c r="C8" s="160">
        <f>Cover!$E$15</f>
        <v>2025</v>
      </c>
    </row>
    <row r="9" spans="1:3">
      <c r="B9" s="158" t="s">
        <v>1345</v>
      </c>
      <c r="C9" s="160" t="str">
        <f>Cover!$E$17</f>
        <v>(V1.19)</v>
      </c>
    </row>
    <row r="10" spans="1:3">
      <c r="B10" s="158" t="s">
        <v>1346</v>
      </c>
      <c r="C10" s="161">
        <f>Cover!$E$19</f>
        <v>45869</v>
      </c>
    </row>
    <row r="11" spans="1:3">
      <c r="B11" s="83"/>
      <c r="C11" s="83"/>
    </row>
    <row r="12" spans="1:3">
      <c r="B12" s="158" t="s">
        <v>1347</v>
      </c>
      <c r="C12" s="162" t="str">
        <f>$C$8-2&amp;"/"&amp;RIGHT($C$8-1,2)</f>
        <v>2023/24</v>
      </c>
    </row>
    <row r="13" spans="1:3">
      <c r="B13" s="163" t="s">
        <v>6</v>
      </c>
      <c r="C13" s="164" t="str">
        <f>$C$8-1&amp;"/"&amp;RIGHT($C$8+0,2)</f>
        <v>2024/25</v>
      </c>
    </row>
    <row r="14" spans="1:3">
      <c r="B14" s="158" t="s">
        <v>1348</v>
      </c>
      <c r="C14" s="164" t="str">
        <f>$C$8+0&amp;"/"&amp;RIGHT($C$8+1,2)</f>
        <v>2025/26</v>
      </c>
    </row>
    <row r="15" spans="1:3">
      <c r="B15" s="158" t="s">
        <v>1349</v>
      </c>
      <c r="C15" s="164" t="str">
        <f>$C$8+1&amp;"/"&amp;RIGHT($C$8+2,2)</f>
        <v>2026/27</v>
      </c>
    </row>
    <row r="16" spans="1:3">
      <c r="B16" s="158" t="s">
        <v>1350</v>
      </c>
      <c r="C16" s="164" t="str">
        <f>$C$8+2&amp;"/"&amp;RIGHT($C$8+3,2)</f>
        <v>2027/28</v>
      </c>
    </row>
    <row r="17" spans="2:6">
      <c r="B17" s="158" t="s">
        <v>1351</v>
      </c>
      <c r="C17" s="164" t="str">
        <f>$C$8+3&amp;"/"&amp;RIGHT($C$8+4,2)</f>
        <v>2028/29</v>
      </c>
      <c r="D17" s="83"/>
    </row>
    <row r="18" spans="2:6">
      <c r="B18" s="158" t="s">
        <v>1352</v>
      </c>
      <c r="C18" s="164" t="str">
        <f>$C$8+4&amp;"/"&amp;RIGHT($C$8+5,2)</f>
        <v>2029/30</v>
      </c>
      <c r="D18" s="83"/>
    </row>
    <row r="19" spans="2:6">
      <c r="B19" s="158" t="s">
        <v>1353</v>
      </c>
      <c r="C19" s="164" t="str">
        <f>$C$8+5&amp;"/"&amp;RIGHT($C$8+6,2)</f>
        <v>2030/31</v>
      </c>
      <c r="D19" s="83"/>
    </row>
    <row r="20" spans="2:6">
      <c r="B20" s="158" t="s">
        <v>1354</v>
      </c>
      <c r="C20" s="164" t="str">
        <f>$C$8+6&amp;"/"&amp;RIGHT($C$8+7,2)</f>
        <v>2031/32</v>
      </c>
      <c r="D20" s="83"/>
    </row>
    <row r="21" spans="2:6">
      <c r="B21" s="83"/>
      <c r="C21" s="83"/>
      <c r="D21" s="83"/>
    </row>
    <row r="22" spans="2:6" ht="54.5">
      <c r="B22" s="165" t="s">
        <v>1355</v>
      </c>
      <c r="C22" s="166" t="s">
        <v>1356</v>
      </c>
      <c r="D22" s="410" t="s">
        <v>1357</v>
      </c>
      <c r="E22" s="222" t="s">
        <v>1358</v>
      </c>
      <c r="F22" s="222" t="s">
        <v>1359</v>
      </c>
    </row>
    <row r="23" spans="2:6">
      <c r="B23" s="167"/>
      <c r="C23" s="220" t="s">
        <v>1360</v>
      </c>
      <c r="D23" s="910">
        <v>283.30799999999999</v>
      </c>
      <c r="E23" s="223">
        <v>1</v>
      </c>
      <c r="F23" s="223">
        <v>1</v>
      </c>
    </row>
    <row r="24" spans="2:6">
      <c r="B24" s="167"/>
      <c r="C24" s="220" t="s">
        <v>1361</v>
      </c>
      <c r="D24" s="910">
        <v>290.642</v>
      </c>
      <c r="E24" s="223">
        <v>1.026</v>
      </c>
      <c r="F24" s="223">
        <v>0.97499999999999998</v>
      </c>
    </row>
    <row r="25" spans="2:6">
      <c r="B25" s="167"/>
      <c r="C25" s="220" t="s">
        <v>1362</v>
      </c>
      <c r="D25" s="910">
        <v>294.16699999999997</v>
      </c>
      <c r="E25" s="223">
        <v>1.038</v>
      </c>
      <c r="F25" s="223">
        <v>0.96299999999999997</v>
      </c>
    </row>
    <row r="26" spans="2:6">
      <c r="B26" s="167"/>
      <c r="C26" s="220" t="s">
        <v>489</v>
      </c>
      <c r="D26" s="910">
        <v>307.32799999999997</v>
      </c>
      <c r="E26" s="223">
        <v>1.085</v>
      </c>
      <c r="F26" s="223">
        <v>0.92200000000000004</v>
      </c>
    </row>
    <row r="27" spans="2:6">
      <c r="B27" s="167"/>
      <c r="C27" s="220" t="s">
        <v>490</v>
      </c>
      <c r="D27" s="910">
        <v>334.29399999999998</v>
      </c>
      <c r="E27" s="223">
        <v>1.18</v>
      </c>
      <c r="F27" s="223">
        <v>0.84699999999999998</v>
      </c>
    </row>
    <row r="28" spans="2:6">
      <c r="B28" s="167"/>
      <c r="C28" s="220" t="s">
        <v>491</v>
      </c>
      <c r="D28" s="910">
        <v>352.83699999999999</v>
      </c>
      <c r="E28" s="223">
        <v>1.2450000000000001</v>
      </c>
      <c r="F28" s="223">
        <v>0.80294504507413111</v>
      </c>
    </row>
    <row r="29" spans="2:6">
      <c r="B29" s="167"/>
      <c r="C29" s="220" t="s">
        <v>492</v>
      </c>
      <c r="D29" s="910">
        <v>360.97699999999998</v>
      </c>
      <c r="E29" s="223">
        <v>1.274</v>
      </c>
      <c r="F29" s="223">
        <v>0.78500000000000003</v>
      </c>
    </row>
    <row r="30" spans="2:6">
      <c r="B30" s="167"/>
      <c r="C30" s="220" t="s">
        <v>494</v>
      </c>
      <c r="D30" s="910">
        <v>366.52800000000002</v>
      </c>
      <c r="E30" s="223">
        <v>1.294</v>
      </c>
      <c r="F30" s="223">
        <v>0.77300000000000002</v>
      </c>
    </row>
    <row r="31" spans="2:6">
      <c r="B31" s="167"/>
      <c r="C31" s="220" t="s">
        <v>1363</v>
      </c>
      <c r="D31" s="911"/>
      <c r="E31" s="1008"/>
      <c r="F31" s="1008"/>
    </row>
    <row r="36" spans="2:4">
      <c r="B36" s="1480" t="s">
        <v>1364</v>
      </c>
      <c r="C36" s="1481"/>
      <c r="D36" s="221">
        <f>INDEX($D$23:$D$30,MATCH($C$13,$C$23:$C$30,0))</f>
        <v>360.97699999999998</v>
      </c>
    </row>
  </sheetData>
  <mergeCells count="1">
    <mergeCell ref="B36:C3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74A30-CC4A-4550-9340-B36B82CDB421}">
  <sheetPr codeName="Sheet56">
    <tabColor rgb="FFFF0066"/>
    <pageSetUpPr autoPageBreaks="0"/>
  </sheetPr>
  <dimension ref="A1:XFC72"/>
  <sheetViews>
    <sheetView zoomScale="55" zoomScaleNormal="55" workbookViewId="0">
      <pane ySplit="6" topLeftCell="A10" activePane="bottomLeft" state="frozen"/>
      <selection activeCell="G59" sqref="G59"/>
      <selection pane="bottomLeft" activeCell="O45" sqref="O45"/>
    </sheetView>
  </sheetViews>
  <sheetFormatPr defaultColWidth="0" defaultRowHeight="14"/>
  <cols>
    <col min="1" max="1" width="14.453125" style="11" customWidth="1"/>
    <col min="2" max="3" width="1.54296875" style="11" customWidth="1"/>
    <col min="4" max="4" width="30.453125" style="11" bestFit="1" customWidth="1"/>
    <col min="5" max="5" width="24.54296875" style="11" bestFit="1" customWidth="1"/>
    <col min="6" max="6" width="48" style="11" bestFit="1" customWidth="1"/>
    <col min="7" max="7" width="28.453125" style="11" bestFit="1" customWidth="1"/>
    <col min="8" max="8" width="10.54296875" style="11" bestFit="1" customWidth="1"/>
    <col min="9" max="9" width="15.453125" style="11" bestFit="1" customWidth="1"/>
    <col min="10" max="10" width="13.453125" style="11" bestFit="1" customWidth="1"/>
    <col min="11" max="11" width="5.54296875" style="11" bestFit="1" customWidth="1"/>
    <col min="12" max="16" width="11.453125" style="11" customWidth="1"/>
    <col min="17" max="21" width="1.54296875" style="11" customWidth="1"/>
    <col min="22" max="58" width="18.453125" style="11" hidden="1"/>
    <col min="59" max="16383" width="14" style="11" hidden="1"/>
    <col min="16384" max="16384" width="7.54296875" style="11" hidden="1"/>
  </cols>
  <sheetData>
    <row r="1" spans="1:16" s="2" customFormat="1" ht="25">
      <c r="A1" s="62" t="s">
        <v>1365</v>
      </c>
      <c r="B1" s="3"/>
      <c r="G1" s="4"/>
      <c r="N1" s="3"/>
    </row>
    <row r="2" spans="1:16" s="2" customFormat="1" ht="25">
      <c r="A2" s="4" t="str">
        <f>Cover!$E$13</f>
        <v>Master</v>
      </c>
      <c r="B2" s="3"/>
    </row>
    <row r="3" spans="1:16" s="2" customFormat="1" ht="25">
      <c r="A3" s="4">
        <f>Cover!$E$15</f>
        <v>2025</v>
      </c>
      <c r="B3" s="4"/>
      <c r="C3" s="4"/>
      <c r="D3" s="4"/>
    </row>
    <row r="4" spans="1:16" s="5" customFormat="1" ht="25.5" thickBot="1">
      <c r="A4" s="1302" t="s">
        <v>78</v>
      </c>
      <c r="B4" s="6"/>
    </row>
    <row r="5" spans="1:16" ht="18">
      <c r="A5" s="7"/>
      <c r="B5" s="8"/>
      <c r="C5" s="8"/>
      <c r="D5" s="9"/>
      <c r="E5" s="9"/>
      <c r="F5" s="9"/>
      <c r="G5" s="10"/>
      <c r="H5" s="10"/>
      <c r="I5" s="10"/>
      <c r="J5" s="10"/>
      <c r="K5" s="7"/>
      <c r="L5" s="68" t="s">
        <v>1743</v>
      </c>
      <c r="M5" s="66"/>
      <c r="N5" s="66"/>
      <c r="O5" s="66"/>
      <c r="P5" s="67"/>
    </row>
    <row r="6" spans="1:16" s="61" customFormat="1" ht="15.5">
      <c r="A6" s="21"/>
      <c r="B6" s="57"/>
      <c r="C6" s="57"/>
      <c r="D6" s="36" t="s">
        <v>164</v>
      </c>
      <c r="E6" s="36" t="s">
        <v>165</v>
      </c>
      <c r="F6" s="36" t="s">
        <v>1555</v>
      </c>
      <c r="G6" s="37" t="s">
        <v>2509</v>
      </c>
      <c r="H6" s="37" t="s">
        <v>174</v>
      </c>
      <c r="I6" s="37" t="s">
        <v>2574</v>
      </c>
      <c r="J6" s="37" t="s">
        <v>1536</v>
      </c>
      <c r="K6" s="37" t="s">
        <v>175</v>
      </c>
      <c r="L6" s="16">
        <v>2022</v>
      </c>
      <c r="M6" s="17">
        <v>2023</v>
      </c>
      <c r="N6" s="17">
        <v>2024</v>
      </c>
      <c r="O6" s="17">
        <v>2025</v>
      </c>
      <c r="P6" s="18">
        <v>2026</v>
      </c>
    </row>
    <row r="8" spans="1:16" s="27" customFormat="1" ht="18">
      <c r="B8" s="28" t="s">
        <v>3051</v>
      </c>
    </row>
    <row r="9" spans="1:16" ht="6" customHeight="1">
      <c r="B9" s="75"/>
    </row>
    <row r="10" spans="1:16" s="27" customFormat="1" ht="18">
      <c r="A10" s="12"/>
      <c r="B10" s="28" t="s">
        <v>3052</v>
      </c>
    </row>
    <row r="11" spans="1:16">
      <c r="A11" s="12"/>
    </row>
    <row r="12" spans="1:16" s="27" customFormat="1">
      <c r="A12" s="12"/>
      <c r="B12" s="11"/>
      <c r="C12" s="345" t="s">
        <v>1681</v>
      </c>
    </row>
    <row r="14" spans="1:16">
      <c r="D14" s="20" t="s">
        <v>177</v>
      </c>
      <c r="E14" s="20" t="s">
        <v>210</v>
      </c>
      <c r="F14" s="11" t="s">
        <v>315</v>
      </c>
      <c r="G14" s="11" t="s">
        <v>487</v>
      </c>
      <c r="H14" s="21" t="s">
        <v>184</v>
      </c>
      <c r="I14" s="21"/>
      <c r="J14" s="21" t="s">
        <v>1374</v>
      </c>
      <c r="K14" s="7" t="s">
        <v>185</v>
      </c>
      <c r="L14" s="1118">
        <f t="shared" ref="L14:P17" si="0">SUM(L36,L53)</f>
        <v>0</v>
      </c>
      <c r="M14" s="1118">
        <f t="shared" si="0"/>
        <v>0</v>
      </c>
      <c r="N14" s="1118">
        <f t="shared" si="0"/>
        <v>0</v>
      </c>
      <c r="O14" s="1118">
        <f t="shared" si="0"/>
        <v>0</v>
      </c>
      <c r="P14" s="1118">
        <f t="shared" si="0"/>
        <v>0</v>
      </c>
    </row>
    <row r="15" spans="1:16">
      <c r="D15" s="20" t="s">
        <v>177</v>
      </c>
      <c r="E15" s="20" t="s">
        <v>210</v>
      </c>
      <c r="F15" s="11" t="s">
        <v>3053</v>
      </c>
      <c r="G15" s="11" t="s">
        <v>487</v>
      </c>
      <c r="H15" s="21" t="s">
        <v>184</v>
      </c>
      <c r="I15" s="21"/>
      <c r="J15" s="21" t="s">
        <v>1374</v>
      </c>
      <c r="K15" s="7" t="s">
        <v>185</v>
      </c>
      <c r="L15" s="1118">
        <f t="shared" si="0"/>
        <v>0</v>
      </c>
      <c r="M15" s="1118">
        <f t="shared" si="0"/>
        <v>0</v>
      </c>
      <c r="N15" s="1118">
        <f t="shared" si="0"/>
        <v>0</v>
      </c>
      <c r="O15" s="1118">
        <f t="shared" si="0"/>
        <v>0</v>
      </c>
      <c r="P15" s="1118">
        <f t="shared" si="0"/>
        <v>0</v>
      </c>
    </row>
    <row r="16" spans="1:16">
      <c r="D16" s="20" t="s">
        <v>177</v>
      </c>
      <c r="E16" s="20" t="s">
        <v>210</v>
      </c>
      <c r="F16" s="11" t="s">
        <v>4317</v>
      </c>
      <c r="G16" s="11" t="s">
        <v>487</v>
      </c>
      <c r="H16" s="21" t="s">
        <v>184</v>
      </c>
      <c r="I16" s="21"/>
      <c r="J16" s="21" t="s">
        <v>1374</v>
      </c>
      <c r="K16" s="7" t="s">
        <v>185</v>
      </c>
      <c r="L16" s="1118">
        <f t="shared" si="0"/>
        <v>0</v>
      </c>
      <c r="M16" s="1118">
        <f t="shared" si="0"/>
        <v>0</v>
      </c>
      <c r="N16" s="1118">
        <f t="shared" si="0"/>
        <v>0</v>
      </c>
      <c r="O16" s="1118">
        <f t="shared" si="0"/>
        <v>0</v>
      </c>
      <c r="P16" s="1118">
        <f t="shared" si="0"/>
        <v>0</v>
      </c>
    </row>
    <row r="17" spans="2:16">
      <c r="B17" s="12"/>
      <c r="C17" s="29"/>
      <c r="D17" s="20" t="s">
        <v>177</v>
      </c>
      <c r="E17" s="20" t="s">
        <v>210</v>
      </c>
      <c r="F17" s="11" t="s">
        <v>3054</v>
      </c>
      <c r="H17" s="21" t="s">
        <v>184</v>
      </c>
      <c r="I17" s="21"/>
      <c r="J17" s="21" t="s">
        <v>1374</v>
      </c>
      <c r="K17" s="7" t="s">
        <v>185</v>
      </c>
      <c r="L17" s="1118">
        <f t="shared" si="0"/>
        <v>0</v>
      </c>
      <c r="M17" s="1118">
        <f t="shared" si="0"/>
        <v>0</v>
      </c>
      <c r="N17" s="1118">
        <f t="shared" si="0"/>
        <v>0</v>
      </c>
      <c r="O17" s="1118">
        <f t="shared" si="0"/>
        <v>0</v>
      </c>
      <c r="P17" s="1118">
        <f t="shared" si="0"/>
        <v>0</v>
      </c>
    </row>
    <row r="18" spans="2:16">
      <c r="B18" s="12"/>
      <c r="C18" s="29"/>
      <c r="D18" s="29" t="s">
        <v>3055</v>
      </c>
      <c r="L18" s="1120">
        <f>SUM(L14:L17)</f>
        <v>0</v>
      </c>
      <c r="M18" s="1120">
        <f t="shared" ref="M18:P18" si="1">SUM(M14:M17)</f>
        <v>0</v>
      </c>
      <c r="N18" s="1120">
        <f t="shared" si="1"/>
        <v>0</v>
      </c>
      <c r="O18" s="1120">
        <f t="shared" si="1"/>
        <v>0</v>
      </c>
      <c r="P18" s="1120">
        <f t="shared" si="1"/>
        <v>0</v>
      </c>
    </row>
    <row r="19" spans="2:16">
      <c r="B19" s="12"/>
      <c r="C19" s="29"/>
      <c r="D19" s="29"/>
      <c r="L19" s="399"/>
      <c r="M19" s="399"/>
      <c r="N19" s="399"/>
      <c r="O19" s="399"/>
      <c r="P19" s="399"/>
    </row>
    <row r="20" spans="2:16">
      <c r="B20" s="12"/>
      <c r="C20" s="29"/>
      <c r="D20" s="29"/>
      <c r="L20" s="399"/>
      <c r="M20" s="399"/>
      <c r="N20" s="399"/>
      <c r="O20" s="399"/>
      <c r="P20" s="399"/>
    </row>
    <row r="21" spans="2:16" s="27" customFormat="1">
      <c r="B21" s="11"/>
      <c r="C21" s="345" t="s">
        <v>3056</v>
      </c>
      <c r="L21" s="1110"/>
      <c r="M21" s="1110"/>
      <c r="N21" s="1110"/>
      <c r="O21" s="1110"/>
      <c r="P21" s="1110"/>
    </row>
    <row r="22" spans="2:16">
      <c r="B22" s="12"/>
      <c r="C22" s="29"/>
      <c r="D22" s="29"/>
      <c r="L22" s="399"/>
      <c r="M22" s="399"/>
      <c r="N22" s="399"/>
      <c r="O22" s="399"/>
      <c r="P22" s="399"/>
    </row>
    <row r="23" spans="2:16">
      <c r="D23" s="20" t="s">
        <v>177</v>
      </c>
      <c r="E23" s="20" t="s">
        <v>210</v>
      </c>
      <c r="F23" s="11" t="s">
        <v>310</v>
      </c>
      <c r="G23" s="11" t="s">
        <v>487</v>
      </c>
      <c r="H23" s="21" t="s">
        <v>184</v>
      </c>
      <c r="I23" s="21"/>
      <c r="J23" s="21" t="s">
        <v>1374</v>
      </c>
      <c r="K23" s="7" t="s">
        <v>185</v>
      </c>
      <c r="L23" s="1118">
        <f t="shared" ref="L23:P27" si="2">SUM(L43,L60)</f>
        <v>0</v>
      </c>
      <c r="M23" s="1118">
        <f t="shared" si="2"/>
        <v>0</v>
      </c>
      <c r="N23" s="1118">
        <f t="shared" si="2"/>
        <v>0</v>
      </c>
      <c r="O23" s="1118">
        <f t="shared" si="2"/>
        <v>0</v>
      </c>
      <c r="P23" s="1118">
        <f t="shared" si="2"/>
        <v>0</v>
      </c>
    </row>
    <row r="24" spans="2:16">
      <c r="D24" s="20" t="s">
        <v>177</v>
      </c>
      <c r="E24" s="20" t="s">
        <v>210</v>
      </c>
      <c r="F24" s="11" t="s">
        <v>312</v>
      </c>
      <c r="G24" s="11" t="s">
        <v>487</v>
      </c>
      <c r="H24" s="21" t="s">
        <v>184</v>
      </c>
      <c r="I24" s="21"/>
      <c r="J24" s="21" t="s">
        <v>1374</v>
      </c>
      <c r="K24" s="7" t="s">
        <v>185</v>
      </c>
      <c r="L24" s="1118">
        <f t="shared" si="2"/>
        <v>0</v>
      </c>
      <c r="M24" s="1118">
        <f t="shared" si="2"/>
        <v>0</v>
      </c>
      <c r="N24" s="1118">
        <f t="shared" si="2"/>
        <v>0</v>
      </c>
      <c r="O24" s="1118">
        <f t="shared" si="2"/>
        <v>0</v>
      </c>
      <c r="P24" s="1118">
        <f t="shared" si="2"/>
        <v>0</v>
      </c>
    </row>
    <row r="25" spans="2:16">
      <c r="D25" s="20" t="s">
        <v>177</v>
      </c>
      <c r="E25" s="20" t="s">
        <v>210</v>
      </c>
      <c r="F25" s="11" t="s">
        <v>314</v>
      </c>
      <c r="G25" s="11" t="s">
        <v>487</v>
      </c>
      <c r="H25" s="21" t="s">
        <v>184</v>
      </c>
      <c r="I25" s="21"/>
      <c r="J25" s="21" t="s">
        <v>1374</v>
      </c>
      <c r="K25" s="7" t="s">
        <v>185</v>
      </c>
      <c r="L25" s="1118">
        <f>SUM(L45,L62)</f>
        <v>0</v>
      </c>
      <c r="M25" s="1118">
        <f t="shared" si="2"/>
        <v>0</v>
      </c>
      <c r="N25" s="1118">
        <f t="shared" si="2"/>
        <v>0</v>
      </c>
      <c r="O25" s="1118">
        <f t="shared" si="2"/>
        <v>0</v>
      </c>
      <c r="P25" s="1118">
        <f t="shared" si="2"/>
        <v>0</v>
      </c>
    </row>
    <row r="26" spans="2:16">
      <c r="D26" s="20" t="s">
        <v>177</v>
      </c>
      <c r="E26" s="20" t="s">
        <v>210</v>
      </c>
      <c r="F26" s="11" t="s">
        <v>3057</v>
      </c>
      <c r="G26" s="11" t="s">
        <v>487</v>
      </c>
      <c r="H26" s="21" t="s">
        <v>184</v>
      </c>
      <c r="I26" s="21"/>
      <c r="J26" s="21" t="s">
        <v>1374</v>
      </c>
      <c r="K26" s="7" t="s">
        <v>185</v>
      </c>
      <c r="L26" s="1118">
        <f t="shared" si="2"/>
        <v>0</v>
      </c>
      <c r="M26" s="1118">
        <f t="shared" si="2"/>
        <v>0</v>
      </c>
      <c r="N26" s="1118">
        <f t="shared" si="2"/>
        <v>0</v>
      </c>
      <c r="O26" s="1118">
        <f t="shared" si="2"/>
        <v>0</v>
      </c>
      <c r="P26" s="1118">
        <f t="shared" si="2"/>
        <v>0</v>
      </c>
    </row>
    <row r="27" spans="2:16">
      <c r="D27" s="20" t="s">
        <v>177</v>
      </c>
      <c r="E27" s="20" t="s">
        <v>210</v>
      </c>
      <c r="F27" s="11" t="s">
        <v>3058</v>
      </c>
      <c r="G27" s="11" t="s">
        <v>487</v>
      </c>
      <c r="H27" s="21" t="s">
        <v>184</v>
      </c>
      <c r="I27" s="21"/>
      <c r="J27" s="21" t="s">
        <v>1374</v>
      </c>
      <c r="K27" s="7" t="s">
        <v>185</v>
      </c>
      <c r="L27" s="1118">
        <f t="shared" si="2"/>
        <v>0</v>
      </c>
      <c r="M27" s="1118">
        <f t="shared" si="2"/>
        <v>0</v>
      </c>
      <c r="N27" s="1118">
        <f t="shared" si="2"/>
        <v>0</v>
      </c>
      <c r="O27" s="1118">
        <f t="shared" si="2"/>
        <v>0</v>
      </c>
      <c r="P27" s="1118">
        <f t="shared" si="2"/>
        <v>0</v>
      </c>
    </row>
    <row r="28" spans="2:16">
      <c r="B28" s="12"/>
      <c r="C28" s="29"/>
      <c r="D28" s="29" t="s">
        <v>3059</v>
      </c>
      <c r="L28" s="1120">
        <f>SUM(L23:L27)</f>
        <v>0</v>
      </c>
      <c r="M28" s="1120">
        <f t="shared" ref="M28:P28" si="3">SUM(M23:M27)</f>
        <v>0</v>
      </c>
      <c r="N28" s="1120">
        <f t="shared" si="3"/>
        <v>0</v>
      </c>
      <c r="O28" s="1120">
        <f t="shared" si="3"/>
        <v>0</v>
      </c>
      <c r="P28" s="1120">
        <f t="shared" si="3"/>
        <v>0</v>
      </c>
    </row>
    <row r="29" spans="2:16">
      <c r="B29" s="12"/>
      <c r="C29" s="29"/>
      <c r="D29" s="20"/>
      <c r="E29" s="20"/>
      <c r="H29" s="21"/>
      <c r="I29" s="21"/>
      <c r="J29" s="21"/>
      <c r="K29" s="7"/>
      <c r="L29" s="399"/>
      <c r="M29" s="399"/>
      <c r="N29" s="399"/>
      <c r="O29" s="399"/>
      <c r="P29" s="399"/>
    </row>
    <row r="30" spans="2:16">
      <c r="B30" s="12"/>
      <c r="C30" s="29"/>
      <c r="D30" s="20" t="s">
        <v>3060</v>
      </c>
      <c r="E30" s="20" t="s">
        <v>210</v>
      </c>
      <c r="G30" s="11" t="s">
        <v>487</v>
      </c>
      <c r="H30" s="21" t="s">
        <v>184</v>
      </c>
      <c r="I30" s="21"/>
      <c r="J30" s="21" t="s">
        <v>1374</v>
      </c>
      <c r="K30" s="7" t="s">
        <v>185</v>
      </c>
      <c r="L30" s="1120">
        <f>L28+L18</f>
        <v>0</v>
      </c>
      <c r="M30" s="1120">
        <f t="shared" ref="M30:P30" si="4">M28+M18</f>
        <v>0</v>
      </c>
      <c r="N30" s="1120">
        <f t="shared" si="4"/>
        <v>0</v>
      </c>
      <c r="O30" s="1120">
        <f t="shared" si="4"/>
        <v>0</v>
      </c>
      <c r="P30" s="1120">
        <f t="shared" si="4"/>
        <v>0</v>
      </c>
    </row>
    <row r="31" spans="2:16">
      <c r="B31" s="12"/>
      <c r="C31" s="29"/>
      <c r="D31" s="20"/>
      <c r="E31" s="20"/>
      <c r="H31" s="21"/>
      <c r="I31" s="21"/>
      <c r="J31" s="21"/>
      <c r="K31" s="7"/>
      <c r="L31" s="399"/>
      <c r="M31" s="399"/>
      <c r="N31" s="399"/>
      <c r="O31" s="399"/>
      <c r="P31" s="399"/>
    </row>
    <row r="32" spans="2:16" s="27" customFormat="1" ht="18">
      <c r="B32" s="28" t="s">
        <v>2567</v>
      </c>
      <c r="L32" s="1110"/>
      <c r="M32" s="1110"/>
      <c r="N32" s="1110"/>
      <c r="O32" s="1110"/>
      <c r="P32" s="1110"/>
    </row>
    <row r="34" spans="3:16" s="27" customFormat="1">
      <c r="C34" s="345" t="s">
        <v>1681</v>
      </c>
      <c r="L34" s="1110"/>
      <c r="M34" s="1110"/>
      <c r="N34" s="1110"/>
      <c r="O34" s="1110"/>
      <c r="P34" s="1110"/>
    </row>
    <row r="35" spans="3:16">
      <c r="L35" s="399"/>
      <c r="M35" s="399"/>
      <c r="N35" s="399"/>
      <c r="O35" s="399"/>
      <c r="P35" s="399"/>
    </row>
    <row r="36" spans="3:16">
      <c r="D36" s="20" t="s">
        <v>177</v>
      </c>
      <c r="E36" s="20" t="s">
        <v>210</v>
      </c>
      <c r="F36" s="11" t="s">
        <v>315</v>
      </c>
      <c r="G36" s="11" t="s">
        <v>487</v>
      </c>
      <c r="H36" s="21" t="s">
        <v>184</v>
      </c>
      <c r="I36" s="21"/>
      <c r="J36" s="21" t="s">
        <v>2540</v>
      </c>
      <c r="K36" s="7" t="s">
        <v>185</v>
      </c>
      <c r="L36" s="727"/>
      <c r="M36" s="727"/>
      <c r="N36" s="727"/>
      <c r="O36" s="727"/>
      <c r="P36" s="727"/>
    </row>
    <row r="37" spans="3:16">
      <c r="D37" s="20" t="s">
        <v>177</v>
      </c>
      <c r="E37" s="20" t="s">
        <v>210</v>
      </c>
      <c r="F37" s="11" t="s">
        <v>3053</v>
      </c>
      <c r="G37" s="11" t="s">
        <v>487</v>
      </c>
      <c r="H37" s="21" t="s">
        <v>184</v>
      </c>
      <c r="I37" s="21"/>
      <c r="J37" s="21" t="s">
        <v>2540</v>
      </c>
      <c r="K37" s="7" t="s">
        <v>185</v>
      </c>
      <c r="L37" s="727"/>
      <c r="M37" s="727"/>
      <c r="N37" s="727"/>
      <c r="O37" s="727"/>
      <c r="P37" s="727"/>
    </row>
    <row r="38" spans="3:16">
      <c r="D38" s="20" t="s">
        <v>177</v>
      </c>
      <c r="E38" s="20" t="s">
        <v>210</v>
      </c>
      <c r="F38" s="11" t="s">
        <v>4317</v>
      </c>
      <c r="G38" s="11" t="s">
        <v>487</v>
      </c>
      <c r="H38" s="21" t="s">
        <v>184</v>
      </c>
      <c r="I38" s="21"/>
      <c r="J38" s="21" t="s">
        <v>2540</v>
      </c>
      <c r="K38" s="7" t="s">
        <v>185</v>
      </c>
      <c r="L38" s="727"/>
      <c r="M38" s="727"/>
      <c r="N38" s="727"/>
      <c r="O38" s="727"/>
      <c r="P38" s="727"/>
    </row>
    <row r="39" spans="3:16">
      <c r="C39" s="29"/>
      <c r="D39" s="20" t="s">
        <v>177</v>
      </c>
      <c r="E39" s="20" t="s">
        <v>210</v>
      </c>
      <c r="F39" s="11" t="s">
        <v>3054</v>
      </c>
      <c r="H39" s="21" t="s">
        <v>184</v>
      </c>
      <c r="I39" s="21"/>
      <c r="J39" s="21" t="s">
        <v>2540</v>
      </c>
      <c r="K39" s="7" t="s">
        <v>185</v>
      </c>
      <c r="L39" s="727"/>
      <c r="M39" s="727"/>
      <c r="N39" s="727"/>
      <c r="O39" s="727"/>
      <c r="P39" s="727"/>
    </row>
    <row r="40" spans="3:16">
      <c r="C40" s="29"/>
      <c r="D40" s="29"/>
      <c r="L40" s="399"/>
      <c r="M40" s="399"/>
      <c r="N40" s="399"/>
      <c r="O40" s="399"/>
      <c r="P40" s="399"/>
    </row>
    <row r="41" spans="3:16" s="27" customFormat="1">
      <c r="C41" s="345" t="s">
        <v>3056</v>
      </c>
      <c r="L41" s="1110"/>
      <c r="M41" s="1110"/>
      <c r="N41" s="1110"/>
      <c r="O41" s="1110"/>
      <c r="P41" s="1110"/>
    </row>
    <row r="42" spans="3:16">
      <c r="C42" s="29"/>
      <c r="D42" s="29"/>
      <c r="L42" s="399"/>
      <c r="M42" s="399"/>
      <c r="N42" s="399"/>
      <c r="O42" s="399"/>
      <c r="P42" s="399"/>
    </row>
    <row r="43" spans="3:16">
      <c r="D43" s="20" t="s">
        <v>177</v>
      </c>
      <c r="E43" s="20" t="s">
        <v>210</v>
      </c>
      <c r="F43" s="11" t="s">
        <v>310</v>
      </c>
      <c r="G43" s="11" t="s">
        <v>3061</v>
      </c>
      <c r="H43" s="21" t="s">
        <v>184</v>
      </c>
      <c r="I43" s="21"/>
      <c r="J43" s="21" t="s">
        <v>2540</v>
      </c>
      <c r="K43" s="7" t="s">
        <v>185</v>
      </c>
      <c r="L43" s="727"/>
      <c r="M43" s="727"/>
      <c r="N43" s="727"/>
      <c r="O43" s="727"/>
      <c r="P43" s="727"/>
    </row>
    <row r="44" spans="3:16">
      <c r="D44" s="20" t="s">
        <v>177</v>
      </c>
      <c r="E44" s="20" t="s">
        <v>210</v>
      </c>
      <c r="F44" s="11" t="s">
        <v>312</v>
      </c>
      <c r="G44" s="11" t="s">
        <v>3061</v>
      </c>
      <c r="H44" s="21" t="s">
        <v>184</v>
      </c>
      <c r="I44" s="21"/>
      <c r="J44" s="21" t="s">
        <v>2540</v>
      </c>
      <c r="K44" s="7" t="s">
        <v>185</v>
      </c>
      <c r="L44" s="727"/>
      <c r="M44" s="727"/>
      <c r="N44" s="727"/>
      <c r="O44" s="727"/>
      <c r="P44" s="727"/>
    </row>
    <row r="45" spans="3:16" ht="13.5" customHeight="1">
      <c r="D45" s="20" t="s">
        <v>177</v>
      </c>
      <c r="E45" s="20" t="s">
        <v>210</v>
      </c>
      <c r="F45" s="11" t="s">
        <v>314</v>
      </c>
      <c r="G45" s="11" t="s">
        <v>3061</v>
      </c>
      <c r="H45" s="21" t="s">
        <v>184</v>
      </c>
      <c r="I45" s="21"/>
      <c r="J45" s="21" t="s">
        <v>2540</v>
      </c>
      <c r="K45" s="7" t="s">
        <v>185</v>
      </c>
      <c r="L45" s="1212">
        <f>'5.08 Vehicles'!V56</f>
        <v>0</v>
      </c>
      <c r="M45" s="1212">
        <f>'5.08 Vehicles'!W56</f>
        <v>0</v>
      </c>
      <c r="N45" s="1212">
        <f>'5.08 Vehicles'!X56</f>
        <v>0</v>
      </c>
      <c r="O45" s="1212">
        <f>'5.08 Vehicles'!Y56</f>
        <v>0</v>
      </c>
      <c r="P45" s="1212">
        <f>'5.08 Vehicles'!Z56</f>
        <v>0</v>
      </c>
    </row>
    <row r="46" spans="3:16">
      <c r="D46" s="20" t="s">
        <v>177</v>
      </c>
      <c r="E46" s="20" t="s">
        <v>210</v>
      </c>
      <c r="F46" s="11" t="s">
        <v>3057</v>
      </c>
      <c r="G46" s="11" t="s">
        <v>3061</v>
      </c>
      <c r="H46" s="21" t="s">
        <v>184</v>
      </c>
      <c r="I46" s="21"/>
      <c r="J46" s="21" t="s">
        <v>2540</v>
      </c>
      <c r="K46" s="7" t="s">
        <v>185</v>
      </c>
      <c r="L46" s="727"/>
      <c r="M46" s="727"/>
      <c r="N46" s="727"/>
      <c r="O46" s="727"/>
      <c r="P46" s="727"/>
    </row>
    <row r="47" spans="3:16">
      <c r="D47" s="20" t="s">
        <v>177</v>
      </c>
      <c r="E47" s="20" t="s">
        <v>210</v>
      </c>
      <c r="F47" s="11" t="s">
        <v>3058</v>
      </c>
      <c r="G47" s="11" t="s">
        <v>3061</v>
      </c>
      <c r="H47" s="21" t="s">
        <v>184</v>
      </c>
      <c r="I47" s="21"/>
      <c r="J47" s="21" t="s">
        <v>2540</v>
      </c>
      <c r="K47" s="7" t="s">
        <v>185</v>
      </c>
      <c r="L47" s="727"/>
      <c r="M47" s="727"/>
      <c r="N47" s="727"/>
      <c r="O47" s="727"/>
      <c r="P47" s="727"/>
    </row>
    <row r="49" spans="2:16" s="27" customFormat="1" ht="18">
      <c r="B49" s="28" t="s">
        <v>2989</v>
      </c>
      <c r="L49" s="1110"/>
      <c r="M49" s="1110"/>
      <c r="N49" s="1110"/>
      <c r="O49" s="1110"/>
      <c r="P49" s="1110"/>
    </row>
    <row r="50" spans="2:16">
      <c r="L50" s="399"/>
      <c r="M50" s="399"/>
      <c r="N50" s="399"/>
      <c r="O50" s="399"/>
      <c r="P50" s="399"/>
    </row>
    <row r="51" spans="2:16" s="27" customFormat="1">
      <c r="B51" s="11"/>
      <c r="C51" s="345" t="s">
        <v>1681</v>
      </c>
      <c r="L51" s="1110"/>
      <c r="M51" s="1110"/>
      <c r="N51" s="1110"/>
      <c r="O51" s="1110"/>
      <c r="P51" s="1110"/>
    </row>
    <row r="52" spans="2:16">
      <c r="L52" s="399"/>
      <c r="M52" s="399"/>
      <c r="N52" s="399"/>
      <c r="O52" s="399"/>
      <c r="P52" s="399"/>
    </row>
    <row r="53" spans="2:16">
      <c r="D53" s="20" t="s">
        <v>177</v>
      </c>
      <c r="E53" s="20" t="s">
        <v>210</v>
      </c>
      <c r="F53" s="11" t="s">
        <v>3062</v>
      </c>
      <c r="G53" s="11" t="s">
        <v>487</v>
      </c>
      <c r="H53" s="21" t="s">
        <v>184</v>
      </c>
      <c r="I53" s="21" t="s">
        <v>2574</v>
      </c>
      <c r="J53" s="21"/>
      <c r="K53" s="7" t="s">
        <v>185</v>
      </c>
      <c r="L53" s="727"/>
      <c r="M53" s="727"/>
      <c r="N53" s="727"/>
      <c r="O53" s="727"/>
      <c r="P53" s="727"/>
    </row>
    <row r="54" spans="2:16">
      <c r="D54" s="20" t="s">
        <v>177</v>
      </c>
      <c r="E54" s="20" t="s">
        <v>210</v>
      </c>
      <c r="F54" s="11" t="s">
        <v>3053</v>
      </c>
      <c r="G54" s="11" t="s">
        <v>487</v>
      </c>
      <c r="H54" s="21" t="s">
        <v>184</v>
      </c>
      <c r="I54" s="21" t="s">
        <v>2574</v>
      </c>
      <c r="J54" s="21"/>
      <c r="K54" s="7" t="s">
        <v>185</v>
      </c>
      <c r="L54" s="727"/>
      <c r="M54" s="727"/>
      <c r="N54" s="727"/>
      <c r="O54" s="727"/>
      <c r="P54" s="727"/>
    </row>
    <row r="55" spans="2:16">
      <c r="D55" s="20" t="s">
        <v>177</v>
      </c>
      <c r="E55" s="20" t="s">
        <v>210</v>
      </c>
      <c r="F55" s="11" t="s">
        <v>4317</v>
      </c>
      <c r="G55" s="11" t="s">
        <v>487</v>
      </c>
      <c r="H55" s="21" t="s">
        <v>184</v>
      </c>
      <c r="I55" s="21" t="s">
        <v>2574</v>
      </c>
      <c r="J55" s="21"/>
      <c r="K55" s="7" t="s">
        <v>185</v>
      </c>
      <c r="L55" s="727"/>
      <c r="M55" s="727"/>
      <c r="N55" s="727"/>
      <c r="O55" s="727"/>
      <c r="P55" s="727"/>
    </row>
    <row r="56" spans="2:16">
      <c r="B56" s="12"/>
      <c r="C56" s="29"/>
      <c r="D56" s="20" t="s">
        <v>177</v>
      </c>
      <c r="E56" s="20" t="s">
        <v>210</v>
      </c>
      <c r="F56" s="11" t="s">
        <v>3054</v>
      </c>
      <c r="H56" s="21" t="s">
        <v>184</v>
      </c>
      <c r="I56" s="21" t="s">
        <v>2574</v>
      </c>
      <c r="J56" s="21"/>
      <c r="K56" s="7" t="s">
        <v>185</v>
      </c>
      <c r="L56" s="727"/>
      <c r="M56" s="727"/>
      <c r="N56" s="727"/>
      <c r="O56" s="727"/>
      <c r="P56" s="727"/>
    </row>
    <row r="57" spans="2:16">
      <c r="B57" s="12"/>
      <c r="C57" s="29"/>
      <c r="D57" s="29"/>
      <c r="L57" s="399"/>
      <c r="M57" s="399"/>
      <c r="N57" s="399"/>
      <c r="O57" s="399"/>
      <c r="P57" s="399"/>
    </row>
    <row r="58" spans="2:16" s="27" customFormat="1">
      <c r="B58" s="11"/>
      <c r="C58" s="345" t="s">
        <v>3056</v>
      </c>
      <c r="L58" s="1110"/>
      <c r="M58" s="1110"/>
      <c r="N58" s="1110"/>
      <c r="O58" s="1110"/>
      <c r="P58" s="1110"/>
    </row>
    <row r="59" spans="2:16">
      <c r="B59" s="12"/>
      <c r="C59" s="29"/>
      <c r="D59" s="29"/>
      <c r="L59" s="399"/>
      <c r="M59" s="399"/>
      <c r="N59" s="399"/>
      <c r="O59" s="399"/>
      <c r="P59" s="399"/>
    </row>
    <row r="60" spans="2:16">
      <c r="D60" s="20" t="s">
        <v>177</v>
      </c>
      <c r="E60" s="20" t="s">
        <v>210</v>
      </c>
      <c r="F60" s="11" t="s">
        <v>310</v>
      </c>
      <c r="G60" s="11" t="s">
        <v>3061</v>
      </c>
      <c r="H60" s="21" t="s">
        <v>184</v>
      </c>
      <c r="I60" s="21" t="s">
        <v>2574</v>
      </c>
      <c r="J60" s="21"/>
      <c r="K60" s="7" t="s">
        <v>185</v>
      </c>
      <c r="L60" s="727"/>
      <c r="M60" s="727"/>
      <c r="N60" s="727"/>
      <c r="O60" s="727"/>
      <c r="P60" s="727"/>
    </row>
    <row r="61" spans="2:16">
      <c r="D61" s="20" t="s">
        <v>177</v>
      </c>
      <c r="E61" s="20" t="s">
        <v>210</v>
      </c>
      <c r="F61" s="11" t="s">
        <v>312</v>
      </c>
      <c r="G61" s="11" t="s">
        <v>3061</v>
      </c>
      <c r="H61" s="21" t="s">
        <v>184</v>
      </c>
      <c r="I61" s="21" t="s">
        <v>2574</v>
      </c>
      <c r="J61" s="21"/>
      <c r="K61" s="7" t="s">
        <v>185</v>
      </c>
      <c r="L61" s="727"/>
      <c r="M61" s="727"/>
      <c r="N61" s="727"/>
      <c r="O61" s="727"/>
      <c r="P61" s="727"/>
    </row>
    <row r="62" spans="2:16">
      <c r="D62" s="20" t="s">
        <v>177</v>
      </c>
      <c r="E62" s="20" t="s">
        <v>210</v>
      </c>
      <c r="F62" s="11" t="s">
        <v>314</v>
      </c>
      <c r="G62" s="11" t="s">
        <v>3061</v>
      </c>
      <c r="H62" s="21" t="s">
        <v>184</v>
      </c>
      <c r="I62" s="21" t="s">
        <v>2574</v>
      </c>
      <c r="J62" s="21"/>
      <c r="K62" s="7" t="s">
        <v>185</v>
      </c>
      <c r="L62" s="1212">
        <f>'5.08 Vehicles'!V88</f>
        <v>0</v>
      </c>
      <c r="M62" s="1212">
        <f>'5.08 Vehicles'!W88</f>
        <v>0</v>
      </c>
      <c r="N62" s="1212">
        <f>'5.08 Vehicles'!X88</f>
        <v>0</v>
      </c>
      <c r="O62" s="1212">
        <f>'5.08 Vehicles'!Y88</f>
        <v>0</v>
      </c>
      <c r="P62" s="1212">
        <f>'5.08 Vehicles'!Z88</f>
        <v>0</v>
      </c>
    </row>
    <row r="63" spans="2:16">
      <c r="D63" s="20" t="s">
        <v>177</v>
      </c>
      <c r="E63" s="20" t="s">
        <v>210</v>
      </c>
      <c r="F63" s="11" t="s">
        <v>3057</v>
      </c>
      <c r="G63" s="11" t="s">
        <v>3061</v>
      </c>
      <c r="H63" s="21" t="s">
        <v>184</v>
      </c>
      <c r="I63" s="21" t="s">
        <v>2574</v>
      </c>
      <c r="J63" s="21"/>
      <c r="K63" s="7" t="s">
        <v>185</v>
      </c>
      <c r="L63" s="727"/>
      <c r="M63" s="727"/>
      <c r="N63" s="727"/>
      <c r="O63" s="727"/>
      <c r="P63" s="727"/>
    </row>
    <row r="64" spans="2:16">
      <c r="D64" s="20" t="s">
        <v>177</v>
      </c>
      <c r="E64" s="20" t="s">
        <v>210</v>
      </c>
      <c r="F64" s="11" t="s">
        <v>3058</v>
      </c>
      <c r="G64" s="11" t="s">
        <v>3061</v>
      </c>
      <c r="H64" s="21" t="s">
        <v>184</v>
      </c>
      <c r="I64" s="21" t="s">
        <v>2574</v>
      </c>
      <c r="J64" s="21"/>
      <c r="K64" s="7" t="s">
        <v>185</v>
      </c>
      <c r="L64" s="727"/>
      <c r="M64" s="727"/>
      <c r="N64" s="727"/>
      <c r="O64" s="727"/>
      <c r="P64" s="727"/>
    </row>
    <row r="67" spans="2:11" s="21" customFormat="1" ht="18">
      <c r="B67" s="791" t="s">
        <v>3063</v>
      </c>
      <c r="C67" s="790"/>
      <c r="D67" s="790"/>
      <c r="E67" s="790"/>
      <c r="F67" s="790"/>
      <c r="G67" s="790"/>
      <c r="H67" s="790"/>
      <c r="I67" s="790"/>
      <c r="J67" s="790"/>
      <c r="K67" s="790"/>
    </row>
    <row r="68" spans="2:11" s="21" customFormat="1">
      <c r="B68" s="11"/>
      <c r="C68" s="11"/>
      <c r="D68" s="11"/>
      <c r="E68" s="11"/>
      <c r="F68" s="11"/>
      <c r="G68" s="11"/>
      <c r="H68" s="11"/>
      <c r="I68" s="11"/>
      <c r="J68" s="11"/>
      <c r="K68" s="11"/>
    </row>
    <row r="69" spans="2:11" s="21" customFormat="1">
      <c r="B69" s="11"/>
      <c r="C69" s="11"/>
      <c r="D69" s="11"/>
      <c r="E69" s="11"/>
      <c r="F69" s="11" t="s">
        <v>3064</v>
      </c>
      <c r="G69" s="11" t="s">
        <v>487</v>
      </c>
      <c r="H69" s="11" t="s">
        <v>184</v>
      </c>
      <c r="J69" s="11"/>
      <c r="K69" s="11" t="s">
        <v>185</v>
      </c>
    </row>
    <row r="70" spans="2:11">
      <c r="F70" s="11" t="s">
        <v>3065</v>
      </c>
      <c r="G70" s="11" t="s">
        <v>487</v>
      </c>
      <c r="H70" s="11" t="s">
        <v>184</v>
      </c>
      <c r="K70" s="11" t="s">
        <v>185</v>
      </c>
    </row>
    <row r="72" spans="2:11" s="27" customFormat="1" ht="18">
      <c r="B72"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7" id="{22E8DEB2-E3E9-43D4-9E9B-4A94137CC641}">
            <xm:f>Cover!$E$15&lt;&gt;L$6</xm:f>
            <x14:dxf>
              <fill>
                <patternFill>
                  <bgColor theme="0" tint="-0.24994659260841701"/>
                </patternFill>
              </fill>
            </x14:dxf>
          </x14:cfRule>
          <x14:cfRule type="expression" priority="38" id="{3003D95D-A5B6-4578-A6BF-FE03D012AE60}">
            <xm:f>Cover!$E$15=L$6</xm:f>
            <x14:dxf>
              <fill>
                <patternFill>
                  <bgColor theme="7" tint="0.59996337778862885"/>
                </patternFill>
              </fill>
            </x14:dxf>
          </x14:cfRule>
          <xm:sqref>L36:P39 L43:P44</xm:sqref>
        </x14:conditionalFormatting>
        <x14:conditionalFormatting xmlns:xm="http://schemas.microsoft.com/office/excel/2006/main">
          <x14:cfRule type="expression" priority="5" id="{57077EA3-771A-471F-BD4A-9EF18E327BC3}">
            <xm:f>Cover!$E$15&lt;&gt;L$6</xm:f>
            <x14:dxf>
              <fill>
                <patternFill>
                  <bgColor theme="0" tint="-0.24994659260841701"/>
                </patternFill>
              </fill>
            </x14:dxf>
          </x14:cfRule>
          <x14:cfRule type="expression" priority="6" id="{9FB7F847-63C0-4570-973D-1DAF39316D79}">
            <xm:f>Cover!$E$15=L$6</xm:f>
            <x14:dxf>
              <fill>
                <patternFill>
                  <bgColor theme="7" tint="0.59996337778862885"/>
                </patternFill>
              </fill>
            </x14:dxf>
          </x14:cfRule>
          <xm:sqref>L46:P47</xm:sqref>
        </x14:conditionalFormatting>
        <x14:conditionalFormatting xmlns:xm="http://schemas.microsoft.com/office/excel/2006/main">
          <x14:cfRule type="expression" priority="35" id="{F8060207-5C3E-4134-9077-036E06494EB3}">
            <xm:f>Cover!$E$15&lt;&gt;L$6</xm:f>
            <x14:dxf>
              <fill>
                <patternFill>
                  <bgColor theme="0" tint="-0.24994659260841701"/>
                </patternFill>
              </fill>
            </x14:dxf>
          </x14:cfRule>
          <x14:cfRule type="expression" priority="36" id="{57E27AA4-4DEF-4F7F-8692-2465EB747C04}">
            <xm:f>Cover!$E$15=L$6</xm:f>
            <x14:dxf>
              <fill>
                <patternFill>
                  <bgColor theme="7" tint="0.59996337778862885"/>
                </patternFill>
              </fill>
            </x14:dxf>
          </x14:cfRule>
          <xm:sqref>L53:P56</xm:sqref>
        </x14:conditionalFormatting>
        <x14:conditionalFormatting xmlns:xm="http://schemas.microsoft.com/office/excel/2006/main">
          <x14:cfRule type="expression" priority="29" id="{65F7EAD9-7AC1-4C80-A0AC-3BD10DDEB74C}">
            <xm:f>Cover!$E$15&lt;&gt;L$6</xm:f>
            <x14:dxf>
              <fill>
                <patternFill>
                  <bgColor theme="0" tint="-0.24994659260841701"/>
                </patternFill>
              </fill>
            </x14:dxf>
          </x14:cfRule>
          <x14:cfRule type="expression" priority="30" id="{E64C4BD6-5C22-47AF-8325-C6A4EA6610A8}">
            <xm:f>Cover!$E$15=L$6</xm:f>
            <x14:dxf>
              <fill>
                <patternFill>
                  <bgColor theme="7" tint="0.59996337778862885"/>
                </patternFill>
              </fill>
            </x14:dxf>
          </x14:cfRule>
          <xm:sqref>L60:P61</xm:sqref>
        </x14:conditionalFormatting>
        <x14:conditionalFormatting xmlns:xm="http://schemas.microsoft.com/office/excel/2006/main">
          <x14:cfRule type="expression" priority="27" id="{8E6847CA-832B-46D6-869B-7DC61CF4E666}">
            <xm:f>Cover!$E$15&lt;&gt;L$6</xm:f>
            <x14:dxf>
              <fill>
                <patternFill>
                  <bgColor theme="0" tint="-0.24994659260841701"/>
                </patternFill>
              </fill>
            </x14:dxf>
          </x14:cfRule>
          <x14:cfRule type="expression" priority="28" id="{CFB1F51B-23EA-4B7F-AFB1-EBC0DB91560F}">
            <xm:f>Cover!$E$15=L$6</xm:f>
            <x14:dxf>
              <fill>
                <patternFill>
                  <bgColor theme="7" tint="0.59996337778862885"/>
                </patternFill>
              </fill>
            </x14:dxf>
          </x14:cfRule>
          <xm:sqref>L63:P64</xm:sqref>
        </x14:conditionalFormatting>
        <x14:conditionalFormatting xmlns:xm="http://schemas.microsoft.com/office/excel/2006/main">
          <x14:cfRule type="expression" priority="1" id="{9EC134AF-1AE6-4B32-A9F7-E6F4961213DC}">
            <xm:f>Cover!$E$15&lt;&gt;L$6</xm:f>
            <x14:dxf>
              <fill>
                <patternFill>
                  <bgColor theme="0" tint="-0.24994659260841701"/>
                </patternFill>
              </fill>
            </x14:dxf>
          </x14:cfRule>
          <x14:cfRule type="expression" priority="2" id="{A3655678-C74B-4719-928A-DAC48815EFC4}">
            <xm:f>Cover!$E$15=L$6</xm:f>
            <x14:dxf>
              <fill>
                <patternFill>
                  <bgColor theme="7" tint="0.59996337778862885"/>
                </patternFill>
              </fill>
            </x14:dxf>
          </x14:cfRule>
          <xm:sqref>L69:P70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EE9E2-5D52-468F-8FD0-88D145F9DE29}">
  <sheetPr codeName="Sheet57">
    <tabColor rgb="FFFF0066"/>
    <pageSetUpPr autoPageBreaks="0"/>
  </sheetPr>
  <dimension ref="A1:AM175"/>
  <sheetViews>
    <sheetView zoomScale="55" zoomScaleNormal="55" workbookViewId="0">
      <pane ySplit="6" topLeftCell="A7" activePane="bottomLeft" state="frozen"/>
      <selection activeCell="G59" sqref="G59"/>
      <selection pane="bottomLeft" activeCell="D90" sqref="D90"/>
    </sheetView>
  </sheetViews>
  <sheetFormatPr defaultColWidth="0" defaultRowHeight="14"/>
  <cols>
    <col min="1" max="1" width="14.453125" style="11" customWidth="1"/>
    <col min="2" max="2" width="1.54296875" style="11" customWidth="1"/>
    <col min="3" max="3" width="24.54296875" style="11" bestFit="1" customWidth="1"/>
    <col min="4" max="4" width="29.54296875" style="11" customWidth="1"/>
    <col min="5" max="5" width="41.54296875" style="11" customWidth="1"/>
    <col min="6" max="6" width="22.54296875" style="11" customWidth="1"/>
    <col min="7" max="7" width="25.54296875" style="11" bestFit="1" customWidth="1"/>
    <col min="8" max="8" width="10.453125" style="11" bestFit="1" customWidth="1"/>
    <col min="9" max="9" width="13.54296875" style="11" bestFit="1" customWidth="1"/>
    <col min="10" max="10" width="10.453125" style="11" customWidth="1"/>
    <col min="11" max="15" width="18.453125" style="11" customWidth="1"/>
    <col min="16" max="20" width="1.54296875" style="11" customWidth="1"/>
    <col min="21" max="21" width="1.54296875" style="11" hidden="1" customWidth="1"/>
    <col min="22" max="39" width="18.453125" style="11" hidden="1" customWidth="1"/>
    <col min="40" max="16384" width="14" style="11" hidden="1"/>
  </cols>
  <sheetData>
    <row r="1" spans="1:15" s="2" customFormat="1" ht="25">
      <c r="A1" s="62" t="s">
        <v>1365</v>
      </c>
      <c r="B1" s="3"/>
      <c r="F1" s="4"/>
      <c r="G1" s="4"/>
      <c r="M1" s="3"/>
    </row>
    <row r="2" spans="1:15" s="2" customFormat="1" ht="25">
      <c r="A2" s="4" t="str">
        <f>Cover!$E$13</f>
        <v>Master</v>
      </c>
      <c r="B2" s="3"/>
    </row>
    <row r="3" spans="1:15" s="2" customFormat="1" ht="25">
      <c r="A3" s="4">
        <f>Cover!$E$15</f>
        <v>2025</v>
      </c>
      <c r="B3" s="4"/>
      <c r="C3" s="4"/>
    </row>
    <row r="4" spans="1:15" s="5" customFormat="1" ht="25.5" thickBot="1">
      <c r="A4" s="1302" t="s">
        <v>848</v>
      </c>
      <c r="B4" s="6"/>
    </row>
    <row r="5" spans="1:15" ht="18">
      <c r="A5" s="7"/>
      <c r="B5" s="8"/>
      <c r="C5" s="9"/>
      <c r="D5" s="10"/>
      <c r="E5" s="9"/>
      <c r="F5" s="10"/>
      <c r="G5" s="10"/>
      <c r="H5" s="10"/>
      <c r="I5" s="10"/>
      <c r="J5" s="7"/>
      <c r="K5" s="68" t="s">
        <v>1743</v>
      </c>
      <c r="L5" s="66"/>
      <c r="M5" s="66"/>
      <c r="N5" s="66"/>
      <c r="O5" s="67"/>
    </row>
    <row r="6" spans="1:15" s="61" customFormat="1" ht="15.5">
      <c r="A6" s="21"/>
      <c r="B6" s="57"/>
      <c r="C6" s="36" t="s">
        <v>164</v>
      </c>
      <c r="D6" s="37" t="s">
        <v>15</v>
      </c>
      <c r="E6" s="36" t="s">
        <v>1555</v>
      </c>
      <c r="F6" s="37" t="s">
        <v>405</v>
      </c>
      <c r="G6" s="37" t="s">
        <v>3066</v>
      </c>
      <c r="H6" s="37" t="s">
        <v>174</v>
      </c>
      <c r="I6" s="99" t="s">
        <v>1536</v>
      </c>
      <c r="J6" s="37" t="s">
        <v>175</v>
      </c>
      <c r="K6" s="16">
        <v>2022</v>
      </c>
      <c r="L6" s="17">
        <v>2023</v>
      </c>
      <c r="M6" s="17">
        <v>2024</v>
      </c>
      <c r="N6" s="17">
        <v>2025</v>
      </c>
      <c r="O6" s="18">
        <v>2026</v>
      </c>
    </row>
    <row r="8" spans="1:15" ht="18.75" customHeight="1">
      <c r="A8" s="27"/>
      <c r="B8" s="437" t="s">
        <v>3067</v>
      </c>
      <c r="C8" s="27"/>
      <c r="D8" s="27"/>
      <c r="E8" s="27"/>
      <c r="F8" s="27"/>
      <c r="G8" s="27"/>
      <c r="H8" s="27"/>
      <c r="I8" s="27"/>
      <c r="J8" s="27"/>
      <c r="K8" s="27"/>
      <c r="L8" s="27"/>
      <c r="M8" s="27"/>
      <c r="N8" s="27"/>
      <c r="O8" s="27"/>
    </row>
    <row r="9" spans="1:15" ht="7.5" customHeight="1">
      <c r="B9" s="75"/>
    </row>
    <row r="10" spans="1:15" ht="18">
      <c r="A10" s="27"/>
      <c r="B10" s="28" t="s">
        <v>2567</v>
      </c>
      <c r="C10" s="27"/>
      <c r="D10" s="27"/>
      <c r="E10" s="27"/>
      <c r="F10" s="27"/>
      <c r="G10" s="27"/>
      <c r="H10" s="27"/>
      <c r="I10" s="27"/>
      <c r="J10" s="27"/>
      <c r="K10" s="27"/>
      <c r="L10" s="27"/>
      <c r="M10" s="27"/>
      <c r="N10" s="27"/>
      <c r="O10" s="27"/>
    </row>
    <row r="11" spans="1:15">
      <c r="A11" s="12"/>
      <c r="B11" s="12"/>
      <c r="C11" s="12"/>
      <c r="D11" s="22"/>
      <c r="E11" s="12"/>
      <c r="F11" s="7"/>
      <c r="G11" s="7"/>
      <c r="H11" s="22"/>
      <c r="I11" s="22"/>
      <c r="J11" s="15"/>
      <c r="K11" s="12"/>
      <c r="L11" s="12"/>
      <c r="M11" s="13"/>
      <c r="N11" s="14"/>
      <c r="O11" s="15"/>
    </row>
    <row r="12" spans="1:15">
      <c r="C12" s="20" t="s">
        <v>177</v>
      </c>
      <c r="D12" s="88"/>
      <c r="E12" s="88"/>
      <c r="F12" s="11" t="s">
        <v>3068</v>
      </c>
      <c r="G12" s="88"/>
      <c r="H12" s="21" t="s">
        <v>184</v>
      </c>
      <c r="I12" s="21" t="s">
        <v>2540</v>
      </c>
      <c r="J12" s="7" t="s">
        <v>185</v>
      </c>
      <c r="K12" s="727"/>
      <c r="L12" s="727"/>
      <c r="M12" s="727"/>
      <c r="N12" s="727"/>
      <c r="O12" s="727"/>
    </row>
    <row r="13" spans="1:15">
      <c r="C13" s="20" t="s">
        <v>177</v>
      </c>
      <c r="D13" s="88"/>
      <c r="E13" s="88"/>
      <c r="F13" s="11" t="s">
        <v>3068</v>
      </c>
      <c r="G13" s="88"/>
      <c r="H13" s="21" t="s">
        <v>184</v>
      </c>
      <c r="I13" s="21" t="s">
        <v>2540</v>
      </c>
      <c r="J13" s="7" t="s">
        <v>185</v>
      </c>
      <c r="K13" s="727"/>
      <c r="L13" s="727"/>
      <c r="M13" s="727"/>
      <c r="N13" s="727"/>
      <c r="O13" s="727"/>
    </row>
    <row r="14" spans="1:15">
      <c r="C14" s="20" t="s">
        <v>177</v>
      </c>
      <c r="D14" s="88"/>
      <c r="E14" s="88"/>
      <c r="F14" s="11" t="s">
        <v>3068</v>
      </c>
      <c r="G14" s="88"/>
      <c r="H14" s="21" t="s">
        <v>184</v>
      </c>
      <c r="I14" s="21" t="s">
        <v>2540</v>
      </c>
      <c r="J14" s="7" t="s">
        <v>185</v>
      </c>
      <c r="K14" s="727"/>
      <c r="L14" s="727"/>
      <c r="M14" s="727"/>
      <c r="N14" s="727"/>
      <c r="O14" s="727"/>
    </row>
    <row r="15" spans="1:15">
      <c r="C15" s="20" t="s">
        <v>177</v>
      </c>
      <c r="D15" s="88"/>
      <c r="E15" s="88"/>
      <c r="F15" s="11" t="s">
        <v>3068</v>
      </c>
      <c r="G15" s="88"/>
      <c r="H15" s="21" t="s">
        <v>184</v>
      </c>
      <c r="I15" s="21" t="s">
        <v>2540</v>
      </c>
      <c r="J15" s="7" t="s">
        <v>185</v>
      </c>
      <c r="K15" s="727"/>
      <c r="L15" s="727"/>
      <c r="M15" s="727"/>
      <c r="N15" s="727"/>
      <c r="O15" s="727"/>
    </row>
    <row r="16" spans="1:15">
      <c r="C16" s="15" t="s">
        <v>177</v>
      </c>
      <c r="D16" s="88"/>
      <c r="E16" s="88"/>
      <c r="F16" s="11" t="s">
        <v>3068</v>
      </c>
      <c r="G16" s="88"/>
      <c r="H16" s="13" t="s">
        <v>184</v>
      </c>
      <c r="I16" s="13" t="s">
        <v>2540</v>
      </c>
      <c r="J16" s="15" t="s">
        <v>185</v>
      </c>
      <c r="K16" s="727"/>
      <c r="L16" s="727"/>
      <c r="M16" s="727"/>
      <c r="N16" s="727"/>
      <c r="O16" s="727"/>
    </row>
    <row r="17" spans="3:10">
      <c r="C17" s="15" t="s">
        <v>177</v>
      </c>
      <c r="D17" s="88"/>
      <c r="E17" s="88"/>
      <c r="F17" s="11" t="s">
        <v>3068</v>
      </c>
      <c r="G17" s="88"/>
      <c r="H17" s="23" t="s">
        <v>184</v>
      </c>
      <c r="I17" s="23" t="s">
        <v>2540</v>
      </c>
      <c r="J17" s="15" t="s">
        <v>185</v>
      </c>
    </row>
    <row r="18" spans="3:10">
      <c r="C18" s="15" t="s">
        <v>177</v>
      </c>
      <c r="D18" s="88"/>
      <c r="E18" s="88"/>
      <c r="F18" s="11" t="s">
        <v>3068</v>
      </c>
      <c r="G18" s="88"/>
      <c r="H18" s="23" t="s">
        <v>184</v>
      </c>
      <c r="I18" s="23" t="s">
        <v>2540</v>
      </c>
      <c r="J18" s="15" t="s">
        <v>185</v>
      </c>
    </row>
    <row r="19" spans="3:10">
      <c r="C19" s="15" t="s">
        <v>177</v>
      </c>
      <c r="D19" s="88"/>
      <c r="E19" s="88"/>
      <c r="F19" s="11" t="s">
        <v>3068</v>
      </c>
      <c r="G19" s="88"/>
      <c r="H19" s="23" t="s">
        <v>184</v>
      </c>
      <c r="I19" s="23" t="s">
        <v>2540</v>
      </c>
      <c r="J19" s="15" t="s">
        <v>185</v>
      </c>
    </row>
    <row r="20" spans="3:10">
      <c r="C20" s="20" t="s">
        <v>177</v>
      </c>
      <c r="D20" s="88"/>
      <c r="E20" s="88"/>
      <c r="F20" s="11" t="s">
        <v>3068</v>
      </c>
      <c r="G20" s="88"/>
      <c r="H20" s="21" t="s">
        <v>184</v>
      </c>
      <c r="I20" s="21" t="s">
        <v>2540</v>
      </c>
      <c r="J20" s="7" t="s">
        <v>185</v>
      </c>
    </row>
    <row r="21" spans="3:10">
      <c r="C21" s="20" t="s">
        <v>177</v>
      </c>
      <c r="D21" s="88"/>
      <c r="E21" s="88"/>
      <c r="F21" s="11" t="s">
        <v>3068</v>
      </c>
      <c r="G21" s="88"/>
      <c r="H21" s="21" t="s">
        <v>184</v>
      </c>
      <c r="I21" s="21" t="s">
        <v>2540</v>
      </c>
      <c r="J21" s="7" t="s">
        <v>185</v>
      </c>
    </row>
    <row r="22" spans="3:10">
      <c r="C22" s="20" t="s">
        <v>177</v>
      </c>
      <c r="D22" s="88"/>
      <c r="E22" s="88"/>
      <c r="F22" s="11" t="s">
        <v>3068</v>
      </c>
      <c r="G22" s="88"/>
      <c r="H22" s="21" t="s">
        <v>184</v>
      </c>
      <c r="I22" s="21" t="s">
        <v>2540</v>
      </c>
      <c r="J22" s="7" t="s">
        <v>185</v>
      </c>
    </row>
    <row r="23" spans="3:10">
      <c r="C23" s="20" t="s">
        <v>177</v>
      </c>
      <c r="D23" s="88"/>
      <c r="E23" s="88"/>
      <c r="F23" s="11" t="s">
        <v>3068</v>
      </c>
      <c r="G23" s="88"/>
      <c r="H23" s="21" t="s">
        <v>184</v>
      </c>
      <c r="I23" s="21" t="s">
        <v>2540</v>
      </c>
      <c r="J23" s="7" t="s">
        <v>185</v>
      </c>
    </row>
    <row r="24" spans="3:10">
      <c r="C24" s="15" t="s">
        <v>177</v>
      </c>
      <c r="D24" s="88"/>
      <c r="E24" s="88"/>
      <c r="F24" s="11" t="s">
        <v>3068</v>
      </c>
      <c r="G24" s="88"/>
      <c r="H24" s="13" t="s">
        <v>184</v>
      </c>
      <c r="I24" s="13" t="s">
        <v>2540</v>
      </c>
      <c r="J24" s="15" t="s">
        <v>185</v>
      </c>
    </row>
    <row r="25" spans="3:10">
      <c r="C25" s="15" t="s">
        <v>177</v>
      </c>
      <c r="D25" s="88"/>
      <c r="E25" s="88"/>
      <c r="F25" s="11" t="s">
        <v>3068</v>
      </c>
      <c r="G25" s="88"/>
      <c r="H25" s="23" t="s">
        <v>184</v>
      </c>
      <c r="I25" s="23" t="s">
        <v>2540</v>
      </c>
      <c r="J25" s="15" t="s">
        <v>185</v>
      </c>
    </row>
    <row r="26" spans="3:10">
      <c r="C26" s="15" t="s">
        <v>177</v>
      </c>
      <c r="D26" s="88"/>
      <c r="E26" s="88"/>
      <c r="F26" s="11" t="s">
        <v>3068</v>
      </c>
      <c r="G26" s="88"/>
      <c r="H26" s="23" t="s">
        <v>184</v>
      </c>
      <c r="I26" s="23" t="s">
        <v>2540</v>
      </c>
      <c r="J26" s="15" t="s">
        <v>185</v>
      </c>
    </row>
    <row r="27" spans="3:10">
      <c r="C27" s="20" t="s">
        <v>177</v>
      </c>
      <c r="D27" s="88"/>
      <c r="E27" s="88"/>
      <c r="F27" s="11" t="s">
        <v>3068</v>
      </c>
      <c r="G27" s="88"/>
      <c r="H27" s="21" t="s">
        <v>184</v>
      </c>
      <c r="I27" s="21" t="s">
        <v>2540</v>
      </c>
      <c r="J27" s="7" t="s">
        <v>185</v>
      </c>
    </row>
    <row r="28" spans="3:10">
      <c r="C28" s="20" t="s">
        <v>177</v>
      </c>
      <c r="D28" s="88"/>
      <c r="E28" s="88"/>
      <c r="F28" s="11" t="s">
        <v>3068</v>
      </c>
      <c r="G28" s="88"/>
      <c r="H28" s="21" t="s">
        <v>184</v>
      </c>
      <c r="I28" s="21" t="s">
        <v>2540</v>
      </c>
      <c r="J28" s="7" t="s">
        <v>185</v>
      </c>
    </row>
    <row r="29" spans="3:10">
      <c r="C29" s="20" t="s">
        <v>177</v>
      </c>
      <c r="D29" s="88"/>
      <c r="E29" s="88"/>
      <c r="F29" s="11" t="s">
        <v>3068</v>
      </c>
      <c r="G29" s="88"/>
      <c r="H29" s="21" t="s">
        <v>184</v>
      </c>
      <c r="I29" s="21" t="s">
        <v>2540</v>
      </c>
      <c r="J29" s="7" t="s">
        <v>185</v>
      </c>
    </row>
    <row r="30" spans="3:10">
      <c r="C30" s="20" t="s">
        <v>177</v>
      </c>
      <c r="D30" s="88"/>
      <c r="E30" s="88"/>
      <c r="F30" s="11" t="s">
        <v>3068</v>
      </c>
      <c r="G30" s="88"/>
      <c r="H30" s="21" t="s">
        <v>184</v>
      </c>
      <c r="I30" s="21" t="s">
        <v>2540</v>
      </c>
      <c r="J30" s="7" t="s">
        <v>185</v>
      </c>
    </row>
    <row r="31" spans="3:10">
      <c r="C31" s="15" t="s">
        <v>177</v>
      </c>
      <c r="D31" s="88"/>
      <c r="E31" s="88"/>
      <c r="F31" s="11" t="s">
        <v>3068</v>
      </c>
      <c r="G31" s="88"/>
      <c r="H31" s="13" t="s">
        <v>184</v>
      </c>
      <c r="I31" s="13" t="s">
        <v>2540</v>
      </c>
      <c r="J31" s="15" t="s">
        <v>185</v>
      </c>
    </row>
    <row r="32" spans="3:10">
      <c r="C32" s="15" t="s">
        <v>177</v>
      </c>
      <c r="D32" s="88"/>
      <c r="E32" s="88"/>
      <c r="F32" s="11" t="s">
        <v>3068</v>
      </c>
      <c r="G32" s="88"/>
      <c r="H32" s="23" t="s">
        <v>184</v>
      </c>
      <c r="I32" s="23" t="s">
        <v>2540</v>
      </c>
      <c r="J32" s="15" t="s">
        <v>185</v>
      </c>
    </row>
    <row r="33" spans="3:10">
      <c r="C33" s="15" t="s">
        <v>177</v>
      </c>
      <c r="D33" s="88"/>
      <c r="E33" s="88"/>
      <c r="F33" s="11" t="s">
        <v>3068</v>
      </c>
      <c r="G33" s="88"/>
      <c r="H33" s="23" t="s">
        <v>184</v>
      </c>
      <c r="I33" s="23" t="s">
        <v>2540</v>
      </c>
      <c r="J33" s="15" t="s">
        <v>185</v>
      </c>
    </row>
    <row r="34" spans="3:10">
      <c r="C34" s="15" t="s">
        <v>177</v>
      </c>
      <c r="D34" s="88"/>
      <c r="E34" s="88"/>
      <c r="F34" s="11" t="s">
        <v>3068</v>
      </c>
      <c r="G34" s="88"/>
      <c r="H34" s="23" t="s">
        <v>184</v>
      </c>
      <c r="I34" s="23" t="s">
        <v>2540</v>
      </c>
      <c r="J34" s="15" t="s">
        <v>185</v>
      </c>
    </row>
    <row r="35" spans="3:10">
      <c r="C35" s="20" t="s">
        <v>177</v>
      </c>
      <c r="D35" s="88"/>
      <c r="E35" s="88"/>
      <c r="F35" s="11" t="s">
        <v>3068</v>
      </c>
      <c r="G35" s="88"/>
      <c r="H35" s="21" t="s">
        <v>184</v>
      </c>
      <c r="I35" s="21" t="s">
        <v>2540</v>
      </c>
      <c r="J35" s="7" t="s">
        <v>185</v>
      </c>
    </row>
    <row r="36" spans="3:10">
      <c r="C36" s="20" t="s">
        <v>177</v>
      </c>
      <c r="D36" s="88"/>
      <c r="E36" s="88"/>
      <c r="F36" s="11" t="s">
        <v>3068</v>
      </c>
      <c r="G36" s="88"/>
      <c r="H36" s="21" t="s">
        <v>184</v>
      </c>
      <c r="I36" s="21" t="s">
        <v>2540</v>
      </c>
      <c r="J36" s="7" t="s">
        <v>185</v>
      </c>
    </row>
    <row r="37" spans="3:10">
      <c r="C37" s="20" t="s">
        <v>177</v>
      </c>
      <c r="D37" s="88"/>
      <c r="E37" s="88"/>
      <c r="F37" s="11" t="s">
        <v>3068</v>
      </c>
      <c r="G37" s="88"/>
      <c r="H37" s="21" t="s">
        <v>184</v>
      </c>
      <c r="I37" s="21" t="s">
        <v>2540</v>
      </c>
      <c r="J37" s="7" t="s">
        <v>185</v>
      </c>
    </row>
    <row r="38" spans="3:10">
      <c r="C38" s="20" t="s">
        <v>177</v>
      </c>
      <c r="D38" s="88"/>
      <c r="E38" s="88"/>
      <c r="F38" s="11" t="s">
        <v>3068</v>
      </c>
      <c r="G38" s="88"/>
      <c r="H38" s="21" t="s">
        <v>184</v>
      </c>
      <c r="I38" s="21" t="s">
        <v>2540</v>
      </c>
      <c r="J38" s="7" t="s">
        <v>185</v>
      </c>
    </row>
    <row r="39" spans="3:10">
      <c r="C39" s="15" t="s">
        <v>177</v>
      </c>
      <c r="D39" s="88"/>
      <c r="E39" s="88"/>
      <c r="F39" s="11" t="s">
        <v>3068</v>
      </c>
      <c r="G39" s="88"/>
      <c r="H39" s="13" t="s">
        <v>184</v>
      </c>
      <c r="I39" s="13" t="s">
        <v>2540</v>
      </c>
      <c r="J39" s="15" t="s">
        <v>185</v>
      </c>
    </row>
    <row r="40" spans="3:10">
      <c r="C40" s="15" t="s">
        <v>177</v>
      </c>
      <c r="D40" s="88"/>
      <c r="E40" s="88"/>
      <c r="F40" s="11" t="s">
        <v>3068</v>
      </c>
      <c r="G40" s="88"/>
      <c r="H40" s="23" t="s">
        <v>184</v>
      </c>
      <c r="I40" s="23" t="s">
        <v>2540</v>
      </c>
      <c r="J40" s="15" t="s">
        <v>185</v>
      </c>
    </row>
    <row r="41" spans="3:10">
      <c r="C41" s="15" t="s">
        <v>177</v>
      </c>
      <c r="D41" s="88"/>
      <c r="E41" s="88"/>
      <c r="F41" s="11" t="s">
        <v>3068</v>
      </c>
      <c r="G41" s="88"/>
      <c r="H41" s="23" t="s">
        <v>184</v>
      </c>
      <c r="I41" s="23" t="s">
        <v>2540</v>
      </c>
      <c r="J41" s="15" t="s">
        <v>185</v>
      </c>
    </row>
    <row r="42" spans="3:10">
      <c r="C42" s="20" t="s">
        <v>177</v>
      </c>
      <c r="D42" s="88"/>
      <c r="E42" s="88"/>
      <c r="F42" s="11" t="s">
        <v>3068</v>
      </c>
      <c r="G42" s="88"/>
      <c r="H42" s="21" t="s">
        <v>184</v>
      </c>
      <c r="I42" s="21" t="s">
        <v>2540</v>
      </c>
      <c r="J42" s="7" t="s">
        <v>185</v>
      </c>
    </row>
    <row r="43" spans="3:10" ht="13.5" customHeight="1">
      <c r="C43" s="20" t="s">
        <v>177</v>
      </c>
      <c r="D43" s="88"/>
      <c r="E43" s="88"/>
      <c r="F43" s="11" t="s">
        <v>3068</v>
      </c>
      <c r="G43" s="88"/>
      <c r="H43" s="21" t="s">
        <v>184</v>
      </c>
      <c r="I43" s="21" t="s">
        <v>2540</v>
      </c>
      <c r="J43" s="7" t="s">
        <v>185</v>
      </c>
    </row>
    <row r="44" spans="3:10">
      <c r="C44" s="20" t="s">
        <v>177</v>
      </c>
      <c r="D44" s="88"/>
      <c r="E44" s="88"/>
      <c r="F44" s="11" t="s">
        <v>3068</v>
      </c>
      <c r="G44" s="88"/>
      <c r="H44" s="21" t="s">
        <v>184</v>
      </c>
      <c r="I44" s="21" t="s">
        <v>2540</v>
      </c>
      <c r="J44" s="7" t="s">
        <v>185</v>
      </c>
    </row>
    <row r="45" spans="3:10">
      <c r="C45" s="20" t="s">
        <v>177</v>
      </c>
      <c r="D45" s="88"/>
      <c r="E45" s="88"/>
      <c r="F45" s="11" t="s">
        <v>3068</v>
      </c>
      <c r="G45" s="88"/>
      <c r="H45" s="21" t="s">
        <v>184</v>
      </c>
      <c r="I45" s="21" t="s">
        <v>2540</v>
      </c>
      <c r="J45" s="7" t="s">
        <v>185</v>
      </c>
    </row>
    <row r="46" spans="3:10">
      <c r="C46" s="15" t="s">
        <v>177</v>
      </c>
      <c r="D46" s="88"/>
      <c r="E46" s="88"/>
      <c r="F46" s="11" t="s">
        <v>3068</v>
      </c>
      <c r="G46" s="88"/>
      <c r="H46" s="13" t="s">
        <v>184</v>
      </c>
      <c r="I46" s="13" t="s">
        <v>2540</v>
      </c>
      <c r="J46" s="15" t="s">
        <v>185</v>
      </c>
    </row>
    <row r="47" spans="3:10">
      <c r="C47" s="15" t="s">
        <v>177</v>
      </c>
      <c r="D47" s="88"/>
      <c r="E47" s="88"/>
      <c r="F47" s="11" t="s">
        <v>3068</v>
      </c>
      <c r="G47" s="88"/>
      <c r="H47" s="23" t="s">
        <v>184</v>
      </c>
      <c r="I47" s="23" t="s">
        <v>2540</v>
      </c>
      <c r="J47" s="15" t="s">
        <v>185</v>
      </c>
    </row>
    <row r="48" spans="3:10">
      <c r="C48" s="15" t="s">
        <v>177</v>
      </c>
      <c r="D48" s="88"/>
      <c r="E48" s="88"/>
      <c r="F48" s="11" t="s">
        <v>3068</v>
      </c>
      <c r="G48" s="88"/>
      <c r="H48" s="23" t="s">
        <v>184</v>
      </c>
      <c r="I48" s="23" t="s">
        <v>2540</v>
      </c>
      <c r="J48" s="15" t="s">
        <v>185</v>
      </c>
    </row>
    <row r="49" spans="3:10">
      <c r="C49" s="15" t="s">
        <v>177</v>
      </c>
      <c r="D49" s="88"/>
      <c r="E49" s="88"/>
      <c r="F49" s="11" t="s">
        <v>3068</v>
      </c>
      <c r="G49" s="88"/>
      <c r="H49" s="23" t="s">
        <v>184</v>
      </c>
      <c r="I49" s="23" t="s">
        <v>2540</v>
      </c>
      <c r="J49" s="15" t="s">
        <v>185</v>
      </c>
    </row>
    <row r="50" spans="3:10">
      <c r="C50" s="20" t="s">
        <v>177</v>
      </c>
      <c r="D50" s="88"/>
      <c r="E50" s="88"/>
      <c r="F50" s="11" t="s">
        <v>3068</v>
      </c>
      <c r="G50" s="88"/>
      <c r="H50" s="21" t="s">
        <v>184</v>
      </c>
      <c r="I50" s="21" t="s">
        <v>2540</v>
      </c>
      <c r="J50" s="7" t="s">
        <v>185</v>
      </c>
    </row>
    <row r="51" spans="3:10">
      <c r="C51" s="20" t="s">
        <v>177</v>
      </c>
      <c r="D51" s="88"/>
      <c r="E51" s="88"/>
      <c r="F51" s="11" t="s">
        <v>3068</v>
      </c>
      <c r="G51" s="88"/>
      <c r="H51" s="21" t="s">
        <v>184</v>
      </c>
      <c r="I51" s="21" t="s">
        <v>2540</v>
      </c>
      <c r="J51" s="7" t="s">
        <v>185</v>
      </c>
    </row>
    <row r="52" spans="3:10">
      <c r="C52" s="20" t="s">
        <v>177</v>
      </c>
      <c r="D52" s="88"/>
      <c r="E52" s="88"/>
      <c r="F52" s="11" t="s">
        <v>3068</v>
      </c>
      <c r="G52" s="88"/>
      <c r="H52" s="21" t="s">
        <v>184</v>
      </c>
      <c r="I52" s="21" t="s">
        <v>2540</v>
      </c>
      <c r="J52" s="7" t="s">
        <v>185</v>
      </c>
    </row>
    <row r="53" spans="3:10">
      <c r="C53" s="20" t="s">
        <v>177</v>
      </c>
      <c r="D53" s="88"/>
      <c r="E53" s="88"/>
      <c r="F53" s="11" t="s">
        <v>3068</v>
      </c>
      <c r="G53" s="88"/>
      <c r="H53" s="21" t="s">
        <v>184</v>
      </c>
      <c r="I53" s="21" t="s">
        <v>2540</v>
      </c>
      <c r="J53" s="7" t="s">
        <v>185</v>
      </c>
    </row>
    <row r="54" spans="3:10">
      <c r="C54" s="15" t="s">
        <v>177</v>
      </c>
      <c r="D54" s="88"/>
      <c r="E54" s="88"/>
      <c r="F54" s="11" t="s">
        <v>3068</v>
      </c>
      <c r="G54" s="88"/>
      <c r="H54" s="13" t="s">
        <v>184</v>
      </c>
      <c r="I54" s="13" t="s">
        <v>2540</v>
      </c>
      <c r="J54" s="15" t="s">
        <v>185</v>
      </c>
    </row>
    <row r="55" spans="3:10">
      <c r="C55" s="15" t="s">
        <v>177</v>
      </c>
      <c r="D55" s="88"/>
      <c r="E55" s="88"/>
      <c r="F55" s="11" t="s">
        <v>3068</v>
      </c>
      <c r="G55" s="88"/>
      <c r="H55" s="23" t="s">
        <v>184</v>
      </c>
      <c r="I55" s="23" t="s">
        <v>2540</v>
      </c>
      <c r="J55" s="15" t="s">
        <v>185</v>
      </c>
    </row>
    <row r="56" spans="3:10">
      <c r="C56" s="15" t="s">
        <v>177</v>
      </c>
      <c r="D56" s="88"/>
      <c r="E56" s="88"/>
      <c r="F56" s="11" t="s">
        <v>3068</v>
      </c>
      <c r="G56" s="88"/>
      <c r="H56" s="23" t="s">
        <v>184</v>
      </c>
      <c r="I56" s="23" t="s">
        <v>2540</v>
      </c>
      <c r="J56" s="15" t="s">
        <v>185</v>
      </c>
    </row>
    <row r="57" spans="3:10">
      <c r="C57" s="20" t="s">
        <v>177</v>
      </c>
      <c r="D57" s="88"/>
      <c r="E57" s="88"/>
      <c r="F57" s="11" t="s">
        <v>3068</v>
      </c>
      <c r="G57" s="88"/>
      <c r="H57" s="21" t="s">
        <v>184</v>
      </c>
      <c r="I57" s="21" t="s">
        <v>2540</v>
      </c>
      <c r="J57" s="7" t="s">
        <v>185</v>
      </c>
    </row>
    <row r="58" spans="3:10">
      <c r="C58" s="20" t="s">
        <v>177</v>
      </c>
      <c r="D58" s="88"/>
      <c r="E58" s="88"/>
      <c r="F58" s="11" t="s">
        <v>3068</v>
      </c>
      <c r="G58" s="88"/>
      <c r="H58" s="21" t="s">
        <v>184</v>
      </c>
      <c r="I58" s="21" t="s">
        <v>2540</v>
      </c>
      <c r="J58" s="7" t="s">
        <v>185</v>
      </c>
    </row>
    <row r="59" spans="3:10">
      <c r="C59" s="20" t="s">
        <v>177</v>
      </c>
      <c r="D59" s="88"/>
      <c r="E59" s="88"/>
      <c r="F59" s="11" t="s">
        <v>3068</v>
      </c>
      <c r="G59" s="88"/>
      <c r="H59" s="21" t="s">
        <v>184</v>
      </c>
      <c r="I59" s="21" t="s">
        <v>2540</v>
      </c>
      <c r="J59" s="7" t="s">
        <v>185</v>
      </c>
    </row>
    <row r="60" spans="3:10">
      <c r="C60" s="20" t="s">
        <v>177</v>
      </c>
      <c r="D60" s="88"/>
      <c r="E60" s="88"/>
      <c r="F60" s="11" t="s">
        <v>3068</v>
      </c>
      <c r="G60" s="88"/>
      <c r="H60" s="21" t="s">
        <v>184</v>
      </c>
      <c r="I60" s="21" t="s">
        <v>2540</v>
      </c>
      <c r="J60" s="7" t="s">
        <v>185</v>
      </c>
    </row>
    <row r="61" spans="3:10">
      <c r="C61" s="15" t="s">
        <v>177</v>
      </c>
      <c r="D61" s="88"/>
      <c r="E61" s="88"/>
      <c r="F61" s="11" t="s">
        <v>3068</v>
      </c>
      <c r="G61" s="88"/>
      <c r="H61" s="13" t="s">
        <v>184</v>
      </c>
      <c r="I61" s="13" t="s">
        <v>2540</v>
      </c>
      <c r="J61" s="15" t="s">
        <v>185</v>
      </c>
    </row>
    <row r="62" spans="3:10">
      <c r="C62" s="15" t="s">
        <v>177</v>
      </c>
      <c r="D62" s="88"/>
      <c r="E62" s="88"/>
      <c r="F62" s="11" t="s">
        <v>3068</v>
      </c>
      <c r="G62" s="88"/>
      <c r="H62" s="23" t="s">
        <v>184</v>
      </c>
      <c r="I62" s="23" t="s">
        <v>2540</v>
      </c>
      <c r="J62" s="15" t="s">
        <v>185</v>
      </c>
    </row>
    <row r="63" spans="3:10">
      <c r="C63" s="15" t="s">
        <v>177</v>
      </c>
      <c r="D63" s="88"/>
      <c r="E63" s="88"/>
      <c r="F63" s="11" t="s">
        <v>3068</v>
      </c>
      <c r="G63" s="88"/>
      <c r="H63" s="23" t="s">
        <v>184</v>
      </c>
      <c r="I63" s="23" t="s">
        <v>2540</v>
      </c>
      <c r="J63" s="15" t="s">
        <v>185</v>
      </c>
    </row>
    <row r="64" spans="3:10">
      <c r="C64" s="15" t="s">
        <v>177</v>
      </c>
      <c r="D64" s="88"/>
      <c r="E64" s="88"/>
      <c r="F64" s="11" t="s">
        <v>3068</v>
      </c>
      <c r="G64" s="88"/>
      <c r="H64" s="23" t="s">
        <v>184</v>
      </c>
      <c r="I64" s="23" t="s">
        <v>2540</v>
      </c>
      <c r="J64" s="15" t="s">
        <v>185</v>
      </c>
    </row>
    <row r="65" spans="3:10">
      <c r="C65" s="20" t="s">
        <v>177</v>
      </c>
      <c r="D65" s="88"/>
      <c r="E65" s="88"/>
      <c r="F65" s="11" t="s">
        <v>3068</v>
      </c>
      <c r="G65" s="88"/>
      <c r="H65" s="21" t="s">
        <v>184</v>
      </c>
      <c r="I65" s="21" t="s">
        <v>2540</v>
      </c>
      <c r="J65" s="7" t="s">
        <v>185</v>
      </c>
    </row>
    <row r="66" spans="3:10">
      <c r="C66" s="20" t="s">
        <v>177</v>
      </c>
      <c r="D66" s="88"/>
      <c r="E66" s="88"/>
      <c r="F66" s="11" t="s">
        <v>3068</v>
      </c>
      <c r="G66" s="88"/>
      <c r="H66" s="21" t="s">
        <v>184</v>
      </c>
      <c r="I66" s="21" t="s">
        <v>2540</v>
      </c>
      <c r="J66" s="7" t="s">
        <v>185</v>
      </c>
    </row>
    <row r="67" spans="3:10">
      <c r="C67" s="20" t="s">
        <v>177</v>
      </c>
      <c r="D67" s="88"/>
      <c r="E67" s="88"/>
      <c r="F67" s="11" t="s">
        <v>3068</v>
      </c>
      <c r="G67" s="88"/>
      <c r="H67" s="21" t="s">
        <v>184</v>
      </c>
      <c r="I67" s="21" t="s">
        <v>2540</v>
      </c>
      <c r="J67" s="7" t="s">
        <v>185</v>
      </c>
    </row>
    <row r="68" spans="3:10">
      <c r="C68" s="20" t="s">
        <v>177</v>
      </c>
      <c r="D68" s="88"/>
      <c r="E68" s="88"/>
      <c r="F68" s="11" t="s">
        <v>3068</v>
      </c>
      <c r="G68" s="88"/>
      <c r="H68" s="21" t="s">
        <v>184</v>
      </c>
      <c r="I68" s="21" t="s">
        <v>2540</v>
      </c>
      <c r="J68" s="7" t="s">
        <v>185</v>
      </c>
    </row>
    <row r="69" spans="3:10">
      <c r="C69" s="15" t="s">
        <v>177</v>
      </c>
      <c r="D69" s="88"/>
      <c r="E69" s="88"/>
      <c r="F69" s="11" t="s">
        <v>3068</v>
      </c>
      <c r="G69" s="88"/>
      <c r="H69" s="13" t="s">
        <v>184</v>
      </c>
      <c r="I69" s="13" t="s">
        <v>2540</v>
      </c>
      <c r="J69" s="15" t="s">
        <v>185</v>
      </c>
    </row>
    <row r="70" spans="3:10">
      <c r="C70" s="15" t="s">
        <v>177</v>
      </c>
      <c r="D70" s="88"/>
      <c r="E70" s="88"/>
      <c r="F70" s="11" t="s">
        <v>3068</v>
      </c>
      <c r="G70" s="88"/>
      <c r="H70" s="23" t="s">
        <v>184</v>
      </c>
      <c r="I70" s="23" t="s">
        <v>2540</v>
      </c>
      <c r="J70" s="15" t="s">
        <v>185</v>
      </c>
    </row>
    <row r="71" spans="3:10">
      <c r="C71" s="15" t="s">
        <v>177</v>
      </c>
      <c r="D71" s="88"/>
      <c r="E71" s="88"/>
      <c r="F71" s="11" t="s">
        <v>3068</v>
      </c>
      <c r="G71" s="88"/>
      <c r="H71" s="23" t="s">
        <v>184</v>
      </c>
      <c r="I71" s="23" t="s">
        <v>2540</v>
      </c>
      <c r="J71" s="15" t="s">
        <v>185</v>
      </c>
    </row>
    <row r="72" spans="3:10">
      <c r="C72" s="20" t="s">
        <v>177</v>
      </c>
      <c r="D72" s="88"/>
      <c r="E72" s="88"/>
      <c r="F72" s="11" t="s">
        <v>3068</v>
      </c>
      <c r="G72" s="88"/>
      <c r="H72" s="21" t="s">
        <v>184</v>
      </c>
      <c r="I72" s="21" t="s">
        <v>2540</v>
      </c>
      <c r="J72" s="7" t="s">
        <v>185</v>
      </c>
    </row>
    <row r="73" spans="3:10">
      <c r="C73" s="20" t="s">
        <v>177</v>
      </c>
      <c r="D73" s="88"/>
      <c r="E73" s="88"/>
      <c r="F73" s="11" t="s">
        <v>3068</v>
      </c>
      <c r="G73" s="88"/>
      <c r="H73" s="21" t="s">
        <v>184</v>
      </c>
      <c r="I73" s="21" t="s">
        <v>2540</v>
      </c>
      <c r="J73" s="7" t="s">
        <v>185</v>
      </c>
    </row>
    <row r="74" spans="3:10">
      <c r="C74" s="20" t="s">
        <v>177</v>
      </c>
      <c r="D74" s="88"/>
      <c r="E74" s="88"/>
      <c r="F74" s="11" t="s">
        <v>3068</v>
      </c>
      <c r="G74" s="88"/>
      <c r="H74" s="21" t="s">
        <v>184</v>
      </c>
      <c r="I74" s="21" t="s">
        <v>2540</v>
      </c>
      <c r="J74" s="7" t="s">
        <v>185</v>
      </c>
    </row>
    <row r="75" spans="3:10">
      <c r="C75" s="20" t="s">
        <v>177</v>
      </c>
      <c r="D75" s="88"/>
      <c r="E75" s="88"/>
      <c r="F75" s="11" t="s">
        <v>3068</v>
      </c>
      <c r="G75" s="88"/>
      <c r="H75" s="21" t="s">
        <v>184</v>
      </c>
      <c r="I75" s="21" t="s">
        <v>2540</v>
      </c>
      <c r="J75" s="7" t="s">
        <v>185</v>
      </c>
    </row>
    <row r="76" spans="3:10">
      <c r="C76" s="15" t="s">
        <v>177</v>
      </c>
      <c r="D76" s="88"/>
      <c r="E76" s="88"/>
      <c r="F76" s="11" t="s">
        <v>3068</v>
      </c>
      <c r="G76" s="88"/>
      <c r="H76" s="13" t="s">
        <v>184</v>
      </c>
      <c r="I76" s="13" t="s">
        <v>2540</v>
      </c>
      <c r="J76" s="15" t="s">
        <v>185</v>
      </c>
    </row>
    <row r="77" spans="3:10">
      <c r="C77" s="15" t="s">
        <v>177</v>
      </c>
      <c r="D77" s="88"/>
      <c r="E77" s="88"/>
      <c r="F77" s="11" t="s">
        <v>3068</v>
      </c>
      <c r="G77" s="88"/>
      <c r="H77" s="23" t="s">
        <v>184</v>
      </c>
      <c r="I77" s="23" t="s">
        <v>2540</v>
      </c>
      <c r="J77" s="15" t="s">
        <v>185</v>
      </c>
    </row>
    <row r="78" spans="3:10">
      <c r="C78" s="15" t="s">
        <v>177</v>
      </c>
      <c r="D78" s="88"/>
      <c r="E78" s="88"/>
      <c r="F78" s="11" t="s">
        <v>3068</v>
      </c>
      <c r="G78" s="88"/>
      <c r="H78" s="23" t="s">
        <v>184</v>
      </c>
      <c r="I78" s="23" t="s">
        <v>2540</v>
      </c>
      <c r="J78" s="15" t="s">
        <v>185</v>
      </c>
    </row>
    <row r="79" spans="3:10">
      <c r="C79" s="15" t="s">
        <v>177</v>
      </c>
      <c r="D79" s="88"/>
      <c r="E79" s="88"/>
      <c r="F79" s="11" t="s">
        <v>3068</v>
      </c>
      <c r="G79" s="88"/>
      <c r="H79" s="23" t="s">
        <v>184</v>
      </c>
      <c r="I79" s="23" t="s">
        <v>2540</v>
      </c>
      <c r="J79" s="15" t="s">
        <v>185</v>
      </c>
    </row>
    <row r="80" spans="3:10">
      <c r="C80" s="20" t="s">
        <v>177</v>
      </c>
      <c r="D80" s="88"/>
      <c r="E80" s="88"/>
      <c r="F80" s="11" t="s">
        <v>3068</v>
      </c>
      <c r="G80" s="88"/>
      <c r="H80" s="21" t="s">
        <v>184</v>
      </c>
      <c r="I80" s="21" t="s">
        <v>2540</v>
      </c>
      <c r="J80" s="7" t="s">
        <v>185</v>
      </c>
    </row>
    <row r="81" spans="2:10">
      <c r="C81" s="20" t="s">
        <v>177</v>
      </c>
      <c r="D81" s="88"/>
      <c r="E81" s="88"/>
      <c r="F81" s="11" t="s">
        <v>3068</v>
      </c>
      <c r="G81" s="88"/>
      <c r="H81" s="21" t="s">
        <v>184</v>
      </c>
      <c r="I81" s="21" t="s">
        <v>2540</v>
      </c>
      <c r="J81" s="7" t="s">
        <v>185</v>
      </c>
    </row>
    <row r="82" spans="2:10">
      <c r="C82" s="20" t="s">
        <v>177</v>
      </c>
      <c r="D82" s="88"/>
      <c r="E82" s="88"/>
      <c r="F82" s="11" t="s">
        <v>3068</v>
      </c>
      <c r="G82" s="88"/>
      <c r="H82" s="21" t="s">
        <v>184</v>
      </c>
      <c r="I82" s="21" t="s">
        <v>2540</v>
      </c>
      <c r="J82" s="7" t="s">
        <v>185</v>
      </c>
    </row>
    <row r="83" spans="2:10">
      <c r="C83" s="20" t="s">
        <v>177</v>
      </c>
      <c r="D83" s="88"/>
      <c r="E83" s="88"/>
      <c r="F83" s="11" t="s">
        <v>3068</v>
      </c>
      <c r="G83" s="88"/>
      <c r="H83" s="21" t="s">
        <v>184</v>
      </c>
      <c r="I83" s="21" t="s">
        <v>2540</v>
      </c>
      <c r="J83" s="7" t="s">
        <v>185</v>
      </c>
    </row>
    <row r="84" spans="2:10">
      <c r="C84" s="15" t="s">
        <v>177</v>
      </c>
      <c r="D84" s="88"/>
      <c r="E84" s="88"/>
      <c r="F84" s="11" t="s">
        <v>3068</v>
      </c>
      <c r="G84" s="88"/>
      <c r="H84" s="13" t="s">
        <v>184</v>
      </c>
      <c r="I84" s="13" t="s">
        <v>2540</v>
      </c>
      <c r="J84" s="15" t="s">
        <v>185</v>
      </c>
    </row>
    <row r="85" spans="2:10">
      <c r="C85" s="15" t="s">
        <v>177</v>
      </c>
      <c r="D85" s="88"/>
      <c r="E85" s="88"/>
      <c r="F85" s="11" t="s">
        <v>3068</v>
      </c>
      <c r="G85" s="88"/>
      <c r="H85" s="23" t="s">
        <v>184</v>
      </c>
      <c r="I85" s="23" t="s">
        <v>2540</v>
      </c>
      <c r="J85" s="15" t="s">
        <v>185</v>
      </c>
    </row>
    <row r="86" spans="2:10">
      <c r="C86" s="15" t="s">
        <v>177</v>
      </c>
      <c r="D86" s="88"/>
      <c r="E86" s="88"/>
      <c r="F86" s="11" t="s">
        <v>3068</v>
      </c>
      <c r="G86" s="88"/>
      <c r="H86" s="23" t="s">
        <v>184</v>
      </c>
      <c r="I86" s="23" t="s">
        <v>2540</v>
      </c>
      <c r="J86" s="15" t="s">
        <v>185</v>
      </c>
    </row>
    <row r="88" spans="2:10" s="27" customFormat="1" ht="18">
      <c r="B88" s="28" t="s">
        <v>2574</v>
      </c>
    </row>
    <row r="89" spans="2:10" s="12" customFormat="1">
      <c r="D89" s="22"/>
      <c r="F89" s="7"/>
      <c r="G89" s="7"/>
      <c r="H89" s="22"/>
      <c r="I89" s="22"/>
      <c r="J89" s="15"/>
    </row>
    <row r="90" spans="2:10">
      <c r="C90" s="20" t="s">
        <v>177</v>
      </c>
      <c r="D90" s="893">
        <f t="shared" ref="D90:D109" si="0">D12</f>
        <v>0</v>
      </c>
      <c r="E90" s="893">
        <f t="shared" ref="E90:E123" si="1">E12</f>
        <v>0</v>
      </c>
      <c r="F90" s="11" t="s">
        <v>3068</v>
      </c>
      <c r="G90" s="893">
        <f t="shared" ref="G90:G123" si="2">G12</f>
        <v>0</v>
      </c>
      <c r="H90" s="21" t="s">
        <v>184</v>
      </c>
      <c r="I90" s="21" t="s">
        <v>2574</v>
      </c>
      <c r="J90" s="7" t="s">
        <v>185</v>
      </c>
    </row>
    <row r="91" spans="2:10">
      <c r="C91" s="20" t="s">
        <v>177</v>
      </c>
      <c r="D91" s="893">
        <f t="shared" si="0"/>
        <v>0</v>
      </c>
      <c r="E91" s="893">
        <f t="shared" si="1"/>
        <v>0</v>
      </c>
      <c r="F91" s="11" t="s">
        <v>3068</v>
      </c>
      <c r="G91" s="893">
        <f t="shared" si="2"/>
        <v>0</v>
      </c>
      <c r="H91" s="21" t="s">
        <v>184</v>
      </c>
      <c r="I91" s="21" t="s">
        <v>2574</v>
      </c>
      <c r="J91" s="7" t="s">
        <v>185</v>
      </c>
    </row>
    <row r="92" spans="2:10">
      <c r="C92" s="20" t="s">
        <v>177</v>
      </c>
      <c r="D92" s="893">
        <f t="shared" si="0"/>
        <v>0</v>
      </c>
      <c r="E92" s="893">
        <f t="shared" si="1"/>
        <v>0</v>
      </c>
      <c r="F92" s="11" t="s">
        <v>3068</v>
      </c>
      <c r="G92" s="893">
        <f t="shared" si="2"/>
        <v>0</v>
      </c>
      <c r="H92" s="21" t="s">
        <v>184</v>
      </c>
      <c r="I92" s="21" t="s">
        <v>2574</v>
      </c>
      <c r="J92" s="7" t="s">
        <v>185</v>
      </c>
    </row>
    <row r="93" spans="2:10">
      <c r="C93" s="20" t="s">
        <v>177</v>
      </c>
      <c r="D93" s="893">
        <f t="shared" si="0"/>
        <v>0</v>
      </c>
      <c r="E93" s="893">
        <f t="shared" si="1"/>
        <v>0</v>
      </c>
      <c r="F93" s="11" t="s">
        <v>3068</v>
      </c>
      <c r="G93" s="893">
        <f t="shared" si="2"/>
        <v>0</v>
      </c>
      <c r="H93" s="21" t="s">
        <v>184</v>
      </c>
      <c r="I93" s="21" t="s">
        <v>2574</v>
      </c>
      <c r="J93" s="7" t="s">
        <v>185</v>
      </c>
    </row>
    <row r="94" spans="2:10">
      <c r="C94" s="15" t="s">
        <v>177</v>
      </c>
      <c r="D94" s="893">
        <f t="shared" si="0"/>
        <v>0</v>
      </c>
      <c r="E94" s="893">
        <f t="shared" si="1"/>
        <v>0</v>
      </c>
      <c r="F94" s="11" t="s">
        <v>3068</v>
      </c>
      <c r="G94" s="893">
        <f t="shared" si="2"/>
        <v>0</v>
      </c>
      <c r="H94" s="13" t="s">
        <v>184</v>
      </c>
      <c r="I94" s="883" t="s">
        <v>2574</v>
      </c>
      <c r="J94" s="15" t="s">
        <v>185</v>
      </c>
    </row>
    <row r="95" spans="2:10">
      <c r="C95" s="15" t="s">
        <v>177</v>
      </c>
      <c r="D95" s="893">
        <f t="shared" si="0"/>
        <v>0</v>
      </c>
      <c r="E95" s="893">
        <f t="shared" si="1"/>
        <v>0</v>
      </c>
      <c r="F95" s="11" t="s">
        <v>3068</v>
      </c>
      <c r="G95" s="893">
        <f t="shared" si="2"/>
        <v>0</v>
      </c>
      <c r="H95" s="23" t="s">
        <v>184</v>
      </c>
      <c r="I95" s="23" t="s">
        <v>2574</v>
      </c>
      <c r="J95" s="15" t="s">
        <v>185</v>
      </c>
    </row>
    <row r="96" spans="2:10">
      <c r="C96" s="15" t="s">
        <v>177</v>
      </c>
      <c r="D96" s="893">
        <f t="shared" si="0"/>
        <v>0</v>
      </c>
      <c r="E96" s="893">
        <f t="shared" si="1"/>
        <v>0</v>
      </c>
      <c r="F96" s="11" t="s">
        <v>3068</v>
      </c>
      <c r="G96" s="893">
        <f t="shared" si="2"/>
        <v>0</v>
      </c>
      <c r="H96" s="23" t="s">
        <v>184</v>
      </c>
      <c r="I96" s="23" t="s">
        <v>2574</v>
      </c>
      <c r="J96" s="15" t="s">
        <v>185</v>
      </c>
    </row>
    <row r="97" spans="3:10">
      <c r="C97" s="15" t="s">
        <v>177</v>
      </c>
      <c r="D97" s="893">
        <f t="shared" si="0"/>
        <v>0</v>
      </c>
      <c r="E97" s="893">
        <f t="shared" si="1"/>
        <v>0</v>
      </c>
      <c r="F97" s="11" t="s">
        <v>3068</v>
      </c>
      <c r="G97" s="893">
        <f t="shared" si="2"/>
        <v>0</v>
      </c>
      <c r="H97" s="23" t="s">
        <v>184</v>
      </c>
      <c r="I97" s="23" t="s">
        <v>2574</v>
      </c>
      <c r="J97" s="15" t="s">
        <v>185</v>
      </c>
    </row>
    <row r="98" spans="3:10">
      <c r="C98" s="20" t="s">
        <v>177</v>
      </c>
      <c r="D98" s="893">
        <f t="shared" si="0"/>
        <v>0</v>
      </c>
      <c r="E98" s="893">
        <f t="shared" si="1"/>
        <v>0</v>
      </c>
      <c r="F98" s="11" t="s">
        <v>3068</v>
      </c>
      <c r="G98" s="893">
        <f t="shared" si="2"/>
        <v>0</v>
      </c>
      <c r="H98" s="21" t="s">
        <v>184</v>
      </c>
      <c r="I98" s="21" t="s">
        <v>2574</v>
      </c>
      <c r="J98" s="7" t="s">
        <v>185</v>
      </c>
    </row>
    <row r="99" spans="3:10">
      <c r="C99" s="20" t="s">
        <v>177</v>
      </c>
      <c r="D99" s="893">
        <f t="shared" si="0"/>
        <v>0</v>
      </c>
      <c r="E99" s="893">
        <f t="shared" si="1"/>
        <v>0</v>
      </c>
      <c r="F99" s="11" t="s">
        <v>3068</v>
      </c>
      <c r="G99" s="893">
        <f t="shared" si="2"/>
        <v>0</v>
      </c>
      <c r="H99" s="21" t="s">
        <v>184</v>
      </c>
      <c r="I99" s="21" t="s">
        <v>2574</v>
      </c>
      <c r="J99" s="7" t="s">
        <v>185</v>
      </c>
    </row>
    <row r="100" spans="3:10">
      <c r="C100" s="20" t="s">
        <v>177</v>
      </c>
      <c r="D100" s="893">
        <f t="shared" si="0"/>
        <v>0</v>
      </c>
      <c r="E100" s="893">
        <f t="shared" si="1"/>
        <v>0</v>
      </c>
      <c r="F100" s="11" t="s">
        <v>3068</v>
      </c>
      <c r="G100" s="893">
        <f t="shared" si="2"/>
        <v>0</v>
      </c>
      <c r="H100" s="21" t="s">
        <v>184</v>
      </c>
      <c r="I100" s="21" t="s">
        <v>2574</v>
      </c>
      <c r="J100" s="7" t="s">
        <v>185</v>
      </c>
    </row>
    <row r="101" spans="3:10">
      <c r="C101" s="20" t="s">
        <v>177</v>
      </c>
      <c r="D101" s="893">
        <f t="shared" si="0"/>
        <v>0</v>
      </c>
      <c r="E101" s="893">
        <f t="shared" si="1"/>
        <v>0</v>
      </c>
      <c r="F101" s="11" t="s">
        <v>3068</v>
      </c>
      <c r="G101" s="893">
        <f t="shared" si="2"/>
        <v>0</v>
      </c>
      <c r="H101" s="21" t="s">
        <v>184</v>
      </c>
      <c r="I101" s="21" t="s">
        <v>2574</v>
      </c>
      <c r="J101" s="7" t="s">
        <v>185</v>
      </c>
    </row>
    <row r="102" spans="3:10">
      <c r="C102" s="15" t="s">
        <v>177</v>
      </c>
      <c r="D102" s="893">
        <f t="shared" si="0"/>
        <v>0</v>
      </c>
      <c r="E102" s="893">
        <f t="shared" si="1"/>
        <v>0</v>
      </c>
      <c r="F102" s="11" t="s">
        <v>3068</v>
      </c>
      <c r="G102" s="893">
        <f t="shared" si="2"/>
        <v>0</v>
      </c>
      <c r="H102" s="13" t="s">
        <v>184</v>
      </c>
      <c r="I102" s="883" t="s">
        <v>2574</v>
      </c>
      <c r="J102" s="15" t="s">
        <v>185</v>
      </c>
    </row>
    <row r="103" spans="3:10">
      <c r="C103" s="15" t="s">
        <v>177</v>
      </c>
      <c r="D103" s="893">
        <f t="shared" si="0"/>
        <v>0</v>
      </c>
      <c r="E103" s="893">
        <f t="shared" si="1"/>
        <v>0</v>
      </c>
      <c r="F103" s="11" t="s">
        <v>3068</v>
      </c>
      <c r="G103" s="893">
        <f t="shared" si="2"/>
        <v>0</v>
      </c>
      <c r="H103" s="23" t="s">
        <v>184</v>
      </c>
      <c r="I103" s="23" t="s">
        <v>2574</v>
      </c>
      <c r="J103" s="15" t="s">
        <v>185</v>
      </c>
    </row>
    <row r="104" spans="3:10">
      <c r="C104" s="15" t="s">
        <v>177</v>
      </c>
      <c r="D104" s="893">
        <f t="shared" si="0"/>
        <v>0</v>
      </c>
      <c r="E104" s="893">
        <f t="shared" si="1"/>
        <v>0</v>
      </c>
      <c r="F104" s="11" t="s">
        <v>3068</v>
      </c>
      <c r="G104" s="893">
        <f t="shared" si="2"/>
        <v>0</v>
      </c>
      <c r="H104" s="23" t="s">
        <v>184</v>
      </c>
      <c r="I104" s="23" t="s">
        <v>2574</v>
      </c>
      <c r="J104" s="15" t="s">
        <v>185</v>
      </c>
    </row>
    <row r="105" spans="3:10">
      <c r="C105" s="20" t="s">
        <v>177</v>
      </c>
      <c r="D105" s="893">
        <f t="shared" si="0"/>
        <v>0</v>
      </c>
      <c r="E105" s="893">
        <f t="shared" si="1"/>
        <v>0</v>
      </c>
      <c r="F105" s="11" t="s">
        <v>3068</v>
      </c>
      <c r="G105" s="893">
        <f t="shared" si="2"/>
        <v>0</v>
      </c>
      <c r="H105" s="21" t="s">
        <v>184</v>
      </c>
      <c r="I105" s="21" t="s">
        <v>2574</v>
      </c>
      <c r="J105" s="7" t="s">
        <v>185</v>
      </c>
    </row>
    <row r="106" spans="3:10">
      <c r="C106" s="20" t="s">
        <v>177</v>
      </c>
      <c r="D106" s="893">
        <f t="shared" si="0"/>
        <v>0</v>
      </c>
      <c r="E106" s="893">
        <f t="shared" si="1"/>
        <v>0</v>
      </c>
      <c r="F106" s="11" t="s">
        <v>3068</v>
      </c>
      <c r="G106" s="893">
        <f t="shared" si="2"/>
        <v>0</v>
      </c>
      <c r="H106" s="21" t="s">
        <v>184</v>
      </c>
      <c r="I106" s="21" t="s">
        <v>2574</v>
      </c>
      <c r="J106" s="7" t="s">
        <v>185</v>
      </c>
    </row>
    <row r="107" spans="3:10">
      <c r="C107" s="20" t="s">
        <v>177</v>
      </c>
      <c r="D107" s="893">
        <f t="shared" si="0"/>
        <v>0</v>
      </c>
      <c r="E107" s="893">
        <f t="shared" si="1"/>
        <v>0</v>
      </c>
      <c r="F107" s="11" t="s">
        <v>3068</v>
      </c>
      <c r="G107" s="893">
        <f t="shared" si="2"/>
        <v>0</v>
      </c>
      <c r="H107" s="21" t="s">
        <v>184</v>
      </c>
      <c r="I107" s="21" t="s">
        <v>2574</v>
      </c>
      <c r="J107" s="7" t="s">
        <v>185</v>
      </c>
    </row>
    <row r="108" spans="3:10">
      <c r="C108" s="20" t="s">
        <v>177</v>
      </c>
      <c r="D108" s="893">
        <f t="shared" si="0"/>
        <v>0</v>
      </c>
      <c r="E108" s="893">
        <f t="shared" si="1"/>
        <v>0</v>
      </c>
      <c r="F108" s="11" t="s">
        <v>3068</v>
      </c>
      <c r="G108" s="893">
        <f t="shared" si="2"/>
        <v>0</v>
      </c>
      <c r="H108" s="21" t="s">
        <v>184</v>
      </c>
      <c r="I108" s="21" t="s">
        <v>2574</v>
      </c>
      <c r="J108" s="7" t="s">
        <v>185</v>
      </c>
    </row>
    <row r="109" spans="3:10">
      <c r="C109" s="15" t="s">
        <v>177</v>
      </c>
      <c r="D109" s="893">
        <f t="shared" si="0"/>
        <v>0</v>
      </c>
      <c r="E109" s="893">
        <f t="shared" si="1"/>
        <v>0</v>
      </c>
      <c r="F109" s="11" t="s">
        <v>3068</v>
      </c>
      <c r="G109" s="893">
        <f t="shared" si="2"/>
        <v>0</v>
      </c>
      <c r="H109" s="13" t="s">
        <v>184</v>
      </c>
      <c r="I109" s="883" t="s">
        <v>2574</v>
      </c>
      <c r="J109" s="15" t="s">
        <v>185</v>
      </c>
    </row>
    <row r="110" spans="3:10">
      <c r="C110" s="15" t="s">
        <v>177</v>
      </c>
      <c r="D110" s="893">
        <f t="shared" ref="D110:D123" si="3">D32</f>
        <v>0</v>
      </c>
      <c r="E110" s="893">
        <f t="shared" si="1"/>
        <v>0</v>
      </c>
      <c r="F110" s="11" t="s">
        <v>3068</v>
      </c>
      <c r="G110" s="893">
        <f t="shared" si="2"/>
        <v>0</v>
      </c>
      <c r="H110" s="23" t="s">
        <v>184</v>
      </c>
      <c r="I110" s="23" t="s">
        <v>2574</v>
      </c>
      <c r="J110" s="15" t="s">
        <v>185</v>
      </c>
    </row>
    <row r="111" spans="3:10">
      <c r="C111" s="15" t="s">
        <v>177</v>
      </c>
      <c r="D111" s="893">
        <f t="shared" si="3"/>
        <v>0</v>
      </c>
      <c r="E111" s="893">
        <f t="shared" si="1"/>
        <v>0</v>
      </c>
      <c r="F111" s="11" t="s">
        <v>3068</v>
      </c>
      <c r="G111" s="893">
        <f t="shared" si="2"/>
        <v>0</v>
      </c>
      <c r="H111" s="23" t="s">
        <v>184</v>
      </c>
      <c r="I111" s="23" t="s">
        <v>2574</v>
      </c>
      <c r="J111" s="15" t="s">
        <v>185</v>
      </c>
    </row>
    <row r="112" spans="3:10">
      <c r="C112" s="15" t="s">
        <v>177</v>
      </c>
      <c r="D112" s="893">
        <f t="shared" si="3"/>
        <v>0</v>
      </c>
      <c r="E112" s="893">
        <f t="shared" si="1"/>
        <v>0</v>
      </c>
      <c r="F112" s="11" t="s">
        <v>3068</v>
      </c>
      <c r="G112" s="893">
        <f t="shared" si="2"/>
        <v>0</v>
      </c>
      <c r="H112" s="23" t="s">
        <v>184</v>
      </c>
      <c r="I112" s="23" t="s">
        <v>2574</v>
      </c>
      <c r="J112" s="15" t="s">
        <v>185</v>
      </c>
    </row>
    <row r="113" spans="3:10">
      <c r="C113" s="20" t="s">
        <v>177</v>
      </c>
      <c r="D113" s="893">
        <f t="shared" si="3"/>
        <v>0</v>
      </c>
      <c r="E113" s="893">
        <f t="shared" si="1"/>
        <v>0</v>
      </c>
      <c r="F113" s="11" t="s">
        <v>3068</v>
      </c>
      <c r="G113" s="893">
        <f t="shared" si="2"/>
        <v>0</v>
      </c>
      <c r="H113" s="21" t="s">
        <v>184</v>
      </c>
      <c r="I113" s="21" t="s">
        <v>2574</v>
      </c>
      <c r="J113" s="7" t="s">
        <v>185</v>
      </c>
    </row>
    <row r="114" spans="3:10">
      <c r="C114" s="20" t="s">
        <v>177</v>
      </c>
      <c r="D114" s="893">
        <f t="shared" si="3"/>
        <v>0</v>
      </c>
      <c r="E114" s="893">
        <f t="shared" si="1"/>
        <v>0</v>
      </c>
      <c r="F114" s="11" t="s">
        <v>3068</v>
      </c>
      <c r="G114" s="893">
        <f t="shared" si="2"/>
        <v>0</v>
      </c>
      <c r="H114" s="21" t="s">
        <v>184</v>
      </c>
      <c r="I114" s="21" t="s">
        <v>2574</v>
      </c>
      <c r="J114" s="7" t="s">
        <v>185</v>
      </c>
    </row>
    <row r="115" spans="3:10">
      <c r="C115" s="20" t="s">
        <v>177</v>
      </c>
      <c r="D115" s="893">
        <f t="shared" si="3"/>
        <v>0</v>
      </c>
      <c r="E115" s="893">
        <f t="shared" si="1"/>
        <v>0</v>
      </c>
      <c r="F115" s="11" t="s">
        <v>3068</v>
      </c>
      <c r="G115" s="893">
        <f t="shared" si="2"/>
        <v>0</v>
      </c>
      <c r="H115" s="21" t="s">
        <v>184</v>
      </c>
      <c r="I115" s="21" t="s">
        <v>2574</v>
      </c>
      <c r="J115" s="7" t="s">
        <v>185</v>
      </c>
    </row>
    <row r="116" spans="3:10">
      <c r="C116" s="20" t="s">
        <v>177</v>
      </c>
      <c r="D116" s="893">
        <f t="shared" si="3"/>
        <v>0</v>
      </c>
      <c r="E116" s="893">
        <f t="shared" si="1"/>
        <v>0</v>
      </c>
      <c r="F116" s="11" t="s">
        <v>3068</v>
      </c>
      <c r="G116" s="893">
        <f t="shared" si="2"/>
        <v>0</v>
      </c>
      <c r="H116" s="21" t="s">
        <v>184</v>
      </c>
      <c r="I116" s="21" t="s">
        <v>2574</v>
      </c>
      <c r="J116" s="7" t="s">
        <v>185</v>
      </c>
    </row>
    <row r="117" spans="3:10">
      <c r="C117" s="15" t="s">
        <v>177</v>
      </c>
      <c r="D117" s="893">
        <f t="shared" si="3"/>
        <v>0</v>
      </c>
      <c r="E117" s="893">
        <f t="shared" si="1"/>
        <v>0</v>
      </c>
      <c r="F117" s="11" t="s">
        <v>3068</v>
      </c>
      <c r="G117" s="893">
        <f t="shared" si="2"/>
        <v>0</v>
      </c>
      <c r="H117" s="13" t="s">
        <v>184</v>
      </c>
      <c r="I117" s="883" t="s">
        <v>2574</v>
      </c>
      <c r="J117" s="15" t="s">
        <v>185</v>
      </c>
    </row>
    <row r="118" spans="3:10">
      <c r="C118" s="15" t="s">
        <v>177</v>
      </c>
      <c r="D118" s="893">
        <f t="shared" si="3"/>
        <v>0</v>
      </c>
      <c r="E118" s="893">
        <f t="shared" si="1"/>
        <v>0</v>
      </c>
      <c r="F118" s="11" t="s">
        <v>3068</v>
      </c>
      <c r="G118" s="893">
        <f t="shared" si="2"/>
        <v>0</v>
      </c>
      <c r="H118" s="23" t="s">
        <v>184</v>
      </c>
      <c r="I118" s="23" t="s">
        <v>2574</v>
      </c>
      <c r="J118" s="15" t="s">
        <v>185</v>
      </c>
    </row>
    <row r="119" spans="3:10">
      <c r="C119" s="15" t="s">
        <v>177</v>
      </c>
      <c r="D119" s="893">
        <f t="shared" si="3"/>
        <v>0</v>
      </c>
      <c r="E119" s="893">
        <f t="shared" si="1"/>
        <v>0</v>
      </c>
      <c r="F119" s="11" t="s">
        <v>3068</v>
      </c>
      <c r="G119" s="893">
        <f t="shared" si="2"/>
        <v>0</v>
      </c>
      <c r="H119" s="23" t="s">
        <v>184</v>
      </c>
      <c r="I119" s="23" t="s">
        <v>2574</v>
      </c>
      <c r="J119" s="15" t="s">
        <v>185</v>
      </c>
    </row>
    <row r="120" spans="3:10">
      <c r="C120" s="20" t="s">
        <v>177</v>
      </c>
      <c r="D120" s="893">
        <f t="shared" si="3"/>
        <v>0</v>
      </c>
      <c r="E120" s="893">
        <f t="shared" si="1"/>
        <v>0</v>
      </c>
      <c r="F120" s="11" t="s">
        <v>3068</v>
      </c>
      <c r="G120" s="893">
        <f t="shared" si="2"/>
        <v>0</v>
      </c>
      <c r="H120" s="21" t="s">
        <v>184</v>
      </c>
      <c r="I120" s="21" t="s">
        <v>2574</v>
      </c>
      <c r="J120" s="7" t="s">
        <v>185</v>
      </c>
    </row>
    <row r="121" spans="3:10">
      <c r="C121" s="20" t="s">
        <v>177</v>
      </c>
      <c r="D121" s="893">
        <f t="shared" si="3"/>
        <v>0</v>
      </c>
      <c r="E121" s="893">
        <f t="shared" si="1"/>
        <v>0</v>
      </c>
      <c r="F121" s="11" t="s">
        <v>3068</v>
      </c>
      <c r="G121" s="893">
        <f t="shared" si="2"/>
        <v>0</v>
      </c>
      <c r="H121" s="21" t="s">
        <v>184</v>
      </c>
      <c r="I121" s="21" t="s">
        <v>2574</v>
      </c>
      <c r="J121" s="7" t="s">
        <v>185</v>
      </c>
    </row>
    <row r="122" spans="3:10">
      <c r="C122" s="20" t="s">
        <v>177</v>
      </c>
      <c r="D122" s="893">
        <f t="shared" si="3"/>
        <v>0</v>
      </c>
      <c r="E122" s="893">
        <f t="shared" si="1"/>
        <v>0</v>
      </c>
      <c r="F122" s="11" t="s">
        <v>3068</v>
      </c>
      <c r="G122" s="893">
        <f t="shared" si="2"/>
        <v>0</v>
      </c>
      <c r="H122" s="21" t="s">
        <v>184</v>
      </c>
      <c r="I122" s="21" t="s">
        <v>2574</v>
      </c>
      <c r="J122" s="7" t="s">
        <v>185</v>
      </c>
    </row>
    <row r="123" spans="3:10">
      <c r="C123" s="20" t="s">
        <v>177</v>
      </c>
      <c r="D123" s="893">
        <f t="shared" si="3"/>
        <v>0</v>
      </c>
      <c r="E123" s="893">
        <f t="shared" si="1"/>
        <v>0</v>
      </c>
      <c r="F123" s="11" t="s">
        <v>3068</v>
      </c>
      <c r="G123" s="893">
        <f t="shared" si="2"/>
        <v>0</v>
      </c>
      <c r="H123" s="21" t="s">
        <v>184</v>
      </c>
      <c r="I123" s="21" t="s">
        <v>2574</v>
      </c>
      <c r="J123" s="7" t="s">
        <v>185</v>
      </c>
    </row>
    <row r="124" spans="3:10">
      <c r="C124" s="15" t="s">
        <v>177</v>
      </c>
      <c r="D124" s="893">
        <f t="shared" ref="D124:E129" si="4">D46</f>
        <v>0</v>
      </c>
      <c r="E124" s="893">
        <f t="shared" si="4"/>
        <v>0</v>
      </c>
      <c r="F124" s="11" t="s">
        <v>3068</v>
      </c>
      <c r="G124" s="893">
        <f t="shared" ref="G124" si="5">G46</f>
        <v>0</v>
      </c>
      <c r="H124" s="13" t="s">
        <v>184</v>
      </c>
      <c r="I124" s="883" t="s">
        <v>2574</v>
      </c>
      <c r="J124" s="15" t="s">
        <v>185</v>
      </c>
    </row>
    <row r="125" spans="3:10">
      <c r="C125" s="15" t="s">
        <v>177</v>
      </c>
      <c r="D125" s="893">
        <f t="shared" si="4"/>
        <v>0</v>
      </c>
      <c r="E125" s="893">
        <f t="shared" si="4"/>
        <v>0</v>
      </c>
      <c r="F125" s="11" t="s">
        <v>3068</v>
      </c>
      <c r="G125" s="893">
        <f t="shared" ref="G125" si="6">G47</f>
        <v>0</v>
      </c>
      <c r="H125" s="23" t="s">
        <v>184</v>
      </c>
      <c r="I125" s="23" t="s">
        <v>2574</v>
      </c>
      <c r="J125" s="15" t="s">
        <v>185</v>
      </c>
    </row>
    <row r="126" spans="3:10">
      <c r="C126" s="15" t="s">
        <v>177</v>
      </c>
      <c r="D126" s="893">
        <f t="shared" si="4"/>
        <v>0</v>
      </c>
      <c r="E126" s="893">
        <f t="shared" si="4"/>
        <v>0</v>
      </c>
      <c r="F126" s="11" t="s">
        <v>3068</v>
      </c>
      <c r="G126" s="893">
        <f t="shared" ref="G126" si="7">G48</f>
        <v>0</v>
      </c>
      <c r="H126" s="23" t="s">
        <v>184</v>
      </c>
      <c r="I126" s="23" t="s">
        <v>2574</v>
      </c>
      <c r="J126" s="15" t="s">
        <v>185</v>
      </c>
    </row>
    <row r="127" spans="3:10">
      <c r="C127" s="15" t="s">
        <v>177</v>
      </c>
      <c r="D127" s="893">
        <f t="shared" si="4"/>
        <v>0</v>
      </c>
      <c r="E127" s="893">
        <f t="shared" si="4"/>
        <v>0</v>
      </c>
      <c r="F127" s="11" t="s">
        <v>3068</v>
      </c>
      <c r="G127" s="893">
        <f t="shared" ref="G127" si="8">G49</f>
        <v>0</v>
      </c>
      <c r="H127" s="23" t="s">
        <v>184</v>
      </c>
      <c r="I127" s="23" t="s">
        <v>2574</v>
      </c>
      <c r="J127" s="15" t="s">
        <v>185</v>
      </c>
    </row>
    <row r="128" spans="3:10">
      <c r="C128" s="20" t="s">
        <v>177</v>
      </c>
      <c r="D128" s="893">
        <f t="shared" si="4"/>
        <v>0</v>
      </c>
      <c r="E128" s="893">
        <f t="shared" si="4"/>
        <v>0</v>
      </c>
      <c r="F128" s="11" t="s">
        <v>3068</v>
      </c>
      <c r="G128" s="893">
        <f t="shared" ref="G128" si="9">G50</f>
        <v>0</v>
      </c>
      <c r="H128" s="21" t="s">
        <v>184</v>
      </c>
      <c r="I128" s="21" t="s">
        <v>2574</v>
      </c>
      <c r="J128" s="7" t="s">
        <v>185</v>
      </c>
    </row>
    <row r="129" spans="3:10">
      <c r="C129" s="20" t="s">
        <v>177</v>
      </c>
      <c r="D129" s="893">
        <f t="shared" si="4"/>
        <v>0</v>
      </c>
      <c r="E129" s="893">
        <f t="shared" si="4"/>
        <v>0</v>
      </c>
      <c r="F129" s="11" t="s">
        <v>3068</v>
      </c>
      <c r="G129" s="893">
        <f t="shared" ref="G129" si="10">G51</f>
        <v>0</v>
      </c>
      <c r="H129" s="21" t="s">
        <v>184</v>
      </c>
      <c r="I129" s="21" t="s">
        <v>2574</v>
      </c>
      <c r="J129" s="7" t="s">
        <v>185</v>
      </c>
    </row>
    <row r="130" spans="3:10">
      <c r="C130" s="20" t="s">
        <v>177</v>
      </c>
      <c r="D130" s="893">
        <f t="shared" ref="D130:E139" si="11">D52</f>
        <v>0</v>
      </c>
      <c r="E130" s="893">
        <f t="shared" si="11"/>
        <v>0</v>
      </c>
      <c r="F130" s="11" t="s">
        <v>3068</v>
      </c>
      <c r="G130" s="893">
        <f t="shared" ref="G130" si="12">G52</f>
        <v>0</v>
      </c>
      <c r="H130" s="21" t="s">
        <v>184</v>
      </c>
      <c r="I130" s="21" t="s">
        <v>2574</v>
      </c>
      <c r="J130" s="7" t="s">
        <v>185</v>
      </c>
    </row>
    <row r="131" spans="3:10">
      <c r="C131" s="20" t="s">
        <v>177</v>
      </c>
      <c r="D131" s="893">
        <f t="shared" si="11"/>
        <v>0</v>
      </c>
      <c r="E131" s="893">
        <f t="shared" si="11"/>
        <v>0</v>
      </c>
      <c r="F131" s="11" t="s">
        <v>3068</v>
      </c>
      <c r="G131" s="893">
        <f t="shared" ref="G131" si="13">G53</f>
        <v>0</v>
      </c>
      <c r="H131" s="21" t="s">
        <v>184</v>
      </c>
      <c r="I131" s="21" t="s">
        <v>2574</v>
      </c>
      <c r="J131" s="7" t="s">
        <v>185</v>
      </c>
    </row>
    <row r="132" spans="3:10">
      <c r="C132" s="15" t="s">
        <v>177</v>
      </c>
      <c r="D132" s="893">
        <f t="shared" si="11"/>
        <v>0</v>
      </c>
      <c r="E132" s="893">
        <f t="shared" si="11"/>
        <v>0</v>
      </c>
      <c r="F132" s="11" t="s">
        <v>3068</v>
      </c>
      <c r="G132" s="893">
        <f t="shared" ref="G132" si="14">G54</f>
        <v>0</v>
      </c>
      <c r="H132" s="13" t="s">
        <v>184</v>
      </c>
      <c r="I132" s="883" t="s">
        <v>2574</v>
      </c>
      <c r="J132" s="15" t="s">
        <v>185</v>
      </c>
    </row>
    <row r="133" spans="3:10">
      <c r="C133" s="15" t="s">
        <v>177</v>
      </c>
      <c r="D133" s="893">
        <f t="shared" si="11"/>
        <v>0</v>
      </c>
      <c r="E133" s="893">
        <f t="shared" si="11"/>
        <v>0</v>
      </c>
      <c r="F133" s="11" t="s">
        <v>3068</v>
      </c>
      <c r="G133" s="893">
        <f t="shared" ref="G133" si="15">G55</f>
        <v>0</v>
      </c>
      <c r="H133" s="23" t="s">
        <v>184</v>
      </c>
      <c r="I133" s="23" t="s">
        <v>2574</v>
      </c>
      <c r="J133" s="15" t="s">
        <v>185</v>
      </c>
    </row>
    <row r="134" spans="3:10">
      <c r="C134" s="15" t="s">
        <v>177</v>
      </c>
      <c r="D134" s="893">
        <f t="shared" si="11"/>
        <v>0</v>
      </c>
      <c r="E134" s="893">
        <f t="shared" si="11"/>
        <v>0</v>
      </c>
      <c r="F134" s="11" t="s">
        <v>3068</v>
      </c>
      <c r="G134" s="893">
        <f t="shared" ref="G134" si="16">G56</f>
        <v>0</v>
      </c>
      <c r="H134" s="23" t="s">
        <v>184</v>
      </c>
      <c r="I134" s="23" t="s">
        <v>2574</v>
      </c>
      <c r="J134" s="15" t="s">
        <v>185</v>
      </c>
    </row>
    <row r="135" spans="3:10">
      <c r="C135" s="20" t="s">
        <v>177</v>
      </c>
      <c r="D135" s="893">
        <f t="shared" si="11"/>
        <v>0</v>
      </c>
      <c r="E135" s="893">
        <f t="shared" si="11"/>
        <v>0</v>
      </c>
      <c r="F135" s="11" t="s">
        <v>3068</v>
      </c>
      <c r="G135" s="893">
        <f t="shared" ref="G135" si="17">G57</f>
        <v>0</v>
      </c>
      <c r="H135" s="21" t="s">
        <v>184</v>
      </c>
      <c r="I135" s="21" t="s">
        <v>2574</v>
      </c>
      <c r="J135" s="7" t="s">
        <v>185</v>
      </c>
    </row>
    <row r="136" spans="3:10">
      <c r="C136" s="20" t="s">
        <v>177</v>
      </c>
      <c r="D136" s="893">
        <f t="shared" si="11"/>
        <v>0</v>
      </c>
      <c r="E136" s="893">
        <f t="shared" si="11"/>
        <v>0</v>
      </c>
      <c r="F136" s="11" t="s">
        <v>3068</v>
      </c>
      <c r="G136" s="893">
        <f t="shared" ref="G136" si="18">G58</f>
        <v>0</v>
      </c>
      <c r="H136" s="21" t="s">
        <v>184</v>
      </c>
      <c r="I136" s="21" t="s">
        <v>2574</v>
      </c>
      <c r="J136" s="7" t="s">
        <v>185</v>
      </c>
    </row>
    <row r="137" spans="3:10">
      <c r="C137" s="20" t="s">
        <v>177</v>
      </c>
      <c r="D137" s="893">
        <f t="shared" si="11"/>
        <v>0</v>
      </c>
      <c r="E137" s="893">
        <f t="shared" si="11"/>
        <v>0</v>
      </c>
      <c r="F137" s="11" t="s">
        <v>3068</v>
      </c>
      <c r="G137" s="893">
        <f t="shared" ref="G137" si="19">G59</f>
        <v>0</v>
      </c>
      <c r="H137" s="21" t="s">
        <v>184</v>
      </c>
      <c r="I137" s="21" t="s">
        <v>2574</v>
      </c>
      <c r="J137" s="7" t="s">
        <v>185</v>
      </c>
    </row>
    <row r="138" spans="3:10">
      <c r="C138" s="20" t="s">
        <v>177</v>
      </c>
      <c r="D138" s="893">
        <f t="shared" si="11"/>
        <v>0</v>
      </c>
      <c r="E138" s="893">
        <f t="shared" si="11"/>
        <v>0</v>
      </c>
      <c r="F138" s="11" t="s">
        <v>3068</v>
      </c>
      <c r="G138" s="893">
        <f t="shared" ref="G138" si="20">G60</f>
        <v>0</v>
      </c>
      <c r="H138" s="21" t="s">
        <v>184</v>
      </c>
      <c r="I138" s="21" t="s">
        <v>2574</v>
      </c>
      <c r="J138" s="7" t="s">
        <v>185</v>
      </c>
    </row>
    <row r="139" spans="3:10">
      <c r="C139" s="15" t="s">
        <v>177</v>
      </c>
      <c r="D139" s="893">
        <f t="shared" si="11"/>
        <v>0</v>
      </c>
      <c r="E139" s="893">
        <f t="shared" si="11"/>
        <v>0</v>
      </c>
      <c r="F139" s="11" t="s">
        <v>3068</v>
      </c>
      <c r="G139" s="893">
        <f t="shared" ref="G139" si="21">G61</f>
        <v>0</v>
      </c>
      <c r="H139" s="13" t="s">
        <v>184</v>
      </c>
      <c r="I139" s="883" t="s">
        <v>2574</v>
      </c>
      <c r="J139" s="15" t="s">
        <v>185</v>
      </c>
    </row>
    <row r="140" spans="3:10">
      <c r="C140" s="15" t="s">
        <v>177</v>
      </c>
      <c r="D140" s="893">
        <f t="shared" ref="D140:E149" si="22">D62</f>
        <v>0</v>
      </c>
      <c r="E140" s="893">
        <f t="shared" si="22"/>
        <v>0</v>
      </c>
      <c r="F140" s="11" t="s">
        <v>3068</v>
      </c>
      <c r="G140" s="893">
        <f t="shared" ref="G140" si="23">G62</f>
        <v>0</v>
      </c>
      <c r="H140" s="23" t="s">
        <v>184</v>
      </c>
      <c r="I140" s="23" t="s">
        <v>2574</v>
      </c>
      <c r="J140" s="15" t="s">
        <v>185</v>
      </c>
    </row>
    <row r="141" spans="3:10">
      <c r="C141" s="15" t="s">
        <v>177</v>
      </c>
      <c r="D141" s="893">
        <f t="shared" si="22"/>
        <v>0</v>
      </c>
      <c r="E141" s="893">
        <f t="shared" si="22"/>
        <v>0</v>
      </c>
      <c r="F141" s="11" t="s">
        <v>3068</v>
      </c>
      <c r="G141" s="893">
        <f t="shared" ref="G141" si="24">G63</f>
        <v>0</v>
      </c>
      <c r="H141" s="23" t="s">
        <v>184</v>
      </c>
      <c r="I141" s="23" t="s">
        <v>2574</v>
      </c>
      <c r="J141" s="15" t="s">
        <v>185</v>
      </c>
    </row>
    <row r="142" spans="3:10">
      <c r="C142" s="15" t="s">
        <v>177</v>
      </c>
      <c r="D142" s="893">
        <f t="shared" si="22"/>
        <v>0</v>
      </c>
      <c r="E142" s="893">
        <f t="shared" si="22"/>
        <v>0</v>
      </c>
      <c r="F142" s="11" t="s">
        <v>3068</v>
      </c>
      <c r="G142" s="893">
        <f t="shared" ref="G142" si="25">G64</f>
        <v>0</v>
      </c>
      <c r="H142" s="23" t="s">
        <v>184</v>
      </c>
      <c r="I142" s="23" t="s">
        <v>2574</v>
      </c>
      <c r="J142" s="15" t="s">
        <v>185</v>
      </c>
    </row>
    <row r="143" spans="3:10">
      <c r="C143" s="20" t="s">
        <v>177</v>
      </c>
      <c r="D143" s="893">
        <f t="shared" si="22"/>
        <v>0</v>
      </c>
      <c r="E143" s="893">
        <f t="shared" si="22"/>
        <v>0</v>
      </c>
      <c r="F143" s="11" t="s">
        <v>3068</v>
      </c>
      <c r="G143" s="893">
        <f t="shared" ref="G143" si="26">G65</f>
        <v>0</v>
      </c>
      <c r="H143" s="21" t="s">
        <v>184</v>
      </c>
      <c r="I143" s="21" t="s">
        <v>2574</v>
      </c>
      <c r="J143" s="7" t="s">
        <v>185</v>
      </c>
    </row>
    <row r="144" spans="3:10">
      <c r="C144" s="20" t="s">
        <v>177</v>
      </c>
      <c r="D144" s="893">
        <f t="shared" si="22"/>
        <v>0</v>
      </c>
      <c r="E144" s="893">
        <f t="shared" si="22"/>
        <v>0</v>
      </c>
      <c r="F144" s="11" t="s">
        <v>3068</v>
      </c>
      <c r="G144" s="893">
        <f t="shared" ref="G144" si="27">G66</f>
        <v>0</v>
      </c>
      <c r="H144" s="21" t="s">
        <v>184</v>
      </c>
      <c r="I144" s="21" t="s">
        <v>2574</v>
      </c>
      <c r="J144" s="7" t="s">
        <v>185</v>
      </c>
    </row>
    <row r="145" spans="3:10">
      <c r="C145" s="20" t="s">
        <v>177</v>
      </c>
      <c r="D145" s="893">
        <f t="shared" si="22"/>
        <v>0</v>
      </c>
      <c r="E145" s="893">
        <f t="shared" si="22"/>
        <v>0</v>
      </c>
      <c r="F145" s="11" t="s">
        <v>3068</v>
      </c>
      <c r="G145" s="893">
        <f t="shared" ref="G145" si="28">G67</f>
        <v>0</v>
      </c>
      <c r="H145" s="21" t="s">
        <v>184</v>
      </c>
      <c r="I145" s="21" t="s">
        <v>2574</v>
      </c>
      <c r="J145" s="7" t="s">
        <v>185</v>
      </c>
    </row>
    <row r="146" spans="3:10">
      <c r="C146" s="20" t="s">
        <v>177</v>
      </c>
      <c r="D146" s="893">
        <f t="shared" si="22"/>
        <v>0</v>
      </c>
      <c r="E146" s="893">
        <f t="shared" si="22"/>
        <v>0</v>
      </c>
      <c r="F146" s="11" t="s">
        <v>3068</v>
      </c>
      <c r="G146" s="893">
        <f t="shared" ref="G146" si="29">G68</f>
        <v>0</v>
      </c>
      <c r="H146" s="21" t="s">
        <v>184</v>
      </c>
      <c r="I146" s="21" t="s">
        <v>2574</v>
      </c>
      <c r="J146" s="7" t="s">
        <v>185</v>
      </c>
    </row>
    <row r="147" spans="3:10">
      <c r="C147" s="15" t="s">
        <v>177</v>
      </c>
      <c r="D147" s="893">
        <f t="shared" si="22"/>
        <v>0</v>
      </c>
      <c r="E147" s="893">
        <f t="shared" si="22"/>
        <v>0</v>
      </c>
      <c r="F147" s="11" t="s">
        <v>3068</v>
      </c>
      <c r="G147" s="893">
        <f t="shared" ref="G147" si="30">G69</f>
        <v>0</v>
      </c>
      <c r="H147" s="13" t="s">
        <v>184</v>
      </c>
      <c r="I147" s="883" t="s">
        <v>2574</v>
      </c>
      <c r="J147" s="15" t="s">
        <v>185</v>
      </c>
    </row>
    <row r="148" spans="3:10">
      <c r="C148" s="15" t="s">
        <v>177</v>
      </c>
      <c r="D148" s="893">
        <f t="shared" si="22"/>
        <v>0</v>
      </c>
      <c r="E148" s="893">
        <f t="shared" si="22"/>
        <v>0</v>
      </c>
      <c r="F148" s="11" t="s">
        <v>3068</v>
      </c>
      <c r="G148" s="893">
        <f t="shared" ref="G148" si="31">G70</f>
        <v>0</v>
      </c>
      <c r="H148" s="23" t="s">
        <v>184</v>
      </c>
      <c r="I148" s="23" t="s">
        <v>2574</v>
      </c>
      <c r="J148" s="15" t="s">
        <v>185</v>
      </c>
    </row>
    <row r="149" spans="3:10">
      <c r="C149" s="15" t="s">
        <v>177</v>
      </c>
      <c r="D149" s="893">
        <f t="shared" si="22"/>
        <v>0</v>
      </c>
      <c r="E149" s="893">
        <f t="shared" si="22"/>
        <v>0</v>
      </c>
      <c r="F149" s="11" t="s">
        <v>3068</v>
      </c>
      <c r="G149" s="893">
        <f t="shared" ref="G149" si="32">G71</f>
        <v>0</v>
      </c>
      <c r="H149" s="23" t="s">
        <v>184</v>
      </c>
      <c r="I149" s="23" t="s">
        <v>2574</v>
      </c>
      <c r="J149" s="15" t="s">
        <v>185</v>
      </c>
    </row>
    <row r="150" spans="3:10">
      <c r="C150" s="20" t="s">
        <v>177</v>
      </c>
      <c r="D150" s="893">
        <f t="shared" ref="D150:E159" si="33">D72</f>
        <v>0</v>
      </c>
      <c r="E150" s="893">
        <f t="shared" si="33"/>
        <v>0</v>
      </c>
      <c r="F150" s="11" t="s">
        <v>3068</v>
      </c>
      <c r="G150" s="893">
        <f t="shared" ref="G150" si="34">G72</f>
        <v>0</v>
      </c>
      <c r="H150" s="21" t="s">
        <v>184</v>
      </c>
      <c r="I150" s="21" t="s">
        <v>2574</v>
      </c>
      <c r="J150" s="7" t="s">
        <v>185</v>
      </c>
    </row>
    <row r="151" spans="3:10">
      <c r="C151" s="20" t="s">
        <v>177</v>
      </c>
      <c r="D151" s="893">
        <f t="shared" si="33"/>
        <v>0</v>
      </c>
      <c r="E151" s="893">
        <f t="shared" si="33"/>
        <v>0</v>
      </c>
      <c r="F151" s="11" t="s">
        <v>3068</v>
      </c>
      <c r="G151" s="893">
        <f t="shared" ref="G151" si="35">G73</f>
        <v>0</v>
      </c>
      <c r="H151" s="21" t="s">
        <v>184</v>
      </c>
      <c r="I151" s="21" t="s">
        <v>2574</v>
      </c>
      <c r="J151" s="7" t="s">
        <v>185</v>
      </c>
    </row>
    <row r="152" spans="3:10">
      <c r="C152" s="20" t="s">
        <v>177</v>
      </c>
      <c r="D152" s="893">
        <f t="shared" si="33"/>
        <v>0</v>
      </c>
      <c r="E152" s="893">
        <f t="shared" si="33"/>
        <v>0</v>
      </c>
      <c r="F152" s="11" t="s">
        <v>3068</v>
      </c>
      <c r="G152" s="893">
        <f t="shared" ref="G152" si="36">G74</f>
        <v>0</v>
      </c>
      <c r="H152" s="21" t="s">
        <v>184</v>
      </c>
      <c r="I152" s="21" t="s">
        <v>2574</v>
      </c>
      <c r="J152" s="7" t="s">
        <v>185</v>
      </c>
    </row>
    <row r="153" spans="3:10">
      <c r="C153" s="20" t="s">
        <v>177</v>
      </c>
      <c r="D153" s="893">
        <f t="shared" si="33"/>
        <v>0</v>
      </c>
      <c r="E153" s="893">
        <f t="shared" si="33"/>
        <v>0</v>
      </c>
      <c r="F153" s="11" t="s">
        <v>3068</v>
      </c>
      <c r="G153" s="893">
        <f t="shared" ref="G153" si="37">G75</f>
        <v>0</v>
      </c>
      <c r="H153" s="21" t="s">
        <v>184</v>
      </c>
      <c r="I153" s="21" t="s">
        <v>2574</v>
      </c>
      <c r="J153" s="7" t="s">
        <v>185</v>
      </c>
    </row>
    <row r="154" spans="3:10">
      <c r="C154" s="15" t="s">
        <v>177</v>
      </c>
      <c r="D154" s="893">
        <f t="shared" si="33"/>
        <v>0</v>
      </c>
      <c r="E154" s="893">
        <f t="shared" si="33"/>
        <v>0</v>
      </c>
      <c r="F154" s="11" t="s">
        <v>3068</v>
      </c>
      <c r="G154" s="893">
        <f t="shared" ref="G154" si="38">G76</f>
        <v>0</v>
      </c>
      <c r="H154" s="13" t="s">
        <v>184</v>
      </c>
      <c r="I154" s="883" t="s">
        <v>2574</v>
      </c>
      <c r="J154" s="15" t="s">
        <v>185</v>
      </c>
    </row>
    <row r="155" spans="3:10">
      <c r="C155" s="15" t="s">
        <v>177</v>
      </c>
      <c r="D155" s="893">
        <f t="shared" si="33"/>
        <v>0</v>
      </c>
      <c r="E155" s="893">
        <f t="shared" si="33"/>
        <v>0</v>
      </c>
      <c r="F155" s="11" t="s">
        <v>3068</v>
      </c>
      <c r="G155" s="893">
        <f t="shared" ref="G155" si="39">G77</f>
        <v>0</v>
      </c>
      <c r="H155" s="23" t="s">
        <v>184</v>
      </c>
      <c r="I155" s="23" t="s">
        <v>2574</v>
      </c>
      <c r="J155" s="15" t="s">
        <v>185</v>
      </c>
    </row>
    <row r="156" spans="3:10">
      <c r="C156" s="15" t="s">
        <v>177</v>
      </c>
      <c r="D156" s="893">
        <f t="shared" si="33"/>
        <v>0</v>
      </c>
      <c r="E156" s="893">
        <f t="shared" si="33"/>
        <v>0</v>
      </c>
      <c r="F156" s="11" t="s">
        <v>3068</v>
      </c>
      <c r="G156" s="893">
        <f t="shared" ref="G156" si="40">G78</f>
        <v>0</v>
      </c>
      <c r="H156" s="23" t="s">
        <v>184</v>
      </c>
      <c r="I156" s="23" t="s">
        <v>2574</v>
      </c>
      <c r="J156" s="15" t="s">
        <v>185</v>
      </c>
    </row>
    <row r="157" spans="3:10">
      <c r="C157" s="15" t="s">
        <v>177</v>
      </c>
      <c r="D157" s="893">
        <f t="shared" si="33"/>
        <v>0</v>
      </c>
      <c r="E157" s="893">
        <f t="shared" si="33"/>
        <v>0</v>
      </c>
      <c r="F157" s="11" t="s">
        <v>3068</v>
      </c>
      <c r="G157" s="893">
        <f t="shared" ref="G157" si="41">G79</f>
        <v>0</v>
      </c>
      <c r="H157" s="23" t="s">
        <v>184</v>
      </c>
      <c r="I157" s="23" t="s">
        <v>2574</v>
      </c>
      <c r="J157" s="15" t="s">
        <v>185</v>
      </c>
    </row>
    <row r="158" spans="3:10">
      <c r="C158" s="20" t="s">
        <v>177</v>
      </c>
      <c r="D158" s="893">
        <f t="shared" si="33"/>
        <v>0</v>
      </c>
      <c r="E158" s="893">
        <f t="shared" si="33"/>
        <v>0</v>
      </c>
      <c r="F158" s="11" t="s">
        <v>3068</v>
      </c>
      <c r="G158" s="893">
        <f t="shared" ref="G158" si="42">G80</f>
        <v>0</v>
      </c>
      <c r="H158" s="21" t="s">
        <v>184</v>
      </c>
      <c r="I158" s="21" t="s">
        <v>2574</v>
      </c>
      <c r="J158" s="7" t="s">
        <v>185</v>
      </c>
    </row>
    <row r="159" spans="3:10">
      <c r="C159" s="20" t="s">
        <v>177</v>
      </c>
      <c r="D159" s="893">
        <f t="shared" si="33"/>
        <v>0</v>
      </c>
      <c r="E159" s="893">
        <f t="shared" si="33"/>
        <v>0</v>
      </c>
      <c r="F159" s="11" t="s">
        <v>3068</v>
      </c>
      <c r="G159" s="893">
        <f t="shared" ref="G159" si="43">G81</f>
        <v>0</v>
      </c>
      <c r="H159" s="21" t="s">
        <v>184</v>
      </c>
      <c r="I159" s="21" t="s">
        <v>2574</v>
      </c>
      <c r="J159" s="7" t="s">
        <v>185</v>
      </c>
    </row>
    <row r="160" spans="3:10">
      <c r="C160" s="20" t="s">
        <v>177</v>
      </c>
      <c r="D160" s="893">
        <f t="shared" ref="D160:E164" si="44">D82</f>
        <v>0</v>
      </c>
      <c r="E160" s="893">
        <f t="shared" si="44"/>
        <v>0</v>
      </c>
      <c r="F160" s="11" t="s">
        <v>3068</v>
      </c>
      <c r="G160" s="893">
        <f t="shared" ref="G160" si="45">G82</f>
        <v>0</v>
      </c>
      <c r="H160" s="21" t="s">
        <v>184</v>
      </c>
      <c r="I160" s="21" t="s">
        <v>2574</v>
      </c>
      <c r="J160" s="7" t="s">
        <v>185</v>
      </c>
    </row>
    <row r="161" spans="2:15">
      <c r="C161" s="20" t="s">
        <v>177</v>
      </c>
      <c r="D161" s="893">
        <f t="shared" si="44"/>
        <v>0</v>
      </c>
      <c r="E161" s="893">
        <f t="shared" si="44"/>
        <v>0</v>
      </c>
      <c r="F161" s="11" t="s">
        <v>3068</v>
      </c>
      <c r="G161" s="893">
        <f t="shared" ref="G161" si="46">G83</f>
        <v>0</v>
      </c>
      <c r="H161" s="21" t="s">
        <v>184</v>
      </c>
      <c r="I161" s="21" t="s">
        <v>2574</v>
      </c>
      <c r="J161" s="7" t="s">
        <v>185</v>
      </c>
      <c r="K161" s="727"/>
      <c r="L161" s="727"/>
      <c r="M161" s="727"/>
      <c r="N161" s="727"/>
      <c r="O161" s="727"/>
    </row>
    <row r="162" spans="2:15">
      <c r="C162" s="15" t="s">
        <v>177</v>
      </c>
      <c r="D162" s="893">
        <f t="shared" si="44"/>
        <v>0</v>
      </c>
      <c r="E162" s="893">
        <f t="shared" si="44"/>
        <v>0</v>
      </c>
      <c r="F162" s="11" t="s">
        <v>3068</v>
      </c>
      <c r="G162" s="893">
        <f t="shared" ref="G162" si="47">G84</f>
        <v>0</v>
      </c>
      <c r="H162" s="13" t="s">
        <v>184</v>
      </c>
      <c r="I162" s="883" t="s">
        <v>2574</v>
      </c>
      <c r="J162" s="15" t="s">
        <v>185</v>
      </c>
      <c r="K162" s="727"/>
      <c r="L162" s="727"/>
      <c r="M162" s="727"/>
      <c r="N162" s="727"/>
      <c r="O162" s="727"/>
    </row>
    <row r="163" spans="2:15">
      <c r="C163" s="15" t="s">
        <v>177</v>
      </c>
      <c r="D163" s="893">
        <f t="shared" si="44"/>
        <v>0</v>
      </c>
      <c r="E163" s="893">
        <f t="shared" si="44"/>
        <v>0</v>
      </c>
      <c r="F163" s="11" t="s">
        <v>3068</v>
      </c>
      <c r="G163" s="893">
        <f t="shared" ref="G163" si="48">G85</f>
        <v>0</v>
      </c>
      <c r="H163" s="23" t="s">
        <v>184</v>
      </c>
      <c r="I163" s="23" t="s">
        <v>2574</v>
      </c>
      <c r="J163" s="15" t="s">
        <v>185</v>
      </c>
      <c r="K163" s="727"/>
      <c r="L163" s="727"/>
      <c r="M163" s="727"/>
      <c r="N163" s="727"/>
      <c r="O163" s="727"/>
    </row>
    <row r="164" spans="2:15">
      <c r="C164" s="15" t="s">
        <v>177</v>
      </c>
      <c r="D164" s="893">
        <f t="shared" si="44"/>
        <v>0</v>
      </c>
      <c r="E164" s="893">
        <f t="shared" si="44"/>
        <v>0</v>
      </c>
      <c r="F164" s="11" t="s">
        <v>3068</v>
      </c>
      <c r="G164" s="893">
        <f t="shared" ref="G164" si="49">G86</f>
        <v>0</v>
      </c>
      <c r="H164" s="23" t="s">
        <v>184</v>
      </c>
      <c r="I164" s="23" t="s">
        <v>2574</v>
      </c>
      <c r="J164" s="15" t="s">
        <v>185</v>
      </c>
      <c r="K164" s="727"/>
      <c r="L164" s="727"/>
      <c r="M164" s="727"/>
      <c r="N164" s="727"/>
      <c r="O164" s="727"/>
    </row>
    <row r="166" spans="2:15" s="27" customFormat="1" ht="18" hidden="1">
      <c r="B166" s="791" t="s">
        <v>3069</v>
      </c>
      <c r="C166" s="790"/>
      <c r="D166" s="790"/>
      <c r="E166" s="790"/>
      <c r="F166" s="790"/>
      <c r="G166" s="790"/>
      <c r="H166" s="790"/>
      <c r="I166" s="790"/>
      <c r="J166" s="790"/>
      <c r="K166" s="790"/>
      <c r="L166" s="790"/>
      <c r="M166" s="790"/>
      <c r="N166" s="790"/>
      <c r="O166" s="790"/>
    </row>
    <row r="167" spans="2:15" hidden="1"/>
    <row r="168" spans="2:15" hidden="1">
      <c r="E168" s="11" t="s">
        <v>210</v>
      </c>
      <c r="H168" s="11" t="s">
        <v>184</v>
      </c>
      <c r="J168" s="11" t="s">
        <v>185</v>
      </c>
      <c r="K168" s="389"/>
      <c r="L168" s="389"/>
      <c r="M168" s="389"/>
      <c r="N168" s="389"/>
      <c r="O168" s="389"/>
    </row>
    <row r="169" spans="2:15" hidden="1">
      <c r="E169" s="11" t="s">
        <v>210</v>
      </c>
      <c r="H169" s="11" t="s">
        <v>184</v>
      </c>
      <c r="J169" s="11" t="s">
        <v>185</v>
      </c>
      <c r="K169" s="389"/>
      <c r="L169" s="389"/>
      <c r="M169" s="389"/>
      <c r="N169" s="389"/>
      <c r="O169" s="389"/>
    </row>
    <row r="170" spans="2:15" hidden="1"/>
    <row r="171" spans="2:15" hidden="1">
      <c r="E171" s="11" t="s">
        <v>210</v>
      </c>
      <c r="H171" s="11" t="s">
        <v>196</v>
      </c>
      <c r="J171" s="11" t="s">
        <v>1582</v>
      </c>
      <c r="K171" s="389"/>
      <c r="L171" s="389"/>
      <c r="M171" s="389"/>
      <c r="N171" s="389"/>
      <c r="O171" s="389"/>
    </row>
    <row r="172" spans="2:15" hidden="1">
      <c r="E172" s="11" t="s">
        <v>210</v>
      </c>
      <c r="H172" s="11" t="s">
        <v>196</v>
      </c>
      <c r="J172" s="11" t="s">
        <v>1582</v>
      </c>
      <c r="K172" s="389"/>
      <c r="L172" s="389"/>
      <c r="M172" s="389"/>
      <c r="N172" s="389"/>
      <c r="O172" s="389"/>
    </row>
    <row r="173" spans="2:15" hidden="1">
      <c r="H173" s="11" t="s">
        <v>2364</v>
      </c>
      <c r="K173" s="354" t="b">
        <f>SUM(K168:K169)=SUM(K12:K164)</f>
        <v>1</v>
      </c>
      <c r="L173" s="354" t="b">
        <f>SUM(L168:L169)=SUM(L12:L164)</f>
        <v>1</v>
      </c>
      <c r="M173" s="354" t="b">
        <f>SUM(M168:M169)=SUM(M12:M164)</f>
        <v>1</v>
      </c>
      <c r="N173" s="354" t="b">
        <f>SUM(N168:N169)=SUM(N12:N164)</f>
        <v>1</v>
      </c>
      <c r="O173" s="354" t="b">
        <f>SUM(O168:O169)=SUM(O12:O164)</f>
        <v>1</v>
      </c>
    </row>
    <row r="174" spans="2:15" hidden="1"/>
    <row r="175" spans="2:15" s="27" customFormat="1" ht="18">
      <c r="B175"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AC8CD12C-7164-41D8-B824-1452330B852C}">
            <xm:f>Cover!$E$15&lt;&gt;K$6</xm:f>
            <x14:dxf>
              <fill>
                <patternFill>
                  <bgColor theme="0" tint="-0.24994659260841701"/>
                </patternFill>
              </fill>
            </x14:dxf>
          </x14:cfRule>
          <x14:cfRule type="expression" priority="2" id="{9B686292-DA90-4D8F-8312-4F1833AF62EC}">
            <xm:f>Cover!$E$15=K$6</xm:f>
            <x14:dxf>
              <fill>
                <patternFill>
                  <bgColor theme="7" tint="0.59996337778862885"/>
                </patternFill>
              </fill>
            </x14:dxf>
          </x14:cfRule>
          <xm:sqref>K12:O86</xm:sqref>
        </x14:conditionalFormatting>
        <x14:conditionalFormatting xmlns:xm="http://schemas.microsoft.com/office/excel/2006/main">
          <x14:cfRule type="expression" priority="9" id="{87DB677E-0AFB-4DAD-8FBE-757C1D999886}">
            <xm:f>Cover!$E$15&lt;&gt;K$6</xm:f>
            <x14:dxf>
              <fill>
                <patternFill>
                  <bgColor theme="0" tint="-0.24994659260841701"/>
                </patternFill>
              </fill>
            </x14:dxf>
          </x14:cfRule>
          <x14:cfRule type="expression" priority="10" id="{54A377E0-A153-48E9-943B-5314B07FC757}">
            <xm:f>Cover!$E$15=K$6</xm:f>
            <x14:dxf>
              <fill>
                <patternFill>
                  <bgColor theme="7" tint="0.59996337778862885"/>
                </patternFill>
              </fill>
            </x14:dxf>
          </x14:cfRule>
          <xm:sqref>K90:O164</xm:sqref>
        </x14:conditionalFormatting>
        <x14:conditionalFormatting xmlns:xm="http://schemas.microsoft.com/office/excel/2006/main">
          <x14:cfRule type="expression" priority="5" id="{01C2464E-ADD3-4293-8803-5248401C51A6}">
            <xm:f>Cover!$E$15&lt;&gt;K$6</xm:f>
            <x14:dxf>
              <fill>
                <patternFill>
                  <bgColor theme="0" tint="-0.24994659260841701"/>
                </patternFill>
              </fill>
            </x14:dxf>
          </x14:cfRule>
          <x14:cfRule type="expression" priority="6" id="{4F79656D-EE0D-417F-9677-A9B527B7924F}">
            <xm:f>Cover!$E$15=K$6</xm:f>
            <x14:dxf>
              <fill>
                <patternFill>
                  <bgColor theme="7" tint="0.59996337778862885"/>
                </patternFill>
              </fill>
            </x14:dxf>
          </x14:cfRule>
          <xm:sqref>K168:O169</xm:sqref>
        </x14:conditionalFormatting>
        <x14:conditionalFormatting xmlns:xm="http://schemas.microsoft.com/office/excel/2006/main">
          <x14:cfRule type="expression" priority="7" id="{A6B29E44-0B01-40B7-ACB0-6FEA39E994C7}">
            <xm:f>Cover!$E$15&lt;&gt;K$6</xm:f>
            <x14:dxf>
              <fill>
                <patternFill>
                  <bgColor theme="0" tint="-0.24994659260841701"/>
                </patternFill>
              </fill>
            </x14:dxf>
          </x14:cfRule>
          <x14:cfRule type="expression" priority="8" id="{C96F7C76-9567-4D3E-834D-81591E94D5C2}">
            <xm:f>Cover!$E$15=K$6</xm:f>
            <x14:dxf>
              <fill>
                <patternFill>
                  <bgColor theme="7" tint="0.59996337778862885"/>
                </patternFill>
              </fill>
            </x14:dxf>
          </x14:cfRule>
          <xm:sqref>K171:O172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71A7825-EFC1-4068-BD7C-8A68E22F4417}">
          <x14:formula1>
            <xm:f>Lists!$C$94:$C$102</xm:f>
          </x14:formula1>
          <xm:sqref>E12:E86</xm:sqref>
        </x14:dataValidation>
        <x14:dataValidation type="list" allowBlank="1" showInputMessage="1" showErrorMessage="1" xr:uid="{99AAE38F-9EA6-47ED-8E17-BE352339A401}">
          <x14:formula1>
            <xm:f>Lists!$G$47:$G$50</xm:f>
          </x14:formula1>
          <xm:sqref>D12:D86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54A15-1FDF-4887-B6A0-E813597BC755}">
  <sheetPr codeName="Sheet58">
    <tabColor rgb="FFFF0066"/>
    <pageSetUpPr autoPageBreaks="0"/>
  </sheetPr>
  <dimension ref="A1:XFC138"/>
  <sheetViews>
    <sheetView zoomScale="55" zoomScaleNormal="55" workbookViewId="0">
      <pane ySplit="6" topLeftCell="A71" activePane="bottomLeft" state="frozen"/>
      <selection activeCell="G59" sqref="G59"/>
      <selection pane="bottomLeft" activeCell="O102" sqref="O102"/>
    </sheetView>
  </sheetViews>
  <sheetFormatPr defaultColWidth="0" defaultRowHeight="14"/>
  <cols>
    <col min="1" max="1" width="14.453125" style="11" customWidth="1"/>
    <col min="2" max="3" width="1.54296875" style="11" customWidth="1"/>
    <col min="4" max="4" width="15.54296875" style="11" customWidth="1"/>
    <col min="5" max="5" width="15.453125" style="11" customWidth="1"/>
    <col min="6" max="14" width="0.54296875" style="11" customWidth="1"/>
    <col min="15" max="15" width="27.54296875" style="11" bestFit="1" customWidth="1"/>
    <col min="16" max="16" width="48.453125" style="11" customWidth="1"/>
    <col min="17" max="17" width="10.54296875" style="11" bestFit="1" customWidth="1"/>
    <col min="18" max="18" width="21" style="11" bestFit="1" customWidth="1"/>
    <col min="19" max="19" width="13.54296875" style="11" bestFit="1" customWidth="1"/>
    <col min="20" max="20" width="10.54296875" style="11" bestFit="1" customWidth="1"/>
    <col min="21" max="21" width="5.453125" style="11" bestFit="1" customWidth="1"/>
    <col min="22" max="26" width="12.453125" style="11" customWidth="1"/>
    <col min="27" max="31" width="1.54296875" style="11" customWidth="1"/>
    <col min="32" max="32" width="1.54296875" style="11" hidden="1" customWidth="1"/>
    <col min="33" max="50" width="18.453125" style="11" hidden="1" customWidth="1"/>
    <col min="51" max="57" width="14" style="11" hidden="1"/>
    <col min="58" max="59" width="18.453125" style="11" hidden="1"/>
    <col min="60" max="69" width="14" style="11" hidden="1"/>
    <col min="70" max="16382" width="0" style="11" hidden="1"/>
    <col min="16383" max="16383" width="0" style="11" hidden="1" customWidth="1"/>
    <col min="16384" max="16384" width="13.453125" style="11" hidden="1"/>
  </cols>
  <sheetData>
    <row r="1" spans="1:26" s="2" customFormat="1" ht="25">
      <c r="A1" s="62" t="s">
        <v>1365</v>
      </c>
      <c r="B1" s="3"/>
      <c r="P1" s="4" t="s">
        <v>1</v>
      </c>
      <c r="X1" s="3"/>
    </row>
    <row r="2" spans="1:26" s="2" customFormat="1" ht="25">
      <c r="A2" s="4" t="str">
        <f>Cover!$E$13</f>
        <v>Master</v>
      </c>
      <c r="B2" s="3"/>
    </row>
    <row r="3" spans="1:26" s="2" customFormat="1" ht="25">
      <c r="A3" s="4">
        <f>Cover!$E$15</f>
        <v>2025</v>
      </c>
      <c r="B3" s="4"/>
      <c r="C3" s="4"/>
      <c r="D3" s="4"/>
    </row>
    <row r="4" spans="1:26" s="5" customFormat="1" ht="25.5" thickBot="1">
      <c r="A4" s="1302" t="s">
        <v>80</v>
      </c>
      <c r="B4" s="6"/>
    </row>
    <row r="5" spans="1:26" ht="17.25" customHeight="1">
      <c r="A5" s="7"/>
      <c r="B5" s="8"/>
      <c r="C5" s="8"/>
      <c r="D5" s="9"/>
      <c r="E5" s="9"/>
      <c r="F5" s="9"/>
      <c r="G5" s="9"/>
      <c r="H5" s="9"/>
      <c r="I5" s="9"/>
      <c r="J5" s="9"/>
      <c r="K5" s="9"/>
      <c r="L5" s="9"/>
      <c r="M5" s="9"/>
      <c r="N5" s="9"/>
      <c r="O5" s="9"/>
      <c r="P5" s="10"/>
      <c r="Q5" s="10"/>
      <c r="R5" s="10"/>
      <c r="S5" s="10"/>
      <c r="T5" s="10"/>
      <c r="U5" s="7"/>
      <c r="V5" s="68" t="s">
        <v>1743</v>
      </c>
      <c r="W5" s="66"/>
      <c r="X5" s="66"/>
      <c r="Y5" s="66"/>
      <c r="Z5" s="67"/>
    </row>
    <row r="6" spans="1:26" s="61" customFormat="1" ht="15.5">
      <c r="A6" s="21"/>
      <c r="B6" s="57"/>
      <c r="C6" s="57"/>
      <c r="D6" s="36" t="s">
        <v>164</v>
      </c>
      <c r="E6" s="36" t="s">
        <v>165</v>
      </c>
      <c r="F6" s="36" t="s">
        <v>166</v>
      </c>
      <c r="G6" s="36" t="s">
        <v>167</v>
      </c>
      <c r="H6" s="36" t="s">
        <v>168</v>
      </c>
      <c r="I6" s="36" t="s">
        <v>1624</v>
      </c>
      <c r="J6" s="36" t="s">
        <v>1625</v>
      </c>
      <c r="K6" s="36" t="s">
        <v>2578</v>
      </c>
      <c r="L6" s="36" t="s">
        <v>2579</v>
      </c>
      <c r="M6" s="36" t="s">
        <v>170</v>
      </c>
      <c r="N6" s="36" t="s">
        <v>171</v>
      </c>
      <c r="O6" s="36" t="s">
        <v>1555</v>
      </c>
      <c r="P6" s="37" t="s">
        <v>2509</v>
      </c>
      <c r="Q6" s="37" t="s">
        <v>174</v>
      </c>
      <c r="R6" s="37" t="s">
        <v>2574</v>
      </c>
      <c r="S6" s="37" t="s">
        <v>1536</v>
      </c>
      <c r="T6" s="37" t="s">
        <v>1368</v>
      </c>
      <c r="U6" s="37" t="s">
        <v>175</v>
      </c>
      <c r="V6" s="16">
        <v>2022</v>
      </c>
      <c r="W6" s="17">
        <v>2023</v>
      </c>
      <c r="X6" s="17">
        <v>2024</v>
      </c>
      <c r="Y6" s="17">
        <v>2025</v>
      </c>
      <c r="Z6" s="18">
        <v>2026</v>
      </c>
    </row>
    <row r="8" spans="1:26" s="27" customFormat="1" ht="18">
      <c r="B8" s="28" t="s">
        <v>3070</v>
      </c>
    </row>
    <row r="9" spans="1:26" s="12" customFormat="1">
      <c r="P9" s="7"/>
      <c r="Q9" s="22"/>
      <c r="R9" s="22"/>
      <c r="S9" s="22"/>
      <c r="T9" s="22"/>
      <c r="U9" s="15"/>
      <c r="X9" s="13"/>
      <c r="Y9" s="14"/>
      <c r="Z9" s="15"/>
    </row>
    <row r="10" spans="1:26" s="27" customFormat="1">
      <c r="A10" s="12"/>
      <c r="B10" s="11"/>
      <c r="C10" s="345" t="s">
        <v>3071</v>
      </c>
    </row>
    <row r="12" spans="1:26" ht="14.5">
      <c r="D12" s="20"/>
      <c r="F12" s="15"/>
      <c r="G12" s="15"/>
      <c r="H12" s="15"/>
      <c r="I12" s="15"/>
      <c r="J12" s="15"/>
      <c r="K12" s="15"/>
      <c r="L12" s="15"/>
      <c r="M12" s="15"/>
      <c r="N12" s="15"/>
      <c r="O12" s="12" t="s">
        <v>4440</v>
      </c>
      <c r="P12" t="s">
        <v>3072</v>
      </c>
      <c r="Q12" s="13"/>
      <c r="R12" s="13"/>
      <c r="S12" s="13"/>
      <c r="T12" s="13"/>
      <c r="U12" s="7" t="s">
        <v>1582</v>
      </c>
      <c r="V12" s="389"/>
      <c r="W12" s="389"/>
      <c r="X12" s="389"/>
      <c r="Y12" s="389"/>
      <c r="Z12" s="1422"/>
    </row>
    <row r="13" spans="1:26" ht="14.5">
      <c r="D13" s="20"/>
      <c r="F13" s="20"/>
      <c r="G13" s="20"/>
      <c r="H13" s="20"/>
      <c r="I13" s="20"/>
      <c r="J13" s="20"/>
      <c r="K13" s="20"/>
      <c r="L13" s="20"/>
      <c r="M13" s="20"/>
      <c r="N13" s="20"/>
      <c r="O13" s="12" t="s">
        <v>4440</v>
      </c>
      <c r="P13" t="s">
        <v>1968</v>
      </c>
      <c r="Q13" s="21"/>
      <c r="R13" s="21"/>
      <c r="S13" s="21"/>
      <c r="T13" s="21"/>
      <c r="U13" s="7" t="s">
        <v>1582</v>
      </c>
      <c r="V13" s="389"/>
      <c r="W13" s="389"/>
      <c r="X13" s="389"/>
      <c r="Y13" s="389"/>
      <c r="Z13" s="1422"/>
    </row>
    <row r="14" spans="1:26" ht="14.5">
      <c r="D14" s="20"/>
      <c r="F14" s="20"/>
      <c r="G14" s="20"/>
      <c r="H14" s="20"/>
      <c r="I14" s="20"/>
      <c r="J14" s="20"/>
      <c r="K14" s="20"/>
      <c r="L14" s="20"/>
      <c r="M14" s="20"/>
      <c r="N14" s="20"/>
      <c r="O14" s="12" t="s">
        <v>4440</v>
      </c>
      <c r="P14" t="s">
        <v>1967</v>
      </c>
      <c r="Q14" s="21"/>
      <c r="R14" s="21"/>
      <c r="S14" s="21"/>
      <c r="T14" s="21"/>
      <c r="U14" s="7" t="s">
        <v>1582</v>
      </c>
      <c r="V14" s="389"/>
      <c r="W14" s="389"/>
      <c r="X14" s="389"/>
      <c r="Y14" s="389"/>
      <c r="Z14" s="1422"/>
    </row>
    <row r="15" spans="1:26" ht="14.5">
      <c r="D15" s="20"/>
      <c r="F15" s="20"/>
      <c r="G15" s="20"/>
      <c r="H15" s="20"/>
      <c r="I15" s="20"/>
      <c r="J15" s="20"/>
      <c r="K15" s="20"/>
      <c r="L15" s="20"/>
      <c r="M15" s="20"/>
      <c r="N15" s="20"/>
      <c r="O15" s="12" t="s">
        <v>4440</v>
      </c>
      <c r="P15" t="s">
        <v>1966</v>
      </c>
      <c r="Q15" s="21"/>
      <c r="R15" s="21"/>
      <c r="S15" s="21"/>
      <c r="T15" s="21"/>
      <c r="U15" s="7" t="s">
        <v>1582</v>
      </c>
      <c r="V15" s="389"/>
      <c r="W15" s="389"/>
      <c r="X15" s="389"/>
      <c r="Y15" s="389"/>
      <c r="Z15" s="1422"/>
    </row>
    <row r="16" spans="1:26" ht="14.5">
      <c r="D16" s="20"/>
      <c r="F16" s="20"/>
      <c r="G16" s="20"/>
      <c r="H16" s="20"/>
      <c r="I16" s="20"/>
      <c r="J16" s="20"/>
      <c r="K16" s="20"/>
      <c r="L16" s="20"/>
      <c r="M16" s="20"/>
      <c r="N16" s="20"/>
      <c r="O16" s="12" t="s">
        <v>4440</v>
      </c>
      <c r="P16" t="s">
        <v>1969</v>
      </c>
      <c r="Q16" s="21"/>
      <c r="R16" s="21"/>
      <c r="S16" s="21"/>
      <c r="T16" s="21"/>
      <c r="U16" s="7" t="s">
        <v>1582</v>
      </c>
      <c r="V16" s="389"/>
      <c r="W16" s="389"/>
      <c r="X16" s="389"/>
      <c r="Y16" s="389"/>
      <c r="Z16" s="1422"/>
    </row>
    <row r="17" spans="3:26" ht="14.5">
      <c r="D17" s="20"/>
      <c r="F17" s="15"/>
      <c r="G17" s="15"/>
      <c r="H17" s="15"/>
      <c r="I17" s="15"/>
      <c r="J17" s="15"/>
      <c r="K17" s="15"/>
      <c r="L17" s="15"/>
      <c r="M17" s="15"/>
      <c r="N17" s="15"/>
      <c r="O17" s="12" t="s">
        <v>4440</v>
      </c>
      <c r="P17" t="s">
        <v>3073</v>
      </c>
      <c r="Q17" s="13"/>
      <c r="R17" s="13"/>
      <c r="S17" s="13"/>
      <c r="T17" s="13"/>
      <c r="U17" s="7" t="s">
        <v>1582</v>
      </c>
      <c r="V17" s="389"/>
      <c r="W17" s="389"/>
      <c r="X17" s="389"/>
      <c r="Y17" s="389"/>
      <c r="Z17" s="1422"/>
    </row>
    <row r="18" spans="3:26" ht="14.5">
      <c r="D18" s="20"/>
      <c r="F18" s="15"/>
      <c r="G18" s="15"/>
      <c r="H18" s="15"/>
      <c r="I18" s="15"/>
      <c r="J18" s="15"/>
      <c r="K18" s="15"/>
      <c r="L18" s="15"/>
      <c r="M18" s="15"/>
      <c r="N18" s="15"/>
      <c r="O18" s="12" t="s">
        <v>4440</v>
      </c>
      <c r="P18" t="s">
        <v>1970</v>
      </c>
      <c r="Q18" s="13"/>
      <c r="R18" s="13"/>
      <c r="S18" s="13"/>
      <c r="T18" s="13"/>
      <c r="U18" s="7" t="s">
        <v>1582</v>
      </c>
      <c r="V18" s="389"/>
      <c r="W18" s="389"/>
      <c r="X18" s="389"/>
      <c r="Y18" s="389"/>
      <c r="Z18" s="1422"/>
    </row>
    <row r="19" spans="3:26" ht="14.5">
      <c r="D19" s="20"/>
      <c r="F19" s="15"/>
      <c r="G19" s="15"/>
      <c r="H19" s="15"/>
      <c r="I19" s="15"/>
      <c r="J19" s="15"/>
      <c r="K19" s="15"/>
      <c r="L19" s="15"/>
      <c r="M19" s="15"/>
      <c r="N19" s="15"/>
      <c r="O19" s="12" t="s">
        <v>4439</v>
      </c>
      <c r="P19" t="s">
        <v>1970</v>
      </c>
      <c r="Q19" s="13"/>
      <c r="R19" s="13"/>
      <c r="S19" s="13"/>
      <c r="T19" s="13"/>
      <c r="U19" s="7" t="s">
        <v>1582</v>
      </c>
      <c r="V19" s="389"/>
      <c r="W19" s="389"/>
      <c r="X19" s="389"/>
      <c r="Y19" s="389"/>
      <c r="Z19" s="1422"/>
    </row>
    <row r="20" spans="3:26" ht="14.5">
      <c r="D20" s="20"/>
      <c r="F20" s="15"/>
      <c r="G20" s="15"/>
      <c r="H20" s="15"/>
      <c r="I20" s="15"/>
      <c r="J20" s="15"/>
      <c r="K20" s="15"/>
      <c r="L20" s="15"/>
      <c r="M20" s="15"/>
      <c r="N20" s="15"/>
      <c r="O20" s="12" t="s">
        <v>4439</v>
      </c>
      <c r="P20" t="s">
        <v>3072</v>
      </c>
      <c r="Q20" s="13"/>
      <c r="R20" s="13"/>
      <c r="S20" s="13"/>
      <c r="T20" s="13"/>
      <c r="U20" s="7" t="s">
        <v>1582</v>
      </c>
      <c r="V20" s="389"/>
      <c r="W20" s="389"/>
      <c r="X20" s="389"/>
      <c r="Y20" s="389"/>
      <c r="Z20" s="1422"/>
    </row>
    <row r="21" spans="3:26" ht="14.5">
      <c r="D21" s="20"/>
      <c r="F21" s="15"/>
      <c r="G21" s="15"/>
      <c r="H21" s="15"/>
      <c r="I21" s="15"/>
      <c r="J21" s="15"/>
      <c r="K21" s="15"/>
      <c r="L21" s="15"/>
      <c r="M21" s="15"/>
      <c r="N21" s="15"/>
      <c r="O21" s="12" t="s">
        <v>4439</v>
      </c>
      <c r="P21" t="s">
        <v>3074</v>
      </c>
      <c r="Q21" s="13"/>
      <c r="R21" s="13"/>
      <c r="S21" s="13"/>
      <c r="T21" s="13"/>
      <c r="U21" s="7" t="s">
        <v>1582</v>
      </c>
      <c r="V21" s="389"/>
      <c r="W21" s="389"/>
      <c r="X21" s="389"/>
      <c r="Y21" s="389"/>
      <c r="Z21" s="1422"/>
    </row>
    <row r="22" spans="3:26" ht="14.5">
      <c r="D22" s="20"/>
      <c r="F22" s="15"/>
      <c r="G22" s="15"/>
      <c r="H22" s="15"/>
      <c r="I22" s="15"/>
      <c r="J22" s="15"/>
      <c r="K22" s="15"/>
      <c r="L22" s="15"/>
      <c r="M22" s="15"/>
      <c r="N22" s="15"/>
      <c r="O22" s="12" t="s">
        <v>4439</v>
      </c>
      <c r="P22" t="s">
        <v>3075</v>
      </c>
      <c r="Q22" s="13"/>
      <c r="R22" s="13"/>
      <c r="S22" s="13"/>
      <c r="T22" s="13"/>
      <c r="U22" s="7" t="s">
        <v>1582</v>
      </c>
      <c r="V22" s="389"/>
      <c r="W22" s="389"/>
      <c r="X22" s="389"/>
      <c r="Y22" s="389"/>
      <c r="Z22" s="1422"/>
    </row>
    <row r="23" spans="3:26" ht="14.5">
      <c r="D23" s="9"/>
      <c r="F23" s="15"/>
      <c r="G23" s="15"/>
      <c r="H23" s="15"/>
      <c r="I23" s="15"/>
      <c r="J23" s="15"/>
      <c r="K23" s="15"/>
      <c r="L23" s="15"/>
      <c r="M23" s="15"/>
      <c r="N23" s="15"/>
      <c r="O23" s="12"/>
      <c r="P23"/>
      <c r="Q23" s="13"/>
      <c r="R23" s="21"/>
      <c r="S23" s="13"/>
      <c r="T23" s="21"/>
      <c r="U23" s="15"/>
      <c r="V23" s="363">
        <f>SUM(V12:V22)</f>
        <v>0</v>
      </c>
      <c r="W23" s="363">
        <f>SUM(W12:W22)</f>
        <v>0</v>
      </c>
      <c r="X23" s="363">
        <f t="shared" ref="X23:Y23" si="0">SUM(X12:X22)</f>
        <v>0</v>
      </c>
      <c r="Y23" s="363">
        <f t="shared" si="0"/>
        <v>0</v>
      </c>
      <c r="Z23" s="363">
        <f t="shared" ref="Z23" si="1">SUM(Z12:Z22)</f>
        <v>0</v>
      </c>
    </row>
    <row r="24" spans="3:26" s="12" customFormat="1">
      <c r="P24" s="7"/>
      <c r="Q24" s="22"/>
      <c r="R24" s="22"/>
      <c r="S24" s="22"/>
      <c r="T24" s="22"/>
      <c r="U24" s="15"/>
      <c r="X24" s="13"/>
      <c r="Y24" s="14"/>
      <c r="Z24" s="15"/>
    </row>
    <row r="25" spans="3:26" s="27" customFormat="1">
      <c r="C25" s="345" t="s">
        <v>3076</v>
      </c>
    </row>
    <row r="27" spans="3:26" ht="14.5">
      <c r="D27" s="20"/>
      <c r="F27" s="15"/>
      <c r="G27" s="15"/>
      <c r="H27" s="15"/>
      <c r="I27" s="15"/>
      <c r="J27" s="15"/>
      <c r="K27" s="15"/>
      <c r="L27" s="15"/>
      <c r="M27" s="15"/>
      <c r="N27" s="15"/>
      <c r="O27" s="12" t="s">
        <v>4440</v>
      </c>
      <c r="P27" t="s">
        <v>3072</v>
      </c>
      <c r="Q27" s="13"/>
      <c r="R27" s="13"/>
      <c r="S27" s="13"/>
      <c r="T27" s="13"/>
      <c r="U27" s="7" t="s">
        <v>1582</v>
      </c>
      <c r="V27" s="389"/>
      <c r="W27" s="389"/>
      <c r="X27" s="389"/>
      <c r="Y27" s="389"/>
      <c r="Z27" s="1422"/>
    </row>
    <row r="28" spans="3:26" ht="14.5">
      <c r="D28" s="20"/>
      <c r="F28" s="20"/>
      <c r="G28" s="20"/>
      <c r="H28" s="20"/>
      <c r="I28" s="20"/>
      <c r="J28" s="20"/>
      <c r="K28" s="20"/>
      <c r="L28" s="20"/>
      <c r="M28" s="20"/>
      <c r="N28" s="20"/>
      <c r="O28" s="12" t="s">
        <v>4440</v>
      </c>
      <c r="P28" t="s">
        <v>1968</v>
      </c>
      <c r="Q28" s="21"/>
      <c r="R28" s="21"/>
      <c r="S28" s="21"/>
      <c r="T28" s="21"/>
      <c r="U28" s="7" t="s">
        <v>1582</v>
      </c>
      <c r="V28" s="389"/>
      <c r="W28" s="389"/>
      <c r="X28" s="389"/>
      <c r="Y28" s="389"/>
      <c r="Z28" s="1422"/>
    </row>
    <row r="29" spans="3:26" ht="14.5">
      <c r="D29" s="20"/>
      <c r="F29" s="20"/>
      <c r="G29" s="20"/>
      <c r="H29" s="20"/>
      <c r="I29" s="20"/>
      <c r="J29" s="20"/>
      <c r="K29" s="20"/>
      <c r="L29" s="20"/>
      <c r="M29" s="20"/>
      <c r="N29" s="20"/>
      <c r="O29" s="12" t="s">
        <v>4440</v>
      </c>
      <c r="P29" t="s">
        <v>1967</v>
      </c>
      <c r="Q29" s="21"/>
      <c r="R29" s="21"/>
      <c r="S29" s="21"/>
      <c r="T29" s="21"/>
      <c r="U29" s="7" t="s">
        <v>1582</v>
      </c>
      <c r="V29" s="389"/>
      <c r="W29" s="389"/>
      <c r="X29" s="389"/>
      <c r="Y29" s="389"/>
      <c r="Z29" s="1422"/>
    </row>
    <row r="30" spans="3:26" ht="14.5">
      <c r="D30" s="20"/>
      <c r="F30" s="20"/>
      <c r="G30" s="20"/>
      <c r="H30" s="20"/>
      <c r="I30" s="20"/>
      <c r="J30" s="20"/>
      <c r="K30" s="20"/>
      <c r="L30" s="20"/>
      <c r="M30" s="20"/>
      <c r="N30" s="20"/>
      <c r="O30" s="12" t="s">
        <v>4440</v>
      </c>
      <c r="P30" t="s">
        <v>1966</v>
      </c>
      <c r="Q30" s="21"/>
      <c r="R30" s="21"/>
      <c r="S30" s="21"/>
      <c r="T30" s="21"/>
      <c r="U30" s="7" t="s">
        <v>1582</v>
      </c>
      <c r="V30" s="389"/>
      <c r="W30" s="389"/>
      <c r="X30" s="389"/>
      <c r="Y30" s="389"/>
      <c r="Z30" s="1422"/>
    </row>
    <row r="31" spans="3:26" ht="14.5">
      <c r="D31" s="20"/>
      <c r="F31" s="20"/>
      <c r="G31" s="20"/>
      <c r="H31" s="20"/>
      <c r="I31" s="20"/>
      <c r="J31" s="20"/>
      <c r="K31" s="20"/>
      <c r="L31" s="20"/>
      <c r="M31" s="20"/>
      <c r="N31" s="20"/>
      <c r="O31" s="12" t="s">
        <v>4440</v>
      </c>
      <c r="P31" t="s">
        <v>1969</v>
      </c>
      <c r="Q31" s="21"/>
      <c r="R31" s="21"/>
      <c r="S31" s="21"/>
      <c r="T31" s="21"/>
      <c r="U31" s="7" t="s">
        <v>1582</v>
      </c>
      <c r="V31" s="389"/>
      <c r="W31" s="389"/>
      <c r="X31" s="389"/>
      <c r="Y31" s="389"/>
      <c r="Z31" s="1422"/>
    </row>
    <row r="32" spans="3:26" ht="14.5">
      <c r="D32" s="20"/>
      <c r="F32" s="15"/>
      <c r="G32" s="15"/>
      <c r="H32" s="15"/>
      <c r="I32" s="15"/>
      <c r="J32" s="15"/>
      <c r="K32" s="15"/>
      <c r="L32" s="15"/>
      <c r="M32" s="15"/>
      <c r="N32" s="15"/>
      <c r="O32" s="12" t="s">
        <v>4440</v>
      </c>
      <c r="P32" t="s">
        <v>3073</v>
      </c>
      <c r="Q32" s="13"/>
      <c r="R32" s="13"/>
      <c r="S32" s="13"/>
      <c r="T32" s="13"/>
      <c r="U32" s="7" t="s">
        <v>1582</v>
      </c>
      <c r="V32" s="389"/>
      <c r="W32" s="389"/>
      <c r="X32" s="389"/>
      <c r="Y32" s="389"/>
      <c r="Z32" s="1422"/>
    </row>
    <row r="33" spans="2:26" ht="14.5">
      <c r="D33" s="20"/>
      <c r="F33" s="15"/>
      <c r="G33" s="15"/>
      <c r="H33" s="15"/>
      <c r="I33" s="15"/>
      <c r="J33" s="15"/>
      <c r="K33" s="15"/>
      <c r="L33" s="15"/>
      <c r="M33" s="15"/>
      <c r="N33" s="15"/>
      <c r="O33" s="12" t="s">
        <v>4440</v>
      </c>
      <c r="P33" t="s">
        <v>1970</v>
      </c>
      <c r="Q33" s="13"/>
      <c r="R33" s="13"/>
      <c r="S33" s="13"/>
      <c r="T33" s="13"/>
      <c r="U33" s="7" t="s">
        <v>1582</v>
      </c>
      <c r="V33" s="389"/>
      <c r="W33" s="389"/>
      <c r="X33" s="389"/>
      <c r="Y33" s="389"/>
      <c r="Z33" s="1422"/>
    </row>
    <row r="34" spans="2:26" ht="14.5">
      <c r="D34" s="20"/>
      <c r="F34" s="15"/>
      <c r="G34" s="15"/>
      <c r="H34" s="15"/>
      <c r="I34" s="15"/>
      <c r="J34" s="15"/>
      <c r="K34" s="15"/>
      <c r="L34" s="15"/>
      <c r="M34" s="15"/>
      <c r="N34" s="15"/>
      <c r="O34" s="12" t="s">
        <v>4439</v>
      </c>
      <c r="P34" t="s">
        <v>1970</v>
      </c>
      <c r="Q34" s="13"/>
      <c r="R34" s="13"/>
      <c r="S34" s="13"/>
      <c r="T34" s="13"/>
      <c r="U34" s="7" t="s">
        <v>1582</v>
      </c>
      <c r="V34" s="389"/>
      <c r="W34" s="389"/>
      <c r="X34" s="389"/>
      <c r="Y34" s="389"/>
      <c r="Z34" s="1422"/>
    </row>
    <row r="35" spans="2:26" ht="14.5">
      <c r="D35" s="20"/>
      <c r="F35" s="15"/>
      <c r="G35" s="15"/>
      <c r="H35" s="15"/>
      <c r="I35" s="15"/>
      <c r="J35" s="15"/>
      <c r="K35" s="15"/>
      <c r="L35" s="15"/>
      <c r="M35" s="15"/>
      <c r="N35" s="15"/>
      <c r="O35" s="12" t="s">
        <v>4439</v>
      </c>
      <c r="P35" t="s">
        <v>3072</v>
      </c>
      <c r="Q35" s="13"/>
      <c r="R35" s="13"/>
      <c r="S35" s="13"/>
      <c r="T35" s="13"/>
      <c r="U35" s="7" t="s">
        <v>1582</v>
      </c>
      <c r="V35" s="389"/>
      <c r="W35" s="389"/>
      <c r="X35" s="389"/>
      <c r="Y35" s="389"/>
      <c r="Z35" s="1422"/>
    </row>
    <row r="36" spans="2:26" ht="14.5">
      <c r="D36" s="20"/>
      <c r="F36" s="15"/>
      <c r="G36" s="15"/>
      <c r="H36" s="15"/>
      <c r="I36" s="15"/>
      <c r="J36" s="15"/>
      <c r="K36" s="15"/>
      <c r="L36" s="15"/>
      <c r="M36" s="15"/>
      <c r="N36" s="15"/>
      <c r="O36" s="12" t="s">
        <v>4439</v>
      </c>
      <c r="P36" t="s">
        <v>3074</v>
      </c>
      <c r="Q36" s="13"/>
      <c r="R36" s="13"/>
      <c r="S36" s="13"/>
      <c r="T36" s="13"/>
      <c r="U36" s="7" t="s">
        <v>1582</v>
      </c>
      <c r="V36" s="389"/>
      <c r="W36" s="389"/>
      <c r="X36" s="389"/>
      <c r="Y36" s="389"/>
      <c r="Z36" s="1422"/>
    </row>
    <row r="37" spans="2:26" ht="14.5">
      <c r="D37" s="20"/>
      <c r="F37" s="15"/>
      <c r="G37" s="15"/>
      <c r="H37" s="15"/>
      <c r="I37" s="15"/>
      <c r="J37" s="15"/>
      <c r="K37" s="15"/>
      <c r="L37" s="15"/>
      <c r="M37" s="15"/>
      <c r="N37" s="15"/>
      <c r="O37" s="12" t="s">
        <v>4439</v>
      </c>
      <c r="P37" t="s">
        <v>3075</v>
      </c>
      <c r="Q37" s="13"/>
      <c r="R37" s="13"/>
      <c r="S37" s="13"/>
      <c r="T37" s="13"/>
      <c r="U37" s="7" t="s">
        <v>1582</v>
      </c>
      <c r="V37" s="389"/>
      <c r="W37" s="389"/>
      <c r="X37" s="389"/>
      <c r="Y37" s="389"/>
      <c r="Z37" s="1422"/>
    </row>
    <row r="38" spans="2:26" ht="14.5">
      <c r="D38" s="9" t="s">
        <v>1544</v>
      </c>
      <c r="F38" s="15"/>
      <c r="G38" s="15"/>
      <c r="H38" s="15"/>
      <c r="I38" s="15"/>
      <c r="J38" s="15"/>
      <c r="K38" s="15"/>
      <c r="L38" s="15"/>
      <c r="M38" s="15"/>
      <c r="N38" s="15"/>
      <c r="O38" s="12"/>
      <c r="P38"/>
      <c r="Q38" s="13"/>
      <c r="R38" s="21"/>
      <c r="S38" s="13"/>
      <c r="T38" s="21"/>
      <c r="U38" s="15"/>
      <c r="V38" s="363">
        <f>SUM(V27:V37)</f>
        <v>0</v>
      </c>
      <c r="W38" s="363">
        <f t="shared" ref="W38:Z38" si="2">SUM(W27:W37)</f>
        <v>0</v>
      </c>
      <c r="X38" s="363">
        <f t="shared" si="2"/>
        <v>0</v>
      </c>
      <c r="Y38" s="363">
        <f t="shared" si="2"/>
        <v>0</v>
      </c>
      <c r="Z38" s="363">
        <f t="shared" si="2"/>
        <v>0</v>
      </c>
    </row>
    <row r="39" spans="2:26" s="12" customFormat="1">
      <c r="P39" s="7"/>
      <c r="Q39" s="22"/>
      <c r="R39" s="22"/>
      <c r="S39" s="22"/>
      <c r="T39" s="22"/>
      <c r="U39" s="15"/>
      <c r="X39" s="13"/>
      <c r="Y39" s="14"/>
      <c r="Z39" s="15"/>
    </row>
    <row r="40" spans="2:26" s="12" customFormat="1">
      <c r="P40" s="7"/>
      <c r="Q40" s="22"/>
      <c r="R40" s="22"/>
      <c r="S40" s="22"/>
      <c r="T40" s="22"/>
      <c r="U40" s="15"/>
      <c r="X40" s="13"/>
      <c r="Y40" s="14"/>
      <c r="Z40" s="15"/>
    </row>
    <row r="41" spans="2:26" s="27" customFormat="1" ht="18">
      <c r="B41" s="28" t="s">
        <v>2567</v>
      </c>
    </row>
    <row r="43" spans="2:26" s="27" customFormat="1">
      <c r="B43" s="11"/>
      <c r="C43" s="345" t="s">
        <v>72</v>
      </c>
    </row>
    <row r="45" spans="2:26" ht="14.5">
      <c r="D45" s="20" t="s">
        <v>177</v>
      </c>
      <c r="E45" s="11" t="s">
        <v>314</v>
      </c>
      <c r="F45" s="15"/>
      <c r="G45" s="15"/>
      <c r="H45" s="15"/>
      <c r="I45" s="15"/>
      <c r="J45" s="15"/>
      <c r="K45" s="15"/>
      <c r="L45" s="15"/>
      <c r="M45" s="15"/>
      <c r="N45" s="15"/>
      <c r="O45" s="12" t="s">
        <v>4440</v>
      </c>
      <c r="P45" t="s">
        <v>3072</v>
      </c>
      <c r="Q45" s="21" t="s">
        <v>184</v>
      </c>
      <c r="R45" s="21"/>
      <c r="S45" s="21" t="s">
        <v>2540</v>
      </c>
      <c r="T45" s="21"/>
      <c r="U45" s="7" t="s">
        <v>185</v>
      </c>
      <c r="V45" s="727"/>
      <c r="W45" s="727"/>
      <c r="X45" s="727"/>
      <c r="Y45" s="727"/>
      <c r="Z45" s="1422"/>
    </row>
    <row r="46" spans="2:26" ht="14.5">
      <c r="D46" s="20" t="s">
        <v>177</v>
      </c>
      <c r="E46" s="11" t="s">
        <v>314</v>
      </c>
      <c r="F46" s="20"/>
      <c r="G46" s="20"/>
      <c r="H46" s="20"/>
      <c r="I46" s="20"/>
      <c r="J46" s="20"/>
      <c r="K46" s="20"/>
      <c r="L46" s="20"/>
      <c r="M46" s="20"/>
      <c r="N46" s="20"/>
      <c r="O46" s="12" t="s">
        <v>4440</v>
      </c>
      <c r="P46" t="s">
        <v>1968</v>
      </c>
      <c r="Q46" s="21" t="s">
        <v>184</v>
      </c>
      <c r="R46" s="21"/>
      <c r="S46" s="21" t="s">
        <v>2540</v>
      </c>
      <c r="T46" s="21"/>
      <c r="U46" s="7" t="s">
        <v>185</v>
      </c>
      <c r="V46" s="727"/>
      <c r="W46" s="727"/>
      <c r="X46" s="727"/>
      <c r="Y46" s="727"/>
      <c r="Z46" s="1422"/>
    </row>
    <row r="47" spans="2:26" ht="14.5">
      <c r="D47" s="20" t="s">
        <v>177</v>
      </c>
      <c r="E47" s="11" t="s">
        <v>314</v>
      </c>
      <c r="F47" s="20"/>
      <c r="G47" s="20"/>
      <c r="H47" s="20"/>
      <c r="I47" s="20"/>
      <c r="J47" s="20"/>
      <c r="K47" s="20"/>
      <c r="L47" s="20"/>
      <c r="M47" s="20"/>
      <c r="N47" s="20"/>
      <c r="O47" s="12" t="s">
        <v>4440</v>
      </c>
      <c r="P47" t="s">
        <v>1967</v>
      </c>
      <c r="Q47" s="21" t="s">
        <v>184</v>
      </c>
      <c r="R47" s="21"/>
      <c r="S47" s="21" t="s">
        <v>2540</v>
      </c>
      <c r="T47" s="21"/>
      <c r="U47" s="7" t="s">
        <v>185</v>
      </c>
      <c r="V47" s="727"/>
      <c r="W47" s="727"/>
      <c r="X47" s="727"/>
      <c r="Y47" s="727"/>
      <c r="Z47" s="1422"/>
    </row>
    <row r="48" spans="2:26" ht="13.5" customHeight="1">
      <c r="D48" s="20" t="s">
        <v>177</v>
      </c>
      <c r="E48" s="11" t="s">
        <v>314</v>
      </c>
      <c r="F48" s="20"/>
      <c r="G48" s="20"/>
      <c r="H48" s="20"/>
      <c r="I48" s="20"/>
      <c r="J48" s="20"/>
      <c r="K48" s="20"/>
      <c r="L48" s="20"/>
      <c r="M48" s="20"/>
      <c r="N48" s="20"/>
      <c r="O48" s="12" t="s">
        <v>4440</v>
      </c>
      <c r="P48" t="s">
        <v>1966</v>
      </c>
      <c r="Q48" s="21" t="s">
        <v>184</v>
      </c>
      <c r="R48" s="21"/>
      <c r="S48" s="21" t="s">
        <v>2540</v>
      </c>
      <c r="T48" s="21"/>
      <c r="U48" s="7" t="s">
        <v>185</v>
      </c>
      <c r="V48" s="727"/>
      <c r="W48" s="727"/>
      <c r="X48" s="727"/>
      <c r="Y48" s="727"/>
      <c r="Z48" s="1422"/>
    </row>
    <row r="49" spans="3:26" ht="14.5">
      <c r="D49" s="20" t="s">
        <v>177</v>
      </c>
      <c r="E49" s="11" t="s">
        <v>314</v>
      </c>
      <c r="F49" s="20"/>
      <c r="G49" s="20"/>
      <c r="H49" s="20"/>
      <c r="I49" s="20"/>
      <c r="J49" s="20"/>
      <c r="K49" s="20"/>
      <c r="L49" s="20"/>
      <c r="M49" s="20"/>
      <c r="N49" s="20"/>
      <c r="O49" s="12" t="s">
        <v>4440</v>
      </c>
      <c r="P49" t="s">
        <v>1969</v>
      </c>
      <c r="Q49" s="21" t="s">
        <v>184</v>
      </c>
      <c r="R49" s="21"/>
      <c r="S49" s="21" t="s">
        <v>2540</v>
      </c>
      <c r="T49" s="21"/>
      <c r="U49" s="7" t="s">
        <v>185</v>
      </c>
      <c r="V49" s="727"/>
      <c r="W49" s="727"/>
      <c r="X49" s="727"/>
      <c r="Y49" s="727"/>
      <c r="Z49" s="1422"/>
    </row>
    <row r="50" spans="3:26" ht="14.5">
      <c r="D50" s="20" t="s">
        <v>177</v>
      </c>
      <c r="E50" s="11" t="s">
        <v>314</v>
      </c>
      <c r="F50" s="15"/>
      <c r="G50" s="15"/>
      <c r="H50" s="15"/>
      <c r="I50" s="15"/>
      <c r="J50" s="15"/>
      <c r="K50" s="15"/>
      <c r="L50" s="15"/>
      <c r="M50" s="15"/>
      <c r="N50" s="15"/>
      <c r="O50" s="12" t="s">
        <v>4440</v>
      </c>
      <c r="P50" t="s">
        <v>3073</v>
      </c>
      <c r="Q50" s="13" t="s">
        <v>184</v>
      </c>
      <c r="R50" s="13"/>
      <c r="S50" s="21" t="s">
        <v>2540</v>
      </c>
      <c r="T50" s="13"/>
      <c r="U50" s="15" t="s">
        <v>185</v>
      </c>
      <c r="V50" s="727"/>
      <c r="W50" s="727"/>
      <c r="X50" s="727"/>
      <c r="Y50" s="727"/>
      <c r="Z50" s="1422"/>
    </row>
    <row r="51" spans="3:26" ht="14.5">
      <c r="D51" s="20" t="s">
        <v>177</v>
      </c>
      <c r="E51" s="11" t="s">
        <v>314</v>
      </c>
      <c r="F51" s="15"/>
      <c r="G51" s="15"/>
      <c r="H51" s="15"/>
      <c r="I51" s="15"/>
      <c r="J51" s="15"/>
      <c r="K51" s="15"/>
      <c r="L51" s="15"/>
      <c r="M51" s="15"/>
      <c r="N51" s="15"/>
      <c r="O51" s="12" t="s">
        <v>4440</v>
      </c>
      <c r="P51" t="s">
        <v>1970</v>
      </c>
      <c r="Q51" s="13" t="s">
        <v>184</v>
      </c>
      <c r="R51" s="13"/>
      <c r="S51" s="21" t="s">
        <v>2540</v>
      </c>
      <c r="T51" s="13"/>
      <c r="U51" s="15" t="s">
        <v>185</v>
      </c>
      <c r="V51" s="727"/>
      <c r="W51" s="727"/>
      <c r="X51" s="727"/>
      <c r="Y51" s="727"/>
      <c r="Z51" s="1422"/>
    </row>
    <row r="52" spans="3:26" ht="14.5">
      <c r="D52" s="20" t="s">
        <v>177</v>
      </c>
      <c r="E52" s="11" t="s">
        <v>314</v>
      </c>
      <c r="F52" s="15"/>
      <c r="G52" s="15"/>
      <c r="H52" s="15"/>
      <c r="I52" s="15"/>
      <c r="J52" s="15"/>
      <c r="K52" s="15"/>
      <c r="L52" s="15"/>
      <c r="M52" s="15"/>
      <c r="N52" s="15"/>
      <c r="O52" s="12" t="s">
        <v>4439</v>
      </c>
      <c r="P52" t="s">
        <v>1970</v>
      </c>
      <c r="Q52" s="13" t="s">
        <v>184</v>
      </c>
      <c r="R52" s="13"/>
      <c r="S52" s="13" t="s">
        <v>2540</v>
      </c>
      <c r="T52" s="13"/>
      <c r="U52" s="15" t="s">
        <v>185</v>
      </c>
      <c r="V52" s="727"/>
      <c r="W52" s="727"/>
      <c r="X52" s="727"/>
      <c r="Y52" s="727"/>
      <c r="Z52" s="1422"/>
    </row>
    <row r="53" spans="3:26" ht="14.5">
      <c r="D53" s="20" t="s">
        <v>177</v>
      </c>
      <c r="E53" s="11" t="s">
        <v>314</v>
      </c>
      <c r="F53" s="15"/>
      <c r="G53" s="15"/>
      <c r="H53" s="15"/>
      <c r="I53" s="15"/>
      <c r="J53" s="15"/>
      <c r="K53" s="15"/>
      <c r="L53" s="15"/>
      <c r="M53" s="15"/>
      <c r="N53" s="15"/>
      <c r="O53" s="12" t="s">
        <v>4439</v>
      </c>
      <c r="P53" t="s">
        <v>3072</v>
      </c>
      <c r="Q53" s="13" t="s">
        <v>184</v>
      </c>
      <c r="R53" s="13"/>
      <c r="S53" s="13" t="s">
        <v>2540</v>
      </c>
      <c r="T53" s="13"/>
      <c r="U53" s="15" t="s">
        <v>185</v>
      </c>
      <c r="V53" s="727"/>
      <c r="W53" s="727"/>
      <c r="X53" s="727"/>
      <c r="Y53" s="727"/>
      <c r="Z53" s="1422"/>
    </row>
    <row r="54" spans="3:26" ht="14.5">
      <c r="D54" s="20" t="s">
        <v>177</v>
      </c>
      <c r="E54" s="11" t="s">
        <v>314</v>
      </c>
      <c r="F54" s="15"/>
      <c r="G54" s="15"/>
      <c r="H54" s="15"/>
      <c r="I54" s="15"/>
      <c r="J54" s="15"/>
      <c r="K54" s="15"/>
      <c r="L54" s="15"/>
      <c r="M54" s="15"/>
      <c r="N54" s="15"/>
      <c r="O54" s="12" t="s">
        <v>4439</v>
      </c>
      <c r="P54" t="s">
        <v>3074</v>
      </c>
      <c r="Q54" s="13" t="s">
        <v>184</v>
      </c>
      <c r="R54" s="13"/>
      <c r="S54" s="13" t="s">
        <v>2540</v>
      </c>
      <c r="T54" s="13"/>
      <c r="U54" s="15" t="s">
        <v>185</v>
      </c>
      <c r="V54" s="727"/>
      <c r="W54" s="727"/>
      <c r="X54" s="727"/>
      <c r="Y54" s="727"/>
      <c r="Z54" s="1422"/>
    </row>
    <row r="55" spans="3:26" ht="14.5">
      <c r="D55" s="20" t="s">
        <v>177</v>
      </c>
      <c r="E55" s="11" t="s">
        <v>314</v>
      </c>
      <c r="F55" s="15"/>
      <c r="G55" s="15"/>
      <c r="H55" s="15"/>
      <c r="I55" s="15"/>
      <c r="J55" s="15"/>
      <c r="K55" s="15"/>
      <c r="L55" s="15"/>
      <c r="M55" s="15"/>
      <c r="N55" s="15"/>
      <c r="O55" s="12" t="s">
        <v>4439</v>
      </c>
      <c r="P55" t="s">
        <v>3075</v>
      </c>
      <c r="Q55" s="13" t="s">
        <v>184</v>
      </c>
      <c r="R55" s="13"/>
      <c r="S55" s="13" t="s">
        <v>2540</v>
      </c>
      <c r="T55" s="13"/>
      <c r="U55" s="15" t="s">
        <v>185</v>
      </c>
      <c r="V55" s="727"/>
      <c r="W55" s="727"/>
      <c r="X55" s="727"/>
      <c r="Y55" s="727"/>
      <c r="Z55" s="1422"/>
    </row>
    <row r="56" spans="3:26" ht="14.5">
      <c r="D56" s="9" t="s">
        <v>1544</v>
      </c>
      <c r="F56" s="15"/>
      <c r="G56" s="15"/>
      <c r="H56" s="15"/>
      <c r="I56" s="15"/>
      <c r="J56" s="15"/>
      <c r="K56" s="15"/>
      <c r="L56" s="15"/>
      <c r="M56" s="15"/>
      <c r="N56" s="15"/>
      <c r="O56" s="12"/>
      <c r="P56"/>
      <c r="Q56" s="13"/>
      <c r="R56" s="21"/>
      <c r="S56" s="13"/>
      <c r="T56" s="21"/>
      <c r="U56" s="15"/>
      <c r="V56" s="1120">
        <f>SUM(V45:V55)</f>
        <v>0</v>
      </c>
      <c r="W56" s="1120">
        <f t="shared" ref="W56:Z56" si="3">SUM(W45:W55)</f>
        <v>0</v>
      </c>
      <c r="X56" s="1120">
        <f t="shared" si="3"/>
        <v>0</v>
      </c>
      <c r="Y56" s="1120">
        <f t="shared" si="3"/>
        <v>0</v>
      </c>
      <c r="Z56" s="1120">
        <f t="shared" si="3"/>
        <v>0</v>
      </c>
    </row>
    <row r="57" spans="3:26" s="13" customFormat="1" ht="14.5">
      <c r="C57" s="11"/>
      <c r="D57" s="20"/>
      <c r="E57" s="11"/>
      <c r="F57" s="15"/>
      <c r="G57" s="15"/>
      <c r="H57" s="15"/>
      <c r="I57" s="15"/>
      <c r="J57" s="15"/>
      <c r="K57" s="15"/>
      <c r="L57" s="15"/>
      <c r="M57" s="15"/>
      <c r="N57" s="15"/>
      <c r="O57" s="12"/>
      <c r="P57"/>
      <c r="V57" s="1105"/>
      <c r="W57" s="1105"/>
      <c r="X57" s="1105"/>
      <c r="Y57" s="1105"/>
      <c r="Z57" s="1105"/>
    </row>
    <row r="58" spans="3:26" s="27" customFormat="1">
      <c r="C58" s="345" t="s">
        <v>189</v>
      </c>
      <c r="V58" s="1110"/>
      <c r="W58" s="1110"/>
      <c r="X58" s="1110"/>
      <c r="Y58" s="1110"/>
      <c r="Z58" s="1110"/>
    </row>
    <row r="59" spans="3:26">
      <c r="V59" s="399"/>
      <c r="W59" s="399"/>
      <c r="X59" s="399"/>
      <c r="Y59" s="399"/>
      <c r="Z59" s="399"/>
    </row>
    <row r="60" spans="3:26" ht="14.5">
      <c r="D60" s="20" t="s">
        <v>189</v>
      </c>
      <c r="E60" s="11" t="s">
        <v>314</v>
      </c>
      <c r="F60" s="15"/>
      <c r="G60" s="15"/>
      <c r="H60" s="15"/>
      <c r="I60" s="15"/>
      <c r="J60" s="15"/>
      <c r="K60" s="15"/>
      <c r="L60" s="15"/>
      <c r="M60" s="15"/>
      <c r="N60" s="15"/>
      <c r="O60" s="12" t="s">
        <v>4440</v>
      </c>
      <c r="P60" t="s">
        <v>3072</v>
      </c>
      <c r="Q60" s="13" t="s">
        <v>184</v>
      </c>
      <c r="R60" s="13"/>
      <c r="S60" s="13" t="s">
        <v>2540</v>
      </c>
      <c r="T60" s="13"/>
      <c r="U60" s="15" t="s">
        <v>185</v>
      </c>
      <c r="V60" s="727"/>
      <c r="W60" s="727"/>
      <c r="X60" s="727"/>
      <c r="Y60" s="727"/>
      <c r="Z60" s="1422"/>
    </row>
    <row r="61" spans="3:26" ht="14.5">
      <c r="D61" s="20" t="s">
        <v>189</v>
      </c>
      <c r="E61" s="11" t="s">
        <v>314</v>
      </c>
      <c r="F61" s="20"/>
      <c r="G61" s="20"/>
      <c r="H61" s="20"/>
      <c r="I61" s="20"/>
      <c r="J61" s="20"/>
      <c r="K61" s="20"/>
      <c r="L61" s="20"/>
      <c r="M61" s="20"/>
      <c r="N61" s="20"/>
      <c r="O61" s="12" t="s">
        <v>4440</v>
      </c>
      <c r="P61" t="s">
        <v>1968</v>
      </c>
      <c r="Q61" s="21" t="s">
        <v>184</v>
      </c>
      <c r="R61" s="21"/>
      <c r="S61" s="21" t="s">
        <v>2540</v>
      </c>
      <c r="T61" s="21"/>
      <c r="U61" s="7" t="s">
        <v>185</v>
      </c>
      <c r="V61" s="727"/>
      <c r="W61" s="727"/>
      <c r="X61" s="727"/>
      <c r="Y61" s="727"/>
      <c r="Z61" s="1422"/>
    </row>
    <row r="62" spans="3:26" ht="14.5">
      <c r="D62" s="20" t="s">
        <v>189</v>
      </c>
      <c r="E62" s="11" t="s">
        <v>314</v>
      </c>
      <c r="F62" s="20"/>
      <c r="G62" s="20"/>
      <c r="H62" s="20"/>
      <c r="I62" s="20"/>
      <c r="J62" s="20"/>
      <c r="K62" s="20"/>
      <c r="L62" s="20"/>
      <c r="M62" s="20"/>
      <c r="N62" s="20"/>
      <c r="O62" s="12" t="s">
        <v>4440</v>
      </c>
      <c r="P62" t="s">
        <v>1967</v>
      </c>
      <c r="Q62" s="21" t="s">
        <v>184</v>
      </c>
      <c r="R62" s="21"/>
      <c r="S62" s="21" t="s">
        <v>2540</v>
      </c>
      <c r="T62" s="21"/>
      <c r="U62" s="7" t="s">
        <v>185</v>
      </c>
      <c r="V62" s="727"/>
      <c r="W62" s="727"/>
      <c r="X62" s="727"/>
      <c r="Y62" s="727"/>
      <c r="Z62" s="1422"/>
    </row>
    <row r="63" spans="3:26" ht="14.5">
      <c r="D63" s="20" t="s">
        <v>189</v>
      </c>
      <c r="E63" s="11" t="s">
        <v>314</v>
      </c>
      <c r="F63" s="20"/>
      <c r="G63" s="20"/>
      <c r="H63" s="20"/>
      <c r="I63" s="20"/>
      <c r="J63" s="20"/>
      <c r="K63" s="20"/>
      <c r="L63" s="20"/>
      <c r="M63" s="20"/>
      <c r="N63" s="20"/>
      <c r="O63" s="12" t="s">
        <v>4440</v>
      </c>
      <c r="P63" t="s">
        <v>1966</v>
      </c>
      <c r="Q63" s="21" t="s">
        <v>184</v>
      </c>
      <c r="R63" s="21"/>
      <c r="S63" s="21" t="s">
        <v>2540</v>
      </c>
      <c r="T63" s="21"/>
      <c r="U63" s="7" t="s">
        <v>185</v>
      </c>
      <c r="V63" s="727"/>
      <c r="W63" s="727"/>
      <c r="X63" s="727"/>
      <c r="Y63" s="727"/>
      <c r="Z63" s="1422"/>
    </row>
    <row r="64" spans="3:26" ht="14.5">
      <c r="D64" s="20" t="s">
        <v>189</v>
      </c>
      <c r="E64" s="11" t="s">
        <v>314</v>
      </c>
      <c r="F64" s="20"/>
      <c r="G64" s="20"/>
      <c r="H64" s="20"/>
      <c r="I64" s="20"/>
      <c r="J64" s="20"/>
      <c r="K64" s="20"/>
      <c r="L64" s="20"/>
      <c r="M64" s="20"/>
      <c r="N64" s="20"/>
      <c r="O64" s="12" t="s">
        <v>4440</v>
      </c>
      <c r="P64" t="s">
        <v>1969</v>
      </c>
      <c r="Q64" s="21" t="s">
        <v>184</v>
      </c>
      <c r="R64" s="21"/>
      <c r="S64" s="21" t="s">
        <v>2540</v>
      </c>
      <c r="T64" s="21"/>
      <c r="U64" s="7" t="s">
        <v>185</v>
      </c>
      <c r="V64" s="727"/>
      <c r="W64" s="727"/>
      <c r="X64" s="727"/>
      <c r="Y64" s="727"/>
      <c r="Z64" s="1422"/>
    </row>
    <row r="65" spans="2:26" ht="14.5">
      <c r="D65" s="20" t="s">
        <v>189</v>
      </c>
      <c r="E65" s="11" t="s">
        <v>314</v>
      </c>
      <c r="F65" s="15"/>
      <c r="G65" s="15"/>
      <c r="H65" s="15"/>
      <c r="I65" s="15"/>
      <c r="J65" s="15"/>
      <c r="K65" s="15"/>
      <c r="L65" s="15"/>
      <c r="M65" s="15"/>
      <c r="N65" s="15"/>
      <c r="O65" s="12" t="s">
        <v>4440</v>
      </c>
      <c r="P65" t="s">
        <v>3073</v>
      </c>
      <c r="Q65" s="13" t="s">
        <v>184</v>
      </c>
      <c r="R65" s="13"/>
      <c r="S65" s="13" t="s">
        <v>2540</v>
      </c>
      <c r="T65" s="13"/>
      <c r="U65" s="15" t="s">
        <v>185</v>
      </c>
      <c r="V65" s="727"/>
      <c r="W65" s="727"/>
      <c r="X65" s="727"/>
      <c r="Y65" s="727"/>
      <c r="Z65" s="1422"/>
    </row>
    <row r="66" spans="2:26" ht="14.5">
      <c r="D66" s="20" t="s">
        <v>189</v>
      </c>
      <c r="E66" s="11" t="s">
        <v>314</v>
      </c>
      <c r="F66" s="15"/>
      <c r="G66" s="15"/>
      <c r="H66" s="15"/>
      <c r="I66" s="15"/>
      <c r="J66" s="15"/>
      <c r="K66" s="15"/>
      <c r="L66" s="15"/>
      <c r="M66" s="15"/>
      <c r="N66" s="15"/>
      <c r="O66" s="12" t="s">
        <v>4440</v>
      </c>
      <c r="P66" t="s">
        <v>1970</v>
      </c>
      <c r="Q66" s="13" t="s">
        <v>184</v>
      </c>
      <c r="R66" s="13"/>
      <c r="S66" s="13" t="s">
        <v>2540</v>
      </c>
      <c r="T66" s="13"/>
      <c r="U66" s="15" t="s">
        <v>185</v>
      </c>
      <c r="V66" s="727"/>
      <c r="W66" s="727"/>
      <c r="X66" s="727"/>
      <c r="Y66" s="727"/>
      <c r="Z66" s="1422"/>
    </row>
    <row r="67" spans="2:26" ht="14.5">
      <c r="D67" s="20" t="s">
        <v>189</v>
      </c>
      <c r="E67" s="11" t="s">
        <v>314</v>
      </c>
      <c r="F67" s="15"/>
      <c r="G67" s="15"/>
      <c r="H67" s="15"/>
      <c r="I67" s="15"/>
      <c r="J67" s="15"/>
      <c r="K67" s="15"/>
      <c r="L67" s="15"/>
      <c r="M67" s="15"/>
      <c r="N67" s="15"/>
      <c r="O67" s="12" t="s">
        <v>4439</v>
      </c>
      <c r="P67" t="s">
        <v>1970</v>
      </c>
      <c r="Q67" s="13" t="s">
        <v>184</v>
      </c>
      <c r="R67" s="13"/>
      <c r="S67" s="13" t="s">
        <v>2540</v>
      </c>
      <c r="T67" s="13"/>
      <c r="U67" s="15" t="s">
        <v>185</v>
      </c>
      <c r="V67" s="727"/>
      <c r="W67" s="727"/>
      <c r="X67" s="727"/>
      <c r="Y67" s="727"/>
      <c r="Z67" s="1422"/>
    </row>
    <row r="68" spans="2:26" ht="14.5">
      <c r="D68" s="20" t="s">
        <v>189</v>
      </c>
      <c r="E68" s="11" t="s">
        <v>314</v>
      </c>
      <c r="F68" s="15"/>
      <c r="G68" s="15"/>
      <c r="H68" s="15"/>
      <c r="I68" s="15"/>
      <c r="J68" s="15"/>
      <c r="K68" s="15"/>
      <c r="L68" s="15"/>
      <c r="M68" s="15"/>
      <c r="N68" s="15"/>
      <c r="O68" s="12" t="s">
        <v>4439</v>
      </c>
      <c r="P68" t="s">
        <v>3072</v>
      </c>
      <c r="Q68" s="13" t="s">
        <v>184</v>
      </c>
      <c r="R68" s="13"/>
      <c r="S68" s="13" t="s">
        <v>2540</v>
      </c>
      <c r="T68" s="13"/>
      <c r="U68" s="15" t="s">
        <v>185</v>
      </c>
      <c r="V68" s="727"/>
      <c r="W68" s="727"/>
      <c r="X68" s="727"/>
      <c r="Y68" s="727"/>
      <c r="Z68" s="1422"/>
    </row>
    <row r="69" spans="2:26" ht="14.5">
      <c r="D69" s="20" t="s">
        <v>189</v>
      </c>
      <c r="E69" s="11" t="s">
        <v>314</v>
      </c>
      <c r="F69" s="15"/>
      <c r="G69" s="15"/>
      <c r="H69" s="15"/>
      <c r="I69" s="15"/>
      <c r="J69" s="15"/>
      <c r="K69" s="15"/>
      <c r="L69" s="15"/>
      <c r="M69" s="15"/>
      <c r="N69" s="15"/>
      <c r="O69" s="12" t="s">
        <v>4439</v>
      </c>
      <c r="P69" t="s">
        <v>3074</v>
      </c>
      <c r="Q69" s="13" t="s">
        <v>184</v>
      </c>
      <c r="R69" s="13"/>
      <c r="S69" s="13" t="s">
        <v>2540</v>
      </c>
      <c r="T69" s="13"/>
      <c r="U69" s="15" t="s">
        <v>185</v>
      </c>
      <c r="V69" s="727"/>
      <c r="W69" s="727"/>
      <c r="X69" s="727"/>
      <c r="Y69" s="727"/>
      <c r="Z69" s="1422"/>
    </row>
    <row r="70" spans="2:26" ht="14.5">
      <c r="D70" s="20" t="s">
        <v>189</v>
      </c>
      <c r="E70" s="11" t="s">
        <v>314</v>
      </c>
      <c r="F70" s="15"/>
      <c r="G70" s="15"/>
      <c r="H70" s="15"/>
      <c r="I70" s="15"/>
      <c r="J70" s="15"/>
      <c r="K70" s="15"/>
      <c r="L70" s="15"/>
      <c r="M70" s="15"/>
      <c r="N70" s="15"/>
      <c r="O70" s="12" t="s">
        <v>4439</v>
      </c>
      <c r="P70" t="s">
        <v>3075</v>
      </c>
      <c r="Q70" s="13" t="s">
        <v>184</v>
      </c>
      <c r="R70" s="13"/>
      <c r="S70" s="13" t="s">
        <v>2540</v>
      </c>
      <c r="T70" s="13"/>
      <c r="U70" s="15" t="s">
        <v>185</v>
      </c>
      <c r="V70" s="727"/>
      <c r="W70" s="727"/>
      <c r="X70" s="727"/>
      <c r="Y70" s="727"/>
      <c r="Z70" s="1422"/>
    </row>
    <row r="71" spans="2:26" ht="14.5">
      <c r="D71" s="9" t="s">
        <v>1544</v>
      </c>
      <c r="F71" s="15"/>
      <c r="G71" s="15"/>
      <c r="H71" s="15"/>
      <c r="I71" s="15"/>
      <c r="J71" s="15"/>
      <c r="K71" s="15"/>
      <c r="L71" s="15"/>
      <c r="M71" s="15"/>
      <c r="N71" s="15"/>
      <c r="O71" s="12"/>
      <c r="P71"/>
      <c r="Q71" s="13"/>
      <c r="R71" s="21"/>
      <c r="S71" s="13"/>
      <c r="T71" s="21"/>
      <c r="U71" s="15"/>
      <c r="V71" s="1120">
        <f>SUM(V60:V70)</f>
        <v>0</v>
      </c>
      <c r="W71" s="1120">
        <f t="shared" ref="W71:Z71" si="4">SUM(W60:W70)</f>
        <v>0</v>
      </c>
      <c r="X71" s="1120">
        <f t="shared" si="4"/>
        <v>0</v>
      </c>
      <c r="Y71" s="1120">
        <f t="shared" si="4"/>
        <v>0</v>
      </c>
      <c r="Z71" s="1120">
        <f t="shared" si="4"/>
        <v>0</v>
      </c>
    </row>
    <row r="72" spans="2:26">
      <c r="V72" s="399"/>
      <c r="W72" s="399"/>
      <c r="X72" s="399"/>
      <c r="Y72" s="399"/>
      <c r="Z72" s="399"/>
    </row>
    <row r="73" spans="2:26" s="27" customFormat="1" ht="18">
      <c r="B73" s="28" t="s">
        <v>2989</v>
      </c>
      <c r="V73" s="1110"/>
      <c r="W73" s="1110"/>
      <c r="X73" s="1110"/>
      <c r="Y73" s="1110"/>
      <c r="Z73" s="1110"/>
    </row>
    <row r="74" spans="2:26">
      <c r="V74" s="399"/>
      <c r="W74" s="399"/>
      <c r="X74" s="399"/>
      <c r="Y74" s="399"/>
      <c r="Z74" s="399"/>
    </row>
    <row r="75" spans="2:26" s="27" customFormat="1">
      <c r="B75" s="11"/>
      <c r="C75" s="345" t="s">
        <v>72</v>
      </c>
      <c r="V75" s="1110"/>
      <c r="W75" s="1110"/>
      <c r="X75" s="1110"/>
      <c r="Y75" s="1110"/>
      <c r="Z75" s="1110"/>
    </row>
    <row r="76" spans="2:26">
      <c r="V76" s="399"/>
      <c r="W76" s="399"/>
      <c r="X76" s="399"/>
      <c r="Y76" s="399"/>
      <c r="Z76" s="399"/>
    </row>
    <row r="77" spans="2:26" ht="14.5">
      <c r="D77" s="20" t="s">
        <v>177</v>
      </c>
      <c r="E77" s="11" t="s">
        <v>314</v>
      </c>
      <c r="F77" s="15"/>
      <c r="G77" s="15"/>
      <c r="H77" s="15"/>
      <c r="I77" s="15"/>
      <c r="J77" s="15"/>
      <c r="K77" s="15"/>
      <c r="L77" s="15"/>
      <c r="M77" s="15"/>
      <c r="N77" s="15"/>
      <c r="O77" s="12" t="s">
        <v>4440</v>
      </c>
      <c r="P77" t="s">
        <v>3072</v>
      </c>
      <c r="Q77" s="13" t="s">
        <v>184</v>
      </c>
      <c r="R77" s="21" t="s">
        <v>2574</v>
      </c>
      <c r="S77" s="13"/>
      <c r="T77" s="13"/>
      <c r="U77" s="15" t="s">
        <v>185</v>
      </c>
      <c r="V77" s="727"/>
      <c r="W77" s="727"/>
      <c r="X77" s="727"/>
      <c r="Y77" s="727"/>
      <c r="Z77" s="1422"/>
    </row>
    <row r="78" spans="2:26" ht="14.5">
      <c r="D78" s="20" t="s">
        <v>177</v>
      </c>
      <c r="E78" s="11" t="s">
        <v>314</v>
      </c>
      <c r="F78" s="20"/>
      <c r="G78" s="20"/>
      <c r="H78" s="20"/>
      <c r="I78" s="20"/>
      <c r="J78" s="20"/>
      <c r="K78" s="20"/>
      <c r="L78" s="20"/>
      <c r="M78" s="20"/>
      <c r="N78" s="20"/>
      <c r="O78" s="12" t="s">
        <v>4440</v>
      </c>
      <c r="P78" t="s">
        <v>1968</v>
      </c>
      <c r="Q78" s="21" t="s">
        <v>184</v>
      </c>
      <c r="R78" s="21" t="s">
        <v>2574</v>
      </c>
      <c r="S78" s="21"/>
      <c r="T78" s="21"/>
      <c r="U78" s="7" t="s">
        <v>185</v>
      </c>
      <c r="V78" s="727"/>
      <c r="W78" s="727"/>
      <c r="X78" s="727"/>
      <c r="Y78" s="727"/>
      <c r="Z78" s="1422"/>
    </row>
    <row r="79" spans="2:26" ht="14.5">
      <c r="D79" s="20" t="s">
        <v>177</v>
      </c>
      <c r="E79" s="11" t="s">
        <v>314</v>
      </c>
      <c r="F79" s="20"/>
      <c r="G79" s="20"/>
      <c r="H79" s="20"/>
      <c r="I79" s="20"/>
      <c r="J79" s="20"/>
      <c r="K79" s="20"/>
      <c r="L79" s="20"/>
      <c r="M79" s="20"/>
      <c r="N79" s="20"/>
      <c r="O79" s="12" t="s">
        <v>4440</v>
      </c>
      <c r="P79" t="s">
        <v>1967</v>
      </c>
      <c r="Q79" s="21" t="s">
        <v>184</v>
      </c>
      <c r="R79" s="21" t="s">
        <v>2574</v>
      </c>
      <c r="S79" s="21"/>
      <c r="T79" s="21"/>
      <c r="U79" s="7" t="s">
        <v>185</v>
      </c>
      <c r="V79" s="727"/>
      <c r="W79" s="727"/>
      <c r="X79" s="727"/>
      <c r="Y79" s="727"/>
      <c r="Z79" s="1422"/>
    </row>
    <row r="80" spans="2:26" ht="14.5">
      <c r="D80" s="20" t="s">
        <v>177</v>
      </c>
      <c r="E80" s="11" t="s">
        <v>314</v>
      </c>
      <c r="F80" s="20"/>
      <c r="G80" s="20"/>
      <c r="H80" s="20"/>
      <c r="I80" s="20"/>
      <c r="J80" s="20"/>
      <c r="K80" s="20"/>
      <c r="L80" s="20"/>
      <c r="M80" s="20"/>
      <c r="N80" s="20"/>
      <c r="O80" s="12" t="s">
        <v>4440</v>
      </c>
      <c r="P80" t="s">
        <v>1966</v>
      </c>
      <c r="Q80" s="21" t="s">
        <v>184</v>
      </c>
      <c r="R80" s="21" t="s">
        <v>2574</v>
      </c>
      <c r="S80" s="21"/>
      <c r="T80" s="21"/>
      <c r="U80" s="7" t="s">
        <v>185</v>
      </c>
      <c r="V80" s="727"/>
      <c r="W80" s="727"/>
      <c r="X80" s="727"/>
      <c r="Y80" s="727"/>
      <c r="Z80" s="1422"/>
    </row>
    <row r="81" spans="3:26" ht="14.5">
      <c r="D81" s="20" t="s">
        <v>177</v>
      </c>
      <c r="E81" s="11" t="s">
        <v>314</v>
      </c>
      <c r="F81" s="20"/>
      <c r="G81" s="20"/>
      <c r="H81" s="20"/>
      <c r="I81" s="20"/>
      <c r="J81" s="20"/>
      <c r="K81" s="20"/>
      <c r="L81" s="20"/>
      <c r="M81" s="20"/>
      <c r="N81" s="20"/>
      <c r="O81" s="12" t="s">
        <v>4440</v>
      </c>
      <c r="P81" t="s">
        <v>1969</v>
      </c>
      <c r="Q81" s="21" t="s">
        <v>184</v>
      </c>
      <c r="R81" s="21" t="s">
        <v>2574</v>
      </c>
      <c r="S81" s="21"/>
      <c r="T81" s="21"/>
      <c r="U81" s="7" t="s">
        <v>185</v>
      </c>
      <c r="V81" s="727"/>
      <c r="W81" s="727"/>
      <c r="X81" s="727"/>
      <c r="Y81" s="727"/>
      <c r="Z81" s="1422"/>
    </row>
    <row r="82" spans="3:26" ht="14.5">
      <c r="D82" s="20" t="s">
        <v>177</v>
      </c>
      <c r="E82" s="11" t="s">
        <v>314</v>
      </c>
      <c r="F82" s="15"/>
      <c r="G82" s="15"/>
      <c r="H82" s="15"/>
      <c r="I82" s="15"/>
      <c r="J82" s="15"/>
      <c r="K82" s="15"/>
      <c r="L82" s="15"/>
      <c r="M82" s="15"/>
      <c r="N82" s="15"/>
      <c r="O82" s="12" t="s">
        <v>4440</v>
      </c>
      <c r="P82" t="s">
        <v>3073</v>
      </c>
      <c r="Q82" s="13" t="s">
        <v>184</v>
      </c>
      <c r="R82" s="21" t="s">
        <v>2574</v>
      </c>
      <c r="S82" s="13"/>
      <c r="T82" s="13"/>
      <c r="U82" s="15" t="s">
        <v>185</v>
      </c>
      <c r="V82" s="727"/>
      <c r="W82" s="727"/>
      <c r="X82" s="727"/>
      <c r="Y82" s="727"/>
      <c r="Z82" s="1422"/>
    </row>
    <row r="83" spans="3:26" ht="14.5">
      <c r="D83" s="20" t="s">
        <v>177</v>
      </c>
      <c r="E83" s="11" t="s">
        <v>314</v>
      </c>
      <c r="F83" s="15"/>
      <c r="G83" s="15"/>
      <c r="H83" s="15"/>
      <c r="I83" s="15"/>
      <c r="J83" s="15"/>
      <c r="K83" s="15"/>
      <c r="L83" s="15"/>
      <c r="M83" s="15"/>
      <c r="N83" s="15"/>
      <c r="O83" s="12" t="s">
        <v>4440</v>
      </c>
      <c r="P83" t="s">
        <v>1970</v>
      </c>
      <c r="Q83" s="13" t="s">
        <v>184</v>
      </c>
      <c r="R83" s="21" t="s">
        <v>2574</v>
      </c>
      <c r="S83" s="13"/>
      <c r="T83" s="13"/>
      <c r="U83" s="15" t="s">
        <v>185</v>
      </c>
      <c r="V83" s="727"/>
      <c r="W83" s="727"/>
      <c r="X83" s="727"/>
      <c r="Y83" s="727"/>
      <c r="Z83" s="1422"/>
    </row>
    <row r="84" spans="3:26" ht="14.5">
      <c r="D84" s="20" t="s">
        <v>177</v>
      </c>
      <c r="E84" s="11" t="s">
        <v>314</v>
      </c>
      <c r="F84" s="15"/>
      <c r="G84" s="15"/>
      <c r="H84" s="15"/>
      <c r="I84" s="15"/>
      <c r="J84" s="15"/>
      <c r="K84" s="15"/>
      <c r="L84" s="15"/>
      <c r="M84" s="15"/>
      <c r="N84" s="15"/>
      <c r="O84" s="12" t="s">
        <v>4439</v>
      </c>
      <c r="P84" t="s">
        <v>1970</v>
      </c>
      <c r="Q84" s="13" t="s">
        <v>184</v>
      </c>
      <c r="R84" s="21" t="s">
        <v>2574</v>
      </c>
      <c r="S84" s="13"/>
      <c r="T84" s="13"/>
      <c r="U84" s="15" t="s">
        <v>185</v>
      </c>
      <c r="V84" s="727"/>
      <c r="W84" s="727"/>
      <c r="X84" s="727"/>
      <c r="Y84" s="727"/>
      <c r="Z84" s="1422"/>
    </row>
    <row r="85" spans="3:26" ht="14.5">
      <c r="D85" s="20" t="s">
        <v>177</v>
      </c>
      <c r="E85" s="11" t="s">
        <v>314</v>
      </c>
      <c r="F85" s="15"/>
      <c r="G85" s="15"/>
      <c r="H85" s="15"/>
      <c r="I85" s="15"/>
      <c r="J85" s="15"/>
      <c r="K85" s="15"/>
      <c r="L85" s="15"/>
      <c r="M85" s="15"/>
      <c r="N85" s="15"/>
      <c r="O85" s="12" t="s">
        <v>4439</v>
      </c>
      <c r="P85" t="s">
        <v>3072</v>
      </c>
      <c r="Q85" s="13" t="s">
        <v>184</v>
      </c>
      <c r="R85" s="21" t="s">
        <v>2574</v>
      </c>
      <c r="S85" s="13"/>
      <c r="T85" s="13"/>
      <c r="U85" s="15" t="s">
        <v>185</v>
      </c>
      <c r="V85" s="727"/>
      <c r="W85" s="727"/>
      <c r="X85" s="727"/>
      <c r="Y85" s="727"/>
      <c r="Z85" s="1422"/>
    </row>
    <row r="86" spans="3:26" ht="14.5">
      <c r="D86" s="20" t="s">
        <v>177</v>
      </c>
      <c r="E86" s="11" t="s">
        <v>314</v>
      </c>
      <c r="F86" s="15"/>
      <c r="G86" s="15"/>
      <c r="H86" s="15"/>
      <c r="I86" s="15"/>
      <c r="J86" s="15"/>
      <c r="K86" s="15"/>
      <c r="L86" s="15"/>
      <c r="M86" s="15"/>
      <c r="N86" s="15"/>
      <c r="O86" s="12" t="s">
        <v>4439</v>
      </c>
      <c r="P86" t="s">
        <v>3074</v>
      </c>
      <c r="Q86" s="13" t="s">
        <v>184</v>
      </c>
      <c r="R86" s="21" t="s">
        <v>2574</v>
      </c>
      <c r="S86" s="13"/>
      <c r="T86" s="13"/>
      <c r="U86" s="15" t="s">
        <v>185</v>
      </c>
      <c r="V86" s="727"/>
      <c r="W86" s="727"/>
      <c r="X86" s="727"/>
      <c r="Y86" s="727"/>
      <c r="Z86" s="1422"/>
    </row>
    <row r="87" spans="3:26" ht="14.5">
      <c r="D87" s="20" t="s">
        <v>177</v>
      </c>
      <c r="E87" s="11" t="s">
        <v>314</v>
      </c>
      <c r="F87" s="15"/>
      <c r="G87" s="15"/>
      <c r="H87" s="15"/>
      <c r="I87" s="15"/>
      <c r="J87" s="15"/>
      <c r="K87" s="15"/>
      <c r="L87" s="15"/>
      <c r="M87" s="15"/>
      <c r="N87" s="15"/>
      <c r="O87" s="12" t="s">
        <v>4439</v>
      </c>
      <c r="P87" t="s">
        <v>3075</v>
      </c>
      <c r="Q87" s="13" t="s">
        <v>184</v>
      </c>
      <c r="R87" s="21" t="s">
        <v>2574</v>
      </c>
      <c r="S87" s="13"/>
      <c r="T87" s="13"/>
      <c r="U87" s="15" t="s">
        <v>185</v>
      </c>
      <c r="V87" s="727"/>
      <c r="W87" s="727"/>
      <c r="X87" s="727"/>
      <c r="Y87" s="727"/>
      <c r="Z87" s="1422"/>
    </row>
    <row r="88" spans="3:26" ht="14.5">
      <c r="D88" s="9" t="s">
        <v>1544</v>
      </c>
      <c r="F88" s="15"/>
      <c r="G88" s="15"/>
      <c r="H88" s="15"/>
      <c r="I88" s="15"/>
      <c r="J88" s="15"/>
      <c r="K88" s="15"/>
      <c r="L88" s="15"/>
      <c r="M88" s="15"/>
      <c r="N88" s="15"/>
      <c r="O88" s="12"/>
      <c r="P88"/>
      <c r="Q88" s="13"/>
      <c r="R88" s="21"/>
      <c r="S88" s="13"/>
      <c r="T88" s="21"/>
      <c r="U88" s="15"/>
      <c r="V88" s="1120">
        <f>SUM(V77:V87)</f>
        <v>0</v>
      </c>
      <c r="W88" s="1120">
        <f>SUM(W77:W87)</f>
        <v>0</v>
      </c>
      <c r="X88" s="1120">
        <f t="shared" ref="X88:Z88" si="5">SUM(X77:X87)</f>
        <v>0</v>
      </c>
      <c r="Y88" s="1120">
        <f t="shared" si="5"/>
        <v>0</v>
      </c>
      <c r="Z88" s="1120">
        <f t="shared" si="5"/>
        <v>0</v>
      </c>
    </row>
    <row r="89" spans="3:26" s="13" customFormat="1" ht="14.5">
      <c r="C89" s="11"/>
      <c r="D89" s="20"/>
      <c r="E89" s="11"/>
      <c r="F89" s="15"/>
      <c r="G89" s="15"/>
      <c r="H89" s="15"/>
      <c r="I89" s="15"/>
      <c r="J89" s="15"/>
      <c r="K89" s="15"/>
      <c r="L89" s="15"/>
      <c r="M89" s="15"/>
      <c r="N89" s="15"/>
      <c r="O89" s="12"/>
      <c r="P89"/>
      <c r="V89" s="1105"/>
      <c r="W89" s="1105"/>
      <c r="X89" s="1105"/>
      <c r="Y89" s="1105"/>
      <c r="Z89" s="1105"/>
    </row>
    <row r="90" spans="3:26" s="27" customFormat="1">
      <c r="C90" s="345" t="s">
        <v>189</v>
      </c>
      <c r="V90" s="1110"/>
      <c r="W90" s="1110"/>
      <c r="X90" s="1110"/>
      <c r="Y90" s="1110"/>
      <c r="Z90" s="1110"/>
    </row>
    <row r="91" spans="3:26">
      <c r="V91" s="399"/>
      <c r="W91" s="399"/>
      <c r="X91" s="399"/>
      <c r="Y91" s="399"/>
      <c r="Z91" s="399"/>
    </row>
    <row r="92" spans="3:26" ht="14.5">
      <c r="D92" s="20" t="s">
        <v>189</v>
      </c>
      <c r="E92" s="11" t="s">
        <v>314</v>
      </c>
      <c r="F92" s="15"/>
      <c r="G92" s="15"/>
      <c r="H92" s="15"/>
      <c r="I92" s="15"/>
      <c r="J92" s="15"/>
      <c r="K92" s="15"/>
      <c r="L92" s="15"/>
      <c r="M92" s="15"/>
      <c r="N92" s="15"/>
      <c r="O92" s="12" t="s">
        <v>4440</v>
      </c>
      <c r="P92" t="s">
        <v>3072</v>
      </c>
      <c r="Q92" s="13" t="s">
        <v>184</v>
      </c>
      <c r="R92" s="21" t="s">
        <v>2574</v>
      </c>
      <c r="S92" s="13"/>
      <c r="T92" s="13"/>
      <c r="U92" s="15" t="s">
        <v>185</v>
      </c>
      <c r="V92" s="727"/>
      <c r="W92" s="727"/>
      <c r="X92" s="727"/>
      <c r="Y92" s="727"/>
      <c r="Z92" s="1422"/>
    </row>
    <row r="93" spans="3:26" ht="14.5">
      <c r="D93" s="20" t="s">
        <v>189</v>
      </c>
      <c r="E93" s="11" t="s">
        <v>314</v>
      </c>
      <c r="F93" s="20"/>
      <c r="G93" s="20"/>
      <c r="H93" s="20"/>
      <c r="I93" s="20"/>
      <c r="J93" s="20"/>
      <c r="K93" s="20"/>
      <c r="L93" s="20"/>
      <c r="M93" s="20"/>
      <c r="N93" s="20"/>
      <c r="O93" s="12" t="s">
        <v>4440</v>
      </c>
      <c r="P93" t="s">
        <v>1968</v>
      </c>
      <c r="Q93" s="21" t="s">
        <v>184</v>
      </c>
      <c r="R93" s="21" t="s">
        <v>2574</v>
      </c>
      <c r="S93" s="21"/>
      <c r="T93" s="21"/>
      <c r="U93" s="7" t="s">
        <v>185</v>
      </c>
      <c r="V93" s="727"/>
      <c r="W93" s="727"/>
      <c r="X93" s="727"/>
      <c r="Y93" s="727"/>
      <c r="Z93" s="1422"/>
    </row>
    <row r="94" spans="3:26" ht="14.5">
      <c r="D94" s="20" t="s">
        <v>189</v>
      </c>
      <c r="E94" s="11" t="s">
        <v>314</v>
      </c>
      <c r="F94" s="20"/>
      <c r="G94" s="20"/>
      <c r="H94" s="20"/>
      <c r="I94" s="20"/>
      <c r="J94" s="20"/>
      <c r="K94" s="20"/>
      <c r="L94" s="20"/>
      <c r="M94" s="20"/>
      <c r="N94" s="20"/>
      <c r="O94" s="12" t="s">
        <v>4440</v>
      </c>
      <c r="P94" t="s">
        <v>1967</v>
      </c>
      <c r="Q94" s="21" t="s">
        <v>184</v>
      </c>
      <c r="R94" s="21" t="s">
        <v>2574</v>
      </c>
      <c r="S94" s="21"/>
      <c r="T94" s="21"/>
      <c r="U94" s="7" t="s">
        <v>185</v>
      </c>
      <c r="V94" s="727"/>
      <c r="W94" s="727"/>
      <c r="X94" s="727"/>
      <c r="Y94" s="727"/>
      <c r="Z94" s="1422"/>
    </row>
    <row r="95" spans="3:26" ht="14.5">
      <c r="D95" s="20" t="s">
        <v>189</v>
      </c>
      <c r="E95" s="11" t="s">
        <v>314</v>
      </c>
      <c r="F95" s="20"/>
      <c r="G95" s="20"/>
      <c r="H95" s="20"/>
      <c r="I95" s="20"/>
      <c r="J95" s="20"/>
      <c r="K95" s="20"/>
      <c r="L95" s="20"/>
      <c r="M95" s="20"/>
      <c r="N95" s="20"/>
      <c r="O95" s="12" t="s">
        <v>4440</v>
      </c>
      <c r="P95" t="s">
        <v>1966</v>
      </c>
      <c r="Q95" s="21" t="s">
        <v>184</v>
      </c>
      <c r="R95" s="21" t="s">
        <v>2574</v>
      </c>
      <c r="S95" s="21"/>
      <c r="T95" s="21"/>
      <c r="U95" s="7" t="s">
        <v>185</v>
      </c>
      <c r="V95" s="727"/>
      <c r="W95" s="727"/>
      <c r="X95" s="727"/>
      <c r="Y95" s="727"/>
      <c r="Z95" s="1422"/>
    </row>
    <row r="96" spans="3:26" ht="14.5">
      <c r="D96" s="20" t="s">
        <v>189</v>
      </c>
      <c r="E96" s="11" t="s">
        <v>314</v>
      </c>
      <c r="F96" s="20"/>
      <c r="G96" s="20"/>
      <c r="H96" s="20"/>
      <c r="I96" s="20"/>
      <c r="J96" s="20"/>
      <c r="K96" s="20"/>
      <c r="L96" s="20"/>
      <c r="M96" s="20"/>
      <c r="N96" s="20"/>
      <c r="O96" s="12" t="s">
        <v>4440</v>
      </c>
      <c r="P96" t="s">
        <v>1969</v>
      </c>
      <c r="Q96" s="21" t="s">
        <v>184</v>
      </c>
      <c r="R96" s="21" t="s">
        <v>2574</v>
      </c>
      <c r="S96" s="21"/>
      <c r="T96" s="21"/>
      <c r="U96" s="7" t="s">
        <v>185</v>
      </c>
      <c r="V96" s="727"/>
      <c r="W96" s="727"/>
      <c r="X96" s="727"/>
      <c r="Y96" s="727"/>
      <c r="Z96" s="1422"/>
    </row>
    <row r="97" spans="2:26" ht="14.5">
      <c r="D97" s="20" t="s">
        <v>189</v>
      </c>
      <c r="E97" s="11" t="s">
        <v>314</v>
      </c>
      <c r="F97" s="15"/>
      <c r="G97" s="15"/>
      <c r="H97" s="15"/>
      <c r="I97" s="15"/>
      <c r="J97" s="15"/>
      <c r="K97" s="15"/>
      <c r="L97" s="15"/>
      <c r="M97" s="15"/>
      <c r="N97" s="15"/>
      <c r="O97" s="12" t="s">
        <v>4440</v>
      </c>
      <c r="P97" t="s">
        <v>3073</v>
      </c>
      <c r="Q97" s="13" t="s">
        <v>184</v>
      </c>
      <c r="R97" s="21" t="s">
        <v>2574</v>
      </c>
      <c r="S97" s="13"/>
      <c r="T97" s="13"/>
      <c r="U97" s="15" t="s">
        <v>185</v>
      </c>
      <c r="V97" s="727"/>
      <c r="W97" s="727"/>
      <c r="X97" s="727"/>
      <c r="Y97" s="727"/>
      <c r="Z97" s="1422"/>
    </row>
    <row r="98" spans="2:26" ht="14.5">
      <c r="D98" s="20" t="s">
        <v>189</v>
      </c>
      <c r="E98" s="11" t="s">
        <v>314</v>
      </c>
      <c r="F98" s="15"/>
      <c r="G98" s="15"/>
      <c r="H98" s="15"/>
      <c r="I98" s="15"/>
      <c r="J98" s="15"/>
      <c r="K98" s="15"/>
      <c r="L98" s="15"/>
      <c r="M98" s="15"/>
      <c r="N98" s="15"/>
      <c r="O98" s="12" t="s">
        <v>4440</v>
      </c>
      <c r="P98" t="s">
        <v>1970</v>
      </c>
      <c r="Q98" s="13" t="s">
        <v>184</v>
      </c>
      <c r="R98" s="21" t="s">
        <v>2574</v>
      </c>
      <c r="S98" s="13"/>
      <c r="T98" s="13"/>
      <c r="U98" s="15" t="s">
        <v>185</v>
      </c>
      <c r="V98" s="727"/>
      <c r="W98" s="727"/>
      <c r="X98" s="727"/>
      <c r="Y98" s="727"/>
      <c r="Z98" s="1422"/>
    </row>
    <row r="99" spans="2:26" ht="14.5">
      <c r="D99" s="20" t="s">
        <v>189</v>
      </c>
      <c r="E99" s="11" t="s">
        <v>314</v>
      </c>
      <c r="F99" s="15"/>
      <c r="G99" s="15"/>
      <c r="H99" s="15"/>
      <c r="I99" s="15"/>
      <c r="J99" s="15"/>
      <c r="K99" s="15"/>
      <c r="L99" s="15"/>
      <c r="M99" s="15"/>
      <c r="N99" s="15"/>
      <c r="O99" s="12" t="s">
        <v>4439</v>
      </c>
      <c r="P99" t="s">
        <v>1970</v>
      </c>
      <c r="Q99" s="13" t="s">
        <v>184</v>
      </c>
      <c r="R99" s="21" t="s">
        <v>2574</v>
      </c>
      <c r="S99" s="13"/>
      <c r="T99" s="13"/>
      <c r="U99" s="15" t="s">
        <v>185</v>
      </c>
      <c r="V99" s="727"/>
      <c r="W99" s="727"/>
      <c r="X99" s="727"/>
      <c r="Y99" s="727"/>
      <c r="Z99" s="1422"/>
    </row>
    <row r="100" spans="2:26" ht="14.5">
      <c r="D100" s="20" t="s">
        <v>189</v>
      </c>
      <c r="E100" s="11" t="s">
        <v>314</v>
      </c>
      <c r="F100" s="15"/>
      <c r="G100" s="15"/>
      <c r="H100" s="15"/>
      <c r="I100" s="15"/>
      <c r="J100" s="15"/>
      <c r="K100" s="15"/>
      <c r="L100" s="15"/>
      <c r="M100" s="15"/>
      <c r="N100" s="15"/>
      <c r="O100" s="12" t="s">
        <v>4439</v>
      </c>
      <c r="P100" t="s">
        <v>3072</v>
      </c>
      <c r="Q100" s="13" t="s">
        <v>184</v>
      </c>
      <c r="R100" s="21" t="s">
        <v>2574</v>
      </c>
      <c r="S100" s="13"/>
      <c r="T100" s="13"/>
      <c r="U100" s="15" t="s">
        <v>185</v>
      </c>
      <c r="V100" s="727"/>
      <c r="W100" s="727"/>
      <c r="X100" s="727"/>
      <c r="Y100" s="727"/>
      <c r="Z100" s="1422"/>
    </row>
    <row r="101" spans="2:26" ht="14.5">
      <c r="D101" s="20" t="s">
        <v>189</v>
      </c>
      <c r="E101" s="11" t="s">
        <v>314</v>
      </c>
      <c r="F101" s="15"/>
      <c r="G101" s="15"/>
      <c r="H101" s="15"/>
      <c r="I101" s="15"/>
      <c r="J101" s="15"/>
      <c r="K101" s="15"/>
      <c r="L101" s="15"/>
      <c r="M101" s="15"/>
      <c r="N101" s="15"/>
      <c r="O101" s="12" t="s">
        <v>4439</v>
      </c>
      <c r="P101" t="s">
        <v>3074</v>
      </c>
      <c r="Q101" s="13" t="s">
        <v>184</v>
      </c>
      <c r="R101" s="21" t="s">
        <v>2574</v>
      </c>
      <c r="S101" s="13"/>
      <c r="T101" s="13"/>
      <c r="U101" s="15" t="s">
        <v>185</v>
      </c>
      <c r="V101" s="727"/>
      <c r="W101" s="727"/>
      <c r="X101" s="727"/>
      <c r="Y101" s="727"/>
      <c r="Z101" s="1422"/>
    </row>
    <row r="102" spans="2:26" ht="14.5">
      <c r="D102" s="20" t="s">
        <v>189</v>
      </c>
      <c r="E102" s="11" t="s">
        <v>314</v>
      </c>
      <c r="F102" s="15"/>
      <c r="G102" s="15"/>
      <c r="H102" s="15"/>
      <c r="I102" s="15"/>
      <c r="J102" s="15"/>
      <c r="K102" s="15"/>
      <c r="L102" s="15"/>
      <c r="M102" s="15"/>
      <c r="N102" s="15"/>
      <c r="O102" s="12" t="s">
        <v>4439</v>
      </c>
      <c r="P102" t="s">
        <v>3075</v>
      </c>
      <c r="Q102" s="13" t="s">
        <v>184</v>
      </c>
      <c r="R102" s="21" t="s">
        <v>2574</v>
      </c>
      <c r="S102" s="13"/>
      <c r="T102" s="13"/>
      <c r="U102" s="15" t="s">
        <v>185</v>
      </c>
      <c r="V102" s="727"/>
      <c r="W102" s="727"/>
      <c r="X102" s="727"/>
      <c r="Y102" s="727"/>
      <c r="Z102" s="1422"/>
    </row>
    <row r="103" spans="2:26" ht="14.5">
      <c r="D103" s="9" t="s">
        <v>1544</v>
      </c>
      <c r="F103" s="15"/>
      <c r="G103" s="15"/>
      <c r="H103" s="15"/>
      <c r="I103" s="15"/>
      <c r="J103" s="15"/>
      <c r="K103" s="15"/>
      <c r="L103" s="15"/>
      <c r="M103" s="15"/>
      <c r="N103" s="15"/>
      <c r="O103" s="12"/>
      <c r="P103"/>
      <c r="Q103" s="13"/>
      <c r="R103" s="21"/>
      <c r="S103" s="13"/>
      <c r="T103" s="21"/>
      <c r="U103" s="15"/>
      <c r="V103" s="1120">
        <f>SUM(V92:V102)</f>
        <v>0</v>
      </c>
      <c r="W103" s="1120">
        <v>0</v>
      </c>
      <c r="X103" s="1120">
        <f t="shared" ref="X103:Z103" si="6">SUM(X92:X102)</f>
        <v>0</v>
      </c>
      <c r="Y103" s="1120">
        <f t="shared" si="6"/>
        <v>0</v>
      </c>
      <c r="Z103" s="1120">
        <f t="shared" si="6"/>
        <v>0</v>
      </c>
    </row>
    <row r="104" spans="2:26" s="13" customFormat="1" ht="14.5">
      <c r="B104" s="11"/>
      <c r="C104" s="11"/>
      <c r="D104" s="20"/>
      <c r="E104" s="11"/>
      <c r="F104" s="15"/>
      <c r="G104" s="15"/>
      <c r="H104" s="15"/>
      <c r="I104" s="15"/>
      <c r="J104" s="15"/>
      <c r="K104" s="15"/>
      <c r="L104" s="15"/>
      <c r="M104" s="15"/>
      <c r="N104" s="15"/>
      <c r="O104" s="12"/>
      <c r="P104"/>
      <c r="V104" s="1105"/>
      <c r="W104" s="1105"/>
      <c r="X104" s="1105"/>
      <c r="Y104" s="1105"/>
      <c r="Z104" s="1105"/>
    </row>
    <row r="105" spans="2:26" s="27" customFormat="1" ht="18">
      <c r="B105" s="28" t="s">
        <v>3077</v>
      </c>
      <c r="V105" s="1110"/>
      <c r="W105" s="1110"/>
      <c r="X105" s="1110"/>
      <c r="Y105" s="1110"/>
      <c r="Z105" s="1110"/>
    </row>
    <row r="106" spans="2:26">
      <c r="V106" s="399"/>
      <c r="W106" s="399"/>
      <c r="X106" s="399"/>
      <c r="Y106" s="399"/>
      <c r="Z106" s="399"/>
    </row>
    <row r="107" spans="2:26" s="27" customFormat="1">
      <c r="B107" s="11"/>
      <c r="C107" s="345" t="s">
        <v>72</v>
      </c>
      <c r="V107" s="1110"/>
      <c r="W107" s="1110"/>
      <c r="X107" s="1110"/>
      <c r="Y107" s="1110"/>
      <c r="Z107" s="1110"/>
    </row>
    <row r="108" spans="2:26">
      <c r="V108" s="399"/>
      <c r="W108" s="399"/>
      <c r="X108" s="399"/>
      <c r="Y108" s="399"/>
      <c r="Z108" s="399"/>
    </row>
    <row r="109" spans="2:26" ht="14.5">
      <c r="D109" s="20" t="s">
        <v>177</v>
      </c>
      <c r="E109" s="11" t="s">
        <v>314</v>
      </c>
      <c r="F109" s="15"/>
      <c r="G109" s="15"/>
      <c r="H109" s="15"/>
      <c r="I109" s="15"/>
      <c r="J109" s="15"/>
      <c r="K109" s="15"/>
      <c r="L109" s="15"/>
      <c r="M109" s="15"/>
      <c r="N109" s="15"/>
      <c r="O109" s="12" t="s">
        <v>3078</v>
      </c>
      <c r="P109" t="s">
        <v>3072</v>
      </c>
      <c r="Q109" s="13" t="s">
        <v>184</v>
      </c>
      <c r="R109" s="21"/>
      <c r="S109" s="21"/>
      <c r="T109" s="21" t="s">
        <v>2553</v>
      </c>
      <c r="U109" s="7" t="s">
        <v>185</v>
      </c>
      <c r="V109" s="1118">
        <f t="shared" ref="V109:Z119" si="7">SUM(V45,V77)</f>
        <v>0</v>
      </c>
      <c r="W109" s="1118">
        <f t="shared" si="7"/>
        <v>0</v>
      </c>
      <c r="X109" s="1118">
        <f t="shared" si="7"/>
        <v>0</v>
      </c>
      <c r="Y109" s="1118">
        <f t="shared" si="7"/>
        <v>0</v>
      </c>
      <c r="Z109" s="1118">
        <f t="shared" si="7"/>
        <v>0</v>
      </c>
    </row>
    <row r="110" spans="2:26" ht="14.5">
      <c r="D110" s="20" t="s">
        <v>177</v>
      </c>
      <c r="E110" s="11" t="s">
        <v>314</v>
      </c>
      <c r="F110" s="20"/>
      <c r="G110" s="20"/>
      <c r="H110" s="20"/>
      <c r="I110" s="20"/>
      <c r="J110" s="20"/>
      <c r="K110" s="20"/>
      <c r="L110" s="20"/>
      <c r="M110" s="20"/>
      <c r="N110" s="20"/>
      <c r="O110" s="12" t="s">
        <v>3078</v>
      </c>
      <c r="P110" t="s">
        <v>1968</v>
      </c>
      <c r="Q110" s="21" t="s">
        <v>184</v>
      </c>
      <c r="R110" s="21"/>
      <c r="S110" s="21"/>
      <c r="T110" s="21" t="s">
        <v>2553</v>
      </c>
      <c r="U110" s="7" t="s">
        <v>185</v>
      </c>
      <c r="V110" s="1118">
        <f t="shared" si="7"/>
        <v>0</v>
      </c>
      <c r="W110" s="1118">
        <f t="shared" si="7"/>
        <v>0</v>
      </c>
      <c r="X110" s="1118">
        <f t="shared" si="7"/>
        <v>0</v>
      </c>
      <c r="Y110" s="1118">
        <f t="shared" si="7"/>
        <v>0</v>
      </c>
      <c r="Z110" s="1118">
        <f t="shared" si="7"/>
        <v>0</v>
      </c>
    </row>
    <row r="111" spans="2:26" ht="14.5">
      <c r="D111" s="20" t="s">
        <v>177</v>
      </c>
      <c r="E111" s="11" t="s">
        <v>314</v>
      </c>
      <c r="F111" s="20"/>
      <c r="G111" s="20"/>
      <c r="H111" s="20"/>
      <c r="I111" s="20"/>
      <c r="J111" s="20"/>
      <c r="K111" s="20"/>
      <c r="L111" s="20"/>
      <c r="M111" s="20"/>
      <c r="N111" s="20"/>
      <c r="O111" s="12" t="s">
        <v>3078</v>
      </c>
      <c r="P111" t="s">
        <v>1967</v>
      </c>
      <c r="Q111" s="21" t="s">
        <v>184</v>
      </c>
      <c r="R111" s="21"/>
      <c r="S111" s="21"/>
      <c r="T111" s="21" t="s">
        <v>2553</v>
      </c>
      <c r="U111" s="7" t="s">
        <v>185</v>
      </c>
      <c r="V111" s="1118">
        <f t="shared" si="7"/>
        <v>0</v>
      </c>
      <c r="W111" s="1118">
        <f t="shared" si="7"/>
        <v>0</v>
      </c>
      <c r="X111" s="1118">
        <f t="shared" si="7"/>
        <v>0</v>
      </c>
      <c r="Y111" s="1118">
        <f t="shared" si="7"/>
        <v>0</v>
      </c>
      <c r="Z111" s="1118">
        <f t="shared" si="7"/>
        <v>0</v>
      </c>
    </row>
    <row r="112" spans="2:26" ht="14.5">
      <c r="D112" s="20" t="s">
        <v>177</v>
      </c>
      <c r="E112" s="11" t="s">
        <v>314</v>
      </c>
      <c r="F112" s="20"/>
      <c r="G112" s="20"/>
      <c r="H112" s="20"/>
      <c r="I112" s="20"/>
      <c r="J112" s="20"/>
      <c r="K112" s="20"/>
      <c r="L112" s="20"/>
      <c r="M112" s="20"/>
      <c r="N112" s="20"/>
      <c r="O112" s="12" t="s">
        <v>3078</v>
      </c>
      <c r="P112" t="s">
        <v>1966</v>
      </c>
      <c r="Q112" s="21" t="s">
        <v>184</v>
      </c>
      <c r="R112" s="21"/>
      <c r="S112" s="21"/>
      <c r="T112" s="21" t="s">
        <v>2553</v>
      </c>
      <c r="U112" s="7" t="s">
        <v>185</v>
      </c>
      <c r="V112" s="1118">
        <f t="shared" si="7"/>
        <v>0</v>
      </c>
      <c r="W112" s="1118">
        <f t="shared" si="7"/>
        <v>0</v>
      </c>
      <c r="X112" s="1118">
        <f t="shared" si="7"/>
        <v>0</v>
      </c>
      <c r="Y112" s="1118">
        <f t="shared" si="7"/>
        <v>0</v>
      </c>
      <c r="Z112" s="1118">
        <f t="shared" si="7"/>
        <v>0</v>
      </c>
    </row>
    <row r="113" spans="3:26" ht="14.5">
      <c r="D113" s="20" t="s">
        <v>177</v>
      </c>
      <c r="E113" s="11" t="s">
        <v>314</v>
      </c>
      <c r="F113" s="20"/>
      <c r="G113" s="20"/>
      <c r="H113" s="20"/>
      <c r="I113" s="20"/>
      <c r="J113" s="20"/>
      <c r="K113" s="20"/>
      <c r="L113" s="20"/>
      <c r="M113" s="20"/>
      <c r="N113" s="20"/>
      <c r="O113" s="12" t="s">
        <v>3078</v>
      </c>
      <c r="P113" t="s">
        <v>1969</v>
      </c>
      <c r="Q113" s="21" t="s">
        <v>184</v>
      </c>
      <c r="R113" s="21"/>
      <c r="S113" s="21"/>
      <c r="T113" s="21" t="s">
        <v>2553</v>
      </c>
      <c r="U113" s="7" t="s">
        <v>185</v>
      </c>
      <c r="V113" s="1118">
        <f t="shared" si="7"/>
        <v>0</v>
      </c>
      <c r="W113" s="1118">
        <f t="shared" si="7"/>
        <v>0</v>
      </c>
      <c r="X113" s="1118">
        <f t="shared" si="7"/>
        <v>0</v>
      </c>
      <c r="Y113" s="1118">
        <f t="shared" si="7"/>
        <v>0</v>
      </c>
      <c r="Z113" s="1118">
        <f t="shared" si="7"/>
        <v>0</v>
      </c>
    </row>
    <row r="114" spans="3:26" ht="14.5">
      <c r="D114" s="20" t="s">
        <v>177</v>
      </c>
      <c r="E114" s="11" t="s">
        <v>314</v>
      </c>
      <c r="F114" s="15"/>
      <c r="G114" s="15"/>
      <c r="H114" s="15"/>
      <c r="I114" s="15"/>
      <c r="J114" s="15"/>
      <c r="K114" s="15"/>
      <c r="L114" s="15"/>
      <c r="M114" s="15"/>
      <c r="N114" s="15"/>
      <c r="O114" s="12" t="s">
        <v>3078</v>
      </c>
      <c r="P114" t="s">
        <v>3073</v>
      </c>
      <c r="Q114" s="13" t="s">
        <v>184</v>
      </c>
      <c r="R114" s="21"/>
      <c r="S114" s="13"/>
      <c r="T114" s="21" t="s">
        <v>2553</v>
      </c>
      <c r="U114" s="15" t="s">
        <v>185</v>
      </c>
      <c r="V114" s="1118">
        <f t="shared" si="7"/>
        <v>0</v>
      </c>
      <c r="W114" s="1118">
        <f t="shared" si="7"/>
        <v>0</v>
      </c>
      <c r="X114" s="1118">
        <f t="shared" si="7"/>
        <v>0</v>
      </c>
      <c r="Y114" s="1118">
        <f t="shared" si="7"/>
        <v>0</v>
      </c>
      <c r="Z114" s="1118">
        <f t="shared" si="7"/>
        <v>0</v>
      </c>
    </row>
    <row r="115" spans="3:26" ht="14.5">
      <c r="D115" s="20" t="s">
        <v>177</v>
      </c>
      <c r="E115" s="11" t="s">
        <v>314</v>
      </c>
      <c r="F115" s="15"/>
      <c r="G115" s="15"/>
      <c r="H115" s="15"/>
      <c r="I115" s="15"/>
      <c r="J115" s="15"/>
      <c r="K115" s="15"/>
      <c r="L115" s="15"/>
      <c r="M115" s="15"/>
      <c r="N115" s="15"/>
      <c r="O115" s="12" t="s">
        <v>4440</v>
      </c>
      <c r="P115" t="s">
        <v>1970</v>
      </c>
      <c r="Q115" s="13" t="s">
        <v>184</v>
      </c>
      <c r="R115" s="21"/>
      <c r="S115" s="13"/>
      <c r="T115" s="21" t="s">
        <v>2553</v>
      </c>
      <c r="U115" s="15" t="s">
        <v>185</v>
      </c>
      <c r="V115" s="1118">
        <f t="shared" si="7"/>
        <v>0</v>
      </c>
      <c r="W115" s="1118">
        <f t="shared" si="7"/>
        <v>0</v>
      </c>
      <c r="X115" s="1118">
        <f t="shared" si="7"/>
        <v>0</v>
      </c>
      <c r="Y115" s="1118">
        <f t="shared" si="7"/>
        <v>0</v>
      </c>
      <c r="Z115" s="1118">
        <f t="shared" si="7"/>
        <v>0</v>
      </c>
    </row>
    <row r="116" spans="3:26" ht="14.5">
      <c r="D116" s="20" t="s">
        <v>177</v>
      </c>
      <c r="E116" s="11" t="s">
        <v>314</v>
      </c>
      <c r="F116" s="15"/>
      <c r="G116" s="15"/>
      <c r="H116" s="15"/>
      <c r="I116" s="15"/>
      <c r="J116" s="15"/>
      <c r="K116" s="15"/>
      <c r="L116" s="15"/>
      <c r="M116" s="15"/>
      <c r="N116" s="15"/>
      <c r="O116" s="12" t="s">
        <v>3079</v>
      </c>
      <c r="P116" t="s">
        <v>1970</v>
      </c>
      <c r="Q116" s="13" t="s">
        <v>184</v>
      </c>
      <c r="R116" s="21"/>
      <c r="S116" s="13"/>
      <c r="T116" s="21" t="s">
        <v>2553</v>
      </c>
      <c r="U116" s="15" t="s">
        <v>185</v>
      </c>
      <c r="V116" s="1118">
        <f t="shared" si="7"/>
        <v>0</v>
      </c>
      <c r="W116" s="1118">
        <f t="shared" si="7"/>
        <v>0</v>
      </c>
      <c r="X116" s="1118">
        <f t="shared" si="7"/>
        <v>0</v>
      </c>
      <c r="Y116" s="1118">
        <f t="shared" si="7"/>
        <v>0</v>
      </c>
      <c r="Z116" s="1118">
        <f t="shared" si="7"/>
        <v>0</v>
      </c>
    </row>
    <row r="117" spans="3:26" ht="14.5">
      <c r="D117" s="20" t="s">
        <v>177</v>
      </c>
      <c r="E117" s="11" t="s">
        <v>314</v>
      </c>
      <c r="F117" s="15"/>
      <c r="G117" s="15"/>
      <c r="H117" s="15"/>
      <c r="I117" s="15"/>
      <c r="J117" s="15"/>
      <c r="K117" s="15"/>
      <c r="L117" s="15"/>
      <c r="M117" s="15"/>
      <c r="N117" s="15"/>
      <c r="O117" s="12" t="s">
        <v>3079</v>
      </c>
      <c r="P117" t="s">
        <v>3072</v>
      </c>
      <c r="Q117" s="13" t="s">
        <v>184</v>
      </c>
      <c r="R117" s="21"/>
      <c r="S117" s="13"/>
      <c r="T117" s="21" t="s">
        <v>2553</v>
      </c>
      <c r="U117" s="15" t="s">
        <v>185</v>
      </c>
      <c r="V117" s="1118">
        <f t="shared" si="7"/>
        <v>0</v>
      </c>
      <c r="W117" s="1118">
        <f t="shared" si="7"/>
        <v>0</v>
      </c>
      <c r="X117" s="1118">
        <f t="shared" si="7"/>
        <v>0</v>
      </c>
      <c r="Y117" s="1118">
        <f t="shared" si="7"/>
        <v>0</v>
      </c>
      <c r="Z117" s="1118">
        <f t="shared" si="7"/>
        <v>0</v>
      </c>
    </row>
    <row r="118" spans="3:26" ht="14.5">
      <c r="D118" s="20" t="s">
        <v>177</v>
      </c>
      <c r="E118" s="11" t="s">
        <v>314</v>
      </c>
      <c r="F118" s="15"/>
      <c r="G118" s="15"/>
      <c r="H118" s="15"/>
      <c r="I118" s="15"/>
      <c r="J118" s="15"/>
      <c r="K118" s="15"/>
      <c r="L118" s="15"/>
      <c r="M118" s="15"/>
      <c r="N118" s="15"/>
      <c r="O118" s="12" t="s">
        <v>3079</v>
      </c>
      <c r="P118" t="s">
        <v>3074</v>
      </c>
      <c r="Q118" s="13" t="s">
        <v>184</v>
      </c>
      <c r="R118" s="21"/>
      <c r="S118" s="13"/>
      <c r="T118" s="21" t="s">
        <v>2553</v>
      </c>
      <c r="U118" s="15" t="s">
        <v>185</v>
      </c>
      <c r="V118" s="1118">
        <f t="shared" si="7"/>
        <v>0</v>
      </c>
      <c r="W118" s="1118">
        <f t="shared" si="7"/>
        <v>0</v>
      </c>
      <c r="X118" s="1118">
        <f t="shared" si="7"/>
        <v>0</v>
      </c>
      <c r="Y118" s="1118">
        <f t="shared" si="7"/>
        <v>0</v>
      </c>
      <c r="Z118" s="1118">
        <f t="shared" si="7"/>
        <v>0</v>
      </c>
    </row>
    <row r="119" spans="3:26" ht="14.5">
      <c r="D119" s="20" t="s">
        <v>177</v>
      </c>
      <c r="E119" s="11" t="s">
        <v>314</v>
      </c>
      <c r="F119" s="15"/>
      <c r="G119" s="15"/>
      <c r="H119" s="15"/>
      <c r="I119" s="15"/>
      <c r="J119" s="15"/>
      <c r="K119" s="15"/>
      <c r="L119" s="15"/>
      <c r="M119" s="15"/>
      <c r="N119" s="15"/>
      <c r="O119" s="12" t="s">
        <v>3079</v>
      </c>
      <c r="P119" t="s">
        <v>3075</v>
      </c>
      <c r="Q119" s="13" t="s">
        <v>184</v>
      </c>
      <c r="R119" s="21"/>
      <c r="S119" s="13"/>
      <c r="T119" s="21" t="s">
        <v>2553</v>
      </c>
      <c r="U119" s="15" t="s">
        <v>185</v>
      </c>
      <c r="V119" s="1118">
        <f t="shared" si="7"/>
        <v>0</v>
      </c>
      <c r="W119" s="1118">
        <f t="shared" si="7"/>
        <v>0</v>
      </c>
      <c r="X119" s="1118">
        <f t="shared" si="7"/>
        <v>0</v>
      </c>
      <c r="Y119" s="1118">
        <f t="shared" si="7"/>
        <v>0</v>
      </c>
      <c r="Z119" s="1118">
        <f t="shared" si="7"/>
        <v>0</v>
      </c>
    </row>
    <row r="120" spans="3:26" ht="14.5">
      <c r="D120" s="9" t="s">
        <v>1544</v>
      </c>
      <c r="F120" s="15"/>
      <c r="G120" s="15"/>
      <c r="H120" s="15"/>
      <c r="I120" s="15"/>
      <c r="J120" s="15"/>
      <c r="K120" s="15"/>
      <c r="L120" s="15"/>
      <c r="M120" s="15"/>
      <c r="N120" s="15"/>
      <c r="O120" s="12"/>
      <c r="P120"/>
      <c r="Q120" s="13"/>
      <c r="R120" s="21"/>
      <c r="S120" s="13"/>
      <c r="T120" s="116" t="s">
        <v>2553</v>
      </c>
      <c r="U120" s="30" t="s">
        <v>185</v>
      </c>
      <c r="V120" s="1120">
        <f>SUM(V109:V119)</f>
        <v>0</v>
      </c>
      <c r="W120" s="1120">
        <f t="shared" ref="W120:Z120" si="8">SUM(W109:W119)</f>
        <v>0</v>
      </c>
      <c r="X120" s="1120">
        <f t="shared" si="8"/>
        <v>0</v>
      </c>
      <c r="Y120" s="1120">
        <f t="shared" si="8"/>
        <v>0</v>
      </c>
      <c r="Z120" s="1120">
        <f t="shared" si="8"/>
        <v>0</v>
      </c>
    </row>
    <row r="121" spans="3:26" s="13" customFormat="1" ht="14.5">
      <c r="C121" s="11"/>
      <c r="D121" s="20"/>
      <c r="E121" s="11"/>
      <c r="F121" s="15"/>
      <c r="G121" s="15"/>
      <c r="H121" s="15"/>
      <c r="I121" s="15"/>
      <c r="J121" s="15"/>
      <c r="K121" s="15"/>
      <c r="L121" s="15"/>
      <c r="M121" s="15"/>
      <c r="N121" s="15"/>
      <c r="O121" s="12"/>
      <c r="P121"/>
      <c r="V121" s="1105"/>
      <c r="W121" s="1105"/>
      <c r="X121" s="1105"/>
      <c r="Y121" s="1105"/>
      <c r="Z121" s="1105"/>
    </row>
    <row r="122" spans="3:26" s="27" customFormat="1">
      <c r="C122" s="345" t="s">
        <v>189</v>
      </c>
      <c r="V122" s="1110"/>
      <c r="W122" s="1110"/>
      <c r="X122" s="1110"/>
      <c r="Y122" s="1110"/>
      <c r="Z122" s="1110"/>
    </row>
    <row r="123" spans="3:26">
      <c r="V123" s="399"/>
      <c r="W123" s="399"/>
      <c r="X123" s="399"/>
      <c r="Y123" s="399"/>
      <c r="Z123" s="399"/>
    </row>
    <row r="124" spans="3:26" ht="14.5">
      <c r="D124" s="20" t="s">
        <v>189</v>
      </c>
      <c r="E124" s="11" t="s">
        <v>314</v>
      </c>
      <c r="F124" s="15"/>
      <c r="G124" s="15"/>
      <c r="H124" s="15"/>
      <c r="I124" s="15"/>
      <c r="J124" s="15"/>
      <c r="K124" s="15"/>
      <c r="L124" s="15"/>
      <c r="M124" s="15"/>
      <c r="N124" s="15"/>
      <c r="O124" s="12" t="s">
        <v>3078</v>
      </c>
      <c r="P124" t="s">
        <v>3072</v>
      </c>
      <c r="Q124" s="13" t="s">
        <v>184</v>
      </c>
      <c r="R124" s="21"/>
      <c r="S124" s="21"/>
      <c r="T124" s="21" t="s">
        <v>2553</v>
      </c>
      <c r="U124" s="7" t="s">
        <v>185</v>
      </c>
      <c r="V124" s="1118">
        <f t="shared" ref="V124:Z134" si="9">SUM(V60,V92)</f>
        <v>0</v>
      </c>
      <c r="W124" s="1118">
        <f t="shared" si="9"/>
        <v>0</v>
      </c>
      <c r="X124" s="1118">
        <f t="shared" si="9"/>
        <v>0</v>
      </c>
      <c r="Y124" s="1118">
        <f t="shared" si="9"/>
        <v>0</v>
      </c>
      <c r="Z124" s="1118">
        <f t="shared" si="9"/>
        <v>0</v>
      </c>
    </row>
    <row r="125" spans="3:26" ht="14.5">
      <c r="D125" s="20" t="s">
        <v>189</v>
      </c>
      <c r="E125" s="11" t="s">
        <v>314</v>
      </c>
      <c r="F125" s="20"/>
      <c r="G125" s="20"/>
      <c r="H125" s="20"/>
      <c r="I125" s="20"/>
      <c r="J125" s="20"/>
      <c r="K125" s="20"/>
      <c r="L125" s="20"/>
      <c r="M125" s="20"/>
      <c r="N125" s="20"/>
      <c r="O125" s="12" t="s">
        <v>3078</v>
      </c>
      <c r="P125" t="s">
        <v>1968</v>
      </c>
      <c r="Q125" s="21" t="s">
        <v>184</v>
      </c>
      <c r="R125" s="21"/>
      <c r="S125" s="21"/>
      <c r="T125" s="21" t="s">
        <v>2553</v>
      </c>
      <c r="U125" s="7" t="s">
        <v>185</v>
      </c>
      <c r="V125" s="1118">
        <f t="shared" si="9"/>
        <v>0</v>
      </c>
      <c r="W125" s="1118">
        <f t="shared" si="9"/>
        <v>0</v>
      </c>
      <c r="X125" s="1118">
        <f t="shared" si="9"/>
        <v>0</v>
      </c>
      <c r="Y125" s="1118">
        <f t="shared" si="9"/>
        <v>0</v>
      </c>
      <c r="Z125" s="1118">
        <f t="shared" si="9"/>
        <v>0</v>
      </c>
    </row>
    <row r="126" spans="3:26" ht="14.5">
      <c r="D126" s="20" t="s">
        <v>189</v>
      </c>
      <c r="E126" s="11" t="s">
        <v>314</v>
      </c>
      <c r="F126" s="20"/>
      <c r="G126" s="20"/>
      <c r="H126" s="20"/>
      <c r="I126" s="20"/>
      <c r="J126" s="20"/>
      <c r="K126" s="20"/>
      <c r="L126" s="20"/>
      <c r="M126" s="20"/>
      <c r="N126" s="20"/>
      <c r="O126" s="12" t="s">
        <v>3078</v>
      </c>
      <c r="P126" t="s">
        <v>1967</v>
      </c>
      <c r="Q126" s="21" t="s">
        <v>184</v>
      </c>
      <c r="R126" s="21"/>
      <c r="S126" s="21"/>
      <c r="T126" s="21" t="s">
        <v>2553</v>
      </c>
      <c r="U126" s="7" t="s">
        <v>185</v>
      </c>
      <c r="V126" s="1118">
        <f t="shared" si="9"/>
        <v>0</v>
      </c>
      <c r="W126" s="1118">
        <f t="shared" si="9"/>
        <v>0</v>
      </c>
      <c r="X126" s="1118">
        <f t="shared" si="9"/>
        <v>0</v>
      </c>
      <c r="Y126" s="1118">
        <f t="shared" si="9"/>
        <v>0</v>
      </c>
      <c r="Z126" s="1118">
        <f t="shared" si="9"/>
        <v>0</v>
      </c>
    </row>
    <row r="127" spans="3:26" ht="14.5">
      <c r="D127" s="20" t="s">
        <v>189</v>
      </c>
      <c r="E127" s="11" t="s">
        <v>314</v>
      </c>
      <c r="F127" s="20"/>
      <c r="G127" s="20"/>
      <c r="H127" s="20"/>
      <c r="I127" s="20"/>
      <c r="J127" s="20"/>
      <c r="K127" s="20"/>
      <c r="L127" s="20"/>
      <c r="M127" s="20"/>
      <c r="N127" s="20"/>
      <c r="O127" s="12" t="s">
        <v>3078</v>
      </c>
      <c r="P127" t="s">
        <v>1966</v>
      </c>
      <c r="Q127" s="21" t="s">
        <v>184</v>
      </c>
      <c r="R127" s="21"/>
      <c r="S127" s="21"/>
      <c r="T127" s="21" t="s">
        <v>2553</v>
      </c>
      <c r="U127" s="7" t="s">
        <v>185</v>
      </c>
      <c r="V127" s="1118">
        <f t="shared" si="9"/>
        <v>0</v>
      </c>
      <c r="W127" s="1118">
        <f t="shared" si="9"/>
        <v>0</v>
      </c>
      <c r="X127" s="1118">
        <f t="shared" si="9"/>
        <v>0</v>
      </c>
      <c r="Y127" s="1118">
        <f t="shared" si="9"/>
        <v>0</v>
      </c>
      <c r="Z127" s="1118">
        <f t="shared" si="9"/>
        <v>0</v>
      </c>
    </row>
    <row r="128" spans="3:26" ht="14.5">
      <c r="D128" s="20" t="s">
        <v>189</v>
      </c>
      <c r="E128" s="11" t="s">
        <v>314</v>
      </c>
      <c r="F128" s="20"/>
      <c r="G128" s="20"/>
      <c r="H128" s="20"/>
      <c r="I128" s="20"/>
      <c r="J128" s="20"/>
      <c r="K128" s="20"/>
      <c r="L128" s="20"/>
      <c r="M128" s="20"/>
      <c r="N128" s="20"/>
      <c r="O128" s="12" t="s">
        <v>3078</v>
      </c>
      <c r="P128" t="s">
        <v>1969</v>
      </c>
      <c r="Q128" s="21" t="s">
        <v>184</v>
      </c>
      <c r="R128" s="21"/>
      <c r="S128" s="21"/>
      <c r="T128" s="21" t="s">
        <v>2553</v>
      </c>
      <c r="U128" s="7" t="s">
        <v>185</v>
      </c>
      <c r="V128" s="1118">
        <f t="shared" si="9"/>
        <v>0</v>
      </c>
      <c r="W128" s="1118">
        <f t="shared" si="9"/>
        <v>0</v>
      </c>
      <c r="X128" s="1118">
        <f t="shared" si="9"/>
        <v>0</v>
      </c>
      <c r="Y128" s="1118">
        <f t="shared" si="9"/>
        <v>0</v>
      </c>
      <c r="Z128" s="1118">
        <f t="shared" si="9"/>
        <v>0</v>
      </c>
    </row>
    <row r="129" spans="2:26" ht="14.5">
      <c r="D129" s="20" t="s">
        <v>189</v>
      </c>
      <c r="E129" s="11" t="s">
        <v>314</v>
      </c>
      <c r="F129" s="15"/>
      <c r="G129" s="15"/>
      <c r="H129" s="15"/>
      <c r="I129" s="15"/>
      <c r="J129" s="15"/>
      <c r="K129" s="15"/>
      <c r="L129" s="15"/>
      <c r="M129" s="15"/>
      <c r="N129" s="15"/>
      <c r="O129" s="12" t="s">
        <v>3078</v>
      </c>
      <c r="P129" t="s">
        <v>3073</v>
      </c>
      <c r="Q129" s="13" t="s">
        <v>184</v>
      </c>
      <c r="R129" s="21"/>
      <c r="S129" s="13"/>
      <c r="T129" s="21" t="s">
        <v>2553</v>
      </c>
      <c r="U129" s="15" t="s">
        <v>185</v>
      </c>
      <c r="V129" s="1118">
        <f t="shared" si="9"/>
        <v>0</v>
      </c>
      <c r="W129" s="1118">
        <f t="shared" si="9"/>
        <v>0</v>
      </c>
      <c r="X129" s="1118">
        <f t="shared" si="9"/>
        <v>0</v>
      </c>
      <c r="Y129" s="1118">
        <f t="shared" si="9"/>
        <v>0</v>
      </c>
      <c r="Z129" s="1118">
        <f t="shared" si="9"/>
        <v>0</v>
      </c>
    </row>
    <row r="130" spans="2:26" ht="14.5">
      <c r="D130" s="20" t="s">
        <v>189</v>
      </c>
      <c r="E130" s="11" t="s">
        <v>314</v>
      </c>
      <c r="F130" s="15"/>
      <c r="G130" s="15"/>
      <c r="H130" s="15"/>
      <c r="I130" s="15"/>
      <c r="J130" s="15"/>
      <c r="K130" s="15"/>
      <c r="L130" s="15"/>
      <c r="M130" s="15"/>
      <c r="N130" s="15"/>
      <c r="O130" s="12" t="s">
        <v>4440</v>
      </c>
      <c r="P130" t="s">
        <v>1970</v>
      </c>
      <c r="Q130" s="13" t="s">
        <v>184</v>
      </c>
      <c r="R130" s="21"/>
      <c r="S130" s="13"/>
      <c r="T130" s="21" t="s">
        <v>2553</v>
      </c>
      <c r="U130" s="15" t="s">
        <v>185</v>
      </c>
      <c r="V130" s="1118">
        <f t="shared" si="9"/>
        <v>0</v>
      </c>
      <c r="W130" s="1118">
        <f t="shared" si="9"/>
        <v>0</v>
      </c>
      <c r="X130" s="1118">
        <f t="shared" si="9"/>
        <v>0</v>
      </c>
      <c r="Y130" s="1118">
        <f t="shared" si="9"/>
        <v>0</v>
      </c>
      <c r="Z130" s="1118">
        <f t="shared" si="9"/>
        <v>0</v>
      </c>
    </row>
    <row r="131" spans="2:26" ht="14.5">
      <c r="D131" s="20" t="s">
        <v>189</v>
      </c>
      <c r="E131" s="11" t="s">
        <v>314</v>
      </c>
      <c r="F131" s="15"/>
      <c r="G131" s="15"/>
      <c r="H131" s="15"/>
      <c r="I131" s="15"/>
      <c r="J131" s="15"/>
      <c r="K131" s="15"/>
      <c r="L131" s="15"/>
      <c r="M131" s="15"/>
      <c r="N131" s="15"/>
      <c r="O131" s="12" t="s">
        <v>3079</v>
      </c>
      <c r="P131" t="s">
        <v>1970</v>
      </c>
      <c r="Q131" s="13" t="s">
        <v>184</v>
      </c>
      <c r="R131" s="21"/>
      <c r="S131" s="13"/>
      <c r="T131" s="21" t="s">
        <v>2553</v>
      </c>
      <c r="U131" s="15" t="s">
        <v>185</v>
      </c>
      <c r="V131" s="1118">
        <f t="shared" si="9"/>
        <v>0</v>
      </c>
      <c r="W131" s="1118">
        <f t="shared" si="9"/>
        <v>0</v>
      </c>
      <c r="X131" s="1118">
        <f t="shared" si="9"/>
        <v>0</v>
      </c>
      <c r="Y131" s="1118">
        <f t="shared" si="9"/>
        <v>0</v>
      </c>
      <c r="Z131" s="1118">
        <f t="shared" si="9"/>
        <v>0</v>
      </c>
    </row>
    <row r="132" spans="2:26" ht="14.5">
      <c r="D132" s="20" t="s">
        <v>189</v>
      </c>
      <c r="E132" s="11" t="s">
        <v>314</v>
      </c>
      <c r="F132" s="15"/>
      <c r="G132" s="15"/>
      <c r="H132" s="15"/>
      <c r="I132" s="15"/>
      <c r="J132" s="15"/>
      <c r="K132" s="15"/>
      <c r="L132" s="15"/>
      <c r="M132" s="15"/>
      <c r="N132" s="15"/>
      <c r="O132" s="12" t="s">
        <v>3079</v>
      </c>
      <c r="P132" t="s">
        <v>3072</v>
      </c>
      <c r="Q132" s="13" t="s">
        <v>184</v>
      </c>
      <c r="R132" s="21"/>
      <c r="S132" s="13"/>
      <c r="T132" s="21" t="s">
        <v>2553</v>
      </c>
      <c r="U132" s="15" t="s">
        <v>185</v>
      </c>
      <c r="V132" s="1118">
        <f t="shared" si="9"/>
        <v>0</v>
      </c>
      <c r="W132" s="1118">
        <f t="shared" si="9"/>
        <v>0</v>
      </c>
      <c r="X132" s="1118">
        <f t="shared" si="9"/>
        <v>0</v>
      </c>
      <c r="Y132" s="1118">
        <f t="shared" si="9"/>
        <v>0</v>
      </c>
      <c r="Z132" s="1118">
        <f t="shared" si="9"/>
        <v>0</v>
      </c>
    </row>
    <row r="133" spans="2:26" ht="14.5">
      <c r="D133" s="20" t="s">
        <v>189</v>
      </c>
      <c r="E133" s="11" t="s">
        <v>314</v>
      </c>
      <c r="F133" s="15"/>
      <c r="G133" s="15"/>
      <c r="H133" s="15"/>
      <c r="I133" s="15"/>
      <c r="J133" s="15"/>
      <c r="K133" s="15"/>
      <c r="L133" s="15"/>
      <c r="M133" s="15"/>
      <c r="N133" s="15"/>
      <c r="O133" s="12" t="s">
        <v>3079</v>
      </c>
      <c r="P133" t="s">
        <v>3074</v>
      </c>
      <c r="Q133" s="13" t="s">
        <v>184</v>
      </c>
      <c r="R133" s="21"/>
      <c r="S133" s="13"/>
      <c r="T133" s="21" t="s">
        <v>2553</v>
      </c>
      <c r="U133" s="15" t="s">
        <v>185</v>
      </c>
      <c r="V133" s="1118">
        <f t="shared" si="9"/>
        <v>0</v>
      </c>
      <c r="W133" s="1118">
        <f t="shared" si="9"/>
        <v>0</v>
      </c>
      <c r="X133" s="1118">
        <f t="shared" si="9"/>
        <v>0</v>
      </c>
      <c r="Y133" s="1118">
        <f t="shared" si="9"/>
        <v>0</v>
      </c>
      <c r="Z133" s="1118">
        <f t="shared" si="9"/>
        <v>0</v>
      </c>
    </row>
    <row r="134" spans="2:26" ht="14.5">
      <c r="D134" s="20" t="s">
        <v>189</v>
      </c>
      <c r="E134" s="11" t="s">
        <v>314</v>
      </c>
      <c r="F134" s="15"/>
      <c r="G134" s="15"/>
      <c r="H134" s="15"/>
      <c r="I134" s="15"/>
      <c r="J134" s="15"/>
      <c r="K134" s="15"/>
      <c r="L134" s="15"/>
      <c r="M134" s="15"/>
      <c r="N134" s="15"/>
      <c r="O134" s="12" t="s">
        <v>3079</v>
      </c>
      <c r="P134" t="s">
        <v>3075</v>
      </c>
      <c r="Q134" s="13" t="s">
        <v>184</v>
      </c>
      <c r="R134" s="21"/>
      <c r="S134" s="13"/>
      <c r="T134" s="21" t="s">
        <v>2553</v>
      </c>
      <c r="U134" s="15" t="s">
        <v>185</v>
      </c>
      <c r="V134" s="1118">
        <f t="shared" si="9"/>
        <v>0</v>
      </c>
      <c r="W134" s="1118">
        <f t="shared" si="9"/>
        <v>0</v>
      </c>
      <c r="X134" s="1118">
        <f t="shared" si="9"/>
        <v>0</v>
      </c>
      <c r="Y134" s="1118">
        <f t="shared" si="9"/>
        <v>0</v>
      </c>
      <c r="Z134" s="1118">
        <f t="shared" si="9"/>
        <v>0</v>
      </c>
    </row>
    <row r="135" spans="2:26" ht="14.5">
      <c r="D135" s="9" t="s">
        <v>1544</v>
      </c>
      <c r="F135" s="15"/>
      <c r="G135" s="15"/>
      <c r="H135" s="15"/>
      <c r="I135" s="15"/>
      <c r="J135" s="15"/>
      <c r="K135" s="15"/>
      <c r="L135" s="15"/>
      <c r="M135" s="15"/>
      <c r="N135" s="15"/>
      <c r="O135" s="12"/>
      <c r="P135"/>
      <c r="Q135" s="13"/>
      <c r="R135" s="21"/>
      <c r="S135" s="13"/>
      <c r="T135" s="116" t="s">
        <v>2553</v>
      </c>
      <c r="U135" s="30" t="s">
        <v>185</v>
      </c>
      <c r="V135" s="1120">
        <f>SUM(V124:V134)</f>
        <v>0</v>
      </c>
      <c r="W135" s="1120">
        <f t="shared" ref="W135:Z135" si="10">SUM(W124:W134)</f>
        <v>0</v>
      </c>
      <c r="X135" s="1120">
        <f t="shared" si="10"/>
        <v>0</v>
      </c>
      <c r="Y135" s="1120">
        <f t="shared" si="10"/>
        <v>0</v>
      </c>
      <c r="Z135" s="1120">
        <f t="shared" si="10"/>
        <v>0</v>
      </c>
    </row>
    <row r="138" spans="2:26" s="27" customFormat="1" ht="18">
      <c r="B138" s="28" t="s">
        <v>1553</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1" id="{B5A9067E-153C-4D8B-B73E-62E91D492F76}">
            <xm:f>Cover!$E$15&lt;&gt;V$6</xm:f>
            <x14:dxf>
              <fill>
                <patternFill>
                  <bgColor theme="0" tint="-0.24994659260841701"/>
                </patternFill>
              </fill>
            </x14:dxf>
          </x14:cfRule>
          <x14:cfRule type="expression" priority="12" id="{F91F82AE-E2E6-4C08-B8BD-B7B4493F34BF}">
            <xm:f>Cover!$E$15=V$6</xm:f>
            <x14:dxf>
              <fill>
                <patternFill>
                  <bgColor theme="7" tint="0.59996337778862885"/>
                </patternFill>
              </fill>
            </x14:dxf>
          </x14:cfRule>
          <xm:sqref>V12:Y22</xm:sqref>
        </x14:conditionalFormatting>
        <x14:conditionalFormatting xmlns:xm="http://schemas.microsoft.com/office/excel/2006/main">
          <x14:cfRule type="expression" priority="1" id="{61F87ED2-88A1-4E27-9C44-08481DEFA194}">
            <xm:f>Cover!$E$15&lt;&gt;V$6</xm:f>
            <x14:dxf>
              <fill>
                <patternFill>
                  <bgColor theme="0" tint="-0.24994659260841701"/>
                </patternFill>
              </fill>
            </x14:dxf>
          </x14:cfRule>
          <x14:cfRule type="expression" priority="2" id="{CF26EBDD-E8B3-4D7B-8FDB-2C252F907097}">
            <xm:f>Cover!$E$15=V$6</xm:f>
            <x14:dxf>
              <fill>
                <patternFill>
                  <bgColor theme="7" tint="0.59996337778862885"/>
                </patternFill>
              </fill>
            </x14:dxf>
          </x14:cfRule>
          <xm:sqref>V27:Y37</xm:sqref>
        </x14:conditionalFormatting>
        <x14:conditionalFormatting xmlns:xm="http://schemas.microsoft.com/office/excel/2006/main">
          <x14:cfRule type="expression" priority="7" id="{A384AD88-B742-441A-BD6E-E34D2E7C627B}">
            <xm:f>Cover!$E$15&lt;&gt;V$6</xm:f>
            <x14:dxf>
              <fill>
                <patternFill>
                  <bgColor theme="0" tint="-0.24994659260841701"/>
                </patternFill>
              </fill>
            </x14:dxf>
          </x14:cfRule>
          <x14:cfRule type="expression" priority="8" id="{F38E4F7A-F7F8-41E3-84FE-EA80C6EC1B3A}">
            <xm:f>Cover!$E$15=V$6</xm:f>
            <x14:dxf>
              <fill>
                <patternFill>
                  <bgColor theme="7" tint="0.59996337778862885"/>
                </patternFill>
              </fill>
            </x14:dxf>
          </x14:cfRule>
          <xm:sqref>V45:Y55</xm:sqref>
        </x14:conditionalFormatting>
        <x14:conditionalFormatting xmlns:xm="http://schemas.microsoft.com/office/excel/2006/main">
          <x14:cfRule type="expression" priority="17" id="{716763FC-134F-4D6A-9A69-72DD6EA8BA0E}">
            <xm:f>Cover!$E$15&lt;&gt;V$6</xm:f>
            <x14:dxf>
              <fill>
                <patternFill>
                  <bgColor theme="0" tint="-0.24994659260841701"/>
                </patternFill>
              </fill>
            </x14:dxf>
          </x14:cfRule>
          <x14:cfRule type="expression" priority="18" id="{057C294A-3E28-44AB-A0D9-A36D9F3053F3}">
            <xm:f>Cover!$E$15=V$6</xm:f>
            <x14:dxf>
              <fill>
                <patternFill>
                  <bgColor theme="7" tint="0.59996337778862885"/>
                </patternFill>
              </fill>
            </x14:dxf>
          </x14:cfRule>
          <xm:sqref>V60:Y70</xm:sqref>
        </x14:conditionalFormatting>
        <x14:conditionalFormatting xmlns:xm="http://schemas.microsoft.com/office/excel/2006/main">
          <x14:cfRule type="expression" priority="5" id="{6E0EC339-D483-4658-B02C-115351755B16}">
            <xm:f>Cover!$E$15&lt;&gt;V$6</xm:f>
            <x14:dxf>
              <fill>
                <patternFill>
                  <bgColor theme="0" tint="-0.24994659260841701"/>
                </patternFill>
              </fill>
            </x14:dxf>
          </x14:cfRule>
          <x14:cfRule type="expression" priority="6" id="{20F8BFF3-84F9-4CF3-83AA-10EBEA98B1FE}">
            <xm:f>Cover!$E$15=V$6</xm:f>
            <x14:dxf>
              <fill>
                <patternFill>
                  <bgColor theme="7" tint="0.59996337778862885"/>
                </patternFill>
              </fill>
            </x14:dxf>
          </x14:cfRule>
          <xm:sqref>V77:Y87</xm:sqref>
        </x14:conditionalFormatting>
        <x14:conditionalFormatting xmlns:xm="http://schemas.microsoft.com/office/excel/2006/main">
          <x14:cfRule type="expression" priority="13" id="{34A01229-6CEC-48D1-B6BC-12B06BB679F7}">
            <xm:f>Cover!$E$15&lt;&gt;V$6</xm:f>
            <x14:dxf>
              <fill>
                <patternFill>
                  <bgColor theme="0" tint="-0.24994659260841701"/>
                </patternFill>
              </fill>
            </x14:dxf>
          </x14:cfRule>
          <x14:cfRule type="expression" priority="14" id="{069D1506-60D3-4915-897C-E5BBAB2FD707}">
            <xm:f>Cover!$E$15=V$6</xm:f>
            <x14:dxf>
              <fill>
                <patternFill>
                  <bgColor theme="7" tint="0.59996337778862885"/>
                </patternFill>
              </fill>
            </x14:dxf>
          </x14:cfRule>
          <xm:sqref>V92:Y102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704C2-A1E7-498B-8896-41FDB70BF816}">
  <sheetPr codeName="Sheet59">
    <tabColor rgb="FFFF0066"/>
    <pageSetUpPr autoPageBreaks="0"/>
  </sheetPr>
  <dimension ref="A1:BH47"/>
  <sheetViews>
    <sheetView topLeftCell="A8" zoomScale="55" zoomScaleNormal="55" workbookViewId="0">
      <selection activeCell="S21" sqref="S21"/>
    </sheetView>
  </sheetViews>
  <sheetFormatPr defaultColWidth="0" defaultRowHeight="14"/>
  <cols>
    <col min="1" max="1" width="14.453125" style="11" customWidth="1"/>
    <col min="2" max="2" width="1.54296875" style="11" customWidth="1"/>
    <col min="3" max="4" width="24" style="11" bestFit="1" customWidth="1"/>
    <col min="5" max="5" width="8.453125" style="11" customWidth="1"/>
    <col min="6" max="6" width="21.453125" style="11" customWidth="1"/>
    <col min="7" max="8" width="10.453125" style="11" bestFit="1" customWidth="1"/>
    <col min="9" max="9" width="5.453125" style="11" bestFit="1" customWidth="1"/>
    <col min="10" max="14" width="18.453125" style="11" customWidth="1"/>
    <col min="15" max="19" width="1.54296875" style="11" customWidth="1"/>
    <col min="20" max="20" width="1.54296875" style="11" hidden="1" customWidth="1"/>
    <col min="21" max="38" width="18.453125" style="11" hidden="1" customWidth="1"/>
    <col min="39" max="47" width="14" style="11" hidden="1" customWidth="1"/>
    <col min="48" max="60" width="18.453125" style="11" hidden="1" customWidth="1"/>
    <col min="61" max="16384" width="14" style="11" hidden="1"/>
  </cols>
  <sheetData>
    <row r="1" spans="1:14" s="2" customFormat="1" ht="25">
      <c r="A1" s="62" t="s">
        <v>1365</v>
      </c>
      <c r="B1" s="3"/>
      <c r="F1" s="4"/>
      <c r="L1" s="3"/>
    </row>
    <row r="2" spans="1:14" s="2" customFormat="1" ht="25">
      <c r="A2" s="4" t="str">
        <f>Cover!$E$13</f>
        <v>Master</v>
      </c>
      <c r="B2" s="3"/>
    </row>
    <row r="3" spans="1:14" s="2" customFormat="1" ht="25">
      <c r="A3" s="4">
        <f>Cover!$E$15</f>
        <v>2025</v>
      </c>
      <c r="B3" s="4"/>
      <c r="C3" s="4"/>
    </row>
    <row r="4" spans="1:14" s="5" customFormat="1" ht="25.5" thickBot="1">
      <c r="A4" s="1302" t="s">
        <v>81</v>
      </c>
      <c r="B4" s="6"/>
    </row>
    <row r="5" spans="1:14" s="7" customFormat="1" ht="17.25" customHeight="1">
      <c r="B5" s="8"/>
      <c r="C5" s="9"/>
      <c r="D5" s="9"/>
      <c r="E5" s="9"/>
      <c r="F5" s="10"/>
      <c r="G5" s="10"/>
      <c r="H5" s="10"/>
      <c r="J5" s="68" t="s">
        <v>1743</v>
      </c>
      <c r="K5" s="66"/>
      <c r="L5" s="66"/>
      <c r="M5" s="66"/>
      <c r="N5" s="67"/>
    </row>
    <row r="6" spans="1:14" s="7" customFormat="1" ht="15.5">
      <c r="A6" s="21"/>
      <c r="B6" s="57"/>
      <c r="C6" s="36" t="s">
        <v>164</v>
      </c>
      <c r="D6" s="36" t="s">
        <v>165</v>
      </c>
      <c r="E6" s="36" t="s">
        <v>167</v>
      </c>
      <c r="F6" s="37" t="s">
        <v>412</v>
      </c>
      <c r="G6" s="37" t="s">
        <v>174</v>
      </c>
      <c r="H6" s="37" t="s">
        <v>1368</v>
      </c>
      <c r="I6" s="37" t="s">
        <v>175</v>
      </c>
      <c r="J6" s="16">
        <v>2022</v>
      </c>
      <c r="K6" s="17">
        <v>2023</v>
      </c>
      <c r="L6" s="17">
        <v>2024</v>
      </c>
      <c r="M6" s="17">
        <v>2025</v>
      </c>
      <c r="N6" s="18">
        <v>2026</v>
      </c>
    </row>
    <row r="8" spans="1:14" s="27" customFormat="1" ht="23">
      <c r="B8" s="800" t="s">
        <v>3080</v>
      </c>
    </row>
    <row r="9" spans="1:14" s="12" customFormat="1">
      <c r="F9" s="7"/>
      <c r="G9" s="22"/>
      <c r="H9" s="22"/>
      <c r="I9" s="15"/>
      <c r="L9" s="13"/>
      <c r="M9" s="14"/>
      <c r="N9" s="15"/>
    </row>
    <row r="10" spans="1:14" s="7" customFormat="1" ht="18">
      <c r="A10" s="27"/>
      <c r="B10" s="28" t="s">
        <v>3040</v>
      </c>
      <c r="C10" s="27"/>
      <c r="D10" s="27"/>
      <c r="E10" s="27"/>
      <c r="F10" s="27"/>
      <c r="G10" s="27"/>
      <c r="H10" s="27"/>
      <c r="I10" s="27"/>
      <c r="J10" s="27"/>
      <c r="K10" s="27"/>
      <c r="L10" s="27"/>
      <c r="M10" s="27"/>
      <c r="N10" s="27"/>
    </row>
    <row r="11" spans="1:14" s="7" customFormat="1" ht="14.5">
      <c r="A11"/>
      <c r="B11"/>
      <c r="C11"/>
      <c r="D11"/>
      <c r="E11"/>
      <c r="F11"/>
      <c r="G11"/>
      <c r="H11"/>
      <c r="I11"/>
      <c r="J11"/>
      <c r="K11"/>
      <c r="L11"/>
      <c r="M11"/>
      <c r="N11"/>
    </row>
    <row r="12" spans="1:14" s="7" customFormat="1">
      <c r="A12" s="11"/>
      <c r="B12" s="80" t="s">
        <v>332</v>
      </c>
      <c r="C12" s="81"/>
      <c r="D12" s="81"/>
      <c r="E12" s="81"/>
      <c r="F12" s="81"/>
      <c r="G12" s="81"/>
      <c r="H12" s="81"/>
      <c r="I12" s="81"/>
      <c r="J12" s="81"/>
      <c r="K12" s="81"/>
      <c r="L12" s="81"/>
      <c r="M12" s="81"/>
      <c r="N12" s="81"/>
    </row>
    <row r="13" spans="1:14" s="7" customFormat="1">
      <c r="A13" s="12"/>
      <c r="B13" s="12"/>
      <c r="C13" s="12"/>
      <c r="D13" s="12"/>
      <c r="E13" s="12"/>
      <c r="G13" s="22"/>
      <c r="H13" s="22"/>
      <c r="I13" s="15"/>
      <c r="J13" s="12"/>
      <c r="K13" s="12"/>
      <c r="L13" s="13"/>
      <c r="M13" s="14"/>
      <c r="N13" s="15"/>
    </row>
    <row r="14" spans="1:14" s="7" customFormat="1" ht="14.5">
      <c r="A14" s="11"/>
      <c r="B14" s="11"/>
      <c r="C14" t="s">
        <v>189</v>
      </c>
      <c r="D14" t="s">
        <v>3081</v>
      </c>
      <c r="E14" t="s">
        <v>167</v>
      </c>
      <c r="F14" t="s">
        <v>3082</v>
      </c>
      <c r="G14" s="21" t="s">
        <v>184</v>
      </c>
      <c r="H14" s="21" t="s">
        <v>2553</v>
      </c>
      <c r="I14" s="7" t="s">
        <v>185</v>
      </c>
      <c r="J14" s="727">
        <v>0</v>
      </c>
      <c r="K14" s="1300">
        <v>0</v>
      </c>
      <c r="L14" s="727">
        <v>0</v>
      </c>
      <c r="M14" s="727"/>
      <c r="N14" s="727"/>
    </row>
    <row r="15" spans="1:14" s="7" customFormat="1" ht="14.5">
      <c r="A15" s="11"/>
      <c r="B15" s="11"/>
      <c r="C15" t="s">
        <v>177</v>
      </c>
      <c r="D15" t="s">
        <v>3081</v>
      </c>
      <c r="E15" t="s">
        <v>167</v>
      </c>
      <c r="F15" t="s">
        <v>3082</v>
      </c>
      <c r="G15" s="21" t="s">
        <v>184</v>
      </c>
      <c r="H15" s="21" t="s">
        <v>2553</v>
      </c>
      <c r="I15" s="7" t="s">
        <v>185</v>
      </c>
      <c r="J15" s="727">
        <v>0</v>
      </c>
      <c r="K15" s="727">
        <v>0</v>
      </c>
      <c r="L15" s="727">
        <v>0</v>
      </c>
      <c r="M15" s="727"/>
      <c r="N15" s="727"/>
    </row>
    <row r="17" spans="2:12" s="7" customFormat="1">
      <c r="B17" s="80" t="s">
        <v>328</v>
      </c>
      <c r="C17" s="81"/>
      <c r="D17" s="81"/>
      <c r="E17" s="81"/>
      <c r="F17" s="81"/>
      <c r="G17" s="81"/>
      <c r="H17" s="81"/>
      <c r="I17" s="81"/>
      <c r="J17" s="1103"/>
      <c r="K17" s="1103"/>
      <c r="L17" s="1103"/>
    </row>
    <row r="18" spans="2:12" s="7" customFormat="1">
      <c r="B18" s="12"/>
      <c r="C18" s="12"/>
      <c r="D18" s="12"/>
      <c r="E18" s="12"/>
      <c r="G18" s="22"/>
      <c r="H18" s="22"/>
      <c r="I18" s="15"/>
      <c r="J18" s="1104"/>
      <c r="K18" s="1104"/>
      <c r="L18" s="1105"/>
    </row>
    <row r="19" spans="2:12" s="7" customFormat="1" ht="14.5">
      <c r="B19" s="11"/>
      <c r="C19" t="s">
        <v>189</v>
      </c>
      <c r="D19" t="s">
        <v>3081</v>
      </c>
      <c r="E19" t="s">
        <v>167</v>
      </c>
      <c r="F19" t="s">
        <v>3083</v>
      </c>
      <c r="G19" s="21" t="s">
        <v>184</v>
      </c>
      <c r="H19" s="21" t="s">
        <v>2553</v>
      </c>
      <c r="I19" s="7" t="s">
        <v>185</v>
      </c>
      <c r="J19" s="727">
        <v>6.4960768345713168E-2</v>
      </c>
      <c r="K19" s="727">
        <v>0.16097540857564199</v>
      </c>
      <c r="L19" s="727">
        <v>0.31565961184124774</v>
      </c>
    </row>
    <row r="20" spans="2:12" s="7" customFormat="1" ht="14.5">
      <c r="B20" s="11"/>
      <c r="C20" t="s">
        <v>177</v>
      </c>
      <c r="D20" t="s">
        <v>3081</v>
      </c>
      <c r="E20" t="s">
        <v>167</v>
      </c>
      <c r="F20" t="s">
        <v>3083</v>
      </c>
      <c r="G20" s="21" t="s">
        <v>184</v>
      </c>
      <c r="H20" s="21" t="s">
        <v>2553</v>
      </c>
      <c r="I20" s="7" t="s">
        <v>185</v>
      </c>
      <c r="J20" s="727">
        <v>4.2428305008189733E-2</v>
      </c>
      <c r="K20" s="727">
        <v>3.4597469305451744E-3</v>
      </c>
      <c r="L20" s="727">
        <v>-3.2806695330483359E-3</v>
      </c>
    </row>
    <row r="21" spans="2:12" s="7" customFormat="1">
      <c r="B21" s="11"/>
      <c r="C21" s="20"/>
      <c r="D21" s="12"/>
      <c r="E21" s="20"/>
      <c r="G21" s="21"/>
      <c r="H21" s="21"/>
      <c r="J21" s="400"/>
      <c r="K21" s="400"/>
      <c r="L21" s="400"/>
    </row>
    <row r="22" spans="2:12" s="7" customFormat="1">
      <c r="B22" s="11"/>
      <c r="C22" s="20"/>
      <c r="D22" s="12"/>
      <c r="E22" s="20"/>
      <c r="G22" s="21"/>
      <c r="H22" s="21"/>
      <c r="J22" s="400"/>
      <c r="K22" s="400"/>
      <c r="L22" s="400"/>
    </row>
    <row r="23" spans="2:12" s="7" customFormat="1" ht="15.5">
      <c r="B23" s="387" t="s">
        <v>3084</v>
      </c>
      <c r="C23" s="27"/>
      <c r="D23" s="27"/>
      <c r="E23" s="27"/>
      <c r="F23" s="27"/>
      <c r="G23" s="27"/>
      <c r="H23" s="27"/>
      <c r="I23" s="27"/>
      <c r="J23" s="1110"/>
      <c r="K23" s="1110"/>
      <c r="L23" s="1110"/>
    </row>
    <row r="24" spans="2:12" s="7" customFormat="1" ht="14.5">
      <c r="B24"/>
      <c r="C24"/>
      <c r="D24"/>
      <c r="E24"/>
      <c r="F24"/>
      <c r="G24"/>
      <c r="H24"/>
      <c r="I24"/>
      <c r="J24" s="1116"/>
      <c r="K24" s="1116"/>
      <c r="L24" s="1116"/>
    </row>
    <row r="25" spans="2:12" s="7" customFormat="1">
      <c r="B25" s="80" t="s">
        <v>332</v>
      </c>
      <c r="C25" s="81"/>
      <c r="D25" s="81"/>
      <c r="E25" s="81"/>
      <c r="F25" s="81"/>
      <c r="G25" s="81"/>
      <c r="H25" s="81"/>
      <c r="I25" s="81"/>
      <c r="J25" s="1103"/>
      <c r="K25" s="1103"/>
      <c r="L25" s="1103"/>
    </row>
    <row r="26" spans="2:12" s="7" customFormat="1">
      <c r="B26" s="12"/>
      <c r="C26" s="12"/>
      <c r="D26" s="12"/>
      <c r="E26" s="12"/>
      <c r="G26" s="22"/>
      <c r="H26" s="22"/>
      <c r="I26" s="15"/>
      <c r="J26" s="1104"/>
      <c r="K26" s="1104"/>
      <c r="L26" s="1105"/>
    </row>
    <row r="27" spans="2:12" s="7" customFormat="1" ht="14.5">
      <c r="B27" s="11"/>
      <c r="C27" t="s">
        <v>189</v>
      </c>
      <c r="D27" t="s">
        <v>3081</v>
      </c>
      <c r="E27" t="s">
        <v>167</v>
      </c>
      <c r="F27" t="s">
        <v>3082</v>
      </c>
      <c r="G27" s="21" t="s">
        <v>184</v>
      </c>
      <c r="H27" s="21" t="s">
        <v>2553</v>
      </c>
      <c r="I27" s="7" t="s">
        <v>185</v>
      </c>
      <c r="J27" s="727">
        <v>0</v>
      </c>
      <c r="K27" s="727">
        <v>1.17395602354919E-2</v>
      </c>
      <c r="L27" s="727">
        <v>0.90855168072928483</v>
      </c>
    </row>
    <row r="28" spans="2:12" s="7" customFormat="1" ht="14.5">
      <c r="B28" s="11"/>
      <c r="C28" t="s">
        <v>177</v>
      </c>
      <c r="D28" t="s">
        <v>3081</v>
      </c>
      <c r="E28" t="s">
        <v>167</v>
      </c>
      <c r="F28" t="s">
        <v>3082</v>
      </c>
      <c r="G28" s="21" t="s">
        <v>184</v>
      </c>
      <c r="H28" s="21" t="s">
        <v>2553</v>
      </c>
      <c r="I28" s="7" t="s">
        <v>185</v>
      </c>
      <c r="J28" s="727">
        <v>0</v>
      </c>
      <c r="K28" s="727">
        <v>0</v>
      </c>
      <c r="L28" s="727">
        <v>0</v>
      </c>
    </row>
    <row r="29" spans="2:12" s="7" customFormat="1">
      <c r="B29" s="11"/>
      <c r="C29" s="20"/>
      <c r="D29" s="12"/>
      <c r="E29" s="20"/>
      <c r="G29" s="21"/>
      <c r="H29" s="21"/>
      <c r="J29" s="400"/>
      <c r="K29" s="400"/>
      <c r="L29" s="400"/>
    </row>
    <row r="30" spans="2:12" s="7" customFormat="1">
      <c r="B30" s="80" t="s">
        <v>328</v>
      </c>
      <c r="C30" s="81"/>
      <c r="D30" s="81"/>
      <c r="E30" s="81"/>
      <c r="F30" s="81"/>
      <c r="G30" s="81"/>
      <c r="H30" s="81"/>
      <c r="I30" s="81"/>
      <c r="J30" s="1103"/>
      <c r="K30" s="1103"/>
      <c r="L30" s="1103"/>
    </row>
    <row r="31" spans="2:12" s="7" customFormat="1">
      <c r="B31" s="12"/>
      <c r="C31" s="12"/>
      <c r="D31" s="12"/>
      <c r="E31" s="12"/>
      <c r="G31" s="22"/>
      <c r="H31" s="22"/>
      <c r="I31" s="15"/>
      <c r="J31" s="1104"/>
      <c r="K31" s="1104"/>
      <c r="L31" s="1105"/>
    </row>
    <row r="32" spans="2:12" s="7" customFormat="1" ht="14.5">
      <c r="B32" s="11"/>
      <c r="C32" t="s">
        <v>189</v>
      </c>
      <c r="D32" t="s">
        <v>3081</v>
      </c>
      <c r="E32" t="s">
        <v>167</v>
      </c>
      <c r="F32" t="s">
        <v>3083</v>
      </c>
      <c r="G32" s="21" t="s">
        <v>184</v>
      </c>
      <c r="H32" s="21" t="s">
        <v>2553</v>
      </c>
      <c r="I32" s="7" t="s">
        <v>185</v>
      </c>
      <c r="J32" s="727">
        <v>0</v>
      </c>
      <c r="K32" s="727">
        <v>4.9296863844501999E-3</v>
      </c>
      <c r="L32" s="727">
        <v>8.7459768856479533E-2</v>
      </c>
    </row>
    <row r="33" spans="2:14" s="7" customFormat="1" ht="14.5">
      <c r="B33" s="11"/>
      <c r="C33" t="s">
        <v>177</v>
      </c>
      <c r="D33" t="s">
        <v>3081</v>
      </c>
      <c r="E33" t="s">
        <v>167</v>
      </c>
      <c r="F33" t="s">
        <v>3083</v>
      </c>
      <c r="G33" s="21" t="s">
        <v>184</v>
      </c>
      <c r="H33" s="21" t="s">
        <v>2553</v>
      </c>
      <c r="I33" s="7" t="s">
        <v>185</v>
      </c>
      <c r="J33" s="727">
        <v>0</v>
      </c>
      <c r="K33" s="727">
        <v>0</v>
      </c>
      <c r="L33" s="727">
        <v>0</v>
      </c>
      <c r="M33" s="727"/>
      <c r="N33" s="727"/>
    </row>
    <row r="34" spans="2:14" s="7" customFormat="1" ht="14.5">
      <c r="B34" s="11"/>
      <c r="C34"/>
      <c r="D34"/>
      <c r="E34"/>
      <c r="F34"/>
      <c r="G34" s="21"/>
      <c r="H34" s="21"/>
    </row>
    <row r="35" spans="2:14" s="7" customFormat="1" ht="18">
      <c r="B35" s="28" t="s">
        <v>1369</v>
      </c>
      <c r="C35" s="27"/>
      <c r="D35" s="27"/>
      <c r="E35" s="27"/>
      <c r="F35" s="27"/>
      <c r="G35" s="27"/>
      <c r="H35" s="27"/>
      <c r="I35" s="27"/>
      <c r="J35" s="1110"/>
      <c r="K35" s="1110"/>
      <c r="L35" s="1110"/>
      <c r="M35" s="1110"/>
      <c r="N35" s="1110"/>
    </row>
    <row r="36" spans="2:14" s="7" customFormat="1" ht="14.5">
      <c r="B36"/>
      <c r="C36"/>
      <c r="D36"/>
      <c r="E36"/>
      <c r="F36"/>
      <c r="G36"/>
      <c r="H36"/>
      <c r="I36"/>
      <c r="J36" s="1116"/>
      <c r="K36" s="1116"/>
      <c r="L36" s="1116"/>
      <c r="M36" s="1116"/>
      <c r="N36" s="1116"/>
    </row>
    <row r="37" spans="2:14" s="7" customFormat="1">
      <c r="B37" s="80" t="s">
        <v>332</v>
      </c>
      <c r="C37" s="81"/>
      <c r="D37" s="81"/>
      <c r="E37" s="81"/>
      <c r="F37" s="81"/>
      <c r="G37" s="81"/>
      <c r="H37" s="81"/>
      <c r="I37" s="81"/>
      <c r="J37" s="1103"/>
      <c r="K37" s="1103"/>
      <c r="L37" s="1103"/>
      <c r="M37" s="1103"/>
      <c r="N37" s="1103"/>
    </row>
    <row r="38" spans="2:14" s="7" customFormat="1">
      <c r="B38" s="12"/>
      <c r="C38" s="12"/>
      <c r="D38" s="12"/>
      <c r="E38" s="12"/>
      <c r="G38" s="22"/>
      <c r="H38" s="22"/>
      <c r="I38" s="15"/>
      <c r="J38" s="1104"/>
      <c r="K38" s="1104"/>
      <c r="L38" s="1105"/>
      <c r="M38" s="1106"/>
      <c r="N38" s="1107"/>
    </row>
    <row r="39" spans="2:14" s="7" customFormat="1" ht="14.5">
      <c r="B39" s="11"/>
      <c r="C39" t="s">
        <v>189</v>
      </c>
      <c r="D39" t="s">
        <v>3081</v>
      </c>
      <c r="E39" t="s">
        <v>167</v>
      </c>
      <c r="F39" t="s">
        <v>3082</v>
      </c>
      <c r="G39" s="21" t="s">
        <v>184</v>
      </c>
      <c r="H39" s="21" t="s">
        <v>2553</v>
      </c>
      <c r="I39" s="7" t="s">
        <v>185</v>
      </c>
      <c r="J39" s="1139">
        <f>J14+J27</f>
        <v>0</v>
      </c>
      <c r="K39" s="1139">
        <f t="shared" ref="K39:N40" si="0">K14+K27</f>
        <v>1.17395602354919E-2</v>
      </c>
      <c r="L39" s="1139">
        <f t="shared" si="0"/>
        <v>0.90855168072928483</v>
      </c>
      <c r="M39" s="1139">
        <f t="shared" si="0"/>
        <v>0</v>
      </c>
      <c r="N39" s="1139">
        <f t="shared" si="0"/>
        <v>0</v>
      </c>
    </row>
    <row r="40" spans="2:14" s="7" customFormat="1" ht="14.5">
      <c r="B40" s="11"/>
      <c r="C40" t="s">
        <v>177</v>
      </c>
      <c r="D40" t="s">
        <v>3081</v>
      </c>
      <c r="E40" t="s">
        <v>167</v>
      </c>
      <c r="F40" t="s">
        <v>3082</v>
      </c>
      <c r="G40" s="21" t="s">
        <v>184</v>
      </c>
      <c r="H40" s="21" t="s">
        <v>2553</v>
      </c>
      <c r="I40" s="7" t="s">
        <v>185</v>
      </c>
      <c r="J40" s="1139">
        <f>J15+J28</f>
        <v>0</v>
      </c>
      <c r="K40" s="1139">
        <f t="shared" si="0"/>
        <v>0</v>
      </c>
      <c r="L40" s="1139">
        <f t="shared" si="0"/>
        <v>0</v>
      </c>
      <c r="M40" s="1139">
        <f t="shared" si="0"/>
        <v>0</v>
      </c>
      <c r="N40" s="1139">
        <f t="shared" si="0"/>
        <v>0</v>
      </c>
    </row>
    <row r="41" spans="2:14" s="7" customFormat="1">
      <c r="B41" s="11"/>
      <c r="C41" s="20"/>
      <c r="D41" s="12"/>
      <c r="E41" s="20"/>
      <c r="G41" s="21"/>
      <c r="H41" s="21"/>
      <c r="J41" s="399"/>
      <c r="K41" s="399"/>
      <c r="L41" s="399"/>
      <c r="M41" s="399"/>
      <c r="N41" s="399"/>
    </row>
    <row r="42" spans="2:14" s="7" customFormat="1">
      <c r="B42" s="80" t="s">
        <v>328</v>
      </c>
      <c r="C42" s="81"/>
      <c r="D42" s="81"/>
      <c r="E42" s="81"/>
      <c r="F42" s="81"/>
      <c r="G42" s="81"/>
      <c r="H42" s="81"/>
      <c r="I42" s="81"/>
      <c r="J42" s="1141"/>
      <c r="K42" s="1141"/>
      <c r="L42" s="1141"/>
      <c r="M42" s="1141"/>
      <c r="N42" s="1141"/>
    </row>
    <row r="43" spans="2:14" s="7" customFormat="1">
      <c r="B43" s="12"/>
      <c r="C43" s="12"/>
      <c r="D43" s="12"/>
      <c r="E43" s="12"/>
      <c r="G43" s="22"/>
      <c r="H43" s="22"/>
      <c r="I43" s="15"/>
      <c r="J43" s="399"/>
      <c r="K43" s="399"/>
      <c r="L43" s="399"/>
      <c r="M43" s="399"/>
      <c r="N43" s="399"/>
    </row>
    <row r="44" spans="2:14" s="7" customFormat="1" ht="13.5" customHeight="1">
      <c r="B44" s="11"/>
      <c r="C44" t="s">
        <v>189</v>
      </c>
      <c r="D44" t="s">
        <v>3081</v>
      </c>
      <c r="E44" t="s">
        <v>167</v>
      </c>
      <c r="F44" t="s">
        <v>3083</v>
      </c>
      <c r="G44" s="21" t="s">
        <v>184</v>
      </c>
      <c r="H44" s="21" t="s">
        <v>2553</v>
      </c>
      <c r="I44" s="7" t="s">
        <v>185</v>
      </c>
      <c r="J44" s="1139">
        <f>J19+J32</f>
        <v>6.4960768345713168E-2</v>
      </c>
      <c r="K44" s="1139">
        <f t="shared" ref="J44:N45" si="1">K19+K32</f>
        <v>0.1659050949600922</v>
      </c>
      <c r="L44" s="1139">
        <f t="shared" si="1"/>
        <v>0.40311938069772729</v>
      </c>
      <c r="M44" s="1139">
        <f t="shared" si="1"/>
        <v>0</v>
      </c>
      <c r="N44" s="1139">
        <f t="shared" si="1"/>
        <v>0</v>
      </c>
    </row>
    <row r="45" spans="2:14" s="7" customFormat="1" ht="14.5">
      <c r="B45" s="11"/>
      <c r="C45" t="s">
        <v>177</v>
      </c>
      <c r="D45" t="s">
        <v>3081</v>
      </c>
      <c r="E45" t="s">
        <v>167</v>
      </c>
      <c r="F45" t="s">
        <v>3083</v>
      </c>
      <c r="G45" s="21" t="s">
        <v>184</v>
      </c>
      <c r="H45" s="21" t="s">
        <v>2553</v>
      </c>
      <c r="I45" s="7" t="s">
        <v>185</v>
      </c>
      <c r="J45" s="1139">
        <f t="shared" si="1"/>
        <v>4.2428305008189733E-2</v>
      </c>
      <c r="K45" s="1139">
        <f t="shared" si="1"/>
        <v>3.4597469305451744E-3</v>
      </c>
      <c r="L45" s="1139">
        <f t="shared" si="1"/>
        <v>-3.2806695330483359E-3</v>
      </c>
      <c r="M45" s="1139">
        <f t="shared" si="1"/>
        <v>0</v>
      </c>
      <c r="N45" s="1139">
        <f t="shared" si="1"/>
        <v>0</v>
      </c>
    </row>
    <row r="46" spans="2:14" s="7" customFormat="1" ht="11.25" customHeight="1">
      <c r="B46" s="11"/>
      <c r="C46" s="11"/>
      <c r="D46" s="11"/>
      <c r="E46" s="11"/>
      <c r="F46" s="11"/>
      <c r="G46" s="11"/>
      <c r="H46" s="11"/>
      <c r="I46" s="11"/>
      <c r="J46" s="12"/>
      <c r="K46" s="12"/>
      <c r="L46" s="13"/>
      <c r="M46" s="14"/>
      <c r="N46" s="15"/>
    </row>
    <row r="47" spans="2:14" s="7" customFormat="1" ht="24" customHeight="1">
      <c r="B47" s="28" t="s">
        <v>1553</v>
      </c>
      <c r="C47" s="27"/>
      <c r="D47" s="27"/>
      <c r="E47" s="27"/>
      <c r="F47" s="27"/>
      <c r="G47" s="27"/>
      <c r="H47" s="27"/>
      <c r="I47" s="27"/>
      <c r="J47" s="27"/>
      <c r="K47" s="27"/>
      <c r="L47" s="27"/>
      <c r="M47" s="27"/>
      <c r="N47"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7" id="{83F524DC-3D66-42F9-9BBD-9C29BC8A6258}">
            <xm:f>Cover!$E$15&lt;&gt;J$6</xm:f>
            <x14:dxf>
              <fill>
                <patternFill>
                  <bgColor theme="0" tint="-0.24994659260841701"/>
                </patternFill>
              </fill>
            </x14:dxf>
          </x14:cfRule>
          <x14:cfRule type="expression" priority="28" id="{4090993F-ADCB-4BB2-8B52-EB1B591B6D31}">
            <xm:f>Cover!$E$15=J$6</xm:f>
            <x14:dxf>
              <fill>
                <patternFill>
                  <bgColor theme="7" tint="0.59996337778862885"/>
                </patternFill>
              </fill>
            </x14:dxf>
          </x14:cfRule>
          <xm:sqref>J14:N15</xm:sqref>
        </x14:conditionalFormatting>
        <x14:conditionalFormatting xmlns:xm="http://schemas.microsoft.com/office/excel/2006/main">
          <x14:cfRule type="expression" priority="25" id="{BCEA0AAA-BCE3-49CE-8913-06A4FB823B04}">
            <xm:f>Cover!$E$15&lt;&gt;J$6</xm:f>
            <x14:dxf>
              <fill>
                <patternFill>
                  <bgColor theme="0" tint="-0.24994659260841701"/>
                </patternFill>
              </fill>
            </x14:dxf>
          </x14:cfRule>
          <x14:cfRule type="expression" priority="26" id="{27D227D9-B388-4C05-BB9F-7FE99C14D024}">
            <xm:f>Cover!$E$15=J$6</xm:f>
            <x14:dxf>
              <fill>
                <patternFill>
                  <bgColor theme="7" tint="0.59996337778862885"/>
                </patternFill>
              </fill>
            </x14:dxf>
          </x14:cfRule>
          <xm:sqref>J19:N20</xm:sqref>
        </x14:conditionalFormatting>
        <x14:conditionalFormatting xmlns:xm="http://schemas.microsoft.com/office/excel/2006/main">
          <x14:cfRule type="expression" priority="5" id="{FA69C02E-F03D-4965-84A4-F128045F31EB}">
            <xm:f>Cover!$E$15&lt;&gt;J$6</xm:f>
            <x14:dxf>
              <fill>
                <patternFill>
                  <bgColor theme="0" tint="-0.24994659260841701"/>
                </patternFill>
              </fill>
            </x14:dxf>
          </x14:cfRule>
          <x14:cfRule type="expression" priority="6" id="{580E45AC-848A-4959-88A1-065458F49930}">
            <xm:f>Cover!$E$15=J$6</xm:f>
            <x14:dxf>
              <fill>
                <patternFill>
                  <bgColor theme="7" tint="0.59996337778862885"/>
                </patternFill>
              </fill>
            </x14:dxf>
          </x14:cfRule>
          <xm:sqref>J27:N28</xm:sqref>
        </x14:conditionalFormatting>
        <x14:conditionalFormatting xmlns:xm="http://schemas.microsoft.com/office/excel/2006/main">
          <x14:cfRule type="expression" priority="1" id="{17DF4A8C-DFEB-430E-AD83-46874B15408E}">
            <xm:f>Cover!$E$15&lt;&gt;J$6</xm:f>
            <x14:dxf>
              <fill>
                <patternFill>
                  <bgColor theme="0" tint="-0.24994659260841701"/>
                </patternFill>
              </fill>
            </x14:dxf>
          </x14:cfRule>
          <x14:cfRule type="expression" priority="2" id="{DBC48290-FB26-4F10-8BC0-54FEC30ABDA9}">
            <xm:f>Cover!$E$15=J$6</xm:f>
            <x14:dxf>
              <fill>
                <patternFill>
                  <bgColor theme="7" tint="0.59996337778862885"/>
                </patternFill>
              </fill>
            </x14:dxf>
          </x14:cfRule>
          <xm:sqref>J32:N33</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1F860-C039-4CAF-A5B1-BA91C16579A0}">
  <sheetPr codeName="Sheet60">
    <tabColor rgb="FFFF0066"/>
    <pageSetUpPr autoPageBreaks="0"/>
  </sheetPr>
  <dimension ref="A1:XFC89"/>
  <sheetViews>
    <sheetView topLeftCell="A29" zoomScale="40" zoomScaleNormal="40" workbookViewId="0">
      <selection activeCell="G83" sqref="G83"/>
    </sheetView>
  </sheetViews>
  <sheetFormatPr defaultColWidth="0" defaultRowHeight="14"/>
  <cols>
    <col min="1" max="1" width="14.453125" style="11" customWidth="1"/>
    <col min="2" max="3" width="1.54296875" style="11" customWidth="1"/>
    <col min="4" max="4" width="24.54296875" style="11" bestFit="1" customWidth="1"/>
    <col min="5" max="5" width="28.54296875" style="11" bestFit="1" customWidth="1"/>
    <col min="6" max="6" width="17" style="11" customWidth="1"/>
    <col min="7" max="7" width="27.453125" style="11" bestFit="1" customWidth="1"/>
    <col min="8" max="8" width="22.54296875" style="11" bestFit="1" customWidth="1"/>
    <col min="9" max="9" width="14.453125" style="11" customWidth="1"/>
    <col min="10" max="10" width="15.54296875" style="11" customWidth="1"/>
    <col min="11" max="11" width="27.453125" style="11" bestFit="1" customWidth="1"/>
    <col min="12" max="12" width="16.453125" style="11" customWidth="1"/>
    <col min="13" max="13" width="14.54296875" style="11" bestFit="1" customWidth="1"/>
    <col min="14" max="14" width="18.54296875" style="11" customWidth="1"/>
    <col min="15" max="15" width="10" style="11" bestFit="1" customWidth="1"/>
    <col min="16" max="16" width="13.54296875" style="11" bestFit="1" customWidth="1"/>
    <col min="17" max="17" width="12.54296875" style="11" customWidth="1"/>
    <col min="18" max="22" width="18.453125" style="11" customWidth="1"/>
    <col min="23" max="27" width="1.54296875" style="11" customWidth="1"/>
    <col min="28" max="28" width="1.54296875" style="11" hidden="1" customWidth="1"/>
    <col min="29" max="46" width="18.453125" style="11" hidden="1" customWidth="1"/>
    <col min="47" max="60" width="18.453125" style="11" hidden="1"/>
    <col min="61" max="16382" width="0" style="11" hidden="1"/>
    <col min="16383" max="16383" width="0" style="11" hidden="1" customWidth="1"/>
    <col min="16384" max="16384" width="9.54296875" style="11" hidden="1"/>
  </cols>
  <sheetData>
    <row r="1" spans="1:22" s="2" customFormat="1" ht="25">
      <c r="A1" s="62" t="s">
        <v>1365</v>
      </c>
      <c r="B1" s="3"/>
      <c r="H1" s="4"/>
      <c r="I1" s="4"/>
      <c r="J1" s="4"/>
      <c r="K1" s="4"/>
      <c r="L1" s="4"/>
      <c r="M1" s="4"/>
      <c r="N1" s="4"/>
      <c r="T1" s="3"/>
    </row>
    <row r="2" spans="1:22" s="2" customFormat="1" ht="25">
      <c r="A2" s="4" t="str">
        <f>Cover!$E$13</f>
        <v>Master</v>
      </c>
      <c r="B2" s="3"/>
    </row>
    <row r="3" spans="1:22" s="2" customFormat="1" ht="25">
      <c r="A3" s="4">
        <f>Cover!$E$15</f>
        <v>2025</v>
      </c>
      <c r="B3" s="4"/>
      <c r="C3" s="4"/>
      <c r="D3" s="4"/>
    </row>
    <row r="4" spans="1:22" s="5" customFormat="1" ht="25.5" thickBot="1">
      <c r="A4" s="1302" t="s">
        <v>82</v>
      </c>
      <c r="B4" s="6"/>
    </row>
    <row r="5" spans="1:22" ht="18">
      <c r="A5" s="355"/>
      <c r="B5" s="357"/>
      <c r="C5" s="357"/>
      <c r="D5" s="9"/>
      <c r="E5" s="9"/>
      <c r="F5" s="9"/>
      <c r="G5" s="9"/>
      <c r="H5" s="356"/>
      <c r="I5" s="356"/>
      <c r="J5" s="356"/>
      <c r="K5" s="356"/>
      <c r="L5" s="356"/>
      <c r="M5" s="356"/>
      <c r="N5" s="356"/>
      <c r="O5" s="356"/>
      <c r="P5" s="356"/>
      <c r="Q5" s="355"/>
      <c r="R5" s="362" t="s">
        <v>1743</v>
      </c>
      <c r="S5" s="361"/>
      <c r="T5" s="361"/>
      <c r="U5" s="361"/>
      <c r="V5" s="360"/>
    </row>
    <row r="6" spans="1:22" s="61" customFormat="1" ht="31">
      <c r="A6" s="347"/>
      <c r="B6" s="352"/>
      <c r="C6" s="352"/>
      <c r="D6" s="36" t="s">
        <v>164</v>
      </c>
      <c r="E6" s="36" t="s">
        <v>165</v>
      </c>
      <c r="F6" s="36" t="s">
        <v>3085</v>
      </c>
      <c r="G6" s="36" t="s">
        <v>1555</v>
      </c>
      <c r="H6" s="358" t="s">
        <v>3086</v>
      </c>
      <c r="I6" s="358" t="s">
        <v>3087</v>
      </c>
      <c r="J6" s="358" t="s">
        <v>3088</v>
      </c>
      <c r="K6" s="358" t="s">
        <v>239</v>
      </c>
      <c r="L6" s="386" t="s">
        <v>3089</v>
      </c>
      <c r="M6" s="386" t="s">
        <v>3090</v>
      </c>
      <c r="N6" s="386" t="s">
        <v>3091</v>
      </c>
      <c r="O6" s="358" t="s">
        <v>196</v>
      </c>
      <c r="P6" s="359" t="s">
        <v>2553</v>
      </c>
      <c r="Q6" s="358" t="s">
        <v>175</v>
      </c>
      <c r="R6" s="350">
        <v>2022</v>
      </c>
      <c r="S6" s="349">
        <v>2023</v>
      </c>
      <c r="T6" s="349">
        <v>2024</v>
      </c>
      <c r="U6" s="349">
        <v>2025</v>
      </c>
      <c r="V6" s="348">
        <v>2026</v>
      </c>
    </row>
    <row r="7" spans="1:22" s="347" customFormat="1">
      <c r="A7" s="11"/>
      <c r="B7" s="11"/>
      <c r="C7" s="11"/>
      <c r="D7" s="11"/>
      <c r="E7" s="11"/>
      <c r="F7" s="11"/>
      <c r="G7" s="11"/>
      <c r="H7" s="11"/>
      <c r="I7" s="11"/>
      <c r="J7" s="11"/>
      <c r="K7" s="11"/>
      <c r="L7" s="11"/>
      <c r="M7" s="11"/>
      <c r="N7" s="11"/>
      <c r="O7" s="11"/>
      <c r="P7" s="11"/>
      <c r="Q7" s="11"/>
      <c r="R7" s="11"/>
      <c r="S7" s="11"/>
      <c r="T7" s="11"/>
      <c r="U7" s="11"/>
      <c r="V7" s="11"/>
    </row>
    <row r="8" spans="1:22" s="347" customFormat="1" ht="18.75" customHeight="1">
      <c r="A8" s="27"/>
      <c r="B8" s="800" t="s">
        <v>3092</v>
      </c>
      <c r="C8" s="27"/>
      <c r="D8" s="27"/>
      <c r="E8" s="27"/>
      <c r="F8" s="27"/>
      <c r="G8" s="27"/>
      <c r="H8" s="27"/>
      <c r="I8" s="27"/>
      <c r="J8" s="27"/>
      <c r="K8" s="27"/>
      <c r="L8" s="27"/>
      <c r="M8" s="27"/>
      <c r="N8" s="27"/>
      <c r="O8" s="27"/>
      <c r="P8" s="27"/>
      <c r="Q8" s="27"/>
      <c r="R8" s="27"/>
      <c r="S8" s="27"/>
      <c r="T8" s="27"/>
      <c r="U8" s="27"/>
      <c r="V8" s="27"/>
    </row>
    <row r="9" spans="1:22" s="347" customFormat="1" ht="7.5" customHeight="1">
      <c r="A9" s="11"/>
      <c r="B9" s="75"/>
      <c r="C9" s="11"/>
      <c r="D9" s="11"/>
      <c r="E9" s="11"/>
      <c r="F9" s="11"/>
      <c r="G9" s="11"/>
      <c r="H9" s="11"/>
      <c r="I9" s="11"/>
      <c r="J9" s="11"/>
      <c r="K9" s="11"/>
      <c r="L9" s="11"/>
      <c r="M9" s="11"/>
      <c r="N9" s="11"/>
      <c r="O9" s="11"/>
      <c r="P9" s="11"/>
      <c r="Q9" s="11"/>
      <c r="R9" s="11"/>
      <c r="S9" s="11"/>
      <c r="T9" s="11"/>
      <c r="U9" s="11"/>
      <c r="V9" s="11"/>
    </row>
    <row r="10" spans="1:22" s="347" customFormat="1" ht="18">
      <c r="A10" s="28"/>
      <c r="B10" s="28"/>
      <c r="C10" s="28" t="s">
        <v>72</v>
      </c>
      <c r="D10" s="27"/>
      <c r="E10" s="27"/>
      <c r="F10" s="27"/>
      <c r="G10" s="27"/>
      <c r="H10" s="27"/>
      <c r="I10" s="27"/>
      <c r="J10" s="27"/>
      <c r="K10" s="27"/>
      <c r="L10" s="27"/>
      <c r="M10" s="27"/>
      <c r="N10" s="27"/>
      <c r="O10" s="27"/>
      <c r="P10" s="27"/>
      <c r="Q10" s="27"/>
      <c r="R10" s="27"/>
      <c r="S10" s="27"/>
      <c r="T10" s="27"/>
      <c r="U10" s="27"/>
      <c r="V10" s="27"/>
    </row>
    <row r="11" spans="1:22" s="347" customFormat="1" ht="4.5" customHeight="1">
      <c r="A11" s="75"/>
      <c r="B11" s="75"/>
      <c r="C11" s="11"/>
      <c r="D11" s="11"/>
      <c r="E11" s="11"/>
      <c r="F11" s="11"/>
      <c r="G11" s="11"/>
      <c r="H11" s="11"/>
      <c r="I11" s="11"/>
      <c r="J11" s="11"/>
      <c r="K11" s="11"/>
      <c r="L11" s="11"/>
      <c r="M11" s="11"/>
      <c r="N11" s="11"/>
      <c r="O11" s="11"/>
      <c r="P11" s="11"/>
      <c r="Q11" s="11"/>
      <c r="R11" s="11"/>
      <c r="S11" s="11"/>
      <c r="T11" s="11"/>
      <c r="U11" s="11"/>
      <c r="V11" s="11"/>
    </row>
    <row r="12" spans="1:22" s="347" customFormat="1" ht="15.5">
      <c r="A12" s="27"/>
      <c r="B12" s="387" t="s">
        <v>3093</v>
      </c>
      <c r="C12" s="27"/>
      <c r="D12" s="27"/>
      <c r="E12" s="27"/>
      <c r="F12" s="27"/>
      <c r="G12" s="27"/>
      <c r="H12" s="27"/>
      <c r="I12" s="27"/>
      <c r="J12" s="27"/>
      <c r="K12" s="27"/>
      <c r="L12" s="27"/>
      <c r="M12" s="27"/>
      <c r="N12" s="27"/>
      <c r="O12" s="27"/>
      <c r="P12" s="27"/>
      <c r="Q12" s="27"/>
      <c r="R12" s="27"/>
      <c r="S12" s="27"/>
      <c r="T12" s="27"/>
      <c r="U12" s="27"/>
      <c r="V12" s="27"/>
    </row>
    <row r="13" spans="1:22" s="347" customFormat="1">
      <c r="A13" s="353"/>
      <c r="B13" s="353"/>
      <c r="C13" s="353"/>
      <c r="D13" s="353"/>
      <c r="E13" s="353"/>
      <c r="F13" s="353"/>
      <c r="G13" s="353"/>
      <c r="H13" s="355"/>
      <c r="I13" s="355"/>
      <c r="J13" s="355"/>
      <c r="K13" s="355"/>
      <c r="L13" s="355"/>
      <c r="M13" s="355"/>
      <c r="N13" s="355"/>
      <c r="O13" s="372"/>
      <c r="P13" s="372"/>
      <c r="Q13" s="367"/>
      <c r="R13" s="353"/>
      <c r="S13" s="353"/>
      <c r="T13" s="13"/>
      <c r="U13" s="371"/>
      <c r="V13" s="367"/>
    </row>
    <row r="14" spans="1:22" s="347" customFormat="1">
      <c r="A14" s="20"/>
      <c r="B14" s="20"/>
      <c r="C14" s="20"/>
      <c r="D14" s="20" t="s">
        <v>177</v>
      </c>
      <c r="E14" s="20" t="s">
        <v>3051</v>
      </c>
      <c r="F14" s="20"/>
      <c r="G14" s="20" t="s">
        <v>3092</v>
      </c>
      <c r="H14" s="53"/>
      <c r="I14" s="1314"/>
      <c r="J14" s="1314"/>
      <c r="K14" s="53"/>
      <c r="L14" s="11"/>
      <c r="M14" s="11"/>
      <c r="N14" s="398"/>
      <c r="O14" s="11"/>
      <c r="P14" s="11"/>
      <c r="Q14" s="367" t="s">
        <v>185</v>
      </c>
      <c r="R14" s="727"/>
      <c r="S14" s="727"/>
      <c r="T14" s="727"/>
      <c r="U14" s="727"/>
      <c r="V14" s="727"/>
    </row>
    <row r="15" spans="1:22" s="347" customFormat="1">
      <c r="A15" s="20"/>
      <c r="B15" s="20"/>
      <c r="C15" s="20"/>
      <c r="D15" s="20" t="s">
        <v>177</v>
      </c>
      <c r="E15" s="20" t="s">
        <v>3051</v>
      </c>
      <c r="F15" s="20"/>
      <c r="G15" s="20" t="s">
        <v>3092</v>
      </c>
      <c r="H15" s="53"/>
      <c r="I15" s="1314"/>
      <c r="J15" s="1314"/>
      <c r="K15" s="53"/>
      <c r="L15" s="11"/>
      <c r="M15" s="11"/>
      <c r="N15" s="398"/>
      <c r="O15" s="11"/>
      <c r="P15" s="11"/>
      <c r="Q15" s="367" t="s">
        <v>185</v>
      </c>
      <c r="R15" s="727"/>
      <c r="S15" s="727"/>
      <c r="T15" s="727"/>
      <c r="U15" s="727"/>
      <c r="V15" s="727"/>
    </row>
    <row r="16" spans="1:22" s="347" customFormat="1">
      <c r="A16" s="20"/>
      <c r="B16" s="20"/>
      <c r="C16" s="20"/>
      <c r="D16" s="20" t="s">
        <v>177</v>
      </c>
      <c r="E16" s="20" t="s">
        <v>3051</v>
      </c>
      <c r="F16" s="20"/>
      <c r="G16" s="20" t="s">
        <v>3092</v>
      </c>
      <c r="H16" s="53"/>
      <c r="I16" s="1314"/>
      <c r="J16" s="1314"/>
      <c r="K16" s="53"/>
      <c r="L16" s="11"/>
      <c r="M16" s="11"/>
      <c r="N16" s="398"/>
      <c r="O16" s="11"/>
      <c r="P16" s="11"/>
      <c r="Q16" s="367" t="s">
        <v>185</v>
      </c>
      <c r="R16" s="727"/>
      <c r="S16" s="727"/>
      <c r="T16" s="727"/>
      <c r="U16" s="727"/>
      <c r="V16" s="727"/>
    </row>
    <row r="17" spans="4:22" s="347" customFormat="1">
      <c r="D17" s="20" t="s">
        <v>177</v>
      </c>
      <c r="E17" s="20" t="s">
        <v>3051</v>
      </c>
      <c r="F17" s="20"/>
      <c r="G17" s="20" t="s">
        <v>3092</v>
      </c>
      <c r="H17" s="53"/>
      <c r="I17" s="1314"/>
      <c r="J17" s="1314"/>
      <c r="K17" s="53"/>
      <c r="L17" s="11"/>
      <c r="M17" s="11"/>
      <c r="N17" s="398"/>
      <c r="O17" s="11"/>
      <c r="P17" s="11"/>
      <c r="Q17" s="367" t="s">
        <v>185</v>
      </c>
      <c r="R17" s="727"/>
      <c r="S17" s="727"/>
      <c r="T17" s="727"/>
      <c r="U17" s="727"/>
      <c r="V17" s="727"/>
    </row>
    <row r="18" spans="4:22" s="347" customFormat="1">
      <c r="D18" s="20" t="s">
        <v>177</v>
      </c>
      <c r="E18" s="20" t="s">
        <v>3051</v>
      </c>
      <c r="F18" s="20"/>
      <c r="G18" s="20" t="s">
        <v>3092</v>
      </c>
      <c r="H18" s="53"/>
      <c r="I18" s="1314"/>
      <c r="J18" s="1314"/>
      <c r="K18" s="53"/>
      <c r="L18" s="11"/>
      <c r="M18" s="11"/>
      <c r="N18" s="398"/>
      <c r="O18" s="11"/>
      <c r="P18" s="11"/>
      <c r="Q18" s="367" t="s">
        <v>185</v>
      </c>
      <c r="R18" s="727"/>
      <c r="S18" s="727"/>
      <c r="T18" s="727"/>
      <c r="U18" s="727"/>
      <c r="V18" s="727"/>
    </row>
    <row r="19" spans="4:22" s="347" customFormat="1">
      <c r="D19" s="20" t="s">
        <v>177</v>
      </c>
      <c r="E19" s="20" t="s">
        <v>3051</v>
      </c>
      <c r="F19" s="20"/>
      <c r="G19" s="20" t="s">
        <v>3092</v>
      </c>
      <c r="H19" s="53"/>
      <c r="I19" s="1314"/>
      <c r="J19" s="1314"/>
      <c r="K19" s="53"/>
      <c r="L19" s="11"/>
      <c r="M19" s="11"/>
      <c r="N19" s="398"/>
      <c r="O19" s="11"/>
      <c r="P19" s="11"/>
      <c r="Q19" s="367" t="s">
        <v>185</v>
      </c>
      <c r="R19" s="727"/>
      <c r="S19" s="727"/>
      <c r="T19" s="727"/>
      <c r="U19" s="727"/>
      <c r="V19" s="727"/>
    </row>
    <row r="20" spans="4:22" s="347" customFormat="1">
      <c r="D20" s="20" t="s">
        <v>177</v>
      </c>
      <c r="E20" s="20" t="s">
        <v>3051</v>
      </c>
      <c r="F20" s="20"/>
      <c r="G20" s="20" t="s">
        <v>3092</v>
      </c>
      <c r="H20" s="53"/>
      <c r="I20" s="53"/>
      <c r="J20" s="53"/>
      <c r="K20" s="53"/>
      <c r="L20" s="11"/>
      <c r="M20" s="11"/>
      <c r="N20" s="398"/>
      <c r="O20" s="11"/>
      <c r="P20" s="11"/>
      <c r="Q20" s="367" t="s">
        <v>185</v>
      </c>
      <c r="R20" s="727"/>
      <c r="S20" s="727"/>
      <c r="T20" s="727"/>
      <c r="U20" s="727"/>
      <c r="V20" s="727"/>
    </row>
    <row r="21" spans="4:22" s="347" customFormat="1">
      <c r="D21" s="20" t="s">
        <v>177</v>
      </c>
      <c r="E21" s="20" t="s">
        <v>3051</v>
      </c>
      <c r="F21" s="20"/>
      <c r="G21" s="20" t="s">
        <v>3092</v>
      </c>
      <c r="H21" s="53"/>
      <c r="I21" s="53"/>
      <c r="J21" s="53"/>
      <c r="K21" s="53"/>
      <c r="L21" s="11"/>
      <c r="M21" s="11"/>
      <c r="N21" s="398"/>
      <c r="O21" s="11"/>
      <c r="P21" s="11"/>
      <c r="Q21" s="367" t="s">
        <v>185</v>
      </c>
      <c r="R21" s="727"/>
      <c r="S21" s="727"/>
      <c r="T21" s="727"/>
      <c r="U21" s="727"/>
      <c r="V21" s="727"/>
    </row>
    <row r="22" spans="4:22" s="347" customFormat="1">
      <c r="D22" s="20" t="s">
        <v>177</v>
      </c>
      <c r="E22" s="20" t="s">
        <v>3051</v>
      </c>
      <c r="F22" s="20"/>
      <c r="G22" s="20" t="s">
        <v>3092</v>
      </c>
      <c r="H22" s="53"/>
      <c r="I22" s="53"/>
      <c r="J22" s="53"/>
      <c r="K22" s="53"/>
      <c r="L22" s="11"/>
      <c r="M22" s="11"/>
      <c r="N22" s="398"/>
      <c r="O22" s="11"/>
      <c r="P22" s="11"/>
      <c r="Q22" s="367" t="s">
        <v>185</v>
      </c>
      <c r="R22" s="727"/>
      <c r="S22" s="727"/>
      <c r="T22" s="727"/>
      <c r="U22" s="727"/>
      <c r="V22" s="727"/>
    </row>
    <row r="23" spans="4:22" s="347" customFormat="1">
      <c r="D23" s="20" t="s">
        <v>177</v>
      </c>
      <c r="E23" s="20" t="s">
        <v>3051</v>
      </c>
      <c r="F23" s="20"/>
      <c r="G23" s="20" t="s">
        <v>3092</v>
      </c>
      <c r="H23" s="53"/>
      <c r="I23" s="53"/>
      <c r="J23" s="53"/>
      <c r="K23" s="53"/>
      <c r="L23" s="11"/>
      <c r="M23" s="11"/>
      <c r="N23" s="398"/>
      <c r="O23" s="11"/>
      <c r="P23" s="11"/>
      <c r="Q23" s="367" t="s">
        <v>185</v>
      </c>
      <c r="R23" s="727"/>
      <c r="S23" s="727"/>
      <c r="T23" s="727"/>
      <c r="U23" s="727"/>
      <c r="V23" s="727"/>
    </row>
    <row r="24" spans="4:22" s="347" customFormat="1">
      <c r="D24" s="20" t="s">
        <v>177</v>
      </c>
      <c r="E24" s="20" t="s">
        <v>3051</v>
      </c>
      <c r="F24" s="20"/>
      <c r="G24" s="20" t="s">
        <v>3092</v>
      </c>
      <c r="H24" s="53"/>
      <c r="I24" s="53"/>
      <c r="J24" s="53"/>
      <c r="K24" s="53"/>
      <c r="L24" s="11"/>
      <c r="M24" s="11"/>
      <c r="N24" s="398"/>
      <c r="O24" s="11"/>
      <c r="P24" s="11"/>
      <c r="Q24" s="367" t="s">
        <v>185</v>
      </c>
      <c r="R24" s="727"/>
      <c r="S24" s="727"/>
      <c r="T24" s="727"/>
      <c r="U24" s="727"/>
      <c r="V24" s="727"/>
    </row>
    <row r="25" spans="4:22" s="347" customFormat="1">
      <c r="D25" s="20" t="s">
        <v>177</v>
      </c>
      <c r="E25" s="20" t="s">
        <v>3051</v>
      </c>
      <c r="F25" s="20"/>
      <c r="G25" s="20" t="s">
        <v>3092</v>
      </c>
      <c r="H25" s="53"/>
      <c r="I25" s="53"/>
      <c r="J25" s="53"/>
      <c r="K25" s="53"/>
      <c r="L25" s="11"/>
      <c r="M25" s="11"/>
      <c r="N25" s="398"/>
      <c r="O25" s="11"/>
      <c r="P25" s="11"/>
      <c r="Q25" s="367" t="s">
        <v>185</v>
      </c>
      <c r="R25" s="727"/>
      <c r="S25" s="727"/>
      <c r="T25" s="727"/>
      <c r="U25" s="727"/>
      <c r="V25" s="727"/>
    </row>
    <row r="26" spans="4:22" s="347" customFormat="1">
      <c r="D26" s="20" t="s">
        <v>177</v>
      </c>
      <c r="E26" s="20" t="s">
        <v>3051</v>
      </c>
      <c r="F26" s="20"/>
      <c r="G26" s="20" t="s">
        <v>3092</v>
      </c>
      <c r="H26" s="53"/>
      <c r="I26" s="53"/>
      <c r="J26" s="53"/>
      <c r="K26" s="53"/>
      <c r="L26" s="11"/>
      <c r="M26" s="11"/>
      <c r="N26" s="398"/>
      <c r="O26" s="11"/>
      <c r="P26" s="11"/>
      <c r="Q26" s="367" t="s">
        <v>185</v>
      </c>
      <c r="R26" s="727"/>
      <c r="S26" s="727"/>
      <c r="T26" s="727"/>
      <c r="U26" s="727"/>
      <c r="V26" s="727"/>
    </row>
    <row r="27" spans="4:22" s="347" customFormat="1">
      <c r="D27" s="20" t="s">
        <v>177</v>
      </c>
      <c r="E27" s="20" t="s">
        <v>3051</v>
      </c>
      <c r="F27" s="20"/>
      <c r="G27" s="20" t="s">
        <v>3092</v>
      </c>
      <c r="H27" s="53"/>
      <c r="I27" s="53"/>
      <c r="J27" s="53"/>
      <c r="K27" s="53"/>
      <c r="L27" s="11"/>
      <c r="M27" s="11"/>
      <c r="N27" s="398"/>
      <c r="O27" s="11"/>
      <c r="P27" s="11"/>
      <c r="Q27" s="367" t="s">
        <v>185</v>
      </c>
      <c r="R27" s="727"/>
      <c r="S27" s="727"/>
      <c r="T27" s="727"/>
      <c r="U27" s="727"/>
      <c r="V27" s="727"/>
    </row>
    <row r="28" spans="4:22" s="347" customFormat="1">
      <c r="D28" s="20" t="s">
        <v>177</v>
      </c>
      <c r="E28" s="20" t="s">
        <v>3051</v>
      </c>
      <c r="F28" s="20"/>
      <c r="G28" s="20" t="s">
        <v>3092</v>
      </c>
      <c r="H28" s="53"/>
      <c r="I28" s="53"/>
      <c r="J28" s="53"/>
      <c r="K28" s="53"/>
      <c r="L28" s="11"/>
      <c r="M28" s="11"/>
      <c r="N28" s="398"/>
      <c r="O28" s="11"/>
      <c r="P28" s="11"/>
      <c r="Q28" s="367" t="s">
        <v>185</v>
      </c>
      <c r="R28" s="727"/>
      <c r="S28" s="727"/>
      <c r="T28" s="727"/>
      <c r="U28" s="727"/>
      <c r="V28" s="727"/>
    </row>
    <row r="29" spans="4:22" s="347" customFormat="1">
      <c r="D29" s="20" t="s">
        <v>177</v>
      </c>
      <c r="E29" s="20" t="s">
        <v>3051</v>
      </c>
      <c r="F29" s="20"/>
      <c r="G29" s="20" t="s">
        <v>3092</v>
      </c>
      <c r="H29" s="53"/>
      <c r="I29" s="53"/>
      <c r="J29" s="53"/>
      <c r="K29" s="53"/>
      <c r="L29" s="11"/>
      <c r="M29" s="11"/>
      <c r="N29" s="398"/>
      <c r="O29" s="11"/>
      <c r="P29" s="11"/>
      <c r="Q29" s="367" t="s">
        <v>185</v>
      </c>
      <c r="R29" s="727"/>
      <c r="S29" s="727"/>
      <c r="T29" s="727"/>
      <c r="U29" s="727"/>
      <c r="V29" s="727"/>
    </row>
    <row r="30" spans="4:22" s="347" customFormat="1">
      <c r="D30" s="20" t="s">
        <v>177</v>
      </c>
      <c r="E30" s="20" t="s">
        <v>3051</v>
      </c>
      <c r="F30" s="20"/>
      <c r="G30" s="20" t="s">
        <v>3092</v>
      </c>
      <c r="H30" s="53"/>
      <c r="I30" s="53"/>
      <c r="J30" s="53"/>
      <c r="K30" s="53"/>
      <c r="L30" s="11"/>
      <c r="M30" s="11"/>
      <c r="N30" s="398"/>
      <c r="O30" s="11"/>
      <c r="P30" s="11"/>
      <c r="Q30" s="367" t="s">
        <v>185</v>
      </c>
      <c r="R30" s="727"/>
      <c r="S30" s="727"/>
      <c r="T30" s="727"/>
      <c r="U30" s="727"/>
      <c r="V30" s="727"/>
    </row>
    <row r="31" spans="4:22" s="347" customFormat="1">
      <c r="D31" s="20" t="s">
        <v>177</v>
      </c>
      <c r="E31" s="20" t="s">
        <v>3051</v>
      </c>
      <c r="F31" s="20"/>
      <c r="G31" s="20" t="s">
        <v>3092</v>
      </c>
      <c r="H31" s="53"/>
      <c r="I31" s="53"/>
      <c r="J31" s="53"/>
      <c r="K31" s="53"/>
      <c r="L31" s="11"/>
      <c r="M31" s="11"/>
      <c r="N31" s="398"/>
      <c r="O31" s="11"/>
      <c r="P31" s="11"/>
      <c r="Q31" s="367" t="s">
        <v>185</v>
      </c>
      <c r="R31" s="727"/>
      <c r="S31" s="727"/>
      <c r="T31" s="727"/>
      <c r="U31" s="727"/>
      <c r="V31" s="727"/>
    </row>
    <row r="32" spans="4:22" s="347" customFormat="1">
      <c r="D32" s="20" t="s">
        <v>177</v>
      </c>
      <c r="E32" s="20" t="s">
        <v>3051</v>
      </c>
      <c r="F32" s="20"/>
      <c r="G32" s="20" t="s">
        <v>3092</v>
      </c>
      <c r="H32" s="53"/>
      <c r="I32" s="53"/>
      <c r="J32" s="53"/>
      <c r="K32" s="53"/>
      <c r="L32" s="11"/>
      <c r="M32" s="11"/>
      <c r="N32" s="398"/>
      <c r="O32" s="11"/>
      <c r="P32" s="11"/>
      <c r="Q32" s="367" t="s">
        <v>185</v>
      </c>
      <c r="R32" s="727"/>
      <c r="S32" s="727"/>
      <c r="T32" s="727"/>
      <c r="U32" s="727"/>
      <c r="V32" s="727"/>
    </row>
    <row r="33" spans="2:22" s="347" customFormat="1">
      <c r="B33" s="20"/>
      <c r="C33" s="20"/>
      <c r="D33" s="20" t="s">
        <v>177</v>
      </c>
      <c r="E33" s="20" t="s">
        <v>3051</v>
      </c>
      <c r="F33" s="20"/>
      <c r="G33" s="20" t="s">
        <v>3092</v>
      </c>
      <c r="H33" s="53"/>
      <c r="I33" s="53"/>
      <c r="J33" s="53"/>
      <c r="K33" s="53"/>
      <c r="L33" s="11"/>
      <c r="M33" s="11"/>
      <c r="N33" s="398"/>
      <c r="O33" s="11"/>
      <c r="P33" s="11"/>
      <c r="Q33" s="367" t="s">
        <v>185</v>
      </c>
      <c r="R33" s="727"/>
      <c r="S33" s="727"/>
      <c r="T33" s="727"/>
      <c r="U33" s="727"/>
      <c r="V33" s="727"/>
    </row>
    <row r="34" spans="2:22" s="347" customFormat="1">
      <c r="B34" s="20"/>
      <c r="C34" s="20"/>
      <c r="D34" s="20" t="s">
        <v>177</v>
      </c>
      <c r="E34" s="20" t="s">
        <v>3051</v>
      </c>
      <c r="F34" s="20"/>
      <c r="G34" s="20" t="s">
        <v>3092</v>
      </c>
      <c r="H34" s="53"/>
      <c r="I34" s="53"/>
      <c r="J34" s="53"/>
      <c r="K34" s="53"/>
      <c r="L34" s="11"/>
      <c r="M34" s="11"/>
      <c r="N34" s="398"/>
      <c r="O34" s="11"/>
      <c r="P34" s="11"/>
      <c r="Q34" s="367" t="s">
        <v>185</v>
      </c>
      <c r="R34" s="727"/>
      <c r="S34" s="727"/>
      <c r="T34" s="727"/>
      <c r="U34" s="727"/>
      <c r="V34" s="727"/>
    </row>
    <row r="35" spans="2:22" s="347" customFormat="1">
      <c r="B35" s="353"/>
      <c r="C35" s="353"/>
      <c r="D35" s="353"/>
      <c r="E35" s="719" t="s">
        <v>3094</v>
      </c>
      <c r="F35" s="353"/>
      <c r="G35" s="353"/>
      <c r="H35" s="355"/>
      <c r="I35" s="355"/>
      <c r="J35" s="355"/>
      <c r="K35" s="355"/>
      <c r="L35" s="355"/>
      <c r="M35" s="355"/>
      <c r="N35" s="355"/>
      <c r="O35" s="372"/>
      <c r="P35" s="372"/>
      <c r="Q35" s="367"/>
      <c r="R35" s="1120">
        <f>SUM(R14:R34)</f>
        <v>0</v>
      </c>
      <c r="S35" s="1120">
        <f t="shared" ref="S35:V35" si="0">SUM(S14:S34)</f>
        <v>0</v>
      </c>
      <c r="T35" s="1120">
        <f t="shared" si="0"/>
        <v>0</v>
      </c>
      <c r="U35" s="1120">
        <f t="shared" si="0"/>
        <v>0</v>
      </c>
      <c r="V35" s="1120">
        <f t="shared" si="0"/>
        <v>0</v>
      </c>
    </row>
    <row r="36" spans="2:22" s="347" customFormat="1">
      <c r="B36" s="353"/>
      <c r="C36" s="353"/>
      <c r="D36" s="353"/>
      <c r="E36" s="353"/>
      <c r="F36" s="353"/>
      <c r="G36" s="353"/>
      <c r="H36" s="355"/>
      <c r="I36" s="355"/>
      <c r="J36" s="355"/>
      <c r="K36" s="355"/>
      <c r="L36" s="355"/>
      <c r="M36" s="355"/>
      <c r="N36" s="355"/>
      <c r="O36" s="372"/>
      <c r="P36" s="372"/>
      <c r="Q36" s="367"/>
      <c r="R36" s="353"/>
      <c r="S36" s="353"/>
      <c r="T36" s="13"/>
      <c r="U36" s="371"/>
      <c r="V36" s="367"/>
    </row>
    <row r="37" spans="2:22" s="347" customFormat="1" ht="13.5" customHeight="1">
      <c r="B37" s="11"/>
      <c r="C37" s="11"/>
      <c r="D37" s="11"/>
      <c r="E37" s="11"/>
      <c r="F37" s="11"/>
      <c r="G37" s="11"/>
      <c r="H37" s="11"/>
      <c r="I37" s="11"/>
      <c r="J37" s="11"/>
      <c r="K37" s="11"/>
      <c r="L37" s="11"/>
      <c r="M37" s="11"/>
      <c r="N37" s="11"/>
      <c r="O37" s="11"/>
      <c r="P37" s="11"/>
      <c r="Q37" s="11"/>
      <c r="R37" s="11"/>
      <c r="S37" s="11"/>
      <c r="T37" s="11"/>
      <c r="U37" s="11"/>
      <c r="V37" s="11"/>
    </row>
    <row r="38" spans="2:22" s="347" customFormat="1" ht="15.5">
      <c r="B38" s="387" t="s">
        <v>3095</v>
      </c>
      <c r="C38" s="27"/>
      <c r="D38" s="27"/>
      <c r="E38" s="27"/>
      <c r="F38" s="27"/>
      <c r="G38" s="27"/>
      <c r="H38" s="27"/>
      <c r="I38" s="27"/>
      <c r="J38" s="27"/>
      <c r="K38" s="27"/>
      <c r="L38" s="27"/>
      <c r="M38" s="27"/>
      <c r="N38" s="27"/>
      <c r="O38" s="27"/>
      <c r="P38" s="27"/>
      <c r="Q38" s="27"/>
      <c r="R38" s="27"/>
      <c r="S38" s="27"/>
      <c r="T38" s="27"/>
      <c r="U38" s="27"/>
      <c r="V38" s="27"/>
    </row>
    <row r="39" spans="2:22" s="347" customFormat="1">
      <c r="B39" s="353"/>
      <c r="C39" s="353"/>
      <c r="D39" s="353"/>
      <c r="E39" s="353"/>
      <c r="F39" s="353"/>
      <c r="G39" s="353"/>
      <c r="H39" s="355"/>
      <c r="I39" s="355"/>
      <c r="J39" s="355"/>
      <c r="K39" s="355"/>
      <c r="L39" s="355"/>
      <c r="M39" s="355"/>
      <c r="N39" s="355"/>
      <c r="O39" s="372"/>
      <c r="P39" s="372"/>
      <c r="Q39" s="367"/>
      <c r="R39" s="353"/>
      <c r="S39" s="353"/>
      <c r="T39" s="13"/>
      <c r="U39" s="371"/>
      <c r="V39" s="367"/>
    </row>
    <row r="40" spans="2:22" s="347" customFormat="1" ht="15.5">
      <c r="B40" s="387"/>
      <c r="C40" s="388" t="s">
        <v>3096</v>
      </c>
      <c r="D40" s="27"/>
      <c r="E40" s="27"/>
      <c r="F40" s="27"/>
      <c r="G40" s="27"/>
      <c r="H40" s="27"/>
      <c r="I40" s="27"/>
      <c r="J40" s="27"/>
      <c r="K40" s="27"/>
      <c r="L40" s="27"/>
      <c r="M40" s="27"/>
      <c r="N40" s="27"/>
      <c r="O40" s="27"/>
      <c r="P40" s="27"/>
      <c r="Q40" s="27"/>
      <c r="R40" s="27"/>
      <c r="S40" s="27"/>
      <c r="T40" s="27"/>
      <c r="U40" s="27"/>
      <c r="V40" s="27"/>
    </row>
    <row r="41" spans="2:22" s="347" customFormat="1">
      <c r="B41" s="353"/>
      <c r="C41" s="897"/>
      <c r="D41" s="353"/>
      <c r="E41" s="353"/>
      <c r="F41" s="353"/>
      <c r="G41" s="353"/>
      <c r="H41" s="355"/>
      <c r="I41" s="355"/>
      <c r="J41" s="355"/>
      <c r="K41" s="355"/>
      <c r="L41" s="355"/>
      <c r="M41" s="355"/>
      <c r="N41" s="355"/>
      <c r="O41" s="372"/>
      <c r="P41" s="372"/>
      <c r="Q41" s="367"/>
      <c r="R41" s="353"/>
      <c r="S41" s="353"/>
      <c r="T41" s="13"/>
      <c r="U41" s="371"/>
      <c r="V41" s="367"/>
    </row>
    <row r="42" spans="2:22" s="347" customFormat="1">
      <c r="B42" s="20"/>
      <c r="C42" s="20"/>
      <c r="D42" s="20" t="s">
        <v>177</v>
      </c>
      <c r="E42" s="20" t="s">
        <v>3051</v>
      </c>
      <c r="F42" s="20"/>
      <c r="G42" s="20" t="s">
        <v>3092</v>
      </c>
      <c r="H42" s="53"/>
      <c r="I42" s="53"/>
      <c r="J42" s="53"/>
      <c r="K42" s="53"/>
      <c r="L42" s="11"/>
      <c r="M42" s="11"/>
      <c r="N42" s="11"/>
      <c r="O42" s="11"/>
      <c r="P42" s="11"/>
      <c r="Q42" s="367" t="s">
        <v>185</v>
      </c>
      <c r="R42" s="727"/>
      <c r="S42" s="727"/>
      <c r="T42" s="727"/>
      <c r="U42" s="727"/>
      <c r="V42" s="727"/>
    </row>
    <row r="43" spans="2:22" s="347" customFormat="1" ht="13.5" customHeight="1">
      <c r="B43" s="20"/>
      <c r="C43" s="20"/>
      <c r="D43" s="20" t="s">
        <v>177</v>
      </c>
      <c r="E43" s="20" t="s">
        <v>3051</v>
      </c>
      <c r="F43" s="20"/>
      <c r="G43" s="20" t="s">
        <v>3092</v>
      </c>
      <c r="H43" s="53"/>
      <c r="I43" s="53"/>
      <c r="J43" s="53"/>
      <c r="K43" s="53"/>
      <c r="L43" s="11"/>
      <c r="M43" s="11"/>
      <c r="N43" s="11"/>
      <c r="O43" s="11"/>
      <c r="P43" s="11"/>
      <c r="Q43" s="367" t="s">
        <v>185</v>
      </c>
      <c r="R43" s="727"/>
      <c r="S43" s="727"/>
      <c r="T43" s="727"/>
      <c r="U43" s="727"/>
      <c r="V43" s="727"/>
    </row>
    <row r="44" spans="2:22" s="347" customFormat="1">
      <c r="B44" s="20"/>
      <c r="C44" s="20"/>
      <c r="D44" s="20" t="s">
        <v>177</v>
      </c>
      <c r="E44" s="20" t="s">
        <v>3051</v>
      </c>
      <c r="F44" s="20" t="s">
        <v>3097</v>
      </c>
      <c r="G44" s="20" t="s">
        <v>3092</v>
      </c>
      <c r="H44" s="53"/>
      <c r="I44" s="53"/>
      <c r="J44" s="53"/>
      <c r="K44" s="53"/>
      <c r="L44" s="11"/>
      <c r="M44" s="11"/>
      <c r="N44" s="11"/>
      <c r="O44" s="11"/>
      <c r="P44" s="11"/>
      <c r="Q44" s="367" t="s">
        <v>185</v>
      </c>
      <c r="R44" s="727"/>
      <c r="S44" s="727"/>
      <c r="T44" s="727"/>
      <c r="U44" s="727"/>
      <c r="V44" s="727"/>
    </row>
    <row r="45" spans="2:22" s="347" customFormat="1">
      <c r="B45" s="353"/>
      <c r="C45" s="353"/>
      <c r="D45" s="353"/>
      <c r="E45" s="719" t="s">
        <v>3098</v>
      </c>
      <c r="F45" s="353"/>
      <c r="G45" s="353"/>
      <c r="H45" s="355"/>
      <c r="I45" s="355"/>
      <c r="J45" s="355"/>
      <c r="K45" s="355"/>
      <c r="L45" s="355"/>
      <c r="M45" s="355"/>
      <c r="N45" s="355"/>
      <c r="O45" s="372"/>
      <c r="P45" s="372"/>
      <c r="Q45" s="367"/>
      <c r="R45" s="1120">
        <f>SUM(R42:R44)</f>
        <v>0</v>
      </c>
      <c r="S45" s="1120">
        <f>SUM(S42:S44)</f>
        <v>0</v>
      </c>
      <c r="T45" s="1120">
        <f>SUM(T42:T44)</f>
        <v>0</v>
      </c>
      <c r="U45" s="1120">
        <f>SUM(U42:U44)</f>
        <v>0</v>
      </c>
      <c r="V45" s="1120">
        <f>SUM(V42:V44)</f>
        <v>0</v>
      </c>
    </row>
    <row r="46" spans="2:22" s="347" customFormat="1">
      <c r="B46" s="353"/>
      <c r="C46" s="353"/>
      <c r="D46" s="353"/>
      <c r="E46" s="353"/>
      <c r="F46" s="353"/>
      <c r="G46" s="353"/>
      <c r="H46" s="355"/>
      <c r="I46" s="355"/>
      <c r="J46" s="355"/>
      <c r="K46" s="355"/>
      <c r="L46" s="355"/>
      <c r="M46" s="355"/>
      <c r="N46" s="355"/>
      <c r="O46" s="372"/>
      <c r="P46" s="372"/>
      <c r="Q46" s="367"/>
      <c r="R46" s="353"/>
      <c r="S46" s="353"/>
      <c r="T46" s="13"/>
      <c r="U46" s="371"/>
      <c r="V46" s="367"/>
    </row>
    <row r="47" spans="2:22" s="347" customFormat="1">
      <c r="B47" s="353"/>
      <c r="C47" s="353"/>
      <c r="D47" s="353"/>
      <c r="E47" s="353"/>
      <c r="F47" s="353"/>
      <c r="G47" s="353"/>
      <c r="H47" s="355"/>
      <c r="I47" s="355"/>
      <c r="J47" s="355"/>
      <c r="K47" s="355"/>
      <c r="L47" s="355"/>
      <c r="M47" s="355"/>
      <c r="N47" s="355"/>
      <c r="O47" s="372"/>
      <c r="P47" s="372"/>
      <c r="Q47" s="367"/>
      <c r="R47" s="353"/>
      <c r="S47" s="353"/>
      <c r="T47" s="13"/>
      <c r="U47" s="371"/>
      <c r="V47" s="367"/>
    </row>
    <row r="48" spans="2:22" s="347" customFormat="1" ht="15.5">
      <c r="B48" s="387" t="s">
        <v>3099</v>
      </c>
      <c r="C48" s="27"/>
      <c r="D48" s="27"/>
      <c r="E48" s="27"/>
      <c r="F48" s="27"/>
      <c r="G48" s="27"/>
      <c r="H48" s="27"/>
      <c r="I48" s="27"/>
      <c r="J48" s="27"/>
      <c r="K48" s="27"/>
      <c r="L48" s="27"/>
      <c r="M48" s="27"/>
      <c r="N48" s="27"/>
      <c r="O48" s="27"/>
      <c r="P48" s="27"/>
      <c r="Q48" s="27"/>
      <c r="R48" s="27"/>
      <c r="S48" s="27"/>
      <c r="T48" s="27"/>
      <c r="U48" s="27"/>
      <c r="V48" s="27"/>
    </row>
    <row r="50" spans="2:22" s="347" customFormat="1">
      <c r="B50" s="20"/>
      <c r="C50" s="20"/>
      <c r="D50" s="20" t="s">
        <v>177</v>
      </c>
      <c r="E50" s="20" t="s">
        <v>3051</v>
      </c>
      <c r="F50" s="20"/>
      <c r="G50" s="20" t="s">
        <v>3092</v>
      </c>
      <c r="H50" s="53"/>
      <c r="I50" s="53"/>
      <c r="J50" s="53"/>
      <c r="K50" s="53"/>
      <c r="L50" s="11"/>
      <c r="M50" s="11"/>
      <c r="N50" s="11"/>
      <c r="O50" s="11"/>
      <c r="P50" s="11"/>
      <c r="Q50" s="367" t="s">
        <v>185</v>
      </c>
      <c r="R50" s="727"/>
      <c r="S50" s="727"/>
      <c r="T50" s="727"/>
      <c r="U50" s="727"/>
      <c r="V50" s="727"/>
    </row>
    <row r="51" spans="2:22" s="347" customFormat="1">
      <c r="B51" s="20"/>
      <c r="C51" s="20"/>
      <c r="D51" s="20" t="s">
        <v>177</v>
      </c>
      <c r="E51" s="20" t="s">
        <v>3051</v>
      </c>
      <c r="F51" s="20"/>
      <c r="G51" s="20" t="s">
        <v>3092</v>
      </c>
      <c r="H51" s="53"/>
      <c r="I51" s="53"/>
      <c r="J51" s="53"/>
      <c r="K51" s="53"/>
      <c r="L51" s="11"/>
      <c r="M51" s="11"/>
      <c r="N51" s="11"/>
      <c r="O51" s="11"/>
      <c r="P51" s="11"/>
      <c r="Q51" s="367" t="s">
        <v>185</v>
      </c>
      <c r="R51" s="727"/>
      <c r="S51" s="727"/>
      <c r="T51" s="727"/>
      <c r="U51" s="727"/>
      <c r="V51" s="727"/>
    </row>
    <row r="52" spans="2:22" s="347" customFormat="1">
      <c r="B52" s="20"/>
      <c r="C52" s="20"/>
      <c r="D52" s="20" t="s">
        <v>177</v>
      </c>
      <c r="E52" s="20" t="s">
        <v>3051</v>
      </c>
      <c r="F52" s="20"/>
      <c r="G52" s="20" t="s">
        <v>3092</v>
      </c>
      <c r="H52" s="53"/>
      <c r="I52" s="53"/>
      <c r="J52" s="53"/>
      <c r="K52" s="53"/>
      <c r="L52" s="11"/>
      <c r="M52" s="11"/>
      <c r="N52" s="11"/>
      <c r="O52" s="11"/>
      <c r="P52" s="11"/>
      <c r="Q52" s="367" t="s">
        <v>185</v>
      </c>
      <c r="R52" s="727"/>
      <c r="S52" s="727"/>
      <c r="T52" s="727"/>
      <c r="U52" s="727"/>
      <c r="V52" s="727"/>
    </row>
    <row r="53" spans="2:22" s="347" customFormat="1">
      <c r="B53" s="20"/>
      <c r="C53" s="20"/>
      <c r="D53" s="20" t="s">
        <v>177</v>
      </c>
      <c r="E53" s="20" t="s">
        <v>3051</v>
      </c>
      <c r="F53" s="20"/>
      <c r="G53" s="20" t="s">
        <v>3092</v>
      </c>
      <c r="H53" s="53"/>
      <c r="I53" s="53"/>
      <c r="J53" s="53"/>
      <c r="K53" s="53"/>
      <c r="L53" s="11"/>
      <c r="M53" s="11"/>
      <c r="N53" s="11"/>
      <c r="O53" s="11"/>
      <c r="P53" s="11"/>
      <c r="Q53" s="367" t="s">
        <v>185</v>
      </c>
      <c r="R53" s="727"/>
      <c r="S53" s="727"/>
      <c r="T53" s="727"/>
      <c r="U53" s="727"/>
      <c r="V53" s="727"/>
    </row>
    <row r="54" spans="2:22" s="347" customFormat="1">
      <c r="B54" s="353"/>
      <c r="C54" s="353"/>
      <c r="D54" s="353"/>
      <c r="E54" s="353"/>
      <c r="F54" s="353"/>
      <c r="G54" s="353"/>
      <c r="H54" s="355"/>
      <c r="I54" s="355"/>
      <c r="J54" s="355"/>
      <c r="K54" s="355"/>
      <c r="L54" s="355"/>
      <c r="M54" s="355"/>
      <c r="N54" s="355"/>
      <c r="O54" s="372"/>
      <c r="P54" s="372"/>
      <c r="Q54" s="367"/>
      <c r="R54" s="1112"/>
      <c r="S54" s="1112"/>
      <c r="T54" s="1105"/>
      <c r="U54" s="1113"/>
      <c r="V54" s="367"/>
    </row>
    <row r="55" spans="2:22" s="347" customFormat="1" ht="15.5">
      <c r="B55" s="387" t="s">
        <v>3084</v>
      </c>
      <c r="C55" s="27"/>
      <c r="D55" s="27"/>
      <c r="E55" s="27"/>
      <c r="F55" s="27"/>
      <c r="G55" s="27"/>
      <c r="H55" s="27"/>
      <c r="I55" s="27"/>
      <c r="J55" s="27"/>
      <c r="K55" s="27"/>
      <c r="L55" s="27"/>
      <c r="M55" s="27"/>
      <c r="N55" s="27"/>
      <c r="O55" s="27"/>
      <c r="P55" s="27"/>
      <c r="Q55" s="27"/>
      <c r="R55" s="27"/>
      <c r="S55" s="27"/>
      <c r="T55" s="27"/>
      <c r="U55" s="27"/>
      <c r="V55" s="27"/>
    </row>
    <row r="56" spans="2:22" s="347" customFormat="1">
      <c r="B56" s="353"/>
      <c r="C56" s="353"/>
      <c r="D56" s="353"/>
      <c r="E56" s="353"/>
      <c r="F56" s="353"/>
      <c r="G56" s="353"/>
      <c r="H56" s="355"/>
      <c r="I56" s="355"/>
      <c r="J56" s="355"/>
      <c r="K56" s="355"/>
      <c r="L56" s="355"/>
      <c r="M56" s="355"/>
      <c r="N56" s="355"/>
      <c r="O56" s="372"/>
      <c r="P56" s="372"/>
      <c r="Q56" s="367"/>
      <c r="R56" s="353"/>
      <c r="S56" s="353"/>
      <c r="T56" s="13"/>
      <c r="U56" s="371"/>
      <c r="V56" s="367"/>
    </row>
    <row r="57" spans="2:22" s="347" customFormat="1">
      <c r="B57" s="20"/>
      <c r="C57" s="20"/>
      <c r="D57" s="20" t="s">
        <v>177</v>
      </c>
      <c r="E57" s="20" t="s">
        <v>3051</v>
      </c>
      <c r="F57" s="20"/>
      <c r="G57" s="20" t="s">
        <v>3092</v>
      </c>
      <c r="H57" s="53"/>
      <c r="I57" s="1314"/>
      <c r="J57" s="53"/>
      <c r="K57" s="53"/>
      <c r="L57" s="11"/>
      <c r="M57" s="11"/>
      <c r="N57" s="11"/>
      <c r="O57" s="11"/>
      <c r="P57" s="11"/>
      <c r="Q57" s="367" t="s">
        <v>185</v>
      </c>
      <c r="R57" s="727"/>
      <c r="S57" s="727"/>
      <c r="T57" s="727"/>
      <c r="U57" s="727"/>
      <c r="V57" s="727"/>
    </row>
    <row r="58" spans="2:22" s="347" customFormat="1">
      <c r="B58" s="20"/>
      <c r="C58" s="20"/>
      <c r="D58" s="20" t="s">
        <v>177</v>
      </c>
      <c r="E58" s="20" t="s">
        <v>3051</v>
      </c>
      <c r="F58" s="20"/>
      <c r="G58" s="20" t="s">
        <v>3092</v>
      </c>
      <c r="H58" s="53"/>
      <c r="I58" s="1314"/>
      <c r="J58" s="53"/>
      <c r="K58" s="53"/>
      <c r="L58" s="11"/>
      <c r="M58" s="11"/>
      <c r="N58" s="11"/>
      <c r="O58" s="11"/>
      <c r="P58" s="11"/>
      <c r="Q58" s="367" t="s">
        <v>185</v>
      </c>
      <c r="R58" s="727"/>
      <c r="S58" s="727"/>
      <c r="T58" s="727"/>
      <c r="U58" s="727"/>
      <c r="V58" s="727"/>
    </row>
    <row r="59" spans="2:22" s="347" customFormat="1">
      <c r="B59" s="20"/>
      <c r="C59" s="20"/>
      <c r="D59" s="20" t="s">
        <v>177</v>
      </c>
      <c r="E59" s="20" t="s">
        <v>3051</v>
      </c>
      <c r="F59" s="20"/>
      <c r="G59" s="20" t="s">
        <v>3092</v>
      </c>
      <c r="H59" s="53"/>
      <c r="I59" s="53"/>
      <c r="J59" s="53"/>
      <c r="K59" s="53"/>
      <c r="L59" s="11"/>
      <c r="M59" s="11"/>
      <c r="N59" s="11"/>
      <c r="O59" s="11"/>
      <c r="P59" s="11"/>
      <c r="Q59" s="367" t="s">
        <v>185</v>
      </c>
      <c r="R59" s="727"/>
      <c r="S59" s="727"/>
      <c r="T59" s="727"/>
      <c r="U59" s="727"/>
      <c r="V59" s="727"/>
    </row>
    <row r="60" spans="2:22" s="347" customFormat="1">
      <c r="B60" s="20"/>
      <c r="C60" s="20"/>
      <c r="D60" s="20" t="s">
        <v>177</v>
      </c>
      <c r="E60" s="20" t="s">
        <v>3051</v>
      </c>
      <c r="F60" s="20"/>
      <c r="G60" s="20" t="s">
        <v>3092</v>
      </c>
      <c r="H60" s="53"/>
      <c r="I60" s="53"/>
      <c r="J60" s="53"/>
      <c r="K60" s="53"/>
      <c r="L60" s="11"/>
      <c r="M60" s="11"/>
      <c r="N60" s="11"/>
      <c r="O60" s="11"/>
      <c r="P60" s="11"/>
      <c r="Q60" s="367" t="s">
        <v>185</v>
      </c>
      <c r="R60" s="727"/>
      <c r="S60" s="727"/>
      <c r="T60" s="727"/>
      <c r="U60" s="727"/>
      <c r="V60" s="727"/>
    </row>
    <row r="61" spans="2:22" s="347" customFormat="1">
      <c r="B61" s="20"/>
      <c r="C61" s="20"/>
      <c r="D61" s="20" t="s">
        <v>177</v>
      </c>
      <c r="E61" s="20" t="s">
        <v>3051</v>
      </c>
      <c r="F61" s="20"/>
      <c r="G61" s="20" t="s">
        <v>3092</v>
      </c>
      <c r="H61" s="53"/>
      <c r="I61" s="53"/>
      <c r="J61" s="53"/>
      <c r="K61" s="53"/>
      <c r="L61" s="11"/>
      <c r="M61" s="11"/>
      <c r="N61" s="11"/>
      <c r="O61" s="11"/>
      <c r="P61" s="11"/>
      <c r="Q61" s="367" t="s">
        <v>185</v>
      </c>
      <c r="R61" s="727"/>
      <c r="S61" s="727"/>
      <c r="T61" s="727"/>
      <c r="U61" s="727"/>
      <c r="V61" s="727"/>
    </row>
    <row r="62" spans="2:22" s="347" customFormat="1">
      <c r="B62" s="353"/>
      <c r="C62" s="353"/>
      <c r="D62" s="353"/>
      <c r="E62" s="353"/>
      <c r="F62" s="353"/>
      <c r="G62" s="353"/>
      <c r="H62" s="355"/>
      <c r="I62" s="355"/>
      <c r="J62" s="355"/>
      <c r="K62" s="355"/>
      <c r="L62" s="355"/>
      <c r="M62" s="355"/>
      <c r="N62" s="355"/>
      <c r="O62" s="372"/>
      <c r="P62" s="372"/>
      <c r="Q62" s="367"/>
      <c r="R62" s="1112"/>
      <c r="S62" s="1112"/>
      <c r="T62" s="1105"/>
      <c r="U62" s="1113"/>
      <c r="V62" s="1114"/>
    </row>
    <row r="63" spans="2:22" s="347" customFormat="1">
      <c r="B63" s="353"/>
      <c r="C63" s="353"/>
      <c r="D63" s="353"/>
      <c r="E63" s="719" t="s">
        <v>3100</v>
      </c>
      <c r="F63" s="353"/>
      <c r="G63" s="353"/>
      <c r="H63" s="355"/>
      <c r="I63" s="355"/>
      <c r="J63" s="355"/>
      <c r="K63" s="355"/>
      <c r="L63" s="355"/>
      <c r="M63" s="355"/>
      <c r="N63" s="355"/>
      <c r="O63" s="372"/>
      <c r="P63" s="372"/>
      <c r="Q63" s="367"/>
      <c r="R63" s="1120">
        <f>SUM(R50:R61)</f>
        <v>0</v>
      </c>
      <c r="S63" s="1120">
        <f t="shared" ref="S63:V63" si="1">SUM(S50:S61)</f>
        <v>0</v>
      </c>
      <c r="T63" s="1120">
        <f t="shared" si="1"/>
        <v>0</v>
      </c>
      <c r="U63" s="1120">
        <f t="shared" si="1"/>
        <v>0</v>
      </c>
      <c r="V63" s="1120">
        <f t="shared" si="1"/>
        <v>0</v>
      </c>
    </row>
    <row r="65" spans="1:17" s="347" customFormat="1" ht="15.5">
      <c r="A65" s="27"/>
      <c r="B65" s="387" t="s">
        <v>3101</v>
      </c>
      <c r="C65" s="27"/>
      <c r="D65" s="27"/>
      <c r="E65" s="27"/>
      <c r="F65" s="27"/>
      <c r="G65" s="27"/>
      <c r="H65" s="27"/>
      <c r="I65" s="27"/>
      <c r="J65" s="27"/>
      <c r="K65" s="27"/>
      <c r="L65" s="27"/>
      <c r="M65" s="27"/>
      <c r="N65" s="27"/>
      <c r="O65" s="27"/>
      <c r="P65" s="27"/>
      <c r="Q65" s="27"/>
    </row>
    <row r="66" spans="1:17" s="347" customFormat="1">
      <c r="A66" s="353"/>
      <c r="B66" s="353"/>
      <c r="C66" s="353"/>
      <c r="D66" s="353"/>
      <c r="E66" s="353"/>
      <c r="F66" s="353"/>
      <c r="G66" s="353"/>
      <c r="H66" s="355"/>
      <c r="I66" s="355"/>
      <c r="J66" s="355"/>
      <c r="K66" s="355"/>
      <c r="L66" s="355"/>
      <c r="M66" s="355"/>
      <c r="N66" s="355"/>
      <c r="O66" s="372"/>
      <c r="P66" s="372"/>
      <c r="Q66" s="367"/>
    </row>
    <row r="67" spans="1:17" s="347" customFormat="1">
      <c r="A67" s="20"/>
      <c r="B67" s="20"/>
      <c r="C67" s="20"/>
      <c r="D67" s="20" t="s">
        <v>177</v>
      </c>
      <c r="E67" s="20" t="s">
        <v>3051</v>
      </c>
      <c r="F67" s="20"/>
      <c r="G67" s="20" t="s">
        <v>3092</v>
      </c>
      <c r="H67" s="355"/>
      <c r="I67" s="355"/>
      <c r="J67" s="355"/>
      <c r="K67" s="355"/>
      <c r="L67" s="11" t="s">
        <v>3102</v>
      </c>
      <c r="M67" s="11"/>
      <c r="N67" s="11"/>
      <c r="O67" s="11"/>
      <c r="P67" s="11" t="s">
        <v>1374</v>
      </c>
      <c r="Q67" s="367" t="s">
        <v>185</v>
      </c>
    </row>
    <row r="68" spans="1:17" s="347" customFormat="1">
      <c r="A68" s="353"/>
      <c r="B68" s="353"/>
      <c r="C68" s="353"/>
      <c r="D68" s="20" t="s">
        <v>177</v>
      </c>
      <c r="E68" s="20" t="s">
        <v>3051</v>
      </c>
      <c r="F68" s="20"/>
      <c r="G68" s="20" t="s">
        <v>3092</v>
      </c>
      <c r="H68" s="355"/>
      <c r="I68" s="355"/>
      <c r="J68" s="355"/>
      <c r="K68" s="355"/>
      <c r="L68" s="355" t="s">
        <v>3103</v>
      </c>
      <c r="M68" s="355"/>
      <c r="N68" s="355"/>
      <c r="O68" s="372"/>
      <c r="P68" s="11" t="s">
        <v>1374</v>
      </c>
      <c r="Q68" s="367" t="s">
        <v>185</v>
      </c>
    </row>
    <row r="69" spans="1:17" s="347" customFormat="1">
      <c r="A69" s="353"/>
      <c r="B69" s="353"/>
      <c r="C69" s="353"/>
      <c r="D69" s="353"/>
      <c r="E69" s="353"/>
      <c r="F69" s="353"/>
      <c r="G69" s="353"/>
      <c r="H69" s="355"/>
      <c r="I69" s="355"/>
      <c r="J69" s="355"/>
      <c r="K69" s="355"/>
      <c r="L69" s="355"/>
      <c r="M69" s="355"/>
      <c r="N69" s="355"/>
      <c r="O69" s="372"/>
      <c r="P69" s="372"/>
      <c r="Q69" s="367"/>
    </row>
    <row r="70" spans="1:17" s="347" customFormat="1" ht="18">
      <c r="A70" s="28" t="s">
        <v>189</v>
      </c>
      <c r="B70" s="28"/>
      <c r="C70" s="27"/>
      <c r="D70" s="27"/>
      <c r="E70" s="27"/>
      <c r="F70" s="27"/>
      <c r="G70" s="27"/>
      <c r="H70" s="27"/>
      <c r="I70" s="27"/>
      <c r="J70" s="27"/>
      <c r="K70" s="27"/>
      <c r="L70" s="27"/>
      <c r="M70" s="27"/>
      <c r="N70" s="27"/>
      <c r="O70" s="27"/>
      <c r="P70" s="27"/>
      <c r="Q70" s="27"/>
    </row>
    <row r="71" spans="1:17" s="347" customFormat="1">
      <c r="A71" s="11"/>
      <c r="B71" s="11"/>
      <c r="C71" s="11"/>
      <c r="D71" s="11"/>
      <c r="E71" s="11"/>
      <c r="F71" s="11"/>
      <c r="G71" s="11"/>
      <c r="H71" s="11"/>
      <c r="I71" s="11"/>
      <c r="J71" s="11"/>
      <c r="K71" s="11"/>
      <c r="L71" s="11"/>
      <c r="M71" s="11"/>
      <c r="N71" s="11"/>
      <c r="O71" s="11"/>
      <c r="P71" s="11"/>
      <c r="Q71" s="11"/>
    </row>
    <row r="72" spans="1:17" s="347" customFormat="1" ht="15.5">
      <c r="A72" s="27"/>
      <c r="B72" s="387"/>
      <c r="C72" s="388" t="s">
        <v>2824</v>
      </c>
      <c r="D72" s="27"/>
      <c r="E72" s="27"/>
      <c r="F72" s="27"/>
      <c r="G72" s="27"/>
      <c r="H72" s="27"/>
      <c r="I72" s="27"/>
      <c r="J72" s="27"/>
      <c r="K72" s="27"/>
      <c r="L72" s="27"/>
      <c r="M72" s="27"/>
      <c r="N72" s="27"/>
      <c r="O72" s="27"/>
      <c r="P72" s="27"/>
      <c r="Q72" s="27"/>
    </row>
    <row r="73" spans="1:17" s="347" customFormat="1" ht="15.5">
      <c r="A73" s="11"/>
      <c r="B73" s="25"/>
      <c r="C73" s="390"/>
      <c r="D73" s="11"/>
      <c r="E73" s="11"/>
      <c r="F73" s="11"/>
      <c r="G73" s="11"/>
      <c r="H73" s="11"/>
      <c r="I73" s="11"/>
      <c r="J73" s="11"/>
      <c r="K73" s="11"/>
      <c r="L73" s="11"/>
      <c r="M73" s="11"/>
      <c r="N73" s="11"/>
      <c r="O73" s="11"/>
      <c r="P73" s="11"/>
      <c r="Q73" s="11"/>
    </row>
    <row r="74" spans="1:17" s="347" customFormat="1">
      <c r="A74" s="20"/>
      <c r="B74" s="20"/>
      <c r="C74" s="20"/>
      <c r="D74" s="20" t="s">
        <v>54</v>
      </c>
      <c r="E74" s="20"/>
      <c r="F74" s="20"/>
      <c r="G74" s="20" t="s">
        <v>3092</v>
      </c>
      <c r="H74" s="20"/>
      <c r="I74" s="20"/>
      <c r="J74" s="20"/>
      <c r="K74" s="20"/>
      <c r="L74" s="11"/>
      <c r="M74" s="20" t="s">
        <v>3104</v>
      </c>
      <c r="N74" s="20"/>
      <c r="O74" s="11"/>
      <c r="P74" s="11" t="s">
        <v>1374</v>
      </c>
      <c r="Q74" s="367" t="s">
        <v>185</v>
      </c>
    </row>
    <row r="75" spans="1:17" s="347" customFormat="1">
      <c r="A75" s="20"/>
      <c r="B75" s="20"/>
      <c r="C75" s="20"/>
      <c r="D75" s="20" t="s">
        <v>54</v>
      </c>
      <c r="E75" s="20"/>
      <c r="F75" s="20"/>
      <c r="G75" s="20" t="s">
        <v>3092</v>
      </c>
      <c r="H75" s="20"/>
      <c r="I75" s="20"/>
      <c r="J75" s="20"/>
      <c r="K75" s="20"/>
      <c r="L75" s="11"/>
      <c r="M75" s="20" t="s">
        <v>3105</v>
      </c>
      <c r="N75" s="20"/>
      <c r="O75" s="11"/>
      <c r="P75" s="11" t="s">
        <v>1374</v>
      </c>
      <c r="Q75" s="367" t="s">
        <v>185</v>
      </c>
    </row>
    <row r="76" spans="1:17" s="347" customFormat="1" ht="17.25" customHeight="1">
      <c r="A76" s="11"/>
      <c r="B76" s="11"/>
      <c r="C76" s="11"/>
      <c r="D76" s="11"/>
      <c r="E76" s="11"/>
      <c r="F76" s="11"/>
      <c r="G76" s="11"/>
      <c r="H76" s="11"/>
      <c r="I76" s="11"/>
      <c r="J76" s="11"/>
      <c r="K76" s="11"/>
      <c r="L76" s="11"/>
      <c r="M76" s="11"/>
      <c r="N76" s="11"/>
      <c r="O76" s="11"/>
      <c r="P76" s="11"/>
      <c r="Q76" s="11"/>
    </row>
    <row r="77" spans="1:17" s="347" customFormat="1" ht="18">
      <c r="A77" s="28" t="s">
        <v>3007</v>
      </c>
      <c r="B77" s="28"/>
      <c r="C77" s="27"/>
      <c r="D77" s="27"/>
      <c r="E77" s="27"/>
      <c r="F77" s="27"/>
      <c r="G77" s="27"/>
      <c r="H77" s="27"/>
      <c r="I77" s="27"/>
      <c r="J77" s="27"/>
      <c r="K77" s="27"/>
      <c r="L77" s="27"/>
      <c r="M77" s="27"/>
      <c r="N77" s="27"/>
      <c r="O77" s="27"/>
      <c r="P77" s="27"/>
      <c r="Q77" s="27"/>
    </row>
    <row r="78" spans="1:17" s="347" customFormat="1" ht="15.5">
      <c r="A78" s="11"/>
      <c r="B78" s="25"/>
      <c r="C78" s="390"/>
      <c r="D78" s="11"/>
      <c r="E78" s="11"/>
      <c r="F78" s="11"/>
      <c r="G78" s="11"/>
      <c r="H78" s="11"/>
      <c r="I78" s="11"/>
      <c r="J78" s="11"/>
      <c r="K78" s="11"/>
      <c r="L78" s="11"/>
      <c r="M78" s="11"/>
      <c r="N78" s="11"/>
      <c r="O78" s="11"/>
      <c r="P78" s="11"/>
      <c r="Q78" s="11"/>
    </row>
    <row r="79" spans="1:17" s="347" customFormat="1">
      <c r="A79" s="11"/>
      <c r="B79" s="11"/>
      <c r="C79" s="11"/>
      <c r="D79" s="11"/>
      <c r="E79" s="11"/>
      <c r="F79" s="11"/>
      <c r="G79" s="11"/>
      <c r="H79" s="11"/>
      <c r="I79" s="11"/>
      <c r="J79" s="11"/>
      <c r="K79" s="11"/>
      <c r="L79" s="11"/>
      <c r="M79" s="20" t="s">
        <v>3104</v>
      </c>
      <c r="N79" s="11"/>
      <c r="O79" s="11" t="s">
        <v>2829</v>
      </c>
      <c r="P79" s="11"/>
      <c r="Q79" s="11" t="s">
        <v>1582</v>
      </c>
    </row>
    <row r="80" spans="1:17" s="347" customFormat="1">
      <c r="A80" s="11"/>
      <c r="B80" s="11"/>
      <c r="C80" s="11"/>
      <c r="D80" s="11"/>
      <c r="E80" s="11"/>
      <c r="F80" s="11"/>
      <c r="G80" s="11"/>
      <c r="H80" s="11"/>
      <c r="I80" s="11"/>
      <c r="J80" s="11"/>
      <c r="K80" s="11"/>
      <c r="L80" s="11"/>
      <c r="M80" s="20" t="s">
        <v>3105</v>
      </c>
      <c r="N80" s="11"/>
      <c r="O80" s="11" t="s">
        <v>2829</v>
      </c>
      <c r="P80" s="11"/>
      <c r="Q80" s="11" t="s">
        <v>1582</v>
      </c>
    </row>
    <row r="89" spans="4:4" s="347" customFormat="1" ht="18">
      <c r="D89" s="28" t="s">
        <v>1553</v>
      </c>
    </row>
  </sheetData>
  <dataValidations count="1">
    <dataValidation type="list" allowBlank="1" showInputMessage="1" showErrorMessage="1" sqref="K63:K64 K14:K36 K50:K55 K57:K61 K42:K47" xr:uid="{17BEED92-4960-4BA9-A625-B4BE791F5DFA}">
      <formula1>"To be constructed, Under construction, Completed,Other"</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1585DF78-B8F3-4E29-9A37-64803A7777D9}">
            <xm:f>Cover!$E$15&lt;&gt;R$6</xm:f>
            <x14:dxf>
              <fill>
                <patternFill>
                  <bgColor theme="0" tint="-0.24994659260841701"/>
                </patternFill>
              </fill>
            </x14:dxf>
          </x14:cfRule>
          <x14:cfRule type="expression" priority="2" id="{E3F55062-B436-4375-A20B-EB6947116A40}">
            <xm:f>Cover!$E$15=R$6</xm:f>
            <x14:dxf>
              <fill>
                <patternFill>
                  <bgColor theme="7" tint="0.59996337778862885"/>
                </patternFill>
              </fill>
            </x14:dxf>
          </x14:cfRule>
          <xm:sqref>R14:V34</xm:sqref>
        </x14:conditionalFormatting>
        <x14:conditionalFormatting xmlns:xm="http://schemas.microsoft.com/office/excel/2006/main">
          <x14:cfRule type="expression" priority="27" id="{85CE8324-E069-4E2D-8A72-B670CC72451E}">
            <xm:f>Cover!$E$15&lt;&gt;R$6</xm:f>
            <x14:dxf>
              <fill>
                <patternFill>
                  <bgColor theme="0" tint="-0.24994659260841701"/>
                </patternFill>
              </fill>
            </x14:dxf>
          </x14:cfRule>
          <x14:cfRule type="expression" priority="28" id="{7E61D0A3-AAB0-4F3A-9C9A-3DA4E3761967}">
            <xm:f>Cover!$E$15=R$6</xm:f>
            <x14:dxf>
              <fill>
                <patternFill>
                  <bgColor theme="7" tint="0.59996337778862885"/>
                </patternFill>
              </fill>
            </x14:dxf>
          </x14:cfRule>
          <xm:sqref>R42:V44</xm:sqref>
        </x14:conditionalFormatting>
        <x14:conditionalFormatting xmlns:xm="http://schemas.microsoft.com/office/excel/2006/main">
          <x14:cfRule type="expression" priority="11" id="{CA7E90A6-20CB-415E-B749-32ADCEBD82E8}">
            <xm:f>Cover!$E$15&lt;&gt;R$6</xm:f>
            <x14:dxf>
              <fill>
                <patternFill>
                  <bgColor theme="0" tint="-0.24994659260841701"/>
                </patternFill>
              </fill>
            </x14:dxf>
          </x14:cfRule>
          <x14:cfRule type="expression" priority="12" id="{2214CEB2-29F6-4E80-B204-CE603A623EFE}">
            <xm:f>Cover!$E$15=R$6</xm:f>
            <x14:dxf>
              <fill>
                <patternFill>
                  <bgColor theme="7" tint="0.59996337778862885"/>
                </patternFill>
              </fill>
            </x14:dxf>
          </x14:cfRule>
          <xm:sqref>R50:V53</xm:sqref>
        </x14:conditionalFormatting>
        <x14:conditionalFormatting xmlns:xm="http://schemas.microsoft.com/office/excel/2006/main">
          <x14:cfRule type="expression" priority="9" id="{763AF318-61B2-43E7-9B64-29679A3D907A}">
            <xm:f>Cover!$E$15&lt;&gt;R$6</xm:f>
            <x14:dxf>
              <fill>
                <patternFill>
                  <bgColor theme="0" tint="-0.24994659260841701"/>
                </patternFill>
              </fill>
            </x14:dxf>
          </x14:cfRule>
          <x14:cfRule type="expression" priority="10" id="{3926140B-B9EA-437B-AE69-3F4B61655330}">
            <xm:f>Cover!$E$15=R$6</xm:f>
            <x14:dxf>
              <fill>
                <patternFill>
                  <bgColor theme="7" tint="0.59996337778862885"/>
                </patternFill>
              </fill>
            </x14:dxf>
          </x14:cfRule>
          <xm:sqref>R57:V61</xm:sqref>
        </x14:conditionalFormatting>
        <x14:conditionalFormatting xmlns:xm="http://schemas.microsoft.com/office/excel/2006/main">
          <x14:cfRule type="expression" priority="7" id="{8E374175-247D-40F0-9E57-49315F2DD56F}">
            <xm:f>Cover!$E$15&lt;&gt;R$6</xm:f>
            <x14:dxf>
              <fill>
                <patternFill>
                  <bgColor theme="0" tint="-0.24994659260841701"/>
                </patternFill>
              </fill>
            </x14:dxf>
          </x14:cfRule>
          <x14:cfRule type="expression" priority="8" id="{8809426E-11D5-49E5-8CA6-D91DA2B49570}">
            <xm:f>Cover!$E$15=R$6</xm:f>
            <x14:dxf>
              <fill>
                <patternFill>
                  <bgColor theme="7" tint="0.59996337778862885"/>
                </patternFill>
              </fill>
            </x14:dxf>
          </x14:cfRule>
          <xm:sqref>R67:V68</xm:sqref>
        </x14:conditionalFormatting>
        <x14:conditionalFormatting xmlns:xm="http://schemas.microsoft.com/office/excel/2006/main">
          <x14:cfRule type="expression" priority="5" id="{1D17712E-8DDE-4309-B6D4-0B5B52E7662C}">
            <xm:f>Cover!$E$15&lt;&gt;R$6</xm:f>
            <x14:dxf>
              <fill>
                <patternFill>
                  <bgColor theme="0" tint="-0.24994659260841701"/>
                </patternFill>
              </fill>
            </x14:dxf>
          </x14:cfRule>
          <x14:cfRule type="expression" priority="6" id="{233FC068-03FD-4062-B0A5-C85DAA2D95AE}">
            <xm:f>Cover!$E$15=R$6</xm:f>
            <x14:dxf>
              <fill>
                <patternFill>
                  <bgColor theme="7" tint="0.59996337778862885"/>
                </patternFill>
              </fill>
            </x14:dxf>
          </x14:cfRule>
          <xm:sqref>R74:V75</xm:sqref>
        </x14:conditionalFormatting>
        <x14:conditionalFormatting xmlns:xm="http://schemas.microsoft.com/office/excel/2006/main">
          <x14:cfRule type="expression" priority="3" id="{49E368D8-1A9A-4D20-8ECE-9829107C55B0}">
            <xm:f>Cover!$E$15&lt;&gt;R$6</xm:f>
            <x14:dxf>
              <fill>
                <patternFill>
                  <bgColor theme="0" tint="-0.24994659260841701"/>
                </patternFill>
              </fill>
            </x14:dxf>
          </x14:cfRule>
          <x14:cfRule type="expression" priority="4" id="{76B9EF3A-B4AF-45D7-A0DE-EE786C766BFE}">
            <xm:f>Cover!$E$15=R$6</xm:f>
            <x14:dxf>
              <fill>
                <patternFill>
                  <bgColor theme="7" tint="0.59996337778862885"/>
                </patternFill>
              </fill>
            </x14:dxf>
          </x14:cfRule>
          <xm:sqref>R79:V80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1E605-5B55-4CB1-B42B-A860BC2559A1}">
  <sheetPr codeName="Sheet61">
    <tabColor theme="9"/>
    <pageSetUpPr autoPageBreaks="0"/>
  </sheetPr>
  <dimension ref="A1:BK44"/>
  <sheetViews>
    <sheetView zoomScale="55" zoomScaleNormal="55" workbookViewId="0">
      <pane ySplit="4" topLeftCell="A5" activePane="bottomLeft" state="frozen"/>
      <selection activeCell="G59" sqref="G59"/>
      <selection pane="bottomLeft" activeCell="K44" sqref="K44:P44"/>
    </sheetView>
  </sheetViews>
  <sheetFormatPr defaultColWidth="0" defaultRowHeight="14"/>
  <cols>
    <col min="1" max="1" width="14.453125" style="122" customWidth="1"/>
    <col min="2" max="3" width="1.54296875" style="122" customWidth="1"/>
    <col min="4" max="5" width="23.453125" style="122" bestFit="1" customWidth="1"/>
    <col min="6" max="6" width="18.453125" style="122" bestFit="1" customWidth="1"/>
    <col min="7" max="7" width="38.54296875" style="122" bestFit="1" customWidth="1"/>
    <col min="8" max="8" width="10.54296875" style="122" bestFit="1" customWidth="1"/>
    <col min="9" max="9" width="11.453125" style="122" bestFit="1" customWidth="1"/>
    <col min="10" max="10" width="20.54296875" style="122" bestFit="1" customWidth="1"/>
    <col min="11" max="11" width="5.453125" style="122" bestFit="1" customWidth="1"/>
    <col min="12" max="16" width="13.453125" style="1148" customWidth="1"/>
    <col min="17" max="21" width="1.54296875" style="122" customWidth="1"/>
    <col min="22" max="22" width="1.54296875" style="122" hidden="1" customWidth="1"/>
    <col min="23" max="63" width="18.453125" style="122" hidden="1" customWidth="1"/>
    <col min="64" max="16384" width="14" style="122" hidden="1"/>
  </cols>
  <sheetData>
    <row r="1" spans="1:16" s="2" customFormat="1" ht="25">
      <c r="A1" s="123" t="s">
        <v>1365</v>
      </c>
      <c r="B1" s="124"/>
      <c r="G1" s="125" t="s">
        <v>1</v>
      </c>
      <c r="L1" s="1142"/>
      <c r="M1" s="1142"/>
      <c r="N1" s="1143"/>
      <c r="O1" s="1142"/>
      <c r="P1" s="1142"/>
    </row>
    <row r="2" spans="1:16" s="2" customFormat="1" ht="25">
      <c r="A2" s="4" t="str">
        <f>Cover!$E$13</f>
        <v>Master</v>
      </c>
      <c r="B2" s="124"/>
      <c r="L2" s="1142"/>
      <c r="M2" s="1142"/>
      <c r="N2" s="1142"/>
      <c r="O2" s="1142"/>
      <c r="P2" s="1142"/>
    </row>
    <row r="3" spans="1:16" s="2" customFormat="1" ht="25.4" customHeight="1">
      <c r="A3" s="4">
        <f>Cover!$E$15</f>
        <v>2025</v>
      </c>
      <c r="B3" s="125"/>
      <c r="C3" s="125"/>
      <c r="D3" s="125"/>
      <c r="L3" s="1142"/>
      <c r="M3" s="1142"/>
      <c r="N3" s="1142"/>
      <c r="O3" s="1142"/>
      <c r="P3" s="1142"/>
    </row>
    <row r="4" spans="1:16" s="5" customFormat="1" ht="25.5" thickBot="1">
      <c r="A4" s="126" t="s">
        <v>3106</v>
      </c>
      <c r="B4" s="127"/>
      <c r="L4" s="1144"/>
      <c r="M4" s="1144"/>
      <c r="N4" s="1144"/>
      <c r="O4" s="1144"/>
      <c r="P4" s="1144"/>
    </row>
    <row r="5" spans="1:16" s="128" customFormat="1" ht="18">
      <c r="A5" s="7"/>
      <c r="B5" s="8"/>
      <c r="C5" s="8"/>
      <c r="D5" s="9"/>
      <c r="E5" s="9"/>
      <c r="F5" s="9"/>
      <c r="G5" s="10"/>
      <c r="H5" s="10"/>
      <c r="I5" s="10"/>
      <c r="J5" s="10"/>
      <c r="K5" s="7"/>
      <c r="L5" s="1145" t="s">
        <v>1743</v>
      </c>
      <c r="M5" s="1146"/>
      <c r="N5" s="1146"/>
      <c r="O5" s="1146"/>
      <c r="P5" s="1147"/>
    </row>
    <row r="6" spans="1:16" s="128" customFormat="1" ht="15.5">
      <c r="A6" s="21"/>
      <c r="B6" s="57"/>
      <c r="C6" s="57"/>
      <c r="D6" s="36" t="s">
        <v>164</v>
      </c>
      <c r="E6" s="36" t="s">
        <v>165</v>
      </c>
      <c r="F6" s="36" t="s">
        <v>1555</v>
      </c>
      <c r="G6" s="37" t="s">
        <v>2509</v>
      </c>
      <c r="H6" s="37" t="s">
        <v>174</v>
      </c>
      <c r="I6" s="37" t="s">
        <v>196</v>
      </c>
      <c r="J6" s="37" t="s">
        <v>1535</v>
      </c>
      <c r="K6" s="37" t="s">
        <v>175</v>
      </c>
      <c r="L6" s="16">
        <v>2022</v>
      </c>
      <c r="M6" s="17">
        <v>2023</v>
      </c>
      <c r="N6" s="17">
        <v>2024</v>
      </c>
      <c r="O6" s="17">
        <v>2025</v>
      </c>
      <c r="P6" s="18">
        <v>2026</v>
      </c>
    </row>
    <row r="7" spans="1:16" s="128" customFormat="1">
      <c r="A7" s="11"/>
      <c r="B7" s="11"/>
      <c r="C7" s="11"/>
      <c r="D7" s="11"/>
      <c r="E7" s="11"/>
      <c r="F7" s="11"/>
      <c r="G7" s="11"/>
      <c r="H7" s="11"/>
      <c r="I7" s="11"/>
      <c r="J7" s="11"/>
      <c r="K7" s="11"/>
      <c r="L7" s="399"/>
      <c r="M7" s="399"/>
      <c r="N7" s="399"/>
      <c r="O7" s="399"/>
      <c r="P7" s="399"/>
    </row>
    <row r="8" spans="1:16" s="27" customFormat="1" ht="18.75" customHeight="1">
      <c r="B8" s="437" t="s">
        <v>3107</v>
      </c>
      <c r="L8" s="1110"/>
      <c r="M8" s="1110"/>
      <c r="N8" s="1110"/>
      <c r="O8" s="1110"/>
      <c r="P8" s="1110"/>
    </row>
    <row r="9" spans="1:16" s="11" customFormat="1" ht="7.5" customHeight="1">
      <c r="B9" s="75"/>
      <c r="L9" s="399"/>
      <c r="M9" s="399"/>
      <c r="N9" s="399"/>
      <c r="O9" s="399"/>
      <c r="P9" s="399"/>
    </row>
    <row r="10" spans="1:16" s="128" customFormat="1" ht="18">
      <c r="A10" s="27"/>
      <c r="B10" s="28" t="s">
        <v>2512</v>
      </c>
      <c r="C10" s="27"/>
      <c r="D10" s="27"/>
      <c r="E10" s="27"/>
      <c r="F10" s="27"/>
      <c r="G10" s="27"/>
      <c r="H10" s="27"/>
      <c r="I10" s="27"/>
      <c r="J10" s="27"/>
      <c r="K10" s="27"/>
      <c r="L10" s="1110"/>
      <c r="M10" s="1110"/>
      <c r="N10" s="1110"/>
      <c r="O10" s="1110"/>
      <c r="P10" s="1110"/>
    </row>
    <row r="11" spans="1:16" s="128" customFormat="1" ht="15.5">
      <c r="A11" s="21"/>
      <c r="B11" s="57"/>
      <c r="C11" s="57"/>
      <c r="D11" s="36"/>
      <c r="E11" s="36"/>
      <c r="F11" s="36"/>
      <c r="G11" s="37"/>
      <c r="H11" s="37"/>
      <c r="I11" s="37"/>
      <c r="J11" s="37"/>
      <c r="K11" s="37"/>
      <c r="L11" s="1122"/>
      <c r="M11" s="1122"/>
      <c r="N11" s="1122"/>
      <c r="O11" s="1122"/>
      <c r="P11" s="1122"/>
    </row>
    <row r="12" spans="1:16" s="128" customFormat="1" ht="15.5">
      <c r="A12" s="402" t="s">
        <v>2514</v>
      </c>
      <c r="B12" s="8"/>
      <c r="C12" s="8"/>
      <c r="D12" s="20" t="s">
        <v>201</v>
      </c>
      <c r="E12" s="20" t="s">
        <v>201</v>
      </c>
      <c r="F12" s="20" t="s">
        <v>182</v>
      </c>
      <c r="G12" s="7"/>
      <c r="H12" s="21" t="s">
        <v>184</v>
      </c>
      <c r="I12" s="21"/>
      <c r="J12" s="21" t="s">
        <v>2574</v>
      </c>
      <c r="K12" s="7" t="s">
        <v>185</v>
      </c>
      <c r="L12" s="1118">
        <f t="shared" ref="L12:P14" si="0">SUMIF($F$21:$F$42,$F12,L$21:L$42)</f>
        <v>0</v>
      </c>
      <c r="M12" s="1118">
        <f t="shared" si="0"/>
        <v>0</v>
      </c>
      <c r="N12" s="1118">
        <f t="shared" si="0"/>
        <v>0</v>
      </c>
      <c r="O12" s="1118">
        <f t="shared" si="0"/>
        <v>0</v>
      </c>
      <c r="P12" s="1118">
        <f t="shared" si="0"/>
        <v>0</v>
      </c>
    </row>
    <row r="13" spans="1:16" s="128" customFormat="1" ht="13.4" customHeight="1">
      <c r="A13" s="402" t="s">
        <v>2514</v>
      </c>
      <c r="B13" s="8"/>
      <c r="C13" s="8"/>
      <c r="D13" s="20" t="s">
        <v>201</v>
      </c>
      <c r="E13" s="20" t="s">
        <v>201</v>
      </c>
      <c r="F13" s="20" t="s">
        <v>194</v>
      </c>
      <c r="G13" s="7"/>
      <c r="H13" s="21" t="s">
        <v>184</v>
      </c>
      <c r="I13" s="21"/>
      <c r="J13" s="21" t="s">
        <v>2574</v>
      </c>
      <c r="K13" s="7" t="s">
        <v>185</v>
      </c>
      <c r="L13" s="1118">
        <f t="shared" si="0"/>
        <v>0</v>
      </c>
      <c r="M13" s="1118">
        <f t="shared" si="0"/>
        <v>0</v>
      </c>
      <c r="N13" s="1118">
        <f t="shared" si="0"/>
        <v>0</v>
      </c>
      <c r="O13" s="1118">
        <f t="shared" si="0"/>
        <v>0</v>
      </c>
      <c r="P13" s="1118">
        <f t="shared" si="0"/>
        <v>0</v>
      </c>
    </row>
    <row r="14" spans="1:16" s="128" customFormat="1" ht="13.4" customHeight="1">
      <c r="A14" s="402" t="s">
        <v>2514</v>
      </c>
      <c r="B14" s="8"/>
      <c r="C14" s="8"/>
      <c r="D14" s="20" t="s">
        <v>201</v>
      </c>
      <c r="E14" s="20" t="s">
        <v>201</v>
      </c>
      <c r="F14" s="20" t="s">
        <v>204</v>
      </c>
      <c r="G14" s="7"/>
      <c r="H14" s="21" t="s">
        <v>184</v>
      </c>
      <c r="I14" s="21"/>
      <c r="J14" s="21" t="s">
        <v>2574</v>
      </c>
      <c r="K14" s="7" t="s">
        <v>185</v>
      </c>
      <c r="L14" s="1118">
        <f t="shared" si="0"/>
        <v>0</v>
      </c>
      <c r="M14" s="1118">
        <f t="shared" si="0"/>
        <v>0</v>
      </c>
      <c r="N14" s="1118">
        <f t="shared" si="0"/>
        <v>0</v>
      </c>
      <c r="O14" s="1118">
        <f t="shared" si="0"/>
        <v>0</v>
      </c>
      <c r="P14" s="1118">
        <f t="shared" si="0"/>
        <v>0</v>
      </c>
    </row>
    <row r="15" spans="1:16" s="128" customFormat="1">
      <c r="A15" s="402" t="s">
        <v>2514</v>
      </c>
      <c r="B15" s="29"/>
      <c r="C15" s="29"/>
      <c r="D15" s="9" t="s">
        <v>201</v>
      </c>
      <c r="E15" s="9" t="s">
        <v>201</v>
      </c>
      <c r="F15" s="9" t="s">
        <v>2608</v>
      </c>
      <c r="G15" s="9"/>
      <c r="H15" s="351" t="s">
        <v>184</v>
      </c>
      <c r="I15" s="351"/>
      <c r="J15" s="116" t="s">
        <v>2574</v>
      </c>
      <c r="K15" s="364" t="s">
        <v>185</v>
      </c>
      <c r="L15" s="1120">
        <f>SUM(L12:L14)</f>
        <v>0</v>
      </c>
      <c r="M15" s="1120">
        <f t="shared" ref="M15:P15" si="1">SUM(M12:M14)</f>
        <v>0</v>
      </c>
      <c r="N15" s="1120">
        <f t="shared" si="1"/>
        <v>0</v>
      </c>
      <c r="O15" s="1120">
        <f t="shared" si="1"/>
        <v>0</v>
      </c>
      <c r="P15" s="1120">
        <f t="shared" si="1"/>
        <v>0</v>
      </c>
    </row>
    <row r="17" spans="2:16" s="128" customFormat="1" ht="18">
      <c r="B17" s="28" t="s">
        <v>2598</v>
      </c>
      <c r="C17" s="27"/>
      <c r="D17" s="27"/>
      <c r="E17" s="27"/>
      <c r="F17" s="27"/>
      <c r="G17" s="27"/>
      <c r="H17" s="27"/>
      <c r="I17" s="27"/>
      <c r="J17" s="27"/>
      <c r="K17" s="27"/>
      <c r="L17" s="1110"/>
      <c r="M17" s="1110"/>
      <c r="N17" s="1110"/>
      <c r="O17" s="1110"/>
      <c r="P17" s="1110"/>
    </row>
    <row r="18" spans="2:16" s="128" customFormat="1" ht="13.4" customHeight="1">
      <c r="B18" s="12"/>
      <c r="C18" s="12"/>
      <c r="D18" s="12"/>
      <c r="E18" s="12"/>
      <c r="F18" s="12"/>
      <c r="G18" s="7"/>
      <c r="H18" s="22"/>
      <c r="I18" s="22"/>
      <c r="J18" s="22"/>
      <c r="K18" s="15"/>
      <c r="L18" s="1104"/>
      <c r="M18" s="1104"/>
      <c r="N18" s="1105"/>
      <c r="O18" s="1106"/>
      <c r="P18" s="1107"/>
    </row>
    <row r="19" spans="2:16" s="128" customFormat="1" ht="14.25" customHeight="1">
      <c r="B19" s="12"/>
      <c r="C19" s="34" t="s">
        <v>182</v>
      </c>
      <c r="D19" s="34"/>
      <c r="E19" s="33"/>
      <c r="F19" s="33"/>
      <c r="G19" s="33"/>
      <c r="H19" s="33"/>
      <c r="I19" s="33"/>
      <c r="J19" s="33"/>
      <c r="K19" s="33"/>
      <c r="L19" s="401"/>
      <c r="M19" s="401"/>
      <c r="N19" s="401"/>
      <c r="O19" s="401"/>
      <c r="P19" s="401"/>
    </row>
    <row r="20" spans="2:16" s="128" customFormat="1" ht="13.4" customHeight="1">
      <c r="B20" s="12"/>
      <c r="C20" s="12"/>
      <c r="D20" s="12"/>
      <c r="E20" s="12"/>
      <c r="F20" s="12"/>
      <c r="G20" s="7"/>
      <c r="H20" s="22"/>
      <c r="I20" s="22"/>
      <c r="J20" s="22"/>
      <c r="K20" s="15"/>
      <c r="L20" s="1104"/>
      <c r="M20" s="1104"/>
      <c r="N20" s="1105"/>
      <c r="O20" s="1106"/>
      <c r="P20" s="1107"/>
    </row>
    <row r="21" spans="2:16" s="128" customFormat="1" ht="13.4" customHeight="1">
      <c r="B21" s="8"/>
      <c r="C21" s="8"/>
      <c r="D21" s="20" t="s">
        <v>201</v>
      </c>
      <c r="E21" s="20" t="s">
        <v>201</v>
      </c>
      <c r="F21" s="20" t="s">
        <v>182</v>
      </c>
      <c r="G21" s="7" t="s">
        <v>183</v>
      </c>
      <c r="H21" s="21" t="s">
        <v>184</v>
      </c>
      <c r="I21" s="21"/>
      <c r="J21" s="21" t="s">
        <v>2574</v>
      </c>
      <c r="K21" s="7" t="s">
        <v>185</v>
      </c>
      <c r="L21" s="727"/>
      <c r="M21" s="727"/>
      <c r="N21" s="727"/>
      <c r="O21" s="727"/>
      <c r="P21" s="727"/>
    </row>
    <row r="22" spans="2:16" s="128" customFormat="1" ht="13.4" customHeight="1">
      <c r="B22" s="8"/>
      <c r="C22" s="8"/>
      <c r="D22" s="20" t="s">
        <v>201</v>
      </c>
      <c r="E22" s="20" t="s">
        <v>201</v>
      </c>
      <c r="F22" s="20" t="s">
        <v>182</v>
      </c>
      <c r="G22" s="7" t="s">
        <v>195</v>
      </c>
      <c r="H22" s="21" t="s">
        <v>184</v>
      </c>
      <c r="I22" s="21"/>
      <c r="J22" s="21" t="s">
        <v>2574</v>
      </c>
      <c r="K22" s="7" t="s">
        <v>185</v>
      </c>
      <c r="L22" s="727"/>
      <c r="M22" s="727"/>
      <c r="N22" s="727"/>
      <c r="O22" s="727"/>
      <c r="P22" s="727"/>
    </row>
    <row r="23" spans="2:16" s="128" customFormat="1" ht="13.4" customHeight="1">
      <c r="B23" s="8"/>
      <c r="C23" s="8"/>
      <c r="D23" s="20" t="s">
        <v>201</v>
      </c>
      <c r="E23" s="20" t="s">
        <v>201</v>
      </c>
      <c r="F23" s="20" t="s">
        <v>182</v>
      </c>
      <c r="G23" s="7" t="s">
        <v>205</v>
      </c>
      <c r="H23" s="21" t="s">
        <v>184</v>
      </c>
      <c r="I23" s="21"/>
      <c r="J23" s="21" t="s">
        <v>2574</v>
      </c>
      <c r="K23" s="7" t="s">
        <v>185</v>
      </c>
      <c r="L23" s="727"/>
      <c r="M23" s="727"/>
      <c r="N23" s="727"/>
      <c r="O23" s="727"/>
      <c r="P23" s="727"/>
    </row>
    <row r="24" spans="2:16" s="128" customFormat="1" ht="13.4" customHeight="1">
      <c r="B24" s="8"/>
      <c r="C24" s="8"/>
      <c r="D24" s="20" t="s">
        <v>201</v>
      </c>
      <c r="E24" s="20" t="s">
        <v>201</v>
      </c>
      <c r="F24" s="20" t="s">
        <v>182</v>
      </c>
      <c r="G24" s="7" t="s">
        <v>212</v>
      </c>
      <c r="H24" s="21" t="s">
        <v>184</v>
      </c>
      <c r="I24" s="21"/>
      <c r="J24" s="21" t="s">
        <v>2574</v>
      </c>
      <c r="K24" s="7" t="s">
        <v>185</v>
      </c>
      <c r="L24" s="727"/>
      <c r="M24" s="727"/>
      <c r="N24" s="727"/>
      <c r="O24" s="727"/>
      <c r="P24" s="727"/>
    </row>
    <row r="25" spans="2:16" s="128" customFormat="1" ht="13.4" customHeight="1">
      <c r="B25" s="8"/>
      <c r="C25" s="8"/>
      <c r="D25" s="20" t="s">
        <v>201</v>
      </c>
      <c r="E25" s="20" t="s">
        <v>201</v>
      </c>
      <c r="F25" s="20" t="s">
        <v>182</v>
      </c>
      <c r="G25" s="7" t="s">
        <v>119</v>
      </c>
      <c r="H25" s="21" t="s">
        <v>184</v>
      </c>
      <c r="I25" s="21"/>
      <c r="J25" s="21" t="s">
        <v>2574</v>
      </c>
      <c r="K25" s="7" t="s">
        <v>185</v>
      </c>
      <c r="L25" s="727"/>
      <c r="M25" s="727"/>
      <c r="N25" s="727"/>
      <c r="O25" s="727"/>
      <c r="P25" s="727"/>
    </row>
    <row r="26" spans="2:16" s="128" customFormat="1" ht="13.4" customHeight="1">
      <c r="B26" s="8"/>
      <c r="C26" s="8"/>
      <c r="D26" s="20" t="s">
        <v>201</v>
      </c>
      <c r="E26" s="20" t="s">
        <v>201</v>
      </c>
      <c r="F26" s="20" t="s">
        <v>182</v>
      </c>
      <c r="G26" s="7" t="s">
        <v>415</v>
      </c>
      <c r="H26" s="21" t="s">
        <v>184</v>
      </c>
      <c r="I26" s="21"/>
      <c r="J26" s="21" t="s">
        <v>2574</v>
      </c>
      <c r="K26" s="7" t="s">
        <v>185</v>
      </c>
      <c r="L26" s="1118">
        <f>'6.07 MainsDiversions'!T14</f>
        <v>0</v>
      </c>
      <c r="M26" s="1118">
        <f>'6.07 MainsDiversions'!U14</f>
        <v>0</v>
      </c>
      <c r="N26" s="1118">
        <f>'6.07 MainsDiversions'!V14</f>
        <v>0</v>
      </c>
      <c r="O26" s="1118">
        <f>'6.07 MainsDiversions'!W14</f>
        <v>0</v>
      </c>
      <c r="P26" s="1118">
        <f>'6.07 MainsDiversions'!X14</f>
        <v>0</v>
      </c>
    </row>
    <row r="27" spans="2:16" s="128" customFormat="1" ht="13.4" customHeight="1">
      <c r="B27" s="8"/>
      <c r="C27" s="8"/>
      <c r="D27" s="20" t="s">
        <v>201</v>
      </c>
      <c r="E27" s="20" t="s">
        <v>201</v>
      </c>
      <c r="F27" s="20" t="s">
        <v>182</v>
      </c>
      <c r="G27" s="7" t="s">
        <v>3108</v>
      </c>
      <c r="H27" s="21" t="s">
        <v>184</v>
      </c>
      <c r="I27" s="21"/>
      <c r="J27" s="21" t="s">
        <v>2574</v>
      </c>
      <c r="K27" s="7" t="s">
        <v>185</v>
      </c>
      <c r="L27" s="727"/>
      <c r="M27" s="727"/>
      <c r="N27" s="727"/>
      <c r="O27" s="727"/>
      <c r="P27" s="727"/>
    </row>
    <row r="28" spans="2:16" s="128" customFormat="1" ht="13.4" customHeight="1">
      <c r="B28" s="11"/>
      <c r="C28" s="11"/>
      <c r="D28" s="20" t="s">
        <v>201</v>
      </c>
      <c r="E28" s="20" t="s">
        <v>201</v>
      </c>
      <c r="F28" s="20" t="s">
        <v>182</v>
      </c>
      <c r="G28" s="7" t="s">
        <v>470</v>
      </c>
      <c r="H28" s="21" t="s">
        <v>184</v>
      </c>
      <c r="I28" s="21"/>
      <c r="J28" s="21" t="s">
        <v>2574</v>
      </c>
      <c r="K28" s="7" t="s">
        <v>185</v>
      </c>
      <c r="L28" s="727"/>
      <c r="M28" s="727"/>
      <c r="N28" s="727"/>
      <c r="O28" s="727"/>
      <c r="P28" s="727"/>
    </row>
    <row r="29" spans="2:16" s="128" customFormat="1" ht="13.4" customHeight="1">
      <c r="B29" s="11"/>
      <c r="C29" s="11"/>
      <c r="D29" s="11"/>
      <c r="E29" s="11"/>
      <c r="F29" s="11"/>
      <c r="G29" s="11"/>
      <c r="H29" s="11"/>
      <c r="I29" s="11"/>
      <c r="J29" s="11"/>
      <c r="K29" s="11"/>
      <c r="L29" s="399"/>
      <c r="M29" s="399"/>
      <c r="N29" s="399"/>
      <c r="O29" s="399"/>
      <c r="P29" s="399"/>
    </row>
    <row r="30" spans="2:16" s="128" customFormat="1" ht="14.25" customHeight="1">
      <c r="B30" s="12"/>
      <c r="C30" s="34" t="s">
        <v>194</v>
      </c>
      <c r="D30" s="34"/>
      <c r="E30" s="33"/>
      <c r="F30" s="33"/>
      <c r="G30" s="33"/>
      <c r="H30" s="33"/>
      <c r="I30" s="33"/>
      <c r="J30" s="33"/>
      <c r="K30" s="33"/>
      <c r="L30" s="401"/>
      <c r="M30" s="401"/>
      <c r="N30" s="401"/>
      <c r="O30" s="401"/>
      <c r="P30" s="401"/>
    </row>
    <row r="31" spans="2:16" s="128" customFormat="1" ht="13.4" customHeight="1">
      <c r="B31" s="12"/>
      <c r="C31" s="12"/>
      <c r="D31" s="12"/>
      <c r="E31" s="12"/>
      <c r="F31" s="12"/>
      <c r="G31" s="7"/>
      <c r="H31" s="22"/>
      <c r="I31" s="22"/>
      <c r="J31" s="22"/>
      <c r="K31" s="15"/>
      <c r="L31" s="1104"/>
      <c r="M31" s="1104"/>
      <c r="N31" s="1105"/>
      <c r="O31" s="1106"/>
      <c r="P31" s="1107"/>
    </row>
    <row r="32" spans="2:16" s="128" customFormat="1" ht="13.4" customHeight="1">
      <c r="B32" s="8"/>
      <c r="C32" s="8"/>
      <c r="D32" s="20" t="s">
        <v>201</v>
      </c>
      <c r="E32" s="20" t="s">
        <v>201</v>
      </c>
      <c r="F32" s="20" t="s">
        <v>194</v>
      </c>
      <c r="G32" s="7" t="s">
        <v>183</v>
      </c>
      <c r="H32" s="21" t="s">
        <v>184</v>
      </c>
      <c r="I32" s="21"/>
      <c r="J32" s="21" t="s">
        <v>2574</v>
      </c>
      <c r="K32" s="7" t="s">
        <v>185</v>
      </c>
      <c r="L32" s="727"/>
      <c r="M32" s="727"/>
      <c r="N32" s="727"/>
      <c r="O32" s="727"/>
      <c r="P32" s="727"/>
    </row>
    <row r="33" spans="2:11" s="128" customFormat="1" ht="13.4" customHeight="1">
      <c r="B33" s="8"/>
      <c r="C33" s="8"/>
      <c r="D33" s="20" t="s">
        <v>201</v>
      </c>
      <c r="E33" s="20" t="s">
        <v>201</v>
      </c>
      <c r="F33" s="20" t="s">
        <v>194</v>
      </c>
      <c r="G33" s="7" t="s">
        <v>195</v>
      </c>
      <c r="H33" s="21" t="s">
        <v>184</v>
      </c>
      <c r="I33" s="21"/>
      <c r="J33" s="21" t="s">
        <v>2574</v>
      </c>
      <c r="K33" s="7" t="s">
        <v>185</v>
      </c>
    </row>
    <row r="34" spans="2:11" s="128" customFormat="1" ht="13.4" customHeight="1">
      <c r="B34" s="8"/>
      <c r="C34" s="8"/>
      <c r="D34" s="20" t="s">
        <v>201</v>
      </c>
      <c r="E34" s="20" t="s">
        <v>201</v>
      </c>
      <c r="F34" s="20" t="s">
        <v>194</v>
      </c>
      <c r="G34" s="7" t="s">
        <v>205</v>
      </c>
      <c r="H34" s="21" t="s">
        <v>184</v>
      </c>
      <c r="I34" s="21"/>
      <c r="J34" s="21" t="s">
        <v>2574</v>
      </c>
      <c r="K34" s="7" t="s">
        <v>185</v>
      </c>
    </row>
    <row r="35" spans="2:11" s="128" customFormat="1" ht="13.4" customHeight="1">
      <c r="B35" s="8"/>
      <c r="C35" s="8"/>
      <c r="D35" s="20" t="s">
        <v>201</v>
      </c>
      <c r="E35" s="20" t="s">
        <v>201</v>
      </c>
      <c r="F35" s="20" t="s">
        <v>194</v>
      </c>
      <c r="G35" s="7" t="s">
        <v>212</v>
      </c>
      <c r="H35" s="21" t="s">
        <v>184</v>
      </c>
      <c r="I35" s="21"/>
      <c r="J35" s="21" t="s">
        <v>2574</v>
      </c>
      <c r="K35" s="7" t="s">
        <v>185</v>
      </c>
    </row>
    <row r="36" spans="2:11" s="128" customFormat="1" ht="13.4" customHeight="1">
      <c r="B36" s="8"/>
      <c r="C36" s="8"/>
      <c r="D36" s="20" t="s">
        <v>201</v>
      </c>
      <c r="E36" s="20" t="s">
        <v>201</v>
      </c>
      <c r="F36" s="20" t="s">
        <v>194</v>
      </c>
      <c r="G36" s="7" t="s">
        <v>119</v>
      </c>
      <c r="H36" s="21" t="s">
        <v>184</v>
      </c>
      <c r="I36" s="21"/>
      <c r="J36" s="21" t="s">
        <v>2574</v>
      </c>
      <c r="K36" s="7" t="s">
        <v>185</v>
      </c>
    </row>
    <row r="37" spans="2:11" s="128" customFormat="1" ht="13.4" customHeight="1">
      <c r="B37" s="8"/>
      <c r="C37" s="8"/>
      <c r="D37" s="20" t="s">
        <v>201</v>
      </c>
      <c r="E37" s="20" t="s">
        <v>201</v>
      </c>
      <c r="F37" s="20" t="s">
        <v>194</v>
      </c>
      <c r="G37" s="7" t="s">
        <v>415</v>
      </c>
      <c r="H37" s="21" t="s">
        <v>184</v>
      </c>
      <c r="I37" s="21"/>
      <c r="J37" s="21" t="s">
        <v>2574</v>
      </c>
      <c r="K37" s="7" t="s">
        <v>185</v>
      </c>
    </row>
    <row r="38" spans="2:11" s="128" customFormat="1" ht="13.4" customHeight="1">
      <c r="B38" s="8"/>
      <c r="C38" s="8"/>
      <c r="D38" s="20" t="s">
        <v>201</v>
      </c>
      <c r="E38" s="20" t="s">
        <v>201</v>
      </c>
      <c r="F38" s="20" t="s">
        <v>194</v>
      </c>
      <c r="G38" s="7" t="s">
        <v>3109</v>
      </c>
      <c r="H38" s="21" t="s">
        <v>184</v>
      </c>
      <c r="I38" s="21"/>
      <c r="J38" s="21" t="s">
        <v>2574</v>
      </c>
      <c r="K38" s="7" t="s">
        <v>185</v>
      </c>
    </row>
    <row r="39" spans="2:11" s="128" customFormat="1" ht="13.4" customHeight="1">
      <c r="B39" s="8"/>
      <c r="C39" s="8"/>
      <c r="D39" s="20"/>
      <c r="E39" s="20"/>
      <c r="F39" s="20"/>
      <c r="G39" s="7"/>
      <c r="H39" s="21"/>
      <c r="I39" s="21"/>
      <c r="J39" s="21"/>
      <c r="K39" s="7"/>
    </row>
    <row r="40" spans="2:11" s="128" customFormat="1" ht="14.25" customHeight="1">
      <c r="B40" s="12"/>
      <c r="C40" s="34" t="s">
        <v>204</v>
      </c>
      <c r="D40" s="34"/>
      <c r="E40" s="33"/>
      <c r="F40" s="33"/>
      <c r="G40" s="33"/>
      <c r="H40" s="33"/>
      <c r="I40" s="33"/>
      <c r="J40" s="33"/>
      <c r="K40" s="33"/>
    </row>
    <row r="41" spans="2:11" s="128" customFormat="1" ht="13.4" customHeight="1">
      <c r="B41" s="12"/>
      <c r="C41" s="900"/>
      <c r="D41" s="12"/>
      <c r="E41" s="12"/>
      <c r="F41" s="12"/>
      <c r="G41" s="7"/>
      <c r="H41" s="22"/>
      <c r="I41" s="22"/>
      <c r="J41" s="22"/>
      <c r="K41" s="15"/>
    </row>
    <row r="42" spans="2:11" s="128" customFormat="1" ht="13.4" customHeight="1">
      <c r="B42" s="8"/>
      <c r="C42" s="8"/>
      <c r="D42" s="20" t="s">
        <v>201</v>
      </c>
      <c r="E42" s="20" t="s">
        <v>201</v>
      </c>
      <c r="F42" s="20" t="s">
        <v>204</v>
      </c>
      <c r="G42" s="7" t="s">
        <v>232</v>
      </c>
      <c r="H42" s="21" t="s">
        <v>184</v>
      </c>
      <c r="I42" s="21"/>
      <c r="J42" s="21" t="s">
        <v>2574</v>
      </c>
      <c r="K42" s="7" t="s">
        <v>185</v>
      </c>
    </row>
    <row r="43" spans="2:11" s="128" customFormat="1" ht="13.5" customHeight="1">
      <c r="B43" s="8"/>
      <c r="C43" s="8"/>
      <c r="D43" s="20"/>
      <c r="E43" s="20"/>
      <c r="F43" s="20"/>
      <c r="G43" s="7"/>
      <c r="H43" s="21"/>
      <c r="I43" s="21"/>
      <c r="J43" s="21"/>
      <c r="K43" s="7"/>
    </row>
    <row r="44" spans="2:11" s="456" customFormat="1" ht="18">
      <c r="B44" s="28" t="s">
        <v>1553</v>
      </c>
      <c r="C44" s="27"/>
      <c r="D44" s="27"/>
      <c r="E44" s="27"/>
      <c r="F44" s="27"/>
      <c r="G44" s="27"/>
      <c r="H44" s="27"/>
      <c r="I44" s="27"/>
      <c r="J44" s="27"/>
      <c r="K44"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9" id="{F629A417-58E0-44B5-AC56-CA1CF6B45828}">
            <xm:f>Cover!$E$15&lt;&gt;L$6</xm:f>
            <x14:dxf>
              <fill>
                <patternFill>
                  <bgColor theme="0" tint="-0.24994659260841701"/>
                </patternFill>
              </fill>
            </x14:dxf>
          </x14:cfRule>
          <x14:cfRule type="expression" priority="10" id="{75EFCCF7-C2BB-4699-931E-8C234653849C}">
            <xm:f>Cover!$E$15=L$6</xm:f>
            <x14:dxf>
              <fill>
                <patternFill>
                  <bgColor theme="7" tint="0.59996337778862885"/>
                </patternFill>
              </fill>
            </x14:dxf>
          </x14:cfRule>
          <xm:sqref>L21:P25</xm:sqref>
        </x14:conditionalFormatting>
        <x14:conditionalFormatting xmlns:xm="http://schemas.microsoft.com/office/excel/2006/main">
          <x14:cfRule type="expression" priority="1" id="{16898BF4-C5D7-4308-BB05-8C82BB281DC6}">
            <xm:f>Cover!$E$15&lt;&gt;L$6</xm:f>
            <x14:dxf>
              <fill>
                <patternFill>
                  <bgColor theme="0" tint="-0.24994659260841701"/>
                </patternFill>
              </fill>
            </x14:dxf>
          </x14:cfRule>
          <x14:cfRule type="expression" priority="2" id="{94687745-A1A6-40FF-B95E-54381FB7FD62}">
            <xm:f>Cover!$E$15=L$6</xm:f>
            <x14:dxf>
              <fill>
                <patternFill>
                  <bgColor theme="7" tint="0.59996337778862885"/>
                </patternFill>
              </fill>
            </x14:dxf>
          </x14:cfRule>
          <xm:sqref>L27:P28</xm:sqref>
        </x14:conditionalFormatting>
        <x14:conditionalFormatting xmlns:xm="http://schemas.microsoft.com/office/excel/2006/main">
          <x14:cfRule type="expression" priority="5" id="{6773A35F-36F1-49E9-8C8C-7B4FA8E69CC4}">
            <xm:f>Cover!$E$15&lt;&gt;L$6</xm:f>
            <x14:dxf>
              <fill>
                <patternFill>
                  <bgColor theme="0" tint="-0.24994659260841701"/>
                </patternFill>
              </fill>
            </x14:dxf>
          </x14:cfRule>
          <x14:cfRule type="expression" priority="6" id="{C48D8D6F-1267-4256-B2C4-7DE827666746}">
            <xm:f>Cover!$E$15=L$6</xm:f>
            <x14:dxf>
              <fill>
                <patternFill>
                  <bgColor theme="7" tint="0.59996337778862885"/>
                </patternFill>
              </fill>
            </x14:dxf>
          </x14:cfRule>
          <xm:sqref>L32:P38</xm:sqref>
        </x14:conditionalFormatting>
        <x14:conditionalFormatting xmlns:xm="http://schemas.microsoft.com/office/excel/2006/main">
          <x14:cfRule type="expression" priority="3" id="{EEFD1116-113D-44DA-BDF7-58B1FD8B2715}">
            <xm:f>Cover!$E$15&lt;&gt;L$6</xm:f>
            <x14:dxf>
              <fill>
                <patternFill>
                  <bgColor theme="0" tint="-0.24994659260841701"/>
                </patternFill>
              </fill>
            </x14:dxf>
          </x14:cfRule>
          <x14:cfRule type="expression" priority="4" id="{B1479831-D3DD-413C-80FC-FF8D76582285}">
            <xm:f>Cover!$E$15=L$6</xm:f>
            <x14:dxf>
              <fill>
                <patternFill>
                  <bgColor theme="7" tint="0.59996337778862885"/>
                </patternFill>
              </fill>
            </x14:dxf>
          </x14:cfRule>
          <xm:sqref>L42:P42</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6834-C626-4240-AD02-77FA32768DBE}">
  <sheetPr codeName="Sheet21">
    <tabColor theme="9"/>
    <pageSetUpPr autoPageBreaks="0"/>
  </sheetPr>
  <dimension ref="A1:BK146"/>
  <sheetViews>
    <sheetView zoomScale="40" zoomScaleNormal="40" workbookViewId="0">
      <pane ySplit="6" topLeftCell="A96" activePane="bottomLeft" state="frozen"/>
      <selection activeCell="G59" sqref="G59"/>
      <selection pane="bottomLeft" activeCell="AA132" sqref="AA132"/>
    </sheetView>
  </sheetViews>
  <sheetFormatPr defaultColWidth="0" defaultRowHeight="14"/>
  <cols>
    <col min="1" max="1" width="14.453125" style="11" customWidth="1"/>
    <col min="2" max="3" width="1.54296875" style="11" customWidth="1"/>
    <col min="4" max="4" width="24.453125" style="11" customWidth="1"/>
    <col min="5" max="5" width="24" style="11" bestFit="1" customWidth="1"/>
    <col min="6" max="7" width="13.54296875" style="11" customWidth="1"/>
    <col min="8" max="8" width="14.453125" style="11" bestFit="1" customWidth="1"/>
    <col min="9" max="9" width="23.54296875" style="11" bestFit="1" customWidth="1"/>
    <col min="10" max="10" width="14.54296875" style="11" customWidth="1"/>
    <col min="11" max="12" width="18.453125" style="11" bestFit="1" customWidth="1"/>
    <col min="13" max="13" width="20" style="11" bestFit="1" customWidth="1"/>
    <col min="14" max="14" width="13.453125" style="11" bestFit="1" customWidth="1"/>
    <col min="15" max="15" width="34" style="11" customWidth="1"/>
    <col min="16" max="16" width="10.453125" style="11" bestFit="1" customWidth="1"/>
    <col min="17" max="17" width="5.453125" style="11" bestFit="1" customWidth="1"/>
    <col min="18" max="22" width="11.54296875" style="11" customWidth="1"/>
    <col min="23" max="28" width="1.54296875" style="11" customWidth="1"/>
    <col min="29" max="46" width="18.453125" style="11" hidden="1" customWidth="1"/>
    <col min="47" max="53" width="14" style="11" hidden="1" customWidth="1"/>
    <col min="54" max="63" width="18.453125" style="11" hidden="1" customWidth="1"/>
    <col min="64" max="16384" width="14" style="11" hidden="1"/>
  </cols>
  <sheetData>
    <row r="1" spans="1:22" s="2" customFormat="1" ht="25">
      <c r="A1" s="62" t="s">
        <v>1365</v>
      </c>
      <c r="B1" s="3"/>
      <c r="G1" s="4" t="s">
        <v>1</v>
      </c>
      <c r="H1" s="4"/>
      <c r="I1" s="4"/>
      <c r="J1" s="4"/>
      <c r="K1" s="4"/>
      <c r="L1" s="4"/>
      <c r="M1" s="4"/>
      <c r="T1" s="3"/>
    </row>
    <row r="2" spans="1:22" s="2" customFormat="1" ht="25">
      <c r="A2" s="4" t="str">
        <f>Cover!$E$13</f>
        <v>Master</v>
      </c>
      <c r="D2" s="3"/>
    </row>
    <row r="3" spans="1:22" s="2" customFormat="1" ht="25">
      <c r="A3" s="4">
        <f>Cover!$E$15</f>
        <v>2025</v>
      </c>
      <c r="B3" s="4"/>
      <c r="C3" s="4"/>
      <c r="D3" s="4"/>
    </row>
    <row r="4" spans="1:22" s="5" customFormat="1" ht="25.5" thickBot="1">
      <c r="A4" s="1302" t="s">
        <v>3110</v>
      </c>
      <c r="B4" s="6"/>
    </row>
    <row r="5" spans="1:22" ht="18">
      <c r="A5" s="7"/>
      <c r="B5" s="8"/>
      <c r="C5" s="8"/>
      <c r="D5" s="9"/>
      <c r="E5" s="9"/>
      <c r="F5" s="9"/>
      <c r="G5" s="10"/>
      <c r="H5" s="10"/>
      <c r="I5" s="10"/>
      <c r="J5" s="10"/>
      <c r="K5" s="10"/>
      <c r="L5" s="10"/>
      <c r="M5" s="10"/>
      <c r="N5" s="10"/>
      <c r="O5" s="10"/>
      <c r="P5" s="10"/>
      <c r="Q5" s="7"/>
      <c r="R5" s="68" t="s">
        <v>1743</v>
      </c>
      <c r="S5" s="66"/>
      <c r="T5" s="66"/>
      <c r="U5" s="66"/>
      <c r="V5" s="67"/>
    </row>
    <row r="6" spans="1:22" s="61" customFormat="1" ht="15.5">
      <c r="A6" s="21"/>
      <c r="B6" s="57"/>
      <c r="C6" s="57"/>
      <c r="D6" s="36" t="s">
        <v>164</v>
      </c>
      <c r="E6" s="36" t="s">
        <v>165</v>
      </c>
      <c r="F6" s="36" t="s">
        <v>1555</v>
      </c>
      <c r="G6" s="37" t="s">
        <v>2509</v>
      </c>
      <c r="H6" s="37" t="s">
        <v>405</v>
      </c>
      <c r="I6" s="37" t="s">
        <v>406</v>
      </c>
      <c r="J6" s="37" t="s">
        <v>407</v>
      </c>
      <c r="K6" s="37" t="s">
        <v>410</v>
      </c>
      <c r="L6" s="37" t="s">
        <v>411</v>
      </c>
      <c r="M6" s="37" t="s">
        <v>412</v>
      </c>
      <c r="N6" s="37" t="s">
        <v>174</v>
      </c>
      <c r="O6" s="37" t="s">
        <v>196</v>
      </c>
      <c r="P6" s="37" t="s">
        <v>1368</v>
      </c>
      <c r="Q6" s="37" t="s">
        <v>175</v>
      </c>
      <c r="R6" s="16">
        <v>2022</v>
      </c>
      <c r="S6" s="17">
        <v>2023</v>
      </c>
      <c r="T6" s="17">
        <v>2024</v>
      </c>
      <c r="U6" s="17">
        <v>2025</v>
      </c>
      <c r="V6" s="18">
        <v>2026</v>
      </c>
    </row>
    <row r="8" spans="1:22" s="27" customFormat="1" ht="18.75" customHeight="1">
      <c r="B8" s="437" t="s">
        <v>3111</v>
      </c>
    </row>
    <row r="9" spans="1:22" ht="7.5" customHeight="1">
      <c r="B9" s="75"/>
    </row>
    <row r="10" spans="1:22" s="27" customFormat="1" ht="18">
      <c r="B10" s="28" t="s">
        <v>2512</v>
      </c>
    </row>
    <row r="11" spans="1:22" s="61" customFormat="1" ht="15.5">
      <c r="A11" s="21"/>
      <c r="B11" s="57"/>
      <c r="C11" s="57"/>
      <c r="D11" s="36"/>
      <c r="E11" s="36"/>
      <c r="F11" s="36"/>
      <c r="G11" s="37"/>
      <c r="H11" s="37"/>
      <c r="I11" s="37"/>
      <c r="J11" s="37"/>
      <c r="K11" s="37"/>
      <c r="L11" s="37"/>
      <c r="M11" s="37"/>
      <c r="N11" s="37"/>
      <c r="O11" s="37"/>
      <c r="P11" s="37"/>
      <c r="Q11" s="37"/>
      <c r="R11" s="374"/>
      <c r="S11" s="374"/>
      <c r="T11" s="374"/>
      <c r="U11" s="374"/>
      <c r="V11" s="374"/>
    </row>
    <row r="12" spans="1:22" ht="15.5">
      <c r="A12" s="402" t="s">
        <v>2514</v>
      </c>
      <c r="B12" s="8"/>
      <c r="C12" s="8"/>
      <c r="D12" s="20" t="s">
        <v>201</v>
      </c>
      <c r="E12" s="20" t="s">
        <v>201</v>
      </c>
      <c r="F12" s="20" t="s">
        <v>182</v>
      </c>
      <c r="G12" s="7" t="s">
        <v>183</v>
      </c>
      <c r="H12" s="20"/>
      <c r="I12" s="98"/>
      <c r="J12" s="20" t="s">
        <v>2630</v>
      </c>
      <c r="K12" s="20" t="s">
        <v>417</v>
      </c>
      <c r="L12" s="20"/>
      <c r="M12" s="20"/>
      <c r="N12" s="21" t="s">
        <v>184</v>
      </c>
      <c r="O12" s="21"/>
      <c r="P12" s="21" t="s">
        <v>1374</v>
      </c>
      <c r="Q12" s="7" t="s">
        <v>185</v>
      </c>
      <c r="R12" s="1118">
        <f t="shared" ref="R12:V13" si="0">SUMIFS(R$27:R$57,$K$27:$K$57,$K12,$J$27:$J$57,$J12)</f>
        <v>0</v>
      </c>
      <c r="S12" s="1118">
        <f t="shared" si="0"/>
        <v>0</v>
      </c>
      <c r="T12" s="1118">
        <f t="shared" si="0"/>
        <v>0</v>
      </c>
      <c r="U12" s="1118">
        <f t="shared" si="0"/>
        <v>0</v>
      </c>
      <c r="V12" s="1118">
        <f t="shared" si="0"/>
        <v>0</v>
      </c>
    </row>
    <row r="13" spans="1:22" ht="15.5">
      <c r="A13" s="402"/>
      <c r="B13" s="8"/>
      <c r="C13" s="8"/>
      <c r="D13" s="20"/>
      <c r="E13" s="20"/>
      <c r="F13" s="20" t="s">
        <v>182</v>
      </c>
      <c r="G13" s="7" t="s">
        <v>183</v>
      </c>
      <c r="H13" s="20"/>
      <c r="I13" s="98"/>
      <c r="J13" s="113" t="s">
        <v>3112</v>
      </c>
      <c r="K13" s="20" t="s">
        <v>417</v>
      </c>
      <c r="L13" s="20"/>
      <c r="M13" s="20"/>
      <c r="N13" s="21" t="s">
        <v>184</v>
      </c>
      <c r="O13" s="21"/>
      <c r="P13" s="21" t="s">
        <v>1374</v>
      </c>
      <c r="Q13" s="7" t="s">
        <v>185</v>
      </c>
      <c r="R13" s="1118">
        <f t="shared" si="0"/>
        <v>0</v>
      </c>
      <c r="S13" s="1118">
        <f t="shared" si="0"/>
        <v>0</v>
      </c>
      <c r="T13" s="1118">
        <f t="shared" si="0"/>
        <v>0</v>
      </c>
      <c r="U13" s="1118">
        <f t="shared" si="0"/>
        <v>0</v>
      </c>
      <c r="V13" s="1118">
        <f t="shared" si="0"/>
        <v>0</v>
      </c>
    </row>
    <row r="14" spans="1:22" s="29" customFormat="1">
      <c r="A14" s="402" t="s">
        <v>2514</v>
      </c>
      <c r="D14" s="9" t="s">
        <v>201</v>
      </c>
      <c r="E14" s="9" t="s">
        <v>201</v>
      </c>
      <c r="F14" s="9" t="s">
        <v>2608</v>
      </c>
      <c r="G14" s="9"/>
      <c r="H14" s="364"/>
      <c r="N14" s="351" t="s">
        <v>184</v>
      </c>
      <c r="O14" s="351"/>
      <c r="P14" s="116" t="s">
        <v>1374</v>
      </c>
      <c r="Q14" s="364" t="s">
        <v>185</v>
      </c>
      <c r="R14" s="1120">
        <f>SUM(R12:R13)</f>
        <v>0</v>
      </c>
      <c r="S14" s="1120">
        <f t="shared" ref="S14:V14" si="1">SUM(S12:S13)</f>
        <v>0</v>
      </c>
      <c r="T14" s="1120">
        <f t="shared" si="1"/>
        <v>0</v>
      </c>
      <c r="U14" s="1120">
        <f t="shared" si="1"/>
        <v>0</v>
      </c>
      <c r="V14" s="1120">
        <f t="shared" si="1"/>
        <v>0</v>
      </c>
    </row>
    <row r="15" spans="1:22" s="29" customFormat="1">
      <c r="A15" s="402"/>
      <c r="D15" s="9"/>
      <c r="E15" s="9"/>
      <c r="F15" s="9"/>
      <c r="G15" s="9"/>
      <c r="H15" s="364"/>
      <c r="N15" s="351"/>
      <c r="O15" s="351"/>
      <c r="P15" s="351"/>
      <c r="Q15" s="364"/>
      <c r="R15" s="1122"/>
      <c r="S15" s="1122"/>
      <c r="T15" s="1122"/>
      <c r="U15" s="1122"/>
      <c r="V15" s="1122"/>
    </row>
    <row r="16" spans="1:22" ht="13.4" customHeight="1">
      <c r="A16" s="402" t="s">
        <v>2514</v>
      </c>
      <c r="B16" s="8"/>
      <c r="C16" s="8"/>
      <c r="D16" s="20"/>
      <c r="E16" s="20"/>
      <c r="F16" s="20" t="s">
        <v>182</v>
      </c>
      <c r="G16" s="7" t="s">
        <v>183</v>
      </c>
      <c r="H16" s="20"/>
      <c r="I16" s="98"/>
      <c r="J16" s="20" t="s">
        <v>2630</v>
      </c>
      <c r="K16" s="20" t="s">
        <v>417</v>
      </c>
      <c r="L16" s="20"/>
      <c r="M16" s="20"/>
      <c r="N16" s="21" t="s">
        <v>196</v>
      </c>
      <c r="O16" s="21" t="s">
        <v>3113</v>
      </c>
      <c r="P16" s="21"/>
      <c r="Q16" s="7" t="s">
        <v>207</v>
      </c>
      <c r="R16" s="1118">
        <f t="shared" ref="R16:V19" si="2">SUMIFS(R$64:R$113,$K$64:$K$113,$K16,$J$64:$J$113,$J16)</f>
        <v>0</v>
      </c>
      <c r="S16" s="1118">
        <f t="shared" si="2"/>
        <v>0</v>
      </c>
      <c r="T16" s="1118">
        <f t="shared" si="2"/>
        <v>0</v>
      </c>
      <c r="U16" s="1118">
        <f t="shared" si="2"/>
        <v>0</v>
      </c>
      <c r="V16" s="1118">
        <f t="shared" si="2"/>
        <v>0</v>
      </c>
    </row>
    <row r="17" spans="1:22" ht="13.4" customHeight="1">
      <c r="A17" s="402"/>
      <c r="B17" s="8"/>
      <c r="C17" s="8"/>
      <c r="D17" s="20"/>
      <c r="E17" s="20"/>
      <c r="F17" s="20" t="s">
        <v>182</v>
      </c>
      <c r="G17" s="7" t="s">
        <v>183</v>
      </c>
      <c r="H17" s="20"/>
      <c r="I17" s="98"/>
      <c r="J17" s="113" t="s">
        <v>3112</v>
      </c>
      <c r="K17" s="20" t="s">
        <v>417</v>
      </c>
      <c r="L17" s="20"/>
      <c r="M17" s="20"/>
      <c r="N17" s="21" t="s">
        <v>196</v>
      </c>
      <c r="O17" s="21" t="s">
        <v>3113</v>
      </c>
      <c r="P17" s="21"/>
      <c r="Q17" s="7" t="s">
        <v>207</v>
      </c>
      <c r="R17" s="1118">
        <f t="shared" si="2"/>
        <v>0</v>
      </c>
      <c r="S17" s="1118">
        <f t="shared" si="2"/>
        <v>0</v>
      </c>
      <c r="T17" s="1118">
        <f t="shared" si="2"/>
        <v>0</v>
      </c>
      <c r="U17" s="1118">
        <f t="shared" si="2"/>
        <v>0</v>
      </c>
      <c r="V17" s="1118">
        <f t="shared" si="2"/>
        <v>0</v>
      </c>
    </row>
    <row r="18" spans="1:22" ht="13.4" customHeight="1">
      <c r="A18" s="402" t="s">
        <v>2514</v>
      </c>
      <c r="B18" s="8"/>
      <c r="C18" s="8"/>
      <c r="D18" s="15"/>
      <c r="E18" s="15"/>
      <c r="F18" s="20" t="s">
        <v>182</v>
      </c>
      <c r="G18" s="7" t="s">
        <v>183</v>
      </c>
      <c r="H18" s="20"/>
      <c r="I18" s="7"/>
      <c r="J18" s="20" t="s">
        <v>2630</v>
      </c>
      <c r="K18" s="89" t="s">
        <v>245</v>
      </c>
      <c r="L18" s="20"/>
      <c r="M18" s="26"/>
      <c r="N18" s="21" t="s">
        <v>196</v>
      </c>
      <c r="O18" s="21" t="s">
        <v>3114</v>
      </c>
      <c r="P18" s="21"/>
      <c r="Q18" s="7" t="s">
        <v>207</v>
      </c>
      <c r="R18" s="1118">
        <f t="shared" si="2"/>
        <v>0</v>
      </c>
      <c r="S18" s="1118">
        <f t="shared" si="2"/>
        <v>0</v>
      </c>
      <c r="T18" s="1118">
        <f t="shared" si="2"/>
        <v>0</v>
      </c>
      <c r="U18" s="1118">
        <f t="shared" si="2"/>
        <v>0</v>
      </c>
      <c r="V18" s="1118">
        <f t="shared" si="2"/>
        <v>0</v>
      </c>
    </row>
    <row r="19" spans="1:22" ht="13.4" customHeight="1">
      <c r="A19" s="402"/>
      <c r="B19" s="8"/>
      <c r="C19" s="8"/>
      <c r="D19" s="15"/>
      <c r="E19" s="15"/>
      <c r="F19" s="20" t="s">
        <v>182</v>
      </c>
      <c r="G19" s="7" t="s">
        <v>183</v>
      </c>
      <c r="H19" s="20"/>
      <c r="I19" s="7"/>
      <c r="J19" s="113" t="s">
        <v>3112</v>
      </c>
      <c r="K19" s="89" t="s">
        <v>245</v>
      </c>
      <c r="L19" s="20"/>
      <c r="M19" s="26"/>
      <c r="N19" s="21" t="s">
        <v>196</v>
      </c>
      <c r="O19" s="21" t="s">
        <v>3114</v>
      </c>
      <c r="P19" s="21"/>
      <c r="Q19" s="7" t="s">
        <v>207</v>
      </c>
      <c r="R19" s="1118">
        <f t="shared" si="2"/>
        <v>0</v>
      </c>
      <c r="S19" s="1118">
        <f t="shared" si="2"/>
        <v>0</v>
      </c>
      <c r="T19" s="1118">
        <f t="shared" si="2"/>
        <v>0</v>
      </c>
      <c r="U19" s="1118">
        <f t="shared" si="2"/>
        <v>0</v>
      </c>
      <c r="V19" s="1118">
        <f t="shared" si="2"/>
        <v>0</v>
      </c>
    </row>
    <row r="20" spans="1:22" s="29" customFormat="1">
      <c r="D20" s="9"/>
      <c r="E20" s="9"/>
      <c r="F20" s="9"/>
      <c r="G20" s="9"/>
      <c r="H20" s="364"/>
      <c r="N20" s="351"/>
      <c r="O20" s="351"/>
      <c r="P20" s="351"/>
      <c r="Q20" s="364"/>
      <c r="R20" s="1122"/>
      <c r="S20" s="1122"/>
      <c r="T20" s="1122"/>
      <c r="U20" s="1122"/>
      <c r="V20" s="1122"/>
    </row>
    <row r="21" spans="1:22" s="27" customFormat="1" ht="18">
      <c r="B21" s="28" t="s">
        <v>2609</v>
      </c>
      <c r="L21" s="93"/>
      <c r="R21" s="1110"/>
      <c r="S21" s="1110"/>
      <c r="T21" s="1110"/>
      <c r="U21" s="1110"/>
      <c r="V21" s="1110"/>
    </row>
    <row r="22" spans="1:22" ht="13.4" customHeight="1">
      <c r="L22" s="92"/>
      <c r="R22" s="399"/>
      <c r="S22" s="399"/>
      <c r="T22" s="399"/>
      <c r="U22" s="399"/>
      <c r="V22" s="399"/>
    </row>
    <row r="23" spans="1:22" s="33" customFormat="1" ht="14.25" customHeight="1">
      <c r="A23" s="12"/>
      <c r="B23" s="12"/>
      <c r="C23" s="34" t="s">
        <v>417</v>
      </c>
      <c r="D23" s="34"/>
      <c r="R23" s="401"/>
      <c r="S23" s="401"/>
      <c r="T23" s="401"/>
      <c r="U23" s="401"/>
      <c r="V23" s="401"/>
    </row>
    <row r="24" spans="1:22" ht="13.4" customHeight="1">
      <c r="L24" s="92"/>
      <c r="R24" s="399"/>
      <c r="S24" s="399"/>
      <c r="T24" s="399"/>
      <c r="U24" s="399"/>
      <c r="V24" s="399"/>
    </row>
    <row r="25" spans="1:22" s="1103" customFormat="1" ht="14.25" customHeight="1">
      <c r="A25" s="12"/>
      <c r="B25" s="12"/>
      <c r="C25" s="12"/>
      <c r="D25" s="80" t="s">
        <v>413</v>
      </c>
      <c r="E25" s="81"/>
      <c r="F25" s="81"/>
      <c r="G25" s="81"/>
      <c r="H25" s="81"/>
      <c r="I25" s="81"/>
      <c r="J25" s="81"/>
      <c r="K25" s="81"/>
      <c r="L25" s="81"/>
      <c r="M25" s="81"/>
      <c r="N25" s="81"/>
      <c r="O25" s="81"/>
      <c r="P25" s="81"/>
      <c r="Q25" s="81"/>
    </row>
    <row r="26" spans="1:22" ht="13.4" customHeight="1">
      <c r="L26" s="92"/>
      <c r="R26" s="399"/>
      <c r="S26" s="399"/>
      <c r="T26" s="399"/>
      <c r="U26" s="399"/>
      <c r="V26" s="399"/>
    </row>
    <row r="27" spans="1:22" ht="13.4" customHeight="1">
      <c r="A27" s="7"/>
      <c r="B27" s="30"/>
      <c r="C27" s="30"/>
      <c r="D27" s="20" t="s">
        <v>201</v>
      </c>
      <c r="E27" s="20" t="s">
        <v>201</v>
      </c>
      <c r="F27" s="20" t="s">
        <v>182</v>
      </c>
      <c r="G27" s="7" t="s">
        <v>183</v>
      </c>
      <c r="H27" s="20" t="s">
        <v>272</v>
      </c>
      <c r="I27" s="98" t="s">
        <v>3115</v>
      </c>
      <c r="J27" s="20" t="s">
        <v>2630</v>
      </c>
      <c r="K27" s="20" t="s">
        <v>417</v>
      </c>
      <c r="L27" s="20" t="s">
        <v>418</v>
      </c>
      <c r="M27" s="20" t="s">
        <v>419</v>
      </c>
      <c r="N27" s="21" t="s">
        <v>184</v>
      </c>
      <c r="O27" s="21"/>
      <c r="P27" s="21" t="s">
        <v>1374</v>
      </c>
      <c r="Q27" s="7" t="s">
        <v>185</v>
      </c>
      <c r="R27" s="727"/>
      <c r="S27" s="727"/>
      <c r="T27" s="727"/>
      <c r="U27" s="727"/>
      <c r="V27" s="727"/>
    </row>
    <row r="28" spans="1:22" ht="13.4" customHeight="1">
      <c r="A28" s="7"/>
      <c r="B28" s="30"/>
      <c r="C28" s="30"/>
      <c r="D28" s="20" t="s">
        <v>201</v>
      </c>
      <c r="E28" s="20" t="s">
        <v>201</v>
      </c>
      <c r="F28" s="20" t="s">
        <v>182</v>
      </c>
      <c r="G28" s="7" t="s">
        <v>183</v>
      </c>
      <c r="H28" s="20" t="s">
        <v>272</v>
      </c>
      <c r="I28" s="98" t="s">
        <v>3115</v>
      </c>
      <c r="J28" s="20" t="s">
        <v>2630</v>
      </c>
      <c r="K28" s="20" t="s">
        <v>417</v>
      </c>
      <c r="L28" s="20" t="s">
        <v>426</v>
      </c>
      <c r="M28" s="20" t="s">
        <v>427</v>
      </c>
      <c r="N28" s="21" t="s">
        <v>184</v>
      </c>
      <c r="O28" s="21"/>
      <c r="P28" s="21" t="s">
        <v>1374</v>
      </c>
      <c r="Q28" s="7" t="s">
        <v>185</v>
      </c>
      <c r="R28" s="727"/>
      <c r="S28" s="727"/>
      <c r="T28" s="727"/>
      <c r="U28" s="727"/>
      <c r="V28" s="727"/>
    </row>
    <row r="29" spans="1:22" ht="13.4" customHeight="1">
      <c r="A29" s="7"/>
      <c r="B29" s="30"/>
      <c r="C29" s="30"/>
      <c r="D29" s="20" t="s">
        <v>201</v>
      </c>
      <c r="E29" s="20" t="s">
        <v>201</v>
      </c>
      <c r="F29" s="20" t="s">
        <v>182</v>
      </c>
      <c r="G29" s="7" t="s">
        <v>183</v>
      </c>
      <c r="H29" s="20" t="s">
        <v>272</v>
      </c>
      <c r="I29" s="98" t="s">
        <v>3115</v>
      </c>
      <c r="J29" s="20" t="s">
        <v>2630</v>
      </c>
      <c r="K29" s="20" t="s">
        <v>417</v>
      </c>
      <c r="L29" s="20" t="s">
        <v>433</v>
      </c>
      <c r="M29" s="20" t="s">
        <v>434</v>
      </c>
      <c r="N29" s="21" t="s">
        <v>184</v>
      </c>
      <c r="O29" s="21"/>
      <c r="P29" s="21" t="s">
        <v>1374</v>
      </c>
      <c r="Q29" s="7" t="s">
        <v>185</v>
      </c>
      <c r="R29" s="727"/>
      <c r="S29" s="727"/>
      <c r="T29" s="727"/>
      <c r="U29" s="727"/>
      <c r="V29" s="727"/>
    </row>
    <row r="30" spans="1:22" ht="13.4" customHeight="1">
      <c r="A30" s="7"/>
      <c r="B30" s="30"/>
      <c r="C30" s="30"/>
      <c r="D30" s="20" t="s">
        <v>201</v>
      </c>
      <c r="E30" s="20" t="s">
        <v>201</v>
      </c>
      <c r="F30" s="20" t="s">
        <v>182</v>
      </c>
      <c r="G30" s="7" t="s">
        <v>183</v>
      </c>
      <c r="H30" s="20" t="s">
        <v>272</v>
      </c>
      <c r="I30" s="98" t="s">
        <v>3115</v>
      </c>
      <c r="J30" s="20" t="s">
        <v>2630</v>
      </c>
      <c r="K30" s="20" t="s">
        <v>417</v>
      </c>
      <c r="L30" s="20" t="s">
        <v>439</v>
      </c>
      <c r="M30" s="20" t="s">
        <v>440</v>
      </c>
      <c r="N30" s="21" t="s">
        <v>184</v>
      </c>
      <c r="O30" s="21"/>
      <c r="P30" s="21" t="s">
        <v>1374</v>
      </c>
      <c r="Q30" s="7" t="s">
        <v>185</v>
      </c>
      <c r="R30" s="727"/>
      <c r="S30" s="727"/>
      <c r="T30" s="727"/>
      <c r="U30" s="727"/>
      <c r="V30" s="727"/>
    </row>
    <row r="31" spans="1:22" ht="13.4" customHeight="1">
      <c r="A31" s="7"/>
      <c r="B31" s="30"/>
      <c r="C31" s="30"/>
      <c r="D31" s="20" t="s">
        <v>201</v>
      </c>
      <c r="E31" s="20" t="s">
        <v>201</v>
      </c>
      <c r="F31" s="20" t="s">
        <v>182</v>
      </c>
      <c r="G31" s="7" t="s">
        <v>183</v>
      </c>
      <c r="H31" s="20" t="s">
        <v>272</v>
      </c>
      <c r="I31" s="98" t="s">
        <v>3115</v>
      </c>
      <c r="J31" s="20" t="s">
        <v>2630</v>
      </c>
      <c r="K31" s="20" t="s">
        <v>417</v>
      </c>
      <c r="L31" s="20" t="s">
        <v>446</v>
      </c>
      <c r="M31" s="20" t="s">
        <v>447</v>
      </c>
      <c r="N31" s="21" t="s">
        <v>184</v>
      </c>
      <c r="O31" s="21"/>
      <c r="P31" s="21" t="s">
        <v>1374</v>
      </c>
      <c r="Q31" s="7" t="s">
        <v>185</v>
      </c>
      <c r="R31" s="727"/>
      <c r="S31" s="727"/>
      <c r="T31" s="727"/>
      <c r="U31" s="727"/>
      <c r="V31" s="727"/>
    </row>
    <row r="32" spans="1:22" ht="13.4" customHeight="1">
      <c r="A32" s="7"/>
      <c r="B32" s="30"/>
      <c r="C32" s="30"/>
      <c r="D32" s="20" t="s">
        <v>201</v>
      </c>
      <c r="E32" s="20" t="s">
        <v>201</v>
      </c>
      <c r="F32" s="20" t="s">
        <v>182</v>
      </c>
      <c r="G32" s="7" t="s">
        <v>183</v>
      </c>
      <c r="H32" s="20" t="s">
        <v>272</v>
      </c>
      <c r="I32" s="98" t="s">
        <v>3115</v>
      </c>
      <c r="J32" s="20" t="s">
        <v>2630</v>
      </c>
      <c r="K32" s="20" t="s">
        <v>417</v>
      </c>
      <c r="L32" s="20" t="s">
        <v>452</v>
      </c>
      <c r="M32" s="20" t="s">
        <v>453</v>
      </c>
      <c r="N32" s="21" t="s">
        <v>184</v>
      </c>
      <c r="O32" s="21"/>
      <c r="P32" s="21" t="s">
        <v>1374</v>
      </c>
      <c r="Q32" s="7" t="s">
        <v>185</v>
      </c>
      <c r="R32" s="727"/>
      <c r="S32" s="727"/>
      <c r="T32" s="727"/>
      <c r="U32" s="727"/>
      <c r="V32" s="727"/>
    </row>
    <row r="33" spans="4:17" ht="13.4" customHeight="1">
      <c r="D33" s="20" t="s">
        <v>201</v>
      </c>
      <c r="E33" s="20" t="s">
        <v>201</v>
      </c>
      <c r="F33" s="20" t="s">
        <v>182</v>
      </c>
      <c r="G33" s="7" t="s">
        <v>183</v>
      </c>
      <c r="H33" s="20" t="s">
        <v>272</v>
      </c>
      <c r="I33" s="98" t="s">
        <v>3115</v>
      </c>
      <c r="J33" s="20" t="s">
        <v>2630</v>
      </c>
      <c r="K33" s="20" t="s">
        <v>417</v>
      </c>
      <c r="L33" s="20" t="s">
        <v>456</v>
      </c>
      <c r="M33" s="20" t="s">
        <v>457</v>
      </c>
      <c r="N33" s="21" t="s">
        <v>184</v>
      </c>
      <c r="O33" s="21"/>
      <c r="P33" s="21" t="s">
        <v>1374</v>
      </c>
      <c r="Q33" s="7" t="s">
        <v>185</v>
      </c>
    </row>
    <row r="34" spans="4:17" ht="13.4" customHeight="1">
      <c r="D34" s="20" t="s">
        <v>201</v>
      </c>
      <c r="E34" s="20" t="s">
        <v>201</v>
      </c>
      <c r="F34" s="20" t="s">
        <v>182</v>
      </c>
      <c r="G34" s="7" t="s">
        <v>183</v>
      </c>
      <c r="H34" s="20" t="s">
        <v>272</v>
      </c>
      <c r="I34" s="98" t="s">
        <v>3115</v>
      </c>
      <c r="J34" s="20" t="s">
        <v>2630</v>
      </c>
      <c r="K34" s="20" t="s">
        <v>417</v>
      </c>
      <c r="L34" s="20" t="s">
        <v>460</v>
      </c>
      <c r="M34" s="20" t="s">
        <v>461</v>
      </c>
      <c r="N34" s="21" t="s">
        <v>184</v>
      </c>
      <c r="O34" s="21"/>
      <c r="P34" s="21" t="s">
        <v>1374</v>
      </c>
      <c r="Q34" s="7" t="s">
        <v>185</v>
      </c>
    </row>
    <row r="35" spans="4:17" s="15" customFormat="1" ht="13.4" customHeight="1">
      <c r="G35" s="7"/>
      <c r="H35" s="98"/>
      <c r="I35" s="98"/>
      <c r="J35" s="98"/>
      <c r="K35" s="98"/>
      <c r="L35" s="98"/>
      <c r="M35" s="98"/>
      <c r="N35" s="23"/>
      <c r="O35" s="23"/>
      <c r="P35" s="23"/>
    </row>
    <row r="36" spans="4:17" s="33" customFormat="1" ht="14.25" customHeight="1">
      <c r="D36" s="80" t="s">
        <v>422</v>
      </c>
      <c r="E36" s="81"/>
      <c r="F36" s="81"/>
      <c r="G36" s="81"/>
      <c r="H36" s="81"/>
      <c r="I36" s="81"/>
      <c r="J36" s="81"/>
      <c r="K36" s="81"/>
      <c r="L36" s="81"/>
      <c r="M36" s="81"/>
      <c r="N36" s="81"/>
      <c r="O36" s="81"/>
      <c r="P36" s="81"/>
      <c r="Q36" s="81"/>
    </row>
    <row r="37" spans="4:17" s="15" customFormat="1" ht="13.4" customHeight="1">
      <c r="G37" s="7"/>
      <c r="H37" s="98"/>
      <c r="I37" s="98"/>
      <c r="J37" s="98"/>
      <c r="K37" s="98"/>
      <c r="L37" s="98"/>
      <c r="M37" s="98"/>
      <c r="N37" s="23"/>
      <c r="O37" s="23"/>
      <c r="P37" s="23"/>
    </row>
    <row r="38" spans="4:17" ht="13.4" customHeight="1">
      <c r="D38" s="20" t="s">
        <v>201</v>
      </c>
      <c r="E38" s="20" t="s">
        <v>201</v>
      </c>
      <c r="F38" s="20" t="s">
        <v>182</v>
      </c>
      <c r="G38" s="7" t="s">
        <v>183</v>
      </c>
      <c r="H38" s="20" t="s">
        <v>272</v>
      </c>
      <c r="I38" s="98" t="s">
        <v>422</v>
      </c>
      <c r="J38" s="20" t="s">
        <v>2630</v>
      </c>
      <c r="K38" s="20" t="s">
        <v>417</v>
      </c>
      <c r="L38" s="20" t="s">
        <v>418</v>
      </c>
      <c r="M38" s="20" t="s">
        <v>419</v>
      </c>
      <c r="N38" s="21" t="s">
        <v>184</v>
      </c>
      <c r="O38" s="21"/>
      <c r="P38" s="21" t="s">
        <v>1374</v>
      </c>
      <c r="Q38" s="7" t="s">
        <v>185</v>
      </c>
    </row>
    <row r="39" spans="4:17" ht="13.4" customHeight="1">
      <c r="D39" s="20" t="s">
        <v>201</v>
      </c>
      <c r="E39" s="20" t="s">
        <v>201</v>
      </c>
      <c r="F39" s="20" t="s">
        <v>182</v>
      </c>
      <c r="G39" s="7" t="s">
        <v>183</v>
      </c>
      <c r="H39" s="20" t="s">
        <v>272</v>
      </c>
      <c r="I39" s="98" t="s">
        <v>422</v>
      </c>
      <c r="J39" s="20" t="s">
        <v>2630</v>
      </c>
      <c r="K39" s="20" t="s">
        <v>417</v>
      </c>
      <c r="L39" s="20" t="s">
        <v>426</v>
      </c>
      <c r="M39" s="20" t="s">
        <v>427</v>
      </c>
      <c r="N39" s="21" t="s">
        <v>184</v>
      </c>
      <c r="O39" s="21"/>
      <c r="P39" s="21" t="s">
        <v>1374</v>
      </c>
      <c r="Q39" s="7" t="s">
        <v>185</v>
      </c>
    </row>
    <row r="40" spans="4:17" ht="13.4" customHeight="1">
      <c r="D40" s="20" t="s">
        <v>201</v>
      </c>
      <c r="E40" s="20" t="s">
        <v>201</v>
      </c>
      <c r="F40" s="20" t="s">
        <v>182</v>
      </c>
      <c r="G40" s="7" t="s">
        <v>183</v>
      </c>
      <c r="H40" s="20" t="s">
        <v>272</v>
      </c>
      <c r="I40" s="98" t="s">
        <v>422</v>
      </c>
      <c r="J40" s="20" t="s">
        <v>2630</v>
      </c>
      <c r="K40" s="20" t="s">
        <v>417</v>
      </c>
      <c r="L40" s="20" t="s">
        <v>433</v>
      </c>
      <c r="M40" s="20" t="s">
        <v>434</v>
      </c>
      <c r="N40" s="21" t="s">
        <v>184</v>
      </c>
      <c r="O40" s="21"/>
      <c r="P40" s="21" t="s">
        <v>1374</v>
      </c>
      <c r="Q40" s="7" t="s">
        <v>185</v>
      </c>
    </row>
    <row r="41" spans="4:17" ht="13.4" customHeight="1">
      <c r="D41" s="20" t="s">
        <v>201</v>
      </c>
      <c r="E41" s="20" t="s">
        <v>201</v>
      </c>
      <c r="F41" s="20" t="s">
        <v>182</v>
      </c>
      <c r="G41" s="7" t="s">
        <v>183</v>
      </c>
      <c r="H41" s="20" t="s">
        <v>272</v>
      </c>
      <c r="I41" s="98" t="s">
        <v>422</v>
      </c>
      <c r="J41" s="20" t="s">
        <v>2630</v>
      </c>
      <c r="K41" s="20" t="s">
        <v>417</v>
      </c>
      <c r="L41" s="20" t="s">
        <v>439</v>
      </c>
      <c r="M41" s="20" t="s">
        <v>440</v>
      </c>
      <c r="N41" s="21" t="s">
        <v>184</v>
      </c>
      <c r="O41" s="21"/>
      <c r="P41" s="21" t="s">
        <v>1374</v>
      </c>
      <c r="Q41" s="7" t="s">
        <v>185</v>
      </c>
    </row>
    <row r="42" spans="4:17" ht="13.4" customHeight="1">
      <c r="D42" s="20" t="s">
        <v>201</v>
      </c>
      <c r="E42" s="20" t="s">
        <v>201</v>
      </c>
      <c r="F42" s="20" t="s">
        <v>182</v>
      </c>
      <c r="G42" s="7" t="s">
        <v>183</v>
      </c>
      <c r="H42" s="20" t="s">
        <v>272</v>
      </c>
      <c r="I42" s="98" t="s">
        <v>422</v>
      </c>
      <c r="J42" s="20" t="s">
        <v>2630</v>
      </c>
      <c r="K42" s="20" t="s">
        <v>417</v>
      </c>
      <c r="L42" s="20" t="s">
        <v>446</v>
      </c>
      <c r="M42" s="20" t="s">
        <v>447</v>
      </c>
      <c r="N42" s="21" t="s">
        <v>184</v>
      </c>
      <c r="O42" s="21"/>
      <c r="P42" s="21" t="s">
        <v>1374</v>
      </c>
      <c r="Q42" s="7" t="s">
        <v>185</v>
      </c>
    </row>
    <row r="43" spans="4:17" ht="13.5" customHeight="1">
      <c r="D43" s="20" t="s">
        <v>201</v>
      </c>
      <c r="E43" s="20" t="s">
        <v>201</v>
      </c>
      <c r="F43" s="20" t="s">
        <v>182</v>
      </c>
      <c r="G43" s="7" t="s">
        <v>183</v>
      </c>
      <c r="H43" s="20" t="s">
        <v>272</v>
      </c>
      <c r="I43" s="98" t="s">
        <v>422</v>
      </c>
      <c r="J43" s="20" t="s">
        <v>2630</v>
      </c>
      <c r="K43" s="20" t="s">
        <v>417</v>
      </c>
      <c r="L43" s="20" t="s">
        <v>452</v>
      </c>
      <c r="M43" s="20" t="s">
        <v>453</v>
      </c>
      <c r="N43" s="21" t="s">
        <v>184</v>
      </c>
      <c r="O43" s="21"/>
      <c r="P43" s="21" t="s">
        <v>1374</v>
      </c>
      <c r="Q43" s="7" t="s">
        <v>185</v>
      </c>
    </row>
    <row r="44" spans="4:17" ht="13.4" customHeight="1">
      <c r="D44" s="20" t="s">
        <v>201</v>
      </c>
      <c r="E44" s="20" t="s">
        <v>201</v>
      </c>
      <c r="F44" s="20" t="s">
        <v>182</v>
      </c>
      <c r="G44" s="456" t="s">
        <v>183</v>
      </c>
      <c r="H44" s="20" t="s">
        <v>272</v>
      </c>
      <c r="I44" s="476" t="s">
        <v>422</v>
      </c>
      <c r="J44" s="20" t="s">
        <v>2630</v>
      </c>
      <c r="K44" s="20" t="s">
        <v>417</v>
      </c>
      <c r="L44" s="20" t="s">
        <v>456</v>
      </c>
      <c r="M44" s="20" t="s">
        <v>457</v>
      </c>
      <c r="N44" s="462" t="s">
        <v>184</v>
      </c>
      <c r="O44" s="462"/>
      <c r="P44" s="462" t="s">
        <v>1374</v>
      </c>
      <c r="Q44" s="456" t="s">
        <v>185</v>
      </c>
    </row>
    <row r="45" spans="4:17" ht="13.4" customHeight="1">
      <c r="D45" s="20" t="s">
        <v>201</v>
      </c>
      <c r="E45" s="20" t="s">
        <v>201</v>
      </c>
      <c r="F45" s="20" t="s">
        <v>182</v>
      </c>
      <c r="G45" s="7" t="s">
        <v>183</v>
      </c>
      <c r="H45" s="20" t="s">
        <v>272</v>
      </c>
      <c r="I45" s="98" t="s">
        <v>422</v>
      </c>
      <c r="J45" s="20" t="s">
        <v>2630</v>
      </c>
      <c r="K45" s="20" t="s">
        <v>417</v>
      </c>
      <c r="L45" s="20" t="s">
        <v>460</v>
      </c>
      <c r="M45" s="20" t="s">
        <v>461</v>
      </c>
      <c r="N45" s="21" t="s">
        <v>184</v>
      </c>
      <c r="O45" s="21"/>
      <c r="P45" s="21" t="s">
        <v>1374</v>
      </c>
      <c r="Q45" s="7" t="s">
        <v>185</v>
      </c>
    </row>
    <row r="46" spans="4:17" s="15" customFormat="1" ht="13.4" customHeight="1">
      <c r="G46" s="7"/>
      <c r="H46" s="98"/>
      <c r="I46" s="98"/>
      <c r="J46" s="98"/>
      <c r="K46" s="98"/>
      <c r="L46" s="98"/>
      <c r="M46" s="98"/>
      <c r="N46" s="23"/>
      <c r="O46" s="23"/>
      <c r="P46" s="23"/>
    </row>
    <row r="47" spans="4:17" s="33" customFormat="1" ht="14.25" customHeight="1">
      <c r="D47" s="80" t="s">
        <v>3116</v>
      </c>
      <c r="E47" s="81"/>
      <c r="F47" s="81"/>
      <c r="G47" s="81"/>
      <c r="H47" s="81"/>
      <c r="I47" s="81"/>
      <c r="J47" s="81"/>
      <c r="K47" s="81"/>
      <c r="L47" s="81"/>
      <c r="M47" s="81"/>
      <c r="N47" s="81"/>
      <c r="O47" s="81"/>
      <c r="P47" s="81"/>
      <c r="Q47" s="81"/>
    </row>
    <row r="49" spans="2:17" s="15" customFormat="1" ht="13.4" customHeight="1">
      <c r="D49" s="15" t="s">
        <v>201</v>
      </c>
      <c r="E49" s="15" t="s">
        <v>201</v>
      </c>
      <c r="F49" s="20" t="s">
        <v>182</v>
      </c>
      <c r="G49" s="7" t="s">
        <v>183</v>
      </c>
      <c r="H49" s="20" t="s">
        <v>272</v>
      </c>
      <c r="I49" s="98" t="s">
        <v>221</v>
      </c>
      <c r="J49" s="113" t="s">
        <v>3112</v>
      </c>
      <c r="K49" s="113" t="s">
        <v>417</v>
      </c>
      <c r="L49" s="113" t="s">
        <v>418</v>
      </c>
      <c r="M49" s="20" t="s">
        <v>419</v>
      </c>
      <c r="N49" s="21" t="s">
        <v>184</v>
      </c>
      <c r="O49" s="21"/>
      <c r="P49" s="21" t="s">
        <v>1374</v>
      </c>
      <c r="Q49" s="7" t="s">
        <v>185</v>
      </c>
    </row>
    <row r="50" spans="2:17" s="15" customFormat="1" ht="13.4" customHeight="1">
      <c r="D50" s="15" t="s">
        <v>201</v>
      </c>
      <c r="E50" s="15" t="s">
        <v>201</v>
      </c>
      <c r="F50" s="20" t="s">
        <v>182</v>
      </c>
      <c r="G50" s="7" t="s">
        <v>183</v>
      </c>
      <c r="H50" s="20" t="s">
        <v>272</v>
      </c>
      <c r="I50" s="98" t="s">
        <v>221</v>
      </c>
      <c r="J50" s="113" t="s">
        <v>3112</v>
      </c>
      <c r="K50" s="113" t="s">
        <v>417</v>
      </c>
      <c r="L50" s="113" t="s">
        <v>426</v>
      </c>
      <c r="M50" s="20" t="s">
        <v>427</v>
      </c>
      <c r="N50" s="21" t="s">
        <v>184</v>
      </c>
      <c r="O50" s="21"/>
      <c r="P50" s="21" t="s">
        <v>1374</v>
      </c>
      <c r="Q50" s="7" t="s">
        <v>185</v>
      </c>
    </row>
    <row r="51" spans="2:17" s="15" customFormat="1" ht="13.4" customHeight="1">
      <c r="D51" s="15" t="s">
        <v>201</v>
      </c>
      <c r="E51" s="15" t="s">
        <v>201</v>
      </c>
      <c r="F51" s="20" t="s">
        <v>182</v>
      </c>
      <c r="G51" s="7" t="s">
        <v>183</v>
      </c>
      <c r="H51" s="20" t="s">
        <v>272</v>
      </c>
      <c r="I51" s="98" t="s">
        <v>221</v>
      </c>
      <c r="J51" s="113" t="s">
        <v>3112</v>
      </c>
      <c r="K51" s="113" t="s">
        <v>417</v>
      </c>
      <c r="L51" s="113" t="s">
        <v>433</v>
      </c>
      <c r="M51" s="20" t="s">
        <v>434</v>
      </c>
      <c r="N51" s="21" t="s">
        <v>184</v>
      </c>
      <c r="O51" s="21"/>
      <c r="P51" s="21" t="s">
        <v>1374</v>
      </c>
      <c r="Q51" s="7" t="s">
        <v>185</v>
      </c>
    </row>
    <row r="52" spans="2:17" s="15" customFormat="1" ht="13.4" customHeight="1">
      <c r="D52" s="15" t="s">
        <v>201</v>
      </c>
      <c r="E52" s="15" t="s">
        <v>201</v>
      </c>
      <c r="F52" s="20" t="s">
        <v>182</v>
      </c>
      <c r="G52" s="7" t="s">
        <v>183</v>
      </c>
      <c r="H52" s="20" t="s">
        <v>272</v>
      </c>
      <c r="I52" s="98" t="s">
        <v>221</v>
      </c>
      <c r="J52" s="113" t="s">
        <v>3112</v>
      </c>
      <c r="K52" s="113" t="s">
        <v>417</v>
      </c>
      <c r="L52" s="113" t="s">
        <v>439</v>
      </c>
      <c r="M52" s="20" t="s">
        <v>440</v>
      </c>
      <c r="N52" s="21" t="s">
        <v>184</v>
      </c>
      <c r="O52" s="21" t="s">
        <v>1</v>
      </c>
      <c r="P52" s="21" t="s">
        <v>1374</v>
      </c>
      <c r="Q52" s="7" t="s">
        <v>185</v>
      </c>
    </row>
    <row r="53" spans="2:17" s="15" customFormat="1" ht="13.4" customHeight="1">
      <c r="D53" s="15" t="s">
        <v>201</v>
      </c>
      <c r="E53" s="15" t="s">
        <v>201</v>
      </c>
      <c r="F53" s="20" t="s">
        <v>182</v>
      </c>
      <c r="G53" s="7" t="s">
        <v>183</v>
      </c>
      <c r="H53" s="20" t="s">
        <v>272</v>
      </c>
      <c r="I53" s="98" t="s">
        <v>221</v>
      </c>
      <c r="J53" s="113" t="s">
        <v>3112</v>
      </c>
      <c r="K53" s="113" t="s">
        <v>417</v>
      </c>
      <c r="L53" s="113" t="s">
        <v>446</v>
      </c>
      <c r="M53" s="20" t="s">
        <v>447</v>
      </c>
      <c r="N53" s="21" t="s">
        <v>184</v>
      </c>
      <c r="O53" s="21"/>
      <c r="P53" s="21" t="s">
        <v>1374</v>
      </c>
      <c r="Q53" s="7" t="s">
        <v>185</v>
      </c>
    </row>
    <row r="54" spans="2:17" s="15" customFormat="1" ht="13.4" customHeight="1">
      <c r="D54" s="15" t="s">
        <v>201</v>
      </c>
      <c r="E54" s="15" t="s">
        <v>201</v>
      </c>
      <c r="F54" s="20" t="s">
        <v>182</v>
      </c>
      <c r="G54" s="7" t="s">
        <v>183</v>
      </c>
      <c r="H54" s="20" t="s">
        <v>272</v>
      </c>
      <c r="I54" s="98" t="s">
        <v>221</v>
      </c>
      <c r="J54" s="113" t="s">
        <v>3112</v>
      </c>
      <c r="K54" s="113" t="s">
        <v>417</v>
      </c>
      <c r="L54" s="113" t="s">
        <v>452</v>
      </c>
      <c r="M54" s="20" t="s">
        <v>453</v>
      </c>
      <c r="N54" s="21" t="s">
        <v>184</v>
      </c>
      <c r="O54" s="21"/>
      <c r="P54" s="21" t="s">
        <v>1374</v>
      </c>
      <c r="Q54" s="7" t="s">
        <v>185</v>
      </c>
    </row>
    <row r="55" spans="2:17" s="15" customFormat="1" ht="13.4" customHeight="1">
      <c r="D55" s="15" t="s">
        <v>201</v>
      </c>
      <c r="E55" s="15" t="s">
        <v>201</v>
      </c>
      <c r="F55" s="20" t="s">
        <v>182</v>
      </c>
      <c r="G55" s="7" t="s">
        <v>183</v>
      </c>
      <c r="H55" s="20" t="s">
        <v>272</v>
      </c>
      <c r="I55" s="98" t="s">
        <v>221</v>
      </c>
      <c r="J55" s="113" t="s">
        <v>3112</v>
      </c>
      <c r="K55" s="113" t="s">
        <v>417</v>
      </c>
      <c r="L55" s="113" t="s">
        <v>456</v>
      </c>
      <c r="M55" s="20" t="s">
        <v>457</v>
      </c>
      <c r="N55" s="21" t="s">
        <v>184</v>
      </c>
      <c r="O55" s="21"/>
      <c r="P55" s="21" t="s">
        <v>1374</v>
      </c>
      <c r="Q55" s="7" t="s">
        <v>185</v>
      </c>
    </row>
    <row r="56" spans="2:17" s="15" customFormat="1" ht="13.4" customHeight="1">
      <c r="D56" s="15" t="s">
        <v>201</v>
      </c>
      <c r="E56" s="15" t="s">
        <v>201</v>
      </c>
      <c r="F56" s="20" t="s">
        <v>182</v>
      </c>
      <c r="G56" s="7" t="s">
        <v>183</v>
      </c>
      <c r="H56" s="20" t="s">
        <v>272</v>
      </c>
      <c r="I56" s="98" t="s">
        <v>221</v>
      </c>
      <c r="J56" s="113" t="s">
        <v>3112</v>
      </c>
      <c r="K56" s="113" t="s">
        <v>417</v>
      </c>
      <c r="L56" s="113" t="s">
        <v>460</v>
      </c>
      <c r="M56" s="20" t="s">
        <v>461</v>
      </c>
      <c r="N56" s="21" t="s">
        <v>184</v>
      </c>
      <c r="O56" s="21"/>
      <c r="P56" s="21" t="s">
        <v>1374</v>
      </c>
      <c r="Q56" s="7" t="s">
        <v>185</v>
      </c>
    </row>
    <row r="57" spans="2:17" s="12" customFormat="1" ht="13.4" customHeight="1">
      <c r="F57" s="15"/>
      <c r="G57" s="7"/>
      <c r="H57" s="98"/>
      <c r="I57" s="98"/>
      <c r="J57" s="98"/>
      <c r="K57" s="98"/>
      <c r="L57" s="98"/>
      <c r="M57" s="98"/>
      <c r="N57" s="22"/>
      <c r="O57" s="22"/>
      <c r="P57" s="22"/>
      <c r="Q57" s="15"/>
    </row>
    <row r="58" spans="2:17" s="27" customFormat="1" ht="18">
      <c r="B58" s="28" t="s">
        <v>2600</v>
      </c>
    </row>
    <row r="59" spans="2:17" ht="13.4" customHeight="1"/>
    <row r="60" spans="2:17" s="33" customFormat="1">
      <c r="B60" s="12"/>
      <c r="C60" s="34" t="s">
        <v>3113</v>
      </c>
      <c r="D60" s="34"/>
    </row>
    <row r="61" spans="2:17" ht="13.4" customHeight="1"/>
    <row r="62" spans="2:17" s="33" customFormat="1" ht="14.25" customHeight="1">
      <c r="B62" s="12"/>
      <c r="C62" s="12"/>
      <c r="D62" s="80" t="s">
        <v>413</v>
      </c>
      <c r="E62" s="81"/>
      <c r="F62" s="81"/>
      <c r="G62" s="81"/>
      <c r="H62" s="81"/>
      <c r="I62" s="81"/>
      <c r="J62" s="81"/>
      <c r="K62" s="81"/>
      <c r="L62" s="81"/>
      <c r="M62" s="81"/>
      <c r="N62" s="81"/>
      <c r="O62" s="81"/>
      <c r="P62" s="81"/>
      <c r="Q62" s="81"/>
    </row>
    <row r="63" spans="2:17" ht="13.4" customHeight="1"/>
    <row r="64" spans="2:17" ht="13.4" customHeight="1">
      <c r="B64" s="8"/>
      <c r="C64" s="8"/>
      <c r="D64" s="20"/>
      <c r="E64" s="20"/>
      <c r="F64" s="20" t="s">
        <v>182</v>
      </c>
      <c r="G64" s="7" t="s">
        <v>183</v>
      </c>
      <c r="H64" s="20" t="s">
        <v>272</v>
      </c>
      <c r="I64" s="98" t="s">
        <v>3115</v>
      </c>
      <c r="J64" s="20" t="s">
        <v>2630</v>
      </c>
      <c r="K64" s="20" t="s">
        <v>417</v>
      </c>
      <c r="L64" s="20" t="s">
        <v>418</v>
      </c>
      <c r="M64" s="20" t="s">
        <v>419</v>
      </c>
      <c r="N64" s="21" t="s">
        <v>196</v>
      </c>
      <c r="O64" s="21" t="s">
        <v>3113</v>
      </c>
      <c r="P64" s="21"/>
      <c r="Q64" s="7" t="s">
        <v>207</v>
      </c>
    </row>
    <row r="65" spans="4:17" ht="13.4" customHeight="1">
      <c r="D65" s="20"/>
      <c r="E65" s="20"/>
      <c r="F65" s="20" t="s">
        <v>182</v>
      </c>
      <c r="G65" s="7" t="s">
        <v>183</v>
      </c>
      <c r="H65" s="20" t="s">
        <v>272</v>
      </c>
      <c r="I65" s="98" t="s">
        <v>3115</v>
      </c>
      <c r="J65" s="20" t="s">
        <v>2630</v>
      </c>
      <c r="K65" s="20" t="s">
        <v>417</v>
      </c>
      <c r="L65" s="20" t="s">
        <v>426</v>
      </c>
      <c r="M65" s="20" t="s">
        <v>427</v>
      </c>
      <c r="N65" s="21" t="s">
        <v>196</v>
      </c>
      <c r="O65" s="21" t="s">
        <v>3113</v>
      </c>
      <c r="P65" s="21"/>
      <c r="Q65" s="7" t="s">
        <v>207</v>
      </c>
    </row>
    <row r="66" spans="4:17" ht="13.4" customHeight="1">
      <c r="D66" s="20"/>
      <c r="E66" s="20"/>
      <c r="F66" s="20" t="s">
        <v>182</v>
      </c>
      <c r="G66" s="7" t="s">
        <v>183</v>
      </c>
      <c r="H66" s="20" t="s">
        <v>272</v>
      </c>
      <c r="I66" s="98" t="s">
        <v>3115</v>
      </c>
      <c r="J66" s="20" t="s">
        <v>2630</v>
      </c>
      <c r="K66" s="20" t="s">
        <v>417</v>
      </c>
      <c r="L66" s="20" t="s">
        <v>433</v>
      </c>
      <c r="M66" s="20" t="s">
        <v>434</v>
      </c>
      <c r="N66" s="21" t="s">
        <v>196</v>
      </c>
      <c r="O66" s="21" t="s">
        <v>3113</v>
      </c>
      <c r="P66" s="21"/>
      <c r="Q66" s="7" t="s">
        <v>207</v>
      </c>
    </row>
    <row r="67" spans="4:17" ht="13.4" customHeight="1">
      <c r="D67" s="20"/>
      <c r="E67" s="20"/>
      <c r="F67" s="20" t="s">
        <v>182</v>
      </c>
      <c r="G67" s="7" t="s">
        <v>183</v>
      </c>
      <c r="H67" s="20" t="s">
        <v>272</v>
      </c>
      <c r="I67" s="98" t="s">
        <v>3115</v>
      </c>
      <c r="J67" s="20" t="s">
        <v>2630</v>
      </c>
      <c r="K67" s="20" t="s">
        <v>417</v>
      </c>
      <c r="L67" s="20" t="s">
        <v>439</v>
      </c>
      <c r="M67" s="20" t="s">
        <v>440</v>
      </c>
      <c r="N67" s="21" t="s">
        <v>196</v>
      </c>
      <c r="O67" s="21" t="s">
        <v>3113</v>
      </c>
      <c r="P67" s="21"/>
      <c r="Q67" s="7" t="s">
        <v>207</v>
      </c>
    </row>
    <row r="68" spans="4:17" ht="13.4" customHeight="1">
      <c r="D68" s="20"/>
      <c r="E68" s="20"/>
      <c r="F68" s="20" t="s">
        <v>182</v>
      </c>
      <c r="G68" s="7" t="s">
        <v>183</v>
      </c>
      <c r="H68" s="20" t="s">
        <v>272</v>
      </c>
      <c r="I68" s="98" t="s">
        <v>3115</v>
      </c>
      <c r="J68" s="20" t="s">
        <v>2630</v>
      </c>
      <c r="K68" s="20" t="s">
        <v>417</v>
      </c>
      <c r="L68" s="20" t="s">
        <v>446</v>
      </c>
      <c r="M68" s="20" t="s">
        <v>447</v>
      </c>
      <c r="N68" s="21" t="s">
        <v>196</v>
      </c>
      <c r="O68" s="21" t="s">
        <v>3113</v>
      </c>
      <c r="P68" s="21"/>
      <c r="Q68" s="7" t="s">
        <v>207</v>
      </c>
    </row>
    <row r="69" spans="4:17" ht="13.4" customHeight="1">
      <c r="D69" s="20"/>
      <c r="E69" s="20"/>
      <c r="F69" s="20" t="s">
        <v>182</v>
      </c>
      <c r="G69" s="7" t="s">
        <v>183</v>
      </c>
      <c r="H69" s="20" t="s">
        <v>272</v>
      </c>
      <c r="I69" s="98" t="s">
        <v>3115</v>
      </c>
      <c r="J69" s="20" t="s">
        <v>2630</v>
      </c>
      <c r="K69" s="20" t="s">
        <v>417</v>
      </c>
      <c r="L69" s="20" t="s">
        <v>452</v>
      </c>
      <c r="M69" s="20" t="s">
        <v>453</v>
      </c>
      <c r="N69" s="21" t="s">
        <v>196</v>
      </c>
      <c r="O69" s="21" t="s">
        <v>3113</v>
      </c>
      <c r="P69" s="21"/>
      <c r="Q69" s="7" t="s">
        <v>207</v>
      </c>
    </row>
    <row r="70" spans="4:17" ht="13.4" customHeight="1">
      <c r="D70" s="20"/>
      <c r="E70" s="20"/>
      <c r="F70" s="20" t="s">
        <v>182</v>
      </c>
      <c r="G70" s="7" t="s">
        <v>183</v>
      </c>
      <c r="H70" s="20" t="s">
        <v>272</v>
      </c>
      <c r="I70" s="98" t="s">
        <v>3115</v>
      </c>
      <c r="J70" s="20" t="s">
        <v>2630</v>
      </c>
      <c r="K70" s="20" t="s">
        <v>417</v>
      </c>
      <c r="L70" s="20" t="s">
        <v>456</v>
      </c>
      <c r="M70" s="20" t="s">
        <v>457</v>
      </c>
      <c r="N70" s="21" t="s">
        <v>196</v>
      </c>
      <c r="O70" s="21" t="s">
        <v>3113</v>
      </c>
      <c r="P70" s="21"/>
      <c r="Q70" s="7" t="s">
        <v>207</v>
      </c>
    </row>
    <row r="71" spans="4:17" ht="13.4" customHeight="1">
      <c r="D71" s="20"/>
      <c r="E71" s="20"/>
      <c r="F71" s="20" t="s">
        <v>182</v>
      </c>
      <c r="G71" s="7" t="s">
        <v>183</v>
      </c>
      <c r="H71" s="20" t="s">
        <v>272</v>
      </c>
      <c r="I71" s="98" t="s">
        <v>3115</v>
      </c>
      <c r="J71" s="20" t="s">
        <v>2630</v>
      </c>
      <c r="K71" s="20" t="s">
        <v>417</v>
      </c>
      <c r="L71" s="20" t="s">
        <v>460</v>
      </c>
      <c r="M71" s="20" t="s">
        <v>461</v>
      </c>
      <c r="N71" s="21" t="s">
        <v>196</v>
      </c>
      <c r="O71" s="21" t="s">
        <v>3113</v>
      </c>
      <c r="P71" s="21"/>
      <c r="Q71" s="7" t="s">
        <v>207</v>
      </c>
    </row>
    <row r="72" spans="4:17" s="12" customFormat="1" ht="13.4" customHeight="1">
      <c r="D72" s="15"/>
      <c r="E72" s="15"/>
      <c r="F72" s="15"/>
      <c r="G72" s="7"/>
      <c r="H72" s="98"/>
      <c r="I72" s="98"/>
      <c r="J72" s="98"/>
      <c r="K72" s="98"/>
      <c r="L72" s="98"/>
      <c r="M72" s="98"/>
      <c r="N72" s="22"/>
      <c r="O72" s="22"/>
      <c r="P72" s="22"/>
      <c r="Q72" s="15"/>
    </row>
    <row r="73" spans="4:17" s="33" customFormat="1" ht="14.25" customHeight="1">
      <c r="D73" s="80" t="s">
        <v>422</v>
      </c>
      <c r="E73" s="81"/>
      <c r="F73" s="81"/>
      <c r="G73" s="81"/>
      <c r="H73" s="81"/>
      <c r="I73" s="81"/>
      <c r="J73" s="81"/>
      <c r="K73" s="81"/>
      <c r="L73" s="81"/>
      <c r="M73" s="81"/>
      <c r="N73" s="81"/>
      <c r="O73" s="81"/>
      <c r="P73" s="81"/>
      <c r="Q73" s="81"/>
    </row>
    <row r="74" spans="4:17" s="12" customFormat="1" ht="13.4" customHeight="1">
      <c r="D74" s="15"/>
      <c r="E74" s="15"/>
      <c r="F74" s="15"/>
      <c r="G74" s="7"/>
      <c r="H74" s="98"/>
      <c r="I74" s="98"/>
      <c r="J74" s="98"/>
      <c r="K74" s="98"/>
      <c r="L74" s="98"/>
      <c r="M74" s="98"/>
      <c r="N74" s="22"/>
      <c r="O74" s="22"/>
      <c r="P74" s="22"/>
      <c r="Q74" s="15"/>
    </row>
    <row r="75" spans="4:17" ht="13.4" customHeight="1">
      <c r="D75" s="20"/>
      <c r="E75" s="20"/>
      <c r="F75" s="20" t="s">
        <v>182</v>
      </c>
      <c r="G75" s="7" t="s">
        <v>183</v>
      </c>
      <c r="H75" s="20" t="s">
        <v>272</v>
      </c>
      <c r="I75" s="98" t="s">
        <v>422</v>
      </c>
      <c r="J75" s="20" t="s">
        <v>2630</v>
      </c>
      <c r="K75" s="20" t="s">
        <v>417</v>
      </c>
      <c r="L75" s="20" t="s">
        <v>418</v>
      </c>
      <c r="M75" s="20" t="s">
        <v>419</v>
      </c>
      <c r="N75" s="21" t="s">
        <v>196</v>
      </c>
      <c r="O75" s="21" t="s">
        <v>3113</v>
      </c>
      <c r="P75" s="21"/>
      <c r="Q75" s="7" t="s">
        <v>207</v>
      </c>
    </row>
    <row r="76" spans="4:17" ht="13.4" customHeight="1">
      <c r="D76" s="20"/>
      <c r="E76" s="20"/>
      <c r="F76" s="20" t="s">
        <v>182</v>
      </c>
      <c r="G76" s="7" t="s">
        <v>183</v>
      </c>
      <c r="H76" s="20" t="s">
        <v>272</v>
      </c>
      <c r="I76" s="98" t="s">
        <v>422</v>
      </c>
      <c r="J76" s="20" t="s">
        <v>2630</v>
      </c>
      <c r="K76" s="20" t="s">
        <v>417</v>
      </c>
      <c r="L76" s="20" t="s">
        <v>426</v>
      </c>
      <c r="M76" s="20" t="s">
        <v>427</v>
      </c>
      <c r="N76" s="21" t="s">
        <v>196</v>
      </c>
      <c r="O76" s="21" t="s">
        <v>3113</v>
      </c>
      <c r="P76" s="21"/>
      <c r="Q76" s="7" t="s">
        <v>207</v>
      </c>
    </row>
    <row r="77" spans="4:17" ht="13.4" customHeight="1">
      <c r="D77" s="20"/>
      <c r="E77" s="20"/>
      <c r="F77" s="20" t="s">
        <v>182</v>
      </c>
      <c r="G77" s="7" t="s">
        <v>183</v>
      </c>
      <c r="H77" s="20" t="s">
        <v>272</v>
      </c>
      <c r="I77" s="98" t="s">
        <v>422</v>
      </c>
      <c r="J77" s="20" t="s">
        <v>2630</v>
      </c>
      <c r="K77" s="20" t="s">
        <v>417</v>
      </c>
      <c r="L77" s="20" t="s">
        <v>433</v>
      </c>
      <c r="M77" s="20" t="s">
        <v>434</v>
      </c>
      <c r="N77" s="21" t="s">
        <v>196</v>
      </c>
      <c r="O77" s="21" t="s">
        <v>3113</v>
      </c>
      <c r="P77" s="21"/>
      <c r="Q77" s="7" t="s">
        <v>207</v>
      </c>
    </row>
    <row r="78" spans="4:17" ht="13.4" customHeight="1">
      <c r="D78" s="20"/>
      <c r="E78" s="20"/>
      <c r="F78" s="20" t="s">
        <v>182</v>
      </c>
      <c r="G78" s="7" t="s">
        <v>183</v>
      </c>
      <c r="H78" s="20" t="s">
        <v>272</v>
      </c>
      <c r="I78" s="98" t="s">
        <v>422</v>
      </c>
      <c r="J78" s="20" t="s">
        <v>2630</v>
      </c>
      <c r="K78" s="20" t="s">
        <v>417</v>
      </c>
      <c r="L78" s="20" t="s">
        <v>439</v>
      </c>
      <c r="M78" s="20" t="s">
        <v>440</v>
      </c>
      <c r="N78" s="21" t="s">
        <v>196</v>
      </c>
      <c r="O78" s="21" t="s">
        <v>3113</v>
      </c>
      <c r="P78" s="21"/>
      <c r="Q78" s="7" t="s">
        <v>207</v>
      </c>
    </row>
    <row r="79" spans="4:17" ht="13.4" customHeight="1">
      <c r="D79" s="20"/>
      <c r="E79" s="20"/>
      <c r="F79" s="20" t="s">
        <v>182</v>
      </c>
      <c r="G79" s="7" t="s">
        <v>183</v>
      </c>
      <c r="H79" s="20" t="s">
        <v>272</v>
      </c>
      <c r="I79" s="98" t="s">
        <v>422</v>
      </c>
      <c r="J79" s="20" t="s">
        <v>2630</v>
      </c>
      <c r="K79" s="20" t="s">
        <v>417</v>
      </c>
      <c r="L79" s="20" t="s">
        <v>446</v>
      </c>
      <c r="M79" s="20" t="s">
        <v>447</v>
      </c>
      <c r="N79" s="21" t="s">
        <v>196</v>
      </c>
      <c r="O79" s="21" t="s">
        <v>3113</v>
      </c>
      <c r="P79" s="21"/>
      <c r="Q79" s="7" t="s">
        <v>207</v>
      </c>
    </row>
    <row r="80" spans="4:17" ht="13.4" customHeight="1">
      <c r="D80" s="20"/>
      <c r="E80" s="20"/>
      <c r="F80" s="20" t="s">
        <v>182</v>
      </c>
      <c r="G80" s="7" t="s">
        <v>183</v>
      </c>
      <c r="H80" s="20" t="s">
        <v>272</v>
      </c>
      <c r="I80" s="98" t="s">
        <v>422</v>
      </c>
      <c r="J80" s="20" t="s">
        <v>2630</v>
      </c>
      <c r="K80" s="20" t="s">
        <v>417</v>
      </c>
      <c r="L80" s="20" t="s">
        <v>452</v>
      </c>
      <c r="M80" s="20" t="s">
        <v>453</v>
      </c>
      <c r="N80" s="21" t="s">
        <v>196</v>
      </c>
      <c r="O80" s="21" t="s">
        <v>3113</v>
      </c>
      <c r="P80" s="21"/>
      <c r="Q80" s="7" t="s">
        <v>207</v>
      </c>
    </row>
    <row r="81" spans="3:17" ht="13.4" customHeight="1">
      <c r="C81" s="8"/>
      <c r="D81" s="20"/>
      <c r="E81" s="20"/>
      <c r="F81" s="20" t="s">
        <v>182</v>
      </c>
      <c r="G81" s="7" t="s">
        <v>183</v>
      </c>
      <c r="H81" s="20" t="s">
        <v>272</v>
      </c>
      <c r="I81" s="98" t="s">
        <v>422</v>
      </c>
      <c r="J81" s="20" t="s">
        <v>2630</v>
      </c>
      <c r="K81" s="20" t="s">
        <v>417</v>
      </c>
      <c r="L81" s="20" t="s">
        <v>456</v>
      </c>
      <c r="M81" s="20" t="s">
        <v>457</v>
      </c>
      <c r="N81" s="21" t="s">
        <v>196</v>
      </c>
      <c r="O81" s="21" t="s">
        <v>3113</v>
      </c>
      <c r="P81" s="21"/>
      <c r="Q81" s="7" t="s">
        <v>207</v>
      </c>
    </row>
    <row r="82" spans="3:17" ht="13.4" customHeight="1">
      <c r="C82" s="8"/>
      <c r="D82" s="20"/>
      <c r="E82" s="20"/>
      <c r="F82" s="20" t="s">
        <v>182</v>
      </c>
      <c r="G82" s="7" t="s">
        <v>183</v>
      </c>
      <c r="H82" s="20" t="s">
        <v>272</v>
      </c>
      <c r="I82" s="98" t="s">
        <v>422</v>
      </c>
      <c r="J82" s="20" t="s">
        <v>2630</v>
      </c>
      <c r="K82" s="20" t="s">
        <v>417</v>
      </c>
      <c r="L82" s="20" t="s">
        <v>460</v>
      </c>
      <c r="M82" s="20" t="s">
        <v>461</v>
      </c>
      <c r="N82" s="21" t="s">
        <v>196</v>
      </c>
      <c r="O82" s="21" t="s">
        <v>3113</v>
      </c>
      <c r="P82" s="21"/>
      <c r="Q82" s="7" t="s">
        <v>207</v>
      </c>
    </row>
    <row r="83" spans="3:17" s="12" customFormat="1" ht="13.4" customHeight="1">
      <c r="D83" s="15"/>
      <c r="E83" s="15"/>
      <c r="F83" s="15"/>
      <c r="G83" s="7"/>
      <c r="H83" s="98"/>
      <c r="I83" s="98"/>
      <c r="J83" s="98"/>
      <c r="K83" s="98"/>
      <c r="L83" s="98"/>
      <c r="M83" s="98"/>
      <c r="N83" s="22"/>
      <c r="O83" s="22"/>
      <c r="P83" s="22"/>
      <c r="Q83" s="15"/>
    </row>
    <row r="84" spans="3:17" s="33" customFormat="1" ht="14.25" customHeight="1">
      <c r="C84" s="12"/>
      <c r="D84" s="80" t="s">
        <v>3116</v>
      </c>
      <c r="E84" s="81"/>
      <c r="F84" s="81"/>
      <c r="G84" s="81"/>
      <c r="H84" s="81"/>
      <c r="I84" s="81"/>
      <c r="J84" s="81"/>
      <c r="K84" s="81"/>
      <c r="L84" s="81"/>
      <c r="M84" s="81"/>
      <c r="N84" s="81"/>
      <c r="O84" s="81"/>
      <c r="P84" s="81"/>
      <c r="Q84" s="81"/>
    </row>
    <row r="85" spans="3:17" s="12" customFormat="1" ht="13.4" customHeight="1">
      <c r="D85" s="15"/>
      <c r="E85" s="15"/>
      <c r="F85" s="15"/>
      <c r="G85" s="7"/>
      <c r="H85" s="98"/>
      <c r="I85" s="98"/>
      <c r="J85" s="98"/>
      <c r="K85" s="98"/>
      <c r="L85" s="98"/>
      <c r="M85" s="98"/>
      <c r="N85" s="22"/>
      <c r="O85" s="22"/>
      <c r="P85" s="22"/>
      <c r="Q85" s="15"/>
    </row>
    <row r="86" spans="3:17" s="12" customFormat="1" ht="13.4" customHeight="1">
      <c r="D86" s="15"/>
      <c r="E86" s="15"/>
      <c r="F86" s="20" t="s">
        <v>182</v>
      </c>
      <c r="G86" s="7" t="s">
        <v>183</v>
      </c>
      <c r="H86" s="20" t="s">
        <v>272</v>
      </c>
      <c r="I86" s="98" t="s">
        <v>221</v>
      </c>
      <c r="J86" s="113" t="s">
        <v>3112</v>
      </c>
      <c r="K86" s="113" t="s">
        <v>417</v>
      </c>
      <c r="L86" s="113" t="s">
        <v>418</v>
      </c>
      <c r="M86" s="20" t="s">
        <v>419</v>
      </c>
      <c r="N86" s="21" t="s">
        <v>196</v>
      </c>
      <c r="O86" s="21" t="s">
        <v>3113</v>
      </c>
      <c r="P86" s="21"/>
      <c r="Q86" s="7" t="s">
        <v>207</v>
      </c>
    </row>
    <row r="87" spans="3:17" s="12" customFormat="1" ht="13.4" customHeight="1">
      <c r="D87" s="15"/>
      <c r="E87" s="15"/>
      <c r="F87" s="20" t="s">
        <v>182</v>
      </c>
      <c r="G87" s="7" t="s">
        <v>183</v>
      </c>
      <c r="H87" s="20" t="s">
        <v>272</v>
      </c>
      <c r="I87" s="98" t="s">
        <v>221</v>
      </c>
      <c r="J87" s="113" t="s">
        <v>3112</v>
      </c>
      <c r="K87" s="113" t="s">
        <v>417</v>
      </c>
      <c r="L87" s="113" t="s">
        <v>426</v>
      </c>
      <c r="M87" s="20" t="s">
        <v>427</v>
      </c>
      <c r="N87" s="21" t="s">
        <v>196</v>
      </c>
      <c r="O87" s="21" t="s">
        <v>3113</v>
      </c>
      <c r="P87" s="21"/>
      <c r="Q87" s="7" t="s">
        <v>207</v>
      </c>
    </row>
    <row r="88" spans="3:17" s="12" customFormat="1" ht="13.4" customHeight="1">
      <c r="D88" s="15"/>
      <c r="E88" s="15"/>
      <c r="F88" s="20" t="s">
        <v>182</v>
      </c>
      <c r="G88" s="7" t="s">
        <v>183</v>
      </c>
      <c r="H88" s="20" t="s">
        <v>272</v>
      </c>
      <c r="I88" s="98" t="s">
        <v>221</v>
      </c>
      <c r="J88" s="113" t="s">
        <v>3112</v>
      </c>
      <c r="K88" s="113" t="s">
        <v>417</v>
      </c>
      <c r="L88" s="113" t="s">
        <v>433</v>
      </c>
      <c r="M88" s="20" t="s">
        <v>434</v>
      </c>
      <c r="N88" s="21" t="s">
        <v>196</v>
      </c>
      <c r="O88" s="21" t="s">
        <v>3113</v>
      </c>
      <c r="P88" s="21"/>
      <c r="Q88" s="7" t="s">
        <v>207</v>
      </c>
    </row>
    <row r="89" spans="3:17" s="12" customFormat="1" ht="13.4" customHeight="1">
      <c r="D89" s="15"/>
      <c r="E89" s="15"/>
      <c r="F89" s="20" t="s">
        <v>182</v>
      </c>
      <c r="G89" s="7" t="s">
        <v>183</v>
      </c>
      <c r="H89" s="20" t="s">
        <v>272</v>
      </c>
      <c r="I89" s="98" t="s">
        <v>221</v>
      </c>
      <c r="J89" s="113" t="s">
        <v>3112</v>
      </c>
      <c r="K89" s="113" t="s">
        <v>417</v>
      </c>
      <c r="L89" s="113" t="s">
        <v>439</v>
      </c>
      <c r="M89" s="20" t="s">
        <v>440</v>
      </c>
      <c r="N89" s="21" t="s">
        <v>196</v>
      </c>
      <c r="O89" s="21" t="s">
        <v>3113</v>
      </c>
      <c r="P89" s="21"/>
      <c r="Q89" s="7" t="s">
        <v>207</v>
      </c>
    </row>
    <row r="90" spans="3:17" s="12" customFormat="1" ht="13.4" customHeight="1">
      <c r="D90" s="15"/>
      <c r="E90" s="15"/>
      <c r="F90" s="20" t="s">
        <v>182</v>
      </c>
      <c r="G90" s="7" t="s">
        <v>183</v>
      </c>
      <c r="H90" s="20" t="s">
        <v>272</v>
      </c>
      <c r="I90" s="98" t="s">
        <v>221</v>
      </c>
      <c r="J90" s="113" t="s">
        <v>3112</v>
      </c>
      <c r="K90" s="113" t="s">
        <v>417</v>
      </c>
      <c r="L90" s="113" t="s">
        <v>446</v>
      </c>
      <c r="M90" s="20" t="s">
        <v>447</v>
      </c>
      <c r="N90" s="21" t="s">
        <v>196</v>
      </c>
      <c r="O90" s="21" t="s">
        <v>3113</v>
      </c>
      <c r="P90" s="21"/>
      <c r="Q90" s="7" t="s">
        <v>207</v>
      </c>
    </row>
    <row r="91" spans="3:17" s="12" customFormat="1" ht="13.4" customHeight="1">
      <c r="D91" s="15"/>
      <c r="E91" s="15"/>
      <c r="F91" s="20" t="s">
        <v>182</v>
      </c>
      <c r="G91" s="7" t="s">
        <v>183</v>
      </c>
      <c r="H91" s="20" t="s">
        <v>272</v>
      </c>
      <c r="I91" s="98" t="s">
        <v>221</v>
      </c>
      <c r="J91" s="113" t="s">
        <v>3112</v>
      </c>
      <c r="K91" s="113" t="s">
        <v>417</v>
      </c>
      <c r="L91" s="113" t="s">
        <v>452</v>
      </c>
      <c r="M91" s="20" t="s">
        <v>453</v>
      </c>
      <c r="N91" s="21" t="s">
        <v>196</v>
      </c>
      <c r="O91" s="21" t="s">
        <v>3113</v>
      </c>
      <c r="P91" s="21"/>
      <c r="Q91" s="7" t="s">
        <v>207</v>
      </c>
    </row>
    <row r="92" spans="3:17" s="12" customFormat="1" ht="13.4" customHeight="1">
      <c r="D92" s="15"/>
      <c r="E92" s="15"/>
      <c r="F92" s="20" t="s">
        <v>182</v>
      </c>
      <c r="G92" s="7" t="s">
        <v>183</v>
      </c>
      <c r="H92" s="20" t="s">
        <v>272</v>
      </c>
      <c r="I92" s="98" t="s">
        <v>221</v>
      </c>
      <c r="J92" s="113" t="s">
        <v>3112</v>
      </c>
      <c r="K92" s="113" t="s">
        <v>417</v>
      </c>
      <c r="L92" s="113" t="s">
        <v>456</v>
      </c>
      <c r="M92" s="20" t="s">
        <v>457</v>
      </c>
      <c r="N92" s="21" t="s">
        <v>196</v>
      </c>
      <c r="O92" s="21" t="s">
        <v>3113</v>
      </c>
      <c r="P92" s="21"/>
      <c r="Q92" s="7" t="s">
        <v>207</v>
      </c>
    </row>
    <row r="93" spans="3:17" s="12" customFormat="1" ht="13.4" customHeight="1">
      <c r="D93" s="15"/>
      <c r="E93" s="15"/>
      <c r="F93" s="20" t="s">
        <v>182</v>
      </c>
      <c r="G93" s="7" t="s">
        <v>183</v>
      </c>
      <c r="H93" s="20" t="s">
        <v>272</v>
      </c>
      <c r="I93" s="98" t="s">
        <v>221</v>
      </c>
      <c r="J93" s="113" t="s">
        <v>3112</v>
      </c>
      <c r="K93" s="113" t="s">
        <v>417</v>
      </c>
      <c r="L93" s="113" t="s">
        <v>460</v>
      </c>
      <c r="M93" s="20" t="s">
        <v>461</v>
      </c>
      <c r="N93" s="21" t="s">
        <v>196</v>
      </c>
      <c r="O93" s="21" t="s">
        <v>3113</v>
      </c>
      <c r="P93" s="21"/>
      <c r="Q93" s="7" t="s">
        <v>207</v>
      </c>
    </row>
    <row r="94" spans="3:17" s="12" customFormat="1" ht="13.4" customHeight="1">
      <c r="G94" s="7"/>
      <c r="H94" s="7"/>
      <c r="I94" s="7"/>
      <c r="J94" s="98"/>
      <c r="K94" s="7"/>
      <c r="L94" s="7"/>
      <c r="M94" s="7"/>
      <c r="N94" s="22"/>
      <c r="O94" s="22"/>
      <c r="P94" s="22"/>
      <c r="Q94" s="15"/>
    </row>
    <row r="95" spans="3:17" s="33" customFormat="1">
      <c r="C95" s="34" t="s">
        <v>3114</v>
      </c>
      <c r="D95" s="34"/>
    </row>
    <row r="97" spans="4:17" s="33" customFormat="1" ht="14.25" customHeight="1">
      <c r="D97" s="80" t="s">
        <v>413</v>
      </c>
      <c r="E97" s="81"/>
      <c r="F97" s="81"/>
      <c r="G97" s="81"/>
      <c r="H97" s="81"/>
      <c r="I97" s="81"/>
      <c r="J97" s="81"/>
      <c r="K97" s="81"/>
      <c r="L97" s="81"/>
      <c r="M97" s="81"/>
      <c r="N97" s="81"/>
      <c r="O97" s="81"/>
      <c r="P97" s="81"/>
      <c r="Q97" s="81"/>
    </row>
    <row r="98" spans="4:17" ht="13.4" customHeight="1"/>
    <row r="99" spans="4:17" ht="13.4" customHeight="1">
      <c r="D99" s="15"/>
      <c r="E99" s="15"/>
      <c r="F99" s="20" t="s">
        <v>182</v>
      </c>
      <c r="G99" s="7" t="s">
        <v>183</v>
      </c>
      <c r="H99" s="20" t="s">
        <v>421</v>
      </c>
      <c r="I99" s="7" t="s">
        <v>3115</v>
      </c>
      <c r="J99" s="20" t="s">
        <v>2630</v>
      </c>
      <c r="K99" s="89" t="s">
        <v>245</v>
      </c>
      <c r="L99" s="20" t="s">
        <v>418</v>
      </c>
      <c r="M99" s="26" t="s">
        <v>3117</v>
      </c>
      <c r="N99" s="21" t="s">
        <v>196</v>
      </c>
      <c r="O99" s="21" t="s">
        <v>3114</v>
      </c>
      <c r="P99" s="21"/>
      <c r="Q99" s="7" t="s">
        <v>207</v>
      </c>
    </row>
    <row r="100" spans="4:17" ht="13.4" customHeight="1">
      <c r="D100" s="15"/>
      <c r="E100" s="15"/>
      <c r="F100" s="20" t="s">
        <v>182</v>
      </c>
      <c r="G100" s="7" t="s">
        <v>183</v>
      </c>
      <c r="H100" s="20" t="s">
        <v>421</v>
      </c>
      <c r="I100" s="7" t="s">
        <v>3115</v>
      </c>
      <c r="J100" s="20" t="s">
        <v>2630</v>
      </c>
      <c r="K100" s="89" t="s">
        <v>245</v>
      </c>
      <c r="L100" s="20" t="s">
        <v>426</v>
      </c>
      <c r="M100" s="26" t="s">
        <v>3118</v>
      </c>
      <c r="N100" s="21" t="s">
        <v>196</v>
      </c>
      <c r="O100" s="21" t="s">
        <v>3114</v>
      </c>
      <c r="P100" s="21"/>
      <c r="Q100" s="7" t="s">
        <v>207</v>
      </c>
    </row>
    <row r="101" spans="4:17" ht="13.4" customHeight="1">
      <c r="D101" s="15"/>
      <c r="E101" s="15"/>
      <c r="F101" s="20" t="s">
        <v>182</v>
      </c>
      <c r="G101" s="7" t="s">
        <v>183</v>
      </c>
      <c r="H101" s="20" t="s">
        <v>421</v>
      </c>
      <c r="I101" s="7" t="s">
        <v>3115</v>
      </c>
      <c r="J101" s="20" t="s">
        <v>2630</v>
      </c>
      <c r="K101" s="89" t="s">
        <v>245</v>
      </c>
      <c r="L101" s="20" t="s">
        <v>433</v>
      </c>
      <c r="M101" s="26" t="s">
        <v>3119</v>
      </c>
      <c r="N101" s="21" t="s">
        <v>196</v>
      </c>
      <c r="O101" s="21" t="s">
        <v>3114</v>
      </c>
      <c r="P101" s="21"/>
      <c r="Q101" s="7" t="s">
        <v>207</v>
      </c>
    </row>
    <row r="102" spans="4:17" ht="13.4" customHeight="1">
      <c r="D102" s="15"/>
      <c r="E102" s="15"/>
      <c r="F102" s="20" t="s">
        <v>182</v>
      </c>
      <c r="G102" s="7" t="s">
        <v>183</v>
      </c>
      <c r="H102" s="20" t="s">
        <v>421</v>
      </c>
      <c r="I102" s="7" t="s">
        <v>3115</v>
      </c>
      <c r="J102" s="20" t="s">
        <v>2630</v>
      </c>
      <c r="K102" s="89" t="s">
        <v>245</v>
      </c>
      <c r="L102" s="20" t="s">
        <v>439</v>
      </c>
      <c r="M102" s="26" t="s">
        <v>480</v>
      </c>
      <c r="N102" s="21" t="s">
        <v>196</v>
      </c>
      <c r="O102" s="21" t="s">
        <v>3114</v>
      </c>
      <c r="P102" s="21"/>
      <c r="Q102" s="7" t="s">
        <v>207</v>
      </c>
    </row>
    <row r="103" spans="4:17" ht="13.4" customHeight="1">
      <c r="D103" s="15"/>
      <c r="E103" s="15"/>
      <c r="L103" s="92"/>
      <c r="O103" s="21"/>
    </row>
    <row r="104" spans="4:17" s="33" customFormat="1" ht="14.25" customHeight="1">
      <c r="D104" s="80" t="s">
        <v>422</v>
      </c>
      <c r="E104" s="81"/>
      <c r="F104" s="81"/>
      <c r="G104" s="81"/>
      <c r="H104" s="81"/>
      <c r="I104" s="81"/>
      <c r="J104" s="81"/>
      <c r="K104" s="81"/>
      <c r="L104" s="106"/>
      <c r="M104" s="81"/>
      <c r="N104" s="81"/>
      <c r="O104" s="81"/>
      <c r="P104" s="81"/>
      <c r="Q104" s="81"/>
    </row>
    <row r="105" spans="4:17" ht="13.4" customHeight="1">
      <c r="D105" s="15"/>
      <c r="E105" s="15"/>
      <c r="L105" s="92"/>
    </row>
    <row r="106" spans="4:17" ht="13.4" customHeight="1">
      <c r="D106" s="15"/>
      <c r="E106" s="15"/>
      <c r="F106" s="20" t="s">
        <v>182</v>
      </c>
      <c r="G106" s="7" t="s">
        <v>183</v>
      </c>
      <c r="H106" s="20" t="s">
        <v>421</v>
      </c>
      <c r="I106" s="7" t="s">
        <v>422</v>
      </c>
      <c r="J106" s="20" t="s">
        <v>2630</v>
      </c>
      <c r="K106" s="89" t="s">
        <v>245</v>
      </c>
      <c r="L106" s="20" t="s">
        <v>418</v>
      </c>
      <c r="M106" s="26" t="s">
        <v>3117</v>
      </c>
      <c r="N106" s="21" t="s">
        <v>196</v>
      </c>
      <c r="O106" s="21" t="s">
        <v>3114</v>
      </c>
      <c r="P106" s="21"/>
      <c r="Q106" s="7" t="s">
        <v>207</v>
      </c>
    </row>
    <row r="107" spans="4:17" ht="13.4" customHeight="1">
      <c r="D107" s="15"/>
      <c r="E107" s="15"/>
      <c r="F107" s="20" t="s">
        <v>182</v>
      </c>
      <c r="G107" s="7" t="s">
        <v>183</v>
      </c>
      <c r="H107" s="20" t="s">
        <v>421</v>
      </c>
      <c r="I107" s="7" t="s">
        <v>422</v>
      </c>
      <c r="J107" s="20" t="s">
        <v>2630</v>
      </c>
      <c r="K107" s="89" t="s">
        <v>245</v>
      </c>
      <c r="L107" s="20" t="s">
        <v>426</v>
      </c>
      <c r="M107" s="26" t="s">
        <v>3118</v>
      </c>
      <c r="N107" s="21" t="s">
        <v>196</v>
      </c>
      <c r="O107" s="21" t="s">
        <v>3114</v>
      </c>
      <c r="P107" s="21"/>
      <c r="Q107" s="7" t="s">
        <v>207</v>
      </c>
    </row>
    <row r="108" spans="4:17" ht="13.4" customHeight="1">
      <c r="D108" s="15"/>
      <c r="E108" s="15"/>
      <c r="F108" s="20" t="s">
        <v>182</v>
      </c>
      <c r="G108" s="7" t="s">
        <v>183</v>
      </c>
      <c r="H108" s="20" t="s">
        <v>421</v>
      </c>
      <c r="I108" s="7" t="s">
        <v>422</v>
      </c>
      <c r="J108" s="20" t="s">
        <v>2630</v>
      </c>
      <c r="K108" s="89" t="s">
        <v>245</v>
      </c>
      <c r="L108" s="20" t="s">
        <v>433</v>
      </c>
      <c r="M108" s="26" t="s">
        <v>3119</v>
      </c>
      <c r="N108" s="21" t="s">
        <v>196</v>
      </c>
      <c r="O108" s="21" t="s">
        <v>3114</v>
      </c>
      <c r="P108" s="21"/>
      <c r="Q108" s="7" t="s">
        <v>207</v>
      </c>
    </row>
    <row r="109" spans="4:17" ht="13.4" customHeight="1">
      <c r="D109" s="15"/>
      <c r="E109" s="15"/>
      <c r="F109" s="20" t="s">
        <v>182</v>
      </c>
      <c r="G109" s="7" t="s">
        <v>183</v>
      </c>
      <c r="H109" s="20" t="s">
        <v>421</v>
      </c>
      <c r="I109" s="7" t="s">
        <v>422</v>
      </c>
      <c r="J109" s="20" t="s">
        <v>2630</v>
      </c>
      <c r="K109" s="89" t="s">
        <v>245</v>
      </c>
      <c r="L109" s="20" t="s">
        <v>439</v>
      </c>
      <c r="M109" s="26" t="s">
        <v>480</v>
      </c>
      <c r="N109" s="21" t="s">
        <v>196</v>
      </c>
      <c r="O109" s="21" t="s">
        <v>3114</v>
      </c>
      <c r="P109" s="21"/>
      <c r="Q109" s="7" t="s">
        <v>207</v>
      </c>
    </row>
    <row r="110" spans="4:17" ht="13.4" customHeight="1">
      <c r="D110" s="15"/>
      <c r="E110" s="15"/>
      <c r="L110" s="92"/>
    </row>
    <row r="111" spans="4:17" s="33" customFormat="1" ht="14.25" customHeight="1">
      <c r="D111" s="80" t="s">
        <v>3116</v>
      </c>
      <c r="E111" s="81"/>
      <c r="F111" s="81"/>
      <c r="G111" s="81"/>
      <c r="H111" s="81"/>
      <c r="I111" s="81"/>
      <c r="J111" s="81"/>
      <c r="K111" s="81"/>
      <c r="L111" s="106"/>
      <c r="M111" s="81"/>
      <c r="N111" s="81"/>
      <c r="O111" s="81"/>
      <c r="P111" s="81"/>
      <c r="Q111" s="81"/>
    </row>
    <row r="113" spans="2:17" s="12" customFormat="1" ht="13.4" customHeight="1">
      <c r="D113" s="15"/>
      <c r="E113" s="15"/>
      <c r="F113" s="20" t="s">
        <v>182</v>
      </c>
      <c r="G113" s="7" t="s">
        <v>183</v>
      </c>
      <c r="H113" s="20" t="s">
        <v>421</v>
      </c>
      <c r="I113" s="7" t="s">
        <v>221</v>
      </c>
      <c r="J113" s="113" t="s">
        <v>3112</v>
      </c>
      <c r="K113" s="15" t="s">
        <v>245</v>
      </c>
      <c r="L113" s="20" t="s">
        <v>418</v>
      </c>
      <c r="M113" s="26" t="s">
        <v>3120</v>
      </c>
      <c r="N113" s="21" t="s">
        <v>196</v>
      </c>
      <c r="O113" s="21" t="s">
        <v>3114</v>
      </c>
      <c r="P113" s="21"/>
      <c r="Q113" s="7" t="s">
        <v>207</v>
      </c>
    </row>
    <row r="114" spans="2:17" s="15" customFormat="1" ht="13.4" customHeight="1">
      <c r="G114" s="7"/>
      <c r="H114" s="7"/>
      <c r="I114" s="7"/>
      <c r="J114" s="98"/>
      <c r="K114" s="7"/>
      <c r="L114" s="103"/>
      <c r="M114" s="7"/>
      <c r="N114" s="23"/>
      <c r="O114" s="23"/>
      <c r="P114" s="23"/>
    </row>
    <row r="115" spans="2:17" s="27" customFormat="1" ht="18">
      <c r="B115" s="28" t="s">
        <v>3121</v>
      </c>
    </row>
    <row r="116" spans="2:17" ht="13.4" customHeight="1"/>
    <row r="117" spans="2:17" s="81" customFormat="1" ht="14.25" customHeight="1">
      <c r="D117" s="80" t="s">
        <v>3122</v>
      </c>
    </row>
    <row r="118" spans="2:17" ht="13.4" customHeight="1"/>
    <row r="119" spans="2:17" ht="13.4" customHeight="1">
      <c r="B119" s="8"/>
      <c r="C119" s="8"/>
      <c r="D119" s="20"/>
      <c r="E119" s="20"/>
      <c r="F119" s="20" t="s">
        <v>182</v>
      </c>
      <c r="G119" s="98" t="s">
        <v>183</v>
      </c>
      <c r="H119" s="20"/>
      <c r="I119" s="98" t="s">
        <v>3123</v>
      </c>
      <c r="J119" s="20"/>
      <c r="K119" s="20"/>
      <c r="L119" s="102"/>
      <c r="M119" s="20"/>
      <c r="N119" s="21" t="s">
        <v>222</v>
      </c>
      <c r="O119" s="21" t="s">
        <v>3124</v>
      </c>
      <c r="P119" s="21"/>
      <c r="Q119" s="7" t="s">
        <v>207</v>
      </c>
    </row>
    <row r="120" spans="2:17" ht="13.4" customHeight="1">
      <c r="D120" s="15"/>
      <c r="E120" s="15"/>
      <c r="I120" s="112"/>
      <c r="L120" s="92"/>
    </row>
    <row r="121" spans="2:17" s="81" customFormat="1" ht="14.25" customHeight="1">
      <c r="D121" s="80" t="s">
        <v>3125</v>
      </c>
    </row>
    <row r="122" spans="2:17" ht="13.4" customHeight="1"/>
    <row r="123" spans="2:17" ht="13.4" customHeight="1">
      <c r="B123" s="8"/>
      <c r="C123" s="8"/>
      <c r="D123" s="20"/>
      <c r="E123" s="20"/>
      <c r="F123" s="20" t="s">
        <v>182</v>
      </c>
      <c r="G123" s="98" t="s">
        <v>183</v>
      </c>
      <c r="H123" s="20"/>
      <c r="I123" s="98" t="s">
        <v>3123</v>
      </c>
      <c r="J123" s="20"/>
      <c r="K123" s="20"/>
      <c r="L123" s="102"/>
      <c r="M123" s="20"/>
      <c r="N123" s="21" t="s">
        <v>222</v>
      </c>
      <c r="O123" s="21" t="s">
        <v>3126</v>
      </c>
      <c r="P123" s="21"/>
      <c r="Q123" s="7" t="s">
        <v>207</v>
      </c>
    </row>
    <row r="125" spans="2:17" s="81" customFormat="1" ht="14.25" customHeight="1">
      <c r="D125" s="80" t="s">
        <v>3127</v>
      </c>
    </row>
    <row r="126" spans="2:17" ht="13.4" customHeight="1"/>
    <row r="127" spans="2:17" ht="13.4" customHeight="1">
      <c r="B127" s="8"/>
      <c r="C127" s="8"/>
      <c r="D127" s="20"/>
      <c r="E127" s="20"/>
      <c r="F127" s="20" t="s">
        <v>182</v>
      </c>
      <c r="G127" s="98" t="s">
        <v>183</v>
      </c>
      <c r="H127" s="20"/>
      <c r="I127" s="98" t="s">
        <v>3123</v>
      </c>
      <c r="J127" s="20"/>
      <c r="K127" s="20"/>
      <c r="L127" s="102"/>
      <c r="M127" s="20"/>
      <c r="N127" s="21" t="s">
        <v>222</v>
      </c>
      <c r="O127" s="21" t="s">
        <v>3128</v>
      </c>
      <c r="P127" s="21"/>
      <c r="Q127" s="7" t="s">
        <v>207</v>
      </c>
    </row>
    <row r="129" spans="2:22" s="81" customFormat="1" ht="14.25" customHeight="1">
      <c r="D129" s="80" t="s">
        <v>3129</v>
      </c>
      <c r="R129" s="1319"/>
      <c r="S129" s="1319"/>
      <c r="T129" s="1319"/>
    </row>
    <row r="130" spans="2:22" ht="13.4" customHeight="1">
      <c r="R130" s="1317"/>
      <c r="S130" s="1317"/>
      <c r="T130" s="1317"/>
    </row>
    <row r="131" spans="2:22" ht="13.4" customHeight="1">
      <c r="B131" s="8"/>
      <c r="C131" s="8"/>
      <c r="D131" s="20"/>
      <c r="E131" s="20"/>
      <c r="F131" s="20" t="s">
        <v>182</v>
      </c>
      <c r="G131" s="98" t="s">
        <v>183</v>
      </c>
      <c r="H131" s="20"/>
      <c r="I131" s="98" t="s">
        <v>3123</v>
      </c>
      <c r="J131" s="20"/>
      <c r="K131" s="20"/>
      <c r="L131" s="102"/>
      <c r="M131" s="20"/>
      <c r="N131" s="21" t="s">
        <v>222</v>
      </c>
      <c r="O131" s="21" t="s">
        <v>3130</v>
      </c>
      <c r="P131" s="21"/>
      <c r="Q131" s="7" t="s">
        <v>207</v>
      </c>
      <c r="R131" s="1315"/>
      <c r="S131" s="1315"/>
      <c r="T131" s="1315"/>
      <c r="U131" s="389"/>
      <c r="V131" s="389"/>
    </row>
    <row r="133" spans="2:22" s="81" customFormat="1" ht="14.25" customHeight="1">
      <c r="D133" s="80" t="s">
        <v>3131</v>
      </c>
    </row>
    <row r="134" spans="2:22" ht="13.4" customHeight="1"/>
    <row r="135" spans="2:22" ht="13.4" customHeight="1">
      <c r="B135" s="8"/>
      <c r="C135" s="8"/>
      <c r="D135" s="15"/>
      <c r="E135" s="15"/>
      <c r="F135" s="20" t="s">
        <v>182</v>
      </c>
      <c r="G135" s="98" t="s">
        <v>183</v>
      </c>
      <c r="H135" s="20"/>
      <c r="I135" s="98" t="s">
        <v>3123</v>
      </c>
      <c r="J135" s="20"/>
      <c r="K135" s="15"/>
      <c r="L135" s="20"/>
      <c r="M135" s="26"/>
      <c r="N135" s="21" t="s">
        <v>222</v>
      </c>
      <c r="O135" s="11" t="s">
        <v>3132</v>
      </c>
      <c r="P135" s="21"/>
      <c r="Q135" s="7" t="s">
        <v>1692</v>
      </c>
      <c r="R135" s="354" t="str">
        <f>IFERROR(SUM(R64:R71,R75:R82)/SUM(R99:R102,R106:R109),"")</f>
        <v/>
      </c>
      <c r="S135" s="354" t="str">
        <f>IFERROR(SUM(S64:S71,S75:S82)/SUM(S99:S102,S106:S109),"")</f>
        <v/>
      </c>
      <c r="T135" s="354" t="str">
        <f>IFERROR(SUM(T64:T71,T75:T82)/SUM(T99:T102,T106:T109),"")</f>
        <v/>
      </c>
      <c r="U135" s="354" t="str">
        <f>IFERROR(SUM(U64:U71,U75:U82)/SUM(U99:U102,U106:U109),"")</f>
        <v/>
      </c>
      <c r="V135" s="354" t="str">
        <f>IFERROR(SUM(V64:V71,V75:V82)/SUM(V99:V102,V106:V109),"")</f>
        <v/>
      </c>
    </row>
    <row r="137" spans="2:22" s="790" customFormat="1" ht="18">
      <c r="B137" s="791" t="s">
        <v>3133</v>
      </c>
    </row>
    <row r="139" spans="2:22">
      <c r="F139" s="98" t="s">
        <v>183</v>
      </c>
      <c r="G139" s="11" t="s">
        <v>2986</v>
      </c>
      <c r="N139" s="11" t="s">
        <v>184</v>
      </c>
      <c r="Q139" s="11" t="s">
        <v>185</v>
      </c>
      <c r="R139" s="727"/>
      <c r="S139" s="727"/>
      <c r="T139" s="727"/>
      <c r="U139" s="727"/>
      <c r="V139" s="727"/>
    </row>
    <row r="140" spans="2:22">
      <c r="F140" s="98" t="s">
        <v>183</v>
      </c>
      <c r="G140" s="11" t="s">
        <v>2987</v>
      </c>
      <c r="N140" s="11" t="s">
        <v>184</v>
      </c>
      <c r="Q140" s="11" t="s">
        <v>185</v>
      </c>
      <c r="R140" s="727"/>
      <c r="S140" s="727"/>
      <c r="T140" s="727"/>
      <c r="U140" s="727"/>
      <c r="V140" s="727"/>
    </row>
    <row r="142" spans="2:22">
      <c r="F142" s="98" t="s">
        <v>183</v>
      </c>
      <c r="G142" s="11" t="s">
        <v>2986</v>
      </c>
      <c r="N142" s="11" t="s">
        <v>196</v>
      </c>
      <c r="O142" s="11" t="s">
        <v>2991</v>
      </c>
      <c r="Q142" s="11" t="s">
        <v>207</v>
      </c>
      <c r="R142" s="1315"/>
      <c r="S142" s="1315"/>
      <c r="T142" s="1315"/>
      <c r="U142" s="389"/>
      <c r="V142" s="389"/>
    </row>
    <row r="143" spans="2:22">
      <c r="F143" s="98" t="s">
        <v>183</v>
      </c>
      <c r="G143" s="11" t="s">
        <v>2987</v>
      </c>
      <c r="N143" s="11" t="s">
        <v>196</v>
      </c>
      <c r="O143" s="11" t="s">
        <v>2991</v>
      </c>
      <c r="Q143" s="11" t="s">
        <v>207</v>
      </c>
      <c r="R143" s="1315"/>
      <c r="S143" s="1315"/>
      <c r="T143" s="1315"/>
      <c r="U143" s="389"/>
      <c r="V143" s="389"/>
    </row>
    <row r="144" spans="2:22">
      <c r="N144" s="11" t="s">
        <v>2364</v>
      </c>
      <c r="R144" s="354" t="b">
        <f>SUM(R139:R140)=R14</f>
        <v>1</v>
      </c>
      <c r="S144" s="354" t="b">
        <f>SUM(S139:S140)=S14</f>
        <v>1</v>
      </c>
      <c r="T144" s="354" t="b">
        <f>SUM(T139:T140)=T14</f>
        <v>1</v>
      </c>
      <c r="U144" s="354" t="b">
        <f>SUM(U139:U140)=U14</f>
        <v>1</v>
      </c>
      <c r="V144" s="354" t="b">
        <f>SUM(V139:V140)=V14</f>
        <v>1</v>
      </c>
    </row>
    <row r="146" spans="2:2" s="27" customFormat="1" ht="18">
      <c r="B146" s="28" t="s">
        <v>1553</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45" id="{D6F58D28-D04D-4533-9488-562E18E95D3D}">
            <xm:f>Cover!$E$15&lt;&gt;R$6</xm:f>
            <x14:dxf>
              <fill>
                <patternFill>
                  <bgColor theme="0" tint="-0.24994659260841701"/>
                </patternFill>
              </fill>
            </x14:dxf>
          </x14:cfRule>
          <x14:cfRule type="expression" priority="46" id="{977A727C-BF38-4C62-A90A-3B74123FCB79}">
            <xm:f>Cover!$E$15=R$6</xm:f>
            <x14:dxf>
              <fill>
                <patternFill>
                  <bgColor theme="7" tint="0.59996337778862885"/>
                </patternFill>
              </fill>
            </x14:dxf>
          </x14:cfRule>
          <xm:sqref>R27:V34</xm:sqref>
        </x14:conditionalFormatting>
        <x14:conditionalFormatting xmlns:xm="http://schemas.microsoft.com/office/excel/2006/main">
          <x14:cfRule type="expression" priority="11" id="{0ED46746-05EF-4326-8C2D-1EC1384F5812}">
            <xm:f>Cover!$E$15&lt;&gt;R$6</xm:f>
            <x14:dxf>
              <fill>
                <patternFill>
                  <bgColor theme="0" tint="-0.24994659260841701"/>
                </patternFill>
              </fill>
            </x14:dxf>
          </x14:cfRule>
          <x14:cfRule type="expression" priority="12" id="{9E772E86-3C03-4664-9FF0-A97A4B53BDDC}">
            <xm:f>Cover!$E$15=R$6</xm:f>
            <x14:dxf>
              <fill>
                <patternFill>
                  <bgColor theme="7" tint="0.59996337778862885"/>
                </patternFill>
              </fill>
            </x14:dxf>
          </x14:cfRule>
          <xm:sqref>R38:V45</xm:sqref>
        </x14:conditionalFormatting>
        <x14:conditionalFormatting xmlns:xm="http://schemas.microsoft.com/office/excel/2006/main">
          <x14:cfRule type="expression" priority="9" id="{688218A6-FE4E-412E-B3F8-EDB4AF9E8488}">
            <xm:f>Cover!$E$15&lt;&gt;R$6</xm:f>
            <x14:dxf>
              <fill>
                <patternFill>
                  <bgColor theme="0" tint="-0.24994659260841701"/>
                </patternFill>
              </fill>
            </x14:dxf>
          </x14:cfRule>
          <x14:cfRule type="expression" priority="10" id="{206101F0-279A-44D0-B89B-5568B7E59A53}">
            <xm:f>Cover!$E$15=R$6</xm:f>
            <x14:dxf>
              <fill>
                <patternFill>
                  <bgColor theme="7" tint="0.59996337778862885"/>
                </patternFill>
              </fill>
            </x14:dxf>
          </x14:cfRule>
          <xm:sqref>R49:V56</xm:sqref>
        </x14:conditionalFormatting>
        <x14:conditionalFormatting xmlns:xm="http://schemas.microsoft.com/office/excel/2006/main">
          <x14:cfRule type="expression" priority="31" id="{AA03E18D-A7E1-48EE-AA37-3E4FB30DBCF1}">
            <xm:f>Cover!$E$15&lt;&gt;R$6</xm:f>
            <x14:dxf>
              <fill>
                <patternFill>
                  <bgColor theme="0" tint="-0.24994659260841701"/>
                </patternFill>
              </fill>
            </x14:dxf>
          </x14:cfRule>
          <x14:cfRule type="expression" priority="32" id="{42997F1F-A739-4533-A949-BA4020FCEA61}">
            <xm:f>Cover!$E$15=R$6</xm:f>
            <x14:dxf>
              <fill>
                <patternFill>
                  <bgColor theme="7" tint="0.59996337778862885"/>
                </patternFill>
              </fill>
            </x14:dxf>
          </x14:cfRule>
          <xm:sqref>R64:V71</xm:sqref>
        </x14:conditionalFormatting>
        <x14:conditionalFormatting xmlns:xm="http://schemas.microsoft.com/office/excel/2006/main">
          <x14:cfRule type="expression" priority="29" id="{2091E4EC-ECCC-45F7-A609-6E8A13A3F15F}">
            <xm:f>Cover!$E$15&lt;&gt;R$6</xm:f>
            <x14:dxf>
              <fill>
                <patternFill>
                  <bgColor theme="0" tint="-0.24994659260841701"/>
                </patternFill>
              </fill>
            </x14:dxf>
          </x14:cfRule>
          <x14:cfRule type="expression" priority="30" id="{94051782-3721-4866-A94A-1BA87E79DE14}">
            <xm:f>Cover!$E$15=R$6</xm:f>
            <x14:dxf>
              <fill>
                <patternFill>
                  <bgColor theme="7" tint="0.59996337778862885"/>
                </patternFill>
              </fill>
            </x14:dxf>
          </x14:cfRule>
          <xm:sqref>R75:V82</xm:sqref>
        </x14:conditionalFormatting>
        <x14:conditionalFormatting xmlns:xm="http://schemas.microsoft.com/office/excel/2006/main">
          <x14:cfRule type="expression" priority="27" id="{DA0801FF-DA8B-49C3-9D16-97BE38ECB650}">
            <xm:f>Cover!$E$15&lt;&gt;R$6</xm:f>
            <x14:dxf>
              <fill>
                <patternFill>
                  <bgColor theme="0" tint="-0.24994659260841701"/>
                </patternFill>
              </fill>
            </x14:dxf>
          </x14:cfRule>
          <x14:cfRule type="expression" priority="28" id="{4C4320A4-8E75-42B6-A848-ECE2651023FE}">
            <xm:f>Cover!$E$15=R$6</xm:f>
            <x14:dxf>
              <fill>
                <patternFill>
                  <bgColor theme="7" tint="0.59996337778862885"/>
                </patternFill>
              </fill>
            </x14:dxf>
          </x14:cfRule>
          <xm:sqref>R86:V93</xm:sqref>
        </x14:conditionalFormatting>
        <x14:conditionalFormatting xmlns:xm="http://schemas.microsoft.com/office/excel/2006/main">
          <x14:cfRule type="expression" priority="25" id="{E951E093-84F1-4BAF-BB92-7D9565308714}">
            <xm:f>Cover!$E$15&lt;&gt;R$6</xm:f>
            <x14:dxf>
              <fill>
                <patternFill>
                  <bgColor theme="0" tint="-0.24994659260841701"/>
                </patternFill>
              </fill>
            </x14:dxf>
          </x14:cfRule>
          <x14:cfRule type="expression" priority="26" id="{5111C451-4691-4B2B-B912-A520101B8F21}">
            <xm:f>Cover!$E$15=R$6</xm:f>
            <x14:dxf>
              <fill>
                <patternFill>
                  <bgColor theme="7" tint="0.59996337778862885"/>
                </patternFill>
              </fill>
            </x14:dxf>
          </x14:cfRule>
          <xm:sqref>R99:V102</xm:sqref>
        </x14:conditionalFormatting>
        <x14:conditionalFormatting xmlns:xm="http://schemas.microsoft.com/office/excel/2006/main">
          <x14:cfRule type="expression" priority="23" id="{8FB66742-B677-44F5-AE23-294F13BD69F4}">
            <xm:f>Cover!$E$15&lt;&gt;R$6</xm:f>
            <x14:dxf>
              <fill>
                <patternFill>
                  <bgColor theme="0" tint="-0.24994659260841701"/>
                </patternFill>
              </fill>
            </x14:dxf>
          </x14:cfRule>
          <x14:cfRule type="expression" priority="24" id="{23F63800-DFB3-4492-90A6-F6518573AAF0}">
            <xm:f>Cover!$E$15=R$6</xm:f>
            <x14:dxf>
              <fill>
                <patternFill>
                  <bgColor theme="7" tint="0.59996337778862885"/>
                </patternFill>
              </fill>
            </x14:dxf>
          </x14:cfRule>
          <xm:sqref>R106:V109</xm:sqref>
        </x14:conditionalFormatting>
        <x14:conditionalFormatting xmlns:xm="http://schemas.microsoft.com/office/excel/2006/main">
          <x14:cfRule type="expression" priority="21" id="{FE2E5E0F-C2CE-40AC-B42D-F68442C8BFD3}">
            <xm:f>Cover!$E$15&lt;&gt;R$6</xm:f>
            <x14:dxf>
              <fill>
                <patternFill>
                  <bgColor theme="0" tint="-0.24994659260841701"/>
                </patternFill>
              </fill>
            </x14:dxf>
          </x14:cfRule>
          <x14:cfRule type="expression" priority="22" id="{212B26F2-6150-46BB-8C2D-EF25141FEF62}">
            <xm:f>Cover!$E$15=R$6</xm:f>
            <x14:dxf>
              <fill>
                <patternFill>
                  <bgColor theme="7" tint="0.59996337778862885"/>
                </patternFill>
              </fill>
            </x14:dxf>
          </x14:cfRule>
          <xm:sqref>R113:V113</xm:sqref>
        </x14:conditionalFormatting>
        <x14:conditionalFormatting xmlns:xm="http://schemas.microsoft.com/office/excel/2006/main">
          <x14:cfRule type="expression" priority="19" id="{41578DC4-0FCA-4ABC-A8C0-97936AB658BD}">
            <xm:f>Cover!$E$15&lt;&gt;R$6</xm:f>
            <x14:dxf>
              <fill>
                <patternFill>
                  <bgColor theme="0" tint="-0.24994659260841701"/>
                </patternFill>
              </fill>
            </x14:dxf>
          </x14:cfRule>
          <x14:cfRule type="expression" priority="20" id="{3971A05F-17B9-4E5E-B11F-DB78BAD26DA5}">
            <xm:f>Cover!$E$15=R$6</xm:f>
            <x14:dxf>
              <fill>
                <patternFill>
                  <bgColor theme="7" tint="0.59996337778862885"/>
                </patternFill>
              </fill>
            </x14:dxf>
          </x14:cfRule>
          <xm:sqref>R119:V119</xm:sqref>
        </x14:conditionalFormatting>
        <x14:conditionalFormatting xmlns:xm="http://schemas.microsoft.com/office/excel/2006/main">
          <x14:cfRule type="expression" priority="17" id="{390CE9E1-A3CA-4672-8517-892332D9E9FC}">
            <xm:f>Cover!$E$15&lt;&gt;R$6</xm:f>
            <x14:dxf>
              <fill>
                <patternFill>
                  <bgColor theme="0" tint="-0.24994659260841701"/>
                </patternFill>
              </fill>
            </x14:dxf>
          </x14:cfRule>
          <x14:cfRule type="expression" priority="18" id="{3D6F3B27-5304-4BCA-970B-01CBE3AA009C}">
            <xm:f>Cover!$E$15=R$6</xm:f>
            <x14:dxf>
              <fill>
                <patternFill>
                  <bgColor theme="7" tint="0.59996337778862885"/>
                </patternFill>
              </fill>
            </x14:dxf>
          </x14:cfRule>
          <xm:sqref>R123:V123</xm:sqref>
        </x14:conditionalFormatting>
        <x14:conditionalFormatting xmlns:xm="http://schemas.microsoft.com/office/excel/2006/main">
          <x14:cfRule type="expression" priority="15" id="{CEC16CBA-7D95-4396-B354-679BE28C524E}">
            <xm:f>Cover!$E$15&lt;&gt;R$6</xm:f>
            <x14:dxf>
              <fill>
                <patternFill>
                  <bgColor theme="0" tint="-0.24994659260841701"/>
                </patternFill>
              </fill>
            </x14:dxf>
          </x14:cfRule>
          <x14:cfRule type="expression" priority="16" id="{109A69EF-FFEF-4F08-8D2C-00317BD8DFE6}">
            <xm:f>Cover!$E$15=R$6</xm:f>
            <x14:dxf>
              <fill>
                <patternFill>
                  <bgColor theme="7" tint="0.59996337778862885"/>
                </patternFill>
              </fill>
            </x14:dxf>
          </x14:cfRule>
          <xm:sqref>R127:V127</xm:sqref>
        </x14:conditionalFormatting>
        <x14:conditionalFormatting xmlns:xm="http://schemas.microsoft.com/office/excel/2006/main">
          <x14:cfRule type="expression" priority="13" id="{F95D77D2-3B6F-4EDD-B782-C60CB1331FBB}">
            <xm:f>Cover!$E$15&lt;&gt;R$6</xm:f>
            <x14:dxf>
              <fill>
                <patternFill>
                  <bgColor theme="0" tint="-0.24994659260841701"/>
                </patternFill>
              </fill>
            </x14:dxf>
          </x14:cfRule>
          <x14:cfRule type="expression" priority="14" id="{289CA4C5-DA53-4E98-A067-B422EF5A2FBC}">
            <xm:f>Cover!$E$15=R$6</xm:f>
            <x14:dxf>
              <fill>
                <patternFill>
                  <bgColor theme="7" tint="0.59996337778862885"/>
                </patternFill>
              </fill>
            </x14:dxf>
          </x14:cfRule>
          <xm:sqref>R131:V131</xm:sqref>
        </x14:conditionalFormatting>
        <x14:conditionalFormatting xmlns:xm="http://schemas.microsoft.com/office/excel/2006/main">
          <x14:cfRule type="expression" priority="5" id="{23D9624E-969A-4215-B258-5F6D3E954574}">
            <xm:f>Cover!$E$15&lt;&gt;R$6</xm:f>
            <x14:dxf>
              <fill>
                <patternFill>
                  <bgColor theme="0" tint="-0.24994659260841701"/>
                </patternFill>
              </fill>
            </x14:dxf>
          </x14:cfRule>
          <x14:cfRule type="expression" priority="6" id="{F1644099-8405-42F7-B349-97E194BD4022}">
            <xm:f>Cover!$E$15=R$6</xm:f>
            <x14:dxf>
              <fill>
                <patternFill>
                  <bgColor theme="7" tint="0.59996337778862885"/>
                </patternFill>
              </fill>
            </x14:dxf>
          </x14:cfRule>
          <xm:sqref>R139:V140</xm:sqref>
        </x14:conditionalFormatting>
        <x14:conditionalFormatting xmlns:xm="http://schemas.microsoft.com/office/excel/2006/main">
          <x14:cfRule type="expression" priority="7" id="{5B3780C1-39CE-4304-B220-0E88D2233E22}">
            <xm:f>Cover!$E$15&lt;&gt;R$6</xm:f>
            <x14:dxf>
              <fill>
                <patternFill>
                  <bgColor theme="0" tint="-0.24994659260841701"/>
                </patternFill>
              </fill>
            </x14:dxf>
          </x14:cfRule>
          <x14:cfRule type="expression" priority="8" id="{19324C1A-E56F-491D-B1BF-EEBF3A2A251B}">
            <xm:f>Cover!$E$15=R$6</xm:f>
            <x14:dxf>
              <fill>
                <patternFill>
                  <bgColor theme="7" tint="0.59996337778862885"/>
                </patternFill>
              </fill>
            </x14:dxf>
          </x14:cfRule>
          <xm:sqref>R142:V143</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0D47C-16DD-4075-89E0-326536563A66}">
  <sheetPr codeName="Sheet62">
    <tabColor theme="9"/>
    <pageSetUpPr autoPageBreaks="0"/>
  </sheetPr>
  <dimension ref="A1:BE113"/>
  <sheetViews>
    <sheetView zoomScale="40" zoomScaleNormal="40" workbookViewId="0">
      <pane ySplit="6" topLeftCell="A67" activePane="bottomLeft" state="frozen"/>
      <selection activeCell="G59" sqref="G59"/>
      <selection pane="bottomLeft" activeCell="U102" sqref="U102"/>
    </sheetView>
  </sheetViews>
  <sheetFormatPr defaultColWidth="0" defaultRowHeight="14"/>
  <cols>
    <col min="1" max="1" width="14.453125" style="11" customWidth="1"/>
    <col min="2" max="3" width="1.54296875" style="11" customWidth="1"/>
    <col min="4" max="4" width="23.453125" style="11" customWidth="1"/>
    <col min="5" max="5" width="24" style="11" bestFit="1" customWidth="1"/>
    <col min="6" max="6" width="17.453125" style="11" bestFit="1" customWidth="1"/>
    <col min="7" max="7" width="18.453125" style="11" customWidth="1"/>
    <col min="8" max="8" width="14.453125" style="11" bestFit="1" customWidth="1"/>
    <col min="9" max="9" width="23.54296875" style="11" bestFit="1" customWidth="1"/>
    <col min="10" max="11" width="18.453125" style="11" bestFit="1" customWidth="1"/>
    <col min="12" max="12" width="20" style="11" bestFit="1" customWidth="1"/>
    <col min="13" max="13" width="13.453125" style="11" bestFit="1" customWidth="1"/>
    <col min="14" max="14" width="32" style="11" customWidth="1"/>
    <col min="15" max="15" width="10.453125" style="11" bestFit="1" customWidth="1"/>
    <col min="16" max="16" width="5.453125" style="11" bestFit="1" customWidth="1"/>
    <col min="17" max="21" width="18.453125" style="11" customWidth="1"/>
    <col min="22" max="27" width="1.54296875" style="11" customWidth="1"/>
    <col min="28" max="45" width="18.453125" style="11" hidden="1" customWidth="1"/>
    <col min="46" max="52" width="14" style="11" hidden="1" customWidth="1"/>
    <col min="53" max="54" width="18.453125" style="11" hidden="1" customWidth="1"/>
    <col min="55" max="55" width="14" style="11" hidden="1" customWidth="1"/>
    <col min="56" max="57" width="18.453125" style="11" hidden="1" customWidth="1"/>
    <col min="58" max="16384" width="14" style="11" hidden="1"/>
  </cols>
  <sheetData>
    <row r="1" spans="1:21" s="2" customFormat="1" ht="25">
      <c r="A1" s="62" t="s">
        <v>1365</v>
      </c>
      <c r="B1" s="3"/>
      <c r="G1" s="4" t="s">
        <v>1</v>
      </c>
      <c r="H1" s="4"/>
      <c r="I1" s="4"/>
      <c r="J1" s="4"/>
      <c r="K1" s="4"/>
      <c r="L1" s="4"/>
      <c r="S1" s="3"/>
    </row>
    <row r="2" spans="1:21" s="2" customFormat="1" ht="25">
      <c r="A2" s="4" t="str">
        <f>Cover!$E$13</f>
        <v>Master</v>
      </c>
      <c r="B2" s="3"/>
    </row>
    <row r="3" spans="1:21" s="2" customFormat="1" ht="25">
      <c r="A3" s="4">
        <f>Cover!$E$15</f>
        <v>2025</v>
      </c>
      <c r="B3" s="4"/>
      <c r="C3" s="4"/>
      <c r="D3" s="4"/>
    </row>
    <row r="4" spans="1:21" s="5" customFormat="1" ht="25.5" thickBot="1">
      <c r="A4" s="1302" t="s">
        <v>3134</v>
      </c>
      <c r="B4" s="6"/>
    </row>
    <row r="5" spans="1:21" ht="18">
      <c r="A5" s="7"/>
      <c r="B5" s="8"/>
      <c r="C5" s="8"/>
      <c r="D5" s="9"/>
      <c r="E5" s="9"/>
      <c r="F5" s="9"/>
      <c r="G5" s="10"/>
      <c r="H5" s="10"/>
      <c r="I5" s="10"/>
      <c r="J5" s="10"/>
      <c r="K5" s="10"/>
      <c r="L5" s="10"/>
      <c r="M5" s="10"/>
      <c r="N5" s="10"/>
      <c r="O5" s="10"/>
      <c r="P5" s="7"/>
      <c r="Q5" s="68" t="s">
        <v>1743</v>
      </c>
      <c r="R5" s="66"/>
      <c r="S5" s="66"/>
      <c r="T5" s="66"/>
      <c r="U5" s="67"/>
    </row>
    <row r="6" spans="1:21" s="61" customFormat="1" ht="15.5">
      <c r="A6" s="21"/>
      <c r="B6" s="57"/>
      <c r="C6" s="57"/>
      <c r="D6" s="36" t="s">
        <v>164</v>
      </c>
      <c r="E6" s="36" t="s">
        <v>165</v>
      </c>
      <c r="F6" s="36" t="s">
        <v>1555</v>
      </c>
      <c r="G6" s="37" t="s">
        <v>2509</v>
      </c>
      <c r="H6" s="37" t="s">
        <v>405</v>
      </c>
      <c r="I6" s="37" t="s">
        <v>406</v>
      </c>
      <c r="J6" s="37" t="s">
        <v>410</v>
      </c>
      <c r="K6" s="37" t="s">
        <v>411</v>
      </c>
      <c r="L6" s="37" t="s">
        <v>412</v>
      </c>
      <c r="M6" s="37" t="s">
        <v>174</v>
      </c>
      <c r="N6" s="37" t="s">
        <v>196</v>
      </c>
      <c r="O6" s="37" t="s">
        <v>1368</v>
      </c>
      <c r="P6" s="37" t="s">
        <v>175</v>
      </c>
      <c r="Q6" s="16">
        <v>2022</v>
      </c>
      <c r="R6" s="17">
        <v>2023</v>
      </c>
      <c r="S6" s="17">
        <v>2024</v>
      </c>
      <c r="T6" s="17">
        <v>2025</v>
      </c>
      <c r="U6" s="18">
        <v>2026</v>
      </c>
    </row>
    <row r="7" spans="1:21" s="21" customFormat="1">
      <c r="A7" s="11"/>
      <c r="B7" s="11"/>
      <c r="C7" s="11"/>
      <c r="D7" s="11"/>
      <c r="E7" s="11"/>
      <c r="F7" s="11"/>
      <c r="G7" s="11"/>
      <c r="H7" s="11"/>
      <c r="I7" s="11"/>
      <c r="J7" s="11"/>
      <c r="K7" s="11"/>
      <c r="L7" s="11"/>
      <c r="M7" s="11"/>
      <c r="N7" s="11"/>
      <c r="O7" s="11"/>
      <c r="P7" s="11"/>
      <c r="Q7" s="11"/>
      <c r="R7" s="11"/>
      <c r="S7" s="11"/>
      <c r="T7" s="11"/>
      <c r="U7" s="11"/>
    </row>
    <row r="8" spans="1:21" s="21" customFormat="1" ht="18.75" customHeight="1">
      <c r="A8" s="27"/>
      <c r="B8" s="800" t="s">
        <v>3135</v>
      </c>
      <c r="C8" s="27"/>
      <c r="D8" s="27"/>
      <c r="E8" s="27"/>
      <c r="F8" s="27"/>
      <c r="G8" s="27"/>
      <c r="H8" s="27"/>
      <c r="I8" s="27"/>
      <c r="J8" s="27"/>
      <c r="K8" s="27"/>
      <c r="L8" s="27"/>
      <c r="M8" s="27"/>
      <c r="N8" s="27"/>
      <c r="O8" s="27"/>
      <c r="P8" s="27"/>
      <c r="Q8" s="27"/>
      <c r="R8" s="27"/>
      <c r="S8" s="27"/>
      <c r="T8" s="27"/>
      <c r="U8" s="27"/>
    </row>
    <row r="9" spans="1:21" s="21" customFormat="1" ht="7.5" customHeight="1">
      <c r="A9" s="11"/>
      <c r="B9" s="75"/>
      <c r="C9" s="11"/>
      <c r="D9" s="11"/>
      <c r="E9" s="11"/>
      <c r="F9" s="11"/>
      <c r="G9" s="11"/>
      <c r="H9" s="11"/>
      <c r="I9" s="11"/>
      <c r="J9" s="11"/>
      <c r="K9" s="11"/>
      <c r="L9" s="11"/>
      <c r="M9" s="11"/>
      <c r="N9" s="11"/>
      <c r="O9" s="11"/>
      <c r="P9" s="11"/>
      <c r="Q9" s="11"/>
      <c r="R9" s="11"/>
      <c r="S9" s="11"/>
      <c r="T9" s="11"/>
      <c r="U9" s="11"/>
    </row>
    <row r="10" spans="1:21" s="21" customFormat="1" ht="18">
      <c r="A10" s="27"/>
      <c r="B10" s="28" t="s">
        <v>2512</v>
      </c>
      <c r="C10" s="27"/>
      <c r="D10" s="27"/>
      <c r="E10" s="27"/>
      <c r="F10" s="27"/>
      <c r="G10" s="27"/>
      <c r="H10" s="27"/>
      <c r="I10" s="27"/>
      <c r="J10" s="27"/>
      <c r="K10" s="27"/>
      <c r="L10" s="27"/>
      <c r="M10" s="27"/>
      <c r="N10" s="27"/>
      <c r="O10" s="27"/>
      <c r="P10" s="27"/>
      <c r="Q10" s="27"/>
      <c r="R10" s="27"/>
      <c r="S10" s="27"/>
      <c r="T10" s="27"/>
      <c r="U10" s="27"/>
    </row>
    <row r="11" spans="1:21" s="61" customFormat="1" ht="15.5">
      <c r="A11" s="21"/>
      <c r="B11" s="57"/>
      <c r="C11" s="57"/>
      <c r="D11" s="36"/>
      <c r="E11" s="36"/>
      <c r="F11" s="36"/>
      <c r="G11" s="37"/>
      <c r="H11" s="37"/>
      <c r="I11" s="37"/>
      <c r="J11" s="37"/>
      <c r="K11" s="37"/>
      <c r="L11" s="37"/>
      <c r="M11" s="37"/>
      <c r="N11" s="37"/>
      <c r="O11" s="37"/>
      <c r="P11" s="37"/>
      <c r="Q11" s="374"/>
      <c r="R11" s="374"/>
      <c r="S11" s="374"/>
      <c r="T11" s="374"/>
      <c r="U11" s="374"/>
    </row>
    <row r="12" spans="1:21" ht="15.5">
      <c r="A12" s="402" t="s">
        <v>2514</v>
      </c>
      <c r="B12" s="8"/>
      <c r="C12" s="8"/>
      <c r="D12" s="20" t="s">
        <v>201</v>
      </c>
      <c r="E12" s="20" t="s">
        <v>201</v>
      </c>
      <c r="F12" s="20" t="s">
        <v>182</v>
      </c>
      <c r="G12" s="11" t="s">
        <v>195</v>
      </c>
      <c r="H12" s="20"/>
      <c r="I12" s="98"/>
      <c r="J12" s="20" t="s">
        <v>417</v>
      </c>
      <c r="K12" s="20"/>
      <c r="L12" s="20"/>
      <c r="M12" s="21" t="s">
        <v>184</v>
      </c>
      <c r="N12" s="21"/>
      <c r="O12" s="21" t="s">
        <v>1374</v>
      </c>
      <c r="P12" s="7" t="s">
        <v>185</v>
      </c>
      <c r="Q12" s="1118">
        <f>SUMIF($J$24:$J$43,$J12,Q$24:Q$43)</f>
        <v>0</v>
      </c>
      <c r="R12" s="1118">
        <f>SUMIF($J$24:$J$43,$J12,R$24:R$43)</f>
        <v>0</v>
      </c>
      <c r="S12" s="1118">
        <f>SUMIF($J$24:$J$43,$J12,S$24:S$43)</f>
        <v>0</v>
      </c>
      <c r="T12" s="1118">
        <f>SUMIF($J$24:$J$43,$J12,T$24:T$43)</f>
        <v>0</v>
      </c>
      <c r="U12" s="1118">
        <f>SUMIF($J$24:$J$43,$J12,U$24:U$43)</f>
        <v>0</v>
      </c>
    </row>
    <row r="13" spans="1:21" s="29" customFormat="1">
      <c r="A13" s="402" t="s">
        <v>2514</v>
      </c>
      <c r="D13" s="9" t="s">
        <v>201</v>
      </c>
      <c r="E13" s="9" t="s">
        <v>201</v>
      </c>
      <c r="F13" s="9" t="s">
        <v>2608</v>
      </c>
      <c r="G13" s="9"/>
      <c r="H13" s="364"/>
      <c r="M13" s="351" t="s">
        <v>184</v>
      </c>
      <c r="N13" s="351"/>
      <c r="O13" s="116" t="s">
        <v>1374</v>
      </c>
      <c r="P13" s="364" t="s">
        <v>185</v>
      </c>
      <c r="Q13" s="1120">
        <f>SUM(Q12:Q12)</f>
        <v>0</v>
      </c>
      <c r="R13" s="1120">
        <f>SUM(R12:R12)</f>
        <v>0</v>
      </c>
      <c r="S13" s="1120">
        <f>SUM(S12:S12)</f>
        <v>0</v>
      </c>
      <c r="T13" s="1120">
        <f>SUM(T12:T12)</f>
        <v>0</v>
      </c>
      <c r="U13" s="1120">
        <f>SUM(U12:U12)</f>
        <v>0</v>
      </c>
    </row>
    <row r="14" spans="1:21" s="29" customFormat="1">
      <c r="A14" s="402"/>
      <c r="D14" s="9"/>
      <c r="E14" s="9"/>
      <c r="F14" s="9"/>
      <c r="G14" s="9"/>
      <c r="H14" s="364"/>
      <c r="M14" s="351"/>
      <c r="N14" s="351"/>
      <c r="O14" s="351"/>
      <c r="P14" s="364"/>
      <c r="Q14" s="1122"/>
      <c r="R14" s="1122"/>
      <c r="S14" s="1122"/>
      <c r="T14" s="1122"/>
      <c r="U14" s="1122"/>
    </row>
    <row r="15" spans="1:21" ht="13.4" customHeight="1">
      <c r="A15" s="402" t="s">
        <v>2514</v>
      </c>
      <c r="B15" s="8"/>
      <c r="C15" s="8"/>
      <c r="D15" s="20"/>
      <c r="E15" s="20"/>
      <c r="F15" s="20" t="s">
        <v>182</v>
      </c>
      <c r="G15" s="11" t="s">
        <v>195</v>
      </c>
      <c r="H15" s="20"/>
      <c r="I15" s="98"/>
      <c r="J15" s="20" t="s">
        <v>417</v>
      </c>
      <c r="K15" s="20"/>
      <c r="L15" s="20"/>
      <c r="M15" s="21" t="s">
        <v>196</v>
      </c>
      <c r="N15" s="21" t="s">
        <v>3113</v>
      </c>
      <c r="O15" s="21"/>
      <c r="P15" s="7" t="s">
        <v>207</v>
      </c>
      <c r="Q15" s="1118">
        <f t="shared" ref="Q15:U16" si="0">SUMIF($J$48:$J$80,$J15,Q$48:Q$80)</f>
        <v>0</v>
      </c>
      <c r="R15" s="1118">
        <f t="shared" si="0"/>
        <v>0</v>
      </c>
      <c r="S15" s="1118">
        <f t="shared" si="0"/>
        <v>0</v>
      </c>
      <c r="T15" s="1118">
        <f t="shared" si="0"/>
        <v>0</v>
      </c>
      <c r="U15" s="1118">
        <f t="shared" si="0"/>
        <v>0</v>
      </c>
    </row>
    <row r="16" spans="1:21" ht="13.4" customHeight="1">
      <c r="A16" s="402" t="s">
        <v>2514</v>
      </c>
      <c r="B16" s="8"/>
      <c r="C16" s="8"/>
      <c r="D16" s="15"/>
      <c r="E16" s="15"/>
      <c r="F16" s="20" t="s">
        <v>182</v>
      </c>
      <c r="G16" s="11" t="s">
        <v>195</v>
      </c>
      <c r="H16" s="20"/>
      <c r="I16" s="7"/>
      <c r="J16" s="89" t="s">
        <v>245</v>
      </c>
      <c r="K16" s="20"/>
      <c r="L16" s="26"/>
      <c r="M16" s="21" t="s">
        <v>196</v>
      </c>
      <c r="N16" s="21" t="s">
        <v>3114</v>
      </c>
      <c r="O16" s="21"/>
      <c r="P16" s="7" t="s">
        <v>207</v>
      </c>
      <c r="Q16" s="1118">
        <f t="shared" si="0"/>
        <v>0</v>
      </c>
      <c r="R16" s="1118">
        <f t="shared" si="0"/>
        <v>0</v>
      </c>
      <c r="S16" s="1118">
        <f t="shared" si="0"/>
        <v>0</v>
      </c>
      <c r="T16" s="1118">
        <f t="shared" si="0"/>
        <v>0</v>
      </c>
      <c r="U16" s="1118">
        <f t="shared" si="0"/>
        <v>0</v>
      </c>
    </row>
    <row r="18" spans="2:16" s="27" customFormat="1" ht="18">
      <c r="B18" s="28" t="s">
        <v>2609</v>
      </c>
      <c r="K18" s="93"/>
    </row>
    <row r="19" spans="2:16" ht="13.4" customHeight="1">
      <c r="K19" s="92"/>
    </row>
    <row r="20" spans="2:16" s="33" customFormat="1" ht="14.25" customHeight="1">
      <c r="B20" s="12"/>
      <c r="C20" s="34" t="s">
        <v>417</v>
      </c>
      <c r="D20" s="34"/>
    </row>
    <row r="21" spans="2:16" ht="13.4" customHeight="1"/>
    <row r="22" spans="2:16" s="33" customFormat="1" ht="14.25" customHeight="1">
      <c r="B22" s="12"/>
      <c r="C22" s="12"/>
      <c r="D22" s="80" t="s">
        <v>413</v>
      </c>
      <c r="E22" s="81"/>
      <c r="F22" s="81"/>
      <c r="G22" s="81"/>
      <c r="H22" s="81"/>
      <c r="I22" s="81"/>
      <c r="J22" s="81"/>
      <c r="K22" s="81"/>
      <c r="L22" s="81"/>
      <c r="M22" s="81"/>
      <c r="N22" s="81"/>
      <c r="O22" s="81"/>
      <c r="P22" s="81"/>
    </row>
    <row r="23" spans="2:16" ht="13.4" customHeight="1"/>
    <row r="24" spans="2:16" ht="13.4" customHeight="1">
      <c r="B24" s="30"/>
      <c r="C24" s="30"/>
      <c r="D24" s="20" t="s">
        <v>201</v>
      </c>
      <c r="E24" s="20" t="s">
        <v>201</v>
      </c>
      <c r="F24" s="20" t="s">
        <v>182</v>
      </c>
      <c r="G24" s="11" t="s">
        <v>195</v>
      </c>
      <c r="H24" s="20" t="s">
        <v>272</v>
      </c>
      <c r="I24" s="11" t="s">
        <v>3115</v>
      </c>
      <c r="J24" s="20" t="s">
        <v>417</v>
      </c>
      <c r="K24" s="20" t="s">
        <v>418</v>
      </c>
      <c r="L24" s="20" t="s">
        <v>419</v>
      </c>
      <c r="M24" s="21" t="s">
        <v>184</v>
      </c>
      <c r="N24" s="21"/>
      <c r="O24" s="21" t="s">
        <v>1374</v>
      </c>
      <c r="P24" s="7" t="s">
        <v>185</v>
      </c>
    </row>
    <row r="25" spans="2:16" ht="13.4" customHeight="1">
      <c r="B25" s="30"/>
      <c r="C25" s="30"/>
      <c r="D25" s="20" t="s">
        <v>201</v>
      </c>
      <c r="E25" s="20" t="s">
        <v>201</v>
      </c>
      <c r="F25" s="20" t="s">
        <v>182</v>
      </c>
      <c r="G25" s="11" t="s">
        <v>195</v>
      </c>
      <c r="H25" s="20" t="s">
        <v>272</v>
      </c>
      <c r="I25" s="11" t="s">
        <v>3115</v>
      </c>
      <c r="J25" s="20" t="s">
        <v>417</v>
      </c>
      <c r="K25" s="20" t="s">
        <v>426</v>
      </c>
      <c r="L25" s="20" t="s">
        <v>427</v>
      </c>
      <c r="M25" s="21" t="s">
        <v>184</v>
      </c>
      <c r="N25" s="21"/>
      <c r="O25" s="21" t="s">
        <v>1374</v>
      </c>
      <c r="P25" s="7" t="s">
        <v>185</v>
      </c>
    </row>
    <row r="26" spans="2:16" ht="13.4" customHeight="1">
      <c r="B26" s="30"/>
      <c r="C26" s="30"/>
      <c r="D26" s="20" t="s">
        <v>201</v>
      </c>
      <c r="E26" s="20" t="s">
        <v>201</v>
      </c>
      <c r="F26" s="20" t="s">
        <v>182</v>
      </c>
      <c r="G26" s="11" t="s">
        <v>195</v>
      </c>
      <c r="H26" s="20" t="s">
        <v>272</v>
      </c>
      <c r="I26" s="11" t="s">
        <v>3115</v>
      </c>
      <c r="J26" s="20" t="s">
        <v>417</v>
      </c>
      <c r="K26" s="20" t="s">
        <v>433</v>
      </c>
      <c r="L26" s="20" t="s">
        <v>434</v>
      </c>
      <c r="M26" s="21" t="s">
        <v>184</v>
      </c>
      <c r="N26" s="21"/>
      <c r="O26" s="21" t="s">
        <v>1374</v>
      </c>
      <c r="P26" s="7" t="s">
        <v>185</v>
      </c>
    </row>
    <row r="27" spans="2:16" ht="13.4" customHeight="1">
      <c r="B27" s="30"/>
      <c r="C27" s="30"/>
      <c r="D27" s="20" t="s">
        <v>201</v>
      </c>
      <c r="E27" s="20" t="s">
        <v>201</v>
      </c>
      <c r="F27" s="20" t="s">
        <v>182</v>
      </c>
      <c r="G27" s="11" t="s">
        <v>195</v>
      </c>
      <c r="H27" s="20" t="s">
        <v>272</v>
      </c>
      <c r="I27" s="11" t="s">
        <v>3115</v>
      </c>
      <c r="J27" s="20" t="s">
        <v>417</v>
      </c>
      <c r="K27" s="20" t="s">
        <v>439</v>
      </c>
      <c r="L27" s="20" t="s">
        <v>440</v>
      </c>
      <c r="M27" s="21" t="s">
        <v>184</v>
      </c>
      <c r="N27" s="21"/>
      <c r="O27" s="21" t="s">
        <v>1374</v>
      </c>
      <c r="P27" s="7" t="s">
        <v>185</v>
      </c>
    </row>
    <row r="28" spans="2:16" ht="13.4" customHeight="1">
      <c r="B28" s="30"/>
      <c r="C28" s="30"/>
      <c r="D28" s="20" t="s">
        <v>201</v>
      </c>
      <c r="E28" s="20" t="s">
        <v>201</v>
      </c>
      <c r="F28" s="20" t="s">
        <v>182</v>
      </c>
      <c r="G28" s="11" t="s">
        <v>195</v>
      </c>
      <c r="H28" s="20" t="s">
        <v>272</v>
      </c>
      <c r="I28" s="11" t="s">
        <v>3115</v>
      </c>
      <c r="J28" s="20" t="s">
        <v>417</v>
      </c>
      <c r="K28" s="20" t="s">
        <v>446</v>
      </c>
      <c r="L28" s="20" t="s">
        <v>447</v>
      </c>
      <c r="M28" s="21" t="s">
        <v>184</v>
      </c>
      <c r="N28" s="21"/>
      <c r="O28" s="21" t="s">
        <v>1374</v>
      </c>
      <c r="P28" s="7" t="s">
        <v>185</v>
      </c>
    </row>
    <row r="29" spans="2:16" ht="13.4" customHeight="1">
      <c r="B29" s="30"/>
      <c r="C29" s="30"/>
      <c r="D29" s="20" t="s">
        <v>201</v>
      </c>
      <c r="E29" s="20" t="s">
        <v>201</v>
      </c>
      <c r="F29" s="20" t="s">
        <v>182</v>
      </c>
      <c r="G29" s="11" t="s">
        <v>195</v>
      </c>
      <c r="H29" s="20" t="s">
        <v>272</v>
      </c>
      <c r="I29" s="11" t="s">
        <v>3115</v>
      </c>
      <c r="J29" s="20" t="s">
        <v>417</v>
      </c>
      <c r="K29" s="20" t="s">
        <v>452</v>
      </c>
      <c r="L29" s="20" t="s">
        <v>453</v>
      </c>
      <c r="M29" s="21" t="s">
        <v>184</v>
      </c>
      <c r="N29" s="21"/>
      <c r="O29" s="21" t="s">
        <v>1374</v>
      </c>
      <c r="P29" s="7" t="s">
        <v>185</v>
      </c>
    </row>
    <row r="30" spans="2:16" ht="13.4" customHeight="1">
      <c r="B30" s="30"/>
      <c r="C30" s="30"/>
      <c r="D30" s="20" t="s">
        <v>201</v>
      </c>
      <c r="E30" s="20" t="s">
        <v>201</v>
      </c>
      <c r="F30" s="20" t="s">
        <v>182</v>
      </c>
      <c r="G30" s="11" t="s">
        <v>195</v>
      </c>
      <c r="H30" s="20" t="s">
        <v>272</v>
      </c>
      <c r="I30" s="11" t="s">
        <v>3115</v>
      </c>
      <c r="J30" s="20" t="s">
        <v>417</v>
      </c>
      <c r="K30" s="20" t="s">
        <v>456</v>
      </c>
      <c r="L30" s="20" t="s">
        <v>457</v>
      </c>
      <c r="M30" s="21" t="s">
        <v>184</v>
      </c>
      <c r="N30" s="21"/>
      <c r="O30" s="21" t="s">
        <v>1374</v>
      </c>
      <c r="P30" s="7" t="s">
        <v>185</v>
      </c>
    </row>
    <row r="31" spans="2:16" ht="13.4" customHeight="1">
      <c r="B31" s="30"/>
      <c r="C31" s="30"/>
      <c r="D31" s="20" t="s">
        <v>201</v>
      </c>
      <c r="E31" s="20" t="s">
        <v>201</v>
      </c>
      <c r="F31" s="20" t="s">
        <v>182</v>
      </c>
      <c r="G31" s="11" t="s">
        <v>195</v>
      </c>
      <c r="H31" s="20" t="s">
        <v>272</v>
      </c>
      <c r="I31" s="11" t="s">
        <v>3115</v>
      </c>
      <c r="J31" s="20" t="s">
        <v>417</v>
      </c>
      <c r="K31" s="20" t="s">
        <v>460</v>
      </c>
      <c r="L31" s="20" t="s">
        <v>461</v>
      </c>
      <c r="M31" s="21" t="s">
        <v>184</v>
      </c>
      <c r="N31" s="21"/>
      <c r="O31" s="21" t="s">
        <v>1374</v>
      </c>
      <c r="P31" s="7" t="s">
        <v>185</v>
      </c>
    </row>
    <row r="33" spans="3:16" s="33" customFormat="1" ht="14.25" customHeight="1">
      <c r="C33" s="12"/>
      <c r="D33" s="80" t="s">
        <v>422</v>
      </c>
      <c r="E33" s="81"/>
      <c r="F33" s="81"/>
      <c r="G33" s="81"/>
      <c r="H33" s="81"/>
      <c r="I33" s="81"/>
      <c r="J33" s="81"/>
      <c r="K33" s="81"/>
      <c r="L33" s="81"/>
      <c r="M33" s="81"/>
      <c r="N33" s="81"/>
      <c r="O33" s="81"/>
      <c r="P33" s="81"/>
    </row>
    <row r="34" spans="3:16" s="15" customFormat="1" ht="13.4" customHeight="1">
      <c r="F34" s="113"/>
      <c r="G34" s="98"/>
      <c r="H34" s="98"/>
      <c r="I34" s="98"/>
      <c r="J34" s="98"/>
      <c r="K34" s="98"/>
      <c r="L34" s="98"/>
      <c r="M34" s="23"/>
      <c r="N34" s="23"/>
      <c r="O34" s="23"/>
    </row>
    <row r="35" spans="3:16" s="15" customFormat="1" ht="13.4" customHeight="1">
      <c r="D35" s="20" t="s">
        <v>201</v>
      </c>
      <c r="E35" s="20" t="s">
        <v>201</v>
      </c>
      <c r="F35" s="11" t="s">
        <v>182</v>
      </c>
      <c r="G35" s="11" t="s">
        <v>195</v>
      </c>
      <c r="H35" s="20" t="s">
        <v>272</v>
      </c>
      <c r="I35" s="11" t="s">
        <v>422</v>
      </c>
      <c r="J35" s="113" t="s">
        <v>417</v>
      </c>
      <c r="K35" s="113" t="s">
        <v>418</v>
      </c>
      <c r="L35" s="113" t="s">
        <v>419</v>
      </c>
      <c r="M35" s="21" t="s">
        <v>184</v>
      </c>
      <c r="N35" s="21"/>
      <c r="O35" s="21" t="s">
        <v>1374</v>
      </c>
      <c r="P35" s="7" t="s">
        <v>185</v>
      </c>
    </row>
    <row r="36" spans="3:16" s="15" customFormat="1" ht="13.4" customHeight="1">
      <c r="D36" s="20" t="s">
        <v>201</v>
      </c>
      <c r="E36" s="20" t="s">
        <v>201</v>
      </c>
      <c r="F36" s="11" t="s">
        <v>182</v>
      </c>
      <c r="G36" s="11" t="s">
        <v>195</v>
      </c>
      <c r="H36" s="20" t="s">
        <v>272</v>
      </c>
      <c r="I36" s="11" t="s">
        <v>422</v>
      </c>
      <c r="J36" s="113" t="s">
        <v>417</v>
      </c>
      <c r="K36" s="113" t="s">
        <v>426</v>
      </c>
      <c r="L36" s="113" t="s">
        <v>427</v>
      </c>
      <c r="M36" s="21" t="s">
        <v>184</v>
      </c>
      <c r="N36" s="21"/>
      <c r="O36" s="21" t="s">
        <v>1374</v>
      </c>
      <c r="P36" s="7" t="s">
        <v>185</v>
      </c>
    </row>
    <row r="37" spans="3:16" s="15" customFormat="1" ht="13.4" customHeight="1">
      <c r="D37" s="20" t="s">
        <v>201</v>
      </c>
      <c r="E37" s="20" t="s">
        <v>201</v>
      </c>
      <c r="F37" s="11" t="s">
        <v>182</v>
      </c>
      <c r="G37" s="11" t="s">
        <v>195</v>
      </c>
      <c r="H37" s="20" t="s">
        <v>272</v>
      </c>
      <c r="I37" s="11" t="s">
        <v>422</v>
      </c>
      <c r="J37" s="113" t="s">
        <v>417</v>
      </c>
      <c r="K37" s="113" t="s">
        <v>433</v>
      </c>
      <c r="L37" s="113" t="s">
        <v>434</v>
      </c>
      <c r="M37" s="21" t="s">
        <v>184</v>
      </c>
      <c r="N37" s="21"/>
      <c r="O37" s="21" t="s">
        <v>1374</v>
      </c>
      <c r="P37" s="7" t="s">
        <v>185</v>
      </c>
    </row>
    <row r="38" spans="3:16" s="15" customFormat="1" ht="13.4" customHeight="1">
      <c r="D38" s="20" t="s">
        <v>201</v>
      </c>
      <c r="E38" s="20" t="s">
        <v>201</v>
      </c>
      <c r="F38" s="11" t="s">
        <v>182</v>
      </c>
      <c r="G38" s="11" t="s">
        <v>195</v>
      </c>
      <c r="H38" s="20" t="s">
        <v>272</v>
      </c>
      <c r="I38" s="11" t="s">
        <v>422</v>
      </c>
      <c r="J38" s="113" t="s">
        <v>417</v>
      </c>
      <c r="K38" s="113" t="s">
        <v>439</v>
      </c>
      <c r="L38" s="113" t="s">
        <v>440</v>
      </c>
      <c r="M38" s="21" t="s">
        <v>184</v>
      </c>
      <c r="N38" s="21"/>
      <c r="O38" s="21" t="s">
        <v>1374</v>
      </c>
      <c r="P38" s="7" t="s">
        <v>185</v>
      </c>
    </row>
    <row r="39" spans="3:16" s="15" customFormat="1" ht="13.4" customHeight="1">
      <c r="D39" s="20" t="s">
        <v>201</v>
      </c>
      <c r="E39" s="20" t="s">
        <v>201</v>
      </c>
      <c r="F39" s="11" t="s">
        <v>182</v>
      </c>
      <c r="G39" s="11" t="s">
        <v>195</v>
      </c>
      <c r="H39" s="20" t="s">
        <v>272</v>
      </c>
      <c r="I39" s="11" t="s">
        <v>422</v>
      </c>
      <c r="J39" s="113" t="s">
        <v>417</v>
      </c>
      <c r="K39" s="113" t="s">
        <v>446</v>
      </c>
      <c r="L39" s="113" t="s">
        <v>447</v>
      </c>
      <c r="M39" s="21" t="s">
        <v>184</v>
      </c>
      <c r="N39" s="21"/>
      <c r="O39" s="21" t="s">
        <v>1374</v>
      </c>
      <c r="P39" s="7" t="s">
        <v>185</v>
      </c>
    </row>
    <row r="40" spans="3:16" s="15" customFormat="1" ht="13.4" customHeight="1">
      <c r="D40" s="20" t="s">
        <v>201</v>
      </c>
      <c r="E40" s="20" t="s">
        <v>201</v>
      </c>
      <c r="F40" s="11" t="s">
        <v>182</v>
      </c>
      <c r="G40" s="11" t="s">
        <v>195</v>
      </c>
      <c r="H40" s="20" t="s">
        <v>272</v>
      </c>
      <c r="I40" s="11" t="s">
        <v>422</v>
      </c>
      <c r="J40" s="113" t="s">
        <v>417</v>
      </c>
      <c r="K40" s="113" t="s">
        <v>452</v>
      </c>
      <c r="L40" s="113" t="s">
        <v>453</v>
      </c>
      <c r="M40" s="21" t="s">
        <v>184</v>
      </c>
      <c r="N40" s="21"/>
      <c r="O40" s="21" t="s">
        <v>1374</v>
      </c>
      <c r="P40" s="7" t="s">
        <v>185</v>
      </c>
    </row>
    <row r="41" spans="3:16" s="15" customFormat="1" ht="13.4" customHeight="1">
      <c r="D41" s="20" t="s">
        <v>201</v>
      </c>
      <c r="E41" s="20" t="s">
        <v>201</v>
      </c>
      <c r="F41" s="11" t="s">
        <v>182</v>
      </c>
      <c r="G41" s="11" t="s">
        <v>195</v>
      </c>
      <c r="H41" s="20" t="s">
        <v>272</v>
      </c>
      <c r="I41" s="11" t="s">
        <v>422</v>
      </c>
      <c r="J41" s="113" t="s">
        <v>417</v>
      </c>
      <c r="K41" s="113" t="s">
        <v>456</v>
      </c>
      <c r="L41" s="113" t="s">
        <v>457</v>
      </c>
      <c r="M41" s="21" t="s">
        <v>184</v>
      </c>
      <c r="N41" s="21"/>
      <c r="O41" s="21" t="s">
        <v>1374</v>
      </c>
      <c r="P41" s="7" t="s">
        <v>185</v>
      </c>
    </row>
    <row r="42" spans="3:16" s="15" customFormat="1" ht="13.4" customHeight="1">
      <c r="D42" s="20" t="s">
        <v>201</v>
      </c>
      <c r="E42" s="20" t="s">
        <v>201</v>
      </c>
      <c r="F42" s="11" t="s">
        <v>182</v>
      </c>
      <c r="G42" s="11" t="s">
        <v>195</v>
      </c>
      <c r="H42" s="20" t="s">
        <v>272</v>
      </c>
      <c r="I42" s="11" t="s">
        <v>422</v>
      </c>
      <c r="J42" s="113" t="s">
        <v>417</v>
      </c>
      <c r="K42" s="113" t="s">
        <v>460</v>
      </c>
      <c r="L42" s="113" t="s">
        <v>461</v>
      </c>
      <c r="M42" s="21" t="s">
        <v>184</v>
      </c>
      <c r="N42" s="21"/>
      <c r="O42" s="21" t="s">
        <v>1374</v>
      </c>
      <c r="P42" s="7" t="s">
        <v>185</v>
      </c>
    </row>
    <row r="43" spans="3:16" s="15" customFormat="1" ht="13.5" customHeight="1">
      <c r="F43" s="20"/>
      <c r="G43" s="98"/>
      <c r="H43" s="20"/>
      <c r="I43" s="98"/>
      <c r="J43" s="113"/>
      <c r="K43" s="113"/>
      <c r="L43" s="113"/>
      <c r="M43" s="21"/>
      <c r="N43" s="21"/>
      <c r="O43" s="21"/>
      <c r="P43" s="7"/>
    </row>
    <row r="44" spans="3:16" s="33" customFormat="1">
      <c r="C44" s="34" t="s">
        <v>3113</v>
      </c>
      <c r="D44" s="34"/>
    </row>
    <row r="45" spans="3:16" ht="13.4" customHeight="1"/>
    <row r="46" spans="3:16" s="33" customFormat="1" ht="14.25" customHeight="1">
      <c r="C46" s="12"/>
      <c r="D46" s="80" t="s">
        <v>413</v>
      </c>
      <c r="E46" s="81"/>
      <c r="F46" s="81"/>
      <c r="G46" s="81"/>
      <c r="H46" s="81"/>
      <c r="I46" s="81"/>
      <c r="J46" s="81"/>
      <c r="K46" s="81"/>
      <c r="L46" s="81"/>
      <c r="M46" s="81"/>
      <c r="N46" s="81"/>
      <c r="O46" s="81"/>
      <c r="P46" s="81"/>
    </row>
    <row r="47" spans="3:16" ht="13.4" customHeight="1"/>
    <row r="48" spans="3:16" ht="13.4" customHeight="1">
      <c r="C48" s="8"/>
      <c r="D48" s="20" t="s">
        <v>201</v>
      </c>
      <c r="E48" s="20" t="s">
        <v>201</v>
      </c>
      <c r="F48" s="20" t="s">
        <v>182</v>
      </c>
      <c r="G48" s="11" t="s">
        <v>195</v>
      </c>
      <c r="H48" s="20" t="s">
        <v>272</v>
      </c>
      <c r="I48" s="11" t="s">
        <v>3115</v>
      </c>
      <c r="J48" s="20" t="s">
        <v>417</v>
      </c>
      <c r="K48" s="20" t="s">
        <v>418</v>
      </c>
      <c r="L48" s="20" t="s">
        <v>419</v>
      </c>
      <c r="M48" s="21" t="s">
        <v>196</v>
      </c>
      <c r="N48" s="21" t="s">
        <v>3113</v>
      </c>
      <c r="O48" s="21"/>
      <c r="P48" s="7" t="s">
        <v>207</v>
      </c>
    </row>
    <row r="49" spans="4:16" ht="13.4" customHeight="1">
      <c r="D49" s="20" t="s">
        <v>201</v>
      </c>
      <c r="E49" s="20" t="s">
        <v>201</v>
      </c>
      <c r="F49" s="20" t="s">
        <v>182</v>
      </c>
      <c r="G49" s="11" t="s">
        <v>195</v>
      </c>
      <c r="H49" s="20" t="s">
        <v>272</v>
      </c>
      <c r="I49" s="11" t="s">
        <v>3115</v>
      </c>
      <c r="J49" s="20" t="s">
        <v>417</v>
      </c>
      <c r="K49" s="20" t="s">
        <v>426</v>
      </c>
      <c r="L49" s="20" t="s">
        <v>427</v>
      </c>
      <c r="M49" s="21" t="s">
        <v>196</v>
      </c>
      <c r="N49" s="21" t="s">
        <v>3113</v>
      </c>
      <c r="O49" s="21"/>
      <c r="P49" s="7" t="s">
        <v>207</v>
      </c>
    </row>
    <row r="50" spans="4:16" ht="13.4" customHeight="1">
      <c r="D50" s="20" t="s">
        <v>201</v>
      </c>
      <c r="E50" s="20" t="s">
        <v>201</v>
      </c>
      <c r="F50" s="20" t="s">
        <v>182</v>
      </c>
      <c r="G50" s="11" t="s">
        <v>195</v>
      </c>
      <c r="H50" s="20" t="s">
        <v>272</v>
      </c>
      <c r="I50" s="11" t="s">
        <v>3115</v>
      </c>
      <c r="J50" s="20" t="s">
        <v>417</v>
      </c>
      <c r="K50" s="20" t="s">
        <v>433</v>
      </c>
      <c r="L50" s="20" t="s">
        <v>434</v>
      </c>
      <c r="M50" s="21" t="s">
        <v>196</v>
      </c>
      <c r="N50" s="21" t="s">
        <v>3113</v>
      </c>
      <c r="O50" s="21"/>
      <c r="P50" s="7" t="s">
        <v>207</v>
      </c>
    </row>
    <row r="51" spans="4:16" ht="13.4" customHeight="1">
      <c r="D51" s="20" t="s">
        <v>201</v>
      </c>
      <c r="E51" s="20" t="s">
        <v>201</v>
      </c>
      <c r="F51" s="20" t="s">
        <v>182</v>
      </c>
      <c r="G51" s="11" t="s">
        <v>195</v>
      </c>
      <c r="H51" s="20" t="s">
        <v>272</v>
      </c>
      <c r="I51" s="11" t="s">
        <v>3115</v>
      </c>
      <c r="J51" s="20" t="s">
        <v>417</v>
      </c>
      <c r="K51" s="20" t="s">
        <v>439</v>
      </c>
      <c r="L51" s="20" t="s">
        <v>440</v>
      </c>
      <c r="M51" s="21" t="s">
        <v>196</v>
      </c>
      <c r="N51" s="21" t="s">
        <v>3113</v>
      </c>
      <c r="O51" s="21"/>
      <c r="P51" s="7" t="s">
        <v>207</v>
      </c>
    </row>
    <row r="52" spans="4:16" ht="13.4" customHeight="1">
      <c r="D52" s="20" t="s">
        <v>201</v>
      </c>
      <c r="E52" s="20" t="s">
        <v>201</v>
      </c>
      <c r="F52" s="20" t="s">
        <v>182</v>
      </c>
      <c r="G52" s="11" t="s">
        <v>195</v>
      </c>
      <c r="H52" s="20" t="s">
        <v>272</v>
      </c>
      <c r="I52" s="11" t="s">
        <v>3115</v>
      </c>
      <c r="J52" s="20" t="s">
        <v>417</v>
      </c>
      <c r="K52" s="20" t="s">
        <v>446</v>
      </c>
      <c r="L52" s="20" t="s">
        <v>447</v>
      </c>
      <c r="M52" s="21" t="s">
        <v>196</v>
      </c>
      <c r="N52" s="21" t="s">
        <v>3113</v>
      </c>
      <c r="O52" s="21"/>
      <c r="P52" s="7" t="s">
        <v>207</v>
      </c>
    </row>
    <row r="53" spans="4:16" ht="13.4" customHeight="1">
      <c r="D53" s="20" t="s">
        <v>201</v>
      </c>
      <c r="E53" s="20" t="s">
        <v>201</v>
      </c>
      <c r="F53" s="20" t="s">
        <v>182</v>
      </c>
      <c r="G53" s="11" t="s">
        <v>195</v>
      </c>
      <c r="H53" s="20" t="s">
        <v>272</v>
      </c>
      <c r="I53" s="11" t="s">
        <v>3115</v>
      </c>
      <c r="J53" s="20" t="s">
        <v>417</v>
      </c>
      <c r="K53" s="20" t="s">
        <v>452</v>
      </c>
      <c r="L53" s="20" t="s">
        <v>453</v>
      </c>
      <c r="M53" s="21" t="s">
        <v>196</v>
      </c>
      <c r="N53" s="21" t="s">
        <v>3113</v>
      </c>
      <c r="O53" s="21"/>
      <c r="P53" s="7" t="s">
        <v>207</v>
      </c>
    </row>
    <row r="54" spans="4:16" ht="13.4" customHeight="1">
      <c r="D54" s="20" t="s">
        <v>201</v>
      </c>
      <c r="E54" s="20" t="s">
        <v>201</v>
      </c>
      <c r="F54" s="20" t="s">
        <v>182</v>
      </c>
      <c r="G54" s="11" t="s">
        <v>195</v>
      </c>
      <c r="H54" s="20" t="s">
        <v>272</v>
      </c>
      <c r="I54" s="11" t="s">
        <v>3115</v>
      </c>
      <c r="J54" s="20" t="s">
        <v>417</v>
      </c>
      <c r="K54" s="20" t="s">
        <v>456</v>
      </c>
      <c r="L54" s="20" t="s">
        <v>457</v>
      </c>
      <c r="M54" s="21" t="s">
        <v>196</v>
      </c>
      <c r="N54" s="21" t="s">
        <v>3113</v>
      </c>
      <c r="O54" s="21"/>
      <c r="P54" s="7" t="s">
        <v>207</v>
      </c>
    </row>
    <row r="55" spans="4:16" ht="13.4" customHeight="1">
      <c r="D55" s="20" t="s">
        <v>201</v>
      </c>
      <c r="E55" s="20" t="s">
        <v>201</v>
      </c>
      <c r="F55" s="20" t="s">
        <v>182</v>
      </c>
      <c r="G55" s="11" t="s">
        <v>195</v>
      </c>
      <c r="H55" s="20" t="s">
        <v>272</v>
      </c>
      <c r="I55" s="11" t="s">
        <v>3115</v>
      </c>
      <c r="J55" s="20" t="s">
        <v>417</v>
      </c>
      <c r="K55" s="20" t="s">
        <v>460</v>
      </c>
      <c r="L55" s="20" t="s">
        <v>461</v>
      </c>
      <c r="M55" s="21" t="s">
        <v>196</v>
      </c>
      <c r="N55" s="21" t="s">
        <v>3113</v>
      </c>
      <c r="O55" s="21"/>
      <c r="P55" s="7" t="s">
        <v>207</v>
      </c>
    </row>
    <row r="56" spans="4:16" s="12" customFormat="1" ht="13.4" customHeight="1">
      <c r="D56" s="15"/>
      <c r="E56" s="15"/>
      <c r="F56" s="113"/>
      <c r="G56" s="98"/>
      <c r="H56" s="98"/>
      <c r="I56" s="98"/>
      <c r="J56" s="98"/>
      <c r="K56" s="98"/>
      <c r="L56" s="98"/>
      <c r="M56" s="22"/>
      <c r="N56" s="22"/>
      <c r="O56" s="22"/>
      <c r="P56" s="15"/>
    </row>
    <row r="57" spans="4:16" s="33" customFormat="1" ht="14.25" customHeight="1">
      <c r="D57" s="80" t="s">
        <v>422</v>
      </c>
      <c r="E57" s="81"/>
      <c r="F57" s="81"/>
      <c r="G57" s="81"/>
      <c r="H57" s="81"/>
      <c r="I57" s="81"/>
      <c r="J57" s="81"/>
      <c r="K57" s="81"/>
      <c r="L57" s="81"/>
      <c r="M57" s="81"/>
      <c r="N57" s="81"/>
      <c r="O57" s="81"/>
      <c r="P57" s="81"/>
    </row>
    <row r="58" spans="4:16" s="12" customFormat="1" ht="13.4" customHeight="1">
      <c r="D58" s="15"/>
      <c r="E58" s="15"/>
      <c r="F58" s="113"/>
      <c r="G58" s="98"/>
      <c r="H58" s="98"/>
      <c r="I58" s="98"/>
      <c r="J58" s="98"/>
      <c r="K58" s="98"/>
      <c r="L58" s="98"/>
      <c r="M58" s="22"/>
      <c r="N58" s="22"/>
      <c r="O58" s="22"/>
      <c r="P58" s="15"/>
    </row>
    <row r="59" spans="4:16" s="12" customFormat="1" ht="13.4" customHeight="1">
      <c r="D59" s="20" t="s">
        <v>201</v>
      </c>
      <c r="E59" s="20" t="s">
        <v>201</v>
      </c>
      <c r="F59" s="11" t="s">
        <v>182</v>
      </c>
      <c r="G59" s="11" t="s">
        <v>195</v>
      </c>
      <c r="H59" s="20" t="s">
        <v>272</v>
      </c>
      <c r="I59" s="11" t="s">
        <v>422</v>
      </c>
      <c r="J59" s="113" t="s">
        <v>417</v>
      </c>
      <c r="K59" s="113" t="s">
        <v>418</v>
      </c>
      <c r="L59" s="113" t="s">
        <v>419</v>
      </c>
      <c r="M59" s="21" t="s">
        <v>196</v>
      </c>
      <c r="N59" s="21" t="s">
        <v>3113</v>
      </c>
      <c r="O59" s="21"/>
      <c r="P59" s="7" t="s">
        <v>207</v>
      </c>
    </row>
    <row r="60" spans="4:16" s="12" customFormat="1" ht="13.4" customHeight="1">
      <c r="D60" s="20" t="s">
        <v>201</v>
      </c>
      <c r="E60" s="20" t="s">
        <v>201</v>
      </c>
      <c r="F60" s="11" t="s">
        <v>182</v>
      </c>
      <c r="G60" s="11" t="s">
        <v>195</v>
      </c>
      <c r="H60" s="20" t="s">
        <v>272</v>
      </c>
      <c r="I60" s="11" t="s">
        <v>422</v>
      </c>
      <c r="J60" s="113" t="s">
        <v>417</v>
      </c>
      <c r="K60" s="113" t="s">
        <v>426</v>
      </c>
      <c r="L60" s="113" t="s">
        <v>427</v>
      </c>
      <c r="M60" s="21" t="s">
        <v>196</v>
      </c>
      <c r="N60" s="21" t="s">
        <v>3113</v>
      </c>
      <c r="O60" s="21"/>
      <c r="P60" s="7" t="s">
        <v>207</v>
      </c>
    </row>
    <row r="61" spans="4:16" s="12" customFormat="1" ht="13.4" customHeight="1">
      <c r="D61" s="20" t="s">
        <v>201</v>
      </c>
      <c r="E61" s="20" t="s">
        <v>201</v>
      </c>
      <c r="F61" s="11" t="s">
        <v>182</v>
      </c>
      <c r="G61" s="11" t="s">
        <v>195</v>
      </c>
      <c r="H61" s="20" t="s">
        <v>272</v>
      </c>
      <c r="I61" s="11" t="s">
        <v>422</v>
      </c>
      <c r="J61" s="113" t="s">
        <v>417</v>
      </c>
      <c r="K61" s="113" t="s">
        <v>433</v>
      </c>
      <c r="L61" s="113" t="s">
        <v>434</v>
      </c>
      <c r="M61" s="21" t="s">
        <v>196</v>
      </c>
      <c r="N61" s="21" t="s">
        <v>3113</v>
      </c>
      <c r="O61" s="21"/>
      <c r="P61" s="7" t="s">
        <v>207</v>
      </c>
    </row>
    <row r="62" spans="4:16" s="12" customFormat="1" ht="13.4" customHeight="1">
      <c r="D62" s="20" t="s">
        <v>201</v>
      </c>
      <c r="E62" s="20" t="s">
        <v>201</v>
      </c>
      <c r="F62" s="11" t="s">
        <v>182</v>
      </c>
      <c r="G62" s="11" t="s">
        <v>195</v>
      </c>
      <c r="H62" s="20" t="s">
        <v>272</v>
      </c>
      <c r="I62" s="11" t="s">
        <v>422</v>
      </c>
      <c r="J62" s="113" t="s">
        <v>417</v>
      </c>
      <c r="K62" s="113" t="s">
        <v>439</v>
      </c>
      <c r="L62" s="113" t="s">
        <v>440</v>
      </c>
      <c r="M62" s="21" t="s">
        <v>196</v>
      </c>
      <c r="N62" s="21" t="s">
        <v>3113</v>
      </c>
      <c r="O62" s="21"/>
      <c r="P62" s="7" t="s">
        <v>207</v>
      </c>
    </row>
    <row r="63" spans="4:16" s="12" customFormat="1" ht="13.4" customHeight="1">
      <c r="D63" s="20" t="s">
        <v>201</v>
      </c>
      <c r="E63" s="20" t="s">
        <v>201</v>
      </c>
      <c r="F63" s="11" t="s">
        <v>182</v>
      </c>
      <c r="G63" s="11" t="s">
        <v>195</v>
      </c>
      <c r="H63" s="20" t="s">
        <v>272</v>
      </c>
      <c r="I63" s="11" t="s">
        <v>422</v>
      </c>
      <c r="J63" s="113" t="s">
        <v>417</v>
      </c>
      <c r="K63" s="113" t="s">
        <v>446</v>
      </c>
      <c r="L63" s="113" t="s">
        <v>447</v>
      </c>
      <c r="M63" s="21" t="s">
        <v>196</v>
      </c>
      <c r="N63" s="21" t="s">
        <v>3113</v>
      </c>
      <c r="O63" s="21"/>
      <c r="P63" s="7" t="s">
        <v>207</v>
      </c>
    </row>
    <row r="64" spans="4:16" s="12" customFormat="1" ht="13.4" customHeight="1">
      <c r="D64" s="20" t="s">
        <v>201</v>
      </c>
      <c r="E64" s="20" t="s">
        <v>201</v>
      </c>
      <c r="F64" s="11" t="s">
        <v>182</v>
      </c>
      <c r="G64" s="11" t="s">
        <v>195</v>
      </c>
      <c r="H64" s="20" t="s">
        <v>272</v>
      </c>
      <c r="I64" s="11" t="s">
        <v>422</v>
      </c>
      <c r="J64" s="113" t="s">
        <v>417</v>
      </c>
      <c r="K64" s="113" t="s">
        <v>452</v>
      </c>
      <c r="L64" s="113" t="s">
        <v>453</v>
      </c>
      <c r="M64" s="21" t="s">
        <v>196</v>
      </c>
      <c r="N64" s="21" t="s">
        <v>3113</v>
      </c>
      <c r="O64" s="21"/>
      <c r="P64" s="7" t="s">
        <v>207</v>
      </c>
    </row>
    <row r="65" spans="3:16" s="12" customFormat="1" ht="13.4" customHeight="1">
      <c r="D65" s="20" t="s">
        <v>201</v>
      </c>
      <c r="E65" s="20" t="s">
        <v>201</v>
      </c>
      <c r="F65" s="11" t="s">
        <v>182</v>
      </c>
      <c r="G65" s="11" t="s">
        <v>195</v>
      </c>
      <c r="H65" s="20" t="s">
        <v>272</v>
      </c>
      <c r="I65" s="11" t="s">
        <v>422</v>
      </c>
      <c r="J65" s="113" t="s">
        <v>417</v>
      </c>
      <c r="K65" s="113" t="s">
        <v>456</v>
      </c>
      <c r="L65" s="113" t="s">
        <v>457</v>
      </c>
      <c r="M65" s="21" t="s">
        <v>196</v>
      </c>
      <c r="N65" s="21" t="s">
        <v>3113</v>
      </c>
      <c r="O65" s="21"/>
      <c r="P65" s="7" t="s">
        <v>207</v>
      </c>
    </row>
    <row r="66" spans="3:16" s="12" customFormat="1" ht="13.4" customHeight="1">
      <c r="D66" s="20" t="s">
        <v>201</v>
      </c>
      <c r="E66" s="20" t="s">
        <v>201</v>
      </c>
      <c r="F66" s="11" t="s">
        <v>182</v>
      </c>
      <c r="G66" s="11" t="s">
        <v>195</v>
      </c>
      <c r="H66" s="20" t="s">
        <v>272</v>
      </c>
      <c r="I66" s="11" t="s">
        <v>422</v>
      </c>
      <c r="J66" s="113" t="s">
        <v>417</v>
      </c>
      <c r="K66" s="113" t="s">
        <v>460</v>
      </c>
      <c r="L66" s="113" t="s">
        <v>461</v>
      </c>
      <c r="M66" s="21" t="s">
        <v>196</v>
      </c>
      <c r="N66" s="21" t="s">
        <v>3113</v>
      </c>
      <c r="O66" s="21"/>
      <c r="P66" s="7" t="s">
        <v>207</v>
      </c>
    </row>
    <row r="67" spans="3:16" s="12" customFormat="1" ht="13.4" customHeight="1">
      <c r="F67" s="20"/>
      <c r="G67" s="98"/>
      <c r="H67" s="20"/>
      <c r="I67" s="98"/>
      <c r="J67" s="113"/>
      <c r="K67" s="113"/>
      <c r="L67" s="113"/>
      <c r="M67" s="22"/>
      <c r="N67" s="22"/>
      <c r="O67" s="22"/>
      <c r="P67" s="15"/>
    </row>
    <row r="68" spans="3:16" s="33" customFormat="1">
      <c r="C68" s="34" t="s">
        <v>3114</v>
      </c>
      <c r="D68" s="34"/>
    </row>
    <row r="69" spans="3:16" ht="13.4" customHeight="1"/>
    <row r="70" spans="3:16" s="33" customFormat="1" ht="14.25" customHeight="1">
      <c r="C70" s="12"/>
      <c r="D70" s="80" t="s">
        <v>413</v>
      </c>
      <c r="E70" s="81"/>
      <c r="F70" s="81"/>
      <c r="G70" s="81"/>
      <c r="H70" s="81"/>
      <c r="I70" s="81"/>
      <c r="J70" s="81"/>
      <c r="K70" s="81"/>
      <c r="L70" s="81"/>
      <c r="M70" s="81"/>
      <c r="N70" s="81"/>
      <c r="O70" s="81"/>
      <c r="P70" s="81"/>
    </row>
    <row r="71" spans="3:16" ht="13.4" customHeight="1"/>
    <row r="72" spans="3:16" ht="13.4" customHeight="1">
      <c r="C72" s="8"/>
      <c r="D72" s="15" t="s">
        <v>201</v>
      </c>
      <c r="E72" s="15" t="s">
        <v>201</v>
      </c>
      <c r="F72" s="20" t="s">
        <v>182</v>
      </c>
      <c r="G72" s="11" t="s">
        <v>195</v>
      </c>
      <c r="H72" s="20" t="s">
        <v>421</v>
      </c>
      <c r="I72" s="11" t="s">
        <v>3115</v>
      </c>
      <c r="J72" s="26" t="s">
        <v>245</v>
      </c>
      <c r="K72" s="20" t="s">
        <v>446</v>
      </c>
      <c r="L72" s="98" t="s">
        <v>481</v>
      </c>
      <c r="M72" s="21" t="s">
        <v>196</v>
      </c>
      <c r="N72" s="21" t="s">
        <v>3114</v>
      </c>
      <c r="O72" s="21"/>
      <c r="P72" s="7" t="s">
        <v>207</v>
      </c>
    </row>
    <row r="73" spans="3:16" ht="13.4" customHeight="1">
      <c r="C73" s="8"/>
      <c r="D73" s="15" t="s">
        <v>201</v>
      </c>
      <c r="E73" s="15" t="s">
        <v>201</v>
      </c>
      <c r="F73" s="20" t="s">
        <v>182</v>
      </c>
      <c r="G73" s="11" t="s">
        <v>195</v>
      </c>
      <c r="H73" s="20" t="s">
        <v>421</v>
      </c>
      <c r="I73" s="11" t="s">
        <v>3115</v>
      </c>
      <c r="J73" s="26" t="s">
        <v>245</v>
      </c>
      <c r="K73" s="20" t="s">
        <v>452</v>
      </c>
      <c r="L73" s="98" t="s">
        <v>3136</v>
      </c>
      <c r="M73" s="21" t="s">
        <v>196</v>
      </c>
      <c r="N73" s="21" t="s">
        <v>3114</v>
      </c>
      <c r="O73" s="21"/>
      <c r="P73" s="7" t="s">
        <v>207</v>
      </c>
    </row>
    <row r="74" spans="3:16" ht="13.4" customHeight="1">
      <c r="C74" s="8"/>
      <c r="D74" s="15" t="s">
        <v>201</v>
      </c>
      <c r="E74" s="15" t="s">
        <v>201</v>
      </c>
      <c r="F74" s="20" t="s">
        <v>182</v>
      </c>
      <c r="G74" s="11" t="s">
        <v>195</v>
      </c>
      <c r="H74" s="20" t="s">
        <v>421</v>
      </c>
      <c r="I74" s="11" t="s">
        <v>3115</v>
      </c>
      <c r="J74" s="26" t="s">
        <v>245</v>
      </c>
      <c r="K74" s="20" t="s">
        <v>456</v>
      </c>
      <c r="L74" s="98" t="s">
        <v>3137</v>
      </c>
      <c r="M74" s="21" t="s">
        <v>196</v>
      </c>
      <c r="N74" s="21" t="s">
        <v>3114</v>
      </c>
      <c r="O74" s="21"/>
      <c r="P74" s="7" t="s">
        <v>207</v>
      </c>
    </row>
    <row r="75" spans="3:16" ht="13.4" customHeight="1">
      <c r="D75" s="15"/>
      <c r="E75" s="15"/>
    </row>
    <row r="76" spans="3:16" s="33" customFormat="1" ht="14.25" customHeight="1">
      <c r="C76" s="12"/>
      <c r="D76" s="80" t="s">
        <v>422</v>
      </c>
      <c r="E76" s="81"/>
      <c r="F76" s="81"/>
      <c r="G76" s="81"/>
      <c r="H76" s="81"/>
      <c r="I76" s="81"/>
      <c r="J76" s="81"/>
      <c r="K76" s="81"/>
      <c r="L76" s="81"/>
      <c r="M76" s="81"/>
      <c r="N76" s="81"/>
      <c r="O76" s="81"/>
      <c r="P76" s="81"/>
    </row>
    <row r="77" spans="3:16" ht="13.4" customHeight="1">
      <c r="D77" s="15"/>
      <c r="E77" s="15"/>
    </row>
    <row r="78" spans="3:16" ht="13.4" customHeight="1">
      <c r="C78" s="8"/>
      <c r="D78" s="15" t="s">
        <v>201</v>
      </c>
      <c r="E78" s="15" t="s">
        <v>201</v>
      </c>
      <c r="F78" s="20" t="s">
        <v>182</v>
      </c>
      <c r="G78" s="11" t="s">
        <v>195</v>
      </c>
      <c r="H78" s="20" t="s">
        <v>421</v>
      </c>
      <c r="I78" s="11" t="s">
        <v>422</v>
      </c>
      <c r="J78" s="26" t="s">
        <v>245</v>
      </c>
      <c r="K78" s="20" t="s">
        <v>446</v>
      </c>
      <c r="L78" s="98" t="s">
        <v>481</v>
      </c>
      <c r="M78" s="21" t="s">
        <v>196</v>
      </c>
      <c r="N78" s="21" t="s">
        <v>3114</v>
      </c>
      <c r="O78" s="21"/>
      <c r="P78" s="7" t="s">
        <v>207</v>
      </c>
    </row>
    <row r="79" spans="3:16" ht="13.4" customHeight="1">
      <c r="C79" s="8"/>
      <c r="D79" s="15" t="s">
        <v>201</v>
      </c>
      <c r="E79" s="15" t="s">
        <v>201</v>
      </c>
      <c r="F79" s="20" t="s">
        <v>182</v>
      </c>
      <c r="G79" s="11" t="s">
        <v>195</v>
      </c>
      <c r="H79" s="20" t="s">
        <v>421</v>
      </c>
      <c r="I79" s="11" t="s">
        <v>422</v>
      </c>
      <c r="J79" s="26" t="s">
        <v>245</v>
      </c>
      <c r="K79" s="20" t="s">
        <v>452</v>
      </c>
      <c r="L79" s="98" t="s">
        <v>3136</v>
      </c>
      <c r="M79" s="21" t="s">
        <v>196</v>
      </c>
      <c r="N79" s="21" t="s">
        <v>3114</v>
      </c>
      <c r="O79" s="21"/>
      <c r="P79" s="7" t="s">
        <v>207</v>
      </c>
    </row>
    <row r="80" spans="3:16" ht="13.4" customHeight="1">
      <c r="C80" s="8"/>
      <c r="D80" s="15" t="s">
        <v>201</v>
      </c>
      <c r="E80" s="15" t="s">
        <v>201</v>
      </c>
      <c r="F80" s="20" t="s">
        <v>182</v>
      </c>
      <c r="G80" s="11" t="s">
        <v>195</v>
      </c>
      <c r="H80" s="20" t="s">
        <v>421</v>
      </c>
      <c r="I80" s="11" t="s">
        <v>422</v>
      </c>
      <c r="J80" s="26" t="s">
        <v>245</v>
      </c>
      <c r="K80" s="20" t="s">
        <v>456</v>
      </c>
      <c r="L80" s="98" t="s">
        <v>3137</v>
      </c>
      <c r="M80" s="21" t="s">
        <v>196</v>
      </c>
      <c r="N80" s="21" t="s">
        <v>3114</v>
      </c>
      <c r="O80" s="21"/>
      <c r="P80" s="7" t="s">
        <v>207</v>
      </c>
    </row>
    <row r="82" spans="2:16" s="27" customFormat="1" ht="18">
      <c r="B82" s="28" t="s">
        <v>3121</v>
      </c>
    </row>
    <row r="83" spans="2:16" ht="13.4" customHeight="1"/>
    <row r="84" spans="2:16" s="33" customFormat="1" ht="14.25" customHeight="1">
      <c r="B84" s="12"/>
      <c r="C84" s="12"/>
      <c r="D84" s="80" t="s">
        <v>3122</v>
      </c>
      <c r="E84" s="81"/>
      <c r="F84" s="81"/>
      <c r="G84" s="81"/>
      <c r="H84" s="81"/>
      <c r="I84" s="81"/>
      <c r="J84" s="81"/>
      <c r="K84" s="81"/>
      <c r="L84" s="81"/>
      <c r="M84" s="81"/>
      <c r="N84" s="81"/>
      <c r="O84" s="81"/>
      <c r="P84" s="81"/>
    </row>
    <row r="85" spans="2:16" ht="13.4" customHeight="1"/>
    <row r="86" spans="2:16" ht="13.4" customHeight="1">
      <c r="B86" s="8"/>
      <c r="C86" s="8"/>
      <c r="D86" s="20"/>
      <c r="E86" s="20"/>
      <c r="F86" s="20" t="s">
        <v>182</v>
      </c>
      <c r="G86" s="7" t="s">
        <v>195</v>
      </c>
      <c r="H86" s="20"/>
      <c r="I86" s="7" t="s">
        <v>3138</v>
      </c>
      <c r="J86" s="20"/>
      <c r="K86" s="102"/>
      <c r="L86" s="20"/>
      <c r="M86" s="21" t="s">
        <v>222</v>
      </c>
      <c r="N86" s="21" t="s">
        <v>3124</v>
      </c>
      <c r="O86" s="21"/>
      <c r="P86" s="7" t="s">
        <v>207</v>
      </c>
    </row>
    <row r="87" spans="2:16" ht="13.4" customHeight="1">
      <c r="D87" s="15"/>
      <c r="E87" s="15"/>
      <c r="I87" s="83"/>
      <c r="K87" s="92"/>
    </row>
    <row r="88" spans="2:16" s="33" customFormat="1" ht="14.25" customHeight="1">
      <c r="B88" s="12"/>
      <c r="C88" s="12"/>
      <c r="D88" s="80" t="s">
        <v>3125</v>
      </c>
      <c r="E88" s="81"/>
      <c r="F88" s="81"/>
      <c r="G88" s="81"/>
      <c r="H88" s="81"/>
      <c r="I88" s="81"/>
      <c r="J88" s="81"/>
      <c r="K88" s="81"/>
      <c r="L88" s="81"/>
      <c r="M88" s="81"/>
      <c r="N88" s="81"/>
      <c r="O88" s="81"/>
      <c r="P88" s="81"/>
    </row>
    <row r="89" spans="2:16" ht="13.4" customHeight="1"/>
    <row r="90" spans="2:16" ht="13.4" customHeight="1">
      <c r="B90" s="8"/>
      <c r="C90" s="8"/>
      <c r="D90" s="20"/>
      <c r="E90" s="20"/>
      <c r="F90" s="20" t="s">
        <v>182</v>
      </c>
      <c r="G90" s="7" t="s">
        <v>195</v>
      </c>
      <c r="H90" s="20"/>
      <c r="I90" s="7" t="s">
        <v>3138</v>
      </c>
      <c r="J90" s="20"/>
      <c r="K90" s="102"/>
      <c r="L90" s="20"/>
      <c r="M90" s="21" t="s">
        <v>222</v>
      </c>
      <c r="N90" s="21" t="s">
        <v>3126</v>
      </c>
      <c r="O90" s="21"/>
      <c r="P90" s="7" t="s">
        <v>207</v>
      </c>
    </row>
    <row r="92" spans="2:16" s="33" customFormat="1" ht="14.25" customHeight="1">
      <c r="B92" s="12"/>
      <c r="C92" s="12"/>
      <c r="D92" s="80" t="s">
        <v>3127</v>
      </c>
      <c r="E92" s="81"/>
      <c r="F92" s="81"/>
      <c r="G92" s="81"/>
      <c r="H92" s="81"/>
      <c r="I92" s="81"/>
      <c r="J92" s="81"/>
      <c r="K92" s="81"/>
      <c r="L92" s="81"/>
      <c r="M92" s="81"/>
      <c r="N92" s="81"/>
      <c r="O92" s="81"/>
      <c r="P92" s="81"/>
    </row>
    <row r="93" spans="2:16" ht="13.4" customHeight="1"/>
    <row r="94" spans="2:16" ht="13.4" customHeight="1">
      <c r="B94" s="8"/>
      <c r="C94" s="8"/>
      <c r="D94" s="20"/>
      <c r="E94" s="20"/>
      <c r="F94" s="20" t="s">
        <v>182</v>
      </c>
      <c r="G94" s="7" t="s">
        <v>195</v>
      </c>
      <c r="H94" s="20"/>
      <c r="I94" s="7" t="s">
        <v>3138</v>
      </c>
      <c r="J94" s="20"/>
      <c r="K94" s="102"/>
      <c r="L94" s="20"/>
      <c r="M94" s="21" t="s">
        <v>222</v>
      </c>
      <c r="N94" s="21" t="s">
        <v>3139</v>
      </c>
      <c r="O94" s="21"/>
      <c r="P94" s="7" t="s">
        <v>207</v>
      </c>
    </row>
    <row r="96" spans="2:16" s="33" customFormat="1" ht="14.25" customHeight="1">
      <c r="B96" s="12"/>
      <c r="C96" s="12"/>
      <c r="D96" s="80" t="s">
        <v>3129</v>
      </c>
      <c r="E96" s="81"/>
      <c r="F96" s="81"/>
      <c r="G96" s="81"/>
      <c r="H96" s="81"/>
      <c r="I96" s="81"/>
      <c r="J96" s="81"/>
      <c r="K96" s="81"/>
      <c r="L96" s="81"/>
      <c r="M96" s="81"/>
      <c r="N96" s="81"/>
      <c r="O96" s="81"/>
      <c r="P96" s="81"/>
    </row>
    <row r="98" spans="2:21" ht="13.4" customHeight="1">
      <c r="B98" s="8"/>
      <c r="C98" s="8"/>
      <c r="D98" s="20"/>
      <c r="E98" s="20"/>
      <c r="F98" s="20" t="s">
        <v>182</v>
      </c>
      <c r="G98" s="7" t="s">
        <v>195</v>
      </c>
      <c r="H98" s="20"/>
      <c r="I98" s="7" t="s">
        <v>3138</v>
      </c>
      <c r="J98" s="20"/>
      <c r="K98" s="102"/>
      <c r="L98" s="20"/>
      <c r="M98" s="21" t="s">
        <v>222</v>
      </c>
      <c r="N98" s="21" t="s">
        <v>3130</v>
      </c>
      <c r="O98" s="21"/>
      <c r="P98" s="7" t="s">
        <v>207</v>
      </c>
      <c r="Q98" s="389"/>
      <c r="R98" s="389"/>
      <c r="S98" s="389"/>
      <c r="T98" s="389"/>
      <c r="U98" s="389"/>
    </row>
    <row r="100" spans="2:21" s="33" customFormat="1" ht="14.25" customHeight="1">
      <c r="B100" s="12"/>
      <c r="C100" s="12"/>
      <c r="D100" s="80" t="s">
        <v>3131</v>
      </c>
      <c r="E100" s="81"/>
      <c r="F100" s="81"/>
      <c r="G100" s="81"/>
      <c r="H100" s="81"/>
      <c r="I100" s="81"/>
      <c r="J100" s="81"/>
      <c r="K100" s="81"/>
      <c r="L100" s="81"/>
      <c r="M100" s="81"/>
      <c r="N100" s="81"/>
      <c r="O100" s="81"/>
      <c r="P100" s="81"/>
      <c r="Q100" s="81"/>
      <c r="R100" s="81"/>
      <c r="S100" s="81"/>
      <c r="T100" s="81"/>
      <c r="U100" s="81"/>
    </row>
    <row r="101" spans="2:21" ht="13.4" customHeight="1"/>
    <row r="102" spans="2:21" ht="13.4" customHeight="1">
      <c r="B102" s="8"/>
      <c r="C102" s="8"/>
      <c r="D102" s="15"/>
      <c r="E102" s="15"/>
      <c r="F102" s="20" t="s">
        <v>182</v>
      </c>
      <c r="G102" s="11" t="s">
        <v>195</v>
      </c>
      <c r="H102" s="20"/>
      <c r="I102" s="7" t="s">
        <v>3138</v>
      </c>
      <c r="J102" s="26"/>
      <c r="K102" s="20"/>
      <c r="L102" s="26"/>
      <c r="M102" s="21" t="s">
        <v>222</v>
      </c>
      <c r="N102" s="11" t="s">
        <v>3132</v>
      </c>
      <c r="O102" s="21"/>
      <c r="P102" s="7" t="s">
        <v>1692</v>
      </c>
      <c r="Q102" s="354" t="str">
        <f t="shared" ref="Q102:S102" si="1">IFERROR(SUM(Q48:Q55,Q59:Q66)/SUM(Q72:Q74,Q78:Q80),"")</f>
        <v/>
      </c>
      <c r="R102" s="354" t="str">
        <f t="shared" si="1"/>
        <v/>
      </c>
      <c r="S102" s="354" t="str">
        <f t="shared" si="1"/>
        <v/>
      </c>
      <c r="T102" s="354" t="str">
        <f t="shared" ref="T102:U102" si="2">IFERROR(SUM(T48:T55,T59:T66)/SUM(T72:T74,T78:T80),"")</f>
        <v/>
      </c>
      <c r="U102" s="354" t="str">
        <f t="shared" si="2"/>
        <v/>
      </c>
    </row>
    <row r="104" spans="2:21" s="790" customFormat="1" ht="18">
      <c r="B104" s="791" t="s">
        <v>3140</v>
      </c>
    </row>
    <row r="106" spans="2:21">
      <c r="F106" s="11" t="s">
        <v>195</v>
      </c>
      <c r="G106" s="11" t="s">
        <v>2986</v>
      </c>
      <c r="M106" s="11" t="s">
        <v>184</v>
      </c>
      <c r="P106" s="11" t="s">
        <v>185</v>
      </c>
      <c r="Q106" s="727"/>
      <c r="R106" s="727"/>
      <c r="S106" s="727"/>
      <c r="T106" s="727"/>
      <c r="U106" s="727"/>
    </row>
    <row r="107" spans="2:21">
      <c r="F107" s="11" t="s">
        <v>195</v>
      </c>
      <c r="G107" s="11" t="s">
        <v>2987</v>
      </c>
      <c r="M107" s="11" t="s">
        <v>184</v>
      </c>
      <c r="P107" s="11" t="s">
        <v>185</v>
      </c>
      <c r="Q107" s="389"/>
      <c r="R107" s="389"/>
      <c r="S107" s="389"/>
      <c r="T107" s="389"/>
      <c r="U107" s="389"/>
    </row>
    <row r="109" spans="2:21">
      <c r="F109" s="11" t="s">
        <v>195</v>
      </c>
      <c r="G109" s="11" t="s">
        <v>2986</v>
      </c>
      <c r="M109" s="11" t="s">
        <v>196</v>
      </c>
      <c r="N109" s="11" t="s">
        <v>2991</v>
      </c>
      <c r="P109" s="11" t="s">
        <v>207</v>
      </c>
      <c r="Q109" s="1315"/>
      <c r="R109" s="1315"/>
      <c r="S109" s="1315"/>
      <c r="T109" s="389"/>
      <c r="U109" s="389"/>
    </row>
    <row r="110" spans="2:21">
      <c r="F110" s="11" t="s">
        <v>195</v>
      </c>
      <c r="G110" s="11" t="s">
        <v>2987</v>
      </c>
      <c r="M110" s="11" t="s">
        <v>196</v>
      </c>
      <c r="N110" s="11" t="s">
        <v>2991</v>
      </c>
      <c r="P110" s="11" t="s">
        <v>207</v>
      </c>
      <c r="Q110" s="1223"/>
      <c r="R110" s="1223"/>
      <c r="S110" s="1223"/>
      <c r="T110" s="389"/>
      <c r="U110" s="389"/>
    </row>
    <row r="111" spans="2:21">
      <c r="M111" s="11" t="s">
        <v>2364</v>
      </c>
      <c r="Q111" s="354" t="b">
        <f>SUM(Q106:Q107)=Q13</f>
        <v>1</v>
      </c>
      <c r="R111" s="354" t="b">
        <f>SUM(R106:R107)=R13</f>
        <v>1</v>
      </c>
      <c r="S111" s="354" t="b">
        <f>SUM(S106:S107)=S13</f>
        <v>1</v>
      </c>
      <c r="T111" s="354" t="b">
        <f>SUM(T106:T107)=T13</f>
        <v>1</v>
      </c>
      <c r="U111" s="354" t="b">
        <f>SUM(U106:U107)=U13</f>
        <v>1</v>
      </c>
    </row>
    <row r="113" spans="2:2" s="27" customFormat="1" ht="18">
      <c r="B113"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5" id="{EB015BC2-3784-454E-BF83-6D1CCA1FAC30}">
            <xm:f>Cover!$E$15&lt;&gt;Q$6</xm:f>
            <x14:dxf>
              <fill>
                <patternFill>
                  <bgColor theme="0" tint="-0.24994659260841701"/>
                </patternFill>
              </fill>
            </x14:dxf>
          </x14:cfRule>
          <x14:cfRule type="expression" priority="36" id="{A44A2E08-E9D4-4160-B89E-2A589B0BAEC9}">
            <xm:f>Cover!$E$15=Q$6</xm:f>
            <x14:dxf>
              <fill>
                <patternFill>
                  <bgColor theme="7" tint="0.59996337778862885"/>
                </patternFill>
              </fill>
            </x14:dxf>
          </x14:cfRule>
          <xm:sqref>Q24:U31</xm:sqref>
        </x14:conditionalFormatting>
        <x14:conditionalFormatting xmlns:xm="http://schemas.microsoft.com/office/excel/2006/main">
          <x14:cfRule type="expression" priority="11" id="{E148CC5D-BE88-4DD6-AD60-3AB7D1813787}">
            <xm:f>Cover!$E$15&lt;&gt;Q$6</xm:f>
            <x14:dxf>
              <fill>
                <patternFill>
                  <bgColor theme="0" tint="-0.24994659260841701"/>
                </patternFill>
              </fill>
            </x14:dxf>
          </x14:cfRule>
          <x14:cfRule type="expression" priority="12" id="{7382DE9F-87B9-45E2-B564-01CAF32845DA}">
            <xm:f>Cover!$E$15=Q$6</xm:f>
            <x14:dxf>
              <fill>
                <patternFill>
                  <bgColor theme="7" tint="0.59996337778862885"/>
                </patternFill>
              </fill>
            </x14:dxf>
          </x14:cfRule>
          <xm:sqref>Q35:U42</xm:sqref>
        </x14:conditionalFormatting>
        <x14:conditionalFormatting xmlns:xm="http://schemas.microsoft.com/office/excel/2006/main">
          <x14:cfRule type="expression" priority="27" id="{06C16C76-2FA2-4C8C-9CBB-C1755C43D7B0}">
            <xm:f>Cover!$E$15&lt;&gt;Q$6</xm:f>
            <x14:dxf>
              <fill>
                <patternFill>
                  <bgColor theme="0" tint="-0.24994659260841701"/>
                </patternFill>
              </fill>
            </x14:dxf>
          </x14:cfRule>
          <x14:cfRule type="expression" priority="28" id="{8EFCBF09-80C6-41B5-9545-E21169E24A92}">
            <xm:f>Cover!$E$15=Q$6</xm:f>
            <x14:dxf>
              <fill>
                <patternFill>
                  <bgColor theme="7" tint="0.59996337778862885"/>
                </patternFill>
              </fill>
            </x14:dxf>
          </x14:cfRule>
          <xm:sqref>Q48:U55</xm:sqref>
        </x14:conditionalFormatting>
        <x14:conditionalFormatting xmlns:xm="http://schemas.microsoft.com/office/excel/2006/main">
          <x14:cfRule type="expression" priority="25" id="{CE5CCBAE-D013-429D-B504-8FD5FE0D3848}">
            <xm:f>Cover!$E$15&lt;&gt;Q$6</xm:f>
            <x14:dxf>
              <fill>
                <patternFill>
                  <bgColor theme="0" tint="-0.24994659260841701"/>
                </patternFill>
              </fill>
            </x14:dxf>
          </x14:cfRule>
          <x14:cfRule type="expression" priority="26" id="{C12BDDE9-2A5A-4B26-AC28-D3F2AB3F3449}">
            <xm:f>Cover!$E$15=Q$6</xm:f>
            <x14:dxf>
              <fill>
                <patternFill>
                  <bgColor theme="7" tint="0.59996337778862885"/>
                </patternFill>
              </fill>
            </x14:dxf>
          </x14:cfRule>
          <xm:sqref>Q59:U66</xm:sqref>
        </x14:conditionalFormatting>
        <x14:conditionalFormatting xmlns:xm="http://schemas.microsoft.com/office/excel/2006/main">
          <x14:cfRule type="expression" priority="23" id="{44D0400D-6039-42CF-9C94-1756A594518D}">
            <xm:f>Cover!$E$15&lt;&gt;Q$6</xm:f>
            <x14:dxf>
              <fill>
                <patternFill>
                  <bgColor theme="0" tint="-0.24994659260841701"/>
                </patternFill>
              </fill>
            </x14:dxf>
          </x14:cfRule>
          <x14:cfRule type="expression" priority="24" id="{BCE5ACE9-C28E-4A21-A3D0-62B831831656}">
            <xm:f>Cover!$E$15=Q$6</xm:f>
            <x14:dxf>
              <fill>
                <patternFill>
                  <bgColor theme="7" tint="0.59996337778862885"/>
                </patternFill>
              </fill>
            </x14:dxf>
          </x14:cfRule>
          <xm:sqref>Q72:U74</xm:sqref>
        </x14:conditionalFormatting>
        <x14:conditionalFormatting xmlns:xm="http://schemas.microsoft.com/office/excel/2006/main">
          <x14:cfRule type="expression" priority="21" id="{C20A5687-D636-4692-A51F-29B5BA2AD7E3}">
            <xm:f>Cover!$E$15&lt;&gt;Q$6</xm:f>
            <x14:dxf>
              <fill>
                <patternFill>
                  <bgColor theme="0" tint="-0.24994659260841701"/>
                </patternFill>
              </fill>
            </x14:dxf>
          </x14:cfRule>
          <x14:cfRule type="expression" priority="22" id="{5578493F-3A3D-42DC-8724-B33D6BC8902E}">
            <xm:f>Cover!$E$15=Q$6</xm:f>
            <x14:dxf>
              <fill>
                <patternFill>
                  <bgColor theme="7" tint="0.59996337778862885"/>
                </patternFill>
              </fill>
            </x14:dxf>
          </x14:cfRule>
          <xm:sqref>Q78:U80</xm:sqref>
        </x14:conditionalFormatting>
        <x14:conditionalFormatting xmlns:xm="http://schemas.microsoft.com/office/excel/2006/main">
          <x14:cfRule type="expression" priority="19" id="{2931324E-4955-4C21-8C41-31A21724C8F0}">
            <xm:f>Cover!$E$15&lt;&gt;Q$6</xm:f>
            <x14:dxf>
              <fill>
                <patternFill>
                  <bgColor theme="0" tint="-0.24994659260841701"/>
                </patternFill>
              </fill>
            </x14:dxf>
          </x14:cfRule>
          <x14:cfRule type="expression" priority="20" id="{8FD1F213-0B2D-4635-A805-154412C058C8}">
            <xm:f>Cover!$E$15=Q$6</xm:f>
            <x14:dxf>
              <fill>
                <patternFill>
                  <bgColor theme="7" tint="0.59996337778862885"/>
                </patternFill>
              </fill>
            </x14:dxf>
          </x14:cfRule>
          <xm:sqref>Q86:U86</xm:sqref>
        </x14:conditionalFormatting>
        <x14:conditionalFormatting xmlns:xm="http://schemas.microsoft.com/office/excel/2006/main">
          <x14:cfRule type="expression" priority="17" id="{912EA688-6D62-43CB-9309-1BB19D413F55}">
            <xm:f>Cover!$E$15&lt;&gt;Q$6</xm:f>
            <x14:dxf>
              <fill>
                <patternFill>
                  <bgColor theme="0" tint="-0.24994659260841701"/>
                </patternFill>
              </fill>
            </x14:dxf>
          </x14:cfRule>
          <x14:cfRule type="expression" priority="18" id="{888D9C04-91D9-404D-BB45-F0A66B913F75}">
            <xm:f>Cover!$E$15=Q$6</xm:f>
            <x14:dxf>
              <fill>
                <patternFill>
                  <bgColor theme="7" tint="0.59996337778862885"/>
                </patternFill>
              </fill>
            </x14:dxf>
          </x14:cfRule>
          <xm:sqref>Q90:U90</xm:sqref>
        </x14:conditionalFormatting>
        <x14:conditionalFormatting xmlns:xm="http://schemas.microsoft.com/office/excel/2006/main">
          <x14:cfRule type="expression" priority="15" id="{1A80FAE4-43C6-4EDC-837E-023BA3F18756}">
            <xm:f>Cover!$E$15&lt;&gt;Q$6</xm:f>
            <x14:dxf>
              <fill>
                <patternFill>
                  <bgColor theme="0" tint="-0.24994659260841701"/>
                </patternFill>
              </fill>
            </x14:dxf>
          </x14:cfRule>
          <x14:cfRule type="expression" priority="16" id="{F232848E-701D-4E51-8DA3-FEFCD4F7DD3B}">
            <xm:f>Cover!$E$15=Q$6</xm:f>
            <x14:dxf>
              <fill>
                <patternFill>
                  <bgColor theme="7" tint="0.59996337778862885"/>
                </patternFill>
              </fill>
            </x14:dxf>
          </x14:cfRule>
          <xm:sqref>Q94:U94</xm:sqref>
        </x14:conditionalFormatting>
        <x14:conditionalFormatting xmlns:xm="http://schemas.microsoft.com/office/excel/2006/main">
          <x14:cfRule type="expression" priority="13" id="{E03F46BA-2AB4-4725-8641-F304F5E2A19E}">
            <xm:f>Cover!$E$15&lt;&gt;Q$6</xm:f>
            <x14:dxf>
              <fill>
                <patternFill>
                  <bgColor theme="0" tint="-0.24994659260841701"/>
                </patternFill>
              </fill>
            </x14:dxf>
          </x14:cfRule>
          <x14:cfRule type="expression" priority="14" id="{3C2AB7FA-7886-4248-82E9-6CCB99766D27}">
            <xm:f>Cover!$E$15=Q$6</xm:f>
            <x14:dxf>
              <fill>
                <patternFill>
                  <bgColor theme="7" tint="0.59996337778862885"/>
                </patternFill>
              </fill>
            </x14:dxf>
          </x14:cfRule>
          <xm:sqref>Q98:U98</xm:sqref>
        </x14:conditionalFormatting>
        <x14:conditionalFormatting xmlns:xm="http://schemas.microsoft.com/office/excel/2006/main">
          <x14:cfRule type="expression" priority="3" id="{4030130C-CFEA-4816-88CB-E1FB7B463A88}">
            <xm:f>Cover!$E$15&lt;&gt;Q$6</xm:f>
            <x14:dxf>
              <fill>
                <patternFill>
                  <bgColor theme="0" tint="-0.24994659260841701"/>
                </patternFill>
              </fill>
            </x14:dxf>
          </x14:cfRule>
          <x14:cfRule type="expression" priority="4" id="{4D67EAD3-1FC1-4D58-8D90-D825308D97AB}">
            <xm:f>Cover!$E$15=Q$6</xm:f>
            <x14:dxf>
              <fill>
                <patternFill>
                  <bgColor theme="7" tint="0.59996337778862885"/>
                </patternFill>
              </fill>
            </x14:dxf>
          </x14:cfRule>
          <xm:sqref>Q106:U107</xm:sqref>
        </x14:conditionalFormatting>
        <x14:conditionalFormatting xmlns:xm="http://schemas.microsoft.com/office/excel/2006/main">
          <x14:cfRule type="expression" priority="5" id="{9AFC559F-8749-4C3E-A1D6-ADC2E7231A61}">
            <xm:f>Cover!$E$15&lt;&gt;Q$6</xm:f>
            <x14:dxf>
              <fill>
                <patternFill>
                  <bgColor theme="0" tint="-0.24994659260841701"/>
                </patternFill>
              </fill>
            </x14:dxf>
          </x14:cfRule>
          <x14:cfRule type="expression" priority="6" id="{67C5531D-3B14-4BC8-8568-64082D6D83A1}">
            <xm:f>Cover!$E$15=Q$6</xm:f>
            <x14:dxf>
              <fill>
                <patternFill>
                  <bgColor theme="7" tint="0.59996337778862885"/>
                </patternFill>
              </fill>
            </x14:dxf>
          </x14:cfRule>
          <xm:sqref>Q109:U110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BF39-0184-4A71-97B7-30F933429677}">
  <sheetPr codeName="Sheet23">
    <tabColor theme="9"/>
    <pageSetUpPr autoPageBreaks="0"/>
  </sheetPr>
  <dimension ref="A1:BK113"/>
  <sheetViews>
    <sheetView topLeftCell="J1" zoomScale="70" zoomScaleNormal="70" workbookViewId="0">
      <pane ySplit="6" topLeftCell="A20" activePane="bottomLeft" state="frozen"/>
      <selection activeCell="G59" sqref="G59"/>
      <selection pane="bottomLeft" activeCell="Y27" sqref="Y27"/>
    </sheetView>
  </sheetViews>
  <sheetFormatPr defaultColWidth="0" defaultRowHeight="14"/>
  <cols>
    <col min="1" max="1" width="14.453125" style="11" customWidth="1"/>
    <col min="2" max="3" width="1.54296875" style="11" customWidth="1"/>
    <col min="4" max="4" width="23.453125" style="11" bestFit="1" customWidth="1"/>
    <col min="5" max="5" width="23.453125" style="11" customWidth="1"/>
    <col min="6" max="6" width="17.453125" style="11" bestFit="1" customWidth="1"/>
    <col min="7" max="7" width="18.453125" style="11" bestFit="1" customWidth="1"/>
    <col min="8" max="8" width="14.453125" style="11" bestFit="1" customWidth="1"/>
    <col min="9" max="9" width="23.54296875" style="11" bestFit="1" customWidth="1"/>
    <col min="10" max="11" width="18.453125" style="11" bestFit="1" customWidth="1"/>
    <col min="12" max="12" width="20" style="11" bestFit="1" customWidth="1"/>
    <col min="13" max="13" width="13.453125" style="11" bestFit="1" customWidth="1"/>
    <col min="14" max="14" width="34.453125" style="11" bestFit="1" customWidth="1"/>
    <col min="15" max="15" width="5.453125" style="11" customWidth="1"/>
    <col min="16" max="16" width="10.453125" style="11" customWidth="1"/>
    <col min="17" max="17" width="5.453125" style="11" bestFit="1" customWidth="1"/>
    <col min="18" max="22" width="14" style="11" customWidth="1"/>
    <col min="23" max="28" width="1.54296875" style="11" customWidth="1"/>
    <col min="29" max="63" width="18.453125" style="11" hidden="1" customWidth="1"/>
    <col min="64" max="16384" width="14" style="11" hidden="1"/>
  </cols>
  <sheetData>
    <row r="1" spans="1:22" s="2" customFormat="1" ht="25">
      <c r="A1" s="62" t="s">
        <v>1365</v>
      </c>
      <c r="B1" s="3"/>
      <c r="G1" s="4" t="s">
        <v>1</v>
      </c>
      <c r="H1" s="4"/>
      <c r="I1" s="4"/>
      <c r="J1" s="4"/>
      <c r="K1" s="4"/>
      <c r="L1" s="4"/>
      <c r="T1" s="3"/>
    </row>
    <row r="2" spans="1:22" s="2" customFormat="1" ht="25">
      <c r="A2" s="4" t="str">
        <f>Cover!$E$13</f>
        <v>Master</v>
      </c>
      <c r="B2" s="3"/>
    </row>
    <row r="3" spans="1:22" s="2" customFormat="1" ht="25">
      <c r="A3" s="4">
        <f>Cover!$E$15</f>
        <v>2025</v>
      </c>
      <c r="B3" s="4"/>
      <c r="C3" s="4"/>
      <c r="D3" s="4"/>
    </row>
    <row r="4" spans="1:22" s="5" customFormat="1" ht="25.5" thickBot="1">
      <c r="A4" s="1302" t="s">
        <v>3141</v>
      </c>
      <c r="B4" s="6"/>
    </row>
    <row r="5" spans="1:22" ht="18">
      <c r="A5" s="7"/>
      <c r="B5" s="8"/>
      <c r="C5" s="8"/>
      <c r="D5" s="9"/>
      <c r="E5" s="9"/>
      <c r="F5" s="9"/>
      <c r="G5" s="10"/>
      <c r="H5" s="10"/>
      <c r="I5" s="10"/>
      <c r="J5" s="10"/>
      <c r="K5" s="10"/>
      <c r="L5" s="10"/>
      <c r="M5" s="10"/>
      <c r="N5" s="10"/>
      <c r="O5" s="10"/>
      <c r="P5" s="10"/>
      <c r="Q5" s="7"/>
      <c r="R5" s="68" t="s">
        <v>1743</v>
      </c>
      <c r="S5" s="66"/>
      <c r="T5" s="66"/>
      <c r="U5" s="66"/>
      <c r="V5" s="67"/>
    </row>
    <row r="6" spans="1:22" s="61" customFormat="1" ht="15.5">
      <c r="A6" s="21"/>
      <c r="B6" s="57"/>
      <c r="C6" s="57"/>
      <c r="D6" s="36" t="s">
        <v>164</v>
      </c>
      <c r="E6" s="36" t="s">
        <v>165</v>
      </c>
      <c r="F6" s="36" t="s">
        <v>1555</v>
      </c>
      <c r="G6" s="37" t="s">
        <v>2509</v>
      </c>
      <c r="H6" s="37" t="s">
        <v>405</v>
      </c>
      <c r="I6" s="37" t="s">
        <v>406</v>
      </c>
      <c r="J6" s="37" t="s">
        <v>410</v>
      </c>
      <c r="K6" s="37" t="s">
        <v>411</v>
      </c>
      <c r="L6" s="37" t="s">
        <v>412</v>
      </c>
      <c r="M6" s="37" t="s">
        <v>174</v>
      </c>
      <c r="N6" s="37" t="s">
        <v>196</v>
      </c>
      <c r="O6" s="37" t="s">
        <v>1536</v>
      </c>
      <c r="P6" s="37" t="s">
        <v>1368</v>
      </c>
      <c r="Q6" s="37" t="s">
        <v>175</v>
      </c>
      <c r="R6" s="16">
        <v>2022</v>
      </c>
      <c r="S6" s="17">
        <v>2023</v>
      </c>
      <c r="T6" s="17">
        <v>2024</v>
      </c>
      <c r="U6" s="17">
        <v>2025</v>
      </c>
      <c r="V6" s="18">
        <v>2026</v>
      </c>
    </row>
    <row r="7" spans="1:22" s="21" customFormat="1">
      <c r="A7" s="11"/>
      <c r="B7" s="11"/>
      <c r="C7" s="11"/>
      <c r="D7" s="11"/>
      <c r="E7" s="11"/>
      <c r="F7" s="11"/>
      <c r="G7" s="11"/>
      <c r="H7" s="11"/>
      <c r="I7" s="11"/>
      <c r="J7" s="11"/>
      <c r="K7" s="11"/>
      <c r="L7" s="11"/>
      <c r="M7" s="11"/>
      <c r="N7" s="11"/>
      <c r="O7" s="11"/>
      <c r="P7" s="11"/>
      <c r="Q7" s="11"/>
      <c r="R7" s="11"/>
      <c r="S7" s="11"/>
      <c r="T7" s="11"/>
      <c r="U7" s="11"/>
      <c r="V7" s="11"/>
    </row>
    <row r="8" spans="1:22" s="21" customFormat="1" ht="18.75" customHeight="1">
      <c r="A8" s="27"/>
      <c r="B8" s="437" t="s">
        <v>3142</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8">
      <c r="A10" s="27"/>
      <c r="B10" s="28" t="s">
        <v>2512</v>
      </c>
      <c r="C10" s="27"/>
      <c r="D10" s="27"/>
      <c r="E10" s="27"/>
      <c r="F10" s="27"/>
      <c r="G10" s="27"/>
      <c r="H10" s="27"/>
      <c r="I10" s="27"/>
      <c r="J10" s="27"/>
      <c r="K10" s="27"/>
      <c r="L10" s="27"/>
      <c r="M10" s="27"/>
      <c r="N10" s="27"/>
      <c r="O10" s="27"/>
      <c r="P10" s="27"/>
      <c r="Q10" s="27"/>
      <c r="R10" s="27"/>
      <c r="S10" s="27"/>
      <c r="T10" s="27"/>
      <c r="U10" s="27"/>
      <c r="V10" s="27"/>
    </row>
    <row r="11" spans="1:22" s="21" customFormat="1" ht="15.5">
      <c r="B11" s="57"/>
      <c r="C11" s="57"/>
      <c r="D11" s="36"/>
      <c r="E11" s="36"/>
      <c r="F11" s="36"/>
      <c r="G11" s="37"/>
      <c r="H11" s="37"/>
      <c r="I11" s="37"/>
      <c r="J11" s="37"/>
      <c r="K11" s="37"/>
      <c r="L11" s="37"/>
      <c r="M11" s="37"/>
      <c r="N11" s="37"/>
      <c r="O11" s="37"/>
      <c r="P11" s="37"/>
      <c r="Q11" s="37"/>
      <c r="R11" s="374"/>
      <c r="S11" s="374"/>
      <c r="T11" s="374"/>
      <c r="U11" s="374"/>
      <c r="V11" s="374"/>
    </row>
    <row r="12" spans="1:22" s="21" customFormat="1" ht="15.5">
      <c r="A12" s="402" t="s">
        <v>2514</v>
      </c>
      <c r="B12" s="8"/>
      <c r="C12" s="8"/>
      <c r="D12" s="20" t="s">
        <v>201</v>
      </c>
      <c r="E12" s="20" t="s">
        <v>201</v>
      </c>
      <c r="F12" s="20" t="s">
        <v>182</v>
      </c>
      <c r="G12" s="11" t="s">
        <v>205</v>
      </c>
      <c r="H12" s="20"/>
      <c r="I12" s="98"/>
      <c r="J12" s="20" t="s">
        <v>417</v>
      </c>
      <c r="K12" s="20"/>
      <c r="L12" s="20"/>
      <c r="M12" s="21" t="s">
        <v>184</v>
      </c>
      <c r="P12" s="21" t="s">
        <v>1374</v>
      </c>
      <c r="Q12" s="7" t="s">
        <v>185</v>
      </c>
      <c r="R12" s="1118">
        <f>SUMIF($J$24:$J$43,$J12,R$24:R$43)</f>
        <v>0</v>
      </c>
      <c r="S12" s="1118">
        <f>SUMIF($J$24:$J$43,$J12,S$24:S$43)</f>
        <v>0</v>
      </c>
      <c r="T12" s="1118">
        <f>SUMIF($J$24:$J$43,$J12,T$24:T$43)</f>
        <v>0</v>
      </c>
      <c r="U12" s="1118">
        <f>SUMIF($J$24:$J$43,$J12,U$24:U$43)</f>
        <v>0</v>
      </c>
      <c r="V12" s="1118">
        <f>SUMIF($J$24:$J$43,$J12,V$24:V$43)</f>
        <v>0</v>
      </c>
    </row>
    <row r="13" spans="1:22" s="21" customFormat="1">
      <c r="A13" s="402" t="s">
        <v>2514</v>
      </c>
      <c r="B13" s="29"/>
      <c r="C13" s="29"/>
      <c r="D13" s="9" t="s">
        <v>201</v>
      </c>
      <c r="E13" s="9" t="s">
        <v>201</v>
      </c>
      <c r="F13" s="9" t="s">
        <v>2608</v>
      </c>
      <c r="G13" s="11"/>
      <c r="H13" s="364"/>
      <c r="I13" s="29"/>
      <c r="J13" s="29"/>
      <c r="K13" s="29"/>
      <c r="L13" s="29"/>
      <c r="M13" s="351" t="s">
        <v>184</v>
      </c>
      <c r="N13" s="351"/>
      <c r="O13" s="116"/>
      <c r="P13" s="116" t="s">
        <v>1374</v>
      </c>
      <c r="Q13" s="364" t="s">
        <v>185</v>
      </c>
      <c r="R13" s="1120">
        <f>SUM(R12:R12)</f>
        <v>0</v>
      </c>
      <c r="S13" s="1120">
        <f>SUM(S12:S12)</f>
        <v>0</v>
      </c>
      <c r="T13" s="1120">
        <f>SUM(T12:T12)</f>
        <v>0</v>
      </c>
      <c r="U13" s="1120">
        <f>SUM(U12:U12)</f>
        <v>0</v>
      </c>
      <c r="V13" s="1120">
        <f>SUM(V12:V12)</f>
        <v>0</v>
      </c>
    </row>
    <row r="14" spans="1:22" s="21" customFormat="1">
      <c r="A14" s="402"/>
      <c r="B14" s="29"/>
      <c r="C14" s="29"/>
      <c r="D14" s="9"/>
      <c r="E14" s="9"/>
      <c r="F14" s="9"/>
      <c r="G14" s="11"/>
      <c r="H14" s="364"/>
      <c r="I14" s="29"/>
      <c r="J14" s="29"/>
      <c r="K14" s="29"/>
      <c r="L14" s="29"/>
      <c r="M14" s="351"/>
      <c r="N14" s="351"/>
      <c r="O14" s="116"/>
      <c r="P14" s="351"/>
      <c r="Q14" s="364"/>
      <c r="R14" s="1122"/>
      <c r="S14" s="1122"/>
      <c r="T14" s="1122"/>
      <c r="U14" s="1122"/>
      <c r="V14" s="1122"/>
    </row>
    <row r="15" spans="1:22" s="21" customFormat="1" ht="13.4" customHeight="1">
      <c r="A15" s="402" t="s">
        <v>2514</v>
      </c>
      <c r="B15" s="8"/>
      <c r="C15" s="8"/>
      <c r="D15" s="20"/>
      <c r="E15" s="20"/>
      <c r="F15" s="20" t="s">
        <v>182</v>
      </c>
      <c r="G15" s="11" t="s">
        <v>205</v>
      </c>
      <c r="H15" s="20"/>
      <c r="I15" s="98"/>
      <c r="J15" s="20" t="s">
        <v>417</v>
      </c>
      <c r="K15" s="20"/>
      <c r="L15" s="20"/>
      <c r="M15" s="21" t="s">
        <v>196</v>
      </c>
      <c r="N15" s="21" t="s">
        <v>3113</v>
      </c>
      <c r="Q15" s="7" t="s">
        <v>207</v>
      </c>
      <c r="R15" s="1150">
        <f t="shared" ref="R15:V16" si="0">SUMIF($J$48:$J$80,$J15,R$48:R$80)</f>
        <v>0</v>
      </c>
      <c r="S15" s="1150">
        <f t="shared" si="0"/>
        <v>0</v>
      </c>
      <c r="T15" s="1150">
        <f t="shared" si="0"/>
        <v>0</v>
      </c>
      <c r="U15" s="1150">
        <f t="shared" si="0"/>
        <v>0</v>
      </c>
      <c r="V15" s="1150">
        <f t="shared" si="0"/>
        <v>0</v>
      </c>
    </row>
    <row r="16" spans="1:22" s="21" customFormat="1" ht="13.4" customHeight="1">
      <c r="A16" s="402" t="s">
        <v>2514</v>
      </c>
      <c r="B16" s="8"/>
      <c r="C16" s="8"/>
      <c r="D16" s="15"/>
      <c r="E16" s="15"/>
      <c r="F16" s="20" t="s">
        <v>182</v>
      </c>
      <c r="G16" s="11" t="s">
        <v>205</v>
      </c>
      <c r="H16" s="20"/>
      <c r="I16" s="7"/>
      <c r="J16" s="89" t="s">
        <v>245</v>
      </c>
      <c r="K16" s="20"/>
      <c r="L16" s="26"/>
      <c r="M16" s="21" t="s">
        <v>196</v>
      </c>
      <c r="N16" s="21" t="s">
        <v>3114</v>
      </c>
      <c r="Q16" s="7" t="s">
        <v>207</v>
      </c>
      <c r="R16" s="1150">
        <f t="shared" si="0"/>
        <v>0</v>
      </c>
      <c r="S16" s="1150">
        <f t="shared" si="0"/>
        <v>0</v>
      </c>
      <c r="T16" s="1150">
        <f t="shared" si="0"/>
        <v>0</v>
      </c>
      <c r="U16" s="1150">
        <f t="shared" si="0"/>
        <v>0</v>
      </c>
      <c r="V16" s="1150">
        <f t="shared" si="0"/>
        <v>0</v>
      </c>
    </row>
    <row r="18" spans="2:22" s="21" customFormat="1" ht="18">
      <c r="B18" s="28" t="s">
        <v>2609</v>
      </c>
      <c r="C18" s="27"/>
      <c r="D18" s="27"/>
      <c r="E18" s="27"/>
      <c r="F18" s="27"/>
      <c r="G18" s="27"/>
      <c r="H18" s="27"/>
      <c r="I18" s="27"/>
      <c r="J18" s="27"/>
      <c r="K18" s="93"/>
      <c r="L18" s="27"/>
      <c r="M18" s="27"/>
      <c r="N18" s="27"/>
      <c r="O18" s="27"/>
      <c r="P18" s="27"/>
      <c r="Q18" s="27"/>
      <c r="R18" s="1110"/>
      <c r="S18" s="1110"/>
      <c r="T18" s="1110"/>
      <c r="U18" s="1110"/>
      <c r="V18" s="1110"/>
    </row>
    <row r="19" spans="2:22" s="21" customFormat="1">
      <c r="B19" s="12"/>
      <c r="C19" s="12"/>
      <c r="D19" s="12"/>
      <c r="E19" s="12"/>
      <c r="F19" s="12"/>
      <c r="G19" s="7"/>
      <c r="H19" s="7"/>
      <c r="I19" s="7"/>
      <c r="J19" s="7"/>
      <c r="K19" s="103"/>
      <c r="L19" s="7"/>
      <c r="M19" s="22"/>
      <c r="N19" s="22"/>
      <c r="O19" s="22"/>
      <c r="P19" s="22"/>
      <c r="Q19" s="15"/>
      <c r="R19" s="1104"/>
      <c r="S19" s="1104"/>
      <c r="T19" s="1105"/>
      <c r="U19" s="1106"/>
      <c r="V19" s="1106"/>
    </row>
    <row r="20" spans="2:22" s="21" customFormat="1">
      <c r="B20" s="12"/>
      <c r="C20" s="34" t="s">
        <v>417</v>
      </c>
      <c r="D20" s="34"/>
      <c r="E20" s="33"/>
      <c r="F20" s="33"/>
      <c r="G20" s="33"/>
      <c r="H20" s="33"/>
      <c r="I20" s="33"/>
      <c r="J20" s="33"/>
      <c r="K20" s="33"/>
      <c r="L20" s="33"/>
      <c r="M20" s="33"/>
      <c r="N20" s="33"/>
      <c r="O20" s="33"/>
      <c r="P20" s="33"/>
      <c r="Q20" s="33"/>
      <c r="R20" s="401"/>
      <c r="S20" s="401"/>
      <c r="T20" s="401"/>
      <c r="U20" s="401"/>
      <c r="V20" s="401"/>
    </row>
    <row r="21" spans="2:22" s="21" customFormat="1">
      <c r="B21" s="12"/>
      <c r="C21" s="12"/>
      <c r="D21" s="12"/>
      <c r="E21" s="12"/>
      <c r="F21" s="12"/>
      <c r="G21" s="7"/>
      <c r="H21" s="7"/>
      <c r="I21" s="7"/>
      <c r="J21" s="7"/>
      <c r="K21" s="103"/>
      <c r="L21" s="7"/>
      <c r="M21" s="22"/>
      <c r="N21" s="22"/>
      <c r="O21" s="22"/>
      <c r="P21" s="22"/>
      <c r="Q21" s="15"/>
      <c r="R21" s="1104"/>
      <c r="S21" s="1104"/>
      <c r="T21" s="1105"/>
      <c r="U21" s="1106" t="s">
        <v>1703</v>
      </c>
      <c r="V21" s="1106" t="s">
        <v>1703</v>
      </c>
    </row>
    <row r="22" spans="2:22" s="21" customFormat="1" ht="14.25" customHeight="1">
      <c r="B22" s="12"/>
      <c r="C22" s="12"/>
      <c r="D22" s="80" t="s">
        <v>413</v>
      </c>
      <c r="E22" s="81"/>
      <c r="F22" s="81"/>
      <c r="G22" s="81"/>
      <c r="H22" s="81"/>
      <c r="I22" s="81"/>
      <c r="J22" s="81"/>
      <c r="K22" s="106"/>
      <c r="L22" s="81"/>
      <c r="M22" s="81"/>
      <c r="N22" s="81"/>
      <c r="O22" s="81"/>
      <c r="P22" s="81"/>
      <c r="Q22" s="81"/>
      <c r="R22" s="1103"/>
      <c r="S22" s="1103"/>
      <c r="T22" s="1103"/>
      <c r="U22" s="1103"/>
      <c r="V22" s="1103"/>
    </row>
    <row r="23" spans="2:22" s="21" customFormat="1">
      <c r="B23" s="12"/>
      <c r="C23" s="12"/>
      <c r="D23" s="12"/>
      <c r="E23" s="12"/>
      <c r="F23" s="12"/>
      <c r="G23" s="7"/>
      <c r="H23" s="7"/>
      <c r="I23" s="7"/>
      <c r="J23" s="7"/>
      <c r="K23" s="103"/>
      <c r="L23" s="7"/>
      <c r="M23" s="22"/>
      <c r="N23" s="22"/>
      <c r="O23" s="22"/>
      <c r="P23" s="22"/>
      <c r="Q23" s="15"/>
      <c r="R23" s="1104"/>
      <c r="S23" s="1104"/>
      <c r="T23" s="1105"/>
      <c r="U23" s="1106"/>
    </row>
    <row r="24" spans="2:22" s="21" customFormat="1" ht="14.9" customHeight="1">
      <c r="B24" s="11"/>
      <c r="C24" s="11"/>
      <c r="D24" s="20" t="s">
        <v>201</v>
      </c>
      <c r="E24" s="20" t="s">
        <v>201</v>
      </c>
      <c r="F24" s="11" t="s">
        <v>182</v>
      </c>
      <c r="G24" s="11" t="s">
        <v>205</v>
      </c>
      <c r="H24" s="20" t="s">
        <v>272</v>
      </c>
      <c r="I24" s="11" t="s">
        <v>3115</v>
      </c>
      <c r="J24" s="98" t="s">
        <v>417</v>
      </c>
      <c r="K24" s="98" t="s">
        <v>418</v>
      </c>
      <c r="L24" s="98" t="s">
        <v>419</v>
      </c>
      <c r="M24" s="21" t="s">
        <v>184</v>
      </c>
      <c r="P24" s="21" t="s">
        <v>1374</v>
      </c>
      <c r="Q24" s="7" t="s">
        <v>185</v>
      </c>
      <c r="R24" s="727"/>
      <c r="S24" s="727"/>
      <c r="T24" s="727"/>
      <c r="U24" s="727"/>
      <c r="V24" s="1348"/>
    </row>
    <row r="25" spans="2:22" s="21" customFormat="1" ht="13.5" customHeight="1">
      <c r="B25" s="11"/>
      <c r="C25" s="11"/>
      <c r="D25" s="20" t="s">
        <v>201</v>
      </c>
      <c r="E25" s="20" t="s">
        <v>201</v>
      </c>
      <c r="F25" s="11" t="s">
        <v>182</v>
      </c>
      <c r="G25" s="11" t="s">
        <v>205</v>
      </c>
      <c r="H25" s="20" t="s">
        <v>272</v>
      </c>
      <c r="I25" s="11" t="s">
        <v>3115</v>
      </c>
      <c r="J25" s="98" t="s">
        <v>417</v>
      </c>
      <c r="K25" s="98" t="s">
        <v>426</v>
      </c>
      <c r="L25" s="98" t="s">
        <v>427</v>
      </c>
      <c r="M25" s="21" t="s">
        <v>184</v>
      </c>
      <c r="P25" s="21" t="s">
        <v>1374</v>
      </c>
      <c r="Q25" s="7" t="s">
        <v>185</v>
      </c>
      <c r="R25" s="727"/>
      <c r="S25" s="727"/>
      <c r="T25" s="727"/>
      <c r="U25" s="727"/>
      <c r="V25" s="1348"/>
    </row>
    <row r="26" spans="2:22" s="21" customFormat="1" ht="13.5" customHeight="1">
      <c r="B26" s="11"/>
      <c r="C26" s="11"/>
      <c r="D26" s="20" t="s">
        <v>201</v>
      </c>
      <c r="E26" s="20" t="s">
        <v>201</v>
      </c>
      <c r="F26" s="11" t="s">
        <v>182</v>
      </c>
      <c r="G26" s="11" t="s">
        <v>205</v>
      </c>
      <c r="H26" s="20" t="s">
        <v>272</v>
      </c>
      <c r="I26" s="11" t="s">
        <v>3115</v>
      </c>
      <c r="J26" s="98" t="s">
        <v>417</v>
      </c>
      <c r="K26" s="98" t="s">
        <v>433</v>
      </c>
      <c r="L26" s="98" t="s">
        <v>434</v>
      </c>
      <c r="M26" s="21" t="s">
        <v>184</v>
      </c>
      <c r="P26" s="21" t="s">
        <v>1374</v>
      </c>
      <c r="Q26" s="7" t="s">
        <v>185</v>
      </c>
      <c r="R26" s="727"/>
      <c r="S26" s="727"/>
      <c r="T26" s="727"/>
      <c r="U26" s="727"/>
      <c r="V26" s="1348"/>
    </row>
    <row r="27" spans="2:22" s="21" customFormat="1" ht="13.5" customHeight="1">
      <c r="B27" s="11"/>
      <c r="C27" s="11"/>
      <c r="D27" s="20" t="s">
        <v>201</v>
      </c>
      <c r="E27" s="20" t="s">
        <v>201</v>
      </c>
      <c r="F27" s="11" t="s">
        <v>182</v>
      </c>
      <c r="G27" s="11" t="s">
        <v>205</v>
      </c>
      <c r="H27" s="20" t="s">
        <v>272</v>
      </c>
      <c r="I27" s="11" t="s">
        <v>3115</v>
      </c>
      <c r="J27" s="98" t="s">
        <v>417</v>
      </c>
      <c r="K27" s="98" t="s">
        <v>439</v>
      </c>
      <c r="L27" s="98" t="s">
        <v>440</v>
      </c>
      <c r="M27" s="21" t="s">
        <v>184</v>
      </c>
      <c r="P27" s="21" t="s">
        <v>1374</v>
      </c>
      <c r="Q27" s="7" t="s">
        <v>185</v>
      </c>
      <c r="R27" s="727"/>
      <c r="S27" s="727"/>
      <c r="T27" s="727"/>
      <c r="U27" s="727"/>
      <c r="V27" s="1348"/>
    </row>
    <row r="28" spans="2:22" s="21" customFormat="1" ht="13.5" customHeight="1">
      <c r="B28" s="11"/>
      <c r="C28" s="11"/>
      <c r="D28" s="20" t="s">
        <v>201</v>
      </c>
      <c r="E28" s="20" t="s">
        <v>201</v>
      </c>
      <c r="F28" s="11" t="s">
        <v>182</v>
      </c>
      <c r="G28" s="11" t="s">
        <v>205</v>
      </c>
      <c r="H28" s="20" t="s">
        <v>272</v>
      </c>
      <c r="I28" s="11" t="s">
        <v>3115</v>
      </c>
      <c r="J28" s="98" t="s">
        <v>417</v>
      </c>
      <c r="K28" s="98" t="s">
        <v>446</v>
      </c>
      <c r="L28" s="98" t="s">
        <v>447</v>
      </c>
      <c r="M28" s="21" t="s">
        <v>184</v>
      </c>
      <c r="P28" s="21" t="s">
        <v>1374</v>
      </c>
      <c r="Q28" s="7" t="s">
        <v>185</v>
      </c>
      <c r="R28" s="727"/>
      <c r="S28" s="727"/>
      <c r="T28" s="727"/>
      <c r="U28" s="727"/>
      <c r="V28" s="1348"/>
    </row>
    <row r="29" spans="2:22" s="21" customFormat="1" ht="13.5" customHeight="1">
      <c r="B29" s="11"/>
      <c r="C29" s="11"/>
      <c r="D29" s="20" t="s">
        <v>201</v>
      </c>
      <c r="E29" s="20" t="s">
        <v>201</v>
      </c>
      <c r="F29" s="11" t="s">
        <v>182</v>
      </c>
      <c r="G29" s="11" t="s">
        <v>205</v>
      </c>
      <c r="H29" s="20" t="s">
        <v>272</v>
      </c>
      <c r="I29" s="11" t="s">
        <v>3115</v>
      </c>
      <c r="J29" s="98" t="s">
        <v>417</v>
      </c>
      <c r="K29" s="98" t="s">
        <v>452</v>
      </c>
      <c r="L29" s="98" t="s">
        <v>453</v>
      </c>
      <c r="M29" s="21" t="s">
        <v>184</v>
      </c>
      <c r="P29" s="21" t="s">
        <v>1374</v>
      </c>
      <c r="Q29" s="7" t="s">
        <v>185</v>
      </c>
      <c r="R29" s="727"/>
      <c r="S29" s="727"/>
      <c r="T29" s="727"/>
      <c r="U29" s="727"/>
      <c r="V29" s="1348"/>
    </row>
    <row r="30" spans="2:22" s="21" customFormat="1" ht="13.5" customHeight="1">
      <c r="B30" s="11"/>
      <c r="C30" s="11"/>
      <c r="D30" s="20" t="s">
        <v>201</v>
      </c>
      <c r="E30" s="20" t="s">
        <v>201</v>
      </c>
      <c r="F30" s="11" t="s">
        <v>182</v>
      </c>
      <c r="G30" s="11" t="s">
        <v>205</v>
      </c>
      <c r="H30" s="20" t="s">
        <v>272</v>
      </c>
      <c r="I30" s="11" t="s">
        <v>3115</v>
      </c>
      <c r="J30" s="98" t="s">
        <v>417</v>
      </c>
      <c r="K30" s="98" t="s">
        <v>456</v>
      </c>
      <c r="L30" s="98" t="s">
        <v>457</v>
      </c>
      <c r="M30" s="21" t="s">
        <v>184</v>
      </c>
      <c r="P30" s="21" t="s">
        <v>1374</v>
      </c>
      <c r="Q30" s="7" t="s">
        <v>185</v>
      </c>
      <c r="R30" s="727"/>
      <c r="S30" s="727"/>
      <c r="T30" s="727"/>
      <c r="U30" s="727"/>
      <c r="V30" s="1348"/>
    </row>
    <row r="31" spans="2:22" s="21" customFormat="1" ht="13.5" customHeight="1">
      <c r="B31" s="11"/>
      <c r="C31" s="11"/>
      <c r="D31" s="20" t="s">
        <v>201</v>
      </c>
      <c r="E31" s="20" t="s">
        <v>201</v>
      </c>
      <c r="F31" s="11" t="s">
        <v>182</v>
      </c>
      <c r="G31" s="11" t="s">
        <v>205</v>
      </c>
      <c r="H31" s="20" t="s">
        <v>272</v>
      </c>
      <c r="I31" s="11" t="s">
        <v>3115</v>
      </c>
      <c r="J31" s="98" t="s">
        <v>417</v>
      </c>
      <c r="K31" s="98" t="s">
        <v>460</v>
      </c>
      <c r="L31" s="98" t="s">
        <v>461</v>
      </c>
      <c r="M31" s="21" t="s">
        <v>184</v>
      </c>
      <c r="P31" s="21" t="s">
        <v>1374</v>
      </c>
      <c r="Q31" s="7" t="s">
        <v>185</v>
      </c>
      <c r="R31" s="1109"/>
      <c r="S31" s="1109"/>
      <c r="T31" s="1109"/>
      <c r="U31" s="1149"/>
      <c r="V31" s="1348"/>
    </row>
    <row r="33" spans="3:17" s="21" customFormat="1" ht="14.25" customHeight="1">
      <c r="C33" s="12"/>
      <c r="D33" s="80" t="s">
        <v>422</v>
      </c>
      <c r="E33" s="81"/>
      <c r="F33" s="81"/>
      <c r="G33" s="81"/>
      <c r="H33" s="81"/>
      <c r="I33" s="81"/>
      <c r="J33" s="81"/>
      <c r="K33" s="81"/>
      <c r="L33" s="81"/>
      <c r="M33" s="81"/>
      <c r="N33" s="81"/>
      <c r="O33" s="81"/>
      <c r="P33" s="81"/>
      <c r="Q33" s="81"/>
    </row>
    <row r="34" spans="3:17" s="21" customFormat="1" ht="13.5" customHeight="1">
      <c r="C34" s="15"/>
      <c r="D34" s="15"/>
      <c r="E34" s="15"/>
      <c r="F34" s="113"/>
      <c r="G34" s="98"/>
      <c r="H34" s="98"/>
      <c r="I34" s="98"/>
      <c r="J34" s="98"/>
      <c r="K34" s="98"/>
      <c r="L34" s="98"/>
      <c r="M34" s="23"/>
      <c r="N34" s="23"/>
      <c r="O34" s="23"/>
      <c r="P34" s="23"/>
      <c r="Q34" s="15"/>
    </row>
    <row r="35" spans="3:17" s="21" customFormat="1" ht="13.5" customHeight="1">
      <c r="C35" s="11"/>
      <c r="D35" s="20" t="s">
        <v>201</v>
      </c>
      <c r="E35" s="20" t="s">
        <v>201</v>
      </c>
      <c r="F35" s="11" t="s">
        <v>182</v>
      </c>
      <c r="G35" s="11" t="s">
        <v>205</v>
      </c>
      <c r="H35" s="20" t="s">
        <v>272</v>
      </c>
      <c r="I35" s="11" t="s">
        <v>422</v>
      </c>
      <c r="J35" s="98" t="s">
        <v>417</v>
      </c>
      <c r="K35" s="98" t="s">
        <v>418</v>
      </c>
      <c r="L35" s="98" t="s">
        <v>419</v>
      </c>
      <c r="M35" s="21" t="s">
        <v>184</v>
      </c>
      <c r="P35" s="21" t="s">
        <v>1374</v>
      </c>
      <c r="Q35" s="7" t="s">
        <v>185</v>
      </c>
    </row>
    <row r="36" spans="3:17" s="21" customFormat="1" ht="13.5" customHeight="1">
      <c r="C36" s="11"/>
      <c r="D36" s="20" t="s">
        <v>201</v>
      </c>
      <c r="E36" s="20" t="s">
        <v>201</v>
      </c>
      <c r="F36" s="11" t="s">
        <v>182</v>
      </c>
      <c r="G36" s="11" t="s">
        <v>205</v>
      </c>
      <c r="H36" s="20" t="s">
        <v>272</v>
      </c>
      <c r="I36" s="11" t="s">
        <v>422</v>
      </c>
      <c r="J36" s="98" t="s">
        <v>417</v>
      </c>
      <c r="K36" s="98" t="s">
        <v>426</v>
      </c>
      <c r="L36" s="98" t="s">
        <v>427</v>
      </c>
      <c r="M36" s="21" t="s">
        <v>184</v>
      </c>
      <c r="P36" s="21" t="s">
        <v>1374</v>
      </c>
      <c r="Q36" s="7" t="s">
        <v>185</v>
      </c>
    </row>
    <row r="37" spans="3:17" s="21" customFormat="1" ht="13.5" customHeight="1">
      <c r="C37" s="11"/>
      <c r="D37" s="20" t="s">
        <v>201</v>
      </c>
      <c r="E37" s="20" t="s">
        <v>201</v>
      </c>
      <c r="F37" s="11" t="s">
        <v>182</v>
      </c>
      <c r="G37" s="11" t="s">
        <v>205</v>
      </c>
      <c r="H37" s="20" t="s">
        <v>272</v>
      </c>
      <c r="I37" s="11" t="s">
        <v>422</v>
      </c>
      <c r="J37" s="98" t="s">
        <v>417</v>
      </c>
      <c r="K37" s="98" t="s">
        <v>433</v>
      </c>
      <c r="L37" s="98" t="s">
        <v>434</v>
      </c>
      <c r="M37" s="21" t="s">
        <v>184</v>
      </c>
      <c r="P37" s="21" t="s">
        <v>1374</v>
      </c>
      <c r="Q37" s="7" t="s">
        <v>185</v>
      </c>
    </row>
    <row r="38" spans="3:17" s="21" customFormat="1" ht="13.5" customHeight="1">
      <c r="C38" s="11"/>
      <c r="D38" s="20" t="s">
        <v>201</v>
      </c>
      <c r="E38" s="20" t="s">
        <v>201</v>
      </c>
      <c r="F38" s="11" t="s">
        <v>182</v>
      </c>
      <c r="G38" s="11" t="s">
        <v>205</v>
      </c>
      <c r="H38" s="20" t="s">
        <v>272</v>
      </c>
      <c r="I38" s="11" t="s">
        <v>422</v>
      </c>
      <c r="J38" s="98" t="s">
        <v>417</v>
      </c>
      <c r="K38" s="98" t="s">
        <v>439</v>
      </c>
      <c r="L38" s="98" t="s">
        <v>440</v>
      </c>
      <c r="M38" s="21" t="s">
        <v>184</v>
      </c>
      <c r="P38" s="21" t="s">
        <v>1374</v>
      </c>
      <c r="Q38" s="7" t="s">
        <v>185</v>
      </c>
    </row>
    <row r="39" spans="3:17" s="21" customFormat="1" ht="13.5" customHeight="1">
      <c r="C39" s="11"/>
      <c r="D39" s="20" t="s">
        <v>201</v>
      </c>
      <c r="E39" s="20" t="s">
        <v>201</v>
      </c>
      <c r="F39" s="11" t="s">
        <v>182</v>
      </c>
      <c r="G39" s="11" t="s">
        <v>205</v>
      </c>
      <c r="H39" s="20" t="s">
        <v>272</v>
      </c>
      <c r="I39" s="11" t="s">
        <v>422</v>
      </c>
      <c r="J39" s="98" t="s">
        <v>417</v>
      </c>
      <c r="K39" s="98" t="s">
        <v>446</v>
      </c>
      <c r="L39" s="98" t="s">
        <v>447</v>
      </c>
      <c r="M39" s="21" t="s">
        <v>184</v>
      </c>
      <c r="P39" s="21" t="s">
        <v>1374</v>
      </c>
      <c r="Q39" s="7" t="s">
        <v>185</v>
      </c>
    </row>
    <row r="40" spans="3:17" s="21" customFormat="1" ht="13.5" customHeight="1">
      <c r="C40" s="11"/>
      <c r="D40" s="20" t="s">
        <v>201</v>
      </c>
      <c r="E40" s="20" t="s">
        <v>201</v>
      </c>
      <c r="F40" s="11" t="s">
        <v>182</v>
      </c>
      <c r="G40" s="11" t="s">
        <v>205</v>
      </c>
      <c r="H40" s="20" t="s">
        <v>272</v>
      </c>
      <c r="I40" s="11" t="s">
        <v>422</v>
      </c>
      <c r="J40" s="98" t="s">
        <v>417</v>
      </c>
      <c r="K40" s="98" t="s">
        <v>452</v>
      </c>
      <c r="L40" s="98" t="s">
        <v>453</v>
      </c>
      <c r="M40" s="21" t="s">
        <v>184</v>
      </c>
      <c r="P40" s="21" t="s">
        <v>1374</v>
      </c>
      <c r="Q40" s="7" t="s">
        <v>185</v>
      </c>
    </row>
    <row r="41" spans="3:17" s="21" customFormat="1" ht="13.5" customHeight="1">
      <c r="C41" s="11"/>
      <c r="D41" s="20" t="s">
        <v>201</v>
      </c>
      <c r="E41" s="20" t="s">
        <v>201</v>
      </c>
      <c r="F41" s="11" t="s">
        <v>182</v>
      </c>
      <c r="G41" s="11" t="s">
        <v>205</v>
      </c>
      <c r="H41" s="20" t="s">
        <v>272</v>
      </c>
      <c r="I41" s="11" t="s">
        <v>422</v>
      </c>
      <c r="J41" s="98" t="s">
        <v>417</v>
      </c>
      <c r="K41" s="98" t="s">
        <v>456</v>
      </c>
      <c r="L41" s="98" t="s">
        <v>457</v>
      </c>
      <c r="M41" s="21" t="s">
        <v>184</v>
      </c>
      <c r="P41" s="21" t="s">
        <v>1374</v>
      </c>
      <c r="Q41" s="7" t="s">
        <v>185</v>
      </c>
    </row>
    <row r="42" spans="3:17" s="21" customFormat="1" ht="13.5" customHeight="1">
      <c r="C42" s="11"/>
      <c r="D42" s="20" t="s">
        <v>201</v>
      </c>
      <c r="E42" s="20" t="s">
        <v>201</v>
      </c>
      <c r="F42" s="11" t="s">
        <v>182</v>
      </c>
      <c r="G42" s="11" t="s">
        <v>205</v>
      </c>
      <c r="H42" s="20" t="s">
        <v>272</v>
      </c>
      <c r="I42" s="11" t="s">
        <v>422</v>
      </c>
      <c r="J42" s="98" t="s">
        <v>417</v>
      </c>
      <c r="K42" s="98" t="s">
        <v>460</v>
      </c>
      <c r="L42" s="98" t="s">
        <v>461</v>
      </c>
      <c r="M42" s="21" t="s">
        <v>184</v>
      </c>
      <c r="P42" s="21" t="s">
        <v>1374</v>
      </c>
      <c r="Q42" s="7" t="s">
        <v>185</v>
      </c>
    </row>
    <row r="43" spans="3:17" s="21" customFormat="1" ht="13.5" customHeight="1">
      <c r="C43" s="11"/>
      <c r="D43" s="11"/>
      <c r="E43" s="11"/>
      <c r="F43" s="11"/>
      <c r="G43" s="11"/>
      <c r="H43" s="11"/>
      <c r="I43" s="11"/>
      <c r="J43" s="11"/>
      <c r="K43" s="11"/>
      <c r="L43" s="11"/>
      <c r="M43" s="11"/>
      <c r="N43" s="11"/>
      <c r="O43" s="11"/>
      <c r="P43" s="11"/>
      <c r="Q43" s="11"/>
    </row>
    <row r="44" spans="3:17" s="21" customFormat="1">
      <c r="C44" s="34" t="s">
        <v>3113</v>
      </c>
      <c r="D44" s="34"/>
      <c r="E44" s="33"/>
      <c r="F44" s="33"/>
      <c r="G44" s="33"/>
      <c r="H44" s="33"/>
      <c r="I44" s="33"/>
      <c r="J44" s="33"/>
      <c r="K44" s="104"/>
      <c r="L44" s="33"/>
      <c r="M44" s="33"/>
      <c r="N44" s="33"/>
      <c r="O44" s="33"/>
      <c r="P44" s="33"/>
      <c r="Q44" s="33"/>
    </row>
    <row r="45" spans="3:17" s="21" customFormat="1">
      <c r="C45" s="12"/>
      <c r="D45" s="12"/>
      <c r="E45" s="12"/>
      <c r="F45" s="12"/>
      <c r="G45" s="7"/>
      <c r="H45" s="7"/>
      <c r="I45" s="7"/>
      <c r="J45" s="7"/>
      <c r="K45" s="103"/>
      <c r="L45" s="7"/>
      <c r="M45" s="22"/>
      <c r="N45" s="22"/>
      <c r="O45" s="22"/>
      <c r="P45" s="22"/>
      <c r="Q45" s="15"/>
    </row>
    <row r="46" spans="3:17" s="21" customFormat="1" ht="14.25" customHeight="1">
      <c r="C46" s="12"/>
      <c r="D46" s="80" t="s">
        <v>413</v>
      </c>
      <c r="E46" s="81"/>
      <c r="F46" s="81"/>
      <c r="G46" s="81"/>
      <c r="H46" s="81"/>
      <c r="I46" s="81"/>
      <c r="J46" s="81"/>
      <c r="K46" s="106"/>
      <c r="L46" s="81"/>
      <c r="M46" s="81"/>
      <c r="N46" s="81"/>
      <c r="O46" s="81"/>
      <c r="P46" s="81"/>
      <c r="Q46" s="81"/>
    </row>
    <row r="47" spans="3:17" s="21" customFormat="1">
      <c r="C47" s="12"/>
      <c r="D47" s="12"/>
      <c r="E47" s="12"/>
      <c r="F47" s="12"/>
      <c r="G47" s="7"/>
      <c r="H47" s="7"/>
      <c r="I47" s="7"/>
      <c r="J47" s="7"/>
      <c r="K47" s="103"/>
      <c r="L47" s="7"/>
      <c r="M47" s="22"/>
      <c r="N47" s="22"/>
      <c r="O47" s="22"/>
      <c r="P47" s="22"/>
      <c r="Q47" s="15"/>
    </row>
    <row r="48" spans="3:17" s="21" customFormat="1">
      <c r="C48" s="11"/>
      <c r="D48" s="20"/>
      <c r="E48" s="20"/>
      <c r="F48" s="11" t="s">
        <v>182</v>
      </c>
      <c r="G48" s="11" t="s">
        <v>205</v>
      </c>
      <c r="H48" s="20" t="s">
        <v>272</v>
      </c>
      <c r="I48" s="11" t="s">
        <v>3115</v>
      </c>
      <c r="J48" s="98" t="s">
        <v>417</v>
      </c>
      <c r="K48" s="98" t="s">
        <v>418</v>
      </c>
      <c r="L48" s="98" t="s">
        <v>419</v>
      </c>
      <c r="M48" s="21" t="s">
        <v>196</v>
      </c>
      <c r="N48" s="21" t="s">
        <v>3113</v>
      </c>
      <c r="Q48" s="7" t="s">
        <v>207</v>
      </c>
    </row>
    <row r="49" spans="4:17" s="21" customFormat="1">
      <c r="D49" s="20"/>
      <c r="E49" s="20"/>
      <c r="F49" s="11" t="s">
        <v>182</v>
      </c>
      <c r="G49" s="11" t="s">
        <v>205</v>
      </c>
      <c r="H49" s="20" t="s">
        <v>272</v>
      </c>
      <c r="I49" s="11" t="s">
        <v>3115</v>
      </c>
      <c r="J49" s="98" t="s">
        <v>417</v>
      </c>
      <c r="K49" s="98" t="s">
        <v>426</v>
      </c>
      <c r="L49" s="98" t="s">
        <v>427</v>
      </c>
      <c r="M49" s="21" t="s">
        <v>196</v>
      </c>
      <c r="N49" s="21" t="s">
        <v>3113</v>
      </c>
      <c r="Q49" s="7" t="s">
        <v>207</v>
      </c>
    </row>
    <row r="50" spans="4:17" s="21" customFormat="1">
      <c r="D50" s="20"/>
      <c r="E50" s="20"/>
      <c r="F50" s="11" t="s">
        <v>182</v>
      </c>
      <c r="G50" s="11" t="s">
        <v>205</v>
      </c>
      <c r="H50" s="20" t="s">
        <v>272</v>
      </c>
      <c r="I50" s="11" t="s">
        <v>3115</v>
      </c>
      <c r="J50" s="98" t="s">
        <v>417</v>
      </c>
      <c r="K50" s="98" t="s">
        <v>433</v>
      </c>
      <c r="L50" s="98" t="s">
        <v>434</v>
      </c>
      <c r="M50" s="21" t="s">
        <v>196</v>
      </c>
      <c r="N50" s="21" t="s">
        <v>3113</v>
      </c>
      <c r="Q50" s="7" t="s">
        <v>207</v>
      </c>
    </row>
    <row r="51" spans="4:17" s="21" customFormat="1">
      <c r="D51" s="20"/>
      <c r="E51" s="20"/>
      <c r="F51" s="11" t="s">
        <v>182</v>
      </c>
      <c r="G51" s="11" t="s">
        <v>205</v>
      </c>
      <c r="H51" s="20" t="s">
        <v>272</v>
      </c>
      <c r="I51" s="11" t="s">
        <v>3115</v>
      </c>
      <c r="J51" s="98" t="s">
        <v>417</v>
      </c>
      <c r="K51" s="98" t="s">
        <v>439</v>
      </c>
      <c r="L51" s="98" t="s">
        <v>440</v>
      </c>
      <c r="M51" s="21" t="s">
        <v>196</v>
      </c>
      <c r="N51" s="21" t="s">
        <v>3113</v>
      </c>
      <c r="Q51" s="7" t="s">
        <v>207</v>
      </c>
    </row>
    <row r="52" spans="4:17" s="21" customFormat="1">
      <c r="D52" s="20"/>
      <c r="E52" s="20"/>
      <c r="F52" s="11" t="s">
        <v>182</v>
      </c>
      <c r="G52" s="11" t="s">
        <v>205</v>
      </c>
      <c r="H52" s="20" t="s">
        <v>272</v>
      </c>
      <c r="I52" s="11" t="s">
        <v>3115</v>
      </c>
      <c r="J52" s="98" t="s">
        <v>417</v>
      </c>
      <c r="K52" s="98" t="s">
        <v>446</v>
      </c>
      <c r="L52" s="98" t="s">
        <v>447</v>
      </c>
      <c r="M52" s="21" t="s">
        <v>196</v>
      </c>
      <c r="N52" s="21" t="s">
        <v>3113</v>
      </c>
      <c r="Q52" s="7" t="s">
        <v>207</v>
      </c>
    </row>
    <row r="53" spans="4:17" s="21" customFormat="1">
      <c r="D53" s="20"/>
      <c r="E53" s="20"/>
      <c r="F53" s="11" t="s">
        <v>182</v>
      </c>
      <c r="G53" s="11" t="s">
        <v>205</v>
      </c>
      <c r="H53" s="20" t="s">
        <v>272</v>
      </c>
      <c r="I53" s="11" t="s">
        <v>3115</v>
      </c>
      <c r="J53" s="98" t="s">
        <v>417</v>
      </c>
      <c r="K53" s="98" t="s">
        <v>452</v>
      </c>
      <c r="L53" s="98" t="s">
        <v>453</v>
      </c>
      <c r="M53" s="21" t="s">
        <v>196</v>
      </c>
      <c r="N53" s="21" t="s">
        <v>3113</v>
      </c>
      <c r="Q53" s="7" t="s">
        <v>207</v>
      </c>
    </row>
    <row r="54" spans="4:17" s="21" customFormat="1">
      <c r="D54" s="20"/>
      <c r="E54" s="20"/>
      <c r="F54" s="11" t="s">
        <v>182</v>
      </c>
      <c r="G54" s="11" t="s">
        <v>205</v>
      </c>
      <c r="H54" s="20" t="s">
        <v>272</v>
      </c>
      <c r="I54" s="11" t="s">
        <v>3115</v>
      </c>
      <c r="J54" s="98" t="s">
        <v>417</v>
      </c>
      <c r="K54" s="98" t="s">
        <v>456</v>
      </c>
      <c r="L54" s="98" t="s">
        <v>457</v>
      </c>
      <c r="M54" s="21" t="s">
        <v>196</v>
      </c>
      <c r="N54" s="21" t="s">
        <v>3113</v>
      </c>
      <c r="Q54" s="7" t="s">
        <v>207</v>
      </c>
    </row>
    <row r="55" spans="4:17" s="21" customFormat="1">
      <c r="D55" s="20"/>
      <c r="E55" s="20"/>
      <c r="F55" s="11" t="s">
        <v>182</v>
      </c>
      <c r="G55" s="11" t="s">
        <v>205</v>
      </c>
      <c r="H55" s="20" t="s">
        <v>272</v>
      </c>
      <c r="I55" s="11" t="s">
        <v>3115</v>
      </c>
      <c r="J55" s="98" t="s">
        <v>417</v>
      </c>
      <c r="K55" s="98" t="s">
        <v>460</v>
      </c>
      <c r="L55" s="98" t="s">
        <v>461</v>
      </c>
      <c r="M55" s="21" t="s">
        <v>196</v>
      </c>
      <c r="N55" s="21" t="s">
        <v>3113</v>
      </c>
      <c r="Q55" s="7" t="s">
        <v>207</v>
      </c>
    </row>
    <row r="56" spans="4:17" s="21" customFormat="1">
      <c r="D56" s="15"/>
      <c r="E56" s="15"/>
      <c r="F56" s="113"/>
      <c r="G56" s="98"/>
      <c r="H56" s="98"/>
      <c r="I56" s="98"/>
      <c r="J56" s="98"/>
      <c r="K56" s="98"/>
      <c r="L56" s="98"/>
      <c r="M56" s="22"/>
      <c r="N56" s="22"/>
      <c r="O56" s="22"/>
      <c r="P56" s="22"/>
      <c r="Q56" s="15"/>
    </row>
    <row r="57" spans="4:17" s="21" customFormat="1" ht="14.25" customHeight="1">
      <c r="D57" s="80" t="s">
        <v>422</v>
      </c>
      <c r="E57" s="81"/>
      <c r="F57" s="81"/>
      <c r="G57" s="81"/>
      <c r="H57" s="81"/>
      <c r="I57" s="81"/>
      <c r="J57" s="81"/>
      <c r="K57" s="81"/>
      <c r="L57" s="81"/>
      <c r="M57" s="81"/>
      <c r="N57" s="81"/>
      <c r="O57" s="81"/>
      <c r="P57" s="81"/>
      <c r="Q57" s="81"/>
    </row>
    <row r="58" spans="4:17" s="21" customFormat="1">
      <c r="D58" s="15"/>
      <c r="E58" s="15"/>
      <c r="F58" s="113"/>
      <c r="G58" s="98"/>
      <c r="H58" s="98"/>
      <c r="I58" s="98"/>
      <c r="J58" s="98"/>
      <c r="K58" s="98"/>
      <c r="L58" s="98"/>
      <c r="M58" s="22"/>
      <c r="N58" s="22"/>
      <c r="O58" s="22"/>
      <c r="P58" s="22"/>
      <c r="Q58" s="15"/>
    </row>
    <row r="59" spans="4:17" s="21" customFormat="1">
      <c r="D59" s="20"/>
      <c r="E59" s="20"/>
      <c r="F59" s="11" t="s">
        <v>182</v>
      </c>
      <c r="G59" s="11" t="s">
        <v>205</v>
      </c>
      <c r="H59" s="20" t="s">
        <v>272</v>
      </c>
      <c r="I59" s="11" t="s">
        <v>422</v>
      </c>
      <c r="J59" s="98" t="s">
        <v>417</v>
      </c>
      <c r="K59" s="98" t="s">
        <v>418</v>
      </c>
      <c r="L59" s="98" t="s">
        <v>419</v>
      </c>
      <c r="M59" s="21" t="s">
        <v>196</v>
      </c>
      <c r="N59" s="21" t="s">
        <v>3113</v>
      </c>
      <c r="Q59" s="7" t="s">
        <v>207</v>
      </c>
    </row>
    <row r="60" spans="4:17" s="21" customFormat="1">
      <c r="D60" s="20"/>
      <c r="E60" s="20"/>
      <c r="F60" s="11" t="s">
        <v>182</v>
      </c>
      <c r="G60" s="11" t="s">
        <v>205</v>
      </c>
      <c r="H60" s="20" t="s">
        <v>272</v>
      </c>
      <c r="I60" s="11" t="s">
        <v>422</v>
      </c>
      <c r="J60" s="98" t="s">
        <v>417</v>
      </c>
      <c r="K60" s="98" t="s">
        <v>426</v>
      </c>
      <c r="L60" s="98" t="s">
        <v>427</v>
      </c>
      <c r="M60" s="21" t="s">
        <v>196</v>
      </c>
      <c r="N60" s="21" t="s">
        <v>3113</v>
      </c>
      <c r="Q60" s="7" t="s">
        <v>207</v>
      </c>
    </row>
    <row r="61" spans="4:17" s="21" customFormat="1">
      <c r="D61" s="20"/>
      <c r="E61" s="20"/>
      <c r="F61" s="11" t="s">
        <v>182</v>
      </c>
      <c r="G61" s="11" t="s">
        <v>205</v>
      </c>
      <c r="H61" s="20" t="s">
        <v>272</v>
      </c>
      <c r="I61" s="11" t="s">
        <v>422</v>
      </c>
      <c r="J61" s="98" t="s">
        <v>417</v>
      </c>
      <c r="K61" s="98" t="s">
        <v>433</v>
      </c>
      <c r="L61" s="98" t="s">
        <v>434</v>
      </c>
      <c r="M61" s="21" t="s">
        <v>196</v>
      </c>
      <c r="N61" s="21" t="s">
        <v>3113</v>
      </c>
      <c r="Q61" s="7" t="s">
        <v>207</v>
      </c>
    </row>
    <row r="62" spans="4:17" s="21" customFormat="1">
      <c r="D62" s="20"/>
      <c r="E62" s="20"/>
      <c r="F62" s="11" t="s">
        <v>182</v>
      </c>
      <c r="G62" s="11" t="s">
        <v>205</v>
      </c>
      <c r="H62" s="20" t="s">
        <v>272</v>
      </c>
      <c r="I62" s="11" t="s">
        <v>422</v>
      </c>
      <c r="J62" s="98" t="s">
        <v>417</v>
      </c>
      <c r="K62" s="98" t="s">
        <v>439</v>
      </c>
      <c r="L62" s="98" t="s">
        <v>440</v>
      </c>
      <c r="M62" s="21" t="s">
        <v>196</v>
      </c>
      <c r="N62" s="21" t="s">
        <v>3113</v>
      </c>
      <c r="Q62" s="7" t="s">
        <v>207</v>
      </c>
    </row>
    <row r="63" spans="4:17" s="21" customFormat="1">
      <c r="D63" s="20"/>
      <c r="E63" s="20"/>
      <c r="F63" s="11" t="s">
        <v>182</v>
      </c>
      <c r="G63" s="11" t="s">
        <v>205</v>
      </c>
      <c r="H63" s="20" t="s">
        <v>272</v>
      </c>
      <c r="I63" s="11" t="s">
        <v>422</v>
      </c>
      <c r="J63" s="98" t="s">
        <v>417</v>
      </c>
      <c r="K63" s="98" t="s">
        <v>446</v>
      </c>
      <c r="L63" s="98" t="s">
        <v>447</v>
      </c>
      <c r="M63" s="21" t="s">
        <v>196</v>
      </c>
      <c r="N63" s="21" t="s">
        <v>3113</v>
      </c>
      <c r="Q63" s="7" t="s">
        <v>207</v>
      </c>
    </row>
    <row r="64" spans="4:17" s="21" customFormat="1">
      <c r="D64" s="20"/>
      <c r="E64" s="20"/>
      <c r="F64" s="11" t="s">
        <v>182</v>
      </c>
      <c r="G64" s="11" t="s">
        <v>205</v>
      </c>
      <c r="H64" s="20" t="s">
        <v>272</v>
      </c>
      <c r="I64" s="11" t="s">
        <v>422</v>
      </c>
      <c r="J64" s="98" t="s">
        <v>417</v>
      </c>
      <c r="K64" s="98" t="s">
        <v>452</v>
      </c>
      <c r="L64" s="98" t="s">
        <v>453</v>
      </c>
      <c r="M64" s="21" t="s">
        <v>196</v>
      </c>
      <c r="N64" s="21" t="s">
        <v>3113</v>
      </c>
      <c r="Q64" s="7" t="s">
        <v>207</v>
      </c>
    </row>
    <row r="65" spans="3:17" s="21" customFormat="1">
      <c r="C65" s="11"/>
      <c r="D65" s="20"/>
      <c r="E65" s="20"/>
      <c r="F65" s="11" t="s">
        <v>182</v>
      </c>
      <c r="G65" s="11" t="s">
        <v>205</v>
      </c>
      <c r="H65" s="20" t="s">
        <v>272</v>
      </c>
      <c r="I65" s="11" t="s">
        <v>422</v>
      </c>
      <c r="J65" s="98" t="s">
        <v>417</v>
      </c>
      <c r="K65" s="98" t="s">
        <v>456</v>
      </c>
      <c r="L65" s="98" t="s">
        <v>457</v>
      </c>
      <c r="M65" s="21" t="s">
        <v>196</v>
      </c>
      <c r="N65" s="21" t="s">
        <v>3113</v>
      </c>
      <c r="Q65" s="7" t="s">
        <v>207</v>
      </c>
    </row>
    <row r="66" spans="3:17" s="21" customFormat="1">
      <c r="C66" s="11"/>
      <c r="D66" s="20"/>
      <c r="E66" s="20"/>
      <c r="F66" s="11" t="s">
        <v>182</v>
      </c>
      <c r="G66" s="11" t="s">
        <v>205</v>
      </c>
      <c r="H66" s="20" t="s">
        <v>272</v>
      </c>
      <c r="I66" s="11" t="s">
        <v>422</v>
      </c>
      <c r="J66" s="98" t="s">
        <v>417</v>
      </c>
      <c r="K66" s="98" t="s">
        <v>460</v>
      </c>
      <c r="L66" s="98" t="s">
        <v>461</v>
      </c>
      <c r="M66" s="21" t="s">
        <v>196</v>
      </c>
      <c r="N66" s="21" t="s">
        <v>3113</v>
      </c>
      <c r="Q66" s="7" t="s">
        <v>207</v>
      </c>
    </row>
    <row r="67" spans="3:17" s="21" customFormat="1">
      <c r="C67" s="11"/>
      <c r="D67" s="20"/>
      <c r="E67" s="20"/>
      <c r="F67" s="11"/>
      <c r="G67" s="11"/>
      <c r="H67" s="11"/>
      <c r="I67" s="11"/>
      <c r="J67" s="11"/>
      <c r="K67" s="11"/>
      <c r="L67" s="11"/>
      <c r="Q67" s="7"/>
    </row>
    <row r="68" spans="3:17" s="21" customFormat="1">
      <c r="C68" s="34" t="s">
        <v>3114</v>
      </c>
      <c r="D68" s="34"/>
      <c r="E68" s="33"/>
      <c r="F68" s="33"/>
      <c r="G68" s="33"/>
      <c r="H68" s="33"/>
      <c r="I68" s="33"/>
      <c r="J68" s="33"/>
      <c r="K68" s="33"/>
      <c r="L68" s="33"/>
      <c r="M68" s="33"/>
      <c r="N68" s="33"/>
      <c r="O68" s="33"/>
      <c r="P68" s="33"/>
      <c r="Q68" s="33"/>
    </row>
    <row r="69" spans="3:17" s="21" customFormat="1">
      <c r="C69" s="11"/>
      <c r="D69" s="11"/>
      <c r="E69" s="11"/>
      <c r="F69" s="11"/>
      <c r="G69" s="11"/>
      <c r="H69" s="11"/>
      <c r="I69" s="11"/>
      <c r="J69" s="11"/>
      <c r="K69" s="11"/>
      <c r="L69" s="11"/>
      <c r="M69" s="11"/>
      <c r="N69" s="11"/>
      <c r="O69" s="11"/>
      <c r="P69" s="11"/>
      <c r="Q69" s="11"/>
    </row>
    <row r="70" spans="3:17" s="21" customFormat="1" ht="14.25" customHeight="1">
      <c r="C70" s="12"/>
      <c r="D70" s="80" t="s">
        <v>413</v>
      </c>
      <c r="E70" s="81"/>
      <c r="F70" s="81"/>
      <c r="G70" s="81"/>
      <c r="H70" s="81"/>
      <c r="I70" s="81"/>
      <c r="J70" s="81"/>
      <c r="K70" s="81"/>
      <c r="L70" s="81"/>
      <c r="M70" s="81"/>
      <c r="N70" s="81"/>
      <c r="O70" s="81"/>
      <c r="P70" s="81"/>
      <c r="Q70" s="81"/>
    </row>
    <row r="71" spans="3:17" s="21" customFormat="1">
      <c r="C71" s="11"/>
      <c r="D71" s="11"/>
      <c r="E71" s="11"/>
      <c r="F71" s="11"/>
      <c r="G71" s="11"/>
      <c r="H71" s="11"/>
      <c r="I71" s="11"/>
      <c r="J71" s="11"/>
      <c r="K71" s="11"/>
      <c r="L71" s="11"/>
      <c r="M71" s="11"/>
      <c r="N71" s="11"/>
      <c r="O71" s="11"/>
      <c r="P71" s="11"/>
      <c r="Q71" s="11"/>
    </row>
    <row r="72" spans="3:17" s="21" customFormat="1">
      <c r="C72" s="11"/>
      <c r="D72" s="20"/>
      <c r="E72" s="20"/>
      <c r="F72" s="11" t="s">
        <v>182</v>
      </c>
      <c r="G72" s="11" t="s">
        <v>205</v>
      </c>
      <c r="H72" s="20" t="s">
        <v>421</v>
      </c>
      <c r="I72" s="11" t="s">
        <v>3115</v>
      </c>
      <c r="J72" s="112" t="s">
        <v>245</v>
      </c>
      <c r="K72" s="20" t="s">
        <v>446</v>
      </c>
      <c r="L72" s="98" t="s">
        <v>481</v>
      </c>
      <c r="M72" s="21" t="s">
        <v>196</v>
      </c>
      <c r="N72" s="21" t="s">
        <v>3114</v>
      </c>
      <c r="Q72" s="7" t="s">
        <v>207</v>
      </c>
    </row>
    <row r="73" spans="3:17" s="21" customFormat="1">
      <c r="C73" s="11"/>
      <c r="D73" s="20"/>
      <c r="E73" s="20"/>
      <c r="F73" s="11" t="s">
        <v>182</v>
      </c>
      <c r="G73" s="11" t="s">
        <v>205</v>
      </c>
      <c r="H73" s="20" t="s">
        <v>421</v>
      </c>
      <c r="I73" s="11" t="s">
        <v>3115</v>
      </c>
      <c r="J73" s="112" t="s">
        <v>245</v>
      </c>
      <c r="K73" s="20" t="s">
        <v>452</v>
      </c>
      <c r="L73" s="98" t="s">
        <v>3136</v>
      </c>
      <c r="M73" s="21" t="s">
        <v>196</v>
      </c>
      <c r="N73" s="21" t="s">
        <v>3114</v>
      </c>
      <c r="Q73" s="7" t="s">
        <v>207</v>
      </c>
    </row>
    <row r="74" spans="3:17" s="21" customFormat="1">
      <c r="C74" s="11"/>
      <c r="D74" s="20"/>
      <c r="E74" s="20"/>
      <c r="F74" s="11" t="s">
        <v>182</v>
      </c>
      <c r="G74" s="11" t="s">
        <v>205</v>
      </c>
      <c r="H74" s="20" t="s">
        <v>421</v>
      </c>
      <c r="I74" s="11" t="s">
        <v>3115</v>
      </c>
      <c r="J74" s="112" t="s">
        <v>245</v>
      </c>
      <c r="K74" s="20" t="s">
        <v>456</v>
      </c>
      <c r="L74" s="98" t="s">
        <v>3137</v>
      </c>
      <c r="M74" s="21" t="s">
        <v>196</v>
      </c>
      <c r="N74" s="21" t="s">
        <v>3114</v>
      </c>
      <c r="Q74" s="7" t="s">
        <v>207</v>
      </c>
    </row>
    <row r="75" spans="3:17" s="21" customFormat="1">
      <c r="C75" s="11"/>
      <c r="D75" s="11"/>
      <c r="E75" s="11"/>
      <c r="F75" s="11"/>
      <c r="G75" s="11"/>
      <c r="H75" s="11"/>
      <c r="I75" s="11"/>
      <c r="J75" s="112"/>
      <c r="K75" s="11"/>
      <c r="L75" s="11"/>
      <c r="M75" s="11"/>
      <c r="N75" s="11"/>
      <c r="O75" s="11"/>
      <c r="P75" s="11"/>
      <c r="Q75" s="11"/>
    </row>
    <row r="76" spans="3:17" s="21" customFormat="1" ht="14.25" customHeight="1">
      <c r="C76" s="12"/>
      <c r="D76" s="80" t="s">
        <v>422</v>
      </c>
      <c r="E76" s="81"/>
      <c r="F76" s="81"/>
      <c r="G76" s="81"/>
      <c r="H76" s="81"/>
      <c r="I76" s="81"/>
      <c r="J76" s="81"/>
      <c r="K76" s="81"/>
      <c r="L76" s="81"/>
      <c r="M76" s="81"/>
      <c r="N76" s="81"/>
      <c r="O76" s="81"/>
      <c r="P76" s="81"/>
      <c r="Q76" s="81"/>
    </row>
    <row r="77" spans="3:17" s="21" customFormat="1">
      <c r="C77" s="11"/>
      <c r="D77" s="11"/>
      <c r="E77" s="11"/>
      <c r="F77" s="11"/>
      <c r="G77" s="11"/>
      <c r="H77" s="11"/>
      <c r="I77" s="11"/>
      <c r="J77" s="112"/>
      <c r="K77" s="11"/>
      <c r="L77" s="11"/>
      <c r="M77" s="11"/>
      <c r="N77" s="11"/>
      <c r="O77" s="11"/>
      <c r="P77" s="11"/>
      <c r="Q77" s="11"/>
    </row>
    <row r="78" spans="3:17" s="21" customFormat="1">
      <c r="C78" s="11"/>
      <c r="D78" s="20"/>
      <c r="E78" s="20"/>
      <c r="F78" s="11" t="s">
        <v>182</v>
      </c>
      <c r="G78" s="11" t="s">
        <v>205</v>
      </c>
      <c r="H78" s="20" t="s">
        <v>421</v>
      </c>
      <c r="I78" s="11" t="s">
        <v>422</v>
      </c>
      <c r="J78" s="112" t="s">
        <v>245</v>
      </c>
      <c r="K78" s="20" t="s">
        <v>446</v>
      </c>
      <c r="L78" s="98" t="s">
        <v>481</v>
      </c>
      <c r="M78" s="21" t="s">
        <v>196</v>
      </c>
      <c r="N78" s="21" t="s">
        <v>3114</v>
      </c>
      <c r="Q78" s="7" t="s">
        <v>207</v>
      </c>
    </row>
    <row r="79" spans="3:17" s="21" customFormat="1">
      <c r="C79" s="11"/>
      <c r="D79" s="20"/>
      <c r="E79" s="20"/>
      <c r="F79" s="11" t="s">
        <v>182</v>
      </c>
      <c r="G79" s="11" t="s">
        <v>205</v>
      </c>
      <c r="H79" s="20" t="s">
        <v>421</v>
      </c>
      <c r="I79" s="11" t="s">
        <v>422</v>
      </c>
      <c r="J79" s="112" t="s">
        <v>245</v>
      </c>
      <c r="K79" s="20" t="s">
        <v>452</v>
      </c>
      <c r="L79" s="98" t="s">
        <v>3136</v>
      </c>
      <c r="M79" s="21" t="s">
        <v>196</v>
      </c>
      <c r="N79" s="21" t="s">
        <v>3114</v>
      </c>
      <c r="Q79" s="7" t="s">
        <v>207</v>
      </c>
    </row>
    <row r="80" spans="3:17" s="21" customFormat="1">
      <c r="C80" s="11"/>
      <c r="D80" s="20"/>
      <c r="E80" s="20"/>
      <c r="F80" s="11" t="s">
        <v>182</v>
      </c>
      <c r="G80" s="11" t="s">
        <v>205</v>
      </c>
      <c r="H80" s="20" t="s">
        <v>421</v>
      </c>
      <c r="I80" s="11" t="s">
        <v>422</v>
      </c>
      <c r="J80" s="112" t="s">
        <v>245</v>
      </c>
      <c r="K80" s="20" t="s">
        <v>456</v>
      </c>
      <c r="L80" s="98" t="s">
        <v>3137</v>
      </c>
      <c r="M80" s="21" t="s">
        <v>196</v>
      </c>
      <c r="N80" s="21" t="s">
        <v>3114</v>
      </c>
      <c r="Q80" s="7" t="s">
        <v>207</v>
      </c>
    </row>
    <row r="82" spans="2:17" s="21" customFormat="1" ht="18">
      <c r="B82" s="28" t="s">
        <v>3121</v>
      </c>
      <c r="C82" s="27"/>
      <c r="D82" s="27"/>
      <c r="E82" s="27"/>
      <c r="F82" s="27"/>
      <c r="G82" s="27"/>
      <c r="H82" s="27"/>
      <c r="I82" s="27"/>
      <c r="J82" s="27"/>
      <c r="K82" s="27"/>
      <c r="L82" s="27"/>
      <c r="M82" s="27"/>
      <c r="N82" s="27"/>
      <c r="O82" s="27"/>
      <c r="P82" s="27"/>
      <c r="Q82" s="27"/>
    </row>
    <row r="83" spans="2:17" s="21" customFormat="1" ht="13.4" customHeight="1">
      <c r="B83" s="11"/>
      <c r="C83" s="11"/>
      <c r="D83" s="11"/>
      <c r="E83" s="11"/>
      <c r="F83" s="11"/>
      <c r="G83" s="11"/>
      <c r="H83" s="11"/>
      <c r="I83" s="11"/>
      <c r="J83" s="11"/>
      <c r="K83" s="11"/>
      <c r="L83" s="11"/>
      <c r="M83" s="11"/>
      <c r="N83" s="11"/>
      <c r="O83" s="11"/>
      <c r="P83" s="11"/>
      <c r="Q83" s="11"/>
    </row>
    <row r="84" spans="2:17" s="21" customFormat="1" ht="14.25" customHeight="1">
      <c r="B84" s="12"/>
      <c r="C84" s="12"/>
      <c r="D84" s="80" t="s">
        <v>3122</v>
      </c>
      <c r="E84" s="81"/>
      <c r="F84" s="81"/>
      <c r="G84" s="81"/>
      <c r="H84" s="81"/>
      <c r="I84" s="81"/>
      <c r="J84" s="81"/>
      <c r="K84" s="81"/>
      <c r="L84" s="81"/>
      <c r="M84" s="81"/>
      <c r="N84" s="81"/>
      <c r="O84" s="81"/>
      <c r="P84" s="81"/>
      <c r="Q84" s="81"/>
    </row>
    <row r="85" spans="2:17" s="21" customFormat="1" ht="13.4" customHeight="1">
      <c r="B85" s="11"/>
      <c r="C85" s="11"/>
      <c r="D85" s="11"/>
      <c r="E85" s="11"/>
      <c r="F85" s="11"/>
      <c r="G85" s="11"/>
      <c r="H85" s="11"/>
      <c r="I85" s="11"/>
      <c r="J85" s="11"/>
      <c r="K85" s="11"/>
      <c r="L85" s="11"/>
      <c r="M85" s="11"/>
      <c r="N85" s="11"/>
      <c r="O85" s="11"/>
      <c r="P85" s="11"/>
      <c r="Q85" s="11"/>
    </row>
    <row r="86" spans="2:17" s="21" customFormat="1" ht="13.4" customHeight="1">
      <c r="B86" s="8"/>
      <c r="C86" s="8"/>
      <c r="D86" s="20"/>
      <c r="E86" s="20"/>
      <c r="F86" s="20" t="s">
        <v>182</v>
      </c>
      <c r="G86" s="7" t="s">
        <v>205</v>
      </c>
      <c r="H86" s="20"/>
      <c r="I86" s="7" t="s">
        <v>3138</v>
      </c>
      <c r="J86" s="20"/>
      <c r="K86" s="102"/>
      <c r="L86" s="20"/>
      <c r="M86" s="21" t="s">
        <v>222</v>
      </c>
      <c r="N86" s="21" t="s">
        <v>3124</v>
      </c>
      <c r="Q86" s="7" t="s">
        <v>207</v>
      </c>
    </row>
    <row r="87" spans="2:17" s="21" customFormat="1" ht="13.4" customHeight="1">
      <c r="B87" s="11"/>
      <c r="C87" s="11"/>
      <c r="D87" s="15"/>
      <c r="E87" s="15"/>
      <c r="F87" s="11"/>
      <c r="G87" s="11"/>
      <c r="H87" s="11"/>
      <c r="I87" s="83"/>
      <c r="J87" s="11"/>
      <c r="K87" s="92"/>
      <c r="L87" s="11"/>
      <c r="M87" s="11"/>
      <c r="N87" s="11"/>
      <c r="O87" s="11"/>
      <c r="P87" s="11"/>
      <c r="Q87" s="11"/>
    </row>
    <row r="88" spans="2:17" s="21" customFormat="1" ht="14.25" customHeight="1">
      <c r="B88" s="12"/>
      <c r="C88" s="12"/>
      <c r="D88" s="80" t="s">
        <v>3125</v>
      </c>
      <c r="E88" s="81"/>
      <c r="F88" s="81"/>
      <c r="G88" s="81"/>
      <c r="H88" s="81"/>
      <c r="I88" s="81"/>
      <c r="J88" s="81"/>
      <c r="K88" s="81"/>
      <c r="L88" s="81"/>
      <c r="M88" s="81"/>
      <c r="N88" s="81"/>
      <c r="O88" s="81"/>
      <c r="P88" s="81"/>
      <c r="Q88" s="81"/>
    </row>
    <row r="89" spans="2:17" s="21" customFormat="1" ht="13.4" customHeight="1">
      <c r="B89" s="11"/>
      <c r="C89" s="11"/>
      <c r="D89" s="11"/>
      <c r="E89" s="11"/>
      <c r="F89" s="11"/>
      <c r="G89" s="11"/>
      <c r="H89" s="11"/>
      <c r="I89" s="11"/>
      <c r="J89" s="11"/>
      <c r="K89" s="11"/>
      <c r="L89" s="11"/>
      <c r="M89" s="11"/>
      <c r="N89" s="11"/>
      <c r="O89" s="11"/>
      <c r="P89" s="11"/>
      <c r="Q89" s="11"/>
    </row>
    <row r="90" spans="2:17" s="21" customFormat="1" ht="13.4" customHeight="1">
      <c r="B90" s="8"/>
      <c r="C90" s="8"/>
      <c r="D90" s="20"/>
      <c r="E90" s="20"/>
      <c r="F90" s="20" t="s">
        <v>182</v>
      </c>
      <c r="G90" s="7" t="s">
        <v>205</v>
      </c>
      <c r="H90" s="20"/>
      <c r="I90" s="7" t="s">
        <v>3138</v>
      </c>
      <c r="J90" s="20"/>
      <c r="K90" s="102"/>
      <c r="L90" s="20"/>
      <c r="M90" s="21" t="s">
        <v>222</v>
      </c>
      <c r="N90" s="21" t="s">
        <v>3126</v>
      </c>
      <c r="Q90" s="7" t="s">
        <v>207</v>
      </c>
    </row>
    <row r="91" spans="2:17" s="21" customFormat="1">
      <c r="B91" s="11"/>
      <c r="C91" s="11"/>
      <c r="D91" s="11"/>
      <c r="E91" s="11"/>
      <c r="F91" s="11"/>
      <c r="G91" s="11"/>
      <c r="H91" s="11"/>
      <c r="I91" s="11"/>
      <c r="J91" s="11"/>
      <c r="K91" s="11"/>
      <c r="L91" s="11"/>
      <c r="M91" s="11"/>
      <c r="N91" s="11"/>
      <c r="O91" s="11"/>
      <c r="P91" s="11"/>
      <c r="Q91" s="11"/>
    </row>
    <row r="92" spans="2:17" s="21" customFormat="1" ht="14.25" customHeight="1">
      <c r="B92" s="12"/>
      <c r="C92" s="12"/>
      <c r="D92" s="80" t="s">
        <v>3127</v>
      </c>
      <c r="E92" s="81"/>
      <c r="F92" s="81"/>
      <c r="G92" s="81"/>
      <c r="H92" s="81"/>
      <c r="I92" s="81"/>
      <c r="J92" s="81"/>
      <c r="K92" s="81"/>
      <c r="L92" s="81"/>
      <c r="M92" s="81"/>
      <c r="N92" s="81"/>
      <c r="O92" s="81"/>
      <c r="P92" s="81"/>
      <c r="Q92" s="81"/>
    </row>
    <row r="93" spans="2:17" s="21" customFormat="1" ht="13.4" customHeight="1">
      <c r="B93" s="11"/>
      <c r="C93" s="11"/>
      <c r="D93" s="11"/>
      <c r="E93" s="11"/>
      <c r="F93" s="11"/>
      <c r="G93" s="11"/>
      <c r="H93" s="11"/>
      <c r="I93" s="11"/>
      <c r="J93" s="11"/>
      <c r="K93" s="11"/>
      <c r="L93" s="11"/>
      <c r="M93" s="11"/>
      <c r="N93" s="11"/>
      <c r="O93" s="11"/>
      <c r="P93" s="11"/>
      <c r="Q93" s="11"/>
    </row>
    <row r="94" spans="2:17" s="21" customFormat="1" ht="13.4" customHeight="1">
      <c r="B94" s="8"/>
      <c r="C94" s="8"/>
      <c r="D94" s="20"/>
      <c r="E94" s="20"/>
      <c r="F94" s="20" t="s">
        <v>182</v>
      </c>
      <c r="G94" s="7" t="s">
        <v>205</v>
      </c>
      <c r="H94" s="20"/>
      <c r="I94" s="7" t="s">
        <v>3138</v>
      </c>
      <c r="J94" s="20"/>
      <c r="K94" s="102"/>
      <c r="L94" s="20"/>
      <c r="M94" s="21" t="s">
        <v>222</v>
      </c>
      <c r="N94" s="21" t="s">
        <v>3139</v>
      </c>
      <c r="Q94" s="7" t="s">
        <v>207</v>
      </c>
    </row>
    <row r="95" spans="2:17" s="21" customFormat="1">
      <c r="B95" s="11"/>
      <c r="C95" s="11"/>
      <c r="D95" s="11"/>
      <c r="E95" s="11"/>
      <c r="F95" s="11"/>
      <c r="G95" s="11"/>
      <c r="H95" s="11"/>
      <c r="I95" s="11"/>
      <c r="J95" s="11"/>
      <c r="K95" s="11"/>
      <c r="L95" s="11"/>
      <c r="M95" s="11"/>
      <c r="N95" s="11"/>
      <c r="O95" s="11"/>
      <c r="P95" s="11"/>
      <c r="Q95" s="11"/>
    </row>
    <row r="96" spans="2:17" s="21" customFormat="1" ht="14.25" customHeight="1">
      <c r="B96" s="12"/>
      <c r="C96" s="12"/>
      <c r="D96" s="80" t="s">
        <v>3129</v>
      </c>
      <c r="E96" s="81"/>
      <c r="F96" s="81"/>
      <c r="G96" s="81"/>
      <c r="H96" s="81"/>
      <c r="I96" s="81"/>
      <c r="J96" s="81"/>
      <c r="K96" s="81"/>
      <c r="L96" s="81"/>
      <c r="M96" s="81"/>
      <c r="N96" s="81"/>
      <c r="O96" s="81"/>
      <c r="P96" s="81"/>
      <c r="Q96" s="81"/>
    </row>
    <row r="98" spans="2:22" s="21" customFormat="1" ht="13.4" customHeight="1">
      <c r="B98" s="8"/>
      <c r="C98" s="8"/>
      <c r="D98" s="20"/>
      <c r="E98" s="20"/>
      <c r="F98" s="20" t="s">
        <v>182</v>
      </c>
      <c r="G98" s="7" t="s">
        <v>205</v>
      </c>
      <c r="H98" s="20"/>
      <c r="I98" s="7" t="s">
        <v>3138</v>
      </c>
      <c r="J98" s="20"/>
      <c r="K98" s="102"/>
      <c r="L98" s="20"/>
      <c r="M98" s="21" t="s">
        <v>222</v>
      </c>
      <c r="N98" s="21" t="s">
        <v>3130</v>
      </c>
      <c r="Q98" s="7" t="s">
        <v>207</v>
      </c>
      <c r="R98" s="1223"/>
      <c r="S98" s="1223"/>
      <c r="T98" s="1223"/>
      <c r="U98" s="389"/>
      <c r="V98" s="389"/>
    </row>
    <row r="99" spans="2:22" s="21" customFormat="1">
      <c r="B99" s="11"/>
      <c r="C99" s="11"/>
      <c r="D99" s="11"/>
      <c r="E99" s="11"/>
      <c r="F99" s="11"/>
      <c r="G99" s="11"/>
      <c r="H99" s="11"/>
      <c r="I99" s="11"/>
      <c r="J99" s="11"/>
      <c r="K99" s="11"/>
      <c r="L99" s="11"/>
      <c r="M99" s="11"/>
      <c r="N99" s="11"/>
      <c r="O99" s="11"/>
      <c r="P99" s="11"/>
      <c r="Q99" s="11"/>
      <c r="R99" s="11"/>
      <c r="S99" s="11"/>
      <c r="T99" s="11"/>
      <c r="U99" s="11"/>
      <c r="V99" s="11"/>
    </row>
    <row r="100" spans="2:22" s="21" customFormat="1" ht="14.25" customHeight="1">
      <c r="B100" s="12"/>
      <c r="C100" s="12"/>
      <c r="D100" s="80" t="s">
        <v>3131</v>
      </c>
      <c r="E100" s="81"/>
      <c r="F100" s="81"/>
      <c r="G100" s="81"/>
      <c r="H100" s="81"/>
      <c r="I100" s="81"/>
      <c r="J100" s="81"/>
      <c r="K100" s="81"/>
      <c r="L100" s="81"/>
      <c r="M100" s="81"/>
      <c r="N100" s="81"/>
      <c r="O100" s="81"/>
      <c r="P100" s="81"/>
      <c r="Q100" s="81"/>
      <c r="R100" s="81"/>
      <c r="S100" s="81"/>
      <c r="T100" s="81"/>
      <c r="U100" s="81"/>
      <c r="V100" s="81"/>
    </row>
    <row r="101" spans="2:22" s="21" customFormat="1" ht="13.4" customHeight="1">
      <c r="B101" s="11"/>
      <c r="C101" s="11"/>
      <c r="D101" s="11"/>
      <c r="E101" s="11"/>
      <c r="F101" s="11"/>
      <c r="G101" s="11"/>
      <c r="H101" s="11"/>
      <c r="I101" s="11"/>
      <c r="J101" s="11"/>
      <c r="K101" s="11"/>
      <c r="L101" s="11"/>
      <c r="M101" s="11"/>
      <c r="N101" s="11"/>
      <c r="O101" s="11"/>
      <c r="P101" s="11"/>
      <c r="Q101" s="11"/>
      <c r="R101" s="11"/>
      <c r="S101" s="11"/>
      <c r="T101" s="11"/>
      <c r="U101" s="11"/>
      <c r="V101" s="11"/>
    </row>
    <row r="102" spans="2:22" s="21" customFormat="1" ht="13.4" customHeight="1">
      <c r="B102" s="8"/>
      <c r="C102" s="8"/>
      <c r="D102" s="15"/>
      <c r="E102" s="15"/>
      <c r="F102" s="20" t="s">
        <v>182</v>
      </c>
      <c r="G102" s="11" t="s">
        <v>205</v>
      </c>
      <c r="H102" s="20"/>
      <c r="I102" s="7" t="s">
        <v>3138</v>
      </c>
      <c r="J102" s="26"/>
      <c r="K102" s="20"/>
      <c r="L102" s="26"/>
      <c r="M102" s="21" t="s">
        <v>222</v>
      </c>
      <c r="N102" s="11" t="s">
        <v>3132</v>
      </c>
      <c r="Q102" s="7" t="s">
        <v>1692</v>
      </c>
      <c r="R102" s="354" t="str">
        <f>IFERROR(SUM(R48:R55,R59:R66)/SUM(R72:R74,R78:R80),"")</f>
        <v/>
      </c>
      <c r="S102" s="354" t="str">
        <f t="shared" ref="S102:V102" si="1">IFERROR(SUM(S48:S55,S59:S66)/SUM(S72:S74,S78:S80),"")</f>
        <v/>
      </c>
      <c r="T102" s="354" t="str">
        <f t="shared" si="1"/>
        <v/>
      </c>
      <c r="U102" s="354" t="str">
        <f t="shared" si="1"/>
        <v/>
      </c>
      <c r="V102" s="354" t="str">
        <f t="shared" si="1"/>
        <v/>
      </c>
    </row>
    <row r="103" spans="2:22" s="21" customFormat="1">
      <c r="B103" s="11"/>
      <c r="C103" s="11"/>
      <c r="D103" s="11"/>
      <c r="E103" s="11"/>
      <c r="F103" s="11"/>
      <c r="G103" s="11"/>
      <c r="H103" s="11"/>
      <c r="I103" s="11"/>
      <c r="J103" s="11"/>
      <c r="K103" s="11"/>
      <c r="L103" s="11"/>
      <c r="M103" s="11"/>
      <c r="N103" s="11"/>
      <c r="O103" s="11"/>
      <c r="P103" s="11"/>
      <c r="Q103" s="11"/>
      <c r="R103" s="11"/>
      <c r="S103" s="11"/>
      <c r="T103" s="11"/>
      <c r="U103" s="11"/>
      <c r="V103" s="11"/>
    </row>
    <row r="104" spans="2:22" s="27" customFormat="1" ht="18">
      <c r="B104" s="28" t="s">
        <v>3143</v>
      </c>
    </row>
    <row r="106" spans="2:22">
      <c r="F106" s="11" t="s">
        <v>205</v>
      </c>
      <c r="G106" s="11" t="s">
        <v>2986</v>
      </c>
      <c r="M106" s="11" t="s">
        <v>184</v>
      </c>
      <c r="Q106" s="11" t="s">
        <v>185</v>
      </c>
      <c r="R106" s="727"/>
      <c r="S106" s="727"/>
      <c r="T106" s="727"/>
      <c r="U106" s="727"/>
      <c r="V106" s="727"/>
    </row>
    <row r="107" spans="2:22">
      <c r="F107" s="11" t="s">
        <v>205</v>
      </c>
      <c r="G107" s="11" t="s">
        <v>2987</v>
      </c>
      <c r="M107" s="11" t="s">
        <v>184</v>
      </c>
      <c r="Q107" s="11" t="s">
        <v>185</v>
      </c>
      <c r="R107" s="727"/>
      <c r="S107" s="727"/>
      <c r="T107" s="727"/>
      <c r="U107" s="727"/>
      <c r="V107" s="727"/>
    </row>
    <row r="109" spans="2:22">
      <c r="F109" s="11" t="s">
        <v>205</v>
      </c>
      <c r="G109" s="11" t="s">
        <v>2986</v>
      </c>
      <c r="M109" s="11" t="s">
        <v>196</v>
      </c>
      <c r="N109" s="11" t="s">
        <v>2991</v>
      </c>
      <c r="Q109" s="11" t="s">
        <v>207</v>
      </c>
      <c r="R109" s="1223"/>
      <c r="S109" s="1223"/>
      <c r="T109" s="1223"/>
      <c r="U109" s="389"/>
      <c r="V109" s="389"/>
    </row>
    <row r="110" spans="2:22">
      <c r="F110" s="11" t="s">
        <v>205</v>
      </c>
      <c r="G110" s="11" t="s">
        <v>2987</v>
      </c>
      <c r="M110" s="11" t="s">
        <v>196</v>
      </c>
      <c r="N110" s="11" t="s">
        <v>2991</v>
      </c>
      <c r="Q110" s="11" t="s">
        <v>207</v>
      </c>
      <c r="R110" s="1315"/>
      <c r="S110" s="1315"/>
      <c r="T110" s="1315"/>
      <c r="U110" s="389"/>
      <c r="V110" s="389"/>
    </row>
    <row r="111" spans="2:22">
      <c r="M111" s="11" t="s">
        <v>2364</v>
      </c>
      <c r="R111" s="354" t="b">
        <f>SUM(R106:R107)=R13</f>
        <v>1</v>
      </c>
      <c r="S111" s="354" t="b">
        <f>SUM(S106:S107)=S13</f>
        <v>1</v>
      </c>
      <c r="T111" s="354" t="b">
        <f>SUM(T106:T107)=T13</f>
        <v>1</v>
      </c>
      <c r="U111" s="354" t="b">
        <f>SUM(U106:U107)=U13</f>
        <v>1</v>
      </c>
      <c r="V111" s="354" t="b">
        <f>SUM(V106:V107)=V13</f>
        <v>1</v>
      </c>
    </row>
    <row r="113" spans="2:2" s="21" customFormat="1" ht="18">
      <c r="B113"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6CBCE0B3-DB3F-4926-9FBB-6BD3A4BDD2EF}">
            <xm:f>Cover!$E$15&lt;&gt;R$6</xm:f>
            <x14:dxf>
              <fill>
                <patternFill>
                  <bgColor theme="0" tint="-0.24994659260841701"/>
                </patternFill>
              </fill>
            </x14:dxf>
          </x14:cfRule>
          <x14:cfRule type="expression" priority="6" id="{118765B2-11E5-4204-BFF3-05A5B401C1AB}">
            <xm:f>Cover!$E$15=R$6</xm:f>
            <x14:dxf>
              <fill>
                <patternFill>
                  <bgColor theme="7" tint="0.59996337778862885"/>
                </patternFill>
              </fill>
            </x14:dxf>
          </x14:cfRule>
          <xm:sqref>R24:V31</xm:sqref>
        </x14:conditionalFormatting>
        <x14:conditionalFormatting xmlns:xm="http://schemas.microsoft.com/office/excel/2006/main">
          <x14:cfRule type="expression" priority="7" id="{90F835DA-2FEB-44D9-8F3D-DE5281D64B31}">
            <xm:f>Cover!$E$15&lt;&gt;R$6</xm:f>
            <x14:dxf>
              <fill>
                <patternFill>
                  <bgColor theme="0" tint="-0.24994659260841701"/>
                </patternFill>
              </fill>
            </x14:dxf>
          </x14:cfRule>
          <x14:cfRule type="expression" priority="8" id="{EBA8877C-0539-45CC-9E01-60F9FA92F5DC}">
            <xm:f>Cover!$E$15=R$6</xm:f>
            <x14:dxf>
              <fill>
                <patternFill>
                  <bgColor theme="7" tint="0.59996337778862885"/>
                </patternFill>
              </fill>
            </x14:dxf>
          </x14:cfRule>
          <xm:sqref>R35:V42</xm:sqref>
        </x14:conditionalFormatting>
        <x14:conditionalFormatting xmlns:xm="http://schemas.microsoft.com/office/excel/2006/main">
          <x14:cfRule type="expression" priority="23" id="{31235ED7-D965-4BD7-ACA5-820EB8B79E3D}">
            <xm:f>Cover!$E$15&lt;&gt;R$6</xm:f>
            <x14:dxf>
              <fill>
                <patternFill>
                  <bgColor theme="0" tint="-0.24994659260841701"/>
                </patternFill>
              </fill>
            </x14:dxf>
          </x14:cfRule>
          <x14:cfRule type="expression" priority="24" id="{D6A45A57-064F-403F-A1B3-5A3D8E2CA611}">
            <xm:f>Cover!$E$15=R$6</xm:f>
            <x14:dxf>
              <fill>
                <patternFill>
                  <bgColor theme="7" tint="0.59996337778862885"/>
                </patternFill>
              </fill>
            </x14:dxf>
          </x14:cfRule>
          <xm:sqref>R48:V55</xm:sqref>
        </x14:conditionalFormatting>
        <x14:conditionalFormatting xmlns:xm="http://schemas.microsoft.com/office/excel/2006/main">
          <x14:cfRule type="expression" priority="21" id="{F630FDF8-EC53-4497-9B77-424ED208FF46}">
            <xm:f>Cover!$E$15&lt;&gt;R$6</xm:f>
            <x14:dxf>
              <fill>
                <patternFill>
                  <bgColor theme="0" tint="-0.24994659260841701"/>
                </patternFill>
              </fill>
            </x14:dxf>
          </x14:cfRule>
          <x14:cfRule type="expression" priority="22" id="{8A996E8A-33D8-4A7B-8CC2-DC5C2E2E6869}">
            <xm:f>Cover!$E$15=R$6</xm:f>
            <x14:dxf>
              <fill>
                <patternFill>
                  <bgColor theme="7" tint="0.59996337778862885"/>
                </patternFill>
              </fill>
            </x14:dxf>
          </x14:cfRule>
          <xm:sqref>R59:V66</xm:sqref>
        </x14:conditionalFormatting>
        <x14:conditionalFormatting xmlns:xm="http://schemas.microsoft.com/office/excel/2006/main">
          <x14:cfRule type="expression" priority="19" id="{62079447-F85A-4BA5-B4A2-9A32517D83D6}">
            <xm:f>Cover!$E$15&lt;&gt;R$6</xm:f>
            <x14:dxf>
              <fill>
                <patternFill>
                  <bgColor theme="0" tint="-0.24994659260841701"/>
                </patternFill>
              </fill>
            </x14:dxf>
          </x14:cfRule>
          <x14:cfRule type="expression" priority="20" id="{5E96EA07-1177-4210-8428-33957E51AA3C}">
            <xm:f>Cover!$E$15=R$6</xm:f>
            <x14:dxf>
              <fill>
                <patternFill>
                  <bgColor theme="7" tint="0.59996337778862885"/>
                </patternFill>
              </fill>
            </x14:dxf>
          </x14:cfRule>
          <xm:sqref>R72:V74</xm:sqref>
        </x14:conditionalFormatting>
        <x14:conditionalFormatting xmlns:xm="http://schemas.microsoft.com/office/excel/2006/main">
          <x14:cfRule type="expression" priority="17" id="{5AD5B160-5A10-4587-A819-5AEF651B53EC}">
            <xm:f>Cover!$E$15&lt;&gt;R$6</xm:f>
            <x14:dxf>
              <fill>
                <patternFill>
                  <bgColor theme="0" tint="-0.24994659260841701"/>
                </patternFill>
              </fill>
            </x14:dxf>
          </x14:cfRule>
          <x14:cfRule type="expression" priority="18" id="{0C3307D2-08A6-4F59-8C8F-958E879701A6}">
            <xm:f>Cover!$E$15=R$6</xm:f>
            <x14:dxf>
              <fill>
                <patternFill>
                  <bgColor theme="7" tint="0.59996337778862885"/>
                </patternFill>
              </fill>
            </x14:dxf>
          </x14:cfRule>
          <xm:sqref>R78:V80</xm:sqref>
        </x14:conditionalFormatting>
        <x14:conditionalFormatting xmlns:xm="http://schemas.microsoft.com/office/excel/2006/main">
          <x14:cfRule type="expression" priority="15" id="{B0BE7939-6EA4-46A0-8599-2A736B8FFB49}">
            <xm:f>Cover!$E$15&lt;&gt;R$6</xm:f>
            <x14:dxf>
              <fill>
                <patternFill>
                  <bgColor theme="0" tint="-0.24994659260841701"/>
                </patternFill>
              </fill>
            </x14:dxf>
          </x14:cfRule>
          <x14:cfRule type="expression" priority="16" id="{27CEB4B3-67DE-4D73-9833-211898B7139C}">
            <xm:f>Cover!$E$15=R$6</xm:f>
            <x14:dxf>
              <fill>
                <patternFill>
                  <bgColor theme="7" tint="0.59996337778862885"/>
                </patternFill>
              </fill>
            </x14:dxf>
          </x14:cfRule>
          <xm:sqref>R86:V86</xm:sqref>
        </x14:conditionalFormatting>
        <x14:conditionalFormatting xmlns:xm="http://schemas.microsoft.com/office/excel/2006/main">
          <x14:cfRule type="expression" priority="13" id="{09E28A04-64FC-420A-97C5-2DEC0120F086}">
            <xm:f>Cover!$E$15&lt;&gt;R$6</xm:f>
            <x14:dxf>
              <fill>
                <patternFill>
                  <bgColor theme="0" tint="-0.24994659260841701"/>
                </patternFill>
              </fill>
            </x14:dxf>
          </x14:cfRule>
          <x14:cfRule type="expression" priority="14" id="{F599FE72-9AB1-46E9-B3FC-EE128AA3E000}">
            <xm:f>Cover!$E$15=R$6</xm:f>
            <x14:dxf>
              <fill>
                <patternFill>
                  <bgColor theme="7" tint="0.59996337778862885"/>
                </patternFill>
              </fill>
            </x14:dxf>
          </x14:cfRule>
          <xm:sqref>R90:V90</xm:sqref>
        </x14:conditionalFormatting>
        <x14:conditionalFormatting xmlns:xm="http://schemas.microsoft.com/office/excel/2006/main">
          <x14:cfRule type="expression" priority="11" id="{57813124-3CE3-44BE-AAC2-8CF6DAE30A93}">
            <xm:f>Cover!$E$15&lt;&gt;R$6</xm:f>
            <x14:dxf>
              <fill>
                <patternFill>
                  <bgColor theme="0" tint="-0.24994659260841701"/>
                </patternFill>
              </fill>
            </x14:dxf>
          </x14:cfRule>
          <x14:cfRule type="expression" priority="12" id="{B23D6D4E-1D78-4F90-9CF6-0C88E9C10C56}">
            <xm:f>Cover!$E$15=R$6</xm:f>
            <x14:dxf>
              <fill>
                <patternFill>
                  <bgColor theme="7" tint="0.59996337778862885"/>
                </patternFill>
              </fill>
            </x14:dxf>
          </x14:cfRule>
          <xm:sqref>R94:V94</xm:sqref>
        </x14:conditionalFormatting>
        <x14:conditionalFormatting xmlns:xm="http://schemas.microsoft.com/office/excel/2006/main">
          <x14:cfRule type="expression" priority="9" id="{7F41F55B-88BA-4467-9641-D1D40B8181B3}">
            <xm:f>Cover!$E$15&lt;&gt;R$6</xm:f>
            <x14:dxf>
              <fill>
                <patternFill>
                  <bgColor theme="0" tint="-0.24994659260841701"/>
                </patternFill>
              </fill>
            </x14:dxf>
          </x14:cfRule>
          <x14:cfRule type="expression" priority="10" id="{3D2BF0BB-773F-473A-9D54-3E4EB4F1FDE6}">
            <xm:f>Cover!$E$15=R$6</xm:f>
            <x14:dxf>
              <fill>
                <patternFill>
                  <bgColor theme="7" tint="0.59996337778862885"/>
                </patternFill>
              </fill>
            </x14:dxf>
          </x14:cfRule>
          <xm:sqref>R98:V98</xm:sqref>
        </x14:conditionalFormatting>
        <x14:conditionalFormatting xmlns:xm="http://schemas.microsoft.com/office/excel/2006/main">
          <x14:cfRule type="expression" priority="1" id="{0517B2FA-DBB5-43A6-8E1A-48CDB78DBFA3}">
            <xm:f>Cover!$E$15&lt;&gt;R$6</xm:f>
            <x14:dxf>
              <fill>
                <patternFill>
                  <bgColor theme="0" tint="-0.24994659260841701"/>
                </patternFill>
              </fill>
            </x14:dxf>
          </x14:cfRule>
          <x14:cfRule type="expression" priority="2" id="{CB7F2BB1-7F51-4490-B7D4-0B66C9FB902C}">
            <xm:f>Cover!$E$15=R$6</xm:f>
            <x14:dxf>
              <fill>
                <patternFill>
                  <bgColor theme="7" tint="0.59996337778862885"/>
                </patternFill>
              </fill>
            </x14:dxf>
          </x14:cfRule>
          <xm:sqref>R106:V107</xm:sqref>
        </x14:conditionalFormatting>
        <x14:conditionalFormatting xmlns:xm="http://schemas.microsoft.com/office/excel/2006/main">
          <x14:cfRule type="expression" priority="3" id="{78EF472D-30FC-4BEE-B5D3-D11F4AE66E9E}">
            <xm:f>Cover!$E$15&lt;&gt;R$6</xm:f>
            <x14:dxf>
              <fill>
                <patternFill>
                  <bgColor theme="0" tint="-0.24994659260841701"/>
                </patternFill>
              </fill>
            </x14:dxf>
          </x14:cfRule>
          <x14:cfRule type="expression" priority="4" id="{31931AB8-B7B9-45FF-8F52-DD37BD1E08EC}">
            <xm:f>Cover!$E$15=R$6</xm:f>
            <x14:dxf>
              <fill>
                <patternFill>
                  <bgColor theme="7" tint="0.59996337778862885"/>
                </patternFill>
              </fill>
            </x14:dxf>
          </x14:cfRule>
          <xm:sqref>R109:V110</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4DF38-F3FD-485E-A1D1-0B5617152684}">
  <sheetPr codeName="Sheet24">
    <tabColor theme="9"/>
    <pageSetUpPr autoPageBreaks="0"/>
  </sheetPr>
  <dimension ref="A1:BK110"/>
  <sheetViews>
    <sheetView zoomScale="40" zoomScaleNormal="40" workbookViewId="0">
      <pane ySplit="6" topLeftCell="A69" activePane="bottomLeft" state="frozen"/>
      <selection activeCell="G59" sqref="G59"/>
      <selection pane="bottomLeft" activeCell="Q33" sqref="Q33:V33"/>
    </sheetView>
  </sheetViews>
  <sheetFormatPr defaultColWidth="0" defaultRowHeight="14"/>
  <cols>
    <col min="1" max="1" width="14.453125" style="11" customWidth="1"/>
    <col min="2" max="3" width="1.54296875" style="11" customWidth="1"/>
    <col min="4" max="4" width="23.453125" style="11" bestFit="1" customWidth="1"/>
    <col min="5" max="5" width="24" style="11" bestFit="1" customWidth="1"/>
    <col min="6" max="6" width="26.453125" style="11" bestFit="1" customWidth="1"/>
    <col min="7" max="7" width="27.453125" style="11" bestFit="1" customWidth="1"/>
    <col min="8" max="8" width="14.453125" style="11" bestFit="1" customWidth="1"/>
    <col min="9" max="9" width="23.54296875" style="11" bestFit="1" customWidth="1"/>
    <col min="10" max="10" width="18.453125" style="11" bestFit="1" customWidth="1"/>
    <col min="11" max="11" width="18.453125" style="92" bestFit="1" customWidth="1"/>
    <col min="12" max="12" width="20" style="11" bestFit="1" customWidth="1"/>
    <col min="13" max="13" width="13.453125" style="11" bestFit="1" customWidth="1"/>
    <col min="14" max="14" width="11.453125" style="11" bestFit="1" customWidth="1"/>
    <col min="15" max="15" width="20.54296875" style="11" bestFit="1" customWidth="1"/>
    <col min="16" max="16" width="10.453125" style="11" bestFit="1" customWidth="1"/>
    <col min="17" max="17" width="5.453125" style="11" bestFit="1" customWidth="1"/>
    <col min="18" max="22" width="18.453125" style="11" customWidth="1"/>
    <col min="23" max="28" width="1.54296875" style="11" customWidth="1"/>
    <col min="29" max="63" width="18.453125" style="11" hidden="1" customWidth="1"/>
    <col min="64" max="16384" width="14" style="11" hidden="1"/>
  </cols>
  <sheetData>
    <row r="1" spans="1:22" s="2" customFormat="1" ht="25">
      <c r="A1" s="62" t="s">
        <v>1365</v>
      </c>
      <c r="B1" s="3"/>
      <c r="G1" s="4" t="s">
        <v>1</v>
      </c>
      <c r="H1" s="4"/>
      <c r="I1" s="4"/>
      <c r="J1" s="4"/>
      <c r="K1" s="107"/>
      <c r="L1" s="4"/>
      <c r="T1" s="3"/>
    </row>
    <row r="2" spans="1:22" s="2" customFormat="1" ht="25">
      <c r="A2" s="4" t="str">
        <f>Cover!$E$13</f>
        <v>Master</v>
      </c>
      <c r="B2" s="3"/>
      <c r="K2" s="108"/>
    </row>
    <row r="3" spans="1:22" s="2" customFormat="1" ht="25">
      <c r="A3" s="4">
        <f>Cover!$E$15</f>
        <v>2025</v>
      </c>
      <c r="B3" s="4"/>
      <c r="C3" s="4"/>
      <c r="D3" s="4"/>
      <c r="K3" s="108"/>
    </row>
    <row r="4" spans="1:22" s="5" customFormat="1" ht="25.5" thickBot="1">
      <c r="A4" s="1302" t="s">
        <v>3144</v>
      </c>
      <c r="B4" s="6"/>
      <c r="K4" s="109"/>
    </row>
    <row r="5" spans="1:22" ht="17.149999999999999" customHeight="1">
      <c r="A5" s="7"/>
      <c r="B5" s="8"/>
      <c r="C5" s="8"/>
      <c r="D5" s="9"/>
      <c r="E5" s="9"/>
      <c r="F5" s="9"/>
      <c r="G5" s="10"/>
      <c r="H5" s="10"/>
      <c r="I5" s="10"/>
      <c r="J5" s="10"/>
      <c r="K5" s="110"/>
      <c r="L5" s="10"/>
      <c r="M5" s="10"/>
      <c r="N5" s="10"/>
      <c r="O5" s="10"/>
      <c r="P5" s="10"/>
      <c r="Q5" s="7"/>
      <c r="R5" s="68" t="s">
        <v>1743</v>
      </c>
      <c r="S5" s="66"/>
      <c r="T5" s="66"/>
      <c r="U5" s="66"/>
      <c r="V5" s="67"/>
    </row>
    <row r="6" spans="1:22" s="61" customFormat="1" ht="15.5">
      <c r="A6" s="21"/>
      <c r="B6" s="57"/>
      <c r="C6" s="57"/>
      <c r="D6" s="36" t="s">
        <v>164</v>
      </c>
      <c r="E6" s="36" t="s">
        <v>165</v>
      </c>
      <c r="F6" s="36" t="s">
        <v>1555</v>
      </c>
      <c r="G6" s="37" t="s">
        <v>2509</v>
      </c>
      <c r="H6" s="37" t="s">
        <v>405</v>
      </c>
      <c r="I6" s="37" t="s">
        <v>406</v>
      </c>
      <c r="J6" s="37" t="s">
        <v>410</v>
      </c>
      <c r="K6" s="37" t="s">
        <v>411</v>
      </c>
      <c r="L6" s="37" t="s">
        <v>412</v>
      </c>
      <c r="M6" s="37" t="s">
        <v>174</v>
      </c>
      <c r="N6" s="37" t="s">
        <v>196</v>
      </c>
      <c r="O6" s="37" t="s">
        <v>1535</v>
      </c>
      <c r="P6" s="37" t="s">
        <v>1368</v>
      </c>
      <c r="Q6" s="37" t="s">
        <v>175</v>
      </c>
      <c r="R6" s="16">
        <v>2022</v>
      </c>
      <c r="S6" s="17">
        <v>2023</v>
      </c>
      <c r="T6" s="17">
        <v>2024</v>
      </c>
      <c r="U6" s="17">
        <v>2025</v>
      </c>
      <c r="V6" s="18">
        <v>2026</v>
      </c>
    </row>
    <row r="7" spans="1:22" s="21" customFormat="1">
      <c r="A7" s="11"/>
      <c r="B7" s="11"/>
      <c r="C7" s="11"/>
      <c r="D7" s="11"/>
      <c r="E7" s="11"/>
      <c r="F7" s="11"/>
      <c r="G7" s="11"/>
      <c r="H7" s="11"/>
      <c r="I7" s="11"/>
      <c r="J7" s="11"/>
      <c r="K7" s="92"/>
      <c r="L7" s="11"/>
      <c r="M7" s="11"/>
      <c r="N7" s="11"/>
      <c r="O7" s="11"/>
      <c r="P7" s="11"/>
      <c r="Q7" s="11"/>
      <c r="R7" s="11"/>
      <c r="S7" s="11"/>
      <c r="T7" s="11"/>
      <c r="U7" s="11"/>
      <c r="V7" s="11"/>
    </row>
    <row r="8" spans="1:22" s="21" customFormat="1" ht="18.75" customHeight="1">
      <c r="A8" s="27"/>
      <c r="B8" s="800" t="s">
        <v>3145</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8">
      <c r="A10" s="27"/>
      <c r="B10" s="28" t="s">
        <v>2512</v>
      </c>
      <c r="C10" s="27"/>
      <c r="D10" s="27"/>
      <c r="E10" s="27"/>
      <c r="F10" s="27"/>
      <c r="G10" s="27"/>
      <c r="H10" s="27"/>
      <c r="I10" s="27"/>
      <c r="J10" s="27"/>
      <c r="K10" s="27"/>
      <c r="L10" s="27"/>
      <c r="M10" s="27"/>
      <c r="N10" s="27"/>
      <c r="O10" s="27"/>
      <c r="P10" s="27"/>
      <c r="Q10" s="27"/>
      <c r="R10" s="27"/>
      <c r="S10" s="27"/>
      <c r="T10" s="27"/>
      <c r="U10" s="27"/>
      <c r="V10" s="27"/>
    </row>
    <row r="11" spans="1:22" s="21" customFormat="1" ht="15.5">
      <c r="B11" s="57"/>
      <c r="C11" s="57"/>
      <c r="D11" s="36"/>
      <c r="E11" s="36"/>
      <c r="F11" s="36"/>
      <c r="G11" s="37"/>
      <c r="H11" s="37"/>
      <c r="I11" s="37"/>
      <c r="J11" s="37"/>
      <c r="K11" s="37"/>
      <c r="L11" s="37"/>
      <c r="M11" s="37"/>
      <c r="N11" s="37"/>
      <c r="O11" s="37"/>
      <c r="P11" s="37"/>
      <c r="Q11" s="37"/>
      <c r="R11" s="374"/>
      <c r="S11" s="374"/>
      <c r="T11" s="374"/>
      <c r="U11" s="374"/>
      <c r="V11" s="374"/>
    </row>
    <row r="12" spans="1:22" s="21" customFormat="1" ht="15.5">
      <c r="A12" s="402" t="s">
        <v>2514</v>
      </c>
      <c r="B12" s="8"/>
      <c r="C12" s="8"/>
      <c r="D12" s="20" t="s">
        <v>201</v>
      </c>
      <c r="E12" s="20" t="s">
        <v>201</v>
      </c>
      <c r="F12" s="20" t="s">
        <v>182</v>
      </c>
      <c r="G12" s="11" t="s">
        <v>212</v>
      </c>
      <c r="H12" s="20"/>
      <c r="I12" s="98"/>
      <c r="J12" s="20" t="s">
        <v>417</v>
      </c>
      <c r="K12" s="20"/>
      <c r="L12" s="20"/>
      <c r="M12" s="21" t="s">
        <v>184</v>
      </c>
      <c r="P12" s="21" t="s">
        <v>1374</v>
      </c>
      <c r="Q12" s="7" t="s">
        <v>185</v>
      </c>
      <c r="R12" s="1118">
        <f>SUMIF($J$24:$J$43,$J12,R$24:R$43)</f>
        <v>0</v>
      </c>
      <c r="S12" s="1118">
        <f>SUMIF($J$24:$J$43,$J12,S$24:S$43)</f>
        <v>0</v>
      </c>
      <c r="T12" s="1118">
        <f>SUMIF($J$24:$J$43,$J12,T$24:T$43)</f>
        <v>0</v>
      </c>
      <c r="U12" s="1118">
        <f>SUMIF($J$24:$J$43,$J12,U$24:U$43)</f>
        <v>0</v>
      </c>
      <c r="V12" s="1118">
        <f>SUMIF($J$24:$J$43,$J12,V$24:V$43)</f>
        <v>0</v>
      </c>
    </row>
    <row r="13" spans="1:22" s="21" customFormat="1">
      <c r="A13" s="402" t="s">
        <v>2514</v>
      </c>
      <c r="B13" s="29"/>
      <c r="C13" s="29"/>
      <c r="D13" s="9" t="s">
        <v>201</v>
      </c>
      <c r="E13" s="9" t="s">
        <v>201</v>
      </c>
      <c r="F13" s="9" t="s">
        <v>2608</v>
      </c>
      <c r="G13" s="11"/>
      <c r="H13" s="364"/>
      <c r="I13" s="29"/>
      <c r="J13" s="29"/>
      <c r="K13" s="29"/>
      <c r="L13" s="29"/>
      <c r="M13" s="351" t="s">
        <v>184</v>
      </c>
      <c r="N13" s="351"/>
      <c r="O13" s="116"/>
      <c r="P13" s="116" t="s">
        <v>1374</v>
      </c>
      <c r="Q13" s="364" t="s">
        <v>185</v>
      </c>
      <c r="R13" s="1120">
        <f>SUM(R12:R12)</f>
        <v>0</v>
      </c>
      <c r="S13" s="1120">
        <f>SUM(S12:S12)</f>
        <v>0</v>
      </c>
      <c r="T13" s="1120">
        <f>SUM(T12:T12)</f>
        <v>0</v>
      </c>
      <c r="U13" s="1120">
        <f>SUM(U12:U12)</f>
        <v>0</v>
      </c>
      <c r="V13" s="1120">
        <f>SUM(V12:V12)</f>
        <v>0</v>
      </c>
    </row>
    <row r="14" spans="1:22" s="21" customFormat="1">
      <c r="A14" s="402"/>
      <c r="B14" s="29"/>
      <c r="C14" s="29"/>
      <c r="D14" s="9"/>
      <c r="E14" s="9"/>
      <c r="F14" s="9"/>
      <c r="G14" s="11"/>
      <c r="H14" s="364"/>
      <c r="I14" s="29"/>
      <c r="J14" s="29"/>
      <c r="K14" s="29"/>
      <c r="L14" s="29"/>
      <c r="M14" s="351"/>
      <c r="N14" s="351"/>
      <c r="O14" s="116"/>
      <c r="P14" s="351"/>
      <c r="Q14" s="364"/>
      <c r="R14" s="374"/>
      <c r="S14" s="374"/>
      <c r="T14" s="374"/>
      <c r="U14" s="374"/>
      <c r="V14" s="374"/>
    </row>
    <row r="15" spans="1:22" s="21" customFormat="1" ht="13.4" customHeight="1">
      <c r="A15" s="402" t="s">
        <v>2514</v>
      </c>
      <c r="B15" s="8"/>
      <c r="C15" s="8"/>
      <c r="D15" s="20"/>
      <c r="E15" s="20"/>
      <c r="F15" s="20" t="s">
        <v>182</v>
      </c>
      <c r="G15" s="11" t="s">
        <v>212</v>
      </c>
      <c r="H15" s="20"/>
      <c r="I15" s="98"/>
      <c r="J15" s="20" t="s">
        <v>417</v>
      </c>
      <c r="K15" s="20"/>
      <c r="L15" s="20"/>
      <c r="M15" s="21" t="s">
        <v>196</v>
      </c>
      <c r="N15" s="21" t="s">
        <v>3113</v>
      </c>
      <c r="Q15" s="7" t="s">
        <v>207</v>
      </c>
      <c r="R15" s="354">
        <f t="shared" ref="R15:V16" si="0">SUMIF($J$48:$J$78,$J15,R$48:R$78)</f>
        <v>0</v>
      </c>
      <c r="S15" s="354">
        <f t="shared" si="0"/>
        <v>0</v>
      </c>
      <c r="T15" s="354">
        <f t="shared" si="0"/>
        <v>0</v>
      </c>
      <c r="U15" s="354">
        <f t="shared" si="0"/>
        <v>0</v>
      </c>
      <c r="V15" s="354">
        <f t="shared" si="0"/>
        <v>0</v>
      </c>
    </row>
    <row r="16" spans="1:22" s="21" customFormat="1" ht="13.4" customHeight="1">
      <c r="A16" s="402" t="s">
        <v>2514</v>
      </c>
      <c r="B16" s="8"/>
      <c r="C16" s="8"/>
      <c r="D16" s="15"/>
      <c r="E16" s="15"/>
      <c r="F16" s="20" t="s">
        <v>182</v>
      </c>
      <c r="G16" s="11" t="s">
        <v>212</v>
      </c>
      <c r="H16" s="20"/>
      <c r="I16" s="7"/>
      <c r="J16" s="89" t="s">
        <v>245</v>
      </c>
      <c r="K16" s="20"/>
      <c r="L16" s="26"/>
      <c r="M16" s="21" t="s">
        <v>196</v>
      </c>
      <c r="N16" s="21" t="s">
        <v>3114</v>
      </c>
      <c r="Q16" s="7" t="s">
        <v>207</v>
      </c>
      <c r="R16" s="354">
        <f t="shared" si="0"/>
        <v>0</v>
      </c>
      <c r="S16" s="354">
        <f t="shared" si="0"/>
        <v>0</v>
      </c>
      <c r="T16" s="354">
        <f t="shared" si="0"/>
        <v>0</v>
      </c>
      <c r="U16" s="354">
        <f t="shared" si="0"/>
        <v>0</v>
      </c>
      <c r="V16" s="354">
        <f t="shared" si="0"/>
        <v>0</v>
      </c>
    </row>
    <row r="18" spans="2:17" s="21" customFormat="1" ht="18">
      <c r="B18" s="28" t="s">
        <v>2609</v>
      </c>
      <c r="C18" s="27"/>
      <c r="D18" s="27"/>
      <c r="E18" s="27"/>
      <c r="F18" s="27"/>
      <c r="G18" s="27"/>
      <c r="H18" s="27"/>
      <c r="I18" s="27"/>
      <c r="J18" s="27"/>
      <c r="K18" s="93"/>
      <c r="L18" s="27"/>
      <c r="M18" s="27"/>
      <c r="N18" s="27"/>
      <c r="O18" s="27"/>
      <c r="P18" s="27"/>
      <c r="Q18" s="27"/>
    </row>
    <row r="19" spans="2:17" s="21" customFormat="1">
      <c r="B19" s="12"/>
      <c r="C19" s="12"/>
      <c r="D19" s="12"/>
      <c r="E19" s="12"/>
      <c r="F19" s="12"/>
      <c r="G19" s="7"/>
      <c r="H19" s="7"/>
      <c r="I19" s="7"/>
      <c r="J19" s="7"/>
      <c r="K19" s="103"/>
      <c r="L19" s="7"/>
      <c r="M19" s="22"/>
      <c r="N19" s="22"/>
      <c r="O19" s="22"/>
      <c r="P19" s="22"/>
      <c r="Q19" s="15"/>
    </row>
    <row r="20" spans="2:17" s="21" customFormat="1">
      <c r="B20" s="12"/>
      <c r="C20" s="34" t="s">
        <v>417</v>
      </c>
      <c r="D20" s="34"/>
      <c r="E20" s="33"/>
      <c r="F20" s="33"/>
      <c r="G20" s="33"/>
      <c r="H20" s="33"/>
      <c r="I20" s="33"/>
      <c r="J20" s="33"/>
      <c r="K20" s="33"/>
      <c r="L20" s="33"/>
      <c r="M20" s="33"/>
      <c r="N20" s="33"/>
      <c r="O20" s="33"/>
      <c r="P20" s="33"/>
      <c r="Q20" s="33"/>
    </row>
    <row r="21" spans="2:17" s="21" customFormat="1">
      <c r="B21" s="12"/>
      <c r="C21" s="12"/>
      <c r="D21" s="12"/>
      <c r="E21" s="12"/>
      <c r="F21" s="12"/>
      <c r="G21" s="7"/>
      <c r="H21" s="7"/>
      <c r="I21" s="7"/>
      <c r="J21" s="7"/>
      <c r="K21" s="7"/>
      <c r="L21" s="7"/>
      <c r="M21" s="22"/>
      <c r="N21" s="22"/>
      <c r="O21" s="22"/>
      <c r="P21" s="22"/>
      <c r="Q21" s="15"/>
    </row>
    <row r="22" spans="2:17" s="21" customFormat="1" ht="14.25" customHeight="1">
      <c r="B22" s="12"/>
      <c r="C22" s="12"/>
      <c r="D22" s="80" t="s">
        <v>413</v>
      </c>
      <c r="E22" s="81"/>
      <c r="F22" s="81"/>
      <c r="G22" s="81"/>
      <c r="H22" s="81"/>
      <c r="I22" s="81"/>
      <c r="J22" s="81"/>
      <c r="K22" s="81"/>
      <c r="L22" s="81"/>
      <c r="M22" s="81"/>
      <c r="N22" s="81"/>
      <c r="O22" s="81"/>
      <c r="P22" s="81"/>
      <c r="Q22" s="81"/>
    </row>
    <row r="23" spans="2:17" s="21" customFormat="1">
      <c r="B23" s="12"/>
      <c r="C23" s="12"/>
      <c r="D23" s="12"/>
      <c r="E23" s="12"/>
      <c r="F23" s="12"/>
      <c r="G23" s="7"/>
      <c r="H23" s="7"/>
      <c r="I23" s="7"/>
      <c r="J23" s="7"/>
      <c r="K23" s="103"/>
      <c r="L23" s="7"/>
      <c r="M23" s="22"/>
      <c r="N23" s="22"/>
      <c r="O23" s="22"/>
      <c r="P23" s="22"/>
      <c r="Q23" s="15"/>
    </row>
    <row r="24" spans="2:17" s="21" customFormat="1" ht="14.9" customHeight="1">
      <c r="B24" s="11"/>
      <c r="C24" s="11"/>
      <c r="D24" s="20" t="s">
        <v>201</v>
      </c>
      <c r="E24" s="20" t="s">
        <v>201</v>
      </c>
      <c r="F24" s="11" t="s">
        <v>182</v>
      </c>
      <c r="G24" s="11" t="s">
        <v>212</v>
      </c>
      <c r="H24" s="20" t="s">
        <v>272</v>
      </c>
      <c r="I24" s="11" t="s">
        <v>3115</v>
      </c>
      <c r="J24" s="112" t="s">
        <v>417</v>
      </c>
      <c r="K24" s="98" t="s">
        <v>418</v>
      </c>
      <c r="L24" s="98" t="s">
        <v>419</v>
      </c>
      <c r="M24" s="21" t="s">
        <v>184</v>
      </c>
      <c r="P24" s="21" t="s">
        <v>1374</v>
      </c>
      <c r="Q24" s="7" t="s">
        <v>185</v>
      </c>
    </row>
    <row r="25" spans="2:17" s="21" customFormat="1" ht="13.5" customHeight="1">
      <c r="B25" s="11"/>
      <c r="C25" s="11"/>
      <c r="D25" s="20" t="s">
        <v>201</v>
      </c>
      <c r="E25" s="20" t="s">
        <v>201</v>
      </c>
      <c r="F25" s="11" t="s">
        <v>182</v>
      </c>
      <c r="G25" s="11" t="s">
        <v>212</v>
      </c>
      <c r="H25" s="20" t="s">
        <v>272</v>
      </c>
      <c r="I25" s="11" t="s">
        <v>3115</v>
      </c>
      <c r="J25" s="112" t="s">
        <v>417</v>
      </c>
      <c r="K25" s="98" t="s">
        <v>426</v>
      </c>
      <c r="L25" s="98" t="s">
        <v>427</v>
      </c>
      <c r="M25" s="21" t="s">
        <v>184</v>
      </c>
      <c r="P25" s="21" t="s">
        <v>1374</v>
      </c>
      <c r="Q25" s="7" t="s">
        <v>185</v>
      </c>
    </row>
    <row r="26" spans="2:17" s="21" customFormat="1" ht="13.5" customHeight="1">
      <c r="B26" s="11"/>
      <c r="C26" s="11"/>
      <c r="D26" s="20" t="s">
        <v>201</v>
      </c>
      <c r="E26" s="20" t="s">
        <v>201</v>
      </c>
      <c r="F26" s="11" t="s">
        <v>182</v>
      </c>
      <c r="G26" s="11" t="s">
        <v>212</v>
      </c>
      <c r="H26" s="20" t="s">
        <v>272</v>
      </c>
      <c r="I26" s="11" t="s">
        <v>3115</v>
      </c>
      <c r="J26" s="112" t="s">
        <v>417</v>
      </c>
      <c r="K26" s="98" t="s">
        <v>433</v>
      </c>
      <c r="L26" s="98" t="s">
        <v>434</v>
      </c>
      <c r="M26" s="21" t="s">
        <v>184</v>
      </c>
      <c r="P26" s="21" t="s">
        <v>1374</v>
      </c>
      <c r="Q26" s="7" t="s">
        <v>185</v>
      </c>
    </row>
    <row r="27" spans="2:17" s="21" customFormat="1" ht="13.5" customHeight="1">
      <c r="B27" s="11"/>
      <c r="C27" s="11"/>
      <c r="D27" s="20" t="s">
        <v>201</v>
      </c>
      <c r="E27" s="20" t="s">
        <v>201</v>
      </c>
      <c r="F27" s="11" t="s">
        <v>182</v>
      </c>
      <c r="G27" s="11" t="s">
        <v>212</v>
      </c>
      <c r="H27" s="20" t="s">
        <v>272</v>
      </c>
      <c r="I27" s="11" t="s">
        <v>3115</v>
      </c>
      <c r="J27" s="112" t="s">
        <v>417</v>
      </c>
      <c r="K27" s="98" t="s">
        <v>439</v>
      </c>
      <c r="L27" s="98" t="s">
        <v>440</v>
      </c>
      <c r="M27" s="21" t="s">
        <v>184</v>
      </c>
      <c r="P27" s="21" t="s">
        <v>1374</v>
      </c>
      <c r="Q27" s="7" t="s">
        <v>185</v>
      </c>
    </row>
    <row r="28" spans="2:17" s="21" customFormat="1" ht="13.5" customHeight="1">
      <c r="B28" s="11"/>
      <c r="C28" s="11"/>
      <c r="D28" s="20" t="s">
        <v>201</v>
      </c>
      <c r="E28" s="20" t="s">
        <v>201</v>
      </c>
      <c r="F28" s="11" t="s">
        <v>182</v>
      </c>
      <c r="G28" s="11" t="s">
        <v>212</v>
      </c>
      <c r="H28" s="20" t="s">
        <v>272</v>
      </c>
      <c r="I28" s="11" t="s">
        <v>3115</v>
      </c>
      <c r="J28" s="112" t="s">
        <v>417</v>
      </c>
      <c r="K28" s="98" t="s">
        <v>446</v>
      </c>
      <c r="L28" s="98" t="s">
        <v>447</v>
      </c>
      <c r="M28" s="21" t="s">
        <v>184</v>
      </c>
      <c r="P28" s="21" t="s">
        <v>1374</v>
      </c>
      <c r="Q28" s="7" t="s">
        <v>185</v>
      </c>
    </row>
    <row r="29" spans="2:17" s="21" customFormat="1" ht="13.5" customHeight="1">
      <c r="B29" s="11"/>
      <c r="C29" s="11"/>
      <c r="D29" s="20" t="s">
        <v>201</v>
      </c>
      <c r="E29" s="20" t="s">
        <v>201</v>
      </c>
      <c r="F29" s="11" t="s">
        <v>182</v>
      </c>
      <c r="G29" s="11" t="s">
        <v>212</v>
      </c>
      <c r="H29" s="20" t="s">
        <v>272</v>
      </c>
      <c r="I29" s="11" t="s">
        <v>3115</v>
      </c>
      <c r="J29" s="112" t="s">
        <v>417</v>
      </c>
      <c r="K29" s="98" t="s">
        <v>452</v>
      </c>
      <c r="L29" s="98" t="s">
        <v>453</v>
      </c>
      <c r="M29" s="21" t="s">
        <v>184</v>
      </c>
      <c r="P29" s="21" t="s">
        <v>1374</v>
      </c>
      <c r="Q29" s="7" t="s">
        <v>185</v>
      </c>
    </row>
    <row r="30" spans="2:17" s="21" customFormat="1" ht="13.5" customHeight="1">
      <c r="B30" s="11"/>
      <c r="C30" s="11"/>
      <c r="D30" s="20" t="s">
        <v>201</v>
      </c>
      <c r="E30" s="20" t="s">
        <v>201</v>
      </c>
      <c r="F30" s="11" t="s">
        <v>182</v>
      </c>
      <c r="G30" s="11" t="s">
        <v>212</v>
      </c>
      <c r="H30" s="20" t="s">
        <v>272</v>
      </c>
      <c r="I30" s="11" t="s">
        <v>3115</v>
      </c>
      <c r="J30" s="112" t="s">
        <v>417</v>
      </c>
      <c r="K30" s="98" t="s">
        <v>456</v>
      </c>
      <c r="L30" s="98" t="s">
        <v>457</v>
      </c>
      <c r="M30" s="21" t="s">
        <v>184</v>
      </c>
      <c r="P30" s="21" t="s">
        <v>1374</v>
      </c>
      <c r="Q30" s="7" t="s">
        <v>185</v>
      </c>
    </row>
    <row r="31" spans="2:17" s="21" customFormat="1" ht="13.5" customHeight="1">
      <c r="B31" s="11"/>
      <c r="C31" s="11"/>
      <c r="D31" s="20" t="s">
        <v>201</v>
      </c>
      <c r="E31" s="20" t="s">
        <v>201</v>
      </c>
      <c r="F31" s="11" t="s">
        <v>182</v>
      </c>
      <c r="G31" s="11" t="s">
        <v>212</v>
      </c>
      <c r="H31" s="20" t="s">
        <v>272</v>
      </c>
      <c r="I31" s="11" t="s">
        <v>3115</v>
      </c>
      <c r="J31" s="112" t="s">
        <v>417</v>
      </c>
      <c r="K31" s="98" t="s">
        <v>460</v>
      </c>
      <c r="L31" s="98" t="s">
        <v>461</v>
      </c>
      <c r="M31" s="21" t="s">
        <v>184</v>
      </c>
      <c r="P31" s="21" t="s">
        <v>1374</v>
      </c>
      <c r="Q31" s="7" t="s">
        <v>185</v>
      </c>
    </row>
    <row r="33" spans="3:17" s="21" customFormat="1" ht="14.25" customHeight="1">
      <c r="C33" s="12"/>
      <c r="D33" s="80" t="s">
        <v>422</v>
      </c>
      <c r="E33" s="81"/>
      <c r="F33" s="81"/>
      <c r="G33" s="81"/>
      <c r="H33" s="81"/>
      <c r="I33" s="81"/>
      <c r="J33" s="81"/>
      <c r="K33" s="81"/>
      <c r="L33" s="81"/>
      <c r="M33" s="81"/>
      <c r="N33" s="81"/>
      <c r="O33" s="81"/>
      <c r="P33" s="81"/>
      <c r="Q33" s="81"/>
    </row>
    <row r="34" spans="3:17" s="21" customFormat="1" ht="13.5" customHeight="1">
      <c r="C34" s="15"/>
      <c r="D34" s="15"/>
      <c r="E34" s="15"/>
      <c r="F34" s="113"/>
      <c r="G34" s="98"/>
      <c r="H34" s="98"/>
      <c r="I34" s="98"/>
      <c r="J34" s="112"/>
      <c r="K34" s="98"/>
      <c r="L34" s="98"/>
      <c r="M34" s="23"/>
      <c r="N34" s="23"/>
      <c r="O34" s="23"/>
      <c r="P34" s="23"/>
      <c r="Q34" s="15"/>
    </row>
    <row r="35" spans="3:17" s="21" customFormat="1" ht="13.5" customHeight="1">
      <c r="C35" s="11"/>
      <c r="D35" s="20" t="s">
        <v>201</v>
      </c>
      <c r="E35" s="20" t="s">
        <v>201</v>
      </c>
      <c r="F35" s="11" t="s">
        <v>182</v>
      </c>
      <c r="G35" s="11" t="s">
        <v>212</v>
      </c>
      <c r="H35" s="20" t="s">
        <v>272</v>
      </c>
      <c r="I35" s="11" t="s">
        <v>422</v>
      </c>
      <c r="J35" s="112" t="s">
        <v>417</v>
      </c>
      <c r="K35" s="98" t="s">
        <v>418</v>
      </c>
      <c r="L35" s="98" t="s">
        <v>419</v>
      </c>
      <c r="M35" s="21" t="s">
        <v>184</v>
      </c>
      <c r="P35" s="21" t="s">
        <v>1374</v>
      </c>
      <c r="Q35" s="7" t="s">
        <v>185</v>
      </c>
    </row>
    <row r="36" spans="3:17" s="21" customFormat="1" ht="13.5" customHeight="1">
      <c r="C36" s="11"/>
      <c r="D36" s="20" t="s">
        <v>201</v>
      </c>
      <c r="E36" s="20" t="s">
        <v>201</v>
      </c>
      <c r="F36" s="11" t="s">
        <v>182</v>
      </c>
      <c r="G36" s="11" t="s">
        <v>212</v>
      </c>
      <c r="H36" s="20" t="s">
        <v>272</v>
      </c>
      <c r="I36" s="11" t="s">
        <v>422</v>
      </c>
      <c r="J36" s="112" t="s">
        <v>417</v>
      </c>
      <c r="K36" s="98" t="s">
        <v>426</v>
      </c>
      <c r="L36" s="98" t="s">
        <v>427</v>
      </c>
      <c r="M36" s="21" t="s">
        <v>184</v>
      </c>
      <c r="P36" s="21" t="s">
        <v>1374</v>
      </c>
      <c r="Q36" s="7" t="s">
        <v>185</v>
      </c>
    </row>
    <row r="37" spans="3:17" s="21" customFormat="1" ht="13.5" customHeight="1">
      <c r="C37" s="11"/>
      <c r="D37" s="20" t="s">
        <v>201</v>
      </c>
      <c r="E37" s="20" t="s">
        <v>201</v>
      </c>
      <c r="F37" s="11" t="s">
        <v>182</v>
      </c>
      <c r="G37" s="11" t="s">
        <v>212</v>
      </c>
      <c r="H37" s="20" t="s">
        <v>272</v>
      </c>
      <c r="I37" s="11" t="s">
        <v>422</v>
      </c>
      <c r="J37" s="112" t="s">
        <v>417</v>
      </c>
      <c r="K37" s="98" t="s">
        <v>433</v>
      </c>
      <c r="L37" s="98" t="s">
        <v>434</v>
      </c>
      <c r="M37" s="21" t="s">
        <v>184</v>
      </c>
      <c r="P37" s="21" t="s">
        <v>1374</v>
      </c>
      <c r="Q37" s="7" t="s">
        <v>185</v>
      </c>
    </row>
    <row r="38" spans="3:17" s="21" customFormat="1" ht="13.5" customHeight="1">
      <c r="C38" s="11"/>
      <c r="D38" s="20" t="s">
        <v>201</v>
      </c>
      <c r="E38" s="20" t="s">
        <v>201</v>
      </c>
      <c r="F38" s="11" t="s">
        <v>182</v>
      </c>
      <c r="G38" s="11" t="s">
        <v>212</v>
      </c>
      <c r="H38" s="20" t="s">
        <v>272</v>
      </c>
      <c r="I38" s="11" t="s">
        <v>422</v>
      </c>
      <c r="J38" s="112" t="s">
        <v>417</v>
      </c>
      <c r="K38" s="98" t="s">
        <v>439</v>
      </c>
      <c r="L38" s="98" t="s">
        <v>440</v>
      </c>
      <c r="M38" s="21" t="s">
        <v>184</v>
      </c>
      <c r="P38" s="21" t="s">
        <v>1374</v>
      </c>
      <c r="Q38" s="7" t="s">
        <v>185</v>
      </c>
    </row>
    <row r="39" spans="3:17" s="21" customFormat="1" ht="13.5" customHeight="1">
      <c r="C39" s="11"/>
      <c r="D39" s="20" t="s">
        <v>201</v>
      </c>
      <c r="E39" s="20" t="s">
        <v>201</v>
      </c>
      <c r="F39" s="11" t="s">
        <v>182</v>
      </c>
      <c r="G39" s="11" t="s">
        <v>212</v>
      </c>
      <c r="H39" s="20" t="s">
        <v>272</v>
      </c>
      <c r="I39" s="11" t="s">
        <v>422</v>
      </c>
      <c r="J39" s="112" t="s">
        <v>417</v>
      </c>
      <c r="K39" s="98" t="s">
        <v>446</v>
      </c>
      <c r="L39" s="98" t="s">
        <v>447</v>
      </c>
      <c r="M39" s="21" t="s">
        <v>184</v>
      </c>
      <c r="P39" s="21" t="s">
        <v>1374</v>
      </c>
      <c r="Q39" s="7" t="s">
        <v>185</v>
      </c>
    </row>
    <row r="40" spans="3:17" s="21" customFormat="1" ht="13.5" customHeight="1">
      <c r="C40" s="11"/>
      <c r="D40" s="20" t="s">
        <v>201</v>
      </c>
      <c r="E40" s="20" t="s">
        <v>201</v>
      </c>
      <c r="F40" s="11" t="s">
        <v>182</v>
      </c>
      <c r="G40" s="11" t="s">
        <v>212</v>
      </c>
      <c r="H40" s="20" t="s">
        <v>272</v>
      </c>
      <c r="I40" s="11" t="s">
        <v>422</v>
      </c>
      <c r="J40" s="112" t="s">
        <v>417</v>
      </c>
      <c r="K40" s="98" t="s">
        <v>452</v>
      </c>
      <c r="L40" s="98" t="s">
        <v>453</v>
      </c>
      <c r="M40" s="21" t="s">
        <v>184</v>
      </c>
      <c r="P40" s="21" t="s">
        <v>1374</v>
      </c>
      <c r="Q40" s="7" t="s">
        <v>185</v>
      </c>
    </row>
    <row r="41" spans="3:17" s="21" customFormat="1" ht="13.5" customHeight="1">
      <c r="C41" s="11"/>
      <c r="D41" s="20" t="s">
        <v>201</v>
      </c>
      <c r="E41" s="20" t="s">
        <v>201</v>
      </c>
      <c r="F41" s="11" t="s">
        <v>182</v>
      </c>
      <c r="G41" s="11" t="s">
        <v>212</v>
      </c>
      <c r="H41" s="20" t="s">
        <v>272</v>
      </c>
      <c r="I41" s="11" t="s">
        <v>422</v>
      </c>
      <c r="J41" s="112" t="s">
        <v>417</v>
      </c>
      <c r="K41" s="98" t="s">
        <v>456</v>
      </c>
      <c r="L41" s="98" t="s">
        <v>457</v>
      </c>
      <c r="M41" s="21" t="s">
        <v>184</v>
      </c>
      <c r="P41" s="21" t="s">
        <v>1374</v>
      </c>
      <c r="Q41" s="7" t="s">
        <v>185</v>
      </c>
    </row>
    <row r="42" spans="3:17" s="21" customFormat="1" ht="13.5" customHeight="1">
      <c r="C42" s="11"/>
      <c r="D42" s="20" t="s">
        <v>201</v>
      </c>
      <c r="E42" s="20" t="s">
        <v>201</v>
      </c>
      <c r="F42" s="11" t="s">
        <v>182</v>
      </c>
      <c r="G42" s="11" t="s">
        <v>212</v>
      </c>
      <c r="H42" s="20" t="s">
        <v>272</v>
      </c>
      <c r="I42" s="11" t="s">
        <v>422</v>
      </c>
      <c r="J42" s="112" t="s">
        <v>417</v>
      </c>
      <c r="K42" s="98" t="s">
        <v>460</v>
      </c>
      <c r="L42" s="98" t="s">
        <v>461</v>
      </c>
      <c r="M42" s="21" t="s">
        <v>184</v>
      </c>
      <c r="P42" s="21" t="s">
        <v>1374</v>
      </c>
      <c r="Q42" s="7" t="s">
        <v>185</v>
      </c>
    </row>
    <row r="43" spans="3:17" s="21" customFormat="1" ht="13.5" customHeight="1">
      <c r="C43" s="11"/>
      <c r="D43" s="11"/>
      <c r="E43" s="11"/>
      <c r="F43" s="11"/>
      <c r="G43" s="11"/>
      <c r="H43" s="11"/>
      <c r="I43" s="11"/>
      <c r="J43" s="11"/>
      <c r="K43" s="11"/>
      <c r="L43" s="11"/>
      <c r="M43" s="11"/>
      <c r="N43" s="11"/>
      <c r="O43" s="11"/>
      <c r="P43" s="11"/>
      <c r="Q43" s="11"/>
    </row>
    <row r="44" spans="3:17" s="21" customFormat="1">
      <c r="C44" s="34" t="s">
        <v>3113</v>
      </c>
      <c r="D44" s="34"/>
      <c r="E44" s="33"/>
      <c r="F44" s="33"/>
      <c r="G44" s="33"/>
      <c r="H44" s="33"/>
      <c r="I44" s="33"/>
      <c r="J44" s="33"/>
      <c r="K44" s="104"/>
      <c r="L44" s="33"/>
      <c r="M44" s="33"/>
      <c r="N44" s="33"/>
      <c r="O44" s="33"/>
      <c r="P44" s="33"/>
      <c r="Q44" s="33"/>
    </row>
    <row r="45" spans="3:17" s="21" customFormat="1">
      <c r="C45" s="12"/>
      <c r="D45" s="12"/>
      <c r="E45" s="12"/>
      <c r="F45" s="12"/>
      <c r="G45" s="7"/>
      <c r="H45" s="7"/>
      <c r="I45" s="7"/>
      <c r="J45" s="7"/>
      <c r="K45" s="103"/>
      <c r="L45" s="7"/>
      <c r="M45" s="22"/>
      <c r="N45" s="22"/>
      <c r="O45" s="22"/>
      <c r="P45" s="22"/>
      <c r="Q45" s="15"/>
    </row>
    <row r="46" spans="3:17" s="21" customFormat="1" ht="14.25" customHeight="1">
      <c r="C46" s="12"/>
      <c r="D46" s="80" t="s">
        <v>413</v>
      </c>
      <c r="E46" s="81"/>
      <c r="F46" s="81"/>
      <c r="G46" s="81"/>
      <c r="H46" s="81"/>
      <c r="I46" s="81"/>
      <c r="J46" s="81"/>
      <c r="K46" s="81"/>
      <c r="L46" s="81"/>
      <c r="M46" s="81"/>
      <c r="N46" s="81"/>
      <c r="O46" s="81"/>
      <c r="P46" s="81"/>
      <c r="Q46" s="81"/>
    </row>
    <row r="47" spans="3:17" s="21" customFormat="1">
      <c r="C47" s="12"/>
      <c r="D47" s="12"/>
      <c r="E47" s="12"/>
      <c r="F47" s="12"/>
      <c r="G47" s="7"/>
      <c r="H47" s="7"/>
      <c r="I47" s="7"/>
      <c r="J47" s="7"/>
      <c r="K47" s="103"/>
      <c r="L47" s="7"/>
      <c r="M47" s="22"/>
      <c r="N47" s="22"/>
      <c r="O47" s="22"/>
      <c r="P47" s="22"/>
      <c r="Q47" s="15"/>
    </row>
    <row r="48" spans="3:17" s="21" customFormat="1">
      <c r="C48" s="11"/>
      <c r="D48" s="20"/>
      <c r="E48" s="20"/>
      <c r="F48" s="11" t="s">
        <v>182</v>
      </c>
      <c r="G48" s="11" t="s">
        <v>212</v>
      </c>
      <c r="H48" s="20" t="s">
        <v>272</v>
      </c>
      <c r="I48" s="11" t="s">
        <v>3115</v>
      </c>
      <c r="J48" s="112" t="s">
        <v>417</v>
      </c>
      <c r="K48" s="98" t="s">
        <v>418</v>
      </c>
      <c r="L48" s="98" t="s">
        <v>419</v>
      </c>
      <c r="M48" s="21" t="s">
        <v>196</v>
      </c>
      <c r="N48" s="21" t="s">
        <v>3113</v>
      </c>
      <c r="Q48" s="7" t="s">
        <v>207</v>
      </c>
    </row>
    <row r="49" spans="4:17" s="21" customFormat="1">
      <c r="D49" s="20"/>
      <c r="E49" s="20"/>
      <c r="F49" s="11" t="s">
        <v>182</v>
      </c>
      <c r="G49" s="11" t="s">
        <v>212</v>
      </c>
      <c r="H49" s="20" t="s">
        <v>272</v>
      </c>
      <c r="I49" s="11" t="s">
        <v>3115</v>
      </c>
      <c r="J49" s="112" t="s">
        <v>417</v>
      </c>
      <c r="K49" s="98" t="s">
        <v>426</v>
      </c>
      <c r="L49" s="98" t="s">
        <v>427</v>
      </c>
      <c r="M49" s="21" t="s">
        <v>196</v>
      </c>
      <c r="N49" s="21" t="s">
        <v>3113</v>
      </c>
      <c r="Q49" s="7" t="s">
        <v>207</v>
      </c>
    </row>
    <row r="50" spans="4:17" s="21" customFormat="1">
      <c r="D50" s="20"/>
      <c r="E50" s="20"/>
      <c r="F50" s="11" t="s">
        <v>182</v>
      </c>
      <c r="G50" s="11" t="s">
        <v>212</v>
      </c>
      <c r="H50" s="20" t="s">
        <v>272</v>
      </c>
      <c r="I50" s="11" t="s">
        <v>3115</v>
      </c>
      <c r="J50" s="112" t="s">
        <v>417</v>
      </c>
      <c r="K50" s="98" t="s">
        <v>433</v>
      </c>
      <c r="L50" s="98" t="s">
        <v>434</v>
      </c>
      <c r="M50" s="21" t="s">
        <v>196</v>
      </c>
      <c r="N50" s="21" t="s">
        <v>3113</v>
      </c>
      <c r="Q50" s="7" t="s">
        <v>207</v>
      </c>
    </row>
    <row r="51" spans="4:17" s="21" customFormat="1">
      <c r="D51" s="20"/>
      <c r="E51" s="20"/>
      <c r="F51" s="11" t="s">
        <v>182</v>
      </c>
      <c r="G51" s="11" t="s">
        <v>212</v>
      </c>
      <c r="H51" s="20" t="s">
        <v>272</v>
      </c>
      <c r="I51" s="11" t="s">
        <v>3115</v>
      </c>
      <c r="J51" s="112" t="s">
        <v>417</v>
      </c>
      <c r="K51" s="98" t="s">
        <v>439</v>
      </c>
      <c r="L51" s="98" t="s">
        <v>440</v>
      </c>
      <c r="M51" s="21" t="s">
        <v>196</v>
      </c>
      <c r="N51" s="21" t="s">
        <v>3113</v>
      </c>
      <c r="Q51" s="7" t="s">
        <v>207</v>
      </c>
    </row>
    <row r="52" spans="4:17" s="21" customFormat="1">
      <c r="D52" s="20"/>
      <c r="E52" s="20"/>
      <c r="F52" s="11" t="s">
        <v>182</v>
      </c>
      <c r="G52" s="11" t="s">
        <v>212</v>
      </c>
      <c r="H52" s="20" t="s">
        <v>272</v>
      </c>
      <c r="I52" s="11" t="s">
        <v>3115</v>
      </c>
      <c r="J52" s="112" t="s">
        <v>417</v>
      </c>
      <c r="K52" s="98" t="s">
        <v>446</v>
      </c>
      <c r="L52" s="98" t="s">
        <v>447</v>
      </c>
      <c r="M52" s="21" t="s">
        <v>196</v>
      </c>
      <c r="N52" s="21" t="s">
        <v>3113</v>
      </c>
      <c r="Q52" s="7" t="s">
        <v>207</v>
      </c>
    </row>
    <row r="53" spans="4:17" s="21" customFormat="1">
      <c r="D53" s="20"/>
      <c r="E53" s="20"/>
      <c r="F53" s="11" t="s">
        <v>182</v>
      </c>
      <c r="G53" s="11" t="s">
        <v>212</v>
      </c>
      <c r="H53" s="20" t="s">
        <v>272</v>
      </c>
      <c r="I53" s="11" t="s">
        <v>3115</v>
      </c>
      <c r="J53" s="112" t="s">
        <v>417</v>
      </c>
      <c r="K53" s="98" t="s">
        <v>452</v>
      </c>
      <c r="L53" s="98" t="s">
        <v>453</v>
      </c>
      <c r="M53" s="21" t="s">
        <v>196</v>
      </c>
      <c r="N53" s="21" t="s">
        <v>3113</v>
      </c>
      <c r="Q53" s="7" t="s">
        <v>207</v>
      </c>
    </row>
    <row r="54" spans="4:17" s="21" customFormat="1">
      <c r="D54" s="20"/>
      <c r="E54" s="20"/>
      <c r="F54" s="11" t="s">
        <v>182</v>
      </c>
      <c r="G54" s="11" t="s">
        <v>212</v>
      </c>
      <c r="H54" s="20" t="s">
        <v>272</v>
      </c>
      <c r="I54" s="11" t="s">
        <v>3115</v>
      </c>
      <c r="J54" s="112" t="s">
        <v>417</v>
      </c>
      <c r="K54" s="98" t="s">
        <v>456</v>
      </c>
      <c r="L54" s="98" t="s">
        <v>457</v>
      </c>
      <c r="M54" s="21" t="s">
        <v>196</v>
      </c>
      <c r="N54" s="21" t="s">
        <v>3113</v>
      </c>
      <c r="Q54" s="7" t="s">
        <v>207</v>
      </c>
    </row>
    <row r="55" spans="4:17" s="21" customFormat="1">
      <c r="D55" s="20"/>
      <c r="E55" s="20"/>
      <c r="F55" s="11" t="s">
        <v>182</v>
      </c>
      <c r="G55" s="11" t="s">
        <v>212</v>
      </c>
      <c r="H55" s="20" t="s">
        <v>272</v>
      </c>
      <c r="I55" s="11" t="s">
        <v>3115</v>
      </c>
      <c r="J55" s="112" t="s">
        <v>417</v>
      </c>
      <c r="K55" s="98" t="s">
        <v>460</v>
      </c>
      <c r="L55" s="98" t="s">
        <v>461</v>
      </c>
      <c r="M55" s="21" t="s">
        <v>196</v>
      </c>
      <c r="N55" s="21" t="s">
        <v>3113</v>
      </c>
      <c r="Q55" s="7" t="s">
        <v>207</v>
      </c>
    </row>
    <row r="56" spans="4:17" s="21" customFormat="1">
      <c r="D56" s="15"/>
      <c r="E56" s="15"/>
      <c r="F56" s="113"/>
      <c r="G56" s="98"/>
      <c r="H56" s="98"/>
      <c r="I56" s="98"/>
      <c r="J56" s="112"/>
      <c r="K56" s="98"/>
      <c r="L56" s="98"/>
      <c r="M56" s="22"/>
      <c r="N56" s="22"/>
      <c r="P56" s="22"/>
      <c r="Q56" s="15"/>
    </row>
    <row r="57" spans="4:17" s="21" customFormat="1" ht="14.25" customHeight="1">
      <c r="D57" s="80" t="s">
        <v>422</v>
      </c>
      <c r="E57" s="81"/>
      <c r="F57" s="81"/>
      <c r="G57" s="81"/>
      <c r="H57" s="81"/>
      <c r="I57" s="81"/>
      <c r="J57" s="81"/>
      <c r="K57" s="81"/>
      <c r="L57" s="81"/>
      <c r="M57" s="81"/>
      <c r="N57" s="81"/>
      <c r="O57" s="81"/>
      <c r="P57" s="81"/>
      <c r="Q57" s="81"/>
    </row>
    <row r="58" spans="4:17" s="21" customFormat="1">
      <c r="D58" s="15"/>
      <c r="E58" s="15"/>
      <c r="F58" s="113"/>
      <c r="G58" s="98"/>
      <c r="H58" s="98"/>
      <c r="I58" s="98"/>
      <c r="J58" s="112"/>
      <c r="K58" s="98"/>
      <c r="L58" s="98"/>
      <c r="M58" s="22"/>
      <c r="N58" s="22"/>
      <c r="P58" s="22"/>
      <c r="Q58" s="15"/>
    </row>
    <row r="59" spans="4:17" s="21" customFormat="1">
      <c r="D59" s="20"/>
      <c r="E59" s="20"/>
      <c r="F59" s="11" t="s">
        <v>182</v>
      </c>
      <c r="G59" s="11" t="s">
        <v>212</v>
      </c>
      <c r="H59" s="20" t="s">
        <v>272</v>
      </c>
      <c r="I59" s="11" t="s">
        <v>422</v>
      </c>
      <c r="J59" s="112" t="s">
        <v>417</v>
      </c>
      <c r="K59" s="98" t="s">
        <v>418</v>
      </c>
      <c r="L59" s="98" t="s">
        <v>419</v>
      </c>
      <c r="M59" s="21" t="s">
        <v>196</v>
      </c>
      <c r="N59" s="21" t="s">
        <v>3113</v>
      </c>
      <c r="Q59" s="7" t="s">
        <v>207</v>
      </c>
    </row>
    <row r="60" spans="4:17" s="21" customFormat="1">
      <c r="D60" s="20"/>
      <c r="E60" s="20"/>
      <c r="F60" s="11" t="s">
        <v>182</v>
      </c>
      <c r="G60" s="11" t="s">
        <v>212</v>
      </c>
      <c r="H60" s="20" t="s">
        <v>272</v>
      </c>
      <c r="I60" s="11" t="s">
        <v>422</v>
      </c>
      <c r="J60" s="112" t="s">
        <v>417</v>
      </c>
      <c r="K60" s="98" t="s">
        <v>426</v>
      </c>
      <c r="L60" s="98" t="s">
        <v>427</v>
      </c>
      <c r="M60" s="21" t="s">
        <v>196</v>
      </c>
      <c r="N60" s="21" t="s">
        <v>3113</v>
      </c>
      <c r="Q60" s="7" t="s">
        <v>207</v>
      </c>
    </row>
    <row r="61" spans="4:17" s="21" customFormat="1">
      <c r="D61" s="20"/>
      <c r="E61" s="20"/>
      <c r="F61" s="11" t="s">
        <v>182</v>
      </c>
      <c r="G61" s="11" t="s">
        <v>212</v>
      </c>
      <c r="H61" s="20" t="s">
        <v>272</v>
      </c>
      <c r="I61" s="11" t="s">
        <v>422</v>
      </c>
      <c r="J61" s="112" t="s">
        <v>417</v>
      </c>
      <c r="K61" s="98" t="s">
        <v>433</v>
      </c>
      <c r="L61" s="98" t="s">
        <v>434</v>
      </c>
      <c r="M61" s="21" t="s">
        <v>196</v>
      </c>
      <c r="N61" s="21" t="s">
        <v>3113</v>
      </c>
      <c r="Q61" s="7" t="s">
        <v>207</v>
      </c>
    </row>
    <row r="62" spans="4:17" s="21" customFormat="1">
      <c r="D62" s="20"/>
      <c r="E62" s="20"/>
      <c r="F62" s="11" t="s">
        <v>182</v>
      </c>
      <c r="G62" s="11" t="s">
        <v>212</v>
      </c>
      <c r="H62" s="20" t="s">
        <v>272</v>
      </c>
      <c r="I62" s="11" t="s">
        <v>422</v>
      </c>
      <c r="J62" s="112" t="s">
        <v>417</v>
      </c>
      <c r="K62" s="98" t="s">
        <v>439</v>
      </c>
      <c r="L62" s="98" t="s">
        <v>440</v>
      </c>
      <c r="M62" s="21" t="s">
        <v>196</v>
      </c>
      <c r="N62" s="21" t="s">
        <v>3113</v>
      </c>
      <c r="Q62" s="7" t="s">
        <v>207</v>
      </c>
    </row>
    <row r="63" spans="4:17" s="21" customFormat="1">
      <c r="D63" s="20"/>
      <c r="E63" s="20"/>
      <c r="F63" s="11" t="s">
        <v>182</v>
      </c>
      <c r="G63" s="11" t="s">
        <v>212</v>
      </c>
      <c r="H63" s="20" t="s">
        <v>272</v>
      </c>
      <c r="I63" s="11" t="s">
        <v>422</v>
      </c>
      <c r="J63" s="112" t="s">
        <v>417</v>
      </c>
      <c r="K63" s="98" t="s">
        <v>446</v>
      </c>
      <c r="L63" s="98" t="s">
        <v>447</v>
      </c>
      <c r="M63" s="21" t="s">
        <v>196</v>
      </c>
      <c r="N63" s="21" t="s">
        <v>3113</v>
      </c>
      <c r="Q63" s="7" t="s">
        <v>207</v>
      </c>
    </row>
    <row r="64" spans="4:17" s="21" customFormat="1">
      <c r="D64" s="20"/>
      <c r="E64" s="20"/>
      <c r="F64" s="11" t="s">
        <v>182</v>
      </c>
      <c r="G64" s="11" t="s">
        <v>212</v>
      </c>
      <c r="H64" s="20" t="s">
        <v>272</v>
      </c>
      <c r="I64" s="11" t="s">
        <v>422</v>
      </c>
      <c r="J64" s="112" t="s">
        <v>417</v>
      </c>
      <c r="K64" s="98" t="s">
        <v>452</v>
      </c>
      <c r="L64" s="98" t="s">
        <v>453</v>
      </c>
      <c r="M64" s="21" t="s">
        <v>196</v>
      </c>
      <c r="N64" s="21" t="s">
        <v>3113</v>
      </c>
      <c r="Q64" s="7" t="s">
        <v>207</v>
      </c>
    </row>
    <row r="65" spans="2:17" s="21" customFormat="1">
      <c r="B65" s="11"/>
      <c r="C65" s="11"/>
      <c r="D65" s="20"/>
      <c r="E65" s="20"/>
      <c r="F65" s="11" t="s">
        <v>182</v>
      </c>
      <c r="G65" s="11" t="s">
        <v>212</v>
      </c>
      <c r="H65" s="20" t="s">
        <v>272</v>
      </c>
      <c r="I65" s="11" t="s">
        <v>422</v>
      </c>
      <c r="J65" s="112" t="s">
        <v>417</v>
      </c>
      <c r="K65" s="98" t="s">
        <v>456</v>
      </c>
      <c r="L65" s="98" t="s">
        <v>457</v>
      </c>
      <c r="M65" s="21" t="s">
        <v>196</v>
      </c>
      <c r="N65" s="21" t="s">
        <v>3113</v>
      </c>
      <c r="Q65" s="7" t="s">
        <v>207</v>
      </c>
    </row>
    <row r="66" spans="2:17" s="21" customFormat="1">
      <c r="B66" s="11"/>
      <c r="C66" s="11"/>
      <c r="D66" s="20"/>
      <c r="E66" s="20"/>
      <c r="F66" s="11" t="s">
        <v>182</v>
      </c>
      <c r="G66" s="11" t="s">
        <v>212</v>
      </c>
      <c r="H66" s="20" t="s">
        <v>272</v>
      </c>
      <c r="I66" s="11" t="s">
        <v>422</v>
      </c>
      <c r="J66" s="112" t="s">
        <v>417</v>
      </c>
      <c r="K66" s="98" t="s">
        <v>460</v>
      </c>
      <c r="L66" s="98" t="s">
        <v>461</v>
      </c>
      <c r="M66" s="21" t="s">
        <v>196</v>
      </c>
      <c r="N66" s="21" t="s">
        <v>3113</v>
      </c>
      <c r="Q66" s="7" t="s">
        <v>207</v>
      </c>
    </row>
    <row r="67" spans="2:17" s="21" customFormat="1">
      <c r="B67" s="11"/>
      <c r="C67" s="11"/>
      <c r="D67" s="20"/>
      <c r="E67" s="20"/>
      <c r="F67" s="11"/>
      <c r="G67" s="11"/>
      <c r="H67" s="11"/>
      <c r="I67" s="11"/>
      <c r="J67" s="11"/>
      <c r="K67" s="11"/>
      <c r="L67" s="11"/>
      <c r="Q67" s="7"/>
    </row>
    <row r="68" spans="2:17" s="21" customFormat="1">
      <c r="B68" s="12"/>
      <c r="C68" s="34" t="s">
        <v>3114</v>
      </c>
      <c r="D68" s="34"/>
      <c r="E68" s="33"/>
      <c r="F68" s="33"/>
      <c r="G68" s="33"/>
      <c r="H68" s="33"/>
      <c r="I68" s="33"/>
      <c r="J68" s="33"/>
      <c r="K68" s="33"/>
      <c r="L68" s="33"/>
      <c r="M68" s="33"/>
      <c r="N68" s="33"/>
      <c r="O68" s="33"/>
      <c r="P68" s="33"/>
      <c r="Q68" s="33"/>
    </row>
    <row r="69" spans="2:17" s="21" customFormat="1">
      <c r="B69" s="11"/>
      <c r="C69" s="11"/>
      <c r="D69" s="11"/>
      <c r="E69" s="11"/>
      <c r="F69" s="11"/>
      <c r="G69" s="11"/>
      <c r="H69" s="11"/>
      <c r="I69" s="11"/>
      <c r="J69" s="11"/>
      <c r="K69" s="11"/>
      <c r="L69" s="11"/>
      <c r="M69" s="11"/>
      <c r="N69" s="11"/>
      <c r="O69" s="11"/>
      <c r="P69" s="11"/>
      <c r="Q69" s="11"/>
    </row>
    <row r="70" spans="2:17" s="21" customFormat="1" ht="14.25" customHeight="1">
      <c r="B70" s="12"/>
      <c r="C70" s="12"/>
      <c r="D70" s="80" t="s">
        <v>413</v>
      </c>
      <c r="E70" s="81"/>
      <c r="F70" s="81"/>
      <c r="G70" s="81"/>
      <c r="H70" s="81"/>
      <c r="I70" s="81"/>
      <c r="J70" s="81"/>
      <c r="K70" s="81"/>
      <c r="L70" s="81"/>
      <c r="M70" s="81"/>
      <c r="N70" s="81"/>
      <c r="O70" s="81"/>
      <c r="P70" s="81"/>
      <c r="Q70" s="81"/>
    </row>
    <row r="71" spans="2:17" s="21" customFormat="1">
      <c r="B71" s="11"/>
      <c r="C71" s="11"/>
      <c r="D71" s="11"/>
      <c r="E71" s="11"/>
      <c r="F71" s="11"/>
      <c r="G71" s="11"/>
      <c r="H71" s="11"/>
      <c r="I71" s="11"/>
      <c r="J71" s="11"/>
      <c r="K71" s="11"/>
      <c r="L71" s="11"/>
      <c r="M71" s="11"/>
      <c r="N71" s="11"/>
      <c r="O71" s="11"/>
      <c r="P71" s="11"/>
      <c r="Q71" s="11"/>
    </row>
    <row r="72" spans="2:17" s="21" customFormat="1">
      <c r="B72" s="11"/>
      <c r="C72" s="11"/>
      <c r="D72" s="20"/>
      <c r="E72" s="20"/>
      <c r="F72" s="11" t="s">
        <v>182</v>
      </c>
      <c r="G72" s="11" t="s">
        <v>212</v>
      </c>
      <c r="H72" s="20" t="s">
        <v>421</v>
      </c>
      <c r="I72" s="11" t="s">
        <v>3115</v>
      </c>
      <c r="J72" s="112" t="s">
        <v>245</v>
      </c>
      <c r="K72" s="20" t="s">
        <v>460</v>
      </c>
      <c r="L72" s="26" t="s">
        <v>3146</v>
      </c>
      <c r="M72" s="21" t="s">
        <v>196</v>
      </c>
      <c r="N72" s="21" t="s">
        <v>3114</v>
      </c>
      <c r="Q72" s="7" t="s">
        <v>207</v>
      </c>
    </row>
    <row r="73" spans="2:17" s="21" customFormat="1">
      <c r="B73" s="11"/>
      <c r="C73" s="11"/>
      <c r="D73" s="20"/>
      <c r="E73" s="20"/>
      <c r="F73" s="11" t="s">
        <v>182</v>
      </c>
      <c r="G73" s="11" t="s">
        <v>212</v>
      </c>
      <c r="H73" s="20" t="s">
        <v>421</v>
      </c>
      <c r="I73" s="11" t="s">
        <v>3115</v>
      </c>
      <c r="J73" s="112" t="s">
        <v>245</v>
      </c>
      <c r="K73" s="20" t="s">
        <v>1605</v>
      </c>
      <c r="L73" s="26" t="s">
        <v>485</v>
      </c>
      <c r="M73" s="21" t="s">
        <v>196</v>
      </c>
      <c r="N73" s="21" t="s">
        <v>3114</v>
      </c>
      <c r="Q73" s="7" t="s">
        <v>207</v>
      </c>
    </row>
    <row r="74" spans="2:17" s="21" customFormat="1">
      <c r="B74" s="11"/>
      <c r="C74" s="11"/>
      <c r="D74" s="11"/>
      <c r="E74" s="11"/>
      <c r="F74" s="11"/>
      <c r="G74" s="11"/>
      <c r="H74" s="11"/>
      <c r="I74" s="11"/>
      <c r="J74" s="112"/>
      <c r="K74" s="20"/>
      <c r="L74" s="11"/>
      <c r="M74" s="11"/>
      <c r="N74" s="11"/>
      <c r="O74" s="11"/>
      <c r="P74" s="11"/>
      <c r="Q74" s="11"/>
    </row>
    <row r="75" spans="2:17" s="21" customFormat="1" ht="14.25" customHeight="1">
      <c r="B75" s="12"/>
      <c r="C75" s="12"/>
      <c r="D75" s="80" t="s">
        <v>422</v>
      </c>
      <c r="E75" s="81"/>
      <c r="F75" s="81"/>
      <c r="G75" s="81"/>
      <c r="H75" s="81"/>
      <c r="I75" s="81"/>
      <c r="J75" s="81"/>
      <c r="K75" s="81"/>
      <c r="L75" s="81"/>
      <c r="M75" s="81"/>
      <c r="N75" s="81"/>
      <c r="O75" s="81"/>
      <c r="P75" s="81"/>
      <c r="Q75" s="81"/>
    </row>
    <row r="76" spans="2:17" s="21" customFormat="1">
      <c r="B76" s="11"/>
      <c r="C76" s="11"/>
      <c r="D76" s="11"/>
      <c r="E76" s="11"/>
      <c r="F76" s="11"/>
      <c r="G76" s="11"/>
      <c r="H76" s="11"/>
      <c r="I76" s="11"/>
      <c r="J76" s="112"/>
      <c r="K76" s="11"/>
      <c r="L76" s="11"/>
      <c r="M76" s="11"/>
      <c r="N76" s="11"/>
      <c r="O76" s="11"/>
      <c r="P76" s="11"/>
      <c r="Q76" s="11"/>
    </row>
    <row r="77" spans="2:17" s="21" customFormat="1">
      <c r="B77" s="11"/>
      <c r="C77" s="11"/>
      <c r="D77" s="20"/>
      <c r="E77" s="20"/>
      <c r="F77" s="11" t="s">
        <v>182</v>
      </c>
      <c r="G77" s="11" t="s">
        <v>212</v>
      </c>
      <c r="H77" s="20" t="s">
        <v>421</v>
      </c>
      <c r="I77" s="11" t="s">
        <v>422</v>
      </c>
      <c r="J77" s="112" t="s">
        <v>245</v>
      </c>
      <c r="K77" s="20" t="s">
        <v>460</v>
      </c>
      <c r="L77" s="26" t="s">
        <v>3146</v>
      </c>
      <c r="M77" s="21" t="s">
        <v>196</v>
      </c>
      <c r="N77" s="21" t="s">
        <v>3114</v>
      </c>
      <c r="Q77" s="7" t="s">
        <v>207</v>
      </c>
    </row>
    <row r="78" spans="2:17" s="21" customFormat="1">
      <c r="B78" s="11"/>
      <c r="C78" s="11"/>
      <c r="D78" s="20"/>
      <c r="E78" s="20"/>
      <c r="F78" s="11" t="s">
        <v>182</v>
      </c>
      <c r="G78" s="11" t="s">
        <v>212</v>
      </c>
      <c r="H78" s="20" t="s">
        <v>421</v>
      </c>
      <c r="I78" s="11" t="s">
        <v>422</v>
      </c>
      <c r="J78" s="112" t="s">
        <v>245</v>
      </c>
      <c r="K78" s="20" t="s">
        <v>1605</v>
      </c>
      <c r="L78" s="26" t="s">
        <v>485</v>
      </c>
      <c r="M78" s="21" t="s">
        <v>196</v>
      </c>
      <c r="N78" s="21" t="s">
        <v>3114</v>
      </c>
      <c r="Q78" s="7" t="s">
        <v>207</v>
      </c>
    </row>
    <row r="79" spans="2:17" s="21" customFormat="1">
      <c r="B79" s="11"/>
      <c r="C79" s="11"/>
      <c r="D79" s="11"/>
      <c r="E79" s="11"/>
      <c r="F79" s="11"/>
      <c r="G79" s="11"/>
      <c r="H79" s="11"/>
      <c r="I79" s="11"/>
      <c r="J79" s="11"/>
      <c r="K79" s="92"/>
      <c r="L79" s="11"/>
      <c r="M79" s="11"/>
      <c r="N79" s="11"/>
      <c r="O79" s="11"/>
      <c r="P79" s="11"/>
      <c r="Q79" s="11"/>
    </row>
    <row r="80" spans="2:17" s="21" customFormat="1" ht="18">
      <c r="B80" s="28" t="s">
        <v>3121</v>
      </c>
      <c r="C80" s="27"/>
      <c r="D80" s="27"/>
      <c r="E80" s="27"/>
      <c r="F80" s="27"/>
      <c r="G80" s="27"/>
      <c r="H80" s="27"/>
      <c r="I80" s="27"/>
      <c r="J80" s="27"/>
      <c r="K80" s="27"/>
      <c r="L80" s="27"/>
      <c r="M80" s="27"/>
      <c r="N80" s="27"/>
      <c r="O80" s="27"/>
      <c r="P80" s="27"/>
      <c r="Q80" s="27"/>
    </row>
    <row r="82" spans="4:17" s="21" customFormat="1" ht="14.25" customHeight="1">
      <c r="D82" s="80" t="s">
        <v>3122</v>
      </c>
      <c r="E82" s="81"/>
      <c r="F82" s="81"/>
      <c r="G82" s="81"/>
      <c r="H82" s="81"/>
      <c r="I82" s="81"/>
      <c r="J82" s="81"/>
      <c r="K82" s="81"/>
      <c r="L82" s="81"/>
      <c r="M82" s="81"/>
      <c r="N82" s="81"/>
      <c r="O82" s="81"/>
      <c r="P82" s="81"/>
      <c r="Q82" s="81"/>
    </row>
    <row r="83" spans="4:17" s="21" customFormat="1" ht="13.4" customHeight="1">
      <c r="D83" s="11"/>
      <c r="E83" s="11"/>
      <c r="F83" s="11"/>
      <c r="G83" s="11"/>
      <c r="H83" s="11"/>
      <c r="I83" s="11"/>
      <c r="J83" s="11"/>
      <c r="K83" s="11"/>
      <c r="L83" s="11"/>
      <c r="M83" s="11"/>
      <c r="N83" s="11"/>
      <c r="O83" s="11"/>
      <c r="P83" s="11"/>
      <c r="Q83" s="11"/>
    </row>
    <row r="84" spans="4:17" s="21" customFormat="1" ht="13.4" customHeight="1">
      <c r="D84" s="20"/>
      <c r="E84" s="20"/>
      <c r="F84" s="20" t="s">
        <v>182</v>
      </c>
      <c r="G84" s="7" t="s">
        <v>212</v>
      </c>
      <c r="H84" s="20"/>
      <c r="I84" s="7" t="s">
        <v>3138</v>
      </c>
      <c r="J84" s="20"/>
      <c r="K84" s="102"/>
      <c r="L84" s="20"/>
      <c r="M84" s="21" t="s">
        <v>222</v>
      </c>
      <c r="N84" s="21" t="s">
        <v>3124</v>
      </c>
      <c r="Q84" s="7" t="s">
        <v>207</v>
      </c>
    </row>
    <row r="85" spans="4:17" s="21" customFormat="1" ht="13.4" customHeight="1">
      <c r="D85" s="15"/>
      <c r="E85" s="15"/>
      <c r="F85" s="11"/>
      <c r="G85" s="11"/>
      <c r="H85" s="11"/>
      <c r="I85" s="83"/>
      <c r="J85" s="11"/>
      <c r="K85" s="92"/>
      <c r="L85" s="11"/>
      <c r="M85" s="11"/>
      <c r="N85" s="11"/>
      <c r="O85" s="11"/>
      <c r="P85" s="11"/>
      <c r="Q85" s="11"/>
    </row>
    <row r="86" spans="4:17" s="21" customFormat="1" ht="14.25" customHeight="1">
      <c r="D86" s="80" t="s">
        <v>3125</v>
      </c>
      <c r="E86" s="81"/>
      <c r="F86" s="81"/>
      <c r="G86" s="81"/>
      <c r="H86" s="81"/>
      <c r="I86" s="81"/>
      <c r="J86" s="81"/>
      <c r="K86" s="81"/>
      <c r="L86" s="81"/>
      <c r="M86" s="81"/>
      <c r="N86" s="81"/>
      <c r="O86" s="81"/>
      <c r="P86" s="81"/>
      <c r="Q86" s="81"/>
    </row>
    <row r="87" spans="4:17" s="21" customFormat="1" ht="13.4" customHeight="1">
      <c r="D87" s="11"/>
      <c r="E87" s="11"/>
      <c r="F87" s="11"/>
      <c r="G87" s="11"/>
      <c r="H87" s="11"/>
      <c r="I87" s="11"/>
      <c r="J87" s="11"/>
      <c r="K87" s="11"/>
      <c r="L87" s="11"/>
      <c r="M87" s="11"/>
      <c r="N87" s="11"/>
      <c r="O87" s="11"/>
      <c r="P87" s="11"/>
      <c r="Q87" s="11"/>
    </row>
    <row r="88" spans="4:17" s="21" customFormat="1" ht="13.4" customHeight="1">
      <c r="D88" s="20"/>
      <c r="E88" s="20"/>
      <c r="F88" s="20" t="s">
        <v>182</v>
      </c>
      <c r="G88" s="7" t="s">
        <v>212</v>
      </c>
      <c r="H88" s="20"/>
      <c r="I88" s="7" t="s">
        <v>3138</v>
      </c>
      <c r="J88" s="20"/>
      <c r="K88" s="102"/>
      <c r="L88" s="20"/>
      <c r="M88" s="21" t="s">
        <v>222</v>
      </c>
      <c r="N88" s="21" t="s">
        <v>3126</v>
      </c>
      <c r="Q88" s="7" t="s">
        <v>207</v>
      </c>
    </row>
    <row r="89" spans="4:17" s="21" customFormat="1">
      <c r="D89" s="11"/>
      <c r="E89" s="11"/>
      <c r="F89" s="11"/>
      <c r="G89" s="11"/>
      <c r="H89" s="11"/>
      <c r="I89" s="11"/>
      <c r="J89" s="11"/>
      <c r="K89" s="11"/>
      <c r="L89" s="11"/>
      <c r="M89" s="11"/>
      <c r="N89" s="11"/>
      <c r="O89" s="11"/>
      <c r="P89" s="11"/>
      <c r="Q89" s="11"/>
    </row>
    <row r="90" spans="4:17" s="21" customFormat="1" ht="14.25" customHeight="1">
      <c r="D90" s="80" t="s">
        <v>3127</v>
      </c>
      <c r="E90" s="81"/>
      <c r="F90" s="81"/>
      <c r="G90" s="81"/>
      <c r="H90" s="81"/>
      <c r="I90" s="81"/>
      <c r="J90" s="81"/>
      <c r="K90" s="81"/>
      <c r="L90" s="81"/>
      <c r="M90" s="81"/>
      <c r="N90" s="81"/>
      <c r="O90" s="81"/>
      <c r="P90" s="81"/>
      <c r="Q90" s="81"/>
    </row>
    <row r="91" spans="4:17" s="21" customFormat="1" ht="13.4" customHeight="1">
      <c r="D91" s="11"/>
      <c r="E91" s="11"/>
      <c r="F91" s="11"/>
      <c r="G91" s="11"/>
      <c r="H91" s="11"/>
      <c r="I91" s="11"/>
      <c r="J91" s="11"/>
      <c r="K91" s="11"/>
      <c r="L91" s="11"/>
      <c r="M91" s="11"/>
      <c r="N91" s="11"/>
      <c r="O91" s="11"/>
      <c r="P91" s="11"/>
      <c r="Q91" s="11"/>
    </row>
    <row r="92" spans="4:17" s="21" customFormat="1" ht="13.4" customHeight="1">
      <c r="D92" s="20"/>
      <c r="E92" s="20"/>
      <c r="F92" s="20" t="s">
        <v>182</v>
      </c>
      <c r="G92" s="7" t="s">
        <v>212</v>
      </c>
      <c r="H92" s="20"/>
      <c r="I92" s="7" t="s">
        <v>3138</v>
      </c>
      <c r="J92" s="20"/>
      <c r="K92" s="102"/>
      <c r="L92" s="20"/>
      <c r="M92" s="21" t="s">
        <v>222</v>
      </c>
      <c r="N92" s="21" t="s">
        <v>3139</v>
      </c>
      <c r="Q92" s="7" t="s">
        <v>207</v>
      </c>
    </row>
    <row r="93" spans="4:17" s="21" customFormat="1">
      <c r="D93" s="11"/>
      <c r="E93" s="11"/>
      <c r="F93" s="11"/>
      <c r="G93" s="11"/>
      <c r="H93" s="11"/>
      <c r="I93" s="11"/>
      <c r="J93" s="11"/>
      <c r="K93" s="11"/>
      <c r="L93" s="11"/>
      <c r="M93" s="11"/>
      <c r="N93" s="11"/>
      <c r="O93" s="11"/>
      <c r="P93" s="11"/>
      <c r="Q93" s="11"/>
    </row>
    <row r="94" spans="4:17" s="21" customFormat="1" ht="14.25" customHeight="1">
      <c r="D94" s="80" t="s">
        <v>3129</v>
      </c>
      <c r="E94" s="81"/>
      <c r="F94" s="81"/>
      <c r="G94" s="81"/>
      <c r="H94" s="81"/>
      <c r="I94" s="81"/>
      <c r="J94" s="81"/>
      <c r="K94" s="81"/>
      <c r="L94" s="81"/>
      <c r="M94" s="81"/>
      <c r="N94" s="81"/>
      <c r="O94" s="81"/>
      <c r="P94" s="81"/>
      <c r="Q94" s="81"/>
    </row>
    <row r="95" spans="4:17" s="21" customFormat="1" ht="13.4" customHeight="1">
      <c r="D95" s="11"/>
      <c r="E95" s="11"/>
      <c r="F95" s="11"/>
      <c r="G95" s="11"/>
      <c r="H95" s="11"/>
      <c r="I95" s="11"/>
      <c r="J95" s="11"/>
      <c r="K95" s="11"/>
      <c r="L95" s="11"/>
      <c r="M95" s="11"/>
      <c r="N95" s="11"/>
      <c r="O95" s="11"/>
      <c r="P95" s="11"/>
      <c r="Q95" s="11"/>
    </row>
    <row r="96" spans="4:17" s="21" customFormat="1" ht="13.4" customHeight="1">
      <c r="D96" s="20"/>
      <c r="E96" s="20"/>
      <c r="F96" s="20" t="s">
        <v>182</v>
      </c>
      <c r="G96" s="7" t="s">
        <v>212</v>
      </c>
      <c r="H96" s="20"/>
      <c r="I96" s="7" t="s">
        <v>3138</v>
      </c>
      <c r="J96" s="20"/>
      <c r="K96" s="102"/>
      <c r="L96" s="20"/>
      <c r="M96" s="21" t="s">
        <v>222</v>
      </c>
      <c r="N96" s="21" t="s">
        <v>3130</v>
      </c>
      <c r="Q96" s="7" t="s">
        <v>207</v>
      </c>
    </row>
    <row r="98" spans="2:22" s="21" customFormat="1" ht="14.25" customHeight="1">
      <c r="B98" s="12"/>
      <c r="C98" s="12"/>
      <c r="D98" s="80" t="s">
        <v>3131</v>
      </c>
      <c r="E98" s="81"/>
      <c r="F98" s="81"/>
      <c r="G98" s="81"/>
      <c r="H98" s="81"/>
      <c r="I98" s="81"/>
      <c r="J98" s="81"/>
      <c r="K98" s="81"/>
      <c r="L98" s="81"/>
      <c r="M98" s="81"/>
      <c r="N98" s="81"/>
      <c r="O98" s="81"/>
      <c r="P98" s="81"/>
      <c r="Q98" s="81"/>
      <c r="R98" s="81"/>
      <c r="S98" s="81"/>
      <c r="T98" s="81"/>
      <c r="U98" s="81"/>
      <c r="V98" s="81"/>
    </row>
    <row r="99" spans="2:22" s="21" customFormat="1" ht="13.4" customHeight="1">
      <c r="B99" s="11"/>
      <c r="C99" s="11"/>
      <c r="D99" s="11"/>
      <c r="E99" s="11"/>
      <c r="F99" s="11"/>
      <c r="G99" s="11"/>
      <c r="H99" s="11"/>
      <c r="I99" s="11"/>
      <c r="J99" s="11"/>
      <c r="K99" s="11"/>
      <c r="L99" s="11"/>
      <c r="M99" s="11"/>
      <c r="N99" s="11"/>
      <c r="O99" s="11"/>
      <c r="P99" s="11"/>
      <c r="Q99" s="11"/>
      <c r="R99" s="11"/>
      <c r="S99" s="11"/>
      <c r="T99" s="11"/>
      <c r="U99" s="11"/>
      <c r="V99" s="11"/>
    </row>
    <row r="100" spans="2:22" s="21" customFormat="1" ht="13.4" customHeight="1">
      <c r="B100" s="8"/>
      <c r="C100" s="8"/>
      <c r="D100" s="15"/>
      <c r="E100" s="15"/>
      <c r="F100" s="20" t="s">
        <v>182</v>
      </c>
      <c r="G100" s="7" t="s">
        <v>212</v>
      </c>
      <c r="H100" s="20"/>
      <c r="I100" s="7" t="s">
        <v>3138</v>
      </c>
      <c r="J100" s="26"/>
      <c r="K100" s="20"/>
      <c r="L100" s="26"/>
      <c r="M100" s="21" t="s">
        <v>222</v>
      </c>
      <c r="N100" s="11" t="s">
        <v>3132</v>
      </c>
      <c r="Q100" s="7" t="s">
        <v>1692</v>
      </c>
      <c r="R100" s="354" t="str">
        <f>IFERROR(SUM(R48:R55,R59:R66)/SUM(R72:R73,R77:R78),"")</f>
        <v/>
      </c>
      <c r="S100" s="354" t="str">
        <f t="shared" ref="S100:V100" si="1">IFERROR(SUM(S48:S55,S59:S66)/SUM(S72:S73,S77:S78),"")</f>
        <v/>
      </c>
      <c r="T100" s="354" t="str">
        <f t="shared" si="1"/>
        <v/>
      </c>
      <c r="U100" s="354" t="str">
        <f t="shared" si="1"/>
        <v/>
      </c>
      <c r="V100" s="354" t="str">
        <f t="shared" si="1"/>
        <v/>
      </c>
    </row>
    <row r="101" spans="2:22" s="21" customFormat="1">
      <c r="B101" s="11"/>
      <c r="C101" s="11"/>
      <c r="D101" s="11"/>
      <c r="E101" s="11"/>
      <c r="F101" s="11"/>
      <c r="G101" s="11"/>
      <c r="H101" s="11"/>
      <c r="I101" s="11"/>
      <c r="J101" s="11"/>
      <c r="K101" s="11"/>
      <c r="L101" s="11"/>
      <c r="M101" s="11"/>
      <c r="N101" s="11"/>
      <c r="O101" s="11"/>
      <c r="P101" s="11"/>
      <c r="Q101" s="11"/>
      <c r="R101" s="11"/>
      <c r="S101" s="11"/>
      <c r="T101" s="11"/>
      <c r="U101" s="11"/>
      <c r="V101" s="11"/>
    </row>
    <row r="102" spans="2:22" s="27" customFormat="1" ht="18">
      <c r="B102" s="28" t="s">
        <v>3147</v>
      </c>
    </row>
    <row r="103" spans="2:22">
      <c r="K103" s="11"/>
    </row>
    <row r="104" spans="2:22">
      <c r="F104" s="7" t="s">
        <v>212</v>
      </c>
      <c r="G104" s="11" t="s">
        <v>2986</v>
      </c>
      <c r="K104" s="11"/>
      <c r="M104" s="11" t="s">
        <v>184</v>
      </c>
      <c r="Q104" s="11" t="s">
        <v>185</v>
      </c>
      <c r="R104" s="727"/>
      <c r="S104" s="727"/>
      <c r="T104" s="727"/>
      <c r="U104" s="727"/>
      <c r="V104" s="727"/>
    </row>
    <row r="105" spans="2:22">
      <c r="F105" s="7" t="s">
        <v>212</v>
      </c>
      <c r="G105" s="11" t="s">
        <v>2987</v>
      </c>
      <c r="K105" s="11"/>
      <c r="M105" s="11" t="s">
        <v>184</v>
      </c>
      <c r="Q105" s="11" t="s">
        <v>185</v>
      </c>
      <c r="R105" s="727"/>
      <c r="S105" s="727"/>
      <c r="T105" s="727"/>
      <c r="U105" s="727"/>
      <c r="V105" s="727"/>
    </row>
    <row r="106" spans="2:22">
      <c r="K106" s="11"/>
    </row>
    <row r="107" spans="2:22">
      <c r="F107" s="7" t="s">
        <v>212</v>
      </c>
      <c r="G107" s="11" t="s">
        <v>2986</v>
      </c>
      <c r="K107" s="11"/>
      <c r="M107" s="11" t="s">
        <v>196</v>
      </c>
      <c r="N107" s="11" t="s">
        <v>2991</v>
      </c>
      <c r="Q107" s="11" t="s">
        <v>207</v>
      </c>
      <c r="R107" s="1223"/>
      <c r="S107" s="1223"/>
      <c r="T107" s="1223"/>
      <c r="U107" s="389"/>
      <c r="V107" s="389"/>
    </row>
    <row r="108" spans="2:22">
      <c r="F108" s="7" t="s">
        <v>212</v>
      </c>
      <c r="G108" s="11" t="s">
        <v>2987</v>
      </c>
      <c r="K108" s="11"/>
      <c r="M108" s="11" t="s">
        <v>196</v>
      </c>
      <c r="N108" s="11" t="s">
        <v>2991</v>
      </c>
      <c r="Q108" s="11" t="s">
        <v>207</v>
      </c>
      <c r="R108" s="1315"/>
      <c r="S108" s="1315"/>
      <c r="T108" s="1315"/>
      <c r="U108" s="389"/>
      <c r="V108" s="389"/>
    </row>
    <row r="109" spans="2:22">
      <c r="K109" s="11"/>
      <c r="M109" s="11" t="s">
        <v>2364</v>
      </c>
      <c r="R109" s="354" t="b">
        <f>SUM(R104:R105)=R13</f>
        <v>1</v>
      </c>
      <c r="S109" s="354" t="b">
        <f>SUM(S104:S105)=S13</f>
        <v>1</v>
      </c>
      <c r="T109" s="354" t="b">
        <f>SUM(T104:T105)=T13</f>
        <v>1</v>
      </c>
      <c r="U109" s="354" t="b">
        <f>SUM(U104:U105)=U13</f>
        <v>1</v>
      </c>
      <c r="V109" s="354" t="b">
        <f>SUM(V104:V105)=V13</f>
        <v>1</v>
      </c>
    </row>
    <row r="110" spans="2:22" s="21" customFormat="1" ht="18">
      <c r="B110" s="28" t="s">
        <v>1553</v>
      </c>
      <c r="C110" s="27"/>
      <c r="D110" s="27"/>
      <c r="E110" s="27"/>
      <c r="F110" s="27"/>
      <c r="G110" s="27"/>
      <c r="H110" s="27"/>
      <c r="I110" s="27"/>
      <c r="J110" s="27"/>
      <c r="K110" s="27"/>
      <c r="L110" s="27"/>
      <c r="M110" s="27"/>
      <c r="N110" s="27"/>
      <c r="O110" s="27"/>
      <c r="P110" s="27"/>
      <c r="Q110" s="27"/>
      <c r="R110" s="27"/>
      <c r="S110" s="27"/>
      <c r="T110" s="27"/>
      <c r="U110" s="27"/>
      <c r="V11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9" id="{EE60DB0B-2F7C-4162-BCB4-8FBB2A44D1B5}">
            <xm:f>Cover!$E$15&lt;&gt;R$6</xm:f>
            <x14:dxf>
              <fill>
                <patternFill>
                  <bgColor theme="0" tint="-0.24994659260841701"/>
                </patternFill>
              </fill>
            </x14:dxf>
          </x14:cfRule>
          <x14:cfRule type="expression" priority="30" id="{5ABBF49C-5361-4D29-9943-EA1C40776D1E}">
            <xm:f>Cover!$E$15=R$6</xm:f>
            <x14:dxf>
              <fill>
                <patternFill>
                  <bgColor theme="7" tint="0.59996337778862885"/>
                </patternFill>
              </fill>
            </x14:dxf>
          </x14:cfRule>
          <xm:sqref>R24:V31</xm:sqref>
        </x14:conditionalFormatting>
        <x14:conditionalFormatting xmlns:xm="http://schemas.microsoft.com/office/excel/2006/main">
          <x14:cfRule type="expression" priority="5" id="{545601B4-EF33-4B3D-94DB-A658054E4B71}">
            <xm:f>Cover!$E$15&lt;&gt;R$6</xm:f>
            <x14:dxf>
              <fill>
                <patternFill>
                  <bgColor theme="0" tint="-0.24994659260841701"/>
                </patternFill>
              </fill>
            </x14:dxf>
          </x14:cfRule>
          <x14:cfRule type="expression" priority="6" id="{26F54984-0CD5-4BE8-9BEB-88AC7DFB6D2F}">
            <xm:f>Cover!$E$15=R$6</xm:f>
            <x14:dxf>
              <fill>
                <patternFill>
                  <bgColor theme="7" tint="0.59996337778862885"/>
                </patternFill>
              </fill>
            </x14:dxf>
          </x14:cfRule>
          <xm:sqref>R35:V42</xm:sqref>
        </x14:conditionalFormatting>
        <x14:conditionalFormatting xmlns:xm="http://schemas.microsoft.com/office/excel/2006/main">
          <x14:cfRule type="expression" priority="21" id="{CEF825B1-38B7-4EC7-A20E-6A0E6EFFA6F2}">
            <xm:f>Cover!$E$15&lt;&gt;R$6</xm:f>
            <x14:dxf>
              <fill>
                <patternFill>
                  <bgColor theme="0" tint="-0.24994659260841701"/>
                </patternFill>
              </fill>
            </x14:dxf>
          </x14:cfRule>
          <x14:cfRule type="expression" priority="22" id="{463C478D-22FA-45DB-9A2F-7F6DE11DE145}">
            <xm:f>Cover!$E$15=R$6</xm:f>
            <x14:dxf>
              <fill>
                <patternFill>
                  <bgColor theme="7" tint="0.59996337778862885"/>
                </patternFill>
              </fill>
            </x14:dxf>
          </x14:cfRule>
          <xm:sqref>R48:V55</xm:sqref>
        </x14:conditionalFormatting>
        <x14:conditionalFormatting xmlns:xm="http://schemas.microsoft.com/office/excel/2006/main">
          <x14:cfRule type="expression" priority="19" id="{CB6A3599-230E-42B1-95CA-D87A7EC8984E}">
            <xm:f>Cover!$E$15&lt;&gt;R$6</xm:f>
            <x14:dxf>
              <fill>
                <patternFill>
                  <bgColor theme="0" tint="-0.24994659260841701"/>
                </patternFill>
              </fill>
            </x14:dxf>
          </x14:cfRule>
          <x14:cfRule type="expression" priority="20" id="{DC475155-2805-4E2E-9CF5-7520A1D6346D}">
            <xm:f>Cover!$E$15=R$6</xm:f>
            <x14:dxf>
              <fill>
                <patternFill>
                  <bgColor theme="7" tint="0.59996337778862885"/>
                </patternFill>
              </fill>
            </x14:dxf>
          </x14:cfRule>
          <xm:sqref>R59:V66</xm:sqref>
        </x14:conditionalFormatting>
        <x14:conditionalFormatting xmlns:xm="http://schemas.microsoft.com/office/excel/2006/main">
          <x14:cfRule type="expression" priority="17" id="{0892F184-0793-4563-9A7D-9292607090BB}">
            <xm:f>Cover!$E$15&lt;&gt;R$6</xm:f>
            <x14:dxf>
              <fill>
                <patternFill>
                  <bgColor theme="0" tint="-0.24994659260841701"/>
                </patternFill>
              </fill>
            </x14:dxf>
          </x14:cfRule>
          <x14:cfRule type="expression" priority="18" id="{3AC03668-CBD7-4CC9-BA51-B447523D6C76}">
            <xm:f>Cover!$E$15=R$6</xm:f>
            <x14:dxf>
              <fill>
                <patternFill>
                  <bgColor theme="7" tint="0.59996337778862885"/>
                </patternFill>
              </fill>
            </x14:dxf>
          </x14:cfRule>
          <xm:sqref>R72:V73</xm:sqref>
        </x14:conditionalFormatting>
        <x14:conditionalFormatting xmlns:xm="http://schemas.microsoft.com/office/excel/2006/main">
          <x14:cfRule type="expression" priority="15" id="{84D70957-FCA4-42C1-9CA3-44C0D4F22B58}">
            <xm:f>Cover!$E$15&lt;&gt;R$6</xm:f>
            <x14:dxf>
              <fill>
                <patternFill>
                  <bgColor theme="0" tint="-0.24994659260841701"/>
                </patternFill>
              </fill>
            </x14:dxf>
          </x14:cfRule>
          <x14:cfRule type="expression" priority="16" id="{A0A9FAC7-766E-488B-AD10-57B438A1D281}">
            <xm:f>Cover!$E$15=R$6</xm:f>
            <x14:dxf>
              <fill>
                <patternFill>
                  <bgColor theme="7" tint="0.59996337778862885"/>
                </patternFill>
              </fill>
            </x14:dxf>
          </x14:cfRule>
          <xm:sqref>R77:V78</xm:sqref>
        </x14:conditionalFormatting>
        <x14:conditionalFormatting xmlns:xm="http://schemas.microsoft.com/office/excel/2006/main">
          <x14:cfRule type="expression" priority="13" id="{921FDAB9-B2CD-4FD8-875B-ED3E457DC266}">
            <xm:f>Cover!$E$15&lt;&gt;R$6</xm:f>
            <x14:dxf>
              <fill>
                <patternFill>
                  <bgColor theme="0" tint="-0.24994659260841701"/>
                </patternFill>
              </fill>
            </x14:dxf>
          </x14:cfRule>
          <x14:cfRule type="expression" priority="14" id="{F90DDF83-BD17-40C5-9A18-318078F66E7A}">
            <xm:f>Cover!$E$15=R$6</xm:f>
            <x14:dxf>
              <fill>
                <patternFill>
                  <bgColor theme="7" tint="0.59996337778862885"/>
                </patternFill>
              </fill>
            </x14:dxf>
          </x14:cfRule>
          <xm:sqref>R84:V84</xm:sqref>
        </x14:conditionalFormatting>
        <x14:conditionalFormatting xmlns:xm="http://schemas.microsoft.com/office/excel/2006/main">
          <x14:cfRule type="expression" priority="11" id="{9D04110B-34EA-442A-B6F2-4FDF848DE25E}">
            <xm:f>Cover!$E$15&lt;&gt;R$6</xm:f>
            <x14:dxf>
              <fill>
                <patternFill>
                  <bgColor theme="0" tint="-0.24994659260841701"/>
                </patternFill>
              </fill>
            </x14:dxf>
          </x14:cfRule>
          <x14:cfRule type="expression" priority="12" id="{E44C87C3-75A3-46D4-87A1-4B66B9076C4E}">
            <xm:f>Cover!$E$15=R$6</xm:f>
            <x14:dxf>
              <fill>
                <patternFill>
                  <bgColor theme="7" tint="0.59996337778862885"/>
                </patternFill>
              </fill>
            </x14:dxf>
          </x14:cfRule>
          <xm:sqref>R88:V88</xm:sqref>
        </x14:conditionalFormatting>
        <x14:conditionalFormatting xmlns:xm="http://schemas.microsoft.com/office/excel/2006/main">
          <x14:cfRule type="expression" priority="9" id="{041C8385-50A5-47EB-829B-AEDB3A0B1994}">
            <xm:f>Cover!$E$15&lt;&gt;R$6</xm:f>
            <x14:dxf>
              <fill>
                <patternFill>
                  <bgColor theme="0" tint="-0.24994659260841701"/>
                </patternFill>
              </fill>
            </x14:dxf>
          </x14:cfRule>
          <x14:cfRule type="expression" priority="10" id="{F04BA8DA-1A8E-40E7-8ACF-03A485CEF048}">
            <xm:f>Cover!$E$15=R$6</xm:f>
            <x14:dxf>
              <fill>
                <patternFill>
                  <bgColor theme="7" tint="0.59996337778862885"/>
                </patternFill>
              </fill>
            </x14:dxf>
          </x14:cfRule>
          <xm:sqref>R92:V92</xm:sqref>
        </x14:conditionalFormatting>
        <x14:conditionalFormatting xmlns:xm="http://schemas.microsoft.com/office/excel/2006/main">
          <x14:cfRule type="expression" priority="7" id="{2ED676F4-F2D7-41EA-B7DD-B9ACAD99EFEF}">
            <xm:f>Cover!$E$15&lt;&gt;R$6</xm:f>
            <x14:dxf>
              <fill>
                <patternFill>
                  <bgColor theme="0" tint="-0.24994659260841701"/>
                </patternFill>
              </fill>
            </x14:dxf>
          </x14:cfRule>
          <x14:cfRule type="expression" priority="8" id="{533345DD-41E3-45C9-B0A4-49C0DF36A2DC}">
            <xm:f>Cover!$E$15=R$6</xm:f>
            <x14:dxf>
              <fill>
                <patternFill>
                  <bgColor theme="7" tint="0.59996337778862885"/>
                </patternFill>
              </fill>
            </x14:dxf>
          </x14:cfRule>
          <xm:sqref>R96:V96</xm:sqref>
        </x14:conditionalFormatting>
        <x14:conditionalFormatting xmlns:xm="http://schemas.microsoft.com/office/excel/2006/main">
          <x14:cfRule type="expression" priority="1" id="{BF1F1AAC-BD89-48A1-9687-80FA7A244985}">
            <xm:f>Cover!$E$15&lt;&gt;R$6</xm:f>
            <x14:dxf>
              <fill>
                <patternFill>
                  <bgColor theme="0" tint="-0.24994659260841701"/>
                </patternFill>
              </fill>
            </x14:dxf>
          </x14:cfRule>
          <x14:cfRule type="expression" priority="2" id="{7A10F5C6-6FE7-45A5-9D12-BA5FEC149930}">
            <xm:f>Cover!$E$15=R$6</xm:f>
            <x14:dxf>
              <fill>
                <patternFill>
                  <bgColor theme="7" tint="0.59996337778862885"/>
                </patternFill>
              </fill>
            </x14:dxf>
          </x14:cfRule>
          <xm:sqref>R104:V105</xm:sqref>
        </x14:conditionalFormatting>
        <x14:conditionalFormatting xmlns:xm="http://schemas.microsoft.com/office/excel/2006/main">
          <x14:cfRule type="expression" priority="3" id="{E74C6D64-A850-4ED4-BBD3-6B3437035021}">
            <xm:f>Cover!$E$15&lt;&gt;R$6</xm:f>
            <x14:dxf>
              <fill>
                <patternFill>
                  <bgColor theme="0" tint="-0.24994659260841701"/>
                </patternFill>
              </fill>
            </x14:dxf>
          </x14:cfRule>
          <x14:cfRule type="expression" priority="4" id="{65939C3C-4FAC-43D7-B492-7B9629FE6FCC}">
            <xm:f>Cover!$E$15=R$6</xm:f>
            <x14:dxf>
              <fill>
                <patternFill>
                  <bgColor theme="7" tint="0.59996337778862885"/>
                </patternFill>
              </fill>
            </x14:dxf>
          </x14:cfRule>
          <xm:sqref>R107:V108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483C7-A8D3-4C23-8112-680FF023EEAD}">
  <sheetPr codeName="Sheet5">
    <tabColor theme="4"/>
    <pageSetUpPr autoPageBreaks="0"/>
  </sheetPr>
  <dimension ref="A1:N201"/>
  <sheetViews>
    <sheetView zoomScale="70" zoomScaleNormal="70" workbookViewId="0">
      <pane ySplit="6" topLeftCell="A37" activePane="bottomLeft" state="frozen"/>
      <selection activeCell="O46" sqref="A46:O46"/>
      <selection pane="bottomLeft" activeCell="F192" activeCellId="2" sqref="F60:F66 F126:F132 F192:F198"/>
    </sheetView>
  </sheetViews>
  <sheetFormatPr defaultColWidth="9.453125" defaultRowHeight="14"/>
  <cols>
    <col min="1" max="1" width="35" style="11" customWidth="1"/>
    <col min="2" max="2" width="0.54296875" style="11" customWidth="1"/>
    <col min="3" max="3" width="21.453125" style="11" customWidth="1"/>
    <col min="4" max="4" width="18.54296875" style="11" bestFit="1" customWidth="1"/>
    <col min="5" max="5" width="18.453125" style="11" hidden="1" customWidth="1"/>
    <col min="6" max="6" width="52.54296875" style="11" bestFit="1" customWidth="1"/>
    <col min="7" max="8" width="10.453125" style="11" customWidth="1"/>
    <col min="9" max="13" width="14.453125" style="11" customWidth="1"/>
    <col min="14" max="14" width="11.54296875" style="11" customWidth="1"/>
    <col min="15" max="19" width="9.453125" style="11" customWidth="1"/>
    <col min="20" max="37" width="18.453125" style="11" customWidth="1"/>
    <col min="38" max="16357" width="9.453125" style="11"/>
    <col min="16358" max="16384" width="18.453125" style="11" customWidth="1"/>
  </cols>
  <sheetData>
    <row r="1" spans="1:14" s="2" customFormat="1" ht="25">
      <c r="A1" s="1" t="s">
        <v>1365</v>
      </c>
      <c r="B1" s="3"/>
      <c r="K1" s="3"/>
    </row>
    <row r="2" spans="1:14" s="2" customFormat="1" ht="25">
      <c r="A2" s="4" t="str">
        <f>Cover!$E$13</f>
        <v>Master</v>
      </c>
    </row>
    <row r="3" spans="1:14" s="2" customFormat="1" ht="25">
      <c r="A3" s="4">
        <f>Cover!$E$15</f>
        <v>2025</v>
      </c>
    </row>
    <row r="4" spans="1:14" s="5" customFormat="1" ht="25.5" thickBot="1">
      <c r="A4" s="6" t="s">
        <v>1366</v>
      </c>
      <c r="B4" s="6"/>
    </row>
    <row r="5" spans="1:14" ht="15.5">
      <c r="A5" s="7"/>
      <c r="B5" s="8"/>
      <c r="C5" s="8"/>
      <c r="D5" s="9"/>
      <c r="E5" s="9"/>
      <c r="F5" s="9"/>
      <c r="G5" s="10"/>
      <c r="H5" s="7"/>
      <c r="I5" s="1482" t="s">
        <v>2</v>
      </c>
      <c r="J5" s="1483"/>
      <c r="K5" s="1483"/>
      <c r="L5" s="1483"/>
      <c r="M5" s="1483"/>
      <c r="N5" s="1483"/>
    </row>
    <row r="6" spans="1:14" ht="15.5">
      <c r="A6" s="7"/>
      <c r="B6" s="8"/>
      <c r="C6" s="8"/>
      <c r="D6" s="36" t="s">
        <v>1367</v>
      </c>
      <c r="E6" s="36"/>
      <c r="F6" s="36"/>
      <c r="G6" s="37" t="s">
        <v>1368</v>
      </c>
      <c r="H6" s="37" t="s">
        <v>175</v>
      </c>
      <c r="I6" s="118">
        <v>2022</v>
      </c>
      <c r="J6" s="119">
        <v>2023</v>
      </c>
      <c r="K6" s="119">
        <v>2024</v>
      </c>
      <c r="L6" s="119">
        <v>2025</v>
      </c>
      <c r="M6" s="120">
        <v>2026</v>
      </c>
      <c r="N6" s="1071" t="s">
        <v>1369</v>
      </c>
    </row>
    <row r="7" spans="1:14">
      <c r="I7" s="743"/>
      <c r="J7" s="743"/>
      <c r="K7" s="743"/>
      <c r="L7" s="743"/>
      <c r="M7" s="743"/>
    </row>
    <row r="8" spans="1:14" ht="18">
      <c r="A8" s="740"/>
      <c r="B8" s="740"/>
      <c r="C8" s="780" t="s">
        <v>1370</v>
      </c>
      <c r="D8" s="740"/>
      <c r="E8" s="740"/>
      <c r="F8" s="740"/>
      <c r="G8" s="740"/>
      <c r="H8" s="740"/>
      <c r="I8" s="740"/>
      <c r="J8" s="740"/>
      <c r="K8" s="740"/>
      <c r="L8" s="740"/>
      <c r="M8" s="740"/>
      <c r="N8" s="740"/>
    </row>
    <row r="9" spans="1:14">
      <c r="I9" s="743"/>
      <c r="J9" s="743"/>
      <c r="K9" s="743"/>
      <c r="L9" s="743"/>
      <c r="M9" s="743"/>
    </row>
    <row r="10" spans="1:14" s="33" customFormat="1">
      <c r="A10" s="12"/>
      <c r="B10" s="12"/>
      <c r="C10" s="34" t="s">
        <v>1371</v>
      </c>
      <c r="D10" s="34"/>
      <c r="I10" s="693"/>
      <c r="J10" s="693"/>
      <c r="K10" s="693"/>
      <c r="L10" s="693"/>
      <c r="M10" s="693"/>
      <c r="N10" s="693"/>
    </row>
    <row r="11" spans="1:14" ht="7.5" customHeight="1">
      <c r="I11" s="743"/>
      <c r="J11" s="743"/>
      <c r="K11" s="743"/>
      <c r="L11" s="743"/>
      <c r="M11" s="743"/>
    </row>
    <row r="12" spans="1:14">
      <c r="D12" s="9" t="s">
        <v>1372</v>
      </c>
      <c r="E12" s="367"/>
      <c r="F12" s="20" t="s">
        <v>1373</v>
      </c>
      <c r="G12" s="11" t="s">
        <v>1374</v>
      </c>
      <c r="H12" s="7" t="s">
        <v>185</v>
      </c>
      <c r="I12" s="912">
        <f>IF(ABS('4.05 LPGasholders'!X12)&gt;0,'4.05 LPGasholders'!X12,'1.07 Forecast Costs'!X8)</f>
        <v>0</v>
      </c>
      <c r="J12" s="912">
        <f>IF(ABS('4.05 LPGasholders'!Y12)&gt;0,'4.05 LPGasholders'!Y12,'1.07 Forecast Costs'!Y8)</f>
        <v>0</v>
      </c>
      <c r="K12" s="912">
        <f>IF(ABS('4.05 LPGasholders'!Z12)&gt;0,'4.05 LPGasholders'!Z12,'1.07 Forecast Costs'!Z8)</f>
        <v>0</v>
      </c>
      <c r="L12" s="912">
        <f>IF(ABS('4.05 LPGasholders'!AA12)&gt;0,'4.05 LPGasholders'!AA12,'1.07 Forecast Costs'!AA8)</f>
        <v>0</v>
      </c>
      <c r="M12" s="912">
        <f>IF(ABS('4.05 LPGasholders'!AB12)&gt;0,'4.05 LPGasholders'!AB12,'1.07 Forecast Costs'!AB8)</f>
        <v>0</v>
      </c>
      <c r="N12" s="912">
        <f t="shared" ref="N12:N36" si="0">SUM(I12:M12)</f>
        <v>0</v>
      </c>
    </row>
    <row r="13" spans="1:14">
      <c r="D13" s="9"/>
      <c r="E13" s="367"/>
      <c r="F13" s="20" t="s">
        <v>1375</v>
      </c>
      <c r="G13" s="11" t="s">
        <v>1374</v>
      </c>
      <c r="H13" s="7" t="s">
        <v>185</v>
      </c>
      <c r="I13" s="912">
        <f>IF(ABS('4.06 LandRemediation'!O14)&gt;0,'4.06 LandRemediation'!O14,'1.07 Forecast Costs'!X9)</f>
        <v>0</v>
      </c>
      <c r="J13" s="912">
        <f>IF(ABS('4.06 LandRemediation'!P14)&gt;0,'4.06 LandRemediation'!P14,'1.07 Forecast Costs'!Y9)</f>
        <v>0</v>
      </c>
      <c r="K13" s="912">
        <f>IF(ABS('4.06 LandRemediation'!Q14)&gt;0,'4.06 LandRemediation'!Q14,'1.07 Forecast Costs'!Z9)</f>
        <v>0</v>
      </c>
      <c r="L13" s="912">
        <f>IF(ABS('4.06 LandRemediation'!R14)&gt;0,'4.06 LandRemediation'!R14,'1.07 Forecast Costs'!AA9)</f>
        <v>0</v>
      </c>
      <c r="M13" s="912">
        <f>IF(ABS('4.06 LandRemediation'!S14)&gt;0,'4.06 LandRemediation'!S14,'1.07 Forecast Costs'!AB9)</f>
        <v>0</v>
      </c>
      <c r="N13" s="912">
        <f>SUM(I13:M13)</f>
        <v>0</v>
      </c>
    </row>
    <row r="14" spans="1:14">
      <c r="D14" s="9"/>
      <c r="E14" s="367"/>
      <c r="F14" s="20" t="s">
        <v>1376</v>
      </c>
      <c r="G14" s="11" t="s">
        <v>1374</v>
      </c>
      <c r="H14" s="7" t="s">
        <v>185</v>
      </c>
      <c r="I14" s="912">
        <f>IF(ABS(SUM('4.01 OpexCostMatrix'!P14:P17))&gt;0,SUM('4.01 OpexCostMatrix'!P14:P17),'1.07 Forecast Costs'!X10)-I12-I13</f>
        <v>0</v>
      </c>
      <c r="J14" s="912">
        <f>IF(ABS(SUM('4.01 OpexCostMatrix'!Q14:Q17))&gt;0,SUM('4.01 OpexCostMatrix'!Q14:Q17),'1.07 Forecast Costs'!Y10)-J12-J13</f>
        <v>0</v>
      </c>
      <c r="K14" s="912">
        <f>IF(ABS(SUM('4.01 OpexCostMatrix'!R14:R17))&gt;0,SUM('4.01 OpexCostMatrix'!R14:R17),'1.07 Forecast Costs'!Z10)-K12-K13</f>
        <v>0</v>
      </c>
      <c r="L14" s="912">
        <f>IF(ABS(SUM('4.01 OpexCostMatrix'!S14:S17))&gt;0,SUM('4.01 OpexCostMatrix'!S14:S17),'1.07 Forecast Costs'!AA10)</f>
        <v>0</v>
      </c>
      <c r="M14" s="912">
        <f>IF(ABS(SUM('4.01 OpexCostMatrix'!T14:T17))&gt;0,SUM('4.01 OpexCostMatrix'!T14:T17),'1.07 Forecast Costs'!AB10)</f>
        <v>0</v>
      </c>
      <c r="N14" s="912">
        <f>SUM(I14:M14)</f>
        <v>0</v>
      </c>
    </row>
    <row r="15" spans="1:14">
      <c r="D15" s="9"/>
      <c r="E15" s="367"/>
      <c r="F15" s="20" t="s">
        <v>1377</v>
      </c>
      <c r="G15" s="11" t="s">
        <v>1374</v>
      </c>
      <c r="H15" s="7" t="s">
        <v>185</v>
      </c>
      <c r="I15" s="912">
        <f>IF(ABS('4.01 OpexCostMatrix'!P18)&gt;0,'4.01 OpexCostMatrix'!P18,'1.07 Forecast Costs'!X11)</f>
        <v>0</v>
      </c>
      <c r="J15" s="912">
        <f>IF(ABS('4.01 OpexCostMatrix'!Q18)&gt;0,'4.01 OpexCostMatrix'!Q18,'1.07 Forecast Costs'!Y11)</f>
        <v>0</v>
      </c>
      <c r="K15" s="912">
        <f>IF(ABS('4.01 OpexCostMatrix'!R18)&gt;0,'4.01 OpexCostMatrix'!R18,'1.07 Forecast Costs'!Z11)</f>
        <v>0</v>
      </c>
      <c r="L15" s="912">
        <f>IF(ABS('4.01 OpexCostMatrix'!S18)&gt;0,'4.01 OpexCostMatrix'!S18,'1.07 Forecast Costs'!AA11)</f>
        <v>0</v>
      </c>
      <c r="M15" s="912">
        <f>IF(ABS('4.01 OpexCostMatrix'!T18)&gt;0,'4.01 OpexCostMatrix'!T18,'1.07 Forecast Costs'!AB11)</f>
        <v>0</v>
      </c>
      <c r="N15" s="912">
        <f t="shared" si="0"/>
        <v>0</v>
      </c>
    </row>
    <row r="16" spans="1:14">
      <c r="D16" s="9"/>
      <c r="E16" s="367"/>
      <c r="F16" s="20" t="s">
        <v>1378</v>
      </c>
      <c r="G16" s="11" t="s">
        <v>1374</v>
      </c>
      <c r="H16" s="7" t="s">
        <v>185</v>
      </c>
      <c r="I16" s="912">
        <f>IF(ABS('4.01 OpexCostMatrix'!P19)&gt;0,'4.01 OpexCostMatrix'!P19,'1.07 Forecast Costs'!X12)</f>
        <v>0</v>
      </c>
      <c r="J16" s="912">
        <f>IF(ABS('4.01 OpexCostMatrix'!Q19)&gt;0,'4.01 OpexCostMatrix'!Q19,'1.07 Forecast Costs'!Y12)</f>
        <v>0</v>
      </c>
      <c r="K16" s="912">
        <f>IF(ABS('4.01 OpexCostMatrix'!R19)&gt;0,'4.01 OpexCostMatrix'!R19,'1.07 Forecast Costs'!Z12)</f>
        <v>0</v>
      </c>
      <c r="L16" s="912">
        <f>IF(ABS('4.01 OpexCostMatrix'!S19)&gt;0,'4.01 OpexCostMatrix'!S19,'1.07 Forecast Costs'!AA12)</f>
        <v>0</v>
      </c>
      <c r="M16" s="912">
        <f>IF(ABS('4.01 OpexCostMatrix'!T19)&gt;0,'4.01 OpexCostMatrix'!T19,'1.07 Forecast Costs'!AB12)</f>
        <v>0</v>
      </c>
      <c r="N16" s="912">
        <f t="shared" si="0"/>
        <v>0</v>
      </c>
    </row>
    <row r="17" spans="4:14">
      <c r="D17" s="9"/>
      <c r="E17" s="367"/>
      <c r="F17" s="20" t="s">
        <v>1379</v>
      </c>
      <c r="G17" s="11" t="s">
        <v>1374</v>
      </c>
      <c r="H17" s="7" t="s">
        <v>185</v>
      </c>
      <c r="I17" s="912">
        <f>IF(ABS('4.01 OpexCostMatrix'!P20)&gt;0,'4.01 OpexCostMatrix'!P20,'1.07 Forecast Costs'!X13)</f>
        <v>0</v>
      </c>
      <c r="J17" s="912">
        <f>IF(ABS('4.01 OpexCostMatrix'!Q20)&gt;0,'4.01 OpexCostMatrix'!Q20,'1.07 Forecast Costs'!Y13)</f>
        <v>0</v>
      </c>
      <c r="K17" s="912">
        <f>IF(ABS('4.01 OpexCostMatrix'!R20)&gt;0,'4.01 OpexCostMatrix'!R20,'1.07 Forecast Costs'!Z13)</f>
        <v>0</v>
      </c>
      <c r="L17" s="912">
        <f>IF(ABS('4.01 OpexCostMatrix'!S20)&gt;0,'4.01 OpexCostMatrix'!S20,'1.07 Forecast Costs'!AA13)</f>
        <v>0</v>
      </c>
      <c r="M17" s="912">
        <f>IF(ABS('4.01 OpexCostMatrix'!T20)&gt;0,'4.01 OpexCostMatrix'!T20,'1.07 Forecast Costs'!AB13)</f>
        <v>0</v>
      </c>
      <c r="N17" s="912">
        <f t="shared" si="0"/>
        <v>0</v>
      </c>
    </row>
    <row r="18" spans="4:14">
      <c r="D18" s="9"/>
      <c r="E18" s="367"/>
      <c r="F18" s="20" t="s">
        <v>1380</v>
      </c>
      <c r="G18" s="11" t="s">
        <v>1374</v>
      </c>
      <c r="H18" s="7" t="s">
        <v>185</v>
      </c>
      <c r="I18" s="912">
        <f>IF(ABS('4.01 OpexCostMatrix'!P21)&gt;0,'4.01 OpexCostMatrix'!P21,'1.07 Forecast Costs'!X14)</f>
        <v>0</v>
      </c>
      <c r="J18" s="912">
        <f>IF(ABS('4.01 OpexCostMatrix'!Q21)&gt;0,'4.01 OpexCostMatrix'!Q21,'1.07 Forecast Costs'!Y14)</f>
        <v>0</v>
      </c>
      <c r="K18" s="912">
        <f>IF(ABS('4.01 OpexCostMatrix'!R21)&gt;0,'4.01 OpexCostMatrix'!R21,'1.07 Forecast Costs'!Z14)</f>
        <v>0</v>
      </c>
      <c r="L18" s="912">
        <f>IF(ABS('4.01 OpexCostMatrix'!S21)&gt;0,'4.01 OpexCostMatrix'!S21,'1.07 Forecast Costs'!AA14)</f>
        <v>0</v>
      </c>
      <c r="M18" s="912">
        <f>IF(ABS('4.01 OpexCostMatrix'!T21)&gt;0,'4.01 OpexCostMatrix'!T21,'1.07 Forecast Costs'!AB14)</f>
        <v>0</v>
      </c>
      <c r="N18" s="912">
        <f t="shared" si="0"/>
        <v>0</v>
      </c>
    </row>
    <row r="19" spans="4:14">
      <c r="D19" s="9"/>
      <c r="E19" s="367"/>
      <c r="F19" s="20" t="s">
        <v>1381</v>
      </c>
      <c r="G19" s="11" t="s">
        <v>1374</v>
      </c>
      <c r="H19" s="7" t="s">
        <v>185</v>
      </c>
      <c r="I19" s="912">
        <f>IF(ABS('4.01 OpexCostMatrix'!P22)&gt;0,'4.01 OpexCostMatrix'!P22,'1.07 Forecast Costs'!X15)</f>
        <v>0</v>
      </c>
      <c r="J19" s="912">
        <f>IF(ABS('4.01 OpexCostMatrix'!Q22)&gt;0,'4.01 OpexCostMatrix'!Q22,'1.07 Forecast Costs'!Y15)</f>
        <v>0</v>
      </c>
      <c r="K19" s="912">
        <f>IF(ABS('4.01 OpexCostMatrix'!R22)&gt;0,'4.01 OpexCostMatrix'!R22,'1.07 Forecast Costs'!Z15)</f>
        <v>0</v>
      </c>
      <c r="L19" s="912">
        <f>IF(ABS('4.01 OpexCostMatrix'!S22)&gt;0,'4.01 OpexCostMatrix'!S22,'1.07 Forecast Costs'!AA15)</f>
        <v>0</v>
      </c>
      <c r="M19" s="912">
        <f>IF(ABS('4.01 OpexCostMatrix'!T22)&gt;0,'4.01 OpexCostMatrix'!T22,'1.07 Forecast Costs'!AB15)</f>
        <v>0</v>
      </c>
      <c r="N19" s="912">
        <f t="shared" si="0"/>
        <v>0</v>
      </c>
    </row>
    <row r="20" spans="4:14">
      <c r="D20" s="9"/>
      <c r="E20" s="367"/>
      <c r="F20" s="20"/>
      <c r="G20" s="29" t="s">
        <v>1374</v>
      </c>
      <c r="H20" s="31" t="s">
        <v>185</v>
      </c>
      <c r="I20" s="913">
        <f>SUM(I12:I19)</f>
        <v>0</v>
      </c>
      <c r="J20" s="913">
        <f>SUM(J12:J19)</f>
        <v>0</v>
      </c>
      <c r="K20" s="913">
        <f>SUM(K12:K19)</f>
        <v>0</v>
      </c>
      <c r="L20" s="913">
        <f>SUM(L12:L19)</f>
        <v>0</v>
      </c>
      <c r="M20" s="913">
        <f>SUM(M12:M19)</f>
        <v>0</v>
      </c>
      <c r="N20" s="913">
        <f t="shared" si="0"/>
        <v>0</v>
      </c>
    </row>
    <row r="21" spans="4:14">
      <c r="D21" s="9" t="s">
        <v>1382</v>
      </c>
      <c r="E21" s="20"/>
      <c r="F21" s="20" t="s">
        <v>1383</v>
      </c>
      <c r="G21" s="11" t="s">
        <v>1374</v>
      </c>
      <c r="H21" s="7" t="s">
        <v>185</v>
      </c>
      <c r="I21" s="912">
        <f>IF(SUM('4.01 OpexCostMatrix'!P23:P30)&gt;0,SUM('4.01 OpexCostMatrix'!P23:P30),SUM('1.07 Forecast Costs'!X16))</f>
        <v>0</v>
      </c>
      <c r="J21" s="912">
        <f>IF(SUM('4.01 OpexCostMatrix'!Q23:Q30)&gt;0,SUM('4.01 OpexCostMatrix'!Q23:Q30),SUM('1.07 Forecast Costs'!Y16))</f>
        <v>0</v>
      </c>
      <c r="K21" s="912">
        <f>IF(SUM('4.01 OpexCostMatrix'!R23:R30)&gt;0,SUM('4.01 OpexCostMatrix'!R23:R30),SUM('1.07 Forecast Costs'!Z16))</f>
        <v>0</v>
      </c>
      <c r="L21" s="912">
        <f>IF(SUM('4.01 OpexCostMatrix'!S23:S30)&gt;0,SUM('4.01 OpexCostMatrix'!S23:S30),SUM('1.07 Forecast Costs'!AA16))</f>
        <v>0</v>
      </c>
      <c r="M21" s="912">
        <f>IF(SUM('4.01 OpexCostMatrix'!T23:T30)&gt;0,SUM('4.01 OpexCostMatrix'!T23:T30),SUM('1.07 Forecast Costs'!AB16))</f>
        <v>0</v>
      </c>
      <c r="N21" s="912">
        <f t="shared" si="0"/>
        <v>0</v>
      </c>
    </row>
    <row r="22" spans="4:14">
      <c r="D22" s="9"/>
      <c r="E22" s="20"/>
      <c r="F22" s="20" t="s">
        <v>1384</v>
      </c>
      <c r="G22" s="11" t="s">
        <v>1374</v>
      </c>
      <c r="H22" s="7" t="s">
        <v>185</v>
      </c>
      <c r="I22" s="912">
        <f>IF(ABS('4.01 OpexCostMatrix'!P31)&gt;0,'4.01 OpexCostMatrix'!P31,'1.07 Forecast Costs'!X17)</f>
        <v>0</v>
      </c>
      <c r="J22" s="912">
        <f>IF(ABS('4.01 OpexCostMatrix'!Q31)&gt;0,'4.01 OpexCostMatrix'!Q31,'1.07 Forecast Costs'!Y17)</f>
        <v>0</v>
      </c>
      <c r="K22" s="912">
        <f>IF(ABS('4.01 OpexCostMatrix'!R31)&gt;0,'4.01 OpexCostMatrix'!R31,'1.07 Forecast Costs'!Z17)</f>
        <v>0</v>
      </c>
      <c r="L22" s="912">
        <f>IF(ABS('4.01 OpexCostMatrix'!S31)&gt;0,'4.01 OpexCostMatrix'!S31,'1.07 Forecast Costs'!AA17)</f>
        <v>0</v>
      </c>
      <c r="M22" s="912">
        <f>IF(ABS('4.01 OpexCostMatrix'!T31)&gt;0,'4.01 OpexCostMatrix'!T31,'1.07 Forecast Costs'!AB17)</f>
        <v>0</v>
      </c>
      <c r="N22" s="912">
        <f t="shared" si="0"/>
        <v>0</v>
      </c>
    </row>
    <row r="23" spans="4:14">
      <c r="D23" s="9"/>
      <c r="E23" s="20"/>
      <c r="F23" s="20"/>
      <c r="G23" s="29" t="s">
        <v>1374</v>
      </c>
      <c r="H23" s="31" t="s">
        <v>185</v>
      </c>
      <c r="I23" s="913">
        <f>SUM(I21:I22)</f>
        <v>0</v>
      </c>
      <c r="J23" s="913">
        <f>SUM(J21:J22)</f>
        <v>0</v>
      </c>
      <c r="K23" s="913">
        <f>SUM(K21:K22)</f>
        <v>0</v>
      </c>
      <c r="L23" s="913">
        <f>SUM(L21:L22)</f>
        <v>0</v>
      </c>
      <c r="M23" s="913">
        <f>SUM(M21:M22)</f>
        <v>0</v>
      </c>
      <c r="N23" s="913">
        <f t="shared" si="0"/>
        <v>0</v>
      </c>
    </row>
    <row r="24" spans="4:14">
      <c r="D24" s="9" t="s">
        <v>1385</v>
      </c>
      <c r="E24" s="1281"/>
      <c r="F24" s="9" t="s">
        <v>1386</v>
      </c>
      <c r="G24" s="29" t="s">
        <v>1374</v>
      </c>
      <c r="H24" s="31" t="s">
        <v>185</v>
      </c>
      <c r="I24" s="913">
        <f>SUM(I20,I23)</f>
        <v>0</v>
      </c>
      <c r="J24" s="913">
        <f t="shared" ref="J24:N24" si="1">SUM(J20,J23)</f>
        <v>0</v>
      </c>
      <c r="K24" s="913">
        <f t="shared" si="1"/>
        <v>0</v>
      </c>
      <c r="L24" s="913">
        <f t="shared" si="1"/>
        <v>0</v>
      </c>
      <c r="M24" s="913">
        <f t="shared" si="1"/>
        <v>0</v>
      </c>
      <c r="N24" s="913">
        <f t="shared" si="1"/>
        <v>0</v>
      </c>
    </row>
    <row r="25" spans="4:14">
      <c r="D25" s="9" t="s">
        <v>1387</v>
      </c>
      <c r="E25" s="367"/>
      <c r="F25" s="20" t="s">
        <v>1388</v>
      </c>
      <c r="G25" s="11" t="s">
        <v>1374</v>
      </c>
      <c r="H25" s="7" t="s">
        <v>185</v>
      </c>
      <c r="I25" s="912">
        <f>IF(ABS('5.01 LTSStorageEntry'!Y37)&gt;0,'5.01 LTSStorageEntry'!Y37,'1.07 Forecast Costs'!X21)</f>
        <v>0</v>
      </c>
      <c r="J25" s="912">
        <f>IF(ABS('5.01 LTSStorageEntry'!Z37)&gt;0,'5.01 LTSStorageEntry'!Z37,'1.07 Forecast Costs'!Y21)</f>
        <v>0</v>
      </c>
      <c r="K25" s="912">
        <f>IF(ABS('5.01 LTSStorageEntry'!AA37)&gt;0,'5.01 LTSStorageEntry'!AA37,'1.07 Forecast Costs'!Z21)</f>
        <v>0</v>
      </c>
      <c r="L25" s="912">
        <f>IF(ABS('5.01 LTSStorageEntry'!AB37)&gt;0,'5.01 LTSStorageEntry'!AB37,'1.07 Forecast Costs'!AA21)</f>
        <v>0</v>
      </c>
      <c r="M25" s="912">
        <f>IF(ABS('5.01 LTSStorageEntry'!AC37)&gt;0,'5.01 LTSStorageEntry'!AC37,'1.07 Forecast Costs'!AB21)</f>
        <v>0</v>
      </c>
      <c r="N25" s="912">
        <f t="shared" si="0"/>
        <v>0</v>
      </c>
    </row>
    <row r="26" spans="4:14">
      <c r="D26" s="9"/>
      <c r="E26" s="367"/>
      <c r="F26" s="11" t="s">
        <v>1389</v>
      </c>
      <c r="G26" s="11" t="s">
        <v>1374</v>
      </c>
      <c r="H26" s="7" t="s">
        <v>185</v>
      </c>
      <c r="I26" s="912">
        <f>IF(ABS('5.05 Connections'!V24)&gt;0,'5.05 Connections'!V24,'1.07 Forecast Costs'!X22)</f>
        <v>0</v>
      </c>
      <c r="J26" s="912">
        <f>IF(ABS('5.05 Connections'!W24)&gt;0,'5.05 Connections'!W24,'1.07 Forecast Costs'!Y22)</f>
        <v>0</v>
      </c>
      <c r="K26" s="912">
        <f>IF(ABS('5.05 Connections'!X24)&gt;0,'5.05 Connections'!X24,'1.07 Forecast Costs'!Z22)</f>
        <v>0</v>
      </c>
      <c r="L26" s="912">
        <f>IF(ABS('5.05 Connections'!Y24)&gt;0,'5.05 Connections'!Y24,'1.07 Forecast Costs'!AA22)</f>
        <v>0</v>
      </c>
      <c r="M26" s="912">
        <f>IF(ABS('5.05 Connections'!Z24)&gt;0,'5.05 Connections'!Z24,'1.07 Forecast Costs'!AB22)</f>
        <v>0</v>
      </c>
      <c r="N26" s="912">
        <f t="shared" si="0"/>
        <v>0</v>
      </c>
    </row>
    <row r="27" spans="4:14">
      <c r="D27" s="9"/>
      <c r="E27" s="367"/>
      <c r="F27" s="11" t="s">
        <v>1390</v>
      </c>
      <c r="G27" s="11" t="s">
        <v>1374</v>
      </c>
      <c r="H27" s="7" t="s">
        <v>185</v>
      </c>
      <c r="I27" s="912">
        <f>IF(ABS('5.02 Reinforcement'!R22)&gt;0,'5.02 Reinforcement'!R22,'1.07 Forecast Costs'!X23)</f>
        <v>0</v>
      </c>
      <c r="J27" s="912">
        <f>IF(ABS('5.02 Reinforcement'!S22)&gt;0,'5.02 Reinforcement'!S22,'1.07 Forecast Costs'!Y23)</f>
        <v>0</v>
      </c>
      <c r="K27" s="912">
        <f>IF(ABS('5.02 Reinforcement'!T22)&gt;0,'5.02 Reinforcement'!T22,'1.07 Forecast Costs'!Z23)</f>
        <v>0</v>
      </c>
      <c r="L27" s="912">
        <f>IF(ABS('5.02 Reinforcement'!U22)&gt;0,'5.02 Reinforcement'!U22,'1.07 Forecast Costs'!AA23)</f>
        <v>0</v>
      </c>
      <c r="M27" s="912">
        <f>IF(ABS('5.02 Reinforcement'!V22)&gt;0,'5.02 Reinforcement'!V22,'1.07 Forecast Costs'!AB23)</f>
        <v>0</v>
      </c>
      <c r="N27" s="912">
        <f t="shared" si="0"/>
        <v>0</v>
      </c>
    </row>
    <row r="28" spans="4:14" ht="13.5" customHeight="1">
      <c r="D28" s="9"/>
      <c r="E28" s="367"/>
      <c r="G28" s="29" t="s">
        <v>1374</v>
      </c>
      <c r="H28" s="31" t="s">
        <v>185</v>
      </c>
      <c r="I28" s="913">
        <f>SUM(I25:I27)</f>
        <v>0</v>
      </c>
      <c r="J28" s="913">
        <f>SUM(J25:J27)</f>
        <v>0</v>
      </c>
      <c r="K28" s="913">
        <f>SUM(K25:K27)</f>
        <v>0</v>
      </c>
      <c r="L28" s="913">
        <f>SUM(L25:L27)</f>
        <v>0</v>
      </c>
      <c r="M28" s="913">
        <f>SUM(M25:M27)</f>
        <v>0</v>
      </c>
      <c r="N28" s="913">
        <f t="shared" si="0"/>
        <v>0</v>
      </c>
    </row>
    <row r="29" spans="4:14">
      <c r="D29" s="9" t="s">
        <v>1391</v>
      </c>
      <c r="E29" s="367"/>
      <c r="F29" s="20" t="s">
        <v>1388</v>
      </c>
      <c r="G29" s="11" t="s">
        <v>1374</v>
      </c>
      <c r="H29" s="456" t="s">
        <v>185</v>
      </c>
      <c r="I29" s="912">
        <f>IF(ABS('5.01 LTSStorageEntry'!Y41)&gt;0,'5.01 LTSStorageEntry'!Y41,'1.07 Forecast Costs'!X24)</f>
        <v>0</v>
      </c>
      <c r="J29" s="912">
        <f>IF(ABS('5.01 LTSStorageEntry'!Z41)&gt;0,'5.01 LTSStorageEntry'!Z41,'1.07 Forecast Costs'!Y24)</f>
        <v>0</v>
      </c>
      <c r="K29" s="912">
        <f>IF(ABS('5.01 LTSStorageEntry'!AA41)&gt;0,'5.01 LTSStorageEntry'!AA41,'1.07 Forecast Costs'!Z24)</f>
        <v>0</v>
      </c>
      <c r="L29" s="912">
        <f>IF(ABS('5.01 LTSStorageEntry'!AB41)&gt;0,'5.01 LTSStorageEntry'!AB41,'1.07 Forecast Costs'!AA24)</f>
        <v>0</v>
      </c>
      <c r="M29" s="912">
        <f>IF(ABS('5.01 LTSStorageEntry'!AC41)&gt;0,'5.01 LTSStorageEntry'!AC41,'1.07 Forecast Costs'!AB24)</f>
        <v>0</v>
      </c>
      <c r="N29" s="912">
        <f>SUM(I29:M29)</f>
        <v>0</v>
      </c>
    </row>
    <row r="30" spans="4:14">
      <c r="D30" s="9"/>
      <c r="E30" s="367"/>
      <c r="F30" s="20" t="s">
        <v>1392</v>
      </c>
      <c r="G30" s="11" t="s">
        <v>1374</v>
      </c>
      <c r="H30" s="456" t="s">
        <v>185</v>
      </c>
      <c r="I30" s="912">
        <f>IF(SUM('5.04 Governors'!R22+'10.05 PCD_London_M_P'!S92)&gt;0,('5.04 Governors'!R22+'10.05 PCD_London_M_P'!S92),'1.07 Forecast Costs'!X25)</f>
        <v>0</v>
      </c>
      <c r="J30" s="912">
        <f>IF(SUM('5.04 Governors'!S22+'10.05 PCD_London_M_P'!T92)&gt;0,('5.04 Governors'!S22+'10.05 PCD_London_M_P'!T92),'1.07 Forecast Costs'!Y25)</f>
        <v>0</v>
      </c>
      <c r="K30" s="912">
        <f>IF(SUM('5.04 Governors'!T22+'10.05 PCD_London_M_P'!U92)&gt;0,('5.04 Governors'!T22+'10.05 PCD_London_M_P'!U92),'1.07 Forecast Costs'!Z25)</f>
        <v>0</v>
      </c>
      <c r="L30" s="912">
        <f>IF(SUM('5.04 Governors'!U22+'10.05 PCD_London_M_P'!V92)&gt;0,('5.04 Governors'!U22+'10.05 PCD_London_M_P'!V92),'1.07 Forecast Costs'!AA25)</f>
        <v>0</v>
      </c>
      <c r="M30" s="912">
        <f>IF(SUM('5.04 Governors'!V22+'10.05 PCD_London_M_P'!W92)&gt;0,('5.04 Governors'!V22+'10.05 PCD_London_M_P'!W92),'1.07 Forecast Costs'!AB25)</f>
        <v>0</v>
      </c>
      <c r="N30" s="912">
        <f>SUM(I30:M30)</f>
        <v>0</v>
      </c>
    </row>
    <row r="31" spans="4:14">
      <c r="D31" s="9"/>
      <c r="E31" s="367"/>
      <c r="F31" s="20" t="s">
        <v>1393</v>
      </c>
      <c r="G31" s="11" t="s">
        <v>1374</v>
      </c>
      <c r="H31" s="456" t="s">
        <v>185</v>
      </c>
      <c r="I31" s="912">
        <f>IF(ABS('4.15_SIU'!Q44)&gt;0,'4.15_SIU'!Q44,'1.07 Forecast Costs'!X30)</f>
        <v>0</v>
      </c>
      <c r="J31" s="912">
        <f>IF(ABS('4.15_SIU'!R44)&gt;0,'4.15_SIU'!R44,'1.07 Forecast Costs'!Y30)</f>
        <v>0</v>
      </c>
      <c r="K31" s="912">
        <f>IF(ABS('4.15_SIU'!S44)&gt;0,'4.15_SIU'!S44,'1.07 Forecast Costs'!Z30)</f>
        <v>0</v>
      </c>
      <c r="L31" s="912">
        <f>IF(ABS('4.15_SIU'!T44)&gt;0,'4.15_SIU'!T44,'1.07 Forecast Costs'!AA30)</f>
        <v>0</v>
      </c>
      <c r="M31" s="912">
        <f>IF(ABS('4.15_SIU'!U44)&gt;0,'4.15_SIU'!U44,'1.07 Forecast Costs'!AB30)</f>
        <v>0</v>
      </c>
      <c r="N31" s="912">
        <f t="shared" si="0"/>
        <v>0</v>
      </c>
    </row>
    <row r="32" spans="4:14">
      <c r="D32" s="9"/>
      <c r="E32" s="367"/>
      <c r="F32" s="20" t="s">
        <v>1394</v>
      </c>
      <c r="G32" s="11" t="s">
        <v>1374</v>
      </c>
      <c r="H32" s="456" t="s">
        <v>185</v>
      </c>
      <c r="I32" s="912">
        <f>IF(ABS('5.06 OtherCapex'!L18)&gt;0,SUM('5.06 OtherCapex'!L18,'5.10 Physical Security'!R35,'5.10 Physical Security'!R45,'5.10 Physical Security'!R63),'1.07 Forecast Costs'!X26)</f>
        <v>0</v>
      </c>
      <c r="J32" s="912">
        <f>IF(ABS('5.06 OtherCapex'!M18)&gt;0,SUM('5.06 OtherCapex'!M18,'5.10 Physical Security'!S35,'5.10 Physical Security'!S45,'5.10 Physical Security'!S63),'1.07 Forecast Costs'!Y26)</f>
        <v>0</v>
      </c>
      <c r="K32" s="912">
        <f>IF(ABS('5.06 OtherCapex'!N18)&gt;0,SUM('5.06 OtherCapex'!N18,'5.10 Physical Security'!T35,'5.10 Physical Security'!T45,'5.10 Physical Security'!T63),'1.07 Forecast Costs'!Z26)</f>
        <v>0</v>
      </c>
      <c r="L32" s="912">
        <f>IF(ABS('5.06 OtherCapex'!O18)&gt;0,SUM('5.06 OtherCapex'!O18,'5.10 Physical Security'!U35,'5.10 Physical Security'!U45,'5.10 Physical Security'!U63),'1.07 Forecast Costs'!AA26)</f>
        <v>0</v>
      </c>
      <c r="M32" s="912">
        <f>IF(ABS('5.06 OtherCapex'!P18)&gt;0,SUM('5.06 OtherCapex'!P18,'5.10 Physical Security'!V35,'5.10 Physical Security'!V45,'5.10 Physical Security'!V63),'1.07 Forecast Costs'!AB26)</f>
        <v>0</v>
      </c>
      <c r="N32" s="912">
        <f t="shared" si="0"/>
        <v>0</v>
      </c>
    </row>
    <row r="33" spans="4:14">
      <c r="D33" s="9"/>
      <c r="E33" s="367"/>
      <c r="F33" s="11" t="s">
        <v>1395</v>
      </c>
      <c r="G33" s="11" t="s">
        <v>1374</v>
      </c>
      <c r="H33" s="456" t="s">
        <v>185</v>
      </c>
      <c r="I33" s="912">
        <f>IF(ABS('5.06 OtherCapex'!L28)&gt;0,'5.06 OtherCapex'!L28,SUM('1.07 Forecast Costs'!X27:X29))</f>
        <v>0</v>
      </c>
      <c r="J33" s="912">
        <f>IF(ABS('5.06 OtherCapex'!M28)&gt;0,'5.06 OtherCapex'!M28,SUM('1.07 Forecast Costs'!Y27:Y29))</f>
        <v>0</v>
      </c>
      <c r="K33" s="912">
        <f>IF(ABS('5.06 OtherCapex'!N28)&gt;0,'5.06 OtherCapex'!N28,SUM('1.07 Forecast Costs'!Z27:Z29))</f>
        <v>0</v>
      </c>
      <c r="L33" s="912">
        <f>IF(ABS('5.06 OtherCapex'!O28)&gt;0,'5.06 OtherCapex'!O28,SUM('1.07 Forecast Costs'!AA27:AA29))</f>
        <v>0</v>
      </c>
      <c r="M33" s="912">
        <f>IF(ABS('5.06 OtherCapex'!P28)&gt;0,'5.06 OtherCapex'!P28,SUM('1.07 Forecast Costs'!AB27:AB29))</f>
        <v>0</v>
      </c>
      <c r="N33" s="912">
        <f t="shared" si="0"/>
        <v>0</v>
      </c>
    </row>
    <row r="34" spans="4:14">
      <c r="D34" s="9"/>
      <c r="F34" s="741" t="s">
        <v>1396</v>
      </c>
      <c r="G34" s="11" t="s">
        <v>1374</v>
      </c>
      <c r="H34" s="456" t="s">
        <v>185</v>
      </c>
      <c r="I34" s="912">
        <f>IF(ABS('5.06 OtherCapex'!L25)&gt;0,'5.06 OtherCapex'!L25,'1.07 Forecast Costs'!X28)</f>
        <v>0</v>
      </c>
      <c r="J34" s="912">
        <f>IF(ABS('5.06 OtherCapex'!M25)&gt;0,'5.06 OtherCapex'!M25,'1.07 Forecast Costs'!Y28)</f>
        <v>0</v>
      </c>
      <c r="K34" s="912">
        <f>IF(ABS('5.06 OtherCapex'!N25)&gt;0,'5.06 OtherCapex'!N25,'1.07 Forecast Costs'!Z28)</f>
        <v>0</v>
      </c>
      <c r="L34" s="912">
        <f>IF(ABS('5.06 OtherCapex'!O25)&gt;0,'5.06 OtherCapex'!O25,'1.07 Forecast Costs'!AA28)</f>
        <v>0</v>
      </c>
      <c r="M34" s="912">
        <f>IF(ABS('5.06 OtherCapex'!P25)&gt;0,'5.06 OtherCapex'!P25,'1.07 Forecast Costs'!AB28)</f>
        <v>0</v>
      </c>
      <c r="N34" s="912">
        <f t="shared" si="0"/>
        <v>0</v>
      </c>
    </row>
    <row r="35" spans="4:14">
      <c r="D35" s="9"/>
      <c r="F35" s="741" t="s">
        <v>1397</v>
      </c>
      <c r="G35" s="11" t="s">
        <v>1374</v>
      </c>
      <c r="H35" s="456" t="s">
        <v>185</v>
      </c>
      <c r="I35" s="912">
        <f>IF(ABS('5.06 OtherCapex'!L23)&gt;0,'5.06 OtherCapex'!L23,'1.07 Forecast Costs'!X27)</f>
        <v>0</v>
      </c>
      <c r="J35" s="912">
        <f>IF(ABS('5.06 OtherCapex'!M23)&gt;0,'5.06 OtherCapex'!M23,'1.07 Forecast Costs'!Y27)</f>
        <v>0</v>
      </c>
      <c r="K35" s="912">
        <f>IF(ABS('5.06 OtherCapex'!N23)&gt;0,'5.06 OtherCapex'!N23,'1.07 Forecast Costs'!Z27)</f>
        <v>0</v>
      </c>
      <c r="L35" s="912">
        <f>IF(ABS('5.06 OtherCapex'!O23)&gt;0,'5.06 OtherCapex'!O23,'1.07 Forecast Costs'!AA27)</f>
        <v>0</v>
      </c>
      <c r="M35" s="912">
        <f>IF(ABS('5.06 OtherCapex'!P23)&gt;0,'5.06 OtherCapex'!P23,'1.07 Forecast Costs'!AB27)</f>
        <v>0</v>
      </c>
      <c r="N35" s="912">
        <f t="shared" si="0"/>
        <v>0</v>
      </c>
    </row>
    <row r="36" spans="4:14">
      <c r="D36" s="29"/>
      <c r="G36" s="29" t="s">
        <v>1374</v>
      </c>
      <c r="H36" s="29" t="s">
        <v>185</v>
      </c>
      <c r="I36" s="913">
        <f>SUM(I29:I33)</f>
        <v>0</v>
      </c>
      <c r="J36" s="913">
        <f>SUM(J29:J33)</f>
        <v>0</v>
      </c>
      <c r="K36" s="913">
        <f>SUM(K29:K33)</f>
        <v>0</v>
      </c>
      <c r="L36" s="913">
        <f>SUM(L29:L33)</f>
        <v>0</v>
      </c>
      <c r="M36" s="913">
        <f>SUM(M29:M33)</f>
        <v>0</v>
      </c>
      <c r="N36" s="913">
        <f t="shared" si="0"/>
        <v>0</v>
      </c>
    </row>
    <row r="37" spans="4:14">
      <c r="D37" s="29" t="s">
        <v>1398</v>
      </c>
      <c r="E37" s="1283"/>
      <c r="F37" s="29" t="s">
        <v>1399</v>
      </c>
      <c r="G37" s="29" t="s">
        <v>1374</v>
      </c>
      <c r="H37" s="29" t="s">
        <v>185</v>
      </c>
      <c r="I37" s="913">
        <f>SUM(I28,I36)</f>
        <v>0</v>
      </c>
      <c r="J37" s="913">
        <f t="shared" ref="J37:N37" si="2">SUM(J28,J36)</f>
        <v>0</v>
      </c>
      <c r="K37" s="913">
        <f t="shared" si="2"/>
        <v>0</v>
      </c>
      <c r="L37" s="913">
        <f t="shared" si="2"/>
        <v>0</v>
      </c>
      <c r="M37" s="913">
        <f t="shared" si="2"/>
        <v>0</v>
      </c>
      <c r="N37" s="913">
        <f t="shared" si="2"/>
        <v>0</v>
      </c>
    </row>
    <row r="38" spans="4:14">
      <c r="D38" s="29"/>
      <c r="G38" s="29"/>
      <c r="H38" s="29"/>
      <c r="I38" s="29"/>
      <c r="J38" s="29"/>
      <c r="K38" s="29"/>
      <c r="L38" s="29"/>
      <c r="M38" s="29"/>
      <c r="N38" s="29"/>
    </row>
    <row r="39" spans="4:14">
      <c r="D39" s="9" t="s">
        <v>201</v>
      </c>
      <c r="E39" s="20"/>
      <c r="I39" s="743"/>
      <c r="J39" s="743"/>
      <c r="K39" s="743"/>
      <c r="L39" s="743"/>
      <c r="M39" s="743"/>
    </row>
    <row r="40" spans="4:14">
      <c r="D40" s="29"/>
      <c r="F40" s="771" t="s">
        <v>1400</v>
      </c>
      <c r="G40" s="11" t="s">
        <v>1374</v>
      </c>
      <c r="H40" s="456" t="s">
        <v>185</v>
      </c>
      <c r="I40" s="914">
        <f>IF(ABS('6.02 MainsTier_1'!R12)&gt;0,'6.02 MainsTier_1'!R12,'1.07 Forecast Costs'!X34)</f>
        <v>0</v>
      </c>
      <c r="J40" s="914">
        <f>IF(ABS('6.02 MainsTier_1'!S12)&gt;0,'6.02 MainsTier_1'!S12,'1.07 Forecast Costs'!Y34)</f>
        <v>0</v>
      </c>
      <c r="K40" s="914">
        <f>IF(ABS('6.02 MainsTier_1'!T12)&gt;0,'6.02 MainsTier_1'!T12,'1.07 Forecast Costs'!Z34)</f>
        <v>0</v>
      </c>
      <c r="L40" s="914">
        <f>IF(ABS('6.02 MainsTier_1'!U12)&gt;0,'6.02 MainsTier_1'!U12,'1.07 Forecast Costs'!AA34)</f>
        <v>0</v>
      </c>
      <c r="M40" s="914">
        <f>IF(ABS('6.02 MainsTier_1'!V12)&gt;0,'6.02 MainsTier_1'!V12,'1.07 Forecast Costs'!AB34)</f>
        <v>0</v>
      </c>
      <c r="N40" s="914">
        <f t="shared" ref="N40:N54" si="3">SUM(I40:M40)</f>
        <v>0</v>
      </c>
    </row>
    <row r="41" spans="4:14">
      <c r="D41" s="29"/>
      <c r="F41" s="771" t="s">
        <v>1401</v>
      </c>
      <c r="G41" s="11" t="s">
        <v>1374</v>
      </c>
      <c r="H41" s="456" t="s">
        <v>185</v>
      </c>
      <c r="I41" s="914">
        <f>IF(ABS('6.09 RepexServices'!R12)&gt;0,'6.09 RepexServices'!R12,'1.07 Forecast Costs'!X35)</f>
        <v>0</v>
      </c>
      <c r="J41" s="914">
        <f>IF(ABS('6.09 RepexServices'!S12)&gt;0,'6.09 RepexServices'!S12,'1.07 Forecast Costs'!Y35)</f>
        <v>0</v>
      </c>
      <c r="K41" s="914">
        <f>IF(ABS('6.09 RepexServices'!T12)&gt;0,'6.09 RepexServices'!T12,'1.07 Forecast Costs'!Z35)</f>
        <v>0</v>
      </c>
      <c r="L41" s="914">
        <f>IF(ABS('6.09 RepexServices'!U12)&gt;0,'6.09 RepexServices'!U12,'1.07 Forecast Costs'!AA35)</f>
        <v>0</v>
      </c>
      <c r="M41" s="914">
        <f>IF(ABS('6.09 RepexServices'!V12)&gt;0,'6.09 RepexServices'!V12,'1.07 Forecast Costs'!AB35)</f>
        <v>0</v>
      </c>
      <c r="N41" s="914">
        <f>SUM(I41:M41)</f>
        <v>0</v>
      </c>
    </row>
    <row r="42" spans="4:14">
      <c r="D42" s="29"/>
      <c r="F42" s="771" t="s">
        <v>1402</v>
      </c>
      <c r="G42" s="11" t="s">
        <v>1374</v>
      </c>
      <c r="H42" s="456" t="s">
        <v>185</v>
      </c>
      <c r="I42" s="914">
        <f>IF(ABS('6.03 MainsTier_2A'!Q13+'6.09 RepexServices'!R13)&gt;0,('6.03 MainsTier_2A'!Q13+'6.09 RepexServices'!R13),'1.07 Forecast Costs'!X36)</f>
        <v>0</v>
      </c>
      <c r="J42" s="914">
        <f>IF(ABS('6.03 MainsTier_2A'!R13+'6.09 RepexServices'!S13)&gt;0,('6.03 MainsTier_2A'!R13+'6.09 RepexServices'!S13),'1.07 Forecast Costs'!Y36)</f>
        <v>0</v>
      </c>
      <c r="K42" s="914">
        <f>IF(ABS('6.03 MainsTier_2A'!S13+'6.09 RepexServices'!T13)&gt;0,('6.03 MainsTier_2A'!S13+'6.09 RepexServices'!T13),'1.07 Forecast Costs'!Z36)</f>
        <v>0</v>
      </c>
      <c r="L42" s="914">
        <f>IF(ABS('6.03 MainsTier_2A'!T13+'6.09 RepexServices'!U13)&gt;0,('6.03 MainsTier_2A'!T13+'6.09 RepexServices'!U13),'1.07 Forecast Costs'!AA36)</f>
        <v>0</v>
      </c>
      <c r="M42" s="914">
        <f>IF(ABS('6.03 MainsTier_2A'!U13+'6.09 RepexServices'!V13)&gt;0,('6.03 MainsTier_2A'!U13+'6.09 RepexServices'!V13),'1.07 Forecast Costs'!AB36)</f>
        <v>0</v>
      </c>
      <c r="N42" s="914">
        <f t="shared" si="3"/>
        <v>0</v>
      </c>
    </row>
    <row r="43" spans="4:14">
      <c r="D43" s="29"/>
      <c r="F43" s="771" t="s">
        <v>1403</v>
      </c>
      <c r="G43" s="11" t="s">
        <v>1374</v>
      </c>
      <c r="H43" s="456" t="s">
        <v>185</v>
      </c>
      <c r="I43" s="914">
        <f>IF(ABS('6.04 MainsTier_2B'!R12+'6.09 RepexServices'!R14)&gt;0,('6.04 MainsTier_2B'!R12+'6.09 RepexServices'!R14),'1.07 Forecast Costs'!X37)</f>
        <v>0</v>
      </c>
      <c r="J43" s="914">
        <f>IF(ABS('6.04 MainsTier_2B'!S12+'6.09 RepexServices'!S14)&gt;0,('6.04 MainsTier_2B'!S12+'6.09 RepexServices'!S14),'1.07 Forecast Costs'!Y37)</f>
        <v>0</v>
      </c>
      <c r="K43" s="914">
        <f>IF(ABS('6.04 MainsTier_2B'!T12+'6.09 RepexServices'!T14)&gt;0,('6.04 MainsTier_2B'!T12+'6.09 RepexServices'!T14),'1.07 Forecast Costs'!Z37)</f>
        <v>0</v>
      </c>
      <c r="L43" s="914">
        <f>IF(ABS('6.04 MainsTier_2B'!U12+'6.09 RepexServices'!U14)&gt;0,('6.04 MainsTier_2B'!U12+'6.09 RepexServices'!U14),'1.07 Forecast Costs'!AA37)</f>
        <v>0</v>
      </c>
      <c r="M43" s="914">
        <f>IF(ABS('6.04 MainsTier_2B'!V12+'6.09 RepexServices'!V14)&gt;0,('6.04 MainsTier_2B'!V12+'6.09 RepexServices'!V14),'1.07 Forecast Costs'!AB37)</f>
        <v>0</v>
      </c>
      <c r="N43" s="914">
        <f>SUM(I43:M43)</f>
        <v>0</v>
      </c>
    </row>
    <row r="44" spans="4:14">
      <c r="D44" s="29"/>
      <c r="F44" s="771" t="s">
        <v>1404</v>
      </c>
      <c r="G44" s="11" t="s">
        <v>1374</v>
      </c>
      <c r="H44" s="456" t="s">
        <v>185</v>
      </c>
      <c r="I44" s="914">
        <f>IF(SUM('6.05 MainsTier_3'!R13+(SUM('10.05 PCD_London_M_P'!S16:S34))+SUM('10.05 PCD_London_M_P'!S51:S64)+'6.09 RepexServices'!R15)&gt;0,('6.05 MainsTier_3'!R13+'10.05 PCD_London_M_P'!S91+'6.09 RepexServices'!R15),'1.07 Forecast Costs'!X38)</f>
        <v>0</v>
      </c>
      <c r="J44" s="914">
        <f>IF(SUM('6.05 MainsTier_3'!S13+(SUM('10.05 PCD_London_M_P'!T16:T34))+SUM('10.05 PCD_London_M_P'!T51:T64)+'6.09 RepexServices'!S15)&gt;0,('6.05 MainsTier_3'!S13+'10.05 PCD_London_M_P'!T91+'6.09 RepexServices'!S15),'1.07 Forecast Costs'!Y38)</f>
        <v>0</v>
      </c>
      <c r="K44" s="914">
        <f>IF(SUM('6.05 MainsTier_3'!T13+(SUM('10.05 PCD_London_M_P'!U16:U34))+SUM('10.05 PCD_London_M_P'!U51:U64)+'6.09 RepexServices'!T15)&gt;0,('6.05 MainsTier_3'!T13+'10.05 PCD_London_M_P'!U91+'6.09 RepexServices'!T15),'1.07 Forecast Costs'!Z38)</f>
        <v>0</v>
      </c>
      <c r="L44" s="914">
        <f>IF(SUM('6.05 MainsTier_3'!U13+(SUM('10.05 PCD_London_M_P'!V16:V34))+SUM('10.05 PCD_London_M_P'!V51:V64)+'6.09 RepexServices'!U15)&gt;0,('6.05 MainsTier_3'!U13+'10.05 PCD_London_M_P'!V91+'6.09 RepexServices'!U15),'1.07 Forecast Costs'!AA38)</f>
        <v>0</v>
      </c>
      <c r="M44" s="914">
        <f>IF(SUM('6.05 MainsTier_3'!V13+(SUM('10.05 PCD_London_M_P'!W16:W34))+SUM('10.05 PCD_London_M_P'!W51:W64)+'6.09 RepexServices'!V15)&gt;0,('6.05 MainsTier_3'!V13+'10.05 PCD_London_M_P'!W91+'6.09 RepexServices'!V15),'1.07 Forecast Costs'!AB38)</f>
        <v>0</v>
      </c>
      <c r="N44" s="914">
        <f t="shared" si="3"/>
        <v>0</v>
      </c>
    </row>
    <row r="45" spans="4:14" ht="13.5" customHeight="1">
      <c r="D45" s="29"/>
      <c r="F45" s="771" t="s">
        <v>1405</v>
      </c>
      <c r="G45" s="11" t="s">
        <v>1374</v>
      </c>
      <c r="H45" s="456" t="s">
        <v>185</v>
      </c>
      <c r="I45" s="914">
        <f>IF(ABS('6.02 MainsTier_1'!R13+'6.09 RepexServices'!R64+'6.09 RepexServices'!R65)&gt;0,('6.02 MainsTier_1'!R13+'6.09 RepexServices'!R64+'6.09 RepexServices'!R65),'1.07 Forecast Costs'!X39)</f>
        <v>0</v>
      </c>
      <c r="J45" s="914">
        <f>IF(ABS('6.02 MainsTier_1'!S13+'6.09 RepexServices'!S64+'6.09 RepexServices'!S65)&gt;0,('6.02 MainsTier_1'!S13+'6.09 RepexServices'!S64+'6.09 RepexServices'!S65),'1.07 Forecast Costs'!Y39)</f>
        <v>0</v>
      </c>
      <c r="K45" s="914">
        <f>IF(ABS('6.02 MainsTier_1'!T13+'6.09 RepexServices'!T64+'6.09 RepexServices'!T65)&gt;0,('6.02 MainsTier_1'!T13+'6.09 RepexServices'!T64+'6.09 RepexServices'!T65),'1.07 Forecast Costs'!Z39)</f>
        <v>0</v>
      </c>
      <c r="L45" s="914">
        <f>IF(ABS('6.02 MainsTier_1'!U13+'6.09 RepexServices'!U64+'6.09 RepexServices'!U65)&gt;0,('6.02 MainsTier_1'!U13+'6.09 RepexServices'!U64+'6.09 RepexServices'!U65),'1.07 Forecast Costs'!AA39)</f>
        <v>0</v>
      </c>
      <c r="M45" s="914">
        <f>IF(ABS('6.02 MainsTier_1'!V13+'6.09 RepexServices'!V64+'6.09 RepexServices'!V65)&gt;0,('6.02 MainsTier_1'!V13+'6.09 RepexServices'!V64+'6.09 RepexServices'!V65),'1.07 Forecast Costs'!AB39)</f>
        <v>0</v>
      </c>
      <c r="N45" s="914">
        <f t="shared" si="3"/>
        <v>0</v>
      </c>
    </row>
    <row r="46" spans="4:14" ht="13.5" customHeight="1">
      <c r="D46" s="29"/>
      <c r="F46" s="771" t="s">
        <v>1406</v>
      </c>
      <c r="G46" s="11" t="s">
        <v>1374</v>
      </c>
      <c r="H46" s="456" t="s">
        <v>185</v>
      </c>
      <c r="I46" s="914" cm="1">
        <f t="array" ref="I46">IF(ABS(SUM('6.06 MainsTier_Other'!R35:R42)+'6.09 RepexServices'!R69+'6.09 RepexServices'!R70)&gt;0,(SUM('6.06 MainsTier_Other'!R35:R42)+'6.09 RepexServices'!R69+'6.09 RepexServices'!R70)+SUM('10.05 PCD_London_M_P'!S38:S45+SUM('10.05 PCD_London_M_P'!S68:S76)),'1.07 Forecast Costs'!X40)</f>
        <v>0</v>
      </c>
      <c r="J46" s="914" cm="1">
        <f t="array" ref="J46">IF(ABS(SUM('6.06 MainsTier_Other'!S35:S42)+'6.09 RepexServices'!S69+'6.09 RepexServices'!S70)&gt;0,(SUM('6.06 MainsTier_Other'!S35:S42)+'6.09 RepexServices'!S69+'6.09 RepexServices'!S70)+SUM('10.05 PCD_London_M_P'!T38:T45+SUM('10.05 PCD_London_M_P'!T68:T76)),'1.07 Forecast Costs'!Y40)</f>
        <v>0</v>
      </c>
      <c r="K46" s="914" cm="1">
        <f t="array" ref="K46">IF(ABS(SUM('6.06 MainsTier_Other'!T35:T42)+'6.09 RepexServices'!T69+'6.09 RepexServices'!T70)&gt;0,(SUM('6.06 MainsTier_Other'!T35:T42)+'6.09 RepexServices'!T69+'6.09 RepexServices'!T70)+SUM('10.05 PCD_London_M_P'!U38:U45+SUM('10.05 PCD_London_M_P'!U68:U76)),'1.07 Forecast Costs'!Z40)</f>
        <v>0</v>
      </c>
      <c r="L46" s="914" cm="1">
        <f t="array" ref="L46">IF(ABS(SUM('6.06 MainsTier_Other'!U35:U42)+'6.09 RepexServices'!U69+'6.09 RepexServices'!U70)&gt;0,(SUM('6.06 MainsTier_Other'!U35:U42)+'6.09 RepexServices'!U69+'6.09 RepexServices'!U70)+SUM('10.05 PCD_London_M_P'!V38:V45+SUM('10.05 PCD_London_M_P'!V68:V76)),'1.07 Forecast Costs'!AA40)</f>
        <v>0</v>
      </c>
      <c r="M46" s="914" cm="1">
        <f t="array" ref="M46">IF(ABS(SUM('6.06 MainsTier_Other'!V35:V42)+'6.09 RepexServices'!V69+'6.09 RepexServices'!V70)&gt;0,(SUM('6.06 MainsTier_Other'!V35:V42)+'6.09 RepexServices'!V69+'6.09 RepexServices'!V70)+SUM('10.05 PCD_London_M_P'!W38:W45+SUM('10.05 PCD_London_M_P'!W68:W76)),'1.07 Forecast Costs'!AB40)</f>
        <v>0</v>
      </c>
      <c r="N46" s="914">
        <f t="shared" si="3"/>
        <v>0</v>
      </c>
    </row>
    <row r="47" spans="4:14">
      <c r="D47" s="29"/>
      <c r="F47" s="771" t="s">
        <v>1407</v>
      </c>
      <c r="G47" s="11" t="s">
        <v>1374</v>
      </c>
      <c r="H47" s="456" t="s">
        <v>185</v>
      </c>
      <c r="I47" s="914">
        <f>IF(ABS(SUM('6.06 MainsTier_Other'!R24:R31))&gt;0,SUM('6.06 MainsTier_Other'!R24:R31),'1.07 Forecast Costs'!X41)</f>
        <v>0</v>
      </c>
      <c r="J47" s="914">
        <f>IF(ABS(SUM('6.06 MainsTier_Other'!S24:S31))&gt;0,SUM('6.06 MainsTier_Other'!S24:S31),'1.07 Forecast Costs'!Y41)</f>
        <v>0</v>
      </c>
      <c r="K47" s="914">
        <f>IF(ABS(SUM('6.06 MainsTier_Other'!T24:T31))&gt;0,SUM('6.06 MainsTier_Other'!T24:T31),'1.07 Forecast Costs'!Z41)</f>
        <v>0</v>
      </c>
      <c r="L47" s="914">
        <f>IF(ABS(SUM('6.06 MainsTier_Other'!U24:U31))&gt;0,SUM('6.06 MainsTier_Other'!U24:U31),'1.07 Forecast Costs'!AA41)</f>
        <v>0</v>
      </c>
      <c r="M47" s="914">
        <f>IF(ABS(SUM('6.06 MainsTier_Other'!V24:V31))&gt;0,SUM('6.06 MainsTier_Other'!V24:V31),'1.07 Forecast Costs'!AB41)</f>
        <v>0</v>
      </c>
      <c r="N47" s="914">
        <f t="shared" si="3"/>
        <v>0</v>
      </c>
    </row>
    <row r="48" spans="4:14">
      <c r="D48" s="29"/>
      <c r="F48" s="771" t="s">
        <v>1408</v>
      </c>
      <c r="G48" s="11" t="s">
        <v>1374</v>
      </c>
      <c r="H48" s="456" t="s">
        <v>185</v>
      </c>
      <c r="I48" s="914">
        <f>IF(ABS((SUM('6.06 MainsTier_Other'!R46:R75)+'6.09 RepexServices'!R16))&gt;0,(SUM('6.06 MainsTier_Other'!R46:R75)+'6.09 RepexServices'!R16),'1.07 Forecast Costs'!X42)+'6.06 MainsTier_Other'!R229</f>
        <v>0</v>
      </c>
      <c r="J48" s="914">
        <f>IF(ABS((SUM('6.06 MainsTier_Other'!S46:S75)+'6.09 RepexServices'!S16))&gt;0,(SUM('6.06 MainsTier_Other'!S46:S75)+'6.09 RepexServices'!S16),'1.07 Forecast Costs'!Y42)+'6.06 MainsTier_Other'!S229</f>
        <v>0</v>
      </c>
      <c r="K48" s="914">
        <f>IF(ABS((SUM('6.06 MainsTier_Other'!T46:T75)+'6.09 RepexServices'!T16))&gt;0,(SUM('6.06 MainsTier_Other'!T46:T75)+'6.09 RepexServices'!T16),'1.07 Forecast Costs'!Z42)</f>
        <v>0</v>
      </c>
      <c r="L48" s="914">
        <f>IF(ABS((SUM('6.06 MainsTier_Other'!U46:U75)+'6.09 RepexServices'!U16))&gt;0,(SUM('6.06 MainsTier_Other'!U46:U75)+'6.09 RepexServices'!U16),'1.07 Forecast Costs'!AA42)</f>
        <v>0</v>
      </c>
      <c r="M48" s="914">
        <f>IF(ABS((SUM('6.06 MainsTier_Other'!V46:V75)+'6.09 RepexServices'!V16))&gt;0,(SUM('6.06 MainsTier_Other'!V46:V75)+'6.09 RepexServices'!V16),'1.07 Forecast Costs'!AB42)</f>
        <v>0</v>
      </c>
      <c r="N48" s="914">
        <f t="shared" si="3"/>
        <v>0</v>
      </c>
    </row>
    <row r="49" spans="3:14">
      <c r="D49" s="29"/>
      <c r="F49" s="771" t="s">
        <v>1409</v>
      </c>
      <c r="G49" s="11" t="s">
        <v>1374</v>
      </c>
      <c r="H49" s="456" t="s">
        <v>185</v>
      </c>
      <c r="I49" s="914">
        <f>IF(ABS('6.07 MainsDiversions'!T16+'6.09 RepexServices'!R19+'6.09 RepexServices'!R20)&gt;0,('6.07 MainsDiversions'!T16+'6.09 RepexServices'!R19+'6.09 RepexServices'!R20),'1.07 Forecast Costs'!X43)</f>
        <v>0</v>
      </c>
      <c r="J49" s="914">
        <f>IF(ABS('6.07 MainsDiversions'!U16+'6.09 RepexServices'!S19+'6.09 RepexServices'!S20)&gt;0,('6.07 MainsDiversions'!U16+'6.09 RepexServices'!S19+'6.09 RepexServices'!S20),'1.07 Forecast Costs'!Y43)</f>
        <v>0</v>
      </c>
      <c r="K49" s="914">
        <f>IF(ABS('6.07 MainsDiversions'!V16+'6.09 RepexServices'!T19+'6.09 RepexServices'!T20)&gt;0,('6.07 MainsDiversions'!V16+'6.09 RepexServices'!T19+'6.09 RepexServices'!T20),'1.07 Forecast Costs'!Z43)</f>
        <v>0</v>
      </c>
      <c r="L49" s="914">
        <f>IF(ABS('6.07 MainsDiversions'!W16+'6.09 RepexServices'!U19+'6.09 RepexServices'!U20)&gt;0,('6.07 MainsDiversions'!W16+'6.09 RepexServices'!U19+'6.09 RepexServices'!U20),'1.07 Forecast Costs'!AA43)</f>
        <v>0</v>
      </c>
      <c r="M49" s="914">
        <f>IF(ABS('6.07 MainsDiversions'!X16+'6.09 RepexServices'!V19+'6.09 RepexServices'!V20)&gt;0,('6.07 MainsDiversions'!X16+'6.09 RepexServices'!V19+'6.09 RepexServices'!V20),'1.07 Forecast Costs'!AB43)</f>
        <v>0</v>
      </c>
      <c r="N49" s="914">
        <f>SUM(I49:M49)</f>
        <v>0</v>
      </c>
    </row>
    <row r="50" spans="3:14">
      <c r="D50" s="29"/>
      <c r="F50" s="771" t="s">
        <v>1410</v>
      </c>
      <c r="G50" s="11" t="s">
        <v>1374</v>
      </c>
      <c r="H50" s="456" t="s">
        <v>185</v>
      </c>
      <c r="I50" s="914">
        <f>IF(SUM('6.09 RepexServices'!R18,'6.09 RepexServices'!R21)&gt;0,SUM('6.09 RepexServices'!R18,'6.09 RepexServices'!R21),'1.07 Forecast Costs'!X44)</f>
        <v>0</v>
      </c>
      <c r="J50" s="914">
        <f>IF(SUM('6.09 RepexServices'!S18,'6.09 RepexServices'!S21)&gt;0,SUM('6.09 RepexServices'!S18,'6.09 RepexServices'!S21),'1.07 Forecast Costs'!Y44)</f>
        <v>0</v>
      </c>
      <c r="K50" s="914">
        <f>IF(SUM('6.09 RepexServices'!T18,'6.09 RepexServices'!T21)&gt;0,SUM('6.09 RepexServices'!T18,'6.09 RepexServices'!T21),'1.07 Forecast Costs'!Z44)</f>
        <v>0</v>
      </c>
      <c r="L50" s="914">
        <f>IF(SUM('6.09 RepexServices'!U18,'6.09 RepexServices'!U21)&gt;0,SUM('6.09 RepexServices'!U18,'6.09 RepexServices'!U21),'1.07 Forecast Costs'!AA44)</f>
        <v>0</v>
      </c>
      <c r="M50" s="914">
        <f>IF(SUM('6.09 RepexServices'!V18,'6.09 RepexServices'!V21)&gt;0,SUM('6.09 RepexServices'!V18,'6.09 RepexServices'!V21),'1.07 Forecast Costs'!AB44)</f>
        <v>0</v>
      </c>
      <c r="N50" s="914">
        <f>SUM(I50:M50)</f>
        <v>0</v>
      </c>
    </row>
    <row r="51" spans="3:14">
      <c r="D51" s="29"/>
      <c r="F51" s="771" t="s">
        <v>1411</v>
      </c>
      <c r="G51" s="11" t="s">
        <v>1374</v>
      </c>
      <c r="H51" s="456" t="s">
        <v>185</v>
      </c>
      <c r="I51" s="914">
        <f>IF(ABS('6.10 IronStubs'!S17)&gt;0,'6.10 IronStubs'!S17,'1.07 Forecast Costs'!X45)</f>
        <v>0</v>
      </c>
      <c r="J51" s="914">
        <f>IF(ABS('6.10 IronStubs'!T17)&gt;0,'6.10 IronStubs'!T17,'1.07 Forecast Costs'!Y45)</f>
        <v>0</v>
      </c>
      <c r="K51" s="914">
        <f>IF(ABS('6.10 IronStubs'!U17)&gt;0,'6.10 IronStubs'!U17,'1.07 Forecast Costs'!Z45)</f>
        <v>0</v>
      </c>
      <c r="L51" s="914">
        <f>IF(ABS('6.10 IronStubs'!V17)&gt;0,'6.10 IronStubs'!V17,'1.07 Forecast Costs'!AA45)</f>
        <v>0</v>
      </c>
      <c r="M51" s="914">
        <f>IF(ABS('6.10 IronStubs'!W17)&gt;0,'6.10 IronStubs'!W17,'1.07 Forecast Costs'!AB45)</f>
        <v>0</v>
      </c>
      <c r="N51" s="914">
        <f>SUM(I51:M51)</f>
        <v>0</v>
      </c>
    </row>
    <row r="52" spans="3:14">
      <c r="D52" s="29"/>
      <c r="F52" s="771" t="s">
        <v>232</v>
      </c>
      <c r="G52" s="11" t="s">
        <v>1374</v>
      </c>
      <c r="H52" s="456" t="s">
        <v>185</v>
      </c>
      <c r="I52" s="914">
        <f>IF(ABS('6.12 Risers'!N18)&gt;0,'6.12 Risers'!N18,'1.07 Forecast Costs'!X46)</f>
        <v>0</v>
      </c>
      <c r="J52" s="914">
        <f>IF(ABS('6.12 Risers'!O18)&gt;0,'6.12 Risers'!O18,'1.07 Forecast Costs'!Y46)</f>
        <v>0</v>
      </c>
      <c r="K52" s="914">
        <f>IF(ABS('6.12 Risers'!P18)&gt;0,'6.12 Risers'!P18,'1.07 Forecast Costs'!Z46)</f>
        <v>0</v>
      </c>
      <c r="L52" s="914">
        <f>IF(ABS('6.12 Risers'!Q18)&gt;0,'6.12 Risers'!Q18,'1.07 Forecast Costs'!AA46)</f>
        <v>0</v>
      </c>
      <c r="M52" s="914">
        <f>IF(ABS('6.12 Risers'!R18)&gt;0,'6.12 Risers'!R18,'1.07 Forecast Costs'!AB46)</f>
        <v>0</v>
      </c>
      <c r="N52" s="914">
        <f>SUM(I52:M52)</f>
        <v>0</v>
      </c>
    </row>
    <row r="53" spans="3:14">
      <c r="F53" s="771" t="s">
        <v>470</v>
      </c>
      <c r="G53" s="11" t="s">
        <v>1374</v>
      </c>
      <c r="H53" s="456" t="s">
        <v>185</v>
      </c>
      <c r="I53" s="914">
        <f>IF(ABS('6.11 RoboticIntervention'!R12)&gt;0,'6.11 RoboticIntervention'!R12,'1.07 Forecast Costs'!X47)</f>
        <v>0</v>
      </c>
      <c r="J53" s="914">
        <f>IF(ABS('6.11 RoboticIntervention'!S12)&gt;0,'6.11 RoboticIntervention'!S12,'1.07 Forecast Costs'!Y47)</f>
        <v>0</v>
      </c>
      <c r="K53" s="914">
        <f>IF(ABS('6.11 RoboticIntervention'!T12)&gt;0,'6.11 RoboticIntervention'!T12,'1.07 Forecast Costs'!Z47)</f>
        <v>0</v>
      </c>
      <c r="L53" s="914">
        <f>IF(ABS('6.11 RoboticIntervention'!U12)&gt;0,'6.11 RoboticIntervention'!U12,'1.07 Forecast Costs'!AA47)</f>
        <v>0</v>
      </c>
      <c r="M53" s="914">
        <f>IF(ABS('6.11 RoboticIntervention'!V12)&gt;0,'6.11 RoboticIntervention'!V12,'1.07 Forecast Costs'!AB47)</f>
        <v>0</v>
      </c>
      <c r="N53" s="914">
        <f t="shared" si="3"/>
        <v>0</v>
      </c>
    </row>
    <row r="54" spans="3:14">
      <c r="D54" s="29" t="s">
        <v>1412</v>
      </c>
      <c r="G54" s="29" t="s">
        <v>1374</v>
      </c>
      <c r="H54" s="31" t="s">
        <v>185</v>
      </c>
      <c r="I54" s="913">
        <f>SUM(I40:I53)</f>
        <v>0</v>
      </c>
      <c r="J54" s="913">
        <f>SUM(J40:J53)</f>
        <v>0</v>
      </c>
      <c r="K54" s="913">
        <f>SUM(K40:K53)</f>
        <v>0</v>
      </c>
      <c r="L54" s="913">
        <f>SUM(L40:L53)</f>
        <v>0</v>
      </c>
      <c r="M54" s="913">
        <f>SUM(M40:M53)</f>
        <v>0</v>
      </c>
      <c r="N54" s="913">
        <f t="shared" si="3"/>
        <v>0</v>
      </c>
    </row>
    <row r="55" spans="3:14" ht="6" customHeight="1">
      <c r="I55" s="743"/>
      <c r="J55" s="743"/>
      <c r="K55" s="743"/>
      <c r="L55" s="743"/>
      <c r="M55" s="743"/>
    </row>
    <row r="56" spans="3:14">
      <c r="F56" s="915" t="s">
        <v>1413</v>
      </c>
      <c r="G56" s="29" t="s">
        <v>1374</v>
      </c>
      <c r="H56" s="31" t="s">
        <v>185</v>
      </c>
      <c r="I56" s="913">
        <f>I23+I20+I28+I36+I54</f>
        <v>0</v>
      </c>
      <c r="J56" s="913">
        <f>J23+J20+J28+J36+J54</f>
        <v>0</v>
      </c>
      <c r="K56" s="913">
        <f>K23+K20+K28+K36+K54</f>
        <v>0</v>
      </c>
      <c r="L56" s="913">
        <f>L23+L20+L28+L36+L54</f>
        <v>0</v>
      </c>
      <c r="M56" s="913">
        <f>M23+M20+M28+M36+M54</f>
        <v>0</v>
      </c>
      <c r="N56" s="913">
        <f>SUM(I56:M56)</f>
        <v>0</v>
      </c>
    </row>
    <row r="57" spans="3:14" ht="13.5" customHeight="1"/>
    <row r="58" spans="3:14" s="693" customFormat="1">
      <c r="C58" s="34" t="s">
        <v>1414</v>
      </c>
      <c r="D58" s="34"/>
      <c r="E58" s="33"/>
      <c r="F58" s="33"/>
      <c r="G58" s="33"/>
      <c r="H58" s="33"/>
    </row>
    <row r="59" spans="3:14" ht="15" customHeight="1">
      <c r="I59" s="743"/>
      <c r="J59" s="743"/>
      <c r="K59" s="743"/>
      <c r="L59" s="743"/>
      <c r="M59" s="743"/>
    </row>
    <row r="60" spans="3:14">
      <c r="D60" s="9"/>
      <c r="F60" s="1464" t="s">
        <v>1415</v>
      </c>
      <c r="G60" s="11" t="s">
        <v>1374</v>
      </c>
      <c r="H60" s="7" t="s">
        <v>185</v>
      </c>
      <c r="I60" s="912">
        <f>IF(ABS('4.01 OpexCostMatrix'!P602)&gt;0,'4.01 OpexCostMatrix'!P602,'1.07 Forecast Costs'!X65)</f>
        <v>0</v>
      </c>
      <c r="J60" s="912">
        <f>IF(ABS('4.01 OpexCostMatrix'!Q602)&gt;0,'4.01 OpexCostMatrix'!Q602,'1.07 Forecast Costs'!Y65)</f>
        <v>0</v>
      </c>
      <c r="K60" s="912">
        <f>IF(ABS('4.01 OpexCostMatrix'!R602)&gt;0,'4.01 OpexCostMatrix'!R602,'1.07 Forecast Costs'!Z65)</f>
        <v>0</v>
      </c>
      <c r="L60" s="912">
        <f>IF(ABS('4.01 OpexCostMatrix'!S602)&gt;0,'4.01 OpexCostMatrix'!S602,'1.07 Forecast Costs'!AA65)</f>
        <v>0</v>
      </c>
      <c r="M60" s="912">
        <f>IF(ABS('4.01 OpexCostMatrix'!T602)&gt;0,'4.01 OpexCostMatrix'!T602,'1.07 Forecast Costs'!AB65)</f>
        <v>0</v>
      </c>
      <c r="N60" s="912">
        <f t="shared" ref="N60:N67" si="4">SUM(I60:M60)</f>
        <v>0</v>
      </c>
    </row>
    <row r="61" spans="3:14">
      <c r="F61" s="1464" t="s">
        <v>1416</v>
      </c>
      <c r="G61" s="11" t="s">
        <v>1374</v>
      </c>
      <c r="H61" s="7" t="s">
        <v>185</v>
      </c>
      <c r="I61" s="912">
        <f>IF(ABS('4.01 OpexCostMatrix'!P603)&gt;0,'4.01 OpexCostMatrix'!P603,'1.07 Forecast Costs'!X66)</f>
        <v>0</v>
      </c>
      <c r="J61" s="912">
        <f>IF(ABS('4.01 OpexCostMatrix'!Q603)&gt;0,'4.01 OpexCostMatrix'!Q603,'1.07 Forecast Costs'!Y66)</f>
        <v>0</v>
      </c>
      <c r="K61" s="912">
        <f>IF(ABS('4.01 OpexCostMatrix'!R603)&gt;0,'4.01 OpexCostMatrix'!R603,'1.07 Forecast Costs'!Z66)</f>
        <v>0</v>
      </c>
      <c r="L61" s="912">
        <f>IF(ABS('4.01 OpexCostMatrix'!S603)&gt;0,'4.01 OpexCostMatrix'!S603,'1.07 Forecast Costs'!AA66)</f>
        <v>0</v>
      </c>
      <c r="M61" s="912">
        <f>IF(ABS('4.01 OpexCostMatrix'!T603)&gt;0,'4.01 OpexCostMatrix'!T603,'1.07 Forecast Costs'!AB66)</f>
        <v>0</v>
      </c>
      <c r="N61" s="912">
        <f t="shared" si="4"/>
        <v>0</v>
      </c>
    </row>
    <row r="62" spans="3:14">
      <c r="F62" s="1464" t="s">
        <v>1417</v>
      </c>
      <c r="G62" s="11" t="s">
        <v>1374</v>
      </c>
      <c r="H62" s="7" t="s">
        <v>185</v>
      </c>
      <c r="I62" s="912">
        <f>IF(ABS('4.01 OpexCostMatrix'!P604)&gt;0,'4.01 OpexCostMatrix'!P604,'1.07 Forecast Costs'!X67)</f>
        <v>0</v>
      </c>
      <c r="J62" s="912">
        <f>IF(ABS('4.01 OpexCostMatrix'!Q604)&gt;0,'4.01 OpexCostMatrix'!Q604,'1.07 Forecast Costs'!Y67)</f>
        <v>0</v>
      </c>
      <c r="K62" s="912">
        <f>IF(ABS('4.01 OpexCostMatrix'!R604)&gt;0,'4.01 OpexCostMatrix'!R604,'1.07 Forecast Costs'!Z67)</f>
        <v>0</v>
      </c>
      <c r="L62" s="912">
        <f>IF(ABS('4.01 OpexCostMatrix'!S604)&gt;0,'4.01 OpexCostMatrix'!S604,'1.07 Forecast Costs'!AA67)</f>
        <v>0</v>
      </c>
      <c r="M62" s="912">
        <f>IF(ABS('4.01 OpexCostMatrix'!T604)&gt;0,'4.01 OpexCostMatrix'!T604,'1.07 Forecast Costs'!AB67)</f>
        <v>0</v>
      </c>
      <c r="N62" s="912">
        <f t="shared" si="4"/>
        <v>0</v>
      </c>
    </row>
    <row r="63" spans="3:14">
      <c r="F63" s="1464" t="s">
        <v>1418</v>
      </c>
      <c r="G63" s="11" t="s">
        <v>1374</v>
      </c>
      <c r="H63" s="7" t="s">
        <v>185</v>
      </c>
      <c r="I63" s="912">
        <f>IF(ABS('4.01 OpexCostMatrix'!P605)&gt;0,'4.01 OpexCostMatrix'!P605,'1.07 Forecast Costs'!X68)</f>
        <v>0</v>
      </c>
      <c r="J63" s="912">
        <f>IF(ABS('4.01 OpexCostMatrix'!Q605)&gt;0,'4.01 OpexCostMatrix'!Q605,'1.07 Forecast Costs'!Y68)</f>
        <v>0</v>
      </c>
      <c r="K63" s="912">
        <f>IF(ABS('4.01 OpexCostMatrix'!R605)&gt;0,'4.01 OpexCostMatrix'!R605,'1.07 Forecast Costs'!Z68)</f>
        <v>0</v>
      </c>
      <c r="L63" s="912">
        <f>IF(ABS('4.01 OpexCostMatrix'!S605)&gt;0,'4.01 OpexCostMatrix'!S605,'1.07 Forecast Costs'!AA68)</f>
        <v>0</v>
      </c>
      <c r="M63" s="912">
        <f>IF(ABS('4.01 OpexCostMatrix'!T605)&gt;0,'4.01 OpexCostMatrix'!T605,'1.07 Forecast Costs'!AB68)</f>
        <v>0</v>
      </c>
      <c r="N63" s="912">
        <f t="shared" si="4"/>
        <v>0</v>
      </c>
    </row>
    <row r="64" spans="3:14">
      <c r="F64" s="1464" t="s">
        <v>1419</v>
      </c>
      <c r="G64" s="11" t="s">
        <v>1374</v>
      </c>
      <c r="H64" s="7" t="s">
        <v>185</v>
      </c>
      <c r="I64" s="912">
        <f>IF(ABS('4.01 OpexCostMatrix'!P607)&gt;0,'4.01 OpexCostMatrix'!P607,'1.07 Forecast Costs'!X69)</f>
        <v>0</v>
      </c>
      <c r="J64" s="912">
        <f>IF(ABS('4.01 OpexCostMatrix'!Q607)&gt;0,'4.01 OpexCostMatrix'!Q607,'1.07 Forecast Costs'!Y69)</f>
        <v>0</v>
      </c>
      <c r="K64" s="912">
        <f>IF(ABS('4.01 OpexCostMatrix'!R607)&gt;0,'4.01 OpexCostMatrix'!R607,'1.07 Forecast Costs'!Z69)</f>
        <v>0</v>
      </c>
      <c r="L64" s="912">
        <f>IF(ABS('4.01 OpexCostMatrix'!S607)&gt;0,'4.01 OpexCostMatrix'!S607,'1.07 Forecast Costs'!AA69)</f>
        <v>0</v>
      </c>
      <c r="M64" s="912">
        <f>IF(ABS('4.01 OpexCostMatrix'!T607)&gt;0,'4.01 OpexCostMatrix'!T607,'1.07 Forecast Costs'!AB69)</f>
        <v>0</v>
      </c>
      <c r="N64" s="912">
        <f t="shared" si="4"/>
        <v>0</v>
      </c>
    </row>
    <row r="65" spans="3:14">
      <c r="F65" s="1464" t="s">
        <v>311</v>
      </c>
      <c r="G65" s="11" t="s">
        <v>1374</v>
      </c>
      <c r="H65" s="7" t="s">
        <v>185</v>
      </c>
      <c r="I65" s="912">
        <f>IF(ABS('4.01 OpexCostMatrix'!P610)&gt;0,'4.01 OpexCostMatrix'!P610,'1.07 Forecast Costs'!X70)</f>
        <v>0</v>
      </c>
      <c r="J65" s="912">
        <f>IF(ABS('4.01 OpexCostMatrix'!Q610)&gt;0,'4.01 OpexCostMatrix'!Q610,'1.07 Forecast Costs'!Y70)</f>
        <v>0</v>
      </c>
      <c r="K65" s="912">
        <f>IF(ABS('4.01 OpexCostMatrix'!R610)&gt;0,'4.01 OpexCostMatrix'!R610,'1.07 Forecast Costs'!Z70)</f>
        <v>0</v>
      </c>
      <c r="L65" s="912">
        <f>IF(ABS('4.01 OpexCostMatrix'!S610)&gt;0,'4.01 OpexCostMatrix'!S610,'1.07 Forecast Costs'!AA70)</f>
        <v>0</v>
      </c>
      <c r="M65" s="912">
        <f>IF(ABS('4.01 OpexCostMatrix'!T610)&gt;0,'4.01 OpexCostMatrix'!T610,'1.07 Forecast Costs'!AB70)</f>
        <v>0</v>
      </c>
      <c r="N65" s="912">
        <f t="shared" si="4"/>
        <v>0</v>
      </c>
    </row>
    <row r="66" spans="3:14">
      <c r="F66" s="1464" t="s">
        <v>119</v>
      </c>
      <c r="G66" s="11" t="s">
        <v>1374</v>
      </c>
      <c r="H66" s="7" t="s">
        <v>185</v>
      </c>
      <c r="I66" s="912">
        <f>IF(ABS('4.01 OpexCostMatrix'!P52)&gt;0,'4.01 OpexCostMatrix'!P52,'1.07 Forecast Costs'!X71)</f>
        <v>0</v>
      </c>
      <c r="J66" s="912">
        <f>IF(ABS('4.01 OpexCostMatrix'!Q52)&gt;0,'4.01 OpexCostMatrix'!Q52,'1.07 Forecast Costs'!Y71)</f>
        <v>0</v>
      </c>
      <c r="K66" s="912">
        <f>IF(ABS('4.01 OpexCostMatrix'!R52)&gt;0,'4.01 OpexCostMatrix'!R52,'1.07 Forecast Costs'!Z71)</f>
        <v>0</v>
      </c>
      <c r="L66" s="912">
        <f>IF(ABS('4.01 OpexCostMatrix'!S52)&gt;0,'4.01 OpexCostMatrix'!S52,'1.07 Forecast Costs'!AA71)</f>
        <v>0</v>
      </c>
      <c r="M66" s="912">
        <f>IF(ABS('4.01 OpexCostMatrix'!T52)&gt;0,'4.01 OpexCostMatrix'!T52,'1.07 Forecast Costs'!AB71)</f>
        <v>0</v>
      </c>
      <c r="N66" s="912">
        <f t="shared" si="4"/>
        <v>0</v>
      </c>
    </row>
    <row r="67" spans="3:14">
      <c r="F67" s="915" t="s">
        <v>1420</v>
      </c>
      <c r="G67" s="29" t="s">
        <v>1374</v>
      </c>
      <c r="H67" s="31" t="s">
        <v>185</v>
      </c>
      <c r="I67" s="913">
        <f>SUM(I60:I66)</f>
        <v>0</v>
      </c>
      <c r="J67" s="913">
        <f t="shared" ref="J67:M67" si="5">SUM(J60:J66)</f>
        <v>0</v>
      </c>
      <c r="K67" s="913">
        <f t="shared" si="5"/>
        <v>0</v>
      </c>
      <c r="L67" s="913">
        <f t="shared" si="5"/>
        <v>0</v>
      </c>
      <c r="M67" s="913">
        <f t="shared" si="5"/>
        <v>0</v>
      </c>
      <c r="N67" s="913">
        <f t="shared" si="4"/>
        <v>0</v>
      </c>
    </row>
    <row r="68" spans="3:14" ht="12.75" customHeight="1">
      <c r="I68" s="743"/>
      <c r="J68" s="743"/>
      <c r="K68" s="743"/>
      <c r="L68" s="743"/>
      <c r="M68" s="743"/>
    </row>
    <row r="69" spans="3:14" ht="12.75" customHeight="1">
      <c r="F69" s="915" t="s">
        <v>1421</v>
      </c>
      <c r="G69" s="29" t="s">
        <v>1374</v>
      </c>
      <c r="H69" s="31" t="s">
        <v>185</v>
      </c>
      <c r="I69" s="913">
        <f>I56+I67</f>
        <v>0</v>
      </c>
      <c r="J69" s="913">
        <f t="shared" ref="J69:M69" si="6">J56+J67</f>
        <v>0</v>
      </c>
      <c r="K69" s="913">
        <f t="shared" si="6"/>
        <v>0</v>
      </c>
      <c r="L69" s="913">
        <f t="shared" si="6"/>
        <v>0</v>
      </c>
      <c r="M69" s="913">
        <f t="shared" si="6"/>
        <v>0</v>
      </c>
      <c r="N69" s="913">
        <f>SUM(I69:M69)</f>
        <v>0</v>
      </c>
    </row>
    <row r="70" spans="3:14" ht="12.75" customHeight="1">
      <c r="I70" s="743"/>
      <c r="J70" s="743"/>
      <c r="K70" s="743"/>
      <c r="L70" s="743"/>
      <c r="M70" s="743"/>
    </row>
    <row r="71" spans="3:14" ht="6.75" customHeight="1">
      <c r="I71" s="743"/>
      <c r="J71" s="743"/>
      <c r="K71" s="743"/>
      <c r="L71" s="743"/>
      <c r="M71" s="743"/>
    </row>
    <row r="72" spans="3:14">
      <c r="I72" s="743"/>
      <c r="J72" s="743"/>
      <c r="K72" s="743"/>
      <c r="L72" s="743"/>
      <c r="M72" s="743"/>
    </row>
    <row r="73" spans="3:14" ht="18">
      <c r="C73" s="780" t="s">
        <v>1422</v>
      </c>
      <c r="D73" s="740"/>
      <c r="E73" s="740"/>
      <c r="F73" s="740"/>
      <c r="G73" s="740"/>
      <c r="H73" s="740"/>
      <c r="I73" s="740"/>
      <c r="J73" s="740"/>
      <c r="K73" s="740"/>
      <c r="L73" s="740"/>
      <c r="M73" s="740"/>
      <c r="N73" s="740"/>
    </row>
    <row r="74" spans="3:14" s="353" customFormat="1">
      <c r="G74" s="355"/>
      <c r="H74" s="367"/>
      <c r="I74" s="745"/>
      <c r="J74" s="745"/>
      <c r="K74" s="746"/>
      <c r="L74" s="371"/>
      <c r="M74" s="371"/>
      <c r="N74" s="7"/>
    </row>
    <row r="75" spans="3:14" s="693" customFormat="1">
      <c r="C75" s="34" t="s">
        <v>1371</v>
      </c>
      <c r="D75" s="34"/>
      <c r="E75" s="33"/>
      <c r="F75" s="33"/>
      <c r="G75" s="33"/>
      <c r="H75" s="33"/>
    </row>
    <row r="76" spans="3:14" ht="7.5" customHeight="1">
      <c r="I76" s="743"/>
      <c r="J76" s="743"/>
      <c r="K76" s="743"/>
      <c r="L76" s="743"/>
      <c r="M76" s="743"/>
    </row>
    <row r="77" spans="3:14">
      <c r="D77" s="9" t="s">
        <v>1372</v>
      </c>
      <c r="E77" s="367"/>
      <c r="F77" s="20" t="s">
        <v>1373</v>
      </c>
      <c r="G77" s="11" t="s">
        <v>1374</v>
      </c>
      <c r="H77" s="7" t="s">
        <v>185</v>
      </c>
      <c r="I77" s="912">
        <f>'1.01a Allowance'!AP7</f>
        <v>0</v>
      </c>
      <c r="J77" s="912">
        <f>'1.01a Allowance'!AQ7</f>
        <v>0</v>
      </c>
      <c r="K77" s="912">
        <f>'1.01a Allowance'!AR7</f>
        <v>0</v>
      </c>
      <c r="L77" s="912">
        <f>'1.01a Allowance'!AS7</f>
        <v>0</v>
      </c>
      <c r="M77" s="912">
        <f>'1.01a Allowance'!AT7</f>
        <v>0</v>
      </c>
      <c r="N77" s="914">
        <f t="shared" ref="N77:N101" si="7">SUM(I77:M77)</f>
        <v>0</v>
      </c>
    </row>
    <row r="78" spans="3:14">
      <c r="D78" s="9"/>
      <c r="E78" s="367"/>
      <c r="F78" s="20" t="s">
        <v>1375</v>
      </c>
      <c r="G78" s="11" t="s">
        <v>1374</v>
      </c>
      <c r="H78" s="7" t="s">
        <v>185</v>
      </c>
      <c r="I78" s="912">
        <f>'1.01a Allowance'!AP8</f>
        <v>0</v>
      </c>
      <c r="J78" s="912">
        <f>'1.01a Allowance'!AQ8</f>
        <v>0</v>
      </c>
      <c r="K78" s="912">
        <f>'1.01a Allowance'!AR8</f>
        <v>0</v>
      </c>
      <c r="L78" s="912">
        <f>'1.01a Allowance'!AS8</f>
        <v>0</v>
      </c>
      <c r="M78" s="912">
        <f>'1.01a Allowance'!AT8</f>
        <v>0</v>
      </c>
      <c r="N78" s="914">
        <f t="shared" si="7"/>
        <v>0</v>
      </c>
    </row>
    <row r="79" spans="3:14">
      <c r="D79" s="9"/>
      <c r="E79" s="367"/>
      <c r="F79" s="20" t="s">
        <v>1376</v>
      </c>
      <c r="G79" s="11" t="s">
        <v>1374</v>
      </c>
      <c r="H79" s="7" t="s">
        <v>185</v>
      </c>
      <c r="I79" s="912">
        <f>'1.01a Allowance'!AP9</f>
        <v>0</v>
      </c>
      <c r="J79" s="912">
        <f>'1.01a Allowance'!AQ9</f>
        <v>0</v>
      </c>
      <c r="K79" s="912">
        <f>'1.01a Allowance'!AR9</f>
        <v>0</v>
      </c>
      <c r="L79" s="912">
        <f>'1.01a Allowance'!AS9</f>
        <v>0</v>
      </c>
      <c r="M79" s="912">
        <f>'1.01a Allowance'!AT9</f>
        <v>0</v>
      </c>
      <c r="N79" s="914">
        <f t="shared" si="7"/>
        <v>0</v>
      </c>
    </row>
    <row r="80" spans="3:14">
      <c r="D80" s="9"/>
      <c r="E80" s="367"/>
      <c r="F80" s="20" t="s">
        <v>1377</v>
      </c>
      <c r="G80" s="11" t="s">
        <v>1374</v>
      </c>
      <c r="H80" s="7" t="s">
        <v>185</v>
      </c>
      <c r="I80" s="912">
        <f>'1.01a Allowance'!AP10</f>
        <v>0</v>
      </c>
      <c r="J80" s="912">
        <f>'1.01a Allowance'!AQ10</f>
        <v>0</v>
      </c>
      <c r="K80" s="912">
        <f>'1.01a Allowance'!AR10</f>
        <v>0</v>
      </c>
      <c r="L80" s="912">
        <f>'1.01a Allowance'!AS10</f>
        <v>0</v>
      </c>
      <c r="M80" s="912">
        <f>'1.01a Allowance'!AT10</f>
        <v>0</v>
      </c>
      <c r="N80" s="914">
        <f t="shared" si="7"/>
        <v>0</v>
      </c>
    </row>
    <row r="81" spans="4:14">
      <c r="D81" s="9"/>
      <c r="E81" s="367"/>
      <c r="F81" s="20" t="s">
        <v>1378</v>
      </c>
      <c r="G81" s="11" t="s">
        <v>1374</v>
      </c>
      <c r="H81" s="7" t="s">
        <v>185</v>
      </c>
      <c r="I81" s="912">
        <f>'1.01a Allowance'!AP11</f>
        <v>0</v>
      </c>
      <c r="J81" s="912">
        <f>'1.01a Allowance'!AQ11</f>
        <v>0</v>
      </c>
      <c r="K81" s="912">
        <f>'1.01a Allowance'!AR11</f>
        <v>0</v>
      </c>
      <c r="L81" s="912">
        <f>'1.01a Allowance'!AS11</f>
        <v>0</v>
      </c>
      <c r="M81" s="912">
        <f>'1.01a Allowance'!AT11</f>
        <v>0</v>
      </c>
      <c r="N81" s="914">
        <f t="shared" si="7"/>
        <v>0</v>
      </c>
    </row>
    <row r="82" spans="4:14">
      <c r="D82" s="9"/>
      <c r="E82" s="367"/>
      <c r="F82" s="20" t="s">
        <v>1379</v>
      </c>
      <c r="G82" s="11" t="s">
        <v>1374</v>
      </c>
      <c r="H82" s="7" t="s">
        <v>185</v>
      </c>
      <c r="I82" s="912">
        <f>'1.01a Allowance'!AP12</f>
        <v>0</v>
      </c>
      <c r="J82" s="912">
        <f>'1.01a Allowance'!AQ12</f>
        <v>0</v>
      </c>
      <c r="K82" s="912">
        <f>'1.01a Allowance'!AR12</f>
        <v>0</v>
      </c>
      <c r="L82" s="912">
        <f>'1.01a Allowance'!AS12</f>
        <v>0</v>
      </c>
      <c r="M82" s="912">
        <f>'1.01a Allowance'!AT12</f>
        <v>0</v>
      </c>
      <c r="N82" s="914">
        <f t="shared" si="7"/>
        <v>0</v>
      </c>
    </row>
    <row r="83" spans="4:14">
      <c r="D83" s="9"/>
      <c r="E83" s="367"/>
      <c r="F83" s="20" t="s">
        <v>1380</v>
      </c>
      <c r="G83" s="11" t="s">
        <v>1374</v>
      </c>
      <c r="H83" s="7" t="s">
        <v>185</v>
      </c>
      <c r="I83" s="912">
        <f>'1.01a Allowance'!AP13</f>
        <v>0</v>
      </c>
      <c r="J83" s="912">
        <f>'1.01a Allowance'!AQ13</f>
        <v>0</v>
      </c>
      <c r="K83" s="912">
        <f>'1.01a Allowance'!AR13</f>
        <v>0</v>
      </c>
      <c r="L83" s="912">
        <f>'1.01a Allowance'!AS13</f>
        <v>0</v>
      </c>
      <c r="M83" s="912">
        <f>'1.01a Allowance'!AT13</f>
        <v>0</v>
      </c>
      <c r="N83" s="914">
        <f t="shared" si="7"/>
        <v>0</v>
      </c>
    </row>
    <row r="84" spans="4:14">
      <c r="D84" s="9"/>
      <c r="E84" s="367"/>
      <c r="F84" s="20" t="s">
        <v>1381</v>
      </c>
      <c r="G84" s="11" t="s">
        <v>1374</v>
      </c>
      <c r="H84" s="7" t="s">
        <v>185</v>
      </c>
      <c r="I84" s="912">
        <f>'1.01a Allowance'!AP14+'1.01a Allowance'!AP41</f>
        <v>0</v>
      </c>
      <c r="J84" s="912">
        <f>'1.01a Allowance'!AQ14+'1.01a Allowance'!AQ41</f>
        <v>0</v>
      </c>
      <c r="K84" s="912">
        <f>'1.01a Allowance'!AR14+'1.01a Allowance'!AR41</f>
        <v>0</v>
      </c>
      <c r="L84" s="912">
        <f>'1.01a Allowance'!AS14+'1.01a Allowance'!AS41</f>
        <v>0</v>
      </c>
      <c r="M84" s="912">
        <f>'1.01a Allowance'!AT14+'1.01a Allowance'!AT41</f>
        <v>0</v>
      </c>
      <c r="N84" s="914">
        <f t="shared" si="7"/>
        <v>0</v>
      </c>
    </row>
    <row r="85" spans="4:14">
      <c r="D85" s="9"/>
      <c r="E85" s="367"/>
      <c r="F85" s="20"/>
      <c r="G85" s="29" t="s">
        <v>1374</v>
      </c>
      <c r="H85" s="31" t="s">
        <v>185</v>
      </c>
      <c r="I85" s="913">
        <f>SUM(I77:I84)</f>
        <v>0</v>
      </c>
      <c r="J85" s="913">
        <f>SUM(J77:J84)</f>
        <v>0</v>
      </c>
      <c r="K85" s="913">
        <f>SUM(K77:K84)</f>
        <v>0</v>
      </c>
      <c r="L85" s="913">
        <f>SUM(L77:L84)</f>
        <v>0</v>
      </c>
      <c r="M85" s="913">
        <f>SUM(M77:M84)</f>
        <v>0</v>
      </c>
      <c r="N85" s="913">
        <f t="shared" si="7"/>
        <v>0</v>
      </c>
    </row>
    <row r="86" spans="4:14">
      <c r="D86" s="9" t="s">
        <v>1382</v>
      </c>
      <c r="E86" s="20"/>
      <c r="F86" s="20" t="s">
        <v>1383</v>
      </c>
      <c r="G86" s="11" t="s">
        <v>1374</v>
      </c>
      <c r="H86" s="7" t="s">
        <v>185</v>
      </c>
      <c r="I86" s="912">
        <f>'1.01a Allowance'!AP15</f>
        <v>0</v>
      </c>
      <c r="J86" s="912">
        <f>'1.01a Allowance'!AQ15</f>
        <v>0</v>
      </c>
      <c r="K86" s="912">
        <f>'1.01a Allowance'!AR15</f>
        <v>0</v>
      </c>
      <c r="L86" s="912">
        <f>'1.01a Allowance'!AS15</f>
        <v>0</v>
      </c>
      <c r="M86" s="912">
        <f>'1.01a Allowance'!AT15</f>
        <v>0</v>
      </c>
      <c r="N86" s="914">
        <f t="shared" si="7"/>
        <v>0</v>
      </c>
    </row>
    <row r="87" spans="4:14" ht="13.5" customHeight="1">
      <c r="D87" s="9"/>
      <c r="E87" s="20"/>
      <c r="F87" s="20" t="s">
        <v>1384</v>
      </c>
      <c r="G87" s="11" t="s">
        <v>1374</v>
      </c>
      <c r="H87" s="7" t="s">
        <v>185</v>
      </c>
      <c r="I87" s="912">
        <f>'1.01a Allowance'!AP16</f>
        <v>0</v>
      </c>
      <c r="J87" s="912">
        <f>'1.01a Allowance'!AQ16</f>
        <v>0</v>
      </c>
      <c r="K87" s="912">
        <f>'1.01a Allowance'!AR16</f>
        <v>0</v>
      </c>
      <c r="L87" s="912">
        <f>'1.01a Allowance'!AS16</f>
        <v>0</v>
      </c>
      <c r="M87" s="912">
        <f>'1.01a Allowance'!AT16</f>
        <v>0</v>
      </c>
      <c r="N87" s="914">
        <f t="shared" si="7"/>
        <v>0</v>
      </c>
    </row>
    <row r="88" spans="4:14">
      <c r="D88" s="9"/>
      <c r="E88" s="20"/>
      <c r="F88" s="20"/>
      <c r="G88" s="29" t="s">
        <v>1374</v>
      </c>
      <c r="H88" s="31" t="s">
        <v>185</v>
      </c>
      <c r="I88" s="913">
        <f>SUM(I86:I87)</f>
        <v>0</v>
      </c>
      <c r="J88" s="913">
        <f>SUM(J86:J87)</f>
        <v>0</v>
      </c>
      <c r="K88" s="913">
        <f>SUM(K86:K87)</f>
        <v>0</v>
      </c>
      <c r="L88" s="913">
        <f>SUM(L86:L87)</f>
        <v>0</v>
      </c>
      <c r="M88" s="913">
        <f>SUM(M86:M87)</f>
        <v>0</v>
      </c>
      <c r="N88" s="913">
        <f t="shared" si="7"/>
        <v>0</v>
      </c>
    </row>
    <row r="89" spans="4:14">
      <c r="D89" s="9" t="s">
        <v>1385</v>
      </c>
      <c r="E89" s="9"/>
      <c r="F89" s="9" t="s">
        <v>1386</v>
      </c>
      <c r="G89" s="29" t="s">
        <v>1374</v>
      </c>
      <c r="H89" s="31" t="s">
        <v>185</v>
      </c>
      <c r="I89" s="913">
        <f>SUM(I85,I88)</f>
        <v>0</v>
      </c>
      <c r="J89" s="913">
        <f t="shared" ref="J89:N89" si="8">SUM(J85,J88)</f>
        <v>0</v>
      </c>
      <c r="K89" s="913">
        <f t="shared" si="8"/>
        <v>0</v>
      </c>
      <c r="L89" s="913">
        <f t="shared" si="8"/>
        <v>0</v>
      </c>
      <c r="M89" s="913">
        <f t="shared" si="8"/>
        <v>0</v>
      </c>
      <c r="N89" s="913">
        <f t="shared" si="8"/>
        <v>0</v>
      </c>
    </row>
    <row r="90" spans="4:14">
      <c r="D90" s="9"/>
      <c r="E90" s="20"/>
      <c r="F90" s="20"/>
      <c r="G90" s="29"/>
      <c r="H90" s="31"/>
      <c r="I90" s="31"/>
      <c r="J90" s="31"/>
      <c r="K90" s="31"/>
      <c r="L90" s="31"/>
      <c r="M90" s="31"/>
      <c r="N90" s="31"/>
    </row>
    <row r="91" spans="4:14">
      <c r="D91" s="9" t="s">
        <v>1387</v>
      </c>
      <c r="E91" s="367"/>
      <c r="F91" s="20" t="s">
        <v>1388</v>
      </c>
      <c r="G91" s="11" t="s">
        <v>1374</v>
      </c>
      <c r="H91" s="7" t="s">
        <v>185</v>
      </c>
      <c r="I91" s="912">
        <f>'1.01a Allowance'!AP17</f>
        <v>0</v>
      </c>
      <c r="J91" s="912">
        <f>'1.01a Allowance'!AQ17</f>
        <v>0</v>
      </c>
      <c r="K91" s="912">
        <f>'1.01a Allowance'!AR17</f>
        <v>0</v>
      </c>
      <c r="L91" s="912">
        <f>'1.01a Allowance'!AS17</f>
        <v>0</v>
      </c>
      <c r="M91" s="912">
        <f>'1.01a Allowance'!AT17</f>
        <v>0</v>
      </c>
      <c r="N91" s="914">
        <f t="shared" si="7"/>
        <v>0</v>
      </c>
    </row>
    <row r="92" spans="4:14">
      <c r="D92" s="9"/>
      <c r="E92" s="367"/>
      <c r="F92" s="11" t="s">
        <v>1389</v>
      </c>
      <c r="G92" s="11" t="s">
        <v>1374</v>
      </c>
      <c r="H92" s="7" t="s">
        <v>185</v>
      </c>
      <c r="I92" s="912">
        <f>'1.01a Allowance'!AP18</f>
        <v>0</v>
      </c>
      <c r="J92" s="912">
        <f>'1.01a Allowance'!AQ18</f>
        <v>0</v>
      </c>
      <c r="K92" s="912">
        <f>'1.01a Allowance'!AR18</f>
        <v>0</v>
      </c>
      <c r="L92" s="912">
        <f>'1.01a Allowance'!AS18</f>
        <v>0</v>
      </c>
      <c r="M92" s="912">
        <f>'1.01a Allowance'!AT18</f>
        <v>0</v>
      </c>
      <c r="N92" s="914">
        <f t="shared" si="7"/>
        <v>0</v>
      </c>
    </row>
    <row r="93" spans="4:14">
      <c r="D93" s="9"/>
      <c r="E93" s="367"/>
      <c r="F93" s="11" t="s">
        <v>1390</v>
      </c>
      <c r="G93" s="11" t="s">
        <v>1374</v>
      </c>
      <c r="H93" s="7" t="s">
        <v>185</v>
      </c>
      <c r="I93" s="912">
        <f>'1.01a Allowance'!AP19</f>
        <v>0</v>
      </c>
      <c r="J93" s="912">
        <f>'1.01a Allowance'!AQ19</f>
        <v>0</v>
      </c>
      <c r="K93" s="912">
        <f>'1.01a Allowance'!AR19</f>
        <v>0</v>
      </c>
      <c r="L93" s="912">
        <f>'1.01a Allowance'!AS19</f>
        <v>0</v>
      </c>
      <c r="M93" s="912">
        <f>'1.01a Allowance'!AT19</f>
        <v>0</v>
      </c>
      <c r="N93" s="914">
        <f t="shared" si="7"/>
        <v>0</v>
      </c>
    </row>
    <row r="94" spans="4:14">
      <c r="D94" s="9"/>
      <c r="E94" s="367"/>
      <c r="G94" s="29" t="s">
        <v>1374</v>
      </c>
      <c r="H94" s="31" t="s">
        <v>185</v>
      </c>
      <c r="I94" s="913">
        <f>SUM(I91:I93)</f>
        <v>0</v>
      </c>
      <c r="J94" s="913">
        <f>SUM(J91:J93)</f>
        <v>0</v>
      </c>
      <c r="K94" s="913">
        <f>SUM(K91:K93)</f>
        <v>0</v>
      </c>
      <c r="L94" s="913">
        <f>SUM(L91:L93)</f>
        <v>0</v>
      </c>
      <c r="M94" s="913">
        <f>SUM(M91:M93)</f>
        <v>0</v>
      </c>
      <c r="N94" s="913">
        <f t="shared" si="7"/>
        <v>0</v>
      </c>
    </row>
    <row r="95" spans="4:14">
      <c r="D95" s="9" t="s">
        <v>1391</v>
      </c>
      <c r="E95" s="367"/>
      <c r="F95" s="20" t="s">
        <v>1388</v>
      </c>
      <c r="G95" s="11" t="s">
        <v>1374</v>
      </c>
      <c r="H95" s="456" t="s">
        <v>185</v>
      </c>
      <c r="I95" s="912">
        <f>'1.01a Allowance'!AP20</f>
        <v>0</v>
      </c>
      <c r="J95" s="912">
        <f>'1.01a Allowance'!AQ20</f>
        <v>0</v>
      </c>
      <c r="K95" s="912">
        <f>'1.01a Allowance'!AR20</f>
        <v>0</v>
      </c>
      <c r="L95" s="912">
        <f>'1.01a Allowance'!AS20</f>
        <v>0</v>
      </c>
      <c r="M95" s="912">
        <f>'1.01a Allowance'!AT20</f>
        <v>0</v>
      </c>
      <c r="N95" s="914">
        <f t="shared" si="7"/>
        <v>0</v>
      </c>
    </row>
    <row r="96" spans="4:14">
      <c r="D96" s="9"/>
      <c r="E96" s="367"/>
      <c r="F96" s="20" t="s">
        <v>1392</v>
      </c>
      <c r="G96" s="11" t="s">
        <v>1374</v>
      </c>
      <c r="H96" s="456" t="s">
        <v>185</v>
      </c>
      <c r="I96" s="912">
        <f>'1.01a Allowance'!AP21</f>
        <v>0</v>
      </c>
      <c r="J96" s="912">
        <f>'1.01a Allowance'!AQ21</f>
        <v>0</v>
      </c>
      <c r="K96" s="912">
        <f>'1.01a Allowance'!AR21</f>
        <v>0</v>
      </c>
      <c r="L96" s="912">
        <f>'1.01a Allowance'!AS21</f>
        <v>0</v>
      </c>
      <c r="M96" s="912">
        <f>'1.01a Allowance'!AT21</f>
        <v>0</v>
      </c>
      <c r="N96" s="914">
        <f t="shared" si="7"/>
        <v>0</v>
      </c>
    </row>
    <row r="97" spans="4:14">
      <c r="D97" s="9"/>
      <c r="E97" s="367"/>
      <c r="F97" s="20" t="s">
        <v>1393</v>
      </c>
      <c r="G97" s="11" t="s">
        <v>1374</v>
      </c>
      <c r="H97" s="456" t="s">
        <v>185</v>
      </c>
      <c r="I97" s="912">
        <f>'1.01a Allowance'!AP26</f>
        <v>0</v>
      </c>
      <c r="J97" s="912">
        <f>'1.01a Allowance'!AQ26</f>
        <v>0</v>
      </c>
      <c r="K97" s="912">
        <f>'1.01a Allowance'!AR26</f>
        <v>0</v>
      </c>
      <c r="L97" s="912">
        <f>'1.01a Allowance'!AS26</f>
        <v>0</v>
      </c>
      <c r="M97" s="912">
        <f>'1.01a Allowance'!AT26</f>
        <v>0</v>
      </c>
      <c r="N97" s="914">
        <f t="shared" si="7"/>
        <v>0</v>
      </c>
    </row>
    <row r="98" spans="4:14">
      <c r="D98" s="9"/>
      <c r="E98" s="367"/>
      <c r="F98" s="20" t="s">
        <v>1394</v>
      </c>
      <c r="G98" s="11" t="s">
        <v>1374</v>
      </c>
      <c r="H98" s="456" t="s">
        <v>185</v>
      </c>
      <c r="I98" s="912">
        <f>'1.01a Allowance'!AP22</f>
        <v>0</v>
      </c>
      <c r="J98" s="912">
        <f>'1.01a Allowance'!AQ22</f>
        <v>0</v>
      </c>
      <c r="K98" s="912">
        <f>'1.01a Allowance'!AR22</f>
        <v>0</v>
      </c>
      <c r="L98" s="912">
        <f>'1.01a Allowance'!AS22</f>
        <v>0</v>
      </c>
      <c r="M98" s="912">
        <f>'1.01a Allowance'!AT22</f>
        <v>0</v>
      </c>
      <c r="N98" s="914">
        <f t="shared" si="7"/>
        <v>0</v>
      </c>
    </row>
    <row r="99" spans="4:14">
      <c r="D99" s="9"/>
      <c r="E99" s="367"/>
      <c r="F99" s="11" t="s">
        <v>1395</v>
      </c>
      <c r="G99" s="11" t="s">
        <v>1374</v>
      </c>
      <c r="H99" s="456" t="s">
        <v>185</v>
      </c>
      <c r="I99" s="912">
        <f>'1.01a Allowance'!AP25+'1.01a Allowance'!AP24+'1.01a Allowance'!AP23</f>
        <v>0</v>
      </c>
      <c r="J99" s="912">
        <f>'1.01a Allowance'!AQ25+'1.01a Allowance'!AQ24+'1.01a Allowance'!AQ23</f>
        <v>0</v>
      </c>
      <c r="K99" s="912">
        <f>'1.01a Allowance'!AR25+'1.01a Allowance'!AR24+'1.01a Allowance'!AR23</f>
        <v>0</v>
      </c>
      <c r="L99" s="912">
        <f>'1.01a Allowance'!AS25+'1.01a Allowance'!AS24+'1.01a Allowance'!AS23</f>
        <v>0</v>
      </c>
      <c r="M99" s="912">
        <f>'1.01a Allowance'!AT25+'1.01a Allowance'!AT24+'1.01a Allowance'!AT23</f>
        <v>0</v>
      </c>
      <c r="N99" s="914">
        <f t="shared" si="7"/>
        <v>0</v>
      </c>
    </row>
    <row r="100" spans="4:14">
      <c r="D100" s="9"/>
      <c r="F100" s="741" t="s">
        <v>1396</v>
      </c>
      <c r="G100" s="11" t="s">
        <v>1374</v>
      </c>
      <c r="H100" s="456" t="s">
        <v>185</v>
      </c>
      <c r="I100" s="912">
        <f>'1.01a Allowance'!AP24</f>
        <v>0</v>
      </c>
      <c r="J100" s="912">
        <f>'1.01a Allowance'!AQ24</f>
        <v>0</v>
      </c>
      <c r="K100" s="912">
        <f>'1.01a Allowance'!AR24</f>
        <v>0</v>
      </c>
      <c r="L100" s="912">
        <f>'1.01a Allowance'!AS24</f>
        <v>0</v>
      </c>
      <c r="M100" s="912">
        <f>'1.01a Allowance'!AT24</f>
        <v>0</v>
      </c>
      <c r="N100" s="914">
        <f t="shared" si="7"/>
        <v>0</v>
      </c>
    </row>
    <row r="101" spans="4:14">
      <c r="D101" s="9"/>
      <c r="F101" s="741" t="s">
        <v>1397</v>
      </c>
      <c r="G101" s="11" t="s">
        <v>1374</v>
      </c>
      <c r="H101" s="456" t="s">
        <v>185</v>
      </c>
      <c r="I101" s="912">
        <f>'1.01a Allowance'!AP23</f>
        <v>0</v>
      </c>
      <c r="J101" s="912">
        <f>'1.01a Allowance'!AQ23</f>
        <v>0</v>
      </c>
      <c r="K101" s="912">
        <f>'1.01a Allowance'!AR23</f>
        <v>0</v>
      </c>
      <c r="L101" s="912">
        <f>'1.01a Allowance'!AS23</f>
        <v>0</v>
      </c>
      <c r="M101" s="912">
        <f>'1.01a Allowance'!AT23</f>
        <v>0</v>
      </c>
      <c r="N101" s="914">
        <f t="shared" si="7"/>
        <v>0</v>
      </c>
    </row>
    <row r="102" spans="4:14">
      <c r="D102" s="29"/>
      <c r="G102" s="29" t="s">
        <v>1374</v>
      </c>
      <c r="H102" s="29" t="s">
        <v>185</v>
      </c>
      <c r="I102" s="913">
        <f>SUM(I95:I99)</f>
        <v>0</v>
      </c>
      <c r="J102" s="913">
        <f t="shared" ref="J102:N102" si="9">SUM(J95:J99)</f>
        <v>0</v>
      </c>
      <c r="K102" s="913">
        <f t="shared" si="9"/>
        <v>0</v>
      </c>
      <c r="L102" s="913">
        <f t="shared" si="9"/>
        <v>0</v>
      </c>
      <c r="M102" s="913">
        <f t="shared" si="9"/>
        <v>0</v>
      </c>
      <c r="N102" s="913">
        <f t="shared" si="9"/>
        <v>0</v>
      </c>
    </row>
    <row r="103" spans="4:14">
      <c r="D103" s="29" t="s">
        <v>1398</v>
      </c>
      <c r="E103" s="29"/>
      <c r="F103" s="29" t="s">
        <v>1399</v>
      </c>
      <c r="G103" s="29" t="s">
        <v>1374</v>
      </c>
      <c r="H103" s="29" t="s">
        <v>185</v>
      </c>
      <c r="I103" s="1282">
        <f>SUM(I94,I102)</f>
        <v>0</v>
      </c>
      <c r="J103" s="1282">
        <f t="shared" ref="J103:N103" si="10">SUM(J94,J102)</f>
        <v>0</v>
      </c>
      <c r="K103" s="1282">
        <f t="shared" si="10"/>
        <v>0</v>
      </c>
      <c r="L103" s="1282">
        <f t="shared" si="10"/>
        <v>0</v>
      </c>
      <c r="M103" s="1282">
        <f t="shared" si="10"/>
        <v>0</v>
      </c>
      <c r="N103" s="1282">
        <f t="shared" si="10"/>
        <v>0</v>
      </c>
    </row>
    <row r="104" spans="4:14">
      <c r="D104" s="29"/>
      <c r="G104" s="29"/>
      <c r="H104" s="29"/>
      <c r="I104" s="29"/>
      <c r="J104" s="29"/>
      <c r="K104" s="29"/>
      <c r="L104" s="29"/>
      <c r="M104" s="29"/>
      <c r="N104" s="29"/>
    </row>
    <row r="105" spans="4:14">
      <c r="D105" s="9" t="s">
        <v>201</v>
      </c>
      <c r="E105" s="20"/>
      <c r="I105" s="743"/>
      <c r="J105" s="743"/>
      <c r="K105" s="743"/>
      <c r="L105" s="743"/>
      <c r="M105" s="743"/>
      <c r="N105" s="743"/>
    </row>
    <row r="106" spans="4:14">
      <c r="D106" s="29"/>
      <c r="F106" s="771" t="s">
        <v>1400</v>
      </c>
      <c r="G106" s="11" t="s">
        <v>1374</v>
      </c>
      <c r="H106" s="456" t="s">
        <v>185</v>
      </c>
      <c r="I106" s="914">
        <f>'1.01a Allowance'!AP27</f>
        <v>0</v>
      </c>
      <c r="J106" s="914">
        <f>'1.01a Allowance'!AQ27</f>
        <v>0</v>
      </c>
      <c r="K106" s="914">
        <f>'1.01a Allowance'!AR27</f>
        <v>0</v>
      </c>
      <c r="L106" s="914">
        <f>'1.01a Allowance'!AS27</f>
        <v>0</v>
      </c>
      <c r="M106" s="914">
        <f>'1.01a Allowance'!AT27</f>
        <v>0</v>
      </c>
      <c r="N106" s="914">
        <f t="shared" ref="N106:N120" si="11">SUM(I106:M106)</f>
        <v>0</v>
      </c>
    </row>
    <row r="107" spans="4:14">
      <c r="D107" s="29"/>
      <c r="F107" s="771" t="s">
        <v>1401</v>
      </c>
      <c r="G107" s="11" t="s">
        <v>1374</v>
      </c>
      <c r="H107" s="456" t="s">
        <v>185</v>
      </c>
      <c r="I107" s="914">
        <f>'1.01a Allowance'!AP28</f>
        <v>0</v>
      </c>
      <c r="J107" s="914">
        <f>'1.01a Allowance'!AQ28</f>
        <v>0</v>
      </c>
      <c r="K107" s="914">
        <f>'1.01a Allowance'!AR28</f>
        <v>0</v>
      </c>
      <c r="L107" s="914">
        <f>'1.01a Allowance'!AS28</f>
        <v>0</v>
      </c>
      <c r="M107" s="914">
        <f>'1.01a Allowance'!AT28</f>
        <v>0</v>
      </c>
      <c r="N107" s="914">
        <f t="shared" si="11"/>
        <v>0</v>
      </c>
    </row>
    <row r="108" spans="4:14">
      <c r="D108" s="29"/>
      <c r="F108" s="771" t="s">
        <v>1402</v>
      </c>
      <c r="G108" s="11" t="s">
        <v>1374</v>
      </c>
      <c r="H108" s="456" t="s">
        <v>185</v>
      </c>
      <c r="I108" s="914">
        <f>'1.01a Allowance'!AP29</f>
        <v>0</v>
      </c>
      <c r="J108" s="914">
        <f>'1.01a Allowance'!AQ29</f>
        <v>0</v>
      </c>
      <c r="K108" s="914">
        <f>'1.01a Allowance'!AR29</f>
        <v>0</v>
      </c>
      <c r="L108" s="914">
        <f>'1.01a Allowance'!AS29</f>
        <v>0</v>
      </c>
      <c r="M108" s="914">
        <f>'1.01a Allowance'!AT29</f>
        <v>0</v>
      </c>
      <c r="N108" s="914">
        <f t="shared" si="11"/>
        <v>0</v>
      </c>
    </row>
    <row r="109" spans="4:14">
      <c r="D109" s="29"/>
      <c r="F109" s="771" t="s">
        <v>1403</v>
      </c>
      <c r="G109" s="11" t="s">
        <v>1374</v>
      </c>
      <c r="H109" s="456" t="s">
        <v>185</v>
      </c>
      <c r="I109" s="914">
        <f>'1.01a Allowance'!AP30</f>
        <v>0</v>
      </c>
      <c r="J109" s="914">
        <f>'1.01a Allowance'!AQ30</f>
        <v>0</v>
      </c>
      <c r="K109" s="914">
        <f>'1.01a Allowance'!AR30</f>
        <v>0</v>
      </c>
      <c r="L109" s="914">
        <f>'1.01a Allowance'!AS30</f>
        <v>0</v>
      </c>
      <c r="M109" s="914">
        <f>'1.01a Allowance'!AT30</f>
        <v>0</v>
      </c>
      <c r="N109" s="914">
        <f t="shared" si="11"/>
        <v>0</v>
      </c>
    </row>
    <row r="110" spans="4:14">
      <c r="D110" s="29"/>
      <c r="F110" s="771" t="s">
        <v>1404</v>
      </c>
      <c r="G110" s="11" t="s">
        <v>1374</v>
      </c>
      <c r="H110" s="456" t="s">
        <v>185</v>
      </c>
      <c r="I110" s="914">
        <f>'1.01a Allowance'!AP31</f>
        <v>0</v>
      </c>
      <c r="J110" s="914">
        <f>'1.01a Allowance'!AQ31</f>
        <v>0</v>
      </c>
      <c r="K110" s="914">
        <f>'1.01a Allowance'!AR31</f>
        <v>0</v>
      </c>
      <c r="L110" s="914">
        <f>'1.01a Allowance'!AS31</f>
        <v>0</v>
      </c>
      <c r="M110" s="914">
        <f>'1.01a Allowance'!AT31</f>
        <v>0</v>
      </c>
      <c r="N110" s="914">
        <f t="shared" si="11"/>
        <v>0</v>
      </c>
    </row>
    <row r="111" spans="4:14">
      <c r="D111" s="29"/>
      <c r="F111" s="771" t="s">
        <v>1405</v>
      </c>
      <c r="G111" s="11" t="s">
        <v>1374</v>
      </c>
      <c r="H111" s="456" t="s">
        <v>185</v>
      </c>
      <c r="I111" s="914">
        <f>'1.01a Allowance'!AP32</f>
        <v>0</v>
      </c>
      <c r="J111" s="914">
        <f>'1.01a Allowance'!AQ32</f>
        <v>0</v>
      </c>
      <c r="K111" s="914">
        <f>'1.01a Allowance'!AR32</f>
        <v>0</v>
      </c>
      <c r="L111" s="914">
        <f>'1.01a Allowance'!AS32</f>
        <v>0</v>
      </c>
      <c r="M111" s="914">
        <f>'1.01a Allowance'!AT32</f>
        <v>0</v>
      </c>
      <c r="N111" s="914">
        <f t="shared" si="11"/>
        <v>0</v>
      </c>
    </row>
    <row r="112" spans="4:14">
      <c r="D112" s="29"/>
      <c r="F112" s="771" t="s">
        <v>1406</v>
      </c>
      <c r="G112" s="11" t="s">
        <v>1374</v>
      </c>
      <c r="H112" s="456" t="s">
        <v>185</v>
      </c>
      <c r="I112" s="914">
        <f>'1.01a Allowance'!AP33</f>
        <v>0</v>
      </c>
      <c r="J112" s="914">
        <f>'1.01a Allowance'!AQ33</f>
        <v>0</v>
      </c>
      <c r="K112" s="914">
        <f>'1.01a Allowance'!AR33</f>
        <v>0</v>
      </c>
      <c r="L112" s="914">
        <f>'1.01a Allowance'!AS33</f>
        <v>0</v>
      </c>
      <c r="M112" s="914">
        <f>'1.01a Allowance'!AT33</f>
        <v>0</v>
      </c>
      <c r="N112" s="914">
        <f t="shared" si="11"/>
        <v>0</v>
      </c>
    </row>
    <row r="113" spans="3:14">
      <c r="D113" s="29"/>
      <c r="F113" s="771" t="s">
        <v>1407</v>
      </c>
      <c r="G113" s="11" t="s">
        <v>1374</v>
      </c>
      <c r="H113" s="456" t="s">
        <v>185</v>
      </c>
      <c r="I113" s="914">
        <f>'1.01a Allowance'!AP34</f>
        <v>0</v>
      </c>
      <c r="J113" s="914">
        <f>'1.01a Allowance'!AQ34</f>
        <v>0</v>
      </c>
      <c r="K113" s="914">
        <f>'1.01a Allowance'!AR34</f>
        <v>0</v>
      </c>
      <c r="L113" s="914">
        <f>'1.01a Allowance'!AS34</f>
        <v>0</v>
      </c>
      <c r="M113" s="914">
        <f>'1.01a Allowance'!AT34</f>
        <v>0</v>
      </c>
      <c r="N113" s="914">
        <f t="shared" si="11"/>
        <v>0</v>
      </c>
    </row>
    <row r="114" spans="3:14">
      <c r="D114" s="29"/>
      <c r="F114" s="771" t="s">
        <v>1408</v>
      </c>
      <c r="G114" s="11" t="s">
        <v>1374</v>
      </c>
      <c r="H114" s="456" t="s">
        <v>185</v>
      </c>
      <c r="I114" s="914">
        <f>'1.01a Allowance'!AP35</f>
        <v>0</v>
      </c>
      <c r="J114" s="914">
        <f>'1.01a Allowance'!AQ35</f>
        <v>0</v>
      </c>
      <c r="K114" s="914">
        <f>'1.01a Allowance'!AR35</f>
        <v>0</v>
      </c>
      <c r="L114" s="914">
        <f>'1.01a Allowance'!AS35</f>
        <v>0</v>
      </c>
      <c r="M114" s="914">
        <f>'1.01a Allowance'!AT35</f>
        <v>0</v>
      </c>
      <c r="N114" s="914">
        <f t="shared" si="11"/>
        <v>0</v>
      </c>
    </row>
    <row r="115" spans="3:14">
      <c r="D115" s="29"/>
      <c r="F115" s="771" t="s">
        <v>1409</v>
      </c>
      <c r="G115" s="11" t="s">
        <v>1374</v>
      </c>
      <c r="H115" s="456" t="s">
        <v>185</v>
      </c>
      <c r="I115" s="914">
        <f>'1.01a Allowance'!AP36</f>
        <v>0</v>
      </c>
      <c r="J115" s="914">
        <f>'1.01a Allowance'!AQ36</f>
        <v>0</v>
      </c>
      <c r="K115" s="914">
        <f>'1.01a Allowance'!AR36</f>
        <v>0</v>
      </c>
      <c r="L115" s="914">
        <f>'1.01a Allowance'!AS36</f>
        <v>0</v>
      </c>
      <c r="M115" s="914">
        <f>'1.01a Allowance'!AT36</f>
        <v>0</v>
      </c>
      <c r="N115" s="914">
        <f t="shared" si="11"/>
        <v>0</v>
      </c>
    </row>
    <row r="116" spans="3:14">
      <c r="D116" s="29"/>
      <c r="F116" s="771" t="s">
        <v>1410</v>
      </c>
      <c r="G116" s="11" t="s">
        <v>1374</v>
      </c>
      <c r="H116" s="456" t="s">
        <v>185</v>
      </c>
      <c r="I116" s="914">
        <f>'1.01a Allowance'!AP37</f>
        <v>0</v>
      </c>
      <c r="J116" s="914">
        <f>'1.01a Allowance'!AQ37</f>
        <v>0</v>
      </c>
      <c r="K116" s="914">
        <f>'1.01a Allowance'!AR37</f>
        <v>0</v>
      </c>
      <c r="L116" s="914">
        <f>'1.01a Allowance'!AS37</f>
        <v>0</v>
      </c>
      <c r="M116" s="914">
        <f>'1.01a Allowance'!AT37</f>
        <v>0</v>
      </c>
      <c r="N116" s="914">
        <f t="shared" si="11"/>
        <v>0</v>
      </c>
    </row>
    <row r="117" spans="3:14">
      <c r="D117" s="29"/>
      <c r="F117" s="771" t="s">
        <v>1411</v>
      </c>
      <c r="G117" s="11" t="s">
        <v>1374</v>
      </c>
      <c r="H117" s="456" t="s">
        <v>185</v>
      </c>
      <c r="I117" s="914">
        <f>'1.01a Allowance'!AP38</f>
        <v>0</v>
      </c>
      <c r="J117" s="914">
        <f>'1.01a Allowance'!AQ38</f>
        <v>0</v>
      </c>
      <c r="K117" s="914">
        <f>'1.01a Allowance'!AR38</f>
        <v>0</v>
      </c>
      <c r="L117" s="914">
        <f>'1.01a Allowance'!AS38</f>
        <v>0</v>
      </c>
      <c r="M117" s="914">
        <f>'1.01a Allowance'!AT38</f>
        <v>0</v>
      </c>
      <c r="N117" s="914">
        <f t="shared" si="11"/>
        <v>0</v>
      </c>
    </row>
    <row r="118" spans="3:14">
      <c r="D118" s="29"/>
      <c r="F118" s="771" t="s">
        <v>232</v>
      </c>
      <c r="G118" s="11" t="s">
        <v>1374</v>
      </c>
      <c r="H118" s="456" t="s">
        <v>185</v>
      </c>
      <c r="I118" s="914">
        <f>'1.01a Allowance'!AP39</f>
        <v>0</v>
      </c>
      <c r="J118" s="914">
        <f>'1.01a Allowance'!AQ39</f>
        <v>0</v>
      </c>
      <c r="K118" s="914">
        <f>'1.01a Allowance'!AR39</f>
        <v>0</v>
      </c>
      <c r="L118" s="914">
        <f>'1.01a Allowance'!AS39</f>
        <v>0</v>
      </c>
      <c r="M118" s="914">
        <f>'1.01a Allowance'!AT39</f>
        <v>0</v>
      </c>
      <c r="N118" s="914">
        <f t="shared" si="11"/>
        <v>0</v>
      </c>
    </row>
    <row r="119" spans="3:14">
      <c r="F119" s="771" t="s">
        <v>470</v>
      </c>
      <c r="G119" s="11" t="s">
        <v>1374</v>
      </c>
      <c r="H119" s="456" t="s">
        <v>185</v>
      </c>
      <c r="I119" s="914">
        <f>'1.01a Allowance'!AP40</f>
        <v>0</v>
      </c>
      <c r="J119" s="914">
        <f>'1.01a Allowance'!AQ40</f>
        <v>0</v>
      </c>
      <c r="K119" s="914">
        <f>'1.01a Allowance'!AR40</f>
        <v>0</v>
      </c>
      <c r="L119" s="914">
        <f>'1.01a Allowance'!AS40</f>
        <v>0</v>
      </c>
      <c r="M119" s="914">
        <f>'1.01a Allowance'!AT40</f>
        <v>0</v>
      </c>
      <c r="N119" s="914">
        <f t="shared" si="11"/>
        <v>0</v>
      </c>
    </row>
    <row r="120" spans="3:14">
      <c r="D120" s="29" t="s">
        <v>1412</v>
      </c>
      <c r="G120" s="29" t="s">
        <v>1374</v>
      </c>
      <c r="H120" s="31" t="s">
        <v>185</v>
      </c>
      <c r="I120" s="913">
        <f>SUM(I106:I119)</f>
        <v>0</v>
      </c>
      <c r="J120" s="913">
        <f>SUM(J106:J119)</f>
        <v>0</v>
      </c>
      <c r="K120" s="913">
        <f>SUM(K106:K119)</f>
        <v>0</v>
      </c>
      <c r="L120" s="913">
        <f>SUM(L106:L119)</f>
        <v>0</v>
      </c>
      <c r="M120" s="913">
        <f>SUM(M106:M119)</f>
        <v>0</v>
      </c>
      <c r="N120" s="913">
        <f t="shared" si="11"/>
        <v>0</v>
      </c>
    </row>
    <row r="121" spans="3:14">
      <c r="I121" s="743"/>
      <c r="J121" s="743"/>
      <c r="K121" s="743"/>
      <c r="L121" s="743"/>
      <c r="M121" s="743"/>
    </row>
    <row r="122" spans="3:14">
      <c r="F122" s="915" t="s">
        <v>1413</v>
      </c>
      <c r="G122" s="29" t="s">
        <v>1374</v>
      </c>
      <c r="H122" s="31" t="s">
        <v>185</v>
      </c>
      <c r="I122" s="913">
        <f>I88+I85+I94+I102+I120</f>
        <v>0</v>
      </c>
      <c r="J122" s="913">
        <f>J88+J85+J94+J102+J120</f>
        <v>0</v>
      </c>
      <c r="K122" s="913">
        <f>K88+K85+K94+K102+K120</f>
        <v>0</v>
      </c>
      <c r="L122" s="913">
        <f>L88+L85+L94+L102+L120</f>
        <v>0</v>
      </c>
      <c r="M122" s="913">
        <f>M88+M85+M94+M102+M120</f>
        <v>0</v>
      </c>
      <c r="N122" s="913">
        <f>SUM(I122:M122)</f>
        <v>0</v>
      </c>
    </row>
    <row r="123" spans="3:14" ht="13.5" customHeight="1"/>
    <row r="124" spans="3:14" s="693" customFormat="1">
      <c r="C124" s="34" t="s">
        <v>1414</v>
      </c>
      <c r="D124" s="34"/>
      <c r="E124" s="33"/>
      <c r="F124" s="33"/>
      <c r="G124" s="33"/>
      <c r="H124" s="33"/>
    </row>
    <row r="125" spans="3:14" ht="6.75" customHeight="1">
      <c r="I125" s="743"/>
      <c r="J125" s="743"/>
      <c r="K125" s="743"/>
      <c r="L125" s="743"/>
      <c r="M125" s="743"/>
    </row>
    <row r="126" spans="3:14">
      <c r="D126" s="9"/>
      <c r="F126" s="1464" t="s">
        <v>1415</v>
      </c>
      <c r="G126" s="11" t="s">
        <v>1374</v>
      </c>
      <c r="H126" s="7" t="s">
        <v>185</v>
      </c>
      <c r="I126" s="705"/>
      <c r="J126" s="705"/>
      <c r="K126" s="705"/>
      <c r="L126" s="705"/>
      <c r="M126" s="705"/>
      <c r="N126" s="914">
        <f t="shared" ref="N126:N131" si="12">SUM(I126:M126)</f>
        <v>0</v>
      </c>
    </row>
    <row r="127" spans="3:14">
      <c r="D127" s="9"/>
      <c r="F127" s="1464" t="s">
        <v>1416</v>
      </c>
      <c r="G127" s="11" t="s">
        <v>1374</v>
      </c>
      <c r="H127" s="7" t="s">
        <v>185</v>
      </c>
      <c r="I127" s="705"/>
      <c r="J127" s="705"/>
      <c r="K127" s="705"/>
      <c r="L127" s="705"/>
      <c r="M127" s="705"/>
      <c r="N127" s="914">
        <f t="shared" si="12"/>
        <v>0</v>
      </c>
    </row>
    <row r="128" spans="3:14">
      <c r="D128" s="9"/>
      <c r="F128" s="1464" t="s">
        <v>1417</v>
      </c>
      <c r="G128" s="11" t="s">
        <v>1374</v>
      </c>
      <c r="H128" s="7" t="s">
        <v>185</v>
      </c>
      <c r="I128" s="705"/>
      <c r="J128" s="705"/>
      <c r="K128" s="705"/>
      <c r="L128" s="705"/>
      <c r="M128" s="705"/>
      <c r="N128" s="914">
        <f t="shared" si="12"/>
        <v>0</v>
      </c>
    </row>
    <row r="129" spans="3:14">
      <c r="F129" s="1464" t="s">
        <v>1418</v>
      </c>
      <c r="G129" s="11" t="s">
        <v>1374</v>
      </c>
      <c r="H129" s="7" t="s">
        <v>185</v>
      </c>
      <c r="I129" s="705"/>
      <c r="J129" s="705"/>
      <c r="K129" s="705"/>
      <c r="L129" s="705"/>
      <c r="M129" s="705"/>
      <c r="N129" s="914">
        <f t="shared" si="12"/>
        <v>0</v>
      </c>
    </row>
    <row r="130" spans="3:14">
      <c r="F130" s="1464" t="s">
        <v>1419</v>
      </c>
      <c r="G130" s="11" t="s">
        <v>1374</v>
      </c>
      <c r="H130" s="7" t="s">
        <v>185</v>
      </c>
      <c r="I130" s="705"/>
      <c r="J130" s="705"/>
      <c r="K130" s="705"/>
      <c r="L130" s="705"/>
      <c r="M130" s="705"/>
      <c r="N130" s="914">
        <f t="shared" si="12"/>
        <v>0</v>
      </c>
    </row>
    <row r="131" spans="3:14">
      <c r="F131" s="1464" t="s">
        <v>311</v>
      </c>
      <c r="G131" s="11" t="s">
        <v>1374</v>
      </c>
      <c r="H131" s="7" t="s">
        <v>185</v>
      </c>
      <c r="I131" s="705"/>
      <c r="J131" s="705"/>
      <c r="K131" s="705"/>
      <c r="L131" s="705"/>
      <c r="M131" s="705"/>
      <c r="N131" s="914">
        <f t="shared" si="12"/>
        <v>0</v>
      </c>
    </row>
    <row r="132" spans="3:14">
      <c r="F132" s="1464" t="s">
        <v>119</v>
      </c>
      <c r="H132" s="7"/>
      <c r="I132" s="705"/>
      <c r="J132" s="705"/>
      <c r="K132" s="705"/>
      <c r="L132" s="705"/>
      <c r="M132" s="705"/>
      <c r="N132" s="914">
        <f>SUM(I132:M132)</f>
        <v>0</v>
      </c>
    </row>
    <row r="133" spans="3:14">
      <c r="F133" s="915" t="s">
        <v>1420</v>
      </c>
      <c r="G133" s="29" t="s">
        <v>1374</v>
      </c>
      <c r="H133" s="31" t="s">
        <v>185</v>
      </c>
      <c r="I133" s="411">
        <f t="shared" ref="I133:N133" si="13">SUM(I126:I132)</f>
        <v>0</v>
      </c>
      <c r="J133" s="411">
        <f t="shared" si="13"/>
        <v>0</v>
      </c>
      <c r="K133" s="411">
        <f t="shared" si="13"/>
        <v>0</v>
      </c>
      <c r="L133" s="411">
        <f t="shared" si="13"/>
        <v>0</v>
      </c>
      <c r="M133" s="411">
        <f t="shared" si="13"/>
        <v>0</v>
      </c>
      <c r="N133" s="411">
        <f t="shared" si="13"/>
        <v>0</v>
      </c>
    </row>
    <row r="134" spans="3:14" ht="12.75" customHeight="1">
      <c r="I134" s="743"/>
      <c r="J134" s="743"/>
      <c r="K134" s="743"/>
      <c r="L134" s="743"/>
      <c r="M134" s="743"/>
      <c r="N134" s="743"/>
    </row>
    <row r="135" spans="3:14" ht="12.75" customHeight="1">
      <c r="F135" s="915" t="s">
        <v>1423</v>
      </c>
      <c r="G135" s="29" t="s">
        <v>1374</v>
      </c>
      <c r="H135" s="31" t="s">
        <v>185</v>
      </c>
      <c r="I135" s="913">
        <f>I122+I133</f>
        <v>0</v>
      </c>
      <c r="J135" s="913">
        <f>J122+J133</f>
        <v>0</v>
      </c>
      <c r="K135" s="913">
        <f>K122+K133</f>
        <v>0</v>
      </c>
      <c r="L135" s="913">
        <f>L122+L133</f>
        <v>0</v>
      </c>
      <c r="M135" s="913">
        <f>M122+M133</f>
        <v>0</v>
      </c>
      <c r="N135" s="913">
        <f>SUM(I135:M135)</f>
        <v>0</v>
      </c>
    </row>
    <row r="136" spans="3:14" ht="12.75" customHeight="1">
      <c r="I136" s="743"/>
      <c r="J136" s="743"/>
      <c r="K136" s="743"/>
      <c r="L136" s="743"/>
      <c r="M136" s="743"/>
    </row>
    <row r="137" spans="3:14" s="353" customFormat="1">
      <c r="G137" s="355"/>
      <c r="H137" s="367"/>
      <c r="I137" s="745"/>
      <c r="J137" s="745"/>
      <c r="K137" s="746"/>
      <c r="L137" s="371"/>
      <c r="M137" s="371"/>
      <c r="N137" s="7"/>
    </row>
    <row r="138" spans="3:14" s="353" customFormat="1">
      <c r="G138" s="355"/>
      <c r="H138" s="367"/>
      <c r="I138" s="745"/>
      <c r="J138" s="745"/>
      <c r="K138" s="746"/>
      <c r="L138" s="371"/>
      <c r="M138" s="371"/>
      <c r="N138" s="7"/>
    </row>
    <row r="139" spans="3:14" ht="18">
      <c r="C139" s="780" t="s">
        <v>1424</v>
      </c>
      <c r="D139" s="740"/>
      <c r="E139" s="740"/>
      <c r="F139" s="740"/>
      <c r="G139" s="740"/>
      <c r="H139" s="740"/>
      <c r="I139" s="740"/>
      <c r="J139" s="740"/>
      <c r="K139" s="740"/>
      <c r="L139" s="740"/>
      <c r="M139" s="740"/>
      <c r="N139" s="740"/>
    </row>
    <row r="140" spans="3:14" s="353" customFormat="1">
      <c r="G140" s="355"/>
      <c r="H140" s="367"/>
      <c r="I140" s="745"/>
      <c r="J140" s="745"/>
      <c r="K140" s="746"/>
      <c r="L140" s="371"/>
      <c r="M140" s="371"/>
      <c r="N140" s="7"/>
    </row>
    <row r="141" spans="3:14" s="33" customFormat="1">
      <c r="C141" s="34" t="s">
        <v>1371</v>
      </c>
      <c r="D141" s="34"/>
      <c r="I141" s="693"/>
      <c r="J141" s="693"/>
      <c r="K141" s="693"/>
      <c r="L141" s="693"/>
      <c r="M141" s="693"/>
      <c r="N141" s="693"/>
    </row>
    <row r="142" spans="3:14" ht="7.5" customHeight="1">
      <c r="I142" s="743"/>
      <c r="J142" s="743"/>
      <c r="K142" s="743"/>
      <c r="L142" s="743"/>
      <c r="M142" s="743"/>
    </row>
    <row r="143" spans="3:14">
      <c r="D143" s="9" t="s">
        <v>1372</v>
      </c>
      <c r="E143" s="367"/>
      <c r="F143" s="20" t="s">
        <v>1373</v>
      </c>
      <c r="G143" s="11" t="s">
        <v>1374</v>
      </c>
      <c r="H143" s="7" t="s">
        <v>185</v>
      </c>
      <c r="I143" s="912">
        <f t="shared" ref="I143:N151" si="14">I12-I77</f>
        <v>0</v>
      </c>
      <c r="J143" s="912">
        <f t="shared" si="14"/>
        <v>0</v>
      </c>
      <c r="K143" s="912">
        <f t="shared" si="14"/>
        <v>0</v>
      </c>
      <c r="L143" s="912">
        <f t="shared" si="14"/>
        <v>0</v>
      </c>
      <c r="M143" s="912">
        <f t="shared" si="14"/>
        <v>0</v>
      </c>
      <c r="N143" s="912">
        <f t="shared" si="14"/>
        <v>0</v>
      </c>
    </row>
    <row r="144" spans="3:14">
      <c r="D144" s="9"/>
      <c r="E144" s="367"/>
      <c r="F144" s="20" t="s">
        <v>1375</v>
      </c>
      <c r="G144" s="11" t="s">
        <v>1374</v>
      </c>
      <c r="H144" s="7" t="s">
        <v>185</v>
      </c>
      <c r="I144" s="912">
        <f t="shared" si="14"/>
        <v>0</v>
      </c>
      <c r="J144" s="912">
        <f t="shared" si="14"/>
        <v>0</v>
      </c>
      <c r="K144" s="912">
        <f t="shared" si="14"/>
        <v>0</v>
      </c>
      <c r="L144" s="912">
        <f t="shared" si="14"/>
        <v>0</v>
      </c>
      <c r="M144" s="912">
        <f t="shared" si="14"/>
        <v>0</v>
      </c>
      <c r="N144" s="912">
        <f t="shared" si="14"/>
        <v>0</v>
      </c>
    </row>
    <row r="145" spans="4:14">
      <c r="D145" s="9"/>
      <c r="E145" s="367"/>
      <c r="F145" s="20" t="s">
        <v>1376</v>
      </c>
      <c r="G145" s="11" t="s">
        <v>1374</v>
      </c>
      <c r="H145" s="7" t="s">
        <v>185</v>
      </c>
      <c r="I145" s="912">
        <f t="shared" si="14"/>
        <v>0</v>
      </c>
      <c r="J145" s="912">
        <f t="shared" si="14"/>
        <v>0</v>
      </c>
      <c r="K145" s="912">
        <f t="shared" si="14"/>
        <v>0</v>
      </c>
      <c r="L145" s="912">
        <f t="shared" si="14"/>
        <v>0</v>
      </c>
      <c r="M145" s="912">
        <f t="shared" si="14"/>
        <v>0</v>
      </c>
      <c r="N145" s="912">
        <f t="shared" si="14"/>
        <v>0</v>
      </c>
    </row>
    <row r="146" spans="4:14">
      <c r="D146" s="9"/>
      <c r="E146" s="367"/>
      <c r="F146" s="20" t="s">
        <v>1377</v>
      </c>
      <c r="G146" s="11" t="s">
        <v>1374</v>
      </c>
      <c r="H146" s="7" t="s">
        <v>185</v>
      </c>
      <c r="I146" s="912">
        <f t="shared" si="14"/>
        <v>0</v>
      </c>
      <c r="J146" s="912">
        <f t="shared" si="14"/>
        <v>0</v>
      </c>
      <c r="K146" s="912">
        <f t="shared" si="14"/>
        <v>0</v>
      </c>
      <c r="L146" s="912">
        <f t="shared" si="14"/>
        <v>0</v>
      </c>
      <c r="M146" s="912">
        <f t="shared" si="14"/>
        <v>0</v>
      </c>
      <c r="N146" s="912">
        <f t="shared" si="14"/>
        <v>0</v>
      </c>
    </row>
    <row r="147" spans="4:14">
      <c r="D147" s="9"/>
      <c r="E147" s="367"/>
      <c r="F147" s="20" t="s">
        <v>1378</v>
      </c>
      <c r="G147" s="11" t="s">
        <v>1374</v>
      </c>
      <c r="H147" s="7" t="s">
        <v>185</v>
      </c>
      <c r="I147" s="912">
        <f t="shared" si="14"/>
        <v>0</v>
      </c>
      <c r="J147" s="912">
        <f t="shared" si="14"/>
        <v>0</v>
      </c>
      <c r="K147" s="912">
        <f t="shared" si="14"/>
        <v>0</v>
      </c>
      <c r="L147" s="912">
        <f t="shared" si="14"/>
        <v>0</v>
      </c>
      <c r="M147" s="912">
        <f t="shared" si="14"/>
        <v>0</v>
      </c>
      <c r="N147" s="912">
        <f t="shared" si="14"/>
        <v>0</v>
      </c>
    </row>
    <row r="148" spans="4:14">
      <c r="D148" s="9"/>
      <c r="E148" s="367"/>
      <c r="F148" s="20" t="s">
        <v>1379</v>
      </c>
      <c r="G148" s="11" t="s">
        <v>1374</v>
      </c>
      <c r="H148" s="7" t="s">
        <v>185</v>
      </c>
      <c r="I148" s="912">
        <f t="shared" si="14"/>
        <v>0</v>
      </c>
      <c r="J148" s="912">
        <f t="shared" si="14"/>
        <v>0</v>
      </c>
      <c r="K148" s="912">
        <f t="shared" si="14"/>
        <v>0</v>
      </c>
      <c r="L148" s="912">
        <f t="shared" si="14"/>
        <v>0</v>
      </c>
      <c r="M148" s="912">
        <f t="shared" si="14"/>
        <v>0</v>
      </c>
      <c r="N148" s="912">
        <f t="shared" si="14"/>
        <v>0</v>
      </c>
    </row>
    <row r="149" spans="4:14">
      <c r="D149" s="9"/>
      <c r="E149" s="367"/>
      <c r="F149" s="20" t="s">
        <v>1380</v>
      </c>
      <c r="G149" s="11" t="s">
        <v>1374</v>
      </c>
      <c r="H149" s="7" t="s">
        <v>185</v>
      </c>
      <c r="I149" s="912">
        <f t="shared" si="14"/>
        <v>0</v>
      </c>
      <c r="J149" s="912">
        <f t="shared" si="14"/>
        <v>0</v>
      </c>
      <c r="K149" s="912">
        <f t="shared" si="14"/>
        <v>0</v>
      </c>
      <c r="L149" s="912">
        <f t="shared" si="14"/>
        <v>0</v>
      </c>
      <c r="M149" s="912">
        <f t="shared" si="14"/>
        <v>0</v>
      </c>
      <c r="N149" s="912">
        <f t="shared" si="14"/>
        <v>0</v>
      </c>
    </row>
    <row r="150" spans="4:14">
      <c r="D150" s="9"/>
      <c r="E150" s="367"/>
      <c r="F150" s="20" t="s">
        <v>1381</v>
      </c>
      <c r="G150" s="11" t="s">
        <v>1374</v>
      </c>
      <c r="H150" s="7" t="s">
        <v>185</v>
      </c>
      <c r="I150" s="912">
        <f t="shared" si="14"/>
        <v>0</v>
      </c>
      <c r="J150" s="912">
        <f t="shared" si="14"/>
        <v>0</v>
      </c>
      <c r="K150" s="912">
        <f t="shared" si="14"/>
        <v>0</v>
      </c>
      <c r="L150" s="912">
        <f t="shared" si="14"/>
        <v>0</v>
      </c>
      <c r="M150" s="912">
        <f t="shared" si="14"/>
        <v>0</v>
      </c>
      <c r="N150" s="912">
        <f t="shared" si="14"/>
        <v>0</v>
      </c>
    </row>
    <row r="151" spans="4:14">
      <c r="D151" s="9"/>
      <c r="E151" s="367"/>
      <c r="F151" s="20"/>
      <c r="G151" s="29" t="s">
        <v>1374</v>
      </c>
      <c r="H151" s="31" t="s">
        <v>185</v>
      </c>
      <c r="I151" s="913">
        <f t="shared" si="14"/>
        <v>0</v>
      </c>
      <c r="J151" s="913">
        <f t="shared" si="14"/>
        <v>0</v>
      </c>
      <c r="K151" s="913">
        <f t="shared" si="14"/>
        <v>0</v>
      </c>
      <c r="L151" s="913">
        <f t="shared" si="14"/>
        <v>0</v>
      </c>
      <c r="M151" s="913">
        <f t="shared" si="14"/>
        <v>0</v>
      </c>
      <c r="N151" s="913">
        <f t="shared" si="14"/>
        <v>0</v>
      </c>
    </row>
    <row r="152" spans="4:14">
      <c r="D152" s="9" t="s">
        <v>1382</v>
      </c>
      <c r="E152" s="20"/>
      <c r="F152" s="20" t="s">
        <v>1383</v>
      </c>
      <c r="G152" s="11" t="s">
        <v>1374</v>
      </c>
      <c r="H152" s="7" t="s">
        <v>185</v>
      </c>
      <c r="I152" s="912">
        <f t="shared" ref="I152:N152" si="15">I21-I86</f>
        <v>0</v>
      </c>
      <c r="J152" s="912">
        <f t="shared" si="15"/>
        <v>0</v>
      </c>
      <c r="K152" s="912">
        <f t="shared" si="15"/>
        <v>0</v>
      </c>
      <c r="L152" s="912">
        <f t="shared" si="15"/>
        <v>0</v>
      </c>
      <c r="M152" s="912">
        <f t="shared" si="15"/>
        <v>0</v>
      </c>
      <c r="N152" s="912">
        <f t="shared" si="15"/>
        <v>0</v>
      </c>
    </row>
    <row r="153" spans="4:14">
      <c r="D153" s="9"/>
      <c r="E153" s="20"/>
      <c r="F153" s="20" t="s">
        <v>1384</v>
      </c>
      <c r="G153" s="11" t="s">
        <v>1374</v>
      </c>
      <c r="H153" s="7" t="s">
        <v>185</v>
      </c>
      <c r="I153" s="912">
        <f t="shared" ref="I153:N154" si="16">I22-I87</f>
        <v>0</v>
      </c>
      <c r="J153" s="912">
        <f t="shared" si="16"/>
        <v>0</v>
      </c>
      <c r="K153" s="912">
        <f t="shared" si="16"/>
        <v>0</v>
      </c>
      <c r="L153" s="912">
        <f t="shared" si="16"/>
        <v>0</v>
      </c>
      <c r="M153" s="912">
        <f t="shared" si="16"/>
        <v>0</v>
      </c>
      <c r="N153" s="912">
        <f t="shared" si="16"/>
        <v>0</v>
      </c>
    </row>
    <row r="154" spans="4:14">
      <c r="D154" s="9"/>
      <c r="E154" s="20"/>
      <c r="F154" s="20"/>
      <c r="G154" s="29" t="s">
        <v>1374</v>
      </c>
      <c r="H154" s="31" t="s">
        <v>185</v>
      </c>
      <c r="I154" s="913">
        <f t="shared" si="16"/>
        <v>0</v>
      </c>
      <c r="J154" s="913">
        <f t="shared" si="16"/>
        <v>0</v>
      </c>
      <c r="K154" s="913">
        <f t="shared" si="16"/>
        <v>0</v>
      </c>
      <c r="L154" s="913">
        <f t="shared" si="16"/>
        <v>0</v>
      </c>
      <c r="M154" s="913">
        <f t="shared" si="16"/>
        <v>0</v>
      </c>
      <c r="N154" s="913">
        <f t="shared" si="16"/>
        <v>0</v>
      </c>
    </row>
    <row r="155" spans="4:14">
      <c r="D155" s="9" t="s">
        <v>1385</v>
      </c>
      <c r="E155" s="1281"/>
      <c r="F155" s="9" t="s">
        <v>1386</v>
      </c>
      <c r="G155" s="29" t="s">
        <v>1374</v>
      </c>
      <c r="H155" s="31" t="s">
        <v>185</v>
      </c>
      <c r="I155" s="913">
        <f>SUM(I151,I154)</f>
        <v>0</v>
      </c>
      <c r="J155" s="913">
        <f t="shared" ref="J155:N155" si="17">SUM(J151,J154)</f>
        <v>0</v>
      </c>
      <c r="K155" s="913">
        <f t="shared" si="17"/>
        <v>0</v>
      </c>
      <c r="L155" s="913">
        <f t="shared" si="17"/>
        <v>0</v>
      </c>
      <c r="M155" s="913">
        <f t="shared" si="17"/>
        <v>0</v>
      </c>
      <c r="N155" s="913">
        <f t="shared" si="17"/>
        <v>0</v>
      </c>
    </row>
    <row r="156" spans="4:14">
      <c r="D156" s="9"/>
      <c r="E156" s="20"/>
      <c r="F156" s="20"/>
      <c r="G156" s="29"/>
      <c r="H156" s="31"/>
      <c r="I156" s="31"/>
      <c r="J156" s="31"/>
      <c r="K156" s="31"/>
      <c r="L156" s="31"/>
      <c r="M156" s="31"/>
      <c r="N156" s="31"/>
    </row>
    <row r="157" spans="4:14">
      <c r="D157" s="9" t="s">
        <v>1387</v>
      </c>
      <c r="E157" s="367"/>
      <c r="F157" s="20" t="s">
        <v>1388</v>
      </c>
      <c r="G157" s="11" t="s">
        <v>1374</v>
      </c>
      <c r="H157" s="7" t="s">
        <v>185</v>
      </c>
      <c r="I157" s="912">
        <f t="shared" ref="I157:N168" si="18">I25-I91</f>
        <v>0</v>
      </c>
      <c r="J157" s="912">
        <f t="shared" si="18"/>
        <v>0</v>
      </c>
      <c r="K157" s="912">
        <f t="shared" si="18"/>
        <v>0</v>
      </c>
      <c r="L157" s="912">
        <f t="shared" si="18"/>
        <v>0</v>
      </c>
      <c r="M157" s="912">
        <f t="shared" si="18"/>
        <v>0</v>
      </c>
      <c r="N157" s="912">
        <f t="shared" si="18"/>
        <v>0</v>
      </c>
    </row>
    <row r="158" spans="4:14">
      <c r="D158" s="9"/>
      <c r="E158" s="367"/>
      <c r="F158" s="11" t="s">
        <v>1389</v>
      </c>
      <c r="G158" s="11" t="s">
        <v>1374</v>
      </c>
      <c r="H158" s="7" t="s">
        <v>185</v>
      </c>
      <c r="I158" s="912">
        <f t="shared" si="18"/>
        <v>0</v>
      </c>
      <c r="J158" s="912">
        <f t="shared" si="18"/>
        <v>0</v>
      </c>
      <c r="K158" s="912">
        <f t="shared" si="18"/>
        <v>0</v>
      </c>
      <c r="L158" s="912">
        <f t="shared" si="18"/>
        <v>0</v>
      </c>
      <c r="M158" s="912">
        <f t="shared" si="18"/>
        <v>0</v>
      </c>
      <c r="N158" s="912">
        <f t="shared" si="18"/>
        <v>0</v>
      </c>
    </row>
    <row r="159" spans="4:14" ht="13.5" customHeight="1">
      <c r="D159" s="9"/>
      <c r="E159" s="367"/>
      <c r="F159" s="11" t="s">
        <v>1390</v>
      </c>
      <c r="G159" s="11" t="s">
        <v>1374</v>
      </c>
      <c r="H159" s="7" t="s">
        <v>185</v>
      </c>
      <c r="I159" s="912">
        <f t="shared" si="18"/>
        <v>0</v>
      </c>
      <c r="J159" s="912">
        <f t="shared" si="18"/>
        <v>0</v>
      </c>
      <c r="K159" s="912">
        <f t="shared" si="18"/>
        <v>0</v>
      </c>
      <c r="L159" s="912">
        <f t="shared" si="18"/>
        <v>0</v>
      </c>
      <c r="M159" s="912">
        <f t="shared" si="18"/>
        <v>0</v>
      </c>
      <c r="N159" s="912">
        <f t="shared" si="18"/>
        <v>0</v>
      </c>
    </row>
    <row r="160" spans="4:14">
      <c r="D160" s="9"/>
      <c r="E160" s="367"/>
      <c r="G160" s="29" t="s">
        <v>1374</v>
      </c>
      <c r="H160" s="31" t="s">
        <v>185</v>
      </c>
      <c r="I160" s="913">
        <f t="shared" si="18"/>
        <v>0</v>
      </c>
      <c r="J160" s="913">
        <f t="shared" si="18"/>
        <v>0</v>
      </c>
      <c r="K160" s="913">
        <f t="shared" si="18"/>
        <v>0</v>
      </c>
      <c r="L160" s="913">
        <f t="shared" si="18"/>
        <v>0</v>
      </c>
      <c r="M160" s="913">
        <f t="shared" si="18"/>
        <v>0</v>
      </c>
      <c r="N160" s="913">
        <f t="shared" si="18"/>
        <v>0</v>
      </c>
    </row>
    <row r="161" spans="4:14">
      <c r="D161" s="9" t="s">
        <v>1391</v>
      </c>
      <c r="E161" s="367"/>
      <c r="F161" s="20" t="s">
        <v>1388</v>
      </c>
      <c r="G161" s="11" t="s">
        <v>1374</v>
      </c>
      <c r="H161" s="456" t="s">
        <v>185</v>
      </c>
      <c r="I161" s="912">
        <f t="shared" si="18"/>
        <v>0</v>
      </c>
      <c r="J161" s="912">
        <f t="shared" si="18"/>
        <v>0</v>
      </c>
      <c r="K161" s="912">
        <f t="shared" si="18"/>
        <v>0</v>
      </c>
      <c r="L161" s="912">
        <f t="shared" si="18"/>
        <v>0</v>
      </c>
      <c r="M161" s="912">
        <f t="shared" si="18"/>
        <v>0</v>
      </c>
      <c r="N161" s="912">
        <f t="shared" si="18"/>
        <v>0</v>
      </c>
    </row>
    <row r="162" spans="4:14">
      <c r="D162" s="9"/>
      <c r="E162" s="367"/>
      <c r="F162" s="20" t="s">
        <v>1392</v>
      </c>
      <c r="G162" s="11" t="s">
        <v>1374</v>
      </c>
      <c r="H162" s="456" t="s">
        <v>185</v>
      </c>
      <c r="I162" s="912">
        <f t="shared" si="18"/>
        <v>0</v>
      </c>
      <c r="J162" s="912">
        <f t="shared" si="18"/>
        <v>0</v>
      </c>
      <c r="K162" s="912">
        <f t="shared" si="18"/>
        <v>0</v>
      </c>
      <c r="L162" s="912">
        <f t="shared" si="18"/>
        <v>0</v>
      </c>
      <c r="M162" s="912">
        <f t="shared" si="18"/>
        <v>0</v>
      </c>
      <c r="N162" s="912">
        <f t="shared" si="18"/>
        <v>0</v>
      </c>
    </row>
    <row r="163" spans="4:14">
      <c r="D163" s="9"/>
      <c r="E163" s="367"/>
      <c r="F163" s="20" t="s">
        <v>1393</v>
      </c>
      <c r="G163" s="11" t="s">
        <v>1374</v>
      </c>
      <c r="H163" s="456" t="s">
        <v>185</v>
      </c>
      <c r="I163" s="912">
        <f t="shared" si="18"/>
        <v>0</v>
      </c>
      <c r="J163" s="912">
        <f t="shared" si="18"/>
        <v>0</v>
      </c>
      <c r="K163" s="912">
        <f t="shared" si="18"/>
        <v>0</v>
      </c>
      <c r="L163" s="912">
        <f t="shared" si="18"/>
        <v>0</v>
      </c>
      <c r="M163" s="912">
        <f t="shared" si="18"/>
        <v>0</v>
      </c>
      <c r="N163" s="912">
        <f t="shared" si="18"/>
        <v>0</v>
      </c>
    </row>
    <row r="164" spans="4:14">
      <c r="D164" s="9"/>
      <c r="E164" s="367"/>
      <c r="F164" s="20" t="s">
        <v>1394</v>
      </c>
      <c r="G164" s="11" t="s">
        <v>1374</v>
      </c>
      <c r="H164" s="456" t="s">
        <v>185</v>
      </c>
      <c r="I164" s="912">
        <f t="shared" si="18"/>
        <v>0</v>
      </c>
      <c r="J164" s="912">
        <f t="shared" si="18"/>
        <v>0</v>
      </c>
      <c r="K164" s="912">
        <f t="shared" si="18"/>
        <v>0</v>
      </c>
      <c r="L164" s="912">
        <f t="shared" si="18"/>
        <v>0</v>
      </c>
      <c r="M164" s="912">
        <f t="shared" si="18"/>
        <v>0</v>
      </c>
      <c r="N164" s="912">
        <f t="shared" si="18"/>
        <v>0</v>
      </c>
    </row>
    <row r="165" spans="4:14">
      <c r="D165" s="9"/>
      <c r="E165" s="367"/>
      <c r="F165" s="11" t="s">
        <v>1395</v>
      </c>
      <c r="G165" s="11" t="s">
        <v>1374</v>
      </c>
      <c r="H165" s="456" t="s">
        <v>185</v>
      </c>
      <c r="I165" s="912">
        <f t="shared" si="18"/>
        <v>0</v>
      </c>
      <c r="J165" s="912">
        <f t="shared" si="18"/>
        <v>0</v>
      </c>
      <c r="K165" s="912">
        <f t="shared" si="18"/>
        <v>0</v>
      </c>
      <c r="L165" s="912">
        <f t="shared" si="18"/>
        <v>0</v>
      </c>
      <c r="M165" s="912">
        <f t="shared" si="18"/>
        <v>0</v>
      </c>
      <c r="N165" s="912">
        <f t="shared" si="18"/>
        <v>0</v>
      </c>
    </row>
    <row r="166" spans="4:14">
      <c r="D166" s="9"/>
      <c r="F166" s="741" t="s">
        <v>1396</v>
      </c>
      <c r="G166" s="11" t="s">
        <v>1374</v>
      </c>
      <c r="H166" s="456" t="s">
        <v>185</v>
      </c>
      <c r="I166" s="912">
        <f t="shared" si="18"/>
        <v>0</v>
      </c>
      <c r="J166" s="912">
        <f t="shared" si="18"/>
        <v>0</v>
      </c>
      <c r="K166" s="912">
        <f t="shared" si="18"/>
        <v>0</v>
      </c>
      <c r="L166" s="912">
        <f t="shared" si="18"/>
        <v>0</v>
      </c>
      <c r="M166" s="912">
        <f t="shared" si="18"/>
        <v>0</v>
      </c>
      <c r="N166" s="912">
        <f t="shared" si="18"/>
        <v>0</v>
      </c>
    </row>
    <row r="167" spans="4:14">
      <c r="D167" s="9"/>
      <c r="F167" s="741" t="s">
        <v>1397</v>
      </c>
      <c r="G167" s="11" t="s">
        <v>1374</v>
      </c>
      <c r="H167" s="456" t="s">
        <v>185</v>
      </c>
      <c r="I167" s="912">
        <f t="shared" si="18"/>
        <v>0</v>
      </c>
      <c r="J167" s="912">
        <f t="shared" si="18"/>
        <v>0</v>
      </c>
      <c r="K167" s="912">
        <f t="shared" si="18"/>
        <v>0</v>
      </c>
      <c r="L167" s="912">
        <f t="shared" si="18"/>
        <v>0</v>
      </c>
      <c r="M167" s="912">
        <f t="shared" si="18"/>
        <v>0</v>
      </c>
      <c r="N167" s="912">
        <f t="shared" si="18"/>
        <v>0</v>
      </c>
    </row>
    <row r="168" spans="4:14">
      <c r="D168" s="29"/>
      <c r="G168" s="29" t="s">
        <v>1374</v>
      </c>
      <c r="H168" s="29" t="s">
        <v>185</v>
      </c>
      <c r="I168" s="913">
        <f t="shared" si="18"/>
        <v>0</v>
      </c>
      <c r="J168" s="913">
        <f t="shared" si="18"/>
        <v>0</v>
      </c>
      <c r="K168" s="913">
        <f t="shared" si="18"/>
        <v>0</v>
      </c>
      <c r="L168" s="913">
        <f t="shared" si="18"/>
        <v>0</v>
      </c>
      <c r="M168" s="913">
        <f t="shared" si="18"/>
        <v>0</v>
      </c>
      <c r="N168" s="913">
        <f t="shared" si="18"/>
        <v>0</v>
      </c>
    </row>
    <row r="169" spans="4:14">
      <c r="D169" s="29" t="s">
        <v>1398</v>
      </c>
      <c r="E169" s="1283"/>
      <c r="F169" s="29" t="s">
        <v>1399</v>
      </c>
      <c r="G169" s="29" t="s">
        <v>1374</v>
      </c>
      <c r="H169" s="29" t="s">
        <v>185</v>
      </c>
      <c r="I169" s="1282">
        <f>SUM(I160,I168)</f>
        <v>0</v>
      </c>
      <c r="J169" s="1282">
        <f t="shared" ref="J169:N169" si="19">SUM(J160,J168)</f>
        <v>0</v>
      </c>
      <c r="K169" s="1282">
        <f t="shared" si="19"/>
        <v>0</v>
      </c>
      <c r="L169" s="1282">
        <f t="shared" si="19"/>
        <v>0</v>
      </c>
      <c r="M169" s="1282">
        <f t="shared" si="19"/>
        <v>0</v>
      </c>
      <c r="N169" s="1282">
        <f t="shared" si="19"/>
        <v>0</v>
      </c>
    </row>
    <row r="170" spans="4:14">
      <c r="D170" s="29"/>
      <c r="G170" s="29"/>
      <c r="H170" s="29"/>
      <c r="I170" s="29"/>
      <c r="J170" s="29"/>
      <c r="K170" s="29"/>
      <c r="L170" s="29"/>
      <c r="M170" s="29"/>
      <c r="N170" s="29"/>
    </row>
    <row r="171" spans="4:14">
      <c r="D171" s="9" t="s">
        <v>201</v>
      </c>
      <c r="E171" s="20"/>
      <c r="I171" s="743"/>
      <c r="J171" s="743"/>
      <c r="K171" s="743"/>
      <c r="L171" s="743"/>
      <c r="M171" s="743"/>
      <c r="N171" s="743"/>
    </row>
    <row r="172" spans="4:14">
      <c r="D172" s="29"/>
      <c r="F172" s="771" t="s">
        <v>1400</v>
      </c>
      <c r="G172" s="11" t="s">
        <v>1374</v>
      </c>
      <c r="H172" s="456" t="s">
        <v>185</v>
      </c>
      <c r="I172" s="914">
        <f t="shared" ref="I172:N186" si="20">I40-I106</f>
        <v>0</v>
      </c>
      <c r="J172" s="914">
        <f t="shared" si="20"/>
        <v>0</v>
      </c>
      <c r="K172" s="914">
        <f t="shared" si="20"/>
        <v>0</v>
      </c>
      <c r="L172" s="914">
        <f t="shared" si="20"/>
        <v>0</v>
      </c>
      <c r="M172" s="914">
        <f t="shared" si="20"/>
        <v>0</v>
      </c>
      <c r="N172" s="914">
        <f t="shared" si="20"/>
        <v>0</v>
      </c>
    </row>
    <row r="173" spans="4:14">
      <c r="D173" s="29"/>
      <c r="F173" s="771" t="s">
        <v>1401</v>
      </c>
      <c r="G173" s="11" t="s">
        <v>1374</v>
      </c>
      <c r="H173" s="456" t="s">
        <v>185</v>
      </c>
      <c r="I173" s="914">
        <f t="shared" si="20"/>
        <v>0</v>
      </c>
      <c r="J173" s="914">
        <f t="shared" si="20"/>
        <v>0</v>
      </c>
      <c r="K173" s="914">
        <f t="shared" si="20"/>
        <v>0</v>
      </c>
      <c r="L173" s="914">
        <f t="shared" si="20"/>
        <v>0</v>
      </c>
      <c r="M173" s="914">
        <f t="shared" si="20"/>
        <v>0</v>
      </c>
      <c r="N173" s="914">
        <f t="shared" si="20"/>
        <v>0</v>
      </c>
    </row>
    <row r="174" spans="4:14">
      <c r="D174" s="29"/>
      <c r="F174" s="771" t="s">
        <v>1402</v>
      </c>
      <c r="G174" s="11" t="s">
        <v>1374</v>
      </c>
      <c r="H174" s="456" t="s">
        <v>185</v>
      </c>
      <c r="I174" s="914">
        <f>I42-I108</f>
        <v>0</v>
      </c>
      <c r="J174" s="914">
        <f t="shared" si="20"/>
        <v>0</v>
      </c>
      <c r="K174" s="914">
        <f t="shared" si="20"/>
        <v>0</v>
      </c>
      <c r="L174" s="914">
        <f t="shared" si="20"/>
        <v>0</v>
      </c>
      <c r="M174" s="914">
        <f t="shared" si="20"/>
        <v>0</v>
      </c>
      <c r="N174" s="914">
        <f t="shared" si="20"/>
        <v>0</v>
      </c>
    </row>
    <row r="175" spans="4:14">
      <c r="D175" s="29"/>
      <c r="F175" s="771" t="s">
        <v>1403</v>
      </c>
      <c r="G175" s="11" t="s">
        <v>1374</v>
      </c>
      <c r="H175" s="456" t="s">
        <v>185</v>
      </c>
      <c r="I175" s="914">
        <f t="shared" si="20"/>
        <v>0</v>
      </c>
      <c r="J175" s="914">
        <f t="shared" si="20"/>
        <v>0</v>
      </c>
      <c r="K175" s="914">
        <f t="shared" si="20"/>
        <v>0</v>
      </c>
      <c r="L175" s="914">
        <f t="shared" si="20"/>
        <v>0</v>
      </c>
      <c r="M175" s="914">
        <f t="shared" si="20"/>
        <v>0</v>
      </c>
      <c r="N175" s="914">
        <f t="shared" si="20"/>
        <v>0</v>
      </c>
    </row>
    <row r="176" spans="4:14" ht="13.5" customHeight="1">
      <c r="D176" s="29"/>
      <c r="F176" s="771" t="s">
        <v>1404</v>
      </c>
      <c r="G176" s="11" t="s">
        <v>1374</v>
      </c>
      <c r="H176" s="456" t="s">
        <v>185</v>
      </c>
      <c r="I176" s="914">
        <f t="shared" si="20"/>
        <v>0</v>
      </c>
      <c r="J176" s="914">
        <f t="shared" si="20"/>
        <v>0</v>
      </c>
      <c r="K176" s="914">
        <f t="shared" si="20"/>
        <v>0</v>
      </c>
      <c r="L176" s="914">
        <f t="shared" si="20"/>
        <v>0</v>
      </c>
      <c r="M176" s="914">
        <f t="shared" si="20"/>
        <v>0</v>
      </c>
      <c r="N176" s="914">
        <f t="shared" si="20"/>
        <v>0</v>
      </c>
    </row>
    <row r="177" spans="3:14" ht="13.5" customHeight="1">
      <c r="D177" s="29"/>
      <c r="F177" s="771" t="s">
        <v>1405</v>
      </c>
      <c r="G177" s="11" t="s">
        <v>1374</v>
      </c>
      <c r="H177" s="456" t="s">
        <v>185</v>
      </c>
      <c r="I177" s="914">
        <f t="shared" si="20"/>
        <v>0</v>
      </c>
      <c r="J177" s="914">
        <f t="shared" si="20"/>
        <v>0</v>
      </c>
      <c r="K177" s="914">
        <f t="shared" si="20"/>
        <v>0</v>
      </c>
      <c r="L177" s="914">
        <f t="shared" si="20"/>
        <v>0</v>
      </c>
      <c r="M177" s="914">
        <f t="shared" si="20"/>
        <v>0</v>
      </c>
      <c r="N177" s="914">
        <f t="shared" si="20"/>
        <v>0</v>
      </c>
    </row>
    <row r="178" spans="3:14" ht="13.5" customHeight="1">
      <c r="D178" s="29"/>
      <c r="F178" s="771" t="s">
        <v>1406</v>
      </c>
      <c r="G178" s="11" t="s">
        <v>1374</v>
      </c>
      <c r="H178" s="456" t="s">
        <v>185</v>
      </c>
      <c r="I178" s="914">
        <f t="shared" si="20"/>
        <v>0</v>
      </c>
      <c r="J178" s="914">
        <f t="shared" si="20"/>
        <v>0</v>
      </c>
      <c r="K178" s="914">
        <f t="shared" si="20"/>
        <v>0</v>
      </c>
      <c r="L178" s="914">
        <f t="shared" si="20"/>
        <v>0</v>
      </c>
      <c r="M178" s="914">
        <f t="shared" si="20"/>
        <v>0</v>
      </c>
      <c r="N178" s="914">
        <f t="shared" si="20"/>
        <v>0</v>
      </c>
    </row>
    <row r="179" spans="3:14" ht="13.5" customHeight="1">
      <c r="D179" s="29"/>
      <c r="F179" s="771" t="s">
        <v>1407</v>
      </c>
      <c r="G179" s="11" t="s">
        <v>1374</v>
      </c>
      <c r="H179" s="456" t="s">
        <v>185</v>
      </c>
      <c r="I179" s="914">
        <f t="shared" si="20"/>
        <v>0</v>
      </c>
      <c r="J179" s="914">
        <f t="shared" si="20"/>
        <v>0</v>
      </c>
      <c r="K179" s="914">
        <f t="shared" si="20"/>
        <v>0</v>
      </c>
      <c r="L179" s="914">
        <f t="shared" si="20"/>
        <v>0</v>
      </c>
      <c r="M179" s="914">
        <f t="shared" si="20"/>
        <v>0</v>
      </c>
      <c r="N179" s="914">
        <f t="shared" si="20"/>
        <v>0</v>
      </c>
    </row>
    <row r="180" spans="3:14" ht="13.5" customHeight="1">
      <c r="D180" s="29"/>
      <c r="F180" s="771" t="s">
        <v>1408</v>
      </c>
      <c r="G180" s="11" t="s">
        <v>1374</v>
      </c>
      <c r="H180" s="456" t="s">
        <v>185</v>
      </c>
      <c r="I180" s="914">
        <f t="shared" si="20"/>
        <v>0</v>
      </c>
      <c r="J180" s="914">
        <f t="shared" si="20"/>
        <v>0</v>
      </c>
      <c r="K180" s="914">
        <f t="shared" si="20"/>
        <v>0</v>
      </c>
      <c r="L180" s="914">
        <f t="shared" si="20"/>
        <v>0</v>
      </c>
      <c r="M180" s="914">
        <f t="shared" si="20"/>
        <v>0</v>
      </c>
      <c r="N180" s="914">
        <f t="shared" si="20"/>
        <v>0</v>
      </c>
    </row>
    <row r="181" spans="3:14">
      <c r="D181" s="29"/>
      <c r="F181" s="771" t="s">
        <v>1409</v>
      </c>
      <c r="G181" s="11" t="s">
        <v>1374</v>
      </c>
      <c r="H181" s="456" t="s">
        <v>185</v>
      </c>
      <c r="I181" s="914">
        <f t="shared" si="20"/>
        <v>0</v>
      </c>
      <c r="J181" s="914">
        <f t="shared" si="20"/>
        <v>0</v>
      </c>
      <c r="K181" s="914">
        <f t="shared" si="20"/>
        <v>0</v>
      </c>
      <c r="L181" s="914">
        <f t="shared" si="20"/>
        <v>0</v>
      </c>
      <c r="M181" s="914">
        <f t="shared" si="20"/>
        <v>0</v>
      </c>
      <c r="N181" s="914">
        <f t="shared" si="20"/>
        <v>0</v>
      </c>
    </row>
    <row r="182" spans="3:14">
      <c r="D182" s="29"/>
      <c r="F182" s="771" t="s">
        <v>1410</v>
      </c>
      <c r="G182" s="11" t="s">
        <v>1374</v>
      </c>
      <c r="H182" s="456" t="s">
        <v>185</v>
      </c>
      <c r="I182" s="914">
        <f t="shared" si="20"/>
        <v>0</v>
      </c>
      <c r="J182" s="914">
        <f t="shared" si="20"/>
        <v>0</v>
      </c>
      <c r="K182" s="914">
        <f t="shared" si="20"/>
        <v>0</v>
      </c>
      <c r="L182" s="914">
        <f t="shared" si="20"/>
        <v>0</v>
      </c>
      <c r="M182" s="914">
        <f t="shared" si="20"/>
        <v>0</v>
      </c>
      <c r="N182" s="914">
        <f t="shared" si="20"/>
        <v>0</v>
      </c>
    </row>
    <row r="183" spans="3:14">
      <c r="D183" s="29"/>
      <c r="F183" s="771" t="s">
        <v>1411</v>
      </c>
      <c r="G183" s="11" t="s">
        <v>1374</v>
      </c>
      <c r="H183" s="456" t="s">
        <v>185</v>
      </c>
      <c r="I183" s="914">
        <f t="shared" si="20"/>
        <v>0</v>
      </c>
      <c r="J183" s="914">
        <f t="shared" si="20"/>
        <v>0</v>
      </c>
      <c r="K183" s="914">
        <f t="shared" si="20"/>
        <v>0</v>
      </c>
      <c r="L183" s="914">
        <f t="shared" si="20"/>
        <v>0</v>
      </c>
      <c r="M183" s="914">
        <f t="shared" si="20"/>
        <v>0</v>
      </c>
      <c r="N183" s="914">
        <f t="shared" si="20"/>
        <v>0</v>
      </c>
    </row>
    <row r="184" spans="3:14">
      <c r="D184" s="29"/>
      <c r="F184" s="771" t="s">
        <v>232</v>
      </c>
      <c r="G184" s="11" t="s">
        <v>1374</v>
      </c>
      <c r="H184" s="456" t="s">
        <v>185</v>
      </c>
      <c r="I184" s="914">
        <f t="shared" si="20"/>
        <v>0</v>
      </c>
      <c r="J184" s="914">
        <f t="shared" si="20"/>
        <v>0</v>
      </c>
      <c r="K184" s="914">
        <f t="shared" si="20"/>
        <v>0</v>
      </c>
      <c r="L184" s="914">
        <f t="shared" si="20"/>
        <v>0</v>
      </c>
      <c r="M184" s="914">
        <f t="shared" si="20"/>
        <v>0</v>
      </c>
      <c r="N184" s="914">
        <f t="shared" si="20"/>
        <v>0</v>
      </c>
    </row>
    <row r="185" spans="3:14">
      <c r="F185" s="771" t="s">
        <v>470</v>
      </c>
      <c r="G185" s="11" t="s">
        <v>1374</v>
      </c>
      <c r="H185" s="456" t="s">
        <v>185</v>
      </c>
      <c r="I185" s="914">
        <f t="shared" si="20"/>
        <v>0</v>
      </c>
      <c r="J185" s="914">
        <f t="shared" si="20"/>
        <v>0</v>
      </c>
      <c r="K185" s="914">
        <f t="shared" si="20"/>
        <v>0</v>
      </c>
      <c r="L185" s="914">
        <f t="shared" si="20"/>
        <v>0</v>
      </c>
      <c r="M185" s="914">
        <f t="shared" si="20"/>
        <v>0</v>
      </c>
      <c r="N185" s="914">
        <f t="shared" si="20"/>
        <v>0</v>
      </c>
    </row>
    <row r="186" spans="3:14">
      <c r="D186" s="29" t="s">
        <v>1412</v>
      </c>
      <c r="G186" s="29" t="s">
        <v>1374</v>
      </c>
      <c r="H186" s="31" t="s">
        <v>185</v>
      </c>
      <c r="I186" s="913">
        <f t="shared" si="20"/>
        <v>0</v>
      </c>
      <c r="J186" s="913">
        <f t="shared" si="20"/>
        <v>0</v>
      </c>
      <c r="K186" s="913">
        <f t="shared" si="20"/>
        <v>0</v>
      </c>
      <c r="L186" s="913">
        <f t="shared" si="20"/>
        <v>0</v>
      </c>
      <c r="M186" s="913">
        <f t="shared" si="20"/>
        <v>0</v>
      </c>
      <c r="N186" s="913">
        <f t="shared" si="20"/>
        <v>0</v>
      </c>
    </row>
    <row r="187" spans="3:14" ht="6" customHeight="1">
      <c r="I187" s="743"/>
      <c r="J187" s="743"/>
      <c r="K187" s="743"/>
      <c r="L187" s="743"/>
      <c r="M187" s="743"/>
      <c r="N187" s="743"/>
    </row>
    <row r="188" spans="3:14">
      <c r="F188" s="915" t="s">
        <v>1413</v>
      </c>
      <c r="G188" s="29" t="s">
        <v>1374</v>
      </c>
      <c r="H188" s="31" t="s">
        <v>185</v>
      </c>
      <c r="I188" s="913">
        <f t="shared" ref="I188:N188" si="21">I56-I122</f>
        <v>0</v>
      </c>
      <c r="J188" s="913">
        <f t="shared" si="21"/>
        <v>0</v>
      </c>
      <c r="K188" s="913">
        <f t="shared" si="21"/>
        <v>0</v>
      </c>
      <c r="L188" s="913">
        <f t="shared" si="21"/>
        <v>0</v>
      </c>
      <c r="M188" s="913">
        <f t="shared" si="21"/>
        <v>0</v>
      </c>
      <c r="N188" s="913">
        <f t="shared" si="21"/>
        <v>0</v>
      </c>
    </row>
    <row r="189" spans="3:14" ht="13.5" customHeight="1"/>
    <row r="190" spans="3:14" s="693" customFormat="1">
      <c r="C190" s="34" t="s">
        <v>1414</v>
      </c>
      <c r="D190" s="34"/>
      <c r="E190" s="33"/>
      <c r="F190" s="33"/>
      <c r="G190" s="33"/>
      <c r="H190" s="33"/>
    </row>
    <row r="191" spans="3:14" ht="6.75" customHeight="1">
      <c r="I191" s="743"/>
      <c r="J191" s="743"/>
      <c r="K191" s="743"/>
      <c r="L191" s="743"/>
      <c r="M191" s="743"/>
    </row>
    <row r="192" spans="3:14">
      <c r="D192" s="9"/>
      <c r="F192" s="1464" t="s">
        <v>1415</v>
      </c>
      <c r="G192" s="11" t="s">
        <v>1374</v>
      </c>
      <c r="H192" s="7" t="s">
        <v>185</v>
      </c>
      <c r="I192" s="914">
        <f t="shared" ref="I192:N199" si="22">I60-I126</f>
        <v>0</v>
      </c>
      <c r="J192" s="914">
        <f t="shared" si="22"/>
        <v>0</v>
      </c>
      <c r="K192" s="914">
        <f t="shared" si="22"/>
        <v>0</v>
      </c>
      <c r="L192" s="914">
        <f t="shared" si="22"/>
        <v>0</v>
      </c>
      <c r="M192" s="914">
        <f t="shared" si="22"/>
        <v>0</v>
      </c>
      <c r="N192" s="914">
        <f t="shared" si="22"/>
        <v>0</v>
      </c>
    </row>
    <row r="193" spans="6:14">
      <c r="F193" s="1464" t="s">
        <v>1416</v>
      </c>
      <c r="G193" s="11" t="s">
        <v>1374</v>
      </c>
      <c r="H193" s="7" t="s">
        <v>185</v>
      </c>
      <c r="I193" s="914">
        <f t="shared" si="22"/>
        <v>0</v>
      </c>
      <c r="J193" s="914">
        <f t="shared" si="22"/>
        <v>0</v>
      </c>
      <c r="K193" s="914">
        <f t="shared" si="22"/>
        <v>0</v>
      </c>
      <c r="L193" s="914">
        <f t="shared" si="22"/>
        <v>0</v>
      </c>
      <c r="M193" s="914">
        <f t="shared" si="22"/>
        <v>0</v>
      </c>
      <c r="N193" s="914">
        <f t="shared" si="22"/>
        <v>0</v>
      </c>
    </row>
    <row r="194" spans="6:14">
      <c r="F194" s="1464" t="s">
        <v>1417</v>
      </c>
      <c r="G194" s="11" t="s">
        <v>1374</v>
      </c>
      <c r="H194" s="7" t="s">
        <v>185</v>
      </c>
      <c r="I194" s="914">
        <f t="shared" si="22"/>
        <v>0</v>
      </c>
      <c r="J194" s="914">
        <f t="shared" si="22"/>
        <v>0</v>
      </c>
      <c r="K194" s="914">
        <f t="shared" si="22"/>
        <v>0</v>
      </c>
      <c r="L194" s="914">
        <f t="shared" si="22"/>
        <v>0</v>
      </c>
      <c r="M194" s="914">
        <f t="shared" si="22"/>
        <v>0</v>
      </c>
      <c r="N194" s="914">
        <f t="shared" si="22"/>
        <v>0</v>
      </c>
    </row>
    <row r="195" spans="6:14">
      <c r="F195" s="1464" t="s">
        <v>1418</v>
      </c>
      <c r="G195" s="11" t="s">
        <v>1374</v>
      </c>
      <c r="H195" s="7" t="s">
        <v>185</v>
      </c>
      <c r="I195" s="914">
        <f t="shared" si="22"/>
        <v>0</v>
      </c>
      <c r="J195" s="914">
        <f t="shared" si="22"/>
        <v>0</v>
      </c>
      <c r="K195" s="914">
        <f t="shared" si="22"/>
        <v>0</v>
      </c>
      <c r="L195" s="914">
        <f t="shared" si="22"/>
        <v>0</v>
      </c>
      <c r="M195" s="914">
        <f t="shared" si="22"/>
        <v>0</v>
      </c>
      <c r="N195" s="914">
        <f t="shared" si="22"/>
        <v>0</v>
      </c>
    </row>
    <row r="196" spans="6:14">
      <c r="F196" s="1464" t="s">
        <v>1419</v>
      </c>
      <c r="G196" s="11" t="s">
        <v>1374</v>
      </c>
      <c r="H196" s="7" t="s">
        <v>185</v>
      </c>
      <c r="I196" s="914">
        <f t="shared" si="22"/>
        <v>0</v>
      </c>
      <c r="J196" s="914">
        <f t="shared" si="22"/>
        <v>0</v>
      </c>
      <c r="K196" s="914">
        <f t="shared" si="22"/>
        <v>0</v>
      </c>
      <c r="L196" s="914">
        <f t="shared" si="22"/>
        <v>0</v>
      </c>
      <c r="M196" s="914">
        <f t="shared" si="22"/>
        <v>0</v>
      </c>
      <c r="N196" s="914">
        <f t="shared" si="22"/>
        <v>0</v>
      </c>
    </row>
    <row r="197" spans="6:14">
      <c r="F197" s="1464" t="s">
        <v>311</v>
      </c>
      <c r="G197" s="11" t="s">
        <v>1374</v>
      </c>
      <c r="H197" s="7" t="s">
        <v>185</v>
      </c>
      <c r="I197" s="914">
        <f t="shared" si="22"/>
        <v>0</v>
      </c>
      <c r="J197" s="914">
        <f t="shared" si="22"/>
        <v>0</v>
      </c>
      <c r="K197" s="914">
        <f t="shared" si="22"/>
        <v>0</v>
      </c>
      <c r="L197" s="914">
        <f t="shared" si="22"/>
        <v>0</v>
      </c>
      <c r="M197" s="914">
        <f t="shared" si="22"/>
        <v>0</v>
      </c>
      <c r="N197" s="914">
        <f t="shared" si="22"/>
        <v>0</v>
      </c>
    </row>
    <row r="198" spans="6:14">
      <c r="F198" s="1464" t="s">
        <v>119</v>
      </c>
      <c r="G198" s="11" t="s">
        <v>1374</v>
      </c>
      <c r="H198" s="7" t="s">
        <v>185</v>
      </c>
      <c r="I198" s="914">
        <f t="shared" si="22"/>
        <v>0</v>
      </c>
      <c r="J198" s="914">
        <f t="shared" si="22"/>
        <v>0</v>
      </c>
      <c r="K198" s="914">
        <f t="shared" si="22"/>
        <v>0</v>
      </c>
      <c r="L198" s="914">
        <f t="shared" si="22"/>
        <v>0</v>
      </c>
      <c r="M198" s="914">
        <f t="shared" si="22"/>
        <v>0</v>
      </c>
      <c r="N198" s="914">
        <f t="shared" si="22"/>
        <v>0</v>
      </c>
    </row>
    <row r="199" spans="6:14">
      <c r="F199" s="915" t="s">
        <v>1420</v>
      </c>
      <c r="G199" s="29" t="s">
        <v>1374</v>
      </c>
      <c r="H199" s="31" t="s">
        <v>185</v>
      </c>
      <c r="I199" s="1202">
        <f t="shared" si="22"/>
        <v>0</v>
      </c>
      <c r="J199" s="1202">
        <f t="shared" si="22"/>
        <v>0</v>
      </c>
      <c r="K199" s="1202">
        <f t="shared" si="22"/>
        <v>0</v>
      </c>
      <c r="L199" s="1202">
        <f t="shared" si="22"/>
        <v>0</v>
      </c>
      <c r="M199" s="1202">
        <f t="shared" si="22"/>
        <v>0</v>
      </c>
      <c r="N199" s="1202">
        <f t="shared" si="22"/>
        <v>0</v>
      </c>
    </row>
    <row r="200" spans="6:14" ht="12.75" customHeight="1">
      <c r="I200" s="743"/>
      <c r="J200" s="743"/>
      <c r="K200" s="743"/>
      <c r="L200" s="743"/>
      <c r="M200" s="743"/>
    </row>
    <row r="201" spans="6:14" ht="12.75" customHeight="1">
      <c r="F201" s="915" t="s">
        <v>1421</v>
      </c>
      <c r="G201" s="29" t="s">
        <v>1374</v>
      </c>
      <c r="H201" s="31" t="s">
        <v>185</v>
      </c>
      <c r="I201" s="913">
        <f t="shared" ref="I201:N201" si="23">I69-I135</f>
        <v>0</v>
      </c>
      <c r="J201" s="913">
        <f t="shared" si="23"/>
        <v>0</v>
      </c>
      <c r="K201" s="913">
        <f t="shared" si="23"/>
        <v>0</v>
      </c>
      <c r="L201" s="913">
        <f t="shared" si="23"/>
        <v>0</v>
      </c>
      <c r="M201" s="913">
        <f t="shared" si="23"/>
        <v>0</v>
      </c>
      <c r="N201" s="913">
        <f t="shared" si="23"/>
        <v>0</v>
      </c>
    </row>
  </sheetData>
  <mergeCells count="1">
    <mergeCell ref="I5:N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49B5-A7C0-439D-B95F-690DDA788D3E}">
  <sheetPr codeName="Sheet25">
    <tabColor theme="9"/>
    <pageSetUpPr autoPageBreaks="0"/>
  </sheetPr>
  <dimension ref="A1:BK254"/>
  <sheetViews>
    <sheetView zoomScale="40" zoomScaleNormal="40" workbookViewId="0">
      <pane ySplit="6" topLeftCell="A214" activePane="bottomLeft" state="frozen"/>
      <selection activeCell="AM12" sqref="AM12"/>
      <selection pane="bottomLeft" activeCell="I231" sqref="I231"/>
    </sheetView>
  </sheetViews>
  <sheetFormatPr defaultColWidth="0" defaultRowHeight="14"/>
  <cols>
    <col min="1" max="1" width="14.453125" style="11" customWidth="1"/>
    <col min="2" max="3" width="1.54296875" style="11" customWidth="1"/>
    <col min="4" max="4" width="23.453125" style="11" bestFit="1" customWidth="1"/>
    <col min="5" max="5" width="24" style="11" bestFit="1" customWidth="1"/>
    <col min="6" max="6" width="17.453125" style="11" customWidth="1"/>
    <col min="7" max="7" width="18.453125" style="11" customWidth="1"/>
    <col min="8" max="8" width="14.453125" style="11" bestFit="1" customWidth="1"/>
    <col min="9" max="9" width="36.54296875" style="11" bestFit="1" customWidth="1"/>
    <col min="10" max="10" width="15" style="11" bestFit="1" customWidth="1"/>
    <col min="11" max="11" width="18.453125" style="11" bestFit="1" customWidth="1"/>
    <col min="12" max="12" width="18.453125" style="92" bestFit="1" customWidth="1"/>
    <col min="13" max="13" width="20" style="11" customWidth="1"/>
    <col min="14" max="14" width="13.453125" style="11" bestFit="1" customWidth="1"/>
    <col min="15" max="15" width="37" style="11" bestFit="1" customWidth="1"/>
    <col min="16" max="16" width="28.453125" style="11" customWidth="1"/>
    <col min="17" max="17" width="5.453125" style="11" bestFit="1" customWidth="1"/>
    <col min="18" max="22" width="18.453125" style="11" customWidth="1"/>
    <col min="23" max="23" width="21.54296875" style="11" customWidth="1"/>
    <col min="24" max="28" width="1.54296875" style="11" customWidth="1"/>
    <col min="29" max="63" width="18.453125" style="11" hidden="1" customWidth="1"/>
    <col min="64" max="16384" width="14" style="11" hidden="1"/>
  </cols>
  <sheetData>
    <row r="1" spans="1:22" s="2" customFormat="1" ht="25">
      <c r="A1" s="62" t="s">
        <v>1365</v>
      </c>
      <c r="B1" s="3"/>
      <c r="G1" s="4" t="s">
        <v>1</v>
      </c>
      <c r="H1" s="4"/>
      <c r="I1" s="4"/>
      <c r="J1" s="4"/>
      <c r="K1" s="4"/>
      <c r="L1" s="107"/>
      <c r="M1" s="4"/>
      <c r="T1" s="3"/>
    </row>
    <row r="2" spans="1:22" s="2" customFormat="1" ht="25">
      <c r="A2" s="4" t="str">
        <f>Cover!$E$13</f>
        <v>Master</v>
      </c>
      <c r="B2" s="3"/>
      <c r="L2" s="108"/>
    </row>
    <row r="3" spans="1:22" s="2" customFormat="1" ht="25">
      <c r="A3" s="4">
        <f>Cover!$E$15</f>
        <v>2025</v>
      </c>
      <c r="B3" s="4"/>
      <c r="C3" s="4"/>
      <c r="D3" s="4"/>
      <c r="L3" s="108"/>
    </row>
    <row r="4" spans="1:22" s="5" customFormat="1" ht="25.5" thickBot="1">
      <c r="A4" s="1302" t="s">
        <v>790</v>
      </c>
      <c r="B4" s="6"/>
      <c r="L4" s="109"/>
    </row>
    <row r="5" spans="1:22" ht="18">
      <c r="A5" s="7"/>
      <c r="B5" s="8"/>
      <c r="C5" s="8"/>
      <c r="D5" s="9"/>
      <c r="E5" s="9"/>
      <c r="F5" s="9"/>
      <c r="G5" s="10"/>
      <c r="H5" s="10"/>
      <c r="I5" s="10"/>
      <c r="J5" s="10"/>
      <c r="K5" s="10"/>
      <c r="L5" s="110"/>
      <c r="M5" s="10"/>
      <c r="N5" s="10"/>
      <c r="O5" s="10"/>
      <c r="P5" s="10"/>
      <c r="Q5" s="7"/>
      <c r="R5" s="68" t="s">
        <v>1743</v>
      </c>
      <c r="S5" s="66"/>
      <c r="T5" s="66"/>
      <c r="U5" s="66"/>
      <c r="V5" s="67"/>
    </row>
    <row r="6" spans="1:22" s="61" customFormat="1" ht="15.5">
      <c r="A6" s="21"/>
      <c r="B6" s="57"/>
      <c r="C6" s="57"/>
      <c r="D6" s="36" t="s">
        <v>164</v>
      </c>
      <c r="E6" s="36" t="s">
        <v>165</v>
      </c>
      <c r="F6" s="36" t="s">
        <v>1555</v>
      </c>
      <c r="G6" s="37" t="s">
        <v>2509</v>
      </c>
      <c r="H6" s="37" t="s">
        <v>405</v>
      </c>
      <c r="I6" s="37" t="s">
        <v>406</v>
      </c>
      <c r="J6" s="37" t="s">
        <v>407</v>
      </c>
      <c r="K6" s="37" t="s">
        <v>410</v>
      </c>
      <c r="L6" s="37" t="s">
        <v>411</v>
      </c>
      <c r="M6" s="37" t="s">
        <v>412</v>
      </c>
      <c r="N6" s="37" t="s">
        <v>174</v>
      </c>
      <c r="O6" s="37" t="s">
        <v>196</v>
      </c>
      <c r="P6" s="37" t="s">
        <v>1368</v>
      </c>
      <c r="Q6" s="37" t="s">
        <v>175</v>
      </c>
      <c r="R6" s="16">
        <v>2022</v>
      </c>
      <c r="S6" s="17">
        <v>2023</v>
      </c>
      <c r="T6" s="17">
        <v>2024</v>
      </c>
      <c r="U6" s="17">
        <v>2025</v>
      </c>
      <c r="V6" s="18">
        <v>2026</v>
      </c>
    </row>
    <row r="8" spans="1:22" ht="18.75" customHeight="1">
      <c r="A8" s="27"/>
      <c r="B8" s="800" t="s">
        <v>3148</v>
      </c>
      <c r="C8" s="27"/>
      <c r="D8" s="27"/>
      <c r="E8" s="27"/>
      <c r="F8" s="27"/>
      <c r="G8" s="27"/>
      <c r="H8" s="27"/>
      <c r="I8" s="27"/>
      <c r="J8" s="27"/>
      <c r="K8" s="27"/>
      <c r="L8" s="27"/>
      <c r="M8" s="27"/>
      <c r="N8" s="27"/>
      <c r="O8" s="27"/>
      <c r="P8" s="27"/>
      <c r="Q8" s="27"/>
      <c r="R8" s="27"/>
      <c r="S8" s="27"/>
      <c r="T8" s="27"/>
      <c r="U8" s="27"/>
      <c r="V8" s="27"/>
    </row>
    <row r="9" spans="1:22" ht="7.5" customHeight="1">
      <c r="B9" s="75"/>
      <c r="L9" s="11"/>
    </row>
    <row r="10" spans="1:22" ht="18">
      <c r="A10" s="27"/>
      <c r="B10" s="28" t="s">
        <v>2512</v>
      </c>
      <c r="C10" s="27"/>
      <c r="D10" s="27"/>
      <c r="E10" s="27"/>
      <c r="F10" s="27"/>
      <c r="G10" s="27"/>
      <c r="H10" s="27"/>
      <c r="I10" s="27"/>
      <c r="J10" s="27"/>
      <c r="K10" s="27"/>
      <c r="L10" s="27"/>
      <c r="M10" s="27"/>
      <c r="N10" s="27"/>
      <c r="O10" s="27"/>
      <c r="P10" s="27"/>
      <c r="Q10" s="27"/>
      <c r="R10" s="27"/>
      <c r="S10" s="27"/>
      <c r="T10" s="27"/>
      <c r="U10" s="27"/>
      <c r="V10" s="27"/>
    </row>
    <row r="11" spans="1:22" ht="15.5">
      <c r="A11" s="21"/>
      <c r="B11" s="57"/>
      <c r="C11" s="57"/>
      <c r="D11" s="36"/>
      <c r="E11" s="36"/>
      <c r="F11" s="36"/>
      <c r="G11" s="37"/>
      <c r="H11" s="37"/>
      <c r="I11" s="37"/>
      <c r="J11" s="37"/>
      <c r="K11" s="37"/>
      <c r="L11" s="37"/>
      <c r="M11" s="37"/>
      <c r="N11" s="37"/>
      <c r="O11" s="37"/>
      <c r="P11" s="37"/>
      <c r="Q11" s="37"/>
      <c r="R11" s="374"/>
      <c r="S11" s="374"/>
      <c r="T11" s="374"/>
      <c r="U11" s="374"/>
      <c r="V11" s="374"/>
    </row>
    <row r="12" spans="1:22" ht="15.5">
      <c r="A12" s="402" t="s">
        <v>2514</v>
      </c>
      <c r="B12" s="8"/>
      <c r="C12" s="8"/>
      <c r="D12" s="20" t="s">
        <v>201</v>
      </c>
      <c r="E12" s="20" t="s">
        <v>201</v>
      </c>
      <c r="F12" s="20" t="s">
        <v>182</v>
      </c>
      <c r="G12" s="11" t="s">
        <v>212</v>
      </c>
      <c r="H12" s="20"/>
      <c r="I12" s="98"/>
      <c r="J12" s="20"/>
      <c r="K12" s="20" t="s">
        <v>417</v>
      </c>
      <c r="L12" s="20"/>
      <c r="M12" s="20"/>
      <c r="N12" s="21" t="s">
        <v>184</v>
      </c>
      <c r="O12" s="21"/>
      <c r="P12" s="21" t="s">
        <v>1374</v>
      </c>
      <c r="Q12" s="7" t="s">
        <v>185</v>
      </c>
      <c r="R12" s="1118">
        <f>SUMIF($K$24:$K$76,$K12,R$24:R$76)+SUM(R229:R235)</f>
        <v>0</v>
      </c>
      <c r="S12" s="1118">
        <f t="shared" ref="S12:V12" si="0">SUMIF($K$24:$K$76,$K12,S$24:S$76)+SUM(S229:S235)</f>
        <v>0</v>
      </c>
      <c r="T12" s="1118">
        <f t="shared" si="0"/>
        <v>0</v>
      </c>
      <c r="U12" s="1118">
        <f t="shared" si="0"/>
        <v>0</v>
      </c>
      <c r="V12" s="1118">
        <f t="shared" si="0"/>
        <v>0</v>
      </c>
    </row>
    <row r="13" spans="1:22">
      <c r="A13" s="402" t="s">
        <v>2514</v>
      </c>
      <c r="B13" s="29"/>
      <c r="C13" s="29"/>
      <c r="D13" s="9" t="s">
        <v>201</v>
      </c>
      <c r="E13" s="9" t="s">
        <v>201</v>
      </c>
      <c r="F13" s="9" t="s">
        <v>2608</v>
      </c>
      <c r="H13" s="364"/>
      <c r="I13" s="29"/>
      <c r="J13" s="29"/>
      <c r="K13" s="29"/>
      <c r="L13" s="29"/>
      <c r="M13" s="29"/>
      <c r="N13" s="351" t="s">
        <v>184</v>
      </c>
      <c r="O13" s="351"/>
      <c r="P13" s="116" t="s">
        <v>1374</v>
      </c>
      <c r="Q13" s="364" t="s">
        <v>185</v>
      </c>
      <c r="R13" s="1120">
        <f>SUM(R12:R12)</f>
        <v>0</v>
      </c>
      <c r="S13" s="1120">
        <f>SUM(S12:S12)</f>
        <v>0</v>
      </c>
      <c r="T13" s="1120">
        <f>SUM(T12:T12)</f>
        <v>0</v>
      </c>
      <c r="U13" s="1120">
        <f>SUM(U12:U12)</f>
        <v>0</v>
      </c>
      <c r="V13" s="1120">
        <f>SUM(V12:V12)</f>
        <v>0</v>
      </c>
    </row>
    <row r="14" spans="1:22">
      <c r="A14" s="402"/>
      <c r="B14" s="29"/>
      <c r="C14" s="29"/>
      <c r="D14" s="9"/>
      <c r="E14" s="9"/>
      <c r="F14" s="9"/>
      <c r="H14" s="364"/>
      <c r="I14" s="29"/>
      <c r="J14" s="29"/>
      <c r="K14" s="29"/>
      <c r="L14" s="29"/>
      <c r="M14" s="29"/>
      <c r="N14" s="351"/>
      <c r="O14" s="351"/>
      <c r="P14" s="351"/>
      <c r="Q14" s="364"/>
      <c r="R14" s="374"/>
      <c r="S14" s="374"/>
      <c r="T14" s="374"/>
      <c r="U14" s="374"/>
      <c r="V14" s="374"/>
    </row>
    <row r="15" spans="1:22" ht="13.4" customHeight="1">
      <c r="A15" s="402" t="s">
        <v>2514</v>
      </c>
      <c r="B15" s="8"/>
      <c r="C15" s="8"/>
      <c r="D15" s="20"/>
      <c r="E15" s="20"/>
      <c r="F15" s="20" t="s">
        <v>182</v>
      </c>
      <c r="G15" s="11" t="s">
        <v>212</v>
      </c>
      <c r="H15" s="20"/>
      <c r="I15" s="98"/>
      <c r="J15" s="20"/>
      <c r="K15" s="20" t="s">
        <v>417</v>
      </c>
      <c r="L15" s="20"/>
      <c r="M15" s="20"/>
      <c r="N15" s="21" t="s">
        <v>196</v>
      </c>
      <c r="O15" s="21" t="s">
        <v>3113</v>
      </c>
      <c r="P15" s="21"/>
      <c r="Q15" s="7" t="s">
        <v>207</v>
      </c>
      <c r="R15" s="354">
        <f>SUMIF($K$83:$K$185,$K15,R$83:R$185)+SUM(R237:R243)</f>
        <v>0</v>
      </c>
      <c r="S15" s="354">
        <f t="shared" ref="S15:V15" si="1">SUMIF($K$83:$K$185,$K15,S$83:S$185)+SUM(S237:S243)</f>
        <v>0</v>
      </c>
      <c r="T15" s="354">
        <f t="shared" si="1"/>
        <v>0</v>
      </c>
      <c r="U15" s="354">
        <f t="shared" si="1"/>
        <v>0</v>
      </c>
      <c r="V15" s="354">
        <f t="shared" si="1"/>
        <v>0</v>
      </c>
    </row>
    <row r="16" spans="1:22" ht="13.4" customHeight="1">
      <c r="A16" s="402" t="s">
        <v>2514</v>
      </c>
      <c r="B16" s="8"/>
      <c r="C16" s="8"/>
      <c r="D16" s="15"/>
      <c r="E16" s="15"/>
      <c r="F16" s="20" t="s">
        <v>182</v>
      </c>
      <c r="G16" s="11" t="s">
        <v>212</v>
      </c>
      <c r="H16" s="20"/>
      <c r="I16" s="7"/>
      <c r="J16" s="20"/>
      <c r="K16" s="89" t="s">
        <v>245</v>
      </c>
      <c r="L16" s="20"/>
      <c r="M16" s="26"/>
      <c r="N16" s="21" t="s">
        <v>196</v>
      </c>
      <c r="O16" s="21" t="s">
        <v>3114</v>
      </c>
      <c r="P16" s="21"/>
      <c r="Q16" s="7" t="s">
        <v>207</v>
      </c>
      <c r="R16" s="354">
        <f t="shared" ref="R16:V16" si="2">SUMIF($K$83:$K$185,$K16,R$83:R$185)</f>
        <v>0</v>
      </c>
      <c r="S16" s="354">
        <f t="shared" si="2"/>
        <v>0</v>
      </c>
      <c r="T16" s="354">
        <f t="shared" si="2"/>
        <v>0</v>
      </c>
      <c r="U16" s="354">
        <f t="shared" si="2"/>
        <v>0</v>
      </c>
      <c r="V16" s="354">
        <f t="shared" si="2"/>
        <v>0</v>
      </c>
    </row>
    <row r="18" spans="2:17" ht="18">
      <c r="B18" s="28" t="s">
        <v>2609</v>
      </c>
      <c r="C18" s="27"/>
      <c r="D18" s="27"/>
      <c r="E18" s="27"/>
      <c r="F18" s="27"/>
      <c r="G18" s="27"/>
      <c r="H18" s="27"/>
      <c r="I18" s="27"/>
      <c r="J18" s="27"/>
      <c r="K18" s="27"/>
      <c r="L18" s="93"/>
      <c r="M18" s="27"/>
      <c r="N18" s="27"/>
      <c r="O18" s="27"/>
      <c r="P18" s="27"/>
      <c r="Q18" s="27"/>
    </row>
    <row r="19" spans="2:17">
      <c r="B19" s="12"/>
      <c r="C19" s="12"/>
      <c r="D19" s="12"/>
      <c r="E19" s="12"/>
      <c r="F19" s="12"/>
      <c r="G19" s="7"/>
      <c r="H19" s="7"/>
      <c r="I19" s="7"/>
      <c r="J19" s="7"/>
      <c r="K19" s="7"/>
      <c r="L19" s="103"/>
      <c r="M19" s="98"/>
      <c r="N19" s="22"/>
      <c r="O19" s="22"/>
      <c r="P19" s="22"/>
      <c r="Q19" s="15"/>
    </row>
    <row r="20" spans="2:17">
      <c r="B20" s="12"/>
      <c r="C20" s="34" t="s">
        <v>417</v>
      </c>
      <c r="D20" s="34"/>
      <c r="E20" s="33"/>
      <c r="F20" s="33"/>
      <c r="G20" s="33"/>
      <c r="H20" s="33"/>
      <c r="I20" s="33"/>
      <c r="J20" s="33"/>
      <c r="K20" s="33"/>
      <c r="L20" s="104"/>
      <c r="M20" s="33"/>
      <c r="N20" s="33"/>
      <c r="O20" s="33"/>
      <c r="P20" s="33"/>
      <c r="Q20" s="33"/>
    </row>
    <row r="21" spans="2:17">
      <c r="B21" s="12"/>
      <c r="C21" s="12"/>
      <c r="D21" s="12"/>
      <c r="E21" s="12"/>
      <c r="F21" s="12"/>
      <c r="G21" s="7"/>
      <c r="H21" s="7"/>
      <c r="I21" s="7"/>
      <c r="J21" s="7"/>
      <c r="K21" s="7"/>
      <c r="L21" s="103"/>
      <c r="M21" s="98"/>
      <c r="N21" s="22"/>
      <c r="O21" s="22"/>
      <c r="P21" s="22"/>
      <c r="Q21" s="15"/>
    </row>
    <row r="22" spans="2:17" ht="14.25" customHeight="1">
      <c r="B22" s="12"/>
      <c r="C22" s="12"/>
      <c r="D22" s="80" t="s">
        <v>466</v>
      </c>
      <c r="E22" s="81"/>
      <c r="F22" s="81"/>
      <c r="G22" s="81"/>
      <c r="H22" s="81"/>
      <c r="I22" s="81"/>
      <c r="J22" s="81"/>
      <c r="K22" s="81"/>
      <c r="L22" s="106"/>
      <c r="M22" s="81"/>
      <c r="N22" s="81"/>
      <c r="O22" s="81"/>
      <c r="P22" s="81"/>
      <c r="Q22" s="81"/>
    </row>
    <row r="23" spans="2:17">
      <c r="B23" s="12"/>
      <c r="C23" s="12"/>
      <c r="D23" s="12"/>
      <c r="E23" s="12"/>
      <c r="F23" s="12"/>
      <c r="G23" s="7"/>
      <c r="H23" s="7"/>
      <c r="I23" s="7"/>
      <c r="J23" s="7"/>
      <c r="K23" s="7"/>
      <c r="L23" s="103"/>
      <c r="M23" s="98"/>
      <c r="N23" s="22"/>
      <c r="O23" s="22"/>
      <c r="P23" s="22"/>
      <c r="Q23" s="15"/>
    </row>
    <row r="24" spans="2:17" ht="14.9" customHeight="1">
      <c r="D24" s="20" t="s">
        <v>201</v>
      </c>
      <c r="E24" s="20" t="s">
        <v>201</v>
      </c>
      <c r="F24" s="11" t="s">
        <v>182</v>
      </c>
      <c r="G24" s="11" t="s">
        <v>466</v>
      </c>
      <c r="H24" s="20" t="s">
        <v>272</v>
      </c>
      <c r="I24" s="11" t="s">
        <v>2630</v>
      </c>
      <c r="J24" s="26"/>
      <c r="K24" s="11" t="s">
        <v>417</v>
      </c>
      <c r="L24" s="98" t="s">
        <v>418</v>
      </c>
      <c r="M24" s="98" t="s">
        <v>419</v>
      </c>
      <c r="N24" s="21" t="s">
        <v>184</v>
      </c>
      <c r="O24" s="21"/>
      <c r="P24" s="21" t="s">
        <v>1374</v>
      </c>
      <c r="Q24" s="7" t="s">
        <v>185</v>
      </c>
    </row>
    <row r="25" spans="2:17" ht="13.5" customHeight="1">
      <c r="D25" s="20" t="s">
        <v>201</v>
      </c>
      <c r="E25" s="20" t="s">
        <v>201</v>
      </c>
      <c r="F25" s="11" t="s">
        <v>182</v>
      </c>
      <c r="G25" s="11" t="s">
        <v>466</v>
      </c>
      <c r="H25" s="20" t="s">
        <v>272</v>
      </c>
      <c r="I25" s="11" t="s">
        <v>2630</v>
      </c>
      <c r="J25" s="112"/>
      <c r="K25" s="11" t="s">
        <v>417</v>
      </c>
      <c r="L25" s="98" t="s">
        <v>426</v>
      </c>
      <c r="M25" s="98" t="s">
        <v>427</v>
      </c>
      <c r="N25" s="21" t="s">
        <v>184</v>
      </c>
      <c r="O25" s="21"/>
      <c r="P25" s="21" t="s">
        <v>1374</v>
      </c>
      <c r="Q25" s="7" t="s">
        <v>185</v>
      </c>
    </row>
    <row r="26" spans="2:17" ht="13.5" customHeight="1">
      <c r="D26" s="20" t="s">
        <v>201</v>
      </c>
      <c r="E26" s="20" t="s">
        <v>201</v>
      </c>
      <c r="F26" s="11" t="s">
        <v>182</v>
      </c>
      <c r="G26" s="11" t="s">
        <v>466</v>
      </c>
      <c r="H26" s="20" t="s">
        <v>272</v>
      </c>
      <c r="I26" s="11" t="s">
        <v>2630</v>
      </c>
      <c r="J26" s="112"/>
      <c r="K26" s="11" t="s">
        <v>417</v>
      </c>
      <c r="L26" s="98" t="s">
        <v>433</v>
      </c>
      <c r="M26" s="98" t="s">
        <v>434</v>
      </c>
      <c r="N26" s="21" t="s">
        <v>184</v>
      </c>
      <c r="O26" s="21"/>
      <c r="P26" s="21" t="s">
        <v>1374</v>
      </c>
      <c r="Q26" s="7" t="s">
        <v>185</v>
      </c>
    </row>
    <row r="27" spans="2:17" ht="13.5" customHeight="1">
      <c r="D27" s="20" t="s">
        <v>201</v>
      </c>
      <c r="E27" s="20" t="s">
        <v>201</v>
      </c>
      <c r="F27" s="11" t="s">
        <v>182</v>
      </c>
      <c r="G27" s="11" t="s">
        <v>466</v>
      </c>
      <c r="H27" s="20" t="s">
        <v>272</v>
      </c>
      <c r="I27" s="11" t="s">
        <v>2630</v>
      </c>
      <c r="J27" s="112"/>
      <c r="K27" s="11" t="s">
        <v>417</v>
      </c>
      <c r="L27" s="98" t="s">
        <v>439</v>
      </c>
      <c r="M27" s="98" t="s">
        <v>440</v>
      </c>
      <c r="N27" s="21" t="s">
        <v>184</v>
      </c>
      <c r="O27" s="21"/>
      <c r="P27" s="21" t="s">
        <v>1374</v>
      </c>
      <c r="Q27" s="7" t="s">
        <v>185</v>
      </c>
    </row>
    <row r="28" spans="2:17" ht="13.5" customHeight="1">
      <c r="D28" s="20" t="s">
        <v>201</v>
      </c>
      <c r="E28" s="20" t="s">
        <v>201</v>
      </c>
      <c r="F28" s="11" t="s">
        <v>182</v>
      </c>
      <c r="G28" s="11" t="s">
        <v>466</v>
      </c>
      <c r="H28" s="20" t="s">
        <v>272</v>
      </c>
      <c r="I28" s="11" t="s">
        <v>2630</v>
      </c>
      <c r="J28" s="112"/>
      <c r="K28" s="11" t="s">
        <v>417</v>
      </c>
      <c r="L28" s="98" t="s">
        <v>446</v>
      </c>
      <c r="M28" s="98" t="s">
        <v>447</v>
      </c>
      <c r="N28" s="21" t="s">
        <v>184</v>
      </c>
      <c r="O28" s="21"/>
      <c r="P28" s="21" t="s">
        <v>1374</v>
      </c>
      <c r="Q28" s="7" t="s">
        <v>185</v>
      </c>
    </row>
    <row r="29" spans="2:17" ht="13.5" customHeight="1">
      <c r="D29" s="20" t="s">
        <v>201</v>
      </c>
      <c r="E29" s="20" t="s">
        <v>201</v>
      </c>
      <c r="F29" s="11" t="s">
        <v>182</v>
      </c>
      <c r="G29" s="11" t="s">
        <v>466</v>
      </c>
      <c r="H29" s="20" t="s">
        <v>272</v>
      </c>
      <c r="I29" s="11" t="s">
        <v>2630</v>
      </c>
      <c r="J29" s="112"/>
      <c r="K29" s="11" t="s">
        <v>417</v>
      </c>
      <c r="L29" s="98" t="s">
        <v>452</v>
      </c>
      <c r="M29" s="98" t="s">
        <v>453</v>
      </c>
      <c r="N29" s="21" t="s">
        <v>184</v>
      </c>
      <c r="O29" s="21"/>
      <c r="P29" s="21" t="s">
        <v>1374</v>
      </c>
      <c r="Q29" s="7" t="s">
        <v>185</v>
      </c>
    </row>
    <row r="30" spans="2:17" ht="13.5" customHeight="1">
      <c r="D30" s="20" t="s">
        <v>201</v>
      </c>
      <c r="E30" s="20" t="s">
        <v>201</v>
      </c>
      <c r="F30" s="11" t="s">
        <v>182</v>
      </c>
      <c r="G30" s="11" t="s">
        <v>466</v>
      </c>
      <c r="H30" s="20" t="s">
        <v>272</v>
      </c>
      <c r="I30" s="11" t="s">
        <v>2630</v>
      </c>
      <c r="J30" s="112"/>
      <c r="K30" s="11" t="s">
        <v>417</v>
      </c>
      <c r="L30" s="98" t="s">
        <v>456</v>
      </c>
      <c r="M30" s="98" t="s">
        <v>457</v>
      </c>
      <c r="N30" s="21" t="s">
        <v>184</v>
      </c>
      <c r="O30" s="21"/>
      <c r="P30" s="21" t="s">
        <v>1374</v>
      </c>
      <c r="Q30" s="7" t="s">
        <v>185</v>
      </c>
    </row>
    <row r="31" spans="2:17" ht="13.5" customHeight="1">
      <c r="D31" s="20" t="s">
        <v>201</v>
      </c>
      <c r="E31" s="20" t="s">
        <v>201</v>
      </c>
      <c r="F31" s="11" t="s">
        <v>182</v>
      </c>
      <c r="G31" s="11" t="s">
        <v>466</v>
      </c>
      <c r="H31" s="20" t="s">
        <v>272</v>
      </c>
      <c r="I31" s="11" t="s">
        <v>2630</v>
      </c>
      <c r="J31" s="112"/>
      <c r="K31" s="11" t="s">
        <v>417</v>
      </c>
      <c r="L31" s="98" t="s">
        <v>460</v>
      </c>
      <c r="M31" s="98" t="s">
        <v>461</v>
      </c>
      <c r="N31" s="21" t="s">
        <v>184</v>
      </c>
      <c r="O31" s="21"/>
      <c r="P31" s="21" t="s">
        <v>1374</v>
      </c>
      <c r="Q31" s="7" t="s">
        <v>185</v>
      </c>
    </row>
    <row r="33" spans="4:17" ht="14.25" customHeight="1">
      <c r="D33" s="80" t="s">
        <v>3149</v>
      </c>
      <c r="E33" s="81"/>
      <c r="F33" s="81"/>
      <c r="G33" s="81"/>
      <c r="H33" s="81"/>
      <c r="I33" s="81"/>
      <c r="J33" s="81"/>
      <c r="K33" s="81"/>
      <c r="L33" s="81"/>
      <c r="M33" s="81"/>
      <c r="N33" s="81"/>
      <c r="O33" s="81"/>
      <c r="P33" s="81"/>
      <c r="Q33" s="81"/>
    </row>
    <row r="34" spans="4:17" ht="13.5" customHeight="1">
      <c r="D34" s="15"/>
      <c r="E34" s="15"/>
      <c r="F34" s="113"/>
      <c r="G34" s="98"/>
      <c r="H34" s="98"/>
      <c r="I34" s="98"/>
      <c r="J34" s="98"/>
      <c r="K34" s="98"/>
      <c r="L34" s="98"/>
      <c r="M34" s="98"/>
      <c r="N34" s="23"/>
      <c r="O34" s="23"/>
      <c r="P34" s="23"/>
      <c r="Q34" s="15"/>
    </row>
    <row r="35" spans="4:17" ht="13.5" customHeight="1">
      <c r="D35" s="20" t="s">
        <v>201</v>
      </c>
      <c r="E35" s="20" t="s">
        <v>201</v>
      </c>
      <c r="F35" s="11" t="s">
        <v>182</v>
      </c>
      <c r="G35" s="11" t="s">
        <v>221</v>
      </c>
      <c r="H35" s="20" t="s">
        <v>272</v>
      </c>
      <c r="I35" s="11" t="s">
        <v>221</v>
      </c>
      <c r="J35" s="98" t="s">
        <v>449</v>
      </c>
      <c r="K35" s="11" t="s">
        <v>417</v>
      </c>
      <c r="L35" s="98" t="s">
        <v>418</v>
      </c>
      <c r="M35" s="98" t="s">
        <v>419</v>
      </c>
      <c r="N35" s="21" t="s">
        <v>184</v>
      </c>
      <c r="O35" s="21"/>
      <c r="P35" s="21" t="s">
        <v>1374</v>
      </c>
      <c r="Q35" s="7" t="s">
        <v>185</v>
      </c>
    </row>
    <row r="36" spans="4:17" ht="13.5" customHeight="1">
      <c r="D36" s="20" t="s">
        <v>201</v>
      </c>
      <c r="E36" s="20" t="s">
        <v>201</v>
      </c>
      <c r="F36" s="11" t="s">
        <v>182</v>
      </c>
      <c r="G36" s="11" t="s">
        <v>221</v>
      </c>
      <c r="H36" s="20" t="s">
        <v>272</v>
      </c>
      <c r="I36" s="112" t="s">
        <v>221</v>
      </c>
      <c r="J36" s="98" t="s">
        <v>449</v>
      </c>
      <c r="K36" s="11" t="s">
        <v>417</v>
      </c>
      <c r="L36" s="98" t="s">
        <v>426</v>
      </c>
      <c r="M36" s="98" t="s">
        <v>427</v>
      </c>
      <c r="N36" s="21" t="s">
        <v>184</v>
      </c>
      <c r="O36" s="21"/>
      <c r="P36" s="21" t="s">
        <v>1374</v>
      </c>
      <c r="Q36" s="7" t="s">
        <v>185</v>
      </c>
    </row>
    <row r="37" spans="4:17" ht="13.5" customHeight="1">
      <c r="D37" s="20" t="s">
        <v>201</v>
      </c>
      <c r="E37" s="20" t="s">
        <v>201</v>
      </c>
      <c r="F37" s="11" t="s">
        <v>182</v>
      </c>
      <c r="G37" s="11" t="s">
        <v>221</v>
      </c>
      <c r="H37" s="20" t="s">
        <v>272</v>
      </c>
      <c r="I37" s="112" t="s">
        <v>221</v>
      </c>
      <c r="J37" s="98" t="s">
        <v>449</v>
      </c>
      <c r="K37" s="11" t="s">
        <v>417</v>
      </c>
      <c r="L37" s="98" t="s">
        <v>433</v>
      </c>
      <c r="M37" s="98" t="s">
        <v>434</v>
      </c>
      <c r="N37" s="21" t="s">
        <v>184</v>
      </c>
      <c r="O37" s="21"/>
      <c r="P37" s="21" t="s">
        <v>1374</v>
      </c>
      <c r="Q37" s="7" t="s">
        <v>185</v>
      </c>
    </row>
    <row r="38" spans="4:17" ht="13.5" customHeight="1">
      <c r="D38" s="20" t="s">
        <v>201</v>
      </c>
      <c r="E38" s="20" t="s">
        <v>201</v>
      </c>
      <c r="F38" s="11" t="s">
        <v>182</v>
      </c>
      <c r="G38" s="11" t="s">
        <v>221</v>
      </c>
      <c r="H38" s="20" t="s">
        <v>272</v>
      </c>
      <c r="I38" s="112" t="s">
        <v>221</v>
      </c>
      <c r="J38" s="98" t="s">
        <v>449</v>
      </c>
      <c r="K38" s="11" t="s">
        <v>417</v>
      </c>
      <c r="L38" s="98" t="s">
        <v>439</v>
      </c>
      <c r="M38" s="98" t="s">
        <v>440</v>
      </c>
      <c r="N38" s="21" t="s">
        <v>184</v>
      </c>
      <c r="O38" s="21"/>
      <c r="P38" s="21" t="s">
        <v>1374</v>
      </c>
      <c r="Q38" s="7" t="s">
        <v>185</v>
      </c>
    </row>
    <row r="39" spans="4:17" ht="13.5" customHeight="1">
      <c r="D39" s="20" t="s">
        <v>201</v>
      </c>
      <c r="E39" s="20" t="s">
        <v>201</v>
      </c>
      <c r="F39" s="11" t="s">
        <v>182</v>
      </c>
      <c r="G39" s="11" t="s">
        <v>221</v>
      </c>
      <c r="H39" s="20" t="s">
        <v>272</v>
      </c>
      <c r="I39" s="112" t="s">
        <v>221</v>
      </c>
      <c r="J39" s="98" t="s">
        <v>449</v>
      </c>
      <c r="K39" s="11" t="s">
        <v>417</v>
      </c>
      <c r="L39" s="98" t="s">
        <v>446</v>
      </c>
      <c r="M39" s="98" t="s">
        <v>447</v>
      </c>
      <c r="N39" s="21" t="s">
        <v>184</v>
      </c>
      <c r="O39" s="21"/>
      <c r="P39" s="21" t="s">
        <v>1374</v>
      </c>
      <c r="Q39" s="7" t="s">
        <v>185</v>
      </c>
    </row>
    <row r="40" spans="4:17" ht="13.5" customHeight="1">
      <c r="D40" s="20" t="s">
        <v>201</v>
      </c>
      <c r="E40" s="20" t="s">
        <v>201</v>
      </c>
      <c r="F40" s="11" t="s">
        <v>182</v>
      </c>
      <c r="G40" s="11" t="s">
        <v>221</v>
      </c>
      <c r="H40" s="20" t="s">
        <v>272</v>
      </c>
      <c r="I40" s="112" t="s">
        <v>221</v>
      </c>
      <c r="J40" s="98" t="s">
        <v>449</v>
      </c>
      <c r="K40" s="11" t="s">
        <v>417</v>
      </c>
      <c r="L40" s="98" t="s">
        <v>452</v>
      </c>
      <c r="M40" s="98" t="s">
        <v>453</v>
      </c>
      <c r="N40" s="21" t="s">
        <v>184</v>
      </c>
      <c r="O40" s="21"/>
      <c r="P40" s="21" t="s">
        <v>1374</v>
      </c>
      <c r="Q40" s="7" t="s">
        <v>185</v>
      </c>
    </row>
    <row r="41" spans="4:17" ht="13.5" customHeight="1">
      <c r="D41" s="20" t="s">
        <v>201</v>
      </c>
      <c r="E41" s="20" t="s">
        <v>201</v>
      </c>
      <c r="F41" s="11" t="s">
        <v>182</v>
      </c>
      <c r="G41" s="11" t="s">
        <v>221</v>
      </c>
      <c r="H41" s="20" t="s">
        <v>272</v>
      </c>
      <c r="I41" s="112" t="s">
        <v>221</v>
      </c>
      <c r="J41" s="98" t="s">
        <v>449</v>
      </c>
      <c r="K41" s="11" t="s">
        <v>417</v>
      </c>
      <c r="L41" s="98" t="s">
        <v>456</v>
      </c>
      <c r="M41" s="98" t="s">
        <v>457</v>
      </c>
      <c r="N41" s="21" t="s">
        <v>184</v>
      </c>
      <c r="O41" s="21"/>
      <c r="P41" s="21" t="s">
        <v>1374</v>
      </c>
      <c r="Q41" s="7" t="s">
        <v>185</v>
      </c>
    </row>
    <row r="42" spans="4:17" ht="13.5" customHeight="1">
      <c r="D42" s="20" t="s">
        <v>201</v>
      </c>
      <c r="E42" s="20" t="s">
        <v>201</v>
      </c>
      <c r="F42" s="11" t="s">
        <v>182</v>
      </c>
      <c r="G42" s="11" t="s">
        <v>221</v>
      </c>
      <c r="H42" s="20" t="s">
        <v>272</v>
      </c>
      <c r="I42" s="112" t="s">
        <v>221</v>
      </c>
      <c r="J42" s="98" t="s">
        <v>449</v>
      </c>
      <c r="K42" s="11" t="s">
        <v>417</v>
      </c>
      <c r="L42" s="98" t="s">
        <v>460</v>
      </c>
      <c r="M42" s="98" t="s">
        <v>461</v>
      </c>
      <c r="N42" s="21" t="s">
        <v>184</v>
      </c>
      <c r="O42" s="21"/>
      <c r="P42" s="21" t="s">
        <v>1374</v>
      </c>
      <c r="Q42" s="7" t="s">
        <v>185</v>
      </c>
    </row>
    <row r="43" spans="4:17" ht="13.5" customHeight="1">
      <c r="L43" s="11"/>
    </row>
    <row r="44" spans="4:17" ht="14.25" customHeight="1">
      <c r="D44" s="80" t="s">
        <v>3150</v>
      </c>
      <c r="E44" s="81"/>
      <c r="F44" s="81"/>
      <c r="G44" s="81"/>
      <c r="H44" s="81"/>
      <c r="I44" s="81"/>
      <c r="J44" s="81"/>
      <c r="K44" s="81"/>
      <c r="L44" s="81"/>
      <c r="M44" s="81"/>
      <c r="N44" s="81"/>
      <c r="O44" s="81"/>
      <c r="P44" s="81"/>
      <c r="Q44" s="81"/>
    </row>
    <row r="45" spans="4:17">
      <c r="L45" s="11"/>
    </row>
    <row r="46" spans="4:17" ht="13.5" customHeight="1">
      <c r="D46" s="20" t="s">
        <v>201</v>
      </c>
      <c r="E46" s="20" t="s">
        <v>201</v>
      </c>
      <c r="F46" s="11" t="s">
        <v>182</v>
      </c>
      <c r="G46" s="11" t="s">
        <v>216</v>
      </c>
      <c r="H46" s="20" t="s">
        <v>272</v>
      </c>
      <c r="I46" s="11" t="s">
        <v>3151</v>
      </c>
      <c r="J46" s="98"/>
      <c r="K46" s="98" t="s">
        <v>417</v>
      </c>
      <c r="L46" s="98" t="s">
        <v>418</v>
      </c>
      <c r="M46" s="98" t="s">
        <v>419</v>
      </c>
      <c r="N46" s="21" t="s">
        <v>184</v>
      </c>
      <c r="O46" s="21"/>
      <c r="P46" s="21" t="s">
        <v>1374</v>
      </c>
      <c r="Q46" s="7" t="s">
        <v>185</v>
      </c>
    </row>
    <row r="47" spans="4:17" ht="13.5" customHeight="1">
      <c r="D47" s="20" t="s">
        <v>201</v>
      </c>
      <c r="E47" s="20" t="s">
        <v>201</v>
      </c>
      <c r="F47" s="11" t="s">
        <v>182</v>
      </c>
      <c r="G47" s="11" t="s">
        <v>216</v>
      </c>
      <c r="H47" s="20" t="s">
        <v>272</v>
      </c>
      <c r="I47" s="11" t="s">
        <v>3151</v>
      </c>
      <c r="J47" s="98"/>
      <c r="K47" s="98" t="s">
        <v>417</v>
      </c>
      <c r="L47" s="98" t="s">
        <v>426</v>
      </c>
      <c r="M47" s="98" t="s">
        <v>427</v>
      </c>
      <c r="N47" s="21" t="s">
        <v>184</v>
      </c>
      <c r="O47" s="21"/>
      <c r="P47" s="21" t="s">
        <v>1374</v>
      </c>
      <c r="Q47" s="7" t="s">
        <v>185</v>
      </c>
    </row>
    <row r="48" spans="4:17" ht="13.5" customHeight="1">
      <c r="D48" s="20" t="s">
        <v>201</v>
      </c>
      <c r="E48" s="20" t="s">
        <v>201</v>
      </c>
      <c r="F48" s="11" t="s">
        <v>182</v>
      </c>
      <c r="G48" s="11" t="s">
        <v>216</v>
      </c>
      <c r="H48" s="20" t="s">
        <v>272</v>
      </c>
      <c r="I48" s="11" t="s">
        <v>3151</v>
      </c>
      <c r="J48" s="98"/>
      <c r="K48" s="98" t="s">
        <v>417</v>
      </c>
      <c r="L48" s="98" t="s">
        <v>433</v>
      </c>
      <c r="M48" s="98" t="s">
        <v>434</v>
      </c>
      <c r="N48" s="21" t="s">
        <v>184</v>
      </c>
      <c r="O48" s="21"/>
      <c r="P48" s="21" t="s">
        <v>1374</v>
      </c>
      <c r="Q48" s="7" t="s">
        <v>185</v>
      </c>
    </row>
    <row r="49" spans="4:17" ht="13.5" customHeight="1">
      <c r="D49" s="20" t="s">
        <v>201</v>
      </c>
      <c r="E49" s="20" t="s">
        <v>201</v>
      </c>
      <c r="F49" s="11" t="s">
        <v>182</v>
      </c>
      <c r="G49" s="11" t="s">
        <v>216</v>
      </c>
      <c r="H49" s="20" t="s">
        <v>272</v>
      </c>
      <c r="I49" s="11" t="s">
        <v>3151</v>
      </c>
      <c r="J49" s="98"/>
      <c r="K49" s="98" t="s">
        <v>417</v>
      </c>
      <c r="L49" s="98" t="s">
        <v>439</v>
      </c>
      <c r="M49" s="98" t="s">
        <v>440</v>
      </c>
      <c r="N49" s="21" t="s">
        <v>184</v>
      </c>
      <c r="O49" s="21"/>
      <c r="P49" s="21" t="s">
        <v>1374</v>
      </c>
      <c r="Q49" s="7" t="s">
        <v>185</v>
      </c>
    </row>
    <row r="50" spans="4:17" ht="13.5" customHeight="1">
      <c r="D50" s="20" t="s">
        <v>201</v>
      </c>
      <c r="E50" s="20" t="s">
        <v>201</v>
      </c>
      <c r="F50" s="11" t="s">
        <v>182</v>
      </c>
      <c r="G50" s="11" t="s">
        <v>216</v>
      </c>
      <c r="H50" s="20" t="s">
        <v>272</v>
      </c>
      <c r="I50" s="11" t="s">
        <v>3151</v>
      </c>
      <c r="J50" s="98"/>
      <c r="K50" s="98" t="s">
        <v>417</v>
      </c>
      <c r="L50" s="98" t="s">
        <v>446</v>
      </c>
      <c r="M50" s="98" t="s">
        <v>447</v>
      </c>
      <c r="N50" s="21" t="s">
        <v>184</v>
      </c>
      <c r="O50" s="21"/>
      <c r="P50" s="21" t="s">
        <v>1374</v>
      </c>
      <c r="Q50" s="7" t="s">
        <v>185</v>
      </c>
    </row>
    <row r="51" spans="4:17" ht="13.5" customHeight="1">
      <c r="D51" s="20" t="s">
        <v>201</v>
      </c>
      <c r="E51" s="20" t="s">
        <v>201</v>
      </c>
      <c r="F51" s="11" t="s">
        <v>182</v>
      </c>
      <c r="G51" s="11" t="s">
        <v>216</v>
      </c>
      <c r="H51" s="20" t="s">
        <v>272</v>
      </c>
      <c r="I51" s="11" t="s">
        <v>3151</v>
      </c>
      <c r="J51" s="98"/>
      <c r="K51" s="98" t="s">
        <v>417</v>
      </c>
      <c r="L51" s="98" t="s">
        <v>452</v>
      </c>
      <c r="M51" s="98" t="s">
        <v>453</v>
      </c>
      <c r="N51" s="21" t="s">
        <v>184</v>
      </c>
      <c r="O51" s="21"/>
      <c r="P51" s="21" t="s">
        <v>1374</v>
      </c>
      <c r="Q51" s="7" t="s">
        <v>185</v>
      </c>
    </row>
    <row r="52" spans="4:17" ht="13.5" customHeight="1">
      <c r="D52" s="20" t="s">
        <v>201</v>
      </c>
      <c r="E52" s="20" t="s">
        <v>201</v>
      </c>
      <c r="F52" s="11" t="s">
        <v>182</v>
      </c>
      <c r="G52" s="11" t="s">
        <v>216</v>
      </c>
      <c r="H52" s="20" t="s">
        <v>272</v>
      </c>
      <c r="I52" s="11" t="s">
        <v>3151</v>
      </c>
      <c r="J52" s="98"/>
      <c r="K52" s="98" t="s">
        <v>417</v>
      </c>
      <c r="L52" s="98" t="s">
        <v>456</v>
      </c>
      <c r="M52" s="98" t="s">
        <v>457</v>
      </c>
      <c r="N52" s="21" t="s">
        <v>184</v>
      </c>
      <c r="O52" s="21"/>
      <c r="P52" s="21" t="s">
        <v>1374</v>
      </c>
      <c r="Q52" s="7" t="s">
        <v>185</v>
      </c>
    </row>
    <row r="53" spans="4:17" ht="13.5" customHeight="1">
      <c r="D53" s="20" t="s">
        <v>201</v>
      </c>
      <c r="E53" s="20" t="s">
        <v>201</v>
      </c>
      <c r="F53" s="11" t="s">
        <v>182</v>
      </c>
      <c r="G53" s="11" t="s">
        <v>216</v>
      </c>
      <c r="H53" s="20" t="s">
        <v>272</v>
      </c>
      <c r="I53" s="11" t="s">
        <v>3151</v>
      </c>
      <c r="J53" s="98"/>
      <c r="K53" s="98" t="s">
        <v>417</v>
      </c>
      <c r="L53" s="98" t="s">
        <v>460</v>
      </c>
      <c r="M53" s="98" t="s">
        <v>461</v>
      </c>
      <c r="N53" s="21" t="s">
        <v>184</v>
      </c>
      <c r="O53" s="21"/>
      <c r="P53" s="21" t="s">
        <v>1374</v>
      </c>
      <c r="Q53" s="7" t="s">
        <v>185</v>
      </c>
    </row>
    <row r="54" spans="4:17">
      <c r="L54" s="11"/>
    </row>
    <row r="55" spans="4:17" ht="14.25" customHeight="1">
      <c r="D55" s="80" t="s">
        <v>3152</v>
      </c>
      <c r="E55" s="81"/>
      <c r="F55" s="81"/>
      <c r="G55" s="81"/>
      <c r="H55" s="81"/>
      <c r="I55" s="81"/>
      <c r="J55" s="81"/>
      <c r="K55" s="81"/>
      <c r="L55" s="81"/>
      <c r="M55" s="81"/>
      <c r="N55" s="81"/>
      <c r="O55" s="81"/>
      <c r="P55" s="81"/>
      <c r="Q55" s="81"/>
    </row>
    <row r="56" spans="4:17" ht="13.5" customHeight="1">
      <c r="D56" s="15"/>
      <c r="E56" s="15"/>
      <c r="F56" s="113"/>
      <c r="G56" s="98"/>
      <c r="H56" s="98"/>
      <c r="I56" s="112"/>
      <c r="J56" s="112"/>
      <c r="K56" s="98"/>
      <c r="L56" s="98"/>
      <c r="M56" s="98"/>
      <c r="N56" s="23"/>
      <c r="O56" s="23"/>
      <c r="P56" s="23"/>
      <c r="Q56" s="15"/>
    </row>
    <row r="57" spans="4:17" ht="13.5" customHeight="1">
      <c r="D57" s="20" t="s">
        <v>201</v>
      </c>
      <c r="E57" s="20" t="s">
        <v>201</v>
      </c>
      <c r="F57" s="11" t="s">
        <v>182</v>
      </c>
      <c r="G57" s="11" t="s">
        <v>3153</v>
      </c>
      <c r="H57" s="20" t="s">
        <v>272</v>
      </c>
      <c r="I57" s="11" t="s">
        <v>3154</v>
      </c>
      <c r="J57" s="112"/>
      <c r="K57" s="11" t="s">
        <v>417</v>
      </c>
      <c r="L57" s="98" t="s">
        <v>418</v>
      </c>
      <c r="M57" s="98" t="s">
        <v>419</v>
      </c>
      <c r="N57" s="21" t="s">
        <v>184</v>
      </c>
      <c r="O57" s="21"/>
      <c r="P57" s="21" t="s">
        <v>1374</v>
      </c>
      <c r="Q57" s="7" t="s">
        <v>185</v>
      </c>
    </row>
    <row r="58" spans="4:17" ht="13.5" customHeight="1">
      <c r="D58" s="20" t="s">
        <v>201</v>
      </c>
      <c r="E58" s="20" t="s">
        <v>201</v>
      </c>
      <c r="F58" s="11" t="s">
        <v>182</v>
      </c>
      <c r="G58" s="11" t="s">
        <v>3153</v>
      </c>
      <c r="H58" s="20" t="s">
        <v>272</v>
      </c>
      <c r="I58" s="11" t="s">
        <v>3154</v>
      </c>
      <c r="J58" s="112"/>
      <c r="K58" s="11" t="s">
        <v>417</v>
      </c>
      <c r="L58" s="98" t="s">
        <v>426</v>
      </c>
      <c r="M58" s="98" t="s">
        <v>427</v>
      </c>
      <c r="N58" s="21" t="s">
        <v>184</v>
      </c>
      <c r="O58" s="21"/>
      <c r="P58" s="21" t="s">
        <v>1374</v>
      </c>
      <c r="Q58" s="7" t="s">
        <v>185</v>
      </c>
    </row>
    <row r="59" spans="4:17" ht="13.5" customHeight="1">
      <c r="D59" s="20" t="s">
        <v>201</v>
      </c>
      <c r="E59" s="20" t="s">
        <v>201</v>
      </c>
      <c r="F59" s="11" t="s">
        <v>182</v>
      </c>
      <c r="G59" s="11" t="s">
        <v>3153</v>
      </c>
      <c r="H59" s="20" t="s">
        <v>272</v>
      </c>
      <c r="I59" s="11" t="s">
        <v>3154</v>
      </c>
      <c r="J59" s="112"/>
      <c r="K59" s="11" t="s">
        <v>417</v>
      </c>
      <c r="L59" s="98" t="s">
        <v>433</v>
      </c>
      <c r="M59" s="98" t="s">
        <v>434</v>
      </c>
      <c r="N59" s="21" t="s">
        <v>184</v>
      </c>
      <c r="O59" s="21"/>
      <c r="P59" s="21" t="s">
        <v>1374</v>
      </c>
      <c r="Q59" s="7" t="s">
        <v>185</v>
      </c>
    </row>
    <row r="60" spans="4:17" ht="13.5" customHeight="1">
      <c r="D60" s="20" t="s">
        <v>201</v>
      </c>
      <c r="E60" s="20" t="s">
        <v>201</v>
      </c>
      <c r="F60" s="11" t="s">
        <v>182</v>
      </c>
      <c r="G60" s="11" t="s">
        <v>3153</v>
      </c>
      <c r="H60" s="20" t="s">
        <v>272</v>
      </c>
      <c r="I60" s="11" t="s">
        <v>3154</v>
      </c>
      <c r="J60" s="112"/>
      <c r="K60" s="11" t="s">
        <v>417</v>
      </c>
      <c r="L60" s="98" t="s">
        <v>439</v>
      </c>
      <c r="M60" s="98" t="s">
        <v>440</v>
      </c>
      <c r="N60" s="21" t="s">
        <v>184</v>
      </c>
      <c r="O60" s="21"/>
      <c r="P60" s="21" t="s">
        <v>1374</v>
      </c>
      <c r="Q60" s="7" t="s">
        <v>185</v>
      </c>
    </row>
    <row r="61" spans="4:17" ht="13.5" customHeight="1">
      <c r="D61" s="20" t="s">
        <v>201</v>
      </c>
      <c r="E61" s="20" t="s">
        <v>201</v>
      </c>
      <c r="F61" s="11" t="s">
        <v>182</v>
      </c>
      <c r="G61" s="11" t="s">
        <v>3153</v>
      </c>
      <c r="H61" s="20" t="s">
        <v>272</v>
      </c>
      <c r="I61" s="11" t="s">
        <v>3154</v>
      </c>
      <c r="J61" s="112"/>
      <c r="K61" s="11" t="s">
        <v>417</v>
      </c>
      <c r="L61" s="98" t="s">
        <v>446</v>
      </c>
      <c r="M61" s="98" t="s">
        <v>447</v>
      </c>
      <c r="N61" s="21" t="s">
        <v>184</v>
      </c>
      <c r="O61" s="21"/>
      <c r="P61" s="21" t="s">
        <v>1374</v>
      </c>
      <c r="Q61" s="7" t="s">
        <v>185</v>
      </c>
    </row>
    <row r="62" spans="4:17" ht="13.5" customHeight="1">
      <c r="D62" s="20" t="s">
        <v>201</v>
      </c>
      <c r="E62" s="20" t="s">
        <v>201</v>
      </c>
      <c r="F62" s="11" t="s">
        <v>182</v>
      </c>
      <c r="G62" s="11" t="s">
        <v>3153</v>
      </c>
      <c r="H62" s="20" t="s">
        <v>272</v>
      </c>
      <c r="I62" s="11" t="s">
        <v>3154</v>
      </c>
      <c r="J62" s="112"/>
      <c r="K62" s="11" t="s">
        <v>417</v>
      </c>
      <c r="L62" s="98" t="s">
        <v>452</v>
      </c>
      <c r="M62" s="98" t="s">
        <v>453</v>
      </c>
      <c r="N62" s="21" t="s">
        <v>184</v>
      </c>
      <c r="O62" s="21"/>
      <c r="P62" s="21" t="s">
        <v>1374</v>
      </c>
      <c r="Q62" s="7" t="s">
        <v>185</v>
      </c>
    </row>
    <row r="63" spans="4:17" ht="13.5" customHeight="1">
      <c r="D63" s="20" t="s">
        <v>201</v>
      </c>
      <c r="E63" s="20" t="s">
        <v>201</v>
      </c>
      <c r="F63" s="11" t="s">
        <v>182</v>
      </c>
      <c r="G63" s="11" t="s">
        <v>3153</v>
      </c>
      <c r="H63" s="20" t="s">
        <v>272</v>
      </c>
      <c r="I63" s="11" t="s">
        <v>3154</v>
      </c>
      <c r="J63" s="112"/>
      <c r="K63" s="11" t="s">
        <v>417</v>
      </c>
      <c r="L63" s="98" t="s">
        <v>456</v>
      </c>
      <c r="M63" s="98" t="s">
        <v>457</v>
      </c>
      <c r="N63" s="21" t="s">
        <v>184</v>
      </c>
      <c r="O63" s="21"/>
      <c r="P63" s="21" t="s">
        <v>1374</v>
      </c>
      <c r="Q63" s="7" t="s">
        <v>185</v>
      </c>
    </row>
    <row r="64" spans="4:17" ht="13.5" customHeight="1">
      <c r="D64" s="20" t="s">
        <v>201</v>
      </c>
      <c r="E64" s="20" t="s">
        <v>201</v>
      </c>
      <c r="F64" s="11" t="s">
        <v>182</v>
      </c>
      <c r="G64" s="11" t="s">
        <v>3153</v>
      </c>
      <c r="H64" s="20" t="s">
        <v>272</v>
      </c>
      <c r="I64" s="11" t="s">
        <v>3154</v>
      </c>
      <c r="J64" s="112"/>
      <c r="K64" s="11" t="s">
        <v>417</v>
      </c>
      <c r="L64" s="98" t="s">
        <v>460</v>
      </c>
      <c r="M64" s="98" t="s">
        <v>461</v>
      </c>
      <c r="N64" s="21" t="s">
        <v>184</v>
      </c>
      <c r="O64" s="21"/>
      <c r="P64" s="21" t="s">
        <v>1374</v>
      </c>
      <c r="Q64" s="7" t="s">
        <v>185</v>
      </c>
    </row>
    <row r="66" spans="2:17" ht="14.25" customHeight="1">
      <c r="B66" s="12"/>
      <c r="C66" s="12"/>
      <c r="D66" s="80" t="s">
        <v>3155</v>
      </c>
      <c r="E66" s="81"/>
      <c r="F66" s="81"/>
      <c r="G66" s="81"/>
      <c r="H66" s="81"/>
      <c r="I66" s="81"/>
      <c r="J66" s="81"/>
      <c r="K66" s="81"/>
      <c r="L66" s="81"/>
      <c r="M66" s="81"/>
      <c r="N66" s="81"/>
      <c r="O66" s="81"/>
      <c r="P66" s="81"/>
      <c r="Q66" s="81"/>
    </row>
    <row r="67" spans="2:17" ht="13.5" customHeight="1">
      <c r="B67" s="15"/>
      <c r="C67" s="15"/>
      <c r="D67" s="15"/>
      <c r="E67" s="15"/>
      <c r="F67" s="113"/>
      <c r="G67" s="98"/>
      <c r="H67" s="98"/>
      <c r="I67" s="112"/>
      <c r="J67" s="112"/>
      <c r="K67" s="98"/>
      <c r="L67" s="98"/>
      <c r="M67" s="98"/>
      <c r="N67" s="23"/>
      <c r="O67" s="23"/>
      <c r="P67" s="23"/>
      <c r="Q67" s="15"/>
    </row>
    <row r="68" spans="2:17" ht="13.5" customHeight="1">
      <c r="D68" s="20" t="s">
        <v>201</v>
      </c>
      <c r="E68" s="20" t="s">
        <v>201</v>
      </c>
      <c r="F68" s="11" t="s">
        <v>182</v>
      </c>
      <c r="G68" s="11" t="s">
        <v>216</v>
      </c>
      <c r="H68" s="20" t="s">
        <v>272</v>
      </c>
      <c r="I68" s="11" t="s">
        <v>1616</v>
      </c>
      <c r="J68" s="112"/>
      <c r="K68" s="11" t="s">
        <v>417</v>
      </c>
      <c r="L68" s="98" t="s">
        <v>418</v>
      </c>
      <c r="M68" s="98" t="s">
        <v>419</v>
      </c>
      <c r="N68" s="21" t="s">
        <v>184</v>
      </c>
      <c r="O68" s="21"/>
      <c r="P68" s="21" t="s">
        <v>1374</v>
      </c>
      <c r="Q68" s="7" t="s">
        <v>185</v>
      </c>
    </row>
    <row r="69" spans="2:17" ht="13.5" customHeight="1">
      <c r="D69" s="20" t="s">
        <v>201</v>
      </c>
      <c r="E69" s="20" t="s">
        <v>201</v>
      </c>
      <c r="F69" s="11" t="s">
        <v>182</v>
      </c>
      <c r="G69" s="11" t="s">
        <v>216</v>
      </c>
      <c r="H69" s="20" t="s">
        <v>272</v>
      </c>
      <c r="I69" s="11" t="s">
        <v>1616</v>
      </c>
      <c r="J69" s="112"/>
      <c r="K69" s="11" t="s">
        <v>417</v>
      </c>
      <c r="L69" s="98" t="s">
        <v>426</v>
      </c>
      <c r="M69" s="98" t="s">
        <v>427</v>
      </c>
      <c r="N69" s="21" t="s">
        <v>184</v>
      </c>
      <c r="O69" s="21"/>
      <c r="P69" s="21" t="s">
        <v>1374</v>
      </c>
      <c r="Q69" s="7" t="s">
        <v>185</v>
      </c>
    </row>
    <row r="70" spans="2:17" ht="13.5" customHeight="1">
      <c r="D70" s="20" t="s">
        <v>201</v>
      </c>
      <c r="E70" s="20" t="s">
        <v>201</v>
      </c>
      <c r="F70" s="11" t="s">
        <v>182</v>
      </c>
      <c r="G70" s="11" t="s">
        <v>216</v>
      </c>
      <c r="H70" s="20" t="s">
        <v>272</v>
      </c>
      <c r="I70" s="11" t="s">
        <v>1616</v>
      </c>
      <c r="J70" s="112"/>
      <c r="K70" s="11" t="s">
        <v>417</v>
      </c>
      <c r="L70" s="98" t="s">
        <v>433</v>
      </c>
      <c r="M70" s="98" t="s">
        <v>434</v>
      </c>
      <c r="N70" s="21" t="s">
        <v>184</v>
      </c>
      <c r="O70" s="21"/>
      <c r="P70" s="21" t="s">
        <v>1374</v>
      </c>
      <c r="Q70" s="7" t="s">
        <v>185</v>
      </c>
    </row>
    <row r="71" spans="2:17" ht="13.5" customHeight="1">
      <c r="D71" s="20" t="s">
        <v>201</v>
      </c>
      <c r="E71" s="20" t="s">
        <v>201</v>
      </c>
      <c r="F71" s="11" t="s">
        <v>182</v>
      </c>
      <c r="G71" s="11" t="s">
        <v>216</v>
      </c>
      <c r="H71" s="20" t="s">
        <v>272</v>
      </c>
      <c r="I71" s="11" t="s">
        <v>1616</v>
      </c>
      <c r="J71" s="112"/>
      <c r="K71" s="11" t="s">
        <v>417</v>
      </c>
      <c r="L71" s="98" t="s">
        <v>439</v>
      </c>
      <c r="M71" s="98" t="s">
        <v>440</v>
      </c>
      <c r="N71" s="21" t="s">
        <v>184</v>
      </c>
      <c r="O71" s="21"/>
      <c r="P71" s="21" t="s">
        <v>1374</v>
      </c>
      <c r="Q71" s="7" t="s">
        <v>185</v>
      </c>
    </row>
    <row r="72" spans="2:17" ht="13.5" customHeight="1">
      <c r="D72" s="20" t="s">
        <v>201</v>
      </c>
      <c r="E72" s="20" t="s">
        <v>201</v>
      </c>
      <c r="F72" s="11" t="s">
        <v>182</v>
      </c>
      <c r="G72" s="11" t="s">
        <v>216</v>
      </c>
      <c r="H72" s="20" t="s">
        <v>272</v>
      </c>
      <c r="I72" s="11" t="s">
        <v>1616</v>
      </c>
      <c r="J72" s="112"/>
      <c r="K72" s="11" t="s">
        <v>417</v>
      </c>
      <c r="L72" s="98" t="s">
        <v>446</v>
      </c>
      <c r="M72" s="98" t="s">
        <v>447</v>
      </c>
      <c r="N72" s="21" t="s">
        <v>184</v>
      </c>
      <c r="O72" s="21"/>
      <c r="P72" s="21" t="s">
        <v>1374</v>
      </c>
      <c r="Q72" s="7" t="s">
        <v>185</v>
      </c>
    </row>
    <row r="73" spans="2:17" ht="13.5" customHeight="1">
      <c r="D73" s="20" t="s">
        <v>201</v>
      </c>
      <c r="E73" s="20" t="s">
        <v>201</v>
      </c>
      <c r="F73" s="11" t="s">
        <v>182</v>
      </c>
      <c r="G73" s="11" t="s">
        <v>216</v>
      </c>
      <c r="H73" s="20" t="s">
        <v>272</v>
      </c>
      <c r="I73" s="11" t="s">
        <v>1616</v>
      </c>
      <c r="J73" s="112"/>
      <c r="K73" s="11" t="s">
        <v>417</v>
      </c>
      <c r="L73" s="98" t="s">
        <v>452</v>
      </c>
      <c r="M73" s="98" t="s">
        <v>453</v>
      </c>
      <c r="N73" s="21" t="s">
        <v>184</v>
      </c>
      <c r="O73" s="21"/>
      <c r="P73" s="21" t="s">
        <v>1374</v>
      </c>
      <c r="Q73" s="7" t="s">
        <v>185</v>
      </c>
    </row>
    <row r="74" spans="2:17" ht="13.5" customHeight="1">
      <c r="D74" s="20" t="s">
        <v>201</v>
      </c>
      <c r="E74" s="20" t="s">
        <v>201</v>
      </c>
      <c r="F74" s="11" t="s">
        <v>182</v>
      </c>
      <c r="G74" s="11" t="s">
        <v>216</v>
      </c>
      <c r="H74" s="20" t="s">
        <v>272</v>
      </c>
      <c r="I74" s="11" t="s">
        <v>1616</v>
      </c>
      <c r="J74" s="112"/>
      <c r="K74" s="11" t="s">
        <v>417</v>
      </c>
      <c r="L74" s="98" t="s">
        <v>456</v>
      </c>
      <c r="M74" s="98" t="s">
        <v>457</v>
      </c>
      <c r="N74" s="21" t="s">
        <v>184</v>
      </c>
      <c r="O74" s="21"/>
      <c r="P74" s="21" t="s">
        <v>1374</v>
      </c>
      <c r="Q74" s="7" t="s">
        <v>185</v>
      </c>
    </row>
    <row r="75" spans="2:17" ht="13.5" customHeight="1">
      <c r="D75" s="20" t="s">
        <v>201</v>
      </c>
      <c r="E75" s="20" t="s">
        <v>201</v>
      </c>
      <c r="F75" s="11" t="s">
        <v>182</v>
      </c>
      <c r="G75" s="11" t="s">
        <v>216</v>
      </c>
      <c r="H75" s="20" t="s">
        <v>272</v>
      </c>
      <c r="I75" s="11" t="s">
        <v>1616</v>
      </c>
      <c r="J75" s="112"/>
      <c r="K75" s="11" t="s">
        <v>417</v>
      </c>
      <c r="L75" s="98" t="s">
        <v>460</v>
      </c>
      <c r="M75" s="98" t="s">
        <v>461</v>
      </c>
      <c r="N75" s="21" t="s">
        <v>184</v>
      </c>
      <c r="O75" s="21"/>
      <c r="P75" s="21" t="s">
        <v>1374</v>
      </c>
      <c r="Q75" s="7" t="s">
        <v>185</v>
      </c>
    </row>
    <row r="76" spans="2:17">
      <c r="L76" s="11"/>
    </row>
    <row r="77" spans="2:17" ht="18">
      <c r="B77" s="28" t="s">
        <v>2600</v>
      </c>
      <c r="C77" s="27"/>
      <c r="D77" s="27"/>
      <c r="E77" s="27"/>
      <c r="F77" s="27"/>
      <c r="G77" s="27"/>
      <c r="H77" s="27"/>
      <c r="I77" s="27"/>
      <c r="J77" s="27"/>
      <c r="K77" s="27"/>
      <c r="L77" s="93"/>
      <c r="M77" s="27"/>
      <c r="N77" s="27"/>
      <c r="O77" s="27"/>
      <c r="P77" s="27"/>
      <c r="Q77" s="27"/>
    </row>
    <row r="78" spans="2:17">
      <c r="B78" s="12"/>
      <c r="C78" s="12"/>
      <c r="D78" s="12"/>
      <c r="E78" s="12"/>
      <c r="F78" s="12"/>
      <c r="G78" s="7"/>
      <c r="H78" s="7"/>
      <c r="I78" s="7"/>
      <c r="J78" s="7"/>
      <c r="K78" s="7"/>
      <c r="L78" s="103"/>
      <c r="M78" s="98"/>
      <c r="N78" s="22"/>
      <c r="O78" s="22"/>
      <c r="P78" s="22"/>
      <c r="Q78" s="15"/>
    </row>
    <row r="79" spans="2:17">
      <c r="B79" s="12"/>
      <c r="C79" s="34" t="s">
        <v>3113</v>
      </c>
      <c r="D79" s="34"/>
      <c r="E79" s="33"/>
      <c r="F79" s="33"/>
      <c r="G79" s="33"/>
      <c r="H79" s="33"/>
      <c r="I79" s="33"/>
      <c r="J79" s="33"/>
      <c r="K79" s="33"/>
      <c r="L79" s="104"/>
      <c r="M79" s="33"/>
      <c r="N79" s="33"/>
      <c r="O79" s="33"/>
      <c r="P79" s="33"/>
      <c r="Q79" s="33"/>
    </row>
    <row r="81" spans="4:17" ht="14.25" customHeight="1">
      <c r="D81" s="80" t="s">
        <v>466</v>
      </c>
      <c r="E81" s="81"/>
      <c r="F81" s="81"/>
      <c r="G81" s="81"/>
      <c r="H81" s="81"/>
      <c r="I81" s="81"/>
      <c r="J81" s="81"/>
      <c r="K81" s="81"/>
      <c r="L81" s="106"/>
      <c r="M81" s="81"/>
      <c r="N81" s="81"/>
      <c r="O81" s="81"/>
      <c r="P81" s="81"/>
      <c r="Q81" s="81"/>
    </row>
    <row r="82" spans="4:17">
      <c r="D82" s="12"/>
      <c r="E82" s="12"/>
      <c r="F82" s="12"/>
      <c r="G82" s="7"/>
      <c r="H82" s="7"/>
      <c r="I82" s="7"/>
      <c r="J82" s="7"/>
      <c r="K82" s="7"/>
      <c r="L82" s="103"/>
      <c r="M82" s="98"/>
      <c r="N82" s="22"/>
      <c r="O82" s="22"/>
      <c r="P82" s="22"/>
      <c r="Q82" s="15"/>
    </row>
    <row r="83" spans="4:17" ht="14.9" customHeight="1">
      <c r="D83" s="20"/>
      <c r="E83" s="20"/>
      <c r="F83" s="11" t="s">
        <v>182</v>
      </c>
      <c r="G83" s="11" t="s">
        <v>466</v>
      </c>
      <c r="H83" s="20" t="s">
        <v>272</v>
      </c>
      <c r="I83" s="11" t="s">
        <v>2630</v>
      </c>
      <c r="J83" s="26"/>
      <c r="K83" s="11" t="s">
        <v>417</v>
      </c>
      <c r="L83" s="98" t="s">
        <v>418</v>
      </c>
      <c r="M83" s="98" t="s">
        <v>419</v>
      </c>
      <c r="N83" s="21" t="s">
        <v>196</v>
      </c>
      <c r="O83" s="21" t="s">
        <v>3113</v>
      </c>
      <c r="P83" s="21"/>
      <c r="Q83" s="7" t="s">
        <v>207</v>
      </c>
    </row>
    <row r="84" spans="4:17" ht="13.5" customHeight="1">
      <c r="D84" s="20"/>
      <c r="E84" s="20"/>
      <c r="F84" s="11" t="s">
        <v>182</v>
      </c>
      <c r="G84" s="11" t="s">
        <v>466</v>
      </c>
      <c r="H84" s="20" t="s">
        <v>272</v>
      </c>
      <c r="I84" s="11" t="s">
        <v>2630</v>
      </c>
      <c r="J84" s="112"/>
      <c r="K84" s="11" t="s">
        <v>417</v>
      </c>
      <c r="L84" s="98" t="s">
        <v>426</v>
      </c>
      <c r="M84" s="98" t="s">
        <v>427</v>
      </c>
      <c r="N84" s="21" t="s">
        <v>196</v>
      </c>
      <c r="O84" s="21" t="s">
        <v>3113</v>
      </c>
      <c r="P84" s="21"/>
      <c r="Q84" s="7" t="s">
        <v>207</v>
      </c>
    </row>
    <row r="85" spans="4:17" ht="13.5" customHeight="1">
      <c r="D85" s="20"/>
      <c r="E85" s="20"/>
      <c r="F85" s="11" t="s">
        <v>182</v>
      </c>
      <c r="G85" s="11" t="s">
        <v>466</v>
      </c>
      <c r="H85" s="20" t="s">
        <v>272</v>
      </c>
      <c r="I85" s="11" t="s">
        <v>2630</v>
      </c>
      <c r="J85" s="112"/>
      <c r="K85" s="11" t="s">
        <v>417</v>
      </c>
      <c r="L85" s="98" t="s">
        <v>433</v>
      </c>
      <c r="M85" s="98" t="s">
        <v>434</v>
      </c>
      <c r="N85" s="21" t="s">
        <v>196</v>
      </c>
      <c r="O85" s="21" t="s">
        <v>3113</v>
      </c>
      <c r="P85" s="21"/>
      <c r="Q85" s="7" t="s">
        <v>207</v>
      </c>
    </row>
    <row r="86" spans="4:17" ht="13.5" customHeight="1">
      <c r="D86" s="20"/>
      <c r="E86" s="20"/>
      <c r="F86" s="11" t="s">
        <v>182</v>
      </c>
      <c r="G86" s="11" t="s">
        <v>466</v>
      </c>
      <c r="H86" s="20" t="s">
        <v>272</v>
      </c>
      <c r="I86" s="11" t="s">
        <v>2630</v>
      </c>
      <c r="J86" s="112"/>
      <c r="K86" s="11" t="s">
        <v>417</v>
      </c>
      <c r="L86" s="98" t="s">
        <v>439</v>
      </c>
      <c r="M86" s="98" t="s">
        <v>440</v>
      </c>
      <c r="N86" s="21" t="s">
        <v>196</v>
      </c>
      <c r="O86" s="21" t="s">
        <v>3113</v>
      </c>
      <c r="P86" s="21"/>
      <c r="Q86" s="7" t="s">
        <v>207</v>
      </c>
    </row>
    <row r="87" spans="4:17" ht="13.5" customHeight="1">
      <c r="D87" s="20"/>
      <c r="E87" s="20"/>
      <c r="F87" s="11" t="s">
        <v>182</v>
      </c>
      <c r="G87" s="11" t="s">
        <v>466</v>
      </c>
      <c r="H87" s="20" t="s">
        <v>272</v>
      </c>
      <c r="I87" s="11" t="s">
        <v>2630</v>
      </c>
      <c r="J87" s="112"/>
      <c r="K87" s="11" t="s">
        <v>417</v>
      </c>
      <c r="L87" s="98" t="s">
        <v>446</v>
      </c>
      <c r="M87" s="98" t="s">
        <v>447</v>
      </c>
      <c r="N87" s="21" t="s">
        <v>196</v>
      </c>
      <c r="O87" s="21" t="s">
        <v>3113</v>
      </c>
      <c r="P87" s="21"/>
      <c r="Q87" s="7" t="s">
        <v>207</v>
      </c>
    </row>
    <row r="88" spans="4:17" ht="13.5" customHeight="1">
      <c r="D88" s="20"/>
      <c r="E88" s="20"/>
      <c r="F88" s="11" t="s">
        <v>182</v>
      </c>
      <c r="G88" s="11" t="s">
        <v>466</v>
      </c>
      <c r="H88" s="20" t="s">
        <v>272</v>
      </c>
      <c r="I88" s="11" t="s">
        <v>2630</v>
      </c>
      <c r="J88" s="112"/>
      <c r="K88" s="11" t="s">
        <v>417</v>
      </c>
      <c r="L88" s="98" t="s">
        <v>452</v>
      </c>
      <c r="M88" s="98" t="s">
        <v>453</v>
      </c>
      <c r="N88" s="21" t="s">
        <v>196</v>
      </c>
      <c r="O88" s="21" t="s">
        <v>3113</v>
      </c>
      <c r="P88" s="21"/>
      <c r="Q88" s="7" t="s">
        <v>207</v>
      </c>
    </row>
    <row r="89" spans="4:17" ht="13.5" customHeight="1">
      <c r="D89" s="20"/>
      <c r="E89" s="20"/>
      <c r="F89" s="11" t="s">
        <v>182</v>
      </c>
      <c r="G89" s="11" t="s">
        <v>466</v>
      </c>
      <c r="H89" s="20" t="s">
        <v>272</v>
      </c>
      <c r="I89" s="11" t="s">
        <v>2630</v>
      </c>
      <c r="J89" s="112"/>
      <c r="K89" s="11" t="s">
        <v>417</v>
      </c>
      <c r="L89" s="98" t="s">
        <v>456</v>
      </c>
      <c r="M89" s="98" t="s">
        <v>457</v>
      </c>
      <c r="N89" s="21" t="s">
        <v>196</v>
      </c>
      <c r="O89" s="21" t="s">
        <v>3113</v>
      </c>
      <c r="P89" s="21"/>
      <c r="Q89" s="7" t="s">
        <v>207</v>
      </c>
    </row>
    <row r="90" spans="4:17" ht="13.5" customHeight="1">
      <c r="D90" s="20"/>
      <c r="E90" s="20"/>
      <c r="F90" s="11" t="s">
        <v>182</v>
      </c>
      <c r="G90" s="11" t="s">
        <v>466</v>
      </c>
      <c r="H90" s="20" t="s">
        <v>272</v>
      </c>
      <c r="I90" s="11" t="s">
        <v>2630</v>
      </c>
      <c r="J90" s="112"/>
      <c r="K90" s="11" t="s">
        <v>417</v>
      </c>
      <c r="L90" s="98" t="s">
        <v>460</v>
      </c>
      <c r="M90" s="98" t="s">
        <v>461</v>
      </c>
      <c r="N90" s="21" t="s">
        <v>196</v>
      </c>
      <c r="O90" s="21" t="s">
        <v>3113</v>
      </c>
      <c r="P90" s="21"/>
      <c r="Q90" s="7" t="s">
        <v>207</v>
      </c>
    </row>
    <row r="91" spans="4:17" ht="13.5" customHeight="1">
      <c r="D91" s="15"/>
      <c r="E91" s="15"/>
      <c r="F91" s="113"/>
      <c r="G91" s="98"/>
      <c r="H91" s="98"/>
      <c r="I91" s="112"/>
      <c r="J91" s="112"/>
      <c r="K91" s="98"/>
      <c r="L91" s="98"/>
      <c r="M91" s="98"/>
      <c r="N91" s="23"/>
      <c r="O91" s="23"/>
      <c r="P91" s="23"/>
      <c r="Q91" s="15"/>
    </row>
    <row r="92" spans="4:17" ht="14.25" customHeight="1">
      <c r="D92" s="80" t="s">
        <v>3149</v>
      </c>
      <c r="E92" s="81"/>
      <c r="F92" s="81"/>
      <c r="G92" s="81"/>
      <c r="H92" s="81"/>
      <c r="I92" s="81"/>
      <c r="J92" s="81"/>
      <c r="K92" s="81"/>
      <c r="L92" s="81"/>
      <c r="M92" s="81"/>
      <c r="N92" s="81"/>
      <c r="O92" s="81"/>
      <c r="P92" s="81"/>
      <c r="Q92" s="81"/>
    </row>
    <row r="93" spans="4:17" ht="13.5" customHeight="1">
      <c r="D93" s="15"/>
      <c r="E93" s="15"/>
      <c r="F93" s="113"/>
      <c r="G93" s="98"/>
      <c r="H93" s="98"/>
      <c r="I93" s="98"/>
      <c r="J93" s="98"/>
      <c r="K93" s="98"/>
      <c r="L93" s="98"/>
      <c r="M93" s="98"/>
      <c r="N93" s="23"/>
      <c r="O93" s="23"/>
      <c r="P93" s="23"/>
      <c r="Q93" s="15"/>
    </row>
    <row r="94" spans="4:17" ht="13.5" customHeight="1">
      <c r="D94" s="20"/>
      <c r="E94" s="20"/>
      <c r="F94" s="11" t="s">
        <v>182</v>
      </c>
      <c r="G94" s="11" t="s">
        <v>221</v>
      </c>
      <c r="H94" s="20" t="s">
        <v>272</v>
      </c>
      <c r="I94" s="11" t="s">
        <v>221</v>
      </c>
      <c r="J94" s="98" t="s">
        <v>449</v>
      </c>
      <c r="K94" s="11" t="s">
        <v>417</v>
      </c>
      <c r="L94" s="98" t="s">
        <v>418</v>
      </c>
      <c r="M94" s="98" t="s">
        <v>419</v>
      </c>
      <c r="N94" s="21" t="s">
        <v>196</v>
      </c>
      <c r="O94" s="21" t="s">
        <v>3113</v>
      </c>
      <c r="P94" s="21"/>
      <c r="Q94" s="7" t="s">
        <v>207</v>
      </c>
    </row>
    <row r="95" spans="4:17" ht="13.5" customHeight="1">
      <c r="D95" s="20"/>
      <c r="E95" s="20"/>
      <c r="F95" s="11" t="s">
        <v>182</v>
      </c>
      <c r="G95" s="11" t="s">
        <v>221</v>
      </c>
      <c r="H95" s="20" t="s">
        <v>272</v>
      </c>
      <c r="I95" s="112" t="s">
        <v>221</v>
      </c>
      <c r="J95" s="98" t="s">
        <v>449</v>
      </c>
      <c r="K95" s="11" t="s">
        <v>417</v>
      </c>
      <c r="L95" s="98" t="s">
        <v>426</v>
      </c>
      <c r="M95" s="98" t="s">
        <v>427</v>
      </c>
      <c r="N95" s="21" t="s">
        <v>196</v>
      </c>
      <c r="O95" s="21" t="s">
        <v>3113</v>
      </c>
      <c r="P95" s="21"/>
      <c r="Q95" s="7" t="s">
        <v>207</v>
      </c>
    </row>
    <row r="96" spans="4:17" ht="13.5" customHeight="1">
      <c r="D96" s="20"/>
      <c r="E96" s="20"/>
      <c r="F96" s="11" t="s">
        <v>182</v>
      </c>
      <c r="G96" s="11" t="s">
        <v>221</v>
      </c>
      <c r="H96" s="20" t="s">
        <v>272</v>
      </c>
      <c r="I96" s="112" t="s">
        <v>221</v>
      </c>
      <c r="J96" s="98" t="s">
        <v>449</v>
      </c>
      <c r="K96" s="11" t="s">
        <v>417</v>
      </c>
      <c r="L96" s="98" t="s">
        <v>433</v>
      </c>
      <c r="M96" s="98" t="s">
        <v>434</v>
      </c>
      <c r="N96" s="21" t="s">
        <v>196</v>
      </c>
      <c r="O96" s="21" t="s">
        <v>3113</v>
      </c>
      <c r="P96" s="21"/>
      <c r="Q96" s="7" t="s">
        <v>207</v>
      </c>
    </row>
    <row r="97" spans="4:17" ht="13.5" customHeight="1">
      <c r="D97" s="20"/>
      <c r="E97" s="20"/>
      <c r="F97" s="11" t="s">
        <v>182</v>
      </c>
      <c r="G97" s="11" t="s">
        <v>221</v>
      </c>
      <c r="H97" s="20" t="s">
        <v>272</v>
      </c>
      <c r="I97" s="112" t="s">
        <v>221</v>
      </c>
      <c r="J97" s="98" t="s">
        <v>449</v>
      </c>
      <c r="K97" s="11" t="s">
        <v>417</v>
      </c>
      <c r="L97" s="98" t="s">
        <v>439</v>
      </c>
      <c r="M97" s="98" t="s">
        <v>440</v>
      </c>
      <c r="N97" s="21" t="s">
        <v>196</v>
      </c>
      <c r="O97" s="21" t="s">
        <v>3113</v>
      </c>
      <c r="P97" s="21"/>
      <c r="Q97" s="7" t="s">
        <v>207</v>
      </c>
    </row>
    <row r="98" spans="4:17" ht="13.5" customHeight="1">
      <c r="D98" s="20"/>
      <c r="E98" s="20"/>
      <c r="F98" s="11" t="s">
        <v>182</v>
      </c>
      <c r="G98" s="11" t="s">
        <v>221</v>
      </c>
      <c r="H98" s="20" t="s">
        <v>272</v>
      </c>
      <c r="I98" s="112" t="s">
        <v>221</v>
      </c>
      <c r="J98" s="98" t="s">
        <v>449</v>
      </c>
      <c r="K98" s="11" t="s">
        <v>417</v>
      </c>
      <c r="L98" s="98" t="s">
        <v>446</v>
      </c>
      <c r="M98" s="98" t="s">
        <v>447</v>
      </c>
      <c r="N98" s="21" t="s">
        <v>196</v>
      </c>
      <c r="O98" s="21" t="s">
        <v>3113</v>
      </c>
      <c r="P98" s="21"/>
      <c r="Q98" s="7" t="s">
        <v>207</v>
      </c>
    </row>
    <row r="99" spans="4:17" ht="13.5" customHeight="1">
      <c r="D99" s="20"/>
      <c r="E99" s="20"/>
      <c r="F99" s="11" t="s">
        <v>182</v>
      </c>
      <c r="G99" s="11" t="s">
        <v>221</v>
      </c>
      <c r="H99" s="20" t="s">
        <v>272</v>
      </c>
      <c r="I99" s="112" t="s">
        <v>221</v>
      </c>
      <c r="J99" s="98" t="s">
        <v>449</v>
      </c>
      <c r="K99" s="11" t="s">
        <v>417</v>
      </c>
      <c r="L99" s="98" t="s">
        <v>452</v>
      </c>
      <c r="M99" s="98" t="s">
        <v>453</v>
      </c>
      <c r="N99" s="21" t="s">
        <v>196</v>
      </c>
      <c r="O99" s="21" t="s">
        <v>3113</v>
      </c>
      <c r="P99" s="21"/>
      <c r="Q99" s="7" t="s">
        <v>207</v>
      </c>
    </row>
    <row r="100" spans="4:17" ht="13.5" customHeight="1">
      <c r="D100" s="20"/>
      <c r="E100" s="20"/>
      <c r="F100" s="11" t="s">
        <v>182</v>
      </c>
      <c r="G100" s="11" t="s">
        <v>221</v>
      </c>
      <c r="H100" s="20" t="s">
        <v>272</v>
      </c>
      <c r="I100" s="112" t="s">
        <v>221</v>
      </c>
      <c r="J100" s="98" t="s">
        <v>449</v>
      </c>
      <c r="K100" s="11" t="s">
        <v>417</v>
      </c>
      <c r="L100" s="98" t="s">
        <v>456</v>
      </c>
      <c r="M100" s="98" t="s">
        <v>457</v>
      </c>
      <c r="N100" s="21" t="s">
        <v>196</v>
      </c>
      <c r="O100" s="21" t="s">
        <v>3113</v>
      </c>
      <c r="P100" s="21"/>
      <c r="Q100" s="7" t="s">
        <v>207</v>
      </c>
    </row>
    <row r="101" spans="4:17" ht="13.5" customHeight="1">
      <c r="D101" s="20"/>
      <c r="E101" s="20"/>
      <c r="F101" s="11" t="s">
        <v>182</v>
      </c>
      <c r="G101" s="11" t="s">
        <v>221</v>
      </c>
      <c r="H101" s="20" t="s">
        <v>272</v>
      </c>
      <c r="I101" s="112" t="s">
        <v>221</v>
      </c>
      <c r="J101" s="98" t="s">
        <v>449</v>
      </c>
      <c r="K101" s="11" t="s">
        <v>417</v>
      </c>
      <c r="L101" s="98" t="s">
        <v>460</v>
      </c>
      <c r="M101" s="98" t="s">
        <v>461</v>
      </c>
      <c r="N101" s="21" t="s">
        <v>196</v>
      </c>
      <c r="O101" s="21" t="s">
        <v>3113</v>
      </c>
      <c r="P101" s="21"/>
      <c r="Q101" s="7" t="s">
        <v>207</v>
      </c>
    </row>
    <row r="102" spans="4:17">
      <c r="L102" s="11"/>
    </row>
    <row r="103" spans="4:17" ht="14.25" customHeight="1">
      <c r="D103" s="80" t="s">
        <v>3150</v>
      </c>
      <c r="E103" s="81"/>
      <c r="F103" s="81"/>
      <c r="G103" s="81"/>
      <c r="H103" s="81"/>
      <c r="I103" s="81"/>
      <c r="J103" s="81"/>
      <c r="K103" s="81"/>
      <c r="L103" s="81"/>
      <c r="M103" s="81"/>
      <c r="N103" s="81"/>
      <c r="O103" s="81"/>
      <c r="P103" s="81"/>
      <c r="Q103" s="81"/>
    </row>
    <row r="104" spans="4:17">
      <c r="L104" s="11"/>
    </row>
    <row r="105" spans="4:17" ht="13.5" customHeight="1">
      <c r="D105" s="20"/>
      <c r="E105" s="20"/>
      <c r="F105" s="11" t="s">
        <v>182</v>
      </c>
      <c r="G105" s="11" t="s">
        <v>216</v>
      </c>
      <c r="H105" s="20" t="s">
        <v>272</v>
      </c>
      <c r="I105" s="11" t="s">
        <v>3151</v>
      </c>
      <c r="J105" s="98"/>
      <c r="K105" s="98" t="s">
        <v>417</v>
      </c>
      <c r="L105" s="98" t="s">
        <v>418</v>
      </c>
      <c r="M105" s="98" t="s">
        <v>419</v>
      </c>
      <c r="N105" s="21" t="s">
        <v>196</v>
      </c>
      <c r="O105" s="21" t="s">
        <v>3113</v>
      </c>
      <c r="P105" s="21"/>
      <c r="Q105" s="7" t="s">
        <v>207</v>
      </c>
    </row>
    <row r="106" spans="4:17" ht="13.5" customHeight="1">
      <c r="D106" s="20"/>
      <c r="E106" s="20"/>
      <c r="F106" s="11" t="s">
        <v>182</v>
      </c>
      <c r="G106" s="11" t="s">
        <v>216</v>
      </c>
      <c r="H106" s="20" t="s">
        <v>272</v>
      </c>
      <c r="I106" s="11" t="s">
        <v>3151</v>
      </c>
      <c r="J106" s="98"/>
      <c r="K106" s="98" t="s">
        <v>417</v>
      </c>
      <c r="L106" s="98" t="s">
        <v>426</v>
      </c>
      <c r="M106" s="98" t="s">
        <v>427</v>
      </c>
      <c r="N106" s="21" t="s">
        <v>196</v>
      </c>
      <c r="O106" s="21" t="s">
        <v>3113</v>
      </c>
      <c r="P106" s="21"/>
      <c r="Q106" s="7" t="s">
        <v>207</v>
      </c>
    </row>
    <row r="107" spans="4:17" ht="13.5" customHeight="1">
      <c r="D107" s="20"/>
      <c r="E107" s="20"/>
      <c r="F107" s="11" t="s">
        <v>182</v>
      </c>
      <c r="G107" s="11" t="s">
        <v>216</v>
      </c>
      <c r="H107" s="20" t="s">
        <v>272</v>
      </c>
      <c r="I107" s="11" t="s">
        <v>3151</v>
      </c>
      <c r="J107" s="98"/>
      <c r="K107" s="98" t="s">
        <v>417</v>
      </c>
      <c r="L107" s="98" t="s">
        <v>433</v>
      </c>
      <c r="M107" s="98" t="s">
        <v>434</v>
      </c>
      <c r="N107" s="21" t="s">
        <v>196</v>
      </c>
      <c r="O107" s="21" t="s">
        <v>3113</v>
      </c>
      <c r="P107" s="21"/>
      <c r="Q107" s="7" t="s">
        <v>207</v>
      </c>
    </row>
    <row r="108" spans="4:17" ht="13.5" customHeight="1">
      <c r="D108" s="20"/>
      <c r="E108" s="20"/>
      <c r="F108" s="11" t="s">
        <v>182</v>
      </c>
      <c r="G108" s="11" t="s">
        <v>216</v>
      </c>
      <c r="H108" s="20" t="s">
        <v>272</v>
      </c>
      <c r="I108" s="11" t="s">
        <v>3151</v>
      </c>
      <c r="J108" s="98"/>
      <c r="K108" s="98" t="s">
        <v>417</v>
      </c>
      <c r="L108" s="98" t="s">
        <v>439</v>
      </c>
      <c r="M108" s="98" t="s">
        <v>440</v>
      </c>
      <c r="N108" s="21" t="s">
        <v>196</v>
      </c>
      <c r="O108" s="21" t="s">
        <v>3113</v>
      </c>
      <c r="P108" s="21"/>
      <c r="Q108" s="7" t="s">
        <v>207</v>
      </c>
    </row>
    <row r="109" spans="4:17" ht="13.5" customHeight="1">
      <c r="D109" s="20"/>
      <c r="E109" s="20"/>
      <c r="F109" s="11" t="s">
        <v>182</v>
      </c>
      <c r="G109" s="11" t="s">
        <v>216</v>
      </c>
      <c r="H109" s="20" t="s">
        <v>272</v>
      </c>
      <c r="I109" s="11" t="s">
        <v>3151</v>
      </c>
      <c r="J109" s="98"/>
      <c r="K109" s="98" t="s">
        <v>417</v>
      </c>
      <c r="L109" s="98" t="s">
        <v>446</v>
      </c>
      <c r="M109" s="98" t="s">
        <v>447</v>
      </c>
      <c r="N109" s="21" t="s">
        <v>196</v>
      </c>
      <c r="O109" s="21" t="s">
        <v>3113</v>
      </c>
      <c r="P109" s="21"/>
      <c r="Q109" s="7" t="s">
        <v>207</v>
      </c>
    </row>
    <row r="110" spans="4:17" ht="13.5" customHeight="1">
      <c r="D110" s="20"/>
      <c r="E110" s="20"/>
      <c r="F110" s="11" t="s">
        <v>182</v>
      </c>
      <c r="G110" s="11" t="s">
        <v>216</v>
      </c>
      <c r="H110" s="20" t="s">
        <v>272</v>
      </c>
      <c r="I110" s="11" t="s">
        <v>3151</v>
      </c>
      <c r="J110" s="98"/>
      <c r="K110" s="98" t="s">
        <v>417</v>
      </c>
      <c r="L110" s="98" t="s">
        <v>452</v>
      </c>
      <c r="M110" s="98" t="s">
        <v>453</v>
      </c>
      <c r="N110" s="21" t="s">
        <v>196</v>
      </c>
      <c r="O110" s="21" t="s">
        <v>3113</v>
      </c>
      <c r="P110" s="21"/>
      <c r="Q110" s="7" t="s">
        <v>207</v>
      </c>
    </row>
    <row r="111" spans="4:17" ht="13.5" customHeight="1">
      <c r="D111" s="20"/>
      <c r="E111" s="20"/>
      <c r="F111" s="11" t="s">
        <v>182</v>
      </c>
      <c r="G111" s="11" t="s">
        <v>216</v>
      </c>
      <c r="H111" s="20" t="s">
        <v>272</v>
      </c>
      <c r="I111" s="11" t="s">
        <v>3151</v>
      </c>
      <c r="J111" s="98"/>
      <c r="K111" s="98" t="s">
        <v>417</v>
      </c>
      <c r="L111" s="98" t="s">
        <v>456</v>
      </c>
      <c r="M111" s="98" t="s">
        <v>457</v>
      </c>
      <c r="N111" s="21" t="s">
        <v>196</v>
      </c>
      <c r="O111" s="21" t="s">
        <v>3113</v>
      </c>
      <c r="P111" s="21"/>
      <c r="Q111" s="7" t="s">
        <v>207</v>
      </c>
    </row>
    <row r="112" spans="4:17" ht="13.5" customHeight="1">
      <c r="D112" s="20"/>
      <c r="E112" s="20"/>
      <c r="F112" s="11" t="s">
        <v>182</v>
      </c>
      <c r="G112" s="11" t="s">
        <v>216</v>
      </c>
      <c r="H112" s="20" t="s">
        <v>272</v>
      </c>
      <c r="I112" s="11" t="s">
        <v>3151</v>
      </c>
      <c r="J112" s="98"/>
      <c r="K112" s="98" t="s">
        <v>417</v>
      </c>
      <c r="L112" s="98" t="s">
        <v>460</v>
      </c>
      <c r="M112" s="98" t="s">
        <v>461</v>
      </c>
      <c r="N112" s="21" t="s">
        <v>196</v>
      </c>
      <c r="O112" s="21" t="s">
        <v>3113</v>
      </c>
      <c r="P112" s="21"/>
      <c r="Q112" s="7" t="s">
        <v>207</v>
      </c>
    </row>
    <row r="114" spans="4:17" ht="14.25" customHeight="1">
      <c r="D114" s="80" t="s">
        <v>3152</v>
      </c>
      <c r="E114" s="81"/>
      <c r="F114" s="81"/>
      <c r="G114" s="81"/>
      <c r="H114" s="81"/>
      <c r="I114" s="81"/>
      <c r="J114" s="81"/>
      <c r="K114" s="81"/>
      <c r="L114" s="81"/>
      <c r="M114" s="81"/>
      <c r="N114" s="81"/>
      <c r="O114" s="81"/>
      <c r="P114" s="81"/>
      <c r="Q114" s="81"/>
    </row>
    <row r="115" spans="4:17" ht="13.5" customHeight="1">
      <c r="D115" s="15"/>
      <c r="E115" s="15"/>
      <c r="F115" s="113"/>
      <c r="G115" s="98"/>
      <c r="H115" s="98"/>
      <c r="I115" s="112"/>
      <c r="J115" s="112"/>
      <c r="K115" s="98"/>
      <c r="L115" s="98"/>
      <c r="M115" s="98"/>
      <c r="N115" s="23"/>
      <c r="O115" s="23"/>
      <c r="P115" s="23"/>
      <c r="Q115" s="15"/>
    </row>
    <row r="116" spans="4:17" ht="13.5" customHeight="1">
      <c r="D116" s="20"/>
      <c r="E116" s="20"/>
      <c r="F116" s="11" t="s">
        <v>182</v>
      </c>
      <c r="G116" s="11" t="s">
        <v>3153</v>
      </c>
      <c r="H116" s="20" t="s">
        <v>272</v>
      </c>
      <c r="I116" s="11" t="s">
        <v>3154</v>
      </c>
      <c r="J116" s="112"/>
      <c r="K116" s="11" t="s">
        <v>417</v>
      </c>
      <c r="L116" s="98" t="s">
        <v>418</v>
      </c>
      <c r="M116" s="98" t="s">
        <v>419</v>
      </c>
      <c r="N116" s="21" t="s">
        <v>196</v>
      </c>
      <c r="O116" s="21" t="s">
        <v>3113</v>
      </c>
      <c r="P116" s="21"/>
      <c r="Q116" s="7" t="s">
        <v>207</v>
      </c>
    </row>
    <row r="117" spans="4:17" ht="13.5" customHeight="1">
      <c r="D117" s="20"/>
      <c r="E117" s="20"/>
      <c r="F117" s="11" t="s">
        <v>182</v>
      </c>
      <c r="G117" s="11" t="s">
        <v>3153</v>
      </c>
      <c r="H117" s="20" t="s">
        <v>272</v>
      </c>
      <c r="I117" s="11" t="s">
        <v>3154</v>
      </c>
      <c r="J117" s="112"/>
      <c r="K117" s="11" t="s">
        <v>417</v>
      </c>
      <c r="L117" s="98" t="s">
        <v>426</v>
      </c>
      <c r="M117" s="98" t="s">
        <v>427</v>
      </c>
      <c r="N117" s="21" t="s">
        <v>196</v>
      </c>
      <c r="O117" s="21" t="s">
        <v>3113</v>
      </c>
      <c r="P117" s="21"/>
      <c r="Q117" s="7" t="s">
        <v>207</v>
      </c>
    </row>
    <row r="118" spans="4:17" ht="13.5" customHeight="1">
      <c r="D118" s="20"/>
      <c r="E118" s="20"/>
      <c r="F118" s="11" t="s">
        <v>182</v>
      </c>
      <c r="G118" s="11" t="s">
        <v>3153</v>
      </c>
      <c r="H118" s="20" t="s">
        <v>272</v>
      </c>
      <c r="I118" s="11" t="s">
        <v>3154</v>
      </c>
      <c r="J118" s="112"/>
      <c r="K118" s="11" t="s">
        <v>417</v>
      </c>
      <c r="L118" s="98" t="s">
        <v>433</v>
      </c>
      <c r="M118" s="98" t="s">
        <v>434</v>
      </c>
      <c r="N118" s="21" t="s">
        <v>196</v>
      </c>
      <c r="O118" s="21" t="s">
        <v>3113</v>
      </c>
      <c r="P118" s="21"/>
      <c r="Q118" s="7" t="s">
        <v>207</v>
      </c>
    </row>
    <row r="119" spans="4:17" ht="13.5" customHeight="1">
      <c r="D119" s="20"/>
      <c r="E119" s="20"/>
      <c r="F119" s="11" t="s">
        <v>182</v>
      </c>
      <c r="G119" s="11" t="s">
        <v>3153</v>
      </c>
      <c r="H119" s="20" t="s">
        <v>272</v>
      </c>
      <c r="I119" s="11" t="s">
        <v>3154</v>
      </c>
      <c r="J119" s="112"/>
      <c r="K119" s="11" t="s">
        <v>417</v>
      </c>
      <c r="L119" s="98" t="s">
        <v>439</v>
      </c>
      <c r="M119" s="98" t="s">
        <v>440</v>
      </c>
      <c r="N119" s="21" t="s">
        <v>196</v>
      </c>
      <c r="O119" s="21" t="s">
        <v>3113</v>
      </c>
      <c r="P119" s="21"/>
      <c r="Q119" s="7" t="s">
        <v>207</v>
      </c>
    </row>
    <row r="120" spans="4:17" ht="13.5" customHeight="1">
      <c r="D120" s="20"/>
      <c r="E120" s="20"/>
      <c r="F120" s="11" t="s">
        <v>182</v>
      </c>
      <c r="G120" s="11" t="s">
        <v>3153</v>
      </c>
      <c r="H120" s="20" t="s">
        <v>272</v>
      </c>
      <c r="I120" s="11" t="s">
        <v>3154</v>
      </c>
      <c r="J120" s="112"/>
      <c r="K120" s="11" t="s">
        <v>417</v>
      </c>
      <c r="L120" s="98" t="s">
        <v>446</v>
      </c>
      <c r="M120" s="98" t="s">
        <v>447</v>
      </c>
      <c r="N120" s="21" t="s">
        <v>196</v>
      </c>
      <c r="O120" s="21" t="s">
        <v>3113</v>
      </c>
      <c r="P120" s="21"/>
      <c r="Q120" s="7" t="s">
        <v>207</v>
      </c>
    </row>
    <row r="121" spans="4:17" ht="13.5" customHeight="1">
      <c r="D121" s="20"/>
      <c r="E121" s="20"/>
      <c r="F121" s="11" t="s">
        <v>182</v>
      </c>
      <c r="G121" s="11" t="s">
        <v>3153</v>
      </c>
      <c r="H121" s="20" t="s">
        <v>272</v>
      </c>
      <c r="I121" s="11" t="s">
        <v>3154</v>
      </c>
      <c r="J121" s="112"/>
      <c r="K121" s="11" t="s">
        <v>417</v>
      </c>
      <c r="L121" s="98" t="s">
        <v>452</v>
      </c>
      <c r="M121" s="98" t="s">
        <v>453</v>
      </c>
      <c r="N121" s="21" t="s">
        <v>196</v>
      </c>
      <c r="O121" s="21" t="s">
        <v>3113</v>
      </c>
      <c r="P121" s="21"/>
      <c r="Q121" s="7" t="s">
        <v>207</v>
      </c>
    </row>
    <row r="122" spans="4:17" ht="13.5" customHeight="1">
      <c r="D122" s="20"/>
      <c r="E122" s="20"/>
      <c r="F122" s="11" t="s">
        <v>182</v>
      </c>
      <c r="G122" s="11" t="s">
        <v>3153</v>
      </c>
      <c r="H122" s="20" t="s">
        <v>272</v>
      </c>
      <c r="I122" s="11" t="s">
        <v>3154</v>
      </c>
      <c r="J122" s="112"/>
      <c r="K122" s="11" t="s">
        <v>417</v>
      </c>
      <c r="L122" s="98" t="s">
        <v>456</v>
      </c>
      <c r="M122" s="98" t="s">
        <v>457</v>
      </c>
      <c r="N122" s="21" t="s">
        <v>196</v>
      </c>
      <c r="O122" s="21" t="s">
        <v>3113</v>
      </c>
      <c r="P122" s="21"/>
      <c r="Q122" s="7" t="s">
        <v>207</v>
      </c>
    </row>
    <row r="123" spans="4:17" ht="13.5" customHeight="1">
      <c r="D123" s="20"/>
      <c r="E123" s="20"/>
      <c r="F123" s="11" t="s">
        <v>182</v>
      </c>
      <c r="G123" s="11" t="s">
        <v>3153</v>
      </c>
      <c r="H123" s="20" t="s">
        <v>272</v>
      </c>
      <c r="I123" s="11" t="s">
        <v>3154</v>
      </c>
      <c r="J123" s="112"/>
      <c r="K123" s="11" t="s">
        <v>417</v>
      </c>
      <c r="L123" s="98" t="s">
        <v>460</v>
      </c>
      <c r="M123" s="98" t="s">
        <v>461</v>
      </c>
      <c r="N123" s="21" t="s">
        <v>196</v>
      </c>
      <c r="O123" s="21" t="s">
        <v>3113</v>
      </c>
      <c r="P123" s="21"/>
      <c r="Q123" s="7" t="s">
        <v>207</v>
      </c>
    </row>
    <row r="124" spans="4:17">
      <c r="L124" s="11"/>
    </row>
    <row r="125" spans="4:17" ht="14.25" customHeight="1">
      <c r="D125" s="80" t="s">
        <v>3155</v>
      </c>
      <c r="E125" s="81"/>
      <c r="F125" s="81"/>
      <c r="G125" s="81"/>
      <c r="H125" s="81"/>
      <c r="I125" s="81"/>
      <c r="J125" s="81"/>
      <c r="K125" s="81"/>
      <c r="L125" s="81"/>
      <c r="M125" s="81"/>
      <c r="N125" s="81"/>
      <c r="O125" s="81"/>
      <c r="P125" s="81"/>
      <c r="Q125" s="81"/>
    </row>
    <row r="126" spans="4:17" ht="13.5" customHeight="1">
      <c r="D126" s="15"/>
      <c r="E126" s="15"/>
      <c r="F126" s="113"/>
      <c r="G126" s="98"/>
      <c r="H126" s="98"/>
      <c r="I126" s="112"/>
      <c r="J126" s="112"/>
      <c r="K126" s="98"/>
      <c r="L126" s="98"/>
      <c r="M126" s="98"/>
      <c r="N126" s="23"/>
      <c r="O126" s="23"/>
      <c r="P126" s="23"/>
      <c r="Q126" s="15"/>
    </row>
    <row r="127" spans="4:17" ht="13.5" customHeight="1">
      <c r="D127" s="20"/>
      <c r="E127" s="20"/>
      <c r="F127" s="11" t="s">
        <v>182</v>
      </c>
      <c r="G127" s="11" t="s">
        <v>216</v>
      </c>
      <c r="H127" s="20" t="s">
        <v>272</v>
      </c>
      <c r="I127" s="11" t="s">
        <v>1616</v>
      </c>
      <c r="J127" s="112"/>
      <c r="K127" s="11" t="s">
        <v>417</v>
      </c>
      <c r="L127" s="98" t="s">
        <v>418</v>
      </c>
      <c r="M127" s="98" t="s">
        <v>419</v>
      </c>
      <c r="N127" s="21" t="s">
        <v>196</v>
      </c>
      <c r="O127" s="21" t="s">
        <v>3113</v>
      </c>
      <c r="P127" s="21"/>
      <c r="Q127" s="7" t="s">
        <v>207</v>
      </c>
    </row>
    <row r="128" spans="4:17" ht="13.5" customHeight="1">
      <c r="D128" s="20"/>
      <c r="E128" s="20"/>
      <c r="F128" s="11" t="s">
        <v>182</v>
      </c>
      <c r="G128" s="11" t="s">
        <v>216</v>
      </c>
      <c r="H128" s="20" t="s">
        <v>272</v>
      </c>
      <c r="I128" s="11" t="s">
        <v>1616</v>
      </c>
      <c r="J128" s="112"/>
      <c r="K128" s="11" t="s">
        <v>417</v>
      </c>
      <c r="L128" s="98" t="s">
        <v>426</v>
      </c>
      <c r="M128" s="98" t="s">
        <v>427</v>
      </c>
      <c r="N128" s="21" t="s">
        <v>196</v>
      </c>
      <c r="O128" s="21" t="s">
        <v>3113</v>
      </c>
      <c r="P128" s="21"/>
      <c r="Q128" s="7" t="s">
        <v>207</v>
      </c>
    </row>
    <row r="129" spans="3:17" ht="13.5" customHeight="1">
      <c r="D129" s="20"/>
      <c r="E129" s="20"/>
      <c r="F129" s="11" t="s">
        <v>182</v>
      </c>
      <c r="G129" s="11" t="s">
        <v>216</v>
      </c>
      <c r="H129" s="20" t="s">
        <v>272</v>
      </c>
      <c r="I129" s="11" t="s">
        <v>1616</v>
      </c>
      <c r="J129" s="112"/>
      <c r="K129" s="11" t="s">
        <v>417</v>
      </c>
      <c r="L129" s="98" t="s">
        <v>433</v>
      </c>
      <c r="M129" s="98" t="s">
        <v>434</v>
      </c>
      <c r="N129" s="21" t="s">
        <v>196</v>
      </c>
      <c r="O129" s="21" t="s">
        <v>3113</v>
      </c>
      <c r="P129" s="21"/>
      <c r="Q129" s="7" t="s">
        <v>207</v>
      </c>
    </row>
    <row r="130" spans="3:17" ht="13.5" customHeight="1">
      <c r="D130" s="20"/>
      <c r="E130" s="20"/>
      <c r="F130" s="11" t="s">
        <v>182</v>
      </c>
      <c r="G130" s="11" t="s">
        <v>216</v>
      </c>
      <c r="H130" s="20" t="s">
        <v>272</v>
      </c>
      <c r="I130" s="11" t="s">
        <v>1616</v>
      </c>
      <c r="J130" s="112"/>
      <c r="K130" s="11" t="s">
        <v>417</v>
      </c>
      <c r="L130" s="98" t="s">
        <v>439</v>
      </c>
      <c r="M130" s="98" t="s">
        <v>440</v>
      </c>
      <c r="N130" s="21" t="s">
        <v>196</v>
      </c>
      <c r="O130" s="21" t="s">
        <v>3113</v>
      </c>
      <c r="P130" s="21"/>
      <c r="Q130" s="7" t="s">
        <v>207</v>
      </c>
    </row>
    <row r="131" spans="3:17" ht="13.5" customHeight="1">
      <c r="D131" s="20"/>
      <c r="E131" s="20"/>
      <c r="F131" s="11" t="s">
        <v>182</v>
      </c>
      <c r="G131" s="11" t="s">
        <v>216</v>
      </c>
      <c r="H131" s="20" t="s">
        <v>272</v>
      </c>
      <c r="I131" s="11" t="s">
        <v>1616</v>
      </c>
      <c r="J131" s="112"/>
      <c r="K131" s="11" t="s">
        <v>417</v>
      </c>
      <c r="L131" s="98" t="s">
        <v>446</v>
      </c>
      <c r="M131" s="98" t="s">
        <v>447</v>
      </c>
      <c r="N131" s="21" t="s">
        <v>196</v>
      </c>
      <c r="O131" s="21" t="s">
        <v>3113</v>
      </c>
      <c r="P131" s="21"/>
      <c r="Q131" s="7" t="s">
        <v>207</v>
      </c>
    </row>
    <row r="132" spans="3:17" ht="13.5" customHeight="1">
      <c r="D132" s="20"/>
      <c r="E132" s="20"/>
      <c r="F132" s="11" t="s">
        <v>182</v>
      </c>
      <c r="G132" s="11" t="s">
        <v>216</v>
      </c>
      <c r="H132" s="20" t="s">
        <v>272</v>
      </c>
      <c r="I132" s="11" t="s">
        <v>1616</v>
      </c>
      <c r="J132" s="112"/>
      <c r="K132" s="11" t="s">
        <v>417</v>
      </c>
      <c r="L132" s="98" t="s">
        <v>452</v>
      </c>
      <c r="M132" s="98" t="s">
        <v>453</v>
      </c>
      <c r="N132" s="21" t="s">
        <v>196</v>
      </c>
      <c r="O132" s="21" t="s">
        <v>3113</v>
      </c>
      <c r="P132" s="21"/>
      <c r="Q132" s="7" t="s">
        <v>207</v>
      </c>
    </row>
    <row r="133" spans="3:17" ht="13.5" customHeight="1">
      <c r="D133" s="20"/>
      <c r="E133" s="20"/>
      <c r="F133" s="11" t="s">
        <v>182</v>
      </c>
      <c r="G133" s="11" t="s">
        <v>216</v>
      </c>
      <c r="H133" s="20" t="s">
        <v>272</v>
      </c>
      <c r="I133" s="11" t="s">
        <v>1616</v>
      </c>
      <c r="J133" s="112"/>
      <c r="K133" s="11" t="s">
        <v>417</v>
      </c>
      <c r="L133" s="98" t="s">
        <v>456</v>
      </c>
      <c r="M133" s="98" t="s">
        <v>457</v>
      </c>
      <c r="N133" s="21" t="s">
        <v>196</v>
      </c>
      <c r="O133" s="21" t="s">
        <v>3113</v>
      </c>
      <c r="P133" s="21"/>
      <c r="Q133" s="7" t="s">
        <v>207</v>
      </c>
    </row>
    <row r="134" spans="3:17" ht="13.5" customHeight="1">
      <c r="D134" s="20"/>
      <c r="E134" s="20"/>
      <c r="F134" s="11" t="s">
        <v>182</v>
      </c>
      <c r="G134" s="11" t="s">
        <v>216</v>
      </c>
      <c r="H134" s="20" t="s">
        <v>272</v>
      </c>
      <c r="I134" s="11" t="s">
        <v>1616</v>
      </c>
      <c r="J134" s="112"/>
      <c r="K134" s="11" t="s">
        <v>417</v>
      </c>
      <c r="L134" s="98" t="s">
        <v>460</v>
      </c>
      <c r="M134" s="98" t="s">
        <v>461</v>
      </c>
      <c r="N134" s="21" t="s">
        <v>196</v>
      </c>
      <c r="O134" s="21" t="s">
        <v>3113</v>
      </c>
      <c r="P134" s="21"/>
      <c r="Q134" s="7" t="s">
        <v>207</v>
      </c>
    </row>
    <row r="135" spans="3:17">
      <c r="L135" s="11"/>
    </row>
    <row r="136" spans="3:17">
      <c r="C136" s="34" t="s">
        <v>3114</v>
      </c>
      <c r="D136" s="34"/>
      <c r="E136" s="33"/>
      <c r="F136" s="33"/>
      <c r="G136" s="33"/>
      <c r="H136" s="33"/>
      <c r="I136" s="33"/>
      <c r="J136" s="33"/>
      <c r="K136" s="33"/>
      <c r="L136" s="33"/>
      <c r="M136" s="33"/>
      <c r="N136" s="33"/>
      <c r="O136" s="33"/>
      <c r="P136" s="33"/>
      <c r="Q136" s="33"/>
    </row>
    <row r="137" spans="3:17">
      <c r="C137" s="12"/>
      <c r="D137" s="12"/>
      <c r="E137" s="12"/>
      <c r="F137" s="114"/>
      <c r="G137" s="98"/>
      <c r="H137" s="98"/>
      <c r="I137" s="98"/>
      <c r="J137" s="98"/>
      <c r="K137" s="98"/>
      <c r="L137" s="98"/>
      <c r="M137" s="98"/>
      <c r="N137" s="22"/>
      <c r="O137" s="22"/>
      <c r="P137" s="22"/>
      <c r="Q137" s="15"/>
    </row>
    <row r="138" spans="3:17" ht="14.25" customHeight="1">
      <c r="C138" s="12"/>
      <c r="D138" s="80" t="s">
        <v>466</v>
      </c>
      <c r="E138" s="81"/>
      <c r="F138" s="81"/>
      <c r="G138" s="81"/>
      <c r="H138" s="81"/>
      <c r="I138" s="81"/>
      <c r="J138" s="81"/>
      <c r="K138" s="81"/>
      <c r="L138" s="81"/>
      <c r="M138" s="81"/>
      <c r="N138" s="81"/>
      <c r="O138" s="81"/>
      <c r="P138" s="81"/>
      <c r="Q138" s="81"/>
    </row>
    <row r="139" spans="3:17">
      <c r="C139" s="12"/>
      <c r="D139" s="12"/>
      <c r="E139" s="12"/>
      <c r="F139" s="114"/>
      <c r="G139" s="98"/>
      <c r="H139" s="98"/>
      <c r="I139" s="98"/>
      <c r="J139" s="98"/>
      <c r="K139" s="98"/>
      <c r="L139" s="98"/>
      <c r="M139" s="98"/>
      <c r="N139" s="22"/>
      <c r="O139" s="22"/>
      <c r="P139" s="22"/>
      <c r="Q139" s="15"/>
    </row>
    <row r="140" spans="3:17" ht="14.9" customHeight="1">
      <c r="D140" s="20"/>
      <c r="E140" s="20"/>
      <c r="F140" s="11" t="s">
        <v>182</v>
      </c>
      <c r="G140" s="11" t="s">
        <v>466</v>
      </c>
      <c r="H140" s="20" t="s">
        <v>421</v>
      </c>
      <c r="I140" s="11" t="s">
        <v>2630</v>
      </c>
      <c r="J140" s="98"/>
      <c r="K140" s="11" t="s">
        <v>245</v>
      </c>
      <c r="L140" s="20" t="s">
        <v>418</v>
      </c>
      <c r="M140" s="26" t="s">
        <v>477</v>
      </c>
      <c r="N140" s="21" t="s">
        <v>196</v>
      </c>
      <c r="O140" s="21" t="s">
        <v>3114</v>
      </c>
      <c r="P140" s="21"/>
      <c r="Q140" s="7" t="s">
        <v>207</v>
      </c>
    </row>
    <row r="141" spans="3:17" ht="13.5" customHeight="1">
      <c r="D141" s="20"/>
      <c r="E141" s="20"/>
      <c r="F141" s="11" t="s">
        <v>182</v>
      </c>
      <c r="G141" s="11" t="s">
        <v>466</v>
      </c>
      <c r="H141" s="20" t="s">
        <v>421</v>
      </c>
      <c r="I141" s="11" t="s">
        <v>2630</v>
      </c>
      <c r="J141" s="112"/>
      <c r="K141" s="11" t="s">
        <v>245</v>
      </c>
      <c r="L141" s="26" t="s">
        <v>426</v>
      </c>
      <c r="M141" s="26" t="s">
        <v>3118</v>
      </c>
      <c r="N141" s="21" t="s">
        <v>196</v>
      </c>
      <c r="O141" s="21" t="s">
        <v>3114</v>
      </c>
      <c r="P141" s="21"/>
      <c r="Q141" s="7" t="s">
        <v>207</v>
      </c>
    </row>
    <row r="142" spans="3:17" ht="13.5" customHeight="1">
      <c r="D142" s="20"/>
      <c r="E142" s="20"/>
      <c r="F142" s="11" t="s">
        <v>182</v>
      </c>
      <c r="G142" s="11" t="s">
        <v>466</v>
      </c>
      <c r="H142" s="20" t="s">
        <v>421</v>
      </c>
      <c r="I142" s="11" t="s">
        <v>2630</v>
      </c>
      <c r="J142" s="112"/>
      <c r="K142" s="11" t="s">
        <v>245</v>
      </c>
      <c r="L142" s="26" t="s">
        <v>433</v>
      </c>
      <c r="M142" s="26" t="s">
        <v>3119</v>
      </c>
      <c r="N142" s="21" t="s">
        <v>196</v>
      </c>
      <c r="O142" s="21" t="s">
        <v>3114</v>
      </c>
      <c r="P142" s="21"/>
      <c r="Q142" s="7" t="s">
        <v>207</v>
      </c>
    </row>
    <row r="143" spans="3:17" ht="13.5" customHeight="1">
      <c r="D143" s="20"/>
      <c r="E143" s="20"/>
      <c r="F143" s="11" t="s">
        <v>182</v>
      </c>
      <c r="G143" s="11" t="s">
        <v>466</v>
      </c>
      <c r="H143" s="20" t="s">
        <v>421</v>
      </c>
      <c r="I143" s="11" t="s">
        <v>2630</v>
      </c>
      <c r="J143" s="112"/>
      <c r="K143" s="11" t="s">
        <v>245</v>
      </c>
      <c r="L143" s="26" t="s">
        <v>439</v>
      </c>
      <c r="M143" s="26" t="s">
        <v>480</v>
      </c>
      <c r="N143" s="21" t="s">
        <v>196</v>
      </c>
      <c r="O143" s="21" t="s">
        <v>3114</v>
      </c>
      <c r="P143" s="21"/>
      <c r="Q143" s="7" t="s">
        <v>207</v>
      </c>
    </row>
    <row r="144" spans="3:17" ht="13.5" customHeight="1">
      <c r="D144" s="20"/>
      <c r="E144" s="20"/>
      <c r="F144" s="11" t="s">
        <v>182</v>
      </c>
      <c r="G144" s="11" t="s">
        <v>466</v>
      </c>
      <c r="H144" s="20" t="s">
        <v>421</v>
      </c>
      <c r="I144" s="11" t="s">
        <v>2630</v>
      </c>
      <c r="J144" s="112"/>
      <c r="K144" s="11" t="s">
        <v>245</v>
      </c>
      <c r="L144" s="26" t="s">
        <v>446</v>
      </c>
      <c r="M144" s="26" t="s">
        <v>481</v>
      </c>
      <c r="N144" s="21" t="s">
        <v>196</v>
      </c>
      <c r="O144" s="21" t="s">
        <v>3114</v>
      </c>
      <c r="P144" s="21"/>
      <c r="Q144" s="7" t="s">
        <v>207</v>
      </c>
    </row>
    <row r="145" spans="4:17" ht="13.5" customHeight="1">
      <c r="D145" s="20"/>
      <c r="E145" s="20"/>
      <c r="F145" s="11" t="s">
        <v>182</v>
      </c>
      <c r="G145" s="11" t="s">
        <v>466</v>
      </c>
      <c r="H145" s="20" t="s">
        <v>421</v>
      </c>
      <c r="I145" s="11" t="s">
        <v>2630</v>
      </c>
      <c r="J145" s="112"/>
      <c r="K145" s="11" t="s">
        <v>245</v>
      </c>
      <c r="L145" s="26" t="s">
        <v>452</v>
      </c>
      <c r="M145" s="26" t="s">
        <v>3136</v>
      </c>
      <c r="N145" s="21" t="s">
        <v>196</v>
      </c>
      <c r="O145" s="21" t="s">
        <v>3114</v>
      </c>
      <c r="P145" s="21"/>
      <c r="Q145" s="7" t="s">
        <v>207</v>
      </c>
    </row>
    <row r="146" spans="4:17" ht="13.5" customHeight="1">
      <c r="D146" s="20"/>
      <c r="E146" s="20"/>
      <c r="F146" s="11" t="s">
        <v>182</v>
      </c>
      <c r="G146" s="11" t="s">
        <v>466</v>
      </c>
      <c r="H146" s="20" t="s">
        <v>421</v>
      </c>
      <c r="I146" s="11" t="s">
        <v>2630</v>
      </c>
      <c r="J146" s="112"/>
      <c r="K146" s="11" t="s">
        <v>245</v>
      </c>
      <c r="L146" s="26" t="s">
        <v>456</v>
      </c>
      <c r="M146" s="26" t="s">
        <v>3137</v>
      </c>
      <c r="N146" s="21" t="s">
        <v>196</v>
      </c>
      <c r="O146" s="21" t="s">
        <v>3114</v>
      </c>
      <c r="P146" s="21"/>
      <c r="Q146" s="7" t="s">
        <v>207</v>
      </c>
    </row>
    <row r="147" spans="4:17" ht="13.5" customHeight="1">
      <c r="D147" s="20"/>
      <c r="E147" s="20"/>
      <c r="F147" s="11" t="s">
        <v>182</v>
      </c>
      <c r="G147" s="11" t="s">
        <v>466</v>
      </c>
      <c r="H147" s="20" t="s">
        <v>421</v>
      </c>
      <c r="I147" s="11" t="s">
        <v>2630</v>
      </c>
      <c r="J147" s="112"/>
      <c r="K147" s="11" t="s">
        <v>245</v>
      </c>
      <c r="L147" s="26" t="s">
        <v>460</v>
      </c>
      <c r="M147" s="26" t="s">
        <v>3146</v>
      </c>
      <c r="N147" s="21" t="s">
        <v>196</v>
      </c>
      <c r="O147" s="21" t="s">
        <v>3114</v>
      </c>
      <c r="P147" s="21"/>
      <c r="Q147" s="7" t="s">
        <v>207</v>
      </c>
    </row>
    <row r="148" spans="4:17" ht="13.5" customHeight="1">
      <c r="D148" s="20"/>
      <c r="E148" s="20"/>
      <c r="F148" s="11" t="s">
        <v>182</v>
      </c>
      <c r="G148" s="11" t="s">
        <v>466</v>
      </c>
      <c r="H148" s="20" t="s">
        <v>421</v>
      </c>
      <c r="I148" s="11" t="s">
        <v>2630</v>
      </c>
      <c r="J148" s="112"/>
      <c r="K148" s="11" t="s">
        <v>245</v>
      </c>
      <c r="L148" s="26" t="s">
        <v>1605</v>
      </c>
      <c r="M148" s="26" t="s">
        <v>485</v>
      </c>
      <c r="N148" s="21" t="s">
        <v>196</v>
      </c>
      <c r="O148" s="21" t="s">
        <v>3114</v>
      </c>
      <c r="P148" s="21"/>
      <c r="Q148" s="7" t="s">
        <v>207</v>
      </c>
    </row>
    <row r="149" spans="4:17" ht="13.5" customHeight="1">
      <c r="D149" s="15"/>
      <c r="E149" s="15"/>
      <c r="F149" s="113"/>
      <c r="G149" s="98"/>
      <c r="H149" s="98"/>
      <c r="I149" s="112"/>
      <c r="J149" s="112"/>
      <c r="K149" s="98"/>
      <c r="L149" s="98"/>
      <c r="M149" s="98"/>
      <c r="N149" s="23"/>
      <c r="O149" s="23"/>
      <c r="P149" s="23"/>
      <c r="Q149" s="15"/>
    </row>
    <row r="150" spans="4:17" ht="14.25" customHeight="1">
      <c r="D150" s="80" t="s">
        <v>3149</v>
      </c>
      <c r="E150" s="81"/>
      <c r="F150" s="81"/>
      <c r="G150" s="81"/>
      <c r="H150" s="81"/>
      <c r="I150" s="81"/>
      <c r="J150" s="81"/>
      <c r="K150" s="81"/>
      <c r="L150" s="81"/>
      <c r="M150" s="81"/>
      <c r="N150" s="81"/>
      <c r="O150" s="81"/>
      <c r="P150" s="81"/>
      <c r="Q150" s="81"/>
    </row>
    <row r="151" spans="4:17" ht="13.5" customHeight="1">
      <c r="D151" s="15"/>
      <c r="E151" s="15"/>
      <c r="F151" s="113"/>
      <c r="G151" s="98"/>
      <c r="H151" s="98"/>
      <c r="I151" s="98"/>
      <c r="J151" s="112"/>
      <c r="K151" s="112"/>
      <c r="L151" s="98"/>
      <c r="M151" s="98"/>
      <c r="N151" s="23"/>
      <c r="O151" s="23"/>
      <c r="P151" s="23"/>
      <c r="Q151" s="15"/>
    </row>
    <row r="152" spans="4:17" ht="13.5" customHeight="1">
      <c r="D152" s="20"/>
      <c r="E152" s="20"/>
      <c r="F152" s="11" t="s">
        <v>182</v>
      </c>
      <c r="G152" s="11" t="s">
        <v>221</v>
      </c>
      <c r="H152" s="20" t="s">
        <v>421</v>
      </c>
      <c r="I152" s="11" t="s">
        <v>221</v>
      </c>
      <c r="J152" s="112" t="s">
        <v>449</v>
      </c>
      <c r="K152" s="11" t="s">
        <v>245</v>
      </c>
      <c r="L152" s="20" t="s">
        <v>418</v>
      </c>
      <c r="M152" s="26" t="s">
        <v>477</v>
      </c>
      <c r="N152" s="21" t="s">
        <v>196</v>
      </c>
      <c r="O152" s="21" t="s">
        <v>3114</v>
      </c>
      <c r="P152" s="21"/>
      <c r="Q152" s="7" t="s">
        <v>207</v>
      </c>
    </row>
    <row r="153" spans="4:17" ht="13.5" customHeight="1">
      <c r="D153" s="20"/>
      <c r="E153" s="20"/>
      <c r="F153" s="11" t="s">
        <v>182</v>
      </c>
      <c r="G153" s="11" t="s">
        <v>221</v>
      </c>
      <c r="H153" s="20" t="s">
        <v>421</v>
      </c>
      <c r="I153" s="11" t="s">
        <v>221</v>
      </c>
      <c r="J153" s="112" t="s">
        <v>449</v>
      </c>
      <c r="K153" s="11" t="s">
        <v>245</v>
      </c>
      <c r="L153" s="26" t="s">
        <v>426</v>
      </c>
      <c r="M153" s="26" t="s">
        <v>3118</v>
      </c>
      <c r="N153" s="21" t="s">
        <v>196</v>
      </c>
      <c r="O153" s="21" t="s">
        <v>3114</v>
      </c>
      <c r="P153" s="21"/>
      <c r="Q153" s="7" t="s">
        <v>207</v>
      </c>
    </row>
    <row r="154" spans="4:17" ht="13.5" customHeight="1">
      <c r="D154" s="20"/>
      <c r="E154" s="20"/>
      <c r="F154" s="11" t="s">
        <v>182</v>
      </c>
      <c r="G154" s="11" t="s">
        <v>221</v>
      </c>
      <c r="H154" s="20" t="s">
        <v>421</v>
      </c>
      <c r="I154" s="11" t="s">
        <v>221</v>
      </c>
      <c r="J154" s="112" t="s">
        <v>449</v>
      </c>
      <c r="K154" s="11" t="s">
        <v>245</v>
      </c>
      <c r="L154" s="26" t="s">
        <v>433</v>
      </c>
      <c r="M154" s="26" t="s">
        <v>3119</v>
      </c>
      <c r="N154" s="21" t="s">
        <v>196</v>
      </c>
      <c r="O154" s="21" t="s">
        <v>3114</v>
      </c>
      <c r="P154" s="21"/>
      <c r="Q154" s="7" t="s">
        <v>207</v>
      </c>
    </row>
    <row r="155" spans="4:17" ht="13.5" customHeight="1">
      <c r="D155" s="20"/>
      <c r="E155" s="20"/>
      <c r="F155" s="11" t="s">
        <v>182</v>
      </c>
      <c r="G155" s="11" t="s">
        <v>221</v>
      </c>
      <c r="H155" s="20" t="s">
        <v>421</v>
      </c>
      <c r="I155" s="11" t="s">
        <v>221</v>
      </c>
      <c r="J155" s="112" t="s">
        <v>449</v>
      </c>
      <c r="K155" s="11" t="s">
        <v>245</v>
      </c>
      <c r="L155" s="26" t="s">
        <v>439</v>
      </c>
      <c r="M155" s="26" t="s">
        <v>480</v>
      </c>
      <c r="N155" s="21" t="s">
        <v>196</v>
      </c>
      <c r="O155" s="21" t="s">
        <v>3114</v>
      </c>
      <c r="P155" s="21"/>
      <c r="Q155" s="7" t="s">
        <v>207</v>
      </c>
    </row>
    <row r="156" spans="4:17" ht="13.5" customHeight="1">
      <c r="D156" s="20"/>
      <c r="E156" s="20"/>
      <c r="F156" s="11" t="s">
        <v>182</v>
      </c>
      <c r="G156" s="11" t="s">
        <v>221</v>
      </c>
      <c r="H156" s="20" t="s">
        <v>421</v>
      </c>
      <c r="I156" s="11" t="s">
        <v>221</v>
      </c>
      <c r="J156" s="112" t="s">
        <v>449</v>
      </c>
      <c r="K156" s="11" t="s">
        <v>245</v>
      </c>
      <c r="L156" s="26" t="s">
        <v>446</v>
      </c>
      <c r="M156" s="26" t="s">
        <v>481</v>
      </c>
      <c r="N156" s="21" t="s">
        <v>196</v>
      </c>
      <c r="O156" s="21" t="s">
        <v>3114</v>
      </c>
      <c r="P156" s="21"/>
      <c r="Q156" s="7" t="s">
        <v>207</v>
      </c>
    </row>
    <row r="157" spans="4:17" ht="13.5" customHeight="1">
      <c r="D157" s="20"/>
      <c r="E157" s="20"/>
      <c r="F157" s="11" t="s">
        <v>182</v>
      </c>
      <c r="G157" s="11" t="s">
        <v>221</v>
      </c>
      <c r="H157" s="20" t="s">
        <v>421</v>
      </c>
      <c r="I157" s="11" t="s">
        <v>221</v>
      </c>
      <c r="J157" s="112" t="s">
        <v>449</v>
      </c>
      <c r="K157" s="11" t="s">
        <v>245</v>
      </c>
      <c r="L157" s="26" t="s">
        <v>452</v>
      </c>
      <c r="M157" s="26" t="s">
        <v>3136</v>
      </c>
      <c r="N157" s="21" t="s">
        <v>196</v>
      </c>
      <c r="O157" s="21" t="s">
        <v>3114</v>
      </c>
      <c r="P157" s="21"/>
      <c r="Q157" s="7" t="s">
        <v>207</v>
      </c>
    </row>
    <row r="158" spans="4:17" ht="13.5" customHeight="1">
      <c r="D158" s="20"/>
      <c r="E158" s="20"/>
      <c r="F158" s="11" t="s">
        <v>182</v>
      </c>
      <c r="G158" s="11" t="s">
        <v>221</v>
      </c>
      <c r="H158" s="20" t="s">
        <v>421</v>
      </c>
      <c r="I158" s="11" t="s">
        <v>221</v>
      </c>
      <c r="J158" s="112" t="s">
        <v>449</v>
      </c>
      <c r="K158" s="11" t="s">
        <v>245</v>
      </c>
      <c r="L158" s="26" t="s">
        <v>456</v>
      </c>
      <c r="M158" s="26" t="s">
        <v>3137</v>
      </c>
      <c r="N158" s="21" t="s">
        <v>196</v>
      </c>
      <c r="O158" s="21" t="s">
        <v>3114</v>
      </c>
      <c r="P158" s="21"/>
      <c r="Q158" s="7" t="s">
        <v>207</v>
      </c>
    </row>
    <row r="159" spans="4:17" ht="13.5" customHeight="1">
      <c r="D159" s="20"/>
      <c r="E159" s="20"/>
      <c r="F159" s="11" t="s">
        <v>182</v>
      </c>
      <c r="G159" s="11" t="s">
        <v>221</v>
      </c>
      <c r="H159" s="20" t="s">
        <v>421</v>
      </c>
      <c r="I159" s="11" t="s">
        <v>221</v>
      </c>
      <c r="J159" s="112" t="s">
        <v>449</v>
      </c>
      <c r="K159" s="11" t="s">
        <v>245</v>
      </c>
      <c r="L159" s="26" t="s">
        <v>460</v>
      </c>
      <c r="M159" s="26" t="s">
        <v>3146</v>
      </c>
      <c r="N159" s="21" t="s">
        <v>196</v>
      </c>
      <c r="O159" s="21" t="s">
        <v>3114</v>
      </c>
      <c r="P159" s="21"/>
      <c r="Q159" s="7" t="s">
        <v>207</v>
      </c>
    </row>
    <row r="160" spans="4:17" ht="13.5" customHeight="1">
      <c r="D160" s="20"/>
      <c r="E160" s="20"/>
      <c r="F160" s="11" t="s">
        <v>182</v>
      </c>
      <c r="G160" s="11" t="s">
        <v>221</v>
      </c>
      <c r="H160" s="20" t="s">
        <v>421</v>
      </c>
      <c r="I160" s="11" t="s">
        <v>221</v>
      </c>
      <c r="J160" s="112" t="s">
        <v>449</v>
      </c>
      <c r="K160" s="11" t="s">
        <v>245</v>
      </c>
      <c r="L160" s="26" t="s">
        <v>1605</v>
      </c>
      <c r="M160" s="26" t="s">
        <v>485</v>
      </c>
      <c r="N160" s="21" t="s">
        <v>196</v>
      </c>
      <c r="O160" s="21" t="s">
        <v>3114</v>
      </c>
      <c r="P160" s="21"/>
      <c r="Q160" s="7" t="s">
        <v>207</v>
      </c>
    </row>
    <row r="162" spans="4:17" ht="14.25" customHeight="1">
      <c r="D162" s="80" t="s">
        <v>3150</v>
      </c>
      <c r="E162" s="81"/>
      <c r="F162" s="81"/>
      <c r="G162" s="81"/>
      <c r="H162" s="81"/>
      <c r="I162" s="81"/>
      <c r="J162" s="81"/>
      <c r="K162" s="81"/>
      <c r="L162" s="81"/>
      <c r="M162" s="81"/>
      <c r="N162" s="81"/>
      <c r="O162" s="81"/>
      <c r="P162" s="81"/>
      <c r="Q162" s="81"/>
    </row>
    <row r="163" spans="4:17">
      <c r="J163" s="112"/>
      <c r="K163" s="112"/>
      <c r="L163" s="11"/>
    </row>
    <row r="164" spans="4:17" ht="13.5" customHeight="1">
      <c r="D164" s="20"/>
      <c r="E164" s="20"/>
      <c r="F164" s="11" t="s">
        <v>182</v>
      </c>
      <c r="G164" s="11" t="s">
        <v>216</v>
      </c>
      <c r="H164" s="20" t="s">
        <v>421</v>
      </c>
      <c r="I164" s="11" t="s">
        <v>3151</v>
      </c>
      <c r="J164" s="112"/>
      <c r="K164" s="112" t="s">
        <v>245</v>
      </c>
      <c r="L164" s="20" t="s">
        <v>418</v>
      </c>
      <c r="M164" s="26" t="s">
        <v>477</v>
      </c>
      <c r="N164" s="21" t="s">
        <v>196</v>
      </c>
      <c r="O164" s="21" t="s">
        <v>3114</v>
      </c>
      <c r="P164" s="21"/>
      <c r="Q164" s="7" t="s">
        <v>207</v>
      </c>
    </row>
    <row r="165" spans="4:17" ht="13.5" customHeight="1">
      <c r="D165" s="20"/>
      <c r="E165" s="20"/>
      <c r="F165" s="11" t="s">
        <v>182</v>
      </c>
      <c r="G165" s="11" t="s">
        <v>216</v>
      </c>
      <c r="H165" s="20" t="s">
        <v>421</v>
      </c>
      <c r="I165" s="11" t="s">
        <v>3151</v>
      </c>
      <c r="J165" s="112"/>
      <c r="K165" s="112" t="s">
        <v>245</v>
      </c>
      <c r="L165" s="26" t="s">
        <v>426</v>
      </c>
      <c r="M165" s="26" t="s">
        <v>3118</v>
      </c>
      <c r="N165" s="21" t="s">
        <v>196</v>
      </c>
      <c r="O165" s="21" t="s">
        <v>3114</v>
      </c>
      <c r="P165" s="21"/>
      <c r="Q165" s="7" t="s">
        <v>207</v>
      </c>
    </row>
    <row r="166" spans="4:17" ht="13.5" customHeight="1">
      <c r="D166" s="20"/>
      <c r="E166" s="20"/>
      <c r="F166" s="11" t="s">
        <v>182</v>
      </c>
      <c r="G166" s="11" t="s">
        <v>216</v>
      </c>
      <c r="H166" s="20" t="s">
        <v>421</v>
      </c>
      <c r="I166" s="11" t="s">
        <v>3151</v>
      </c>
      <c r="J166" s="112"/>
      <c r="K166" s="112" t="s">
        <v>245</v>
      </c>
      <c r="L166" s="26" t="s">
        <v>433</v>
      </c>
      <c r="M166" s="26" t="s">
        <v>3119</v>
      </c>
      <c r="N166" s="21" t="s">
        <v>196</v>
      </c>
      <c r="O166" s="21" t="s">
        <v>3114</v>
      </c>
      <c r="P166" s="21"/>
      <c r="Q166" s="7" t="s">
        <v>207</v>
      </c>
    </row>
    <row r="167" spans="4:17" ht="13.5" customHeight="1">
      <c r="D167" s="20"/>
      <c r="E167" s="20"/>
      <c r="F167" s="11" t="s">
        <v>182</v>
      </c>
      <c r="G167" s="11" t="s">
        <v>216</v>
      </c>
      <c r="H167" s="20" t="s">
        <v>421</v>
      </c>
      <c r="I167" s="11" t="s">
        <v>3151</v>
      </c>
      <c r="J167" s="112"/>
      <c r="K167" s="112" t="s">
        <v>245</v>
      </c>
      <c r="L167" s="26" t="s">
        <v>439</v>
      </c>
      <c r="M167" s="26" t="s">
        <v>480</v>
      </c>
      <c r="N167" s="21" t="s">
        <v>196</v>
      </c>
      <c r="O167" s="21" t="s">
        <v>3114</v>
      </c>
      <c r="P167" s="21"/>
      <c r="Q167" s="7" t="s">
        <v>207</v>
      </c>
    </row>
    <row r="168" spans="4:17" ht="13.5" customHeight="1">
      <c r="D168" s="20"/>
      <c r="E168" s="20"/>
      <c r="F168" s="11" t="s">
        <v>182</v>
      </c>
      <c r="G168" s="11" t="s">
        <v>216</v>
      </c>
      <c r="H168" s="20" t="s">
        <v>421</v>
      </c>
      <c r="I168" s="11" t="s">
        <v>3151</v>
      </c>
      <c r="J168" s="112"/>
      <c r="K168" s="112" t="s">
        <v>245</v>
      </c>
      <c r="L168" s="26" t="s">
        <v>446</v>
      </c>
      <c r="M168" s="26" t="s">
        <v>481</v>
      </c>
      <c r="N168" s="21" t="s">
        <v>196</v>
      </c>
      <c r="O168" s="21" t="s">
        <v>3114</v>
      </c>
      <c r="P168" s="21"/>
      <c r="Q168" s="7" t="s">
        <v>207</v>
      </c>
    </row>
    <row r="169" spans="4:17" ht="13.5" customHeight="1">
      <c r="D169" s="20"/>
      <c r="E169" s="20"/>
      <c r="F169" s="11" t="s">
        <v>182</v>
      </c>
      <c r="G169" s="11" t="s">
        <v>216</v>
      </c>
      <c r="H169" s="20" t="s">
        <v>421</v>
      </c>
      <c r="I169" s="11" t="s">
        <v>3151</v>
      </c>
      <c r="J169" s="112"/>
      <c r="K169" s="112" t="s">
        <v>245</v>
      </c>
      <c r="L169" s="26" t="s">
        <v>452</v>
      </c>
      <c r="M169" s="26" t="s">
        <v>3136</v>
      </c>
      <c r="N169" s="21" t="s">
        <v>196</v>
      </c>
      <c r="O169" s="21" t="s">
        <v>3114</v>
      </c>
      <c r="P169" s="21"/>
      <c r="Q169" s="7" t="s">
        <v>207</v>
      </c>
    </row>
    <row r="170" spans="4:17" ht="13.5" customHeight="1">
      <c r="D170" s="20"/>
      <c r="E170" s="20"/>
      <c r="F170" s="11" t="s">
        <v>182</v>
      </c>
      <c r="G170" s="11" t="s">
        <v>216</v>
      </c>
      <c r="H170" s="20" t="s">
        <v>421</v>
      </c>
      <c r="I170" s="11" t="s">
        <v>3151</v>
      </c>
      <c r="J170" s="112"/>
      <c r="K170" s="112" t="s">
        <v>245</v>
      </c>
      <c r="L170" s="26" t="s">
        <v>456</v>
      </c>
      <c r="M170" s="26" t="s">
        <v>3137</v>
      </c>
      <c r="N170" s="21" t="s">
        <v>196</v>
      </c>
      <c r="O170" s="21" t="s">
        <v>3114</v>
      </c>
      <c r="P170" s="21"/>
      <c r="Q170" s="7" t="s">
        <v>207</v>
      </c>
    </row>
    <row r="171" spans="4:17" ht="13.5" customHeight="1">
      <c r="D171" s="20"/>
      <c r="E171" s="20"/>
      <c r="F171" s="11" t="s">
        <v>182</v>
      </c>
      <c r="G171" s="11" t="s">
        <v>216</v>
      </c>
      <c r="H171" s="20" t="s">
        <v>421</v>
      </c>
      <c r="I171" s="11" t="s">
        <v>3151</v>
      </c>
      <c r="J171" s="112"/>
      <c r="K171" s="112" t="s">
        <v>245</v>
      </c>
      <c r="L171" s="26" t="s">
        <v>460</v>
      </c>
      <c r="M171" s="26" t="s">
        <v>3146</v>
      </c>
      <c r="N171" s="21" t="s">
        <v>196</v>
      </c>
      <c r="O171" s="21" t="s">
        <v>3114</v>
      </c>
      <c r="P171" s="21"/>
      <c r="Q171" s="7" t="s">
        <v>207</v>
      </c>
    </row>
    <row r="172" spans="4:17" ht="13.5" customHeight="1">
      <c r="D172" s="20"/>
      <c r="E172" s="20"/>
      <c r="F172" s="11" t="s">
        <v>182</v>
      </c>
      <c r="G172" s="11" t="s">
        <v>216</v>
      </c>
      <c r="H172" s="20" t="s">
        <v>421</v>
      </c>
      <c r="I172" s="11" t="s">
        <v>3151</v>
      </c>
      <c r="J172" s="112"/>
      <c r="K172" s="112" t="s">
        <v>245</v>
      </c>
      <c r="L172" s="26" t="s">
        <v>1605</v>
      </c>
      <c r="M172" s="26" t="s">
        <v>485</v>
      </c>
      <c r="N172" s="21" t="s">
        <v>196</v>
      </c>
      <c r="O172" s="21" t="s">
        <v>3114</v>
      </c>
      <c r="P172" s="21"/>
      <c r="Q172" s="7" t="s">
        <v>207</v>
      </c>
    </row>
    <row r="173" spans="4:17">
      <c r="J173" s="112"/>
      <c r="K173" s="112"/>
      <c r="L173" s="11"/>
    </row>
    <row r="174" spans="4:17" ht="14.25" customHeight="1">
      <c r="D174" s="80" t="s">
        <v>3152</v>
      </c>
      <c r="E174" s="81"/>
      <c r="F174" s="81"/>
      <c r="G174" s="81"/>
      <c r="H174" s="81"/>
      <c r="I174" s="81"/>
      <c r="J174" s="81"/>
      <c r="K174" s="81"/>
      <c r="L174" s="81"/>
      <c r="M174" s="81"/>
      <c r="N174" s="81"/>
      <c r="O174" s="81"/>
      <c r="P174" s="81"/>
      <c r="Q174" s="81"/>
    </row>
    <row r="175" spans="4:17" ht="13.5" customHeight="1">
      <c r="D175" s="15"/>
      <c r="E175" s="15"/>
      <c r="F175" s="113"/>
      <c r="G175" s="98"/>
      <c r="H175" s="98"/>
      <c r="I175" s="112"/>
      <c r="J175" s="112"/>
      <c r="K175" s="98"/>
      <c r="L175" s="98"/>
      <c r="M175" s="98"/>
      <c r="N175" s="23"/>
      <c r="O175" s="23"/>
      <c r="P175" s="23"/>
      <c r="Q175" s="15"/>
    </row>
    <row r="176" spans="4:17" ht="13.5" customHeight="1">
      <c r="D176" s="20"/>
      <c r="E176" s="20"/>
      <c r="F176" s="11" t="s">
        <v>182</v>
      </c>
      <c r="G176" s="11" t="s">
        <v>3153</v>
      </c>
      <c r="H176" s="20" t="s">
        <v>421</v>
      </c>
      <c r="I176" s="11" t="s">
        <v>3154</v>
      </c>
      <c r="J176" s="112"/>
      <c r="K176" s="11" t="s">
        <v>245</v>
      </c>
      <c r="L176" s="20" t="s">
        <v>418</v>
      </c>
      <c r="M176" s="26" t="s">
        <v>477</v>
      </c>
      <c r="N176" s="21" t="s">
        <v>196</v>
      </c>
      <c r="O176" s="21" t="s">
        <v>3114</v>
      </c>
      <c r="P176" s="21"/>
      <c r="Q176" s="7" t="s">
        <v>207</v>
      </c>
    </row>
    <row r="177" spans="4:17" ht="13.5" customHeight="1">
      <c r="D177" s="20"/>
      <c r="E177" s="20"/>
      <c r="F177" s="11" t="s">
        <v>182</v>
      </c>
      <c r="G177" s="11" t="s">
        <v>3153</v>
      </c>
      <c r="H177" s="20" t="s">
        <v>421</v>
      </c>
      <c r="I177" s="11" t="s">
        <v>3154</v>
      </c>
      <c r="J177" s="112"/>
      <c r="K177" s="11" t="s">
        <v>245</v>
      </c>
      <c r="L177" s="26" t="s">
        <v>426</v>
      </c>
      <c r="M177" s="26" t="s">
        <v>3118</v>
      </c>
      <c r="N177" s="21" t="s">
        <v>196</v>
      </c>
      <c r="O177" s="21" t="s">
        <v>3114</v>
      </c>
      <c r="P177" s="21"/>
      <c r="Q177" s="7" t="s">
        <v>207</v>
      </c>
    </row>
    <row r="178" spans="4:17" ht="13.5" customHeight="1">
      <c r="D178" s="20"/>
      <c r="E178" s="20"/>
      <c r="F178" s="11" t="s">
        <v>182</v>
      </c>
      <c r="G178" s="11" t="s">
        <v>3153</v>
      </c>
      <c r="H178" s="20" t="s">
        <v>421</v>
      </c>
      <c r="I178" s="11" t="s">
        <v>3154</v>
      </c>
      <c r="J178" s="112"/>
      <c r="K178" s="11" t="s">
        <v>245</v>
      </c>
      <c r="L178" s="26" t="s">
        <v>433</v>
      </c>
      <c r="M178" s="26" t="s">
        <v>3119</v>
      </c>
      <c r="N178" s="21" t="s">
        <v>196</v>
      </c>
      <c r="O178" s="21" t="s">
        <v>3114</v>
      </c>
      <c r="P178" s="21"/>
      <c r="Q178" s="7" t="s">
        <v>207</v>
      </c>
    </row>
    <row r="179" spans="4:17" ht="13.5" customHeight="1">
      <c r="D179" s="20"/>
      <c r="E179" s="20"/>
      <c r="F179" s="11" t="s">
        <v>182</v>
      </c>
      <c r="G179" s="11" t="s">
        <v>3153</v>
      </c>
      <c r="H179" s="20" t="s">
        <v>421</v>
      </c>
      <c r="I179" s="11" t="s">
        <v>3154</v>
      </c>
      <c r="J179" s="112"/>
      <c r="K179" s="11" t="s">
        <v>245</v>
      </c>
      <c r="L179" s="26" t="s">
        <v>439</v>
      </c>
      <c r="M179" s="26" t="s">
        <v>480</v>
      </c>
      <c r="N179" s="21" t="s">
        <v>196</v>
      </c>
      <c r="O179" s="21" t="s">
        <v>3114</v>
      </c>
      <c r="P179" s="21"/>
      <c r="Q179" s="7" t="s">
        <v>207</v>
      </c>
    </row>
    <row r="180" spans="4:17" ht="13.5" customHeight="1">
      <c r="D180" s="20"/>
      <c r="E180" s="20"/>
      <c r="F180" s="11" t="s">
        <v>182</v>
      </c>
      <c r="G180" s="11" t="s">
        <v>3153</v>
      </c>
      <c r="H180" s="20" t="s">
        <v>421</v>
      </c>
      <c r="I180" s="11" t="s">
        <v>3154</v>
      </c>
      <c r="J180" s="112"/>
      <c r="K180" s="11" t="s">
        <v>245</v>
      </c>
      <c r="L180" s="26" t="s">
        <v>446</v>
      </c>
      <c r="M180" s="26" t="s">
        <v>481</v>
      </c>
      <c r="N180" s="21" t="s">
        <v>196</v>
      </c>
      <c r="O180" s="21" t="s">
        <v>3114</v>
      </c>
      <c r="P180" s="21"/>
      <c r="Q180" s="7" t="s">
        <v>207</v>
      </c>
    </row>
    <row r="181" spans="4:17" ht="13.5" customHeight="1">
      <c r="D181" s="20"/>
      <c r="E181" s="20"/>
      <c r="F181" s="11" t="s">
        <v>182</v>
      </c>
      <c r="G181" s="11" t="s">
        <v>3153</v>
      </c>
      <c r="H181" s="20" t="s">
        <v>421</v>
      </c>
      <c r="I181" s="11" t="s">
        <v>3154</v>
      </c>
      <c r="J181" s="112"/>
      <c r="K181" s="11" t="s">
        <v>245</v>
      </c>
      <c r="L181" s="26" t="s">
        <v>452</v>
      </c>
      <c r="M181" s="26" t="s">
        <v>3136</v>
      </c>
      <c r="N181" s="21" t="s">
        <v>196</v>
      </c>
      <c r="O181" s="21" t="s">
        <v>3114</v>
      </c>
      <c r="P181" s="21"/>
      <c r="Q181" s="7" t="s">
        <v>207</v>
      </c>
    </row>
    <row r="182" spans="4:17" ht="13.5" customHeight="1">
      <c r="D182" s="20"/>
      <c r="E182" s="20"/>
      <c r="F182" s="11" t="s">
        <v>182</v>
      </c>
      <c r="G182" s="11" t="s">
        <v>3153</v>
      </c>
      <c r="H182" s="20" t="s">
        <v>421</v>
      </c>
      <c r="I182" s="11" t="s">
        <v>3154</v>
      </c>
      <c r="J182" s="112"/>
      <c r="K182" s="11" t="s">
        <v>245</v>
      </c>
      <c r="L182" s="26" t="s">
        <v>456</v>
      </c>
      <c r="M182" s="26" t="s">
        <v>3137</v>
      </c>
      <c r="N182" s="21" t="s">
        <v>196</v>
      </c>
      <c r="O182" s="21" t="s">
        <v>3114</v>
      </c>
      <c r="P182" s="21"/>
      <c r="Q182" s="7" t="s">
        <v>207</v>
      </c>
    </row>
    <row r="183" spans="4:17" ht="13.5" customHeight="1">
      <c r="D183" s="20"/>
      <c r="E183" s="20"/>
      <c r="F183" s="11" t="s">
        <v>182</v>
      </c>
      <c r="G183" s="11" t="s">
        <v>3153</v>
      </c>
      <c r="H183" s="20" t="s">
        <v>421</v>
      </c>
      <c r="I183" s="11" t="s">
        <v>3154</v>
      </c>
      <c r="J183" s="112"/>
      <c r="K183" s="11" t="s">
        <v>245</v>
      </c>
      <c r="L183" s="26" t="s">
        <v>460</v>
      </c>
      <c r="M183" s="26" t="s">
        <v>3146</v>
      </c>
      <c r="N183" s="21" t="s">
        <v>196</v>
      </c>
      <c r="O183" s="21" t="s">
        <v>3114</v>
      </c>
      <c r="P183" s="21"/>
      <c r="Q183" s="7" t="s">
        <v>207</v>
      </c>
    </row>
    <row r="184" spans="4:17" ht="13.5" customHeight="1">
      <c r="D184" s="20"/>
      <c r="E184" s="20"/>
      <c r="F184" s="11" t="s">
        <v>182</v>
      </c>
      <c r="G184" s="11" t="s">
        <v>3153</v>
      </c>
      <c r="H184" s="20" t="s">
        <v>421</v>
      </c>
      <c r="I184" s="11" t="s">
        <v>3154</v>
      </c>
      <c r="J184" s="112"/>
      <c r="K184" s="11" t="s">
        <v>245</v>
      </c>
      <c r="L184" s="26" t="s">
        <v>1605</v>
      </c>
      <c r="M184" s="26" t="s">
        <v>485</v>
      </c>
      <c r="N184" s="21" t="s">
        <v>196</v>
      </c>
      <c r="O184" s="21" t="s">
        <v>3114</v>
      </c>
      <c r="P184" s="21"/>
      <c r="Q184" s="7" t="s">
        <v>207</v>
      </c>
    </row>
    <row r="185" spans="4:17" ht="13.5" customHeight="1">
      <c r="D185" s="20"/>
      <c r="E185" s="20"/>
      <c r="H185" s="20"/>
      <c r="J185" s="112"/>
      <c r="L185" s="26"/>
      <c r="M185" s="26"/>
      <c r="N185" s="21"/>
      <c r="O185" s="21"/>
      <c r="P185" s="21"/>
      <c r="Q185" s="7"/>
    </row>
    <row r="186" spans="4:17">
      <c r="L186" s="11"/>
    </row>
    <row r="187" spans="4:17" ht="14.25" customHeight="1">
      <c r="D187" s="80" t="s">
        <v>3156</v>
      </c>
      <c r="E187" s="81"/>
      <c r="F187" s="81"/>
      <c r="G187" s="81"/>
      <c r="H187" s="81"/>
      <c r="I187" s="81"/>
      <c r="J187" s="81"/>
      <c r="K187" s="81"/>
      <c r="L187" s="81"/>
      <c r="M187" s="81"/>
      <c r="N187" s="81"/>
      <c r="O187" s="81"/>
      <c r="P187" s="81"/>
      <c r="Q187" s="81"/>
    </row>
    <row r="188" spans="4:17" ht="13.4" customHeight="1">
      <c r="L188" s="11"/>
    </row>
    <row r="189" spans="4:17" ht="13.4" customHeight="1">
      <c r="D189" s="20"/>
      <c r="E189" s="20"/>
      <c r="F189" s="11" t="s">
        <v>182</v>
      </c>
      <c r="G189" s="11" t="s">
        <v>466</v>
      </c>
      <c r="I189" s="20"/>
      <c r="J189" s="20"/>
      <c r="K189" s="89"/>
      <c r="L189" s="11"/>
      <c r="M189" s="20"/>
      <c r="N189" s="21" t="s">
        <v>222</v>
      </c>
      <c r="O189" s="21" t="s">
        <v>3124</v>
      </c>
      <c r="P189" s="21"/>
      <c r="Q189" s="7" t="s">
        <v>207</v>
      </c>
    </row>
    <row r="190" spans="4:17" ht="13.4" customHeight="1">
      <c r="D190" s="15"/>
      <c r="E190" s="15"/>
      <c r="F190" s="11" t="s">
        <v>182</v>
      </c>
      <c r="G190" s="11" t="s">
        <v>221</v>
      </c>
      <c r="I190" s="83"/>
      <c r="K190" s="7"/>
      <c r="L190" s="11"/>
      <c r="M190" s="15"/>
      <c r="N190" s="21" t="s">
        <v>222</v>
      </c>
      <c r="O190" s="21" t="s">
        <v>3124</v>
      </c>
      <c r="P190" s="21"/>
      <c r="Q190" s="7" t="s">
        <v>207</v>
      </c>
    </row>
    <row r="191" spans="4:17" ht="13.4" customHeight="1">
      <c r="D191" s="15"/>
      <c r="E191" s="15"/>
      <c r="F191" s="11" t="s">
        <v>182</v>
      </c>
      <c r="G191" s="11" t="s">
        <v>3157</v>
      </c>
      <c r="J191" s="7"/>
      <c r="K191" s="7"/>
      <c r="L191" s="11"/>
      <c r="M191" s="15"/>
      <c r="N191" s="21" t="s">
        <v>222</v>
      </c>
      <c r="O191" s="21" t="s">
        <v>3124</v>
      </c>
      <c r="P191" s="21"/>
      <c r="Q191" s="7" t="s">
        <v>207</v>
      </c>
    </row>
    <row r="192" spans="4:17" ht="13.4" customHeight="1">
      <c r="D192" s="15"/>
      <c r="E192" s="15"/>
      <c r="F192" s="11" t="s">
        <v>182</v>
      </c>
      <c r="G192" s="11" t="s">
        <v>3158</v>
      </c>
      <c r="J192" s="7"/>
      <c r="K192" s="7"/>
      <c r="L192" s="11"/>
      <c r="M192" s="15"/>
      <c r="N192" s="21" t="s">
        <v>222</v>
      </c>
      <c r="O192" s="21" t="s">
        <v>3124</v>
      </c>
      <c r="P192" s="21"/>
      <c r="Q192" s="7" t="s">
        <v>207</v>
      </c>
    </row>
    <row r="193" spans="4:17" ht="13.4" customHeight="1">
      <c r="D193" s="15"/>
      <c r="E193" s="15"/>
      <c r="F193" s="11" t="s">
        <v>182</v>
      </c>
      <c r="G193" s="11" t="s">
        <v>3159</v>
      </c>
      <c r="J193" s="7"/>
      <c r="K193" s="7"/>
      <c r="L193" s="11"/>
      <c r="M193" s="15"/>
      <c r="N193" s="21" t="s">
        <v>222</v>
      </c>
      <c r="O193" s="21" t="s">
        <v>3124</v>
      </c>
      <c r="P193" s="21"/>
      <c r="Q193" s="7" t="s">
        <v>207</v>
      </c>
    </row>
    <row r="194" spans="4:17">
      <c r="L194" s="11"/>
    </row>
    <row r="195" spans="4:17">
      <c r="D195" s="80" t="s">
        <v>3125</v>
      </c>
      <c r="E195" s="81"/>
      <c r="F195" s="81"/>
      <c r="G195" s="81"/>
      <c r="H195" s="81"/>
      <c r="I195" s="81"/>
      <c r="J195" s="81"/>
      <c r="K195" s="81"/>
      <c r="L195" s="81"/>
      <c r="M195" s="81"/>
      <c r="N195" s="81"/>
      <c r="O195" s="81"/>
      <c r="P195" s="81"/>
      <c r="Q195" s="81"/>
    </row>
    <row r="196" spans="4:17" ht="13.4" customHeight="1">
      <c r="L196" s="11"/>
    </row>
    <row r="197" spans="4:17">
      <c r="D197" s="20"/>
      <c r="E197" s="20"/>
      <c r="F197" s="11" t="s">
        <v>182</v>
      </c>
      <c r="G197" s="11" t="s">
        <v>466</v>
      </c>
      <c r="I197" s="20"/>
      <c r="J197" s="20"/>
      <c r="K197" s="89"/>
      <c r="L197" s="11"/>
      <c r="M197" s="20"/>
      <c r="N197" s="21" t="s">
        <v>222</v>
      </c>
      <c r="O197" s="21" t="s">
        <v>3126</v>
      </c>
      <c r="P197" s="21"/>
      <c r="Q197" s="7" t="s">
        <v>207</v>
      </c>
    </row>
    <row r="198" spans="4:17">
      <c r="D198" s="15"/>
      <c r="E198" s="15"/>
      <c r="F198" s="11" t="s">
        <v>182</v>
      </c>
      <c r="G198" s="11" t="s">
        <v>221</v>
      </c>
      <c r="I198" s="83"/>
      <c r="K198" s="7"/>
      <c r="L198" s="11"/>
      <c r="M198" s="15"/>
      <c r="N198" s="21" t="s">
        <v>222</v>
      </c>
      <c r="O198" s="21" t="s">
        <v>3126</v>
      </c>
      <c r="P198" s="21"/>
      <c r="Q198" s="7" t="s">
        <v>207</v>
      </c>
    </row>
    <row r="199" spans="4:17">
      <c r="D199" s="15"/>
      <c r="E199" s="15"/>
      <c r="F199" s="11" t="s">
        <v>182</v>
      </c>
      <c r="G199" s="11" t="s">
        <v>3157</v>
      </c>
      <c r="J199" s="7"/>
      <c r="K199" s="7"/>
      <c r="L199" s="11"/>
      <c r="M199" s="15"/>
      <c r="N199" s="21" t="s">
        <v>222</v>
      </c>
      <c r="O199" s="21" t="s">
        <v>3126</v>
      </c>
      <c r="P199" s="21"/>
      <c r="Q199" s="7" t="s">
        <v>207</v>
      </c>
    </row>
    <row r="200" spans="4:17">
      <c r="D200" s="15"/>
      <c r="E200" s="15"/>
      <c r="F200" s="11" t="s">
        <v>182</v>
      </c>
      <c r="G200" s="11" t="s">
        <v>3158</v>
      </c>
      <c r="J200" s="7"/>
      <c r="K200" s="7"/>
      <c r="L200" s="11"/>
      <c r="M200" s="15"/>
      <c r="N200" s="21" t="s">
        <v>222</v>
      </c>
      <c r="O200" s="21" t="s">
        <v>3126</v>
      </c>
      <c r="P200" s="21"/>
      <c r="Q200" s="7" t="s">
        <v>207</v>
      </c>
    </row>
    <row r="201" spans="4:17">
      <c r="D201" s="15"/>
      <c r="E201" s="15"/>
      <c r="F201" s="11" t="s">
        <v>182</v>
      </c>
      <c r="G201" s="11" t="s">
        <v>3159</v>
      </c>
      <c r="J201" s="7"/>
      <c r="K201" s="7"/>
      <c r="L201" s="11"/>
      <c r="M201" s="15"/>
      <c r="N201" s="21" t="s">
        <v>222</v>
      </c>
      <c r="O201" s="21" t="s">
        <v>3126</v>
      </c>
      <c r="P201" s="21"/>
      <c r="Q201" s="7" t="s">
        <v>207</v>
      </c>
    </row>
    <row r="202" spans="4:17">
      <c r="L202" s="11"/>
    </row>
    <row r="203" spans="4:17" ht="14.25" customHeight="1">
      <c r="D203" s="80" t="s">
        <v>3127</v>
      </c>
      <c r="E203" s="81"/>
      <c r="F203" s="81"/>
      <c r="G203" s="81"/>
      <c r="H203" s="81"/>
      <c r="I203" s="81"/>
      <c r="J203" s="81"/>
      <c r="K203" s="81"/>
      <c r="L203" s="81"/>
      <c r="M203" s="81"/>
      <c r="N203" s="81"/>
      <c r="O203" s="81"/>
      <c r="P203" s="81"/>
      <c r="Q203" s="81"/>
    </row>
    <row r="204" spans="4:17" ht="13.4" customHeight="1">
      <c r="L204" s="11"/>
    </row>
    <row r="205" spans="4:17" ht="13.4" customHeight="1">
      <c r="D205" s="20"/>
      <c r="E205" s="20"/>
      <c r="F205" s="11" t="s">
        <v>182</v>
      </c>
      <c r="G205" s="11" t="s">
        <v>466</v>
      </c>
      <c r="I205" s="20"/>
      <c r="J205" s="20"/>
      <c r="K205" s="89"/>
      <c r="L205" s="11"/>
      <c r="M205" s="20"/>
      <c r="N205" s="21" t="s">
        <v>222</v>
      </c>
      <c r="O205" s="21" t="s">
        <v>3139</v>
      </c>
      <c r="P205" s="21"/>
      <c r="Q205" s="7" t="s">
        <v>207</v>
      </c>
    </row>
    <row r="206" spans="4:17" ht="13.4" customHeight="1">
      <c r="D206" s="15"/>
      <c r="E206" s="15"/>
      <c r="F206" s="11" t="s">
        <v>182</v>
      </c>
      <c r="G206" s="11" t="s">
        <v>221</v>
      </c>
      <c r="I206" s="83"/>
      <c r="K206" s="7"/>
      <c r="L206" s="11"/>
      <c r="M206" s="15"/>
      <c r="N206" s="21" t="s">
        <v>222</v>
      </c>
      <c r="O206" s="21" t="s">
        <v>3139</v>
      </c>
      <c r="P206" s="21"/>
      <c r="Q206" s="7" t="s">
        <v>207</v>
      </c>
    </row>
    <row r="207" spans="4:17" ht="13.4" customHeight="1">
      <c r="D207" s="15"/>
      <c r="E207" s="15"/>
      <c r="F207" s="11" t="s">
        <v>182</v>
      </c>
      <c r="G207" s="11" t="s">
        <v>3157</v>
      </c>
      <c r="J207" s="7"/>
      <c r="K207" s="7"/>
      <c r="L207" s="11"/>
      <c r="M207" s="15"/>
      <c r="N207" s="21" t="s">
        <v>222</v>
      </c>
      <c r="O207" s="21" t="s">
        <v>3139</v>
      </c>
      <c r="P207" s="21"/>
      <c r="Q207" s="7" t="s">
        <v>207</v>
      </c>
    </row>
    <row r="208" spans="4:17" ht="13.4" customHeight="1">
      <c r="D208" s="15"/>
      <c r="E208" s="15"/>
      <c r="F208" s="11" t="s">
        <v>182</v>
      </c>
      <c r="G208" s="11" t="s">
        <v>3158</v>
      </c>
      <c r="J208" s="7"/>
      <c r="K208" s="7"/>
      <c r="L208" s="11"/>
      <c r="M208" s="15"/>
      <c r="N208" s="21" t="s">
        <v>222</v>
      </c>
      <c r="O208" s="21" t="s">
        <v>3139</v>
      </c>
      <c r="P208" s="21"/>
      <c r="Q208" s="7" t="s">
        <v>207</v>
      </c>
    </row>
    <row r="209" spans="4:22" ht="12.75" customHeight="1">
      <c r="D209" s="15"/>
      <c r="E209" s="15"/>
      <c r="F209" s="11" t="s">
        <v>182</v>
      </c>
      <c r="G209" s="11" t="s">
        <v>3159</v>
      </c>
      <c r="J209" s="7"/>
      <c r="K209" s="7"/>
      <c r="L209" s="11"/>
      <c r="M209" s="15"/>
      <c r="N209" s="21" t="s">
        <v>222</v>
      </c>
      <c r="O209" s="21" t="s">
        <v>3139</v>
      </c>
      <c r="P209" s="21"/>
      <c r="Q209" s="7" t="s">
        <v>207</v>
      </c>
      <c r="R209" s="1412"/>
      <c r="S209" s="1412"/>
      <c r="T209" s="1412"/>
      <c r="U209" s="1413"/>
      <c r="V209" s="1413"/>
    </row>
    <row r="210" spans="4:22">
      <c r="L210" s="11"/>
      <c r="R210" s="1317"/>
      <c r="S210" s="1317"/>
      <c r="T210" s="1317"/>
    </row>
    <row r="211" spans="4:22" ht="14.25" customHeight="1">
      <c r="D211" s="80" t="s">
        <v>3129</v>
      </c>
      <c r="E211" s="81"/>
      <c r="F211" s="81"/>
      <c r="G211" s="81"/>
      <c r="H211" s="81"/>
      <c r="I211" s="81"/>
      <c r="J211" s="81"/>
      <c r="K211" s="81"/>
      <c r="L211" s="81"/>
      <c r="M211" s="81"/>
      <c r="N211" s="81"/>
      <c r="O211" s="81"/>
      <c r="P211" s="81"/>
      <c r="Q211" s="81"/>
      <c r="R211" s="1319"/>
      <c r="S211" s="1319"/>
      <c r="T211" s="1319"/>
      <c r="U211" s="81"/>
      <c r="V211" s="81"/>
    </row>
    <row r="212" spans="4:22" ht="13.4" customHeight="1">
      <c r="L212" s="11"/>
      <c r="R212" s="1317"/>
      <c r="S212" s="1317"/>
      <c r="T212" s="1317"/>
    </row>
    <row r="213" spans="4:22" ht="13.4" customHeight="1">
      <c r="D213" s="20"/>
      <c r="E213" s="20"/>
      <c r="F213" s="11" t="s">
        <v>182</v>
      </c>
      <c r="G213" s="11" t="s">
        <v>466</v>
      </c>
      <c r="I213" s="20"/>
      <c r="J213" s="20"/>
      <c r="K213" s="89"/>
      <c r="L213" s="11"/>
      <c r="M213" s="20"/>
      <c r="N213" s="21" t="s">
        <v>222</v>
      </c>
      <c r="O213" s="21" t="s">
        <v>3130</v>
      </c>
      <c r="P213" s="21"/>
      <c r="Q213" s="7" t="s">
        <v>207</v>
      </c>
      <c r="R213" s="1223"/>
      <c r="S213" s="1223"/>
      <c r="T213" s="1223"/>
      <c r="U213" s="389"/>
      <c r="V213" s="389"/>
    </row>
    <row r="214" spans="4:22" ht="13.4" customHeight="1">
      <c r="D214" s="15"/>
      <c r="E214" s="15"/>
      <c r="F214" s="11" t="s">
        <v>182</v>
      </c>
      <c r="G214" s="11" t="s">
        <v>221</v>
      </c>
      <c r="I214" s="83"/>
      <c r="K214" s="7"/>
      <c r="L214" s="11"/>
      <c r="M214" s="15"/>
      <c r="N214" s="21" t="s">
        <v>222</v>
      </c>
      <c r="O214" s="21" t="s">
        <v>3130</v>
      </c>
      <c r="P214" s="21"/>
      <c r="Q214" s="7" t="s">
        <v>207</v>
      </c>
      <c r="R214" s="1223"/>
      <c r="S214" s="1223"/>
      <c r="T214" s="1315"/>
      <c r="U214" s="389"/>
      <c r="V214" s="389"/>
    </row>
    <row r="215" spans="4:22" ht="13.4" customHeight="1">
      <c r="D215" s="15"/>
      <c r="E215" s="15"/>
      <c r="F215" s="11" t="s">
        <v>182</v>
      </c>
      <c r="G215" s="11" t="s">
        <v>3157</v>
      </c>
      <c r="J215" s="7"/>
      <c r="K215" s="7"/>
      <c r="L215" s="11"/>
      <c r="M215" s="15"/>
      <c r="N215" s="21" t="s">
        <v>222</v>
      </c>
      <c r="O215" s="21" t="s">
        <v>3130</v>
      </c>
      <c r="P215" s="21"/>
      <c r="Q215" s="7" t="s">
        <v>207</v>
      </c>
      <c r="R215" s="1223"/>
      <c r="S215" s="1223"/>
      <c r="T215" s="1223"/>
      <c r="U215" s="389"/>
      <c r="V215" s="389"/>
    </row>
    <row r="216" spans="4:22" ht="13.4" customHeight="1">
      <c r="D216" s="15"/>
      <c r="E216" s="15"/>
      <c r="F216" s="11" t="s">
        <v>182</v>
      </c>
      <c r="G216" s="11" t="s">
        <v>3158</v>
      </c>
      <c r="J216" s="7"/>
      <c r="K216" s="7"/>
      <c r="L216" s="11"/>
      <c r="M216" s="15"/>
      <c r="N216" s="21" t="s">
        <v>222</v>
      </c>
      <c r="O216" s="21" t="s">
        <v>3130</v>
      </c>
      <c r="P216" s="21"/>
      <c r="Q216" s="7" t="s">
        <v>207</v>
      </c>
      <c r="R216" s="1223"/>
      <c r="S216" s="1223"/>
      <c r="T216" s="1315"/>
      <c r="U216" s="389"/>
      <c r="V216" s="389"/>
    </row>
    <row r="217" spans="4:22" ht="12.75" customHeight="1">
      <c r="D217" s="15"/>
      <c r="E217" s="15"/>
      <c r="F217" s="11" t="s">
        <v>182</v>
      </c>
      <c r="G217" s="11" t="s">
        <v>3159</v>
      </c>
      <c r="J217" s="7"/>
      <c r="K217" s="7"/>
      <c r="L217" s="11"/>
      <c r="M217" s="15"/>
      <c r="N217" s="21" t="s">
        <v>222</v>
      </c>
      <c r="O217" s="21" t="s">
        <v>3130</v>
      </c>
      <c r="P217" s="21"/>
      <c r="Q217" s="7" t="s">
        <v>207</v>
      </c>
      <c r="R217" s="1223"/>
      <c r="S217" s="1223"/>
      <c r="T217" s="1223"/>
      <c r="U217" s="389"/>
      <c r="V217" s="389"/>
    </row>
    <row r="218" spans="4:22">
      <c r="L218" s="11"/>
    </row>
    <row r="219" spans="4:22" ht="14.25" customHeight="1">
      <c r="D219" s="80" t="s">
        <v>3131</v>
      </c>
      <c r="E219" s="81"/>
      <c r="F219" s="81"/>
      <c r="G219" s="81"/>
      <c r="H219" s="81"/>
      <c r="I219" s="81"/>
      <c r="J219" s="81"/>
      <c r="K219" s="81"/>
      <c r="L219" s="81"/>
      <c r="M219" s="81"/>
      <c r="N219" s="81"/>
      <c r="O219" s="81"/>
      <c r="P219" s="81"/>
      <c r="Q219" s="81"/>
      <c r="R219" s="81"/>
      <c r="S219" s="81"/>
      <c r="T219" s="81"/>
      <c r="U219" s="81"/>
      <c r="V219" s="81"/>
    </row>
    <row r="220" spans="4:22" ht="13.4" customHeight="1">
      <c r="L220" s="11"/>
    </row>
    <row r="221" spans="4:22" ht="13.4" customHeight="1">
      <c r="D221" s="15"/>
      <c r="E221" s="15"/>
      <c r="F221" s="11" t="s">
        <v>182</v>
      </c>
      <c r="G221" s="11" t="s">
        <v>466</v>
      </c>
      <c r="I221" s="20"/>
      <c r="J221" s="20"/>
      <c r="K221" s="26"/>
      <c r="L221" s="11"/>
      <c r="M221" s="26"/>
      <c r="N221" s="21" t="s">
        <v>222</v>
      </c>
      <c r="O221" s="11" t="s">
        <v>3132</v>
      </c>
      <c r="P221" s="21"/>
      <c r="Q221" s="7" t="s">
        <v>1692</v>
      </c>
      <c r="R221" s="354" t="str">
        <f>IFERROR(SUM(R83:R90)/SUM(R140:R148),"")</f>
        <v/>
      </c>
      <c r="S221" s="354" t="str">
        <f>IFERROR(SUM(S83:S90)/SUM(S140:S148),"")</f>
        <v/>
      </c>
      <c r="T221" s="354" t="str">
        <f>IFERROR(SUM(T83:T90)/SUM(T140:T148),"")</f>
        <v/>
      </c>
      <c r="U221" s="354" t="str">
        <f>IFERROR(SUM(U83:U90)/SUM(U140:U148),"")</f>
        <v/>
      </c>
      <c r="V221" s="354" t="str">
        <f>IFERROR(SUM(V83:V90)/SUM(V140:V148),"")</f>
        <v/>
      </c>
    </row>
    <row r="222" spans="4:22" ht="13.4" customHeight="1">
      <c r="D222" s="15"/>
      <c r="E222" s="15"/>
      <c r="F222" s="11" t="s">
        <v>182</v>
      </c>
      <c r="G222" s="11" t="s">
        <v>221</v>
      </c>
      <c r="I222" s="83"/>
      <c r="K222" s="26"/>
      <c r="L222" s="11"/>
      <c r="M222" s="26"/>
      <c r="N222" s="21" t="s">
        <v>222</v>
      </c>
      <c r="O222" s="11" t="s">
        <v>3132</v>
      </c>
      <c r="P222" s="21"/>
      <c r="Q222" s="7" t="s">
        <v>1692</v>
      </c>
      <c r="R222" s="354" t="str">
        <f>IFERROR(SUM(R94:R101)/SUM(R152:R160),"")</f>
        <v/>
      </c>
      <c r="S222" s="354" t="str">
        <f>IFERROR(SUM(S94:S101)/SUM(S152:S160),"")</f>
        <v/>
      </c>
      <c r="T222" s="354" t="str">
        <f>IFERROR(SUM(T94:T101)/SUM(T152:T160),"")</f>
        <v/>
      </c>
      <c r="U222" s="354" t="str">
        <f>IFERROR(SUM(U94:U101)/SUM(U152:U160),"")</f>
        <v/>
      </c>
      <c r="V222" s="354" t="str">
        <f>IFERROR(SUM(V94:V101)/SUM(V152:V160),"")</f>
        <v/>
      </c>
    </row>
    <row r="223" spans="4:22" ht="13.4" customHeight="1">
      <c r="D223" s="15"/>
      <c r="E223" s="15"/>
      <c r="F223" s="11" t="s">
        <v>182</v>
      </c>
      <c r="G223" s="11" t="s">
        <v>3157</v>
      </c>
      <c r="J223" s="7"/>
      <c r="K223" s="26"/>
      <c r="L223" s="11"/>
      <c r="M223" s="26"/>
      <c r="N223" s="21" t="s">
        <v>222</v>
      </c>
      <c r="O223" s="11" t="s">
        <v>3132</v>
      </c>
      <c r="P223" s="21"/>
      <c r="Q223" s="7" t="s">
        <v>1692</v>
      </c>
      <c r="R223" s="354" t="str">
        <f>IFERROR(SUM(R105:R112)/SUM(R164:R172),"")</f>
        <v/>
      </c>
      <c r="S223" s="354" t="str">
        <f>IFERROR(SUM(S105:S112)/SUM(S164:S172),"")</f>
        <v/>
      </c>
      <c r="T223" s="354" t="str">
        <f>IFERROR(SUM(T105:T112)/SUM(T164:T172),"")</f>
        <v/>
      </c>
      <c r="U223" s="354" t="str">
        <f>IFERROR(SUM(U105:U112)/SUM(U164:U172),"")</f>
        <v/>
      </c>
      <c r="V223" s="354" t="str">
        <f>IFERROR(SUM(V105:V112)/SUM(V164:V172),"")</f>
        <v/>
      </c>
    </row>
    <row r="224" spans="4:22" ht="13.4" customHeight="1">
      <c r="D224" s="15"/>
      <c r="E224" s="15"/>
      <c r="F224" s="11" t="s">
        <v>182</v>
      </c>
      <c r="G224" s="11" t="s">
        <v>3158</v>
      </c>
      <c r="J224" s="7"/>
      <c r="K224" s="26"/>
      <c r="L224" s="11"/>
      <c r="M224" s="26"/>
      <c r="N224" s="21" t="s">
        <v>222</v>
      </c>
      <c r="O224" s="11" t="s">
        <v>3132</v>
      </c>
      <c r="P224" s="21"/>
      <c r="Q224" s="7" t="s">
        <v>1692</v>
      </c>
      <c r="R224" s="354" t="str">
        <f>IFERROR(SUM(R116:R123)/SUM(R176:R184),"")</f>
        <v/>
      </c>
      <c r="S224" s="354" t="str">
        <f>IFERROR(SUM(S116:S123)/SUM(S176:S184),"")</f>
        <v/>
      </c>
      <c r="T224" s="354" t="str">
        <f>IFERROR(SUM(T116:T123)/SUM(T176:T184),"")</f>
        <v/>
      </c>
      <c r="U224" s="354" t="str">
        <f>IFERROR(SUM(U116:U123)/SUM(U176:U184),"")</f>
        <v/>
      </c>
      <c r="V224" s="354" t="str">
        <f>IFERROR(SUM(V116:V123)/SUM(V176:V184),"")</f>
        <v/>
      </c>
    </row>
    <row r="226" spans="2:17" ht="18">
      <c r="B226" s="28" t="s">
        <v>3160</v>
      </c>
      <c r="C226" s="27"/>
      <c r="D226" s="27"/>
      <c r="E226" s="27"/>
      <c r="F226" s="27"/>
      <c r="G226" s="27"/>
      <c r="H226" s="27"/>
      <c r="I226" s="27"/>
      <c r="J226" s="27"/>
      <c r="K226" s="27"/>
      <c r="L226" s="27"/>
      <c r="M226" s="27"/>
      <c r="N226" s="27"/>
      <c r="O226" s="27"/>
      <c r="P226" s="27"/>
      <c r="Q226" s="27"/>
    </row>
    <row r="227" spans="2:17">
      <c r="L227" s="11"/>
    </row>
    <row r="228" spans="2:17" ht="14.25" customHeight="1">
      <c r="B228" s="12"/>
      <c r="C228" s="12"/>
      <c r="D228" s="80" t="s">
        <v>3019</v>
      </c>
      <c r="E228" s="80" t="s">
        <v>3161</v>
      </c>
      <c r="F228" s="81"/>
      <c r="G228" s="81"/>
      <c r="H228" s="81"/>
      <c r="I228" s="81"/>
      <c r="J228" s="81"/>
      <c r="K228" s="81"/>
      <c r="L228" s="81"/>
      <c r="M228" s="81"/>
      <c r="N228" s="81"/>
      <c r="O228" s="81"/>
      <c r="P228" s="81"/>
      <c r="Q228" s="81"/>
    </row>
    <row r="229" spans="2:17">
      <c r="D229" s="88"/>
      <c r="E229" s="88"/>
      <c r="L229" s="11"/>
      <c r="N229" s="21" t="s">
        <v>184</v>
      </c>
      <c r="O229" s="21"/>
      <c r="P229" s="21" t="s">
        <v>1374</v>
      </c>
      <c r="Q229" s="7" t="s">
        <v>185</v>
      </c>
    </row>
    <row r="230" spans="2:17">
      <c r="D230" s="88"/>
      <c r="E230" s="88"/>
      <c r="L230" s="11"/>
      <c r="N230" s="21" t="s">
        <v>184</v>
      </c>
      <c r="O230" s="21"/>
      <c r="P230" s="21" t="s">
        <v>1374</v>
      </c>
      <c r="Q230" s="7" t="s">
        <v>185</v>
      </c>
    </row>
    <row r="231" spans="2:17">
      <c r="D231" s="88"/>
      <c r="E231" s="88"/>
      <c r="L231" s="11"/>
      <c r="N231" s="21" t="s">
        <v>184</v>
      </c>
      <c r="O231" s="21"/>
      <c r="P231" s="21" t="s">
        <v>1374</v>
      </c>
      <c r="Q231" s="7" t="s">
        <v>185</v>
      </c>
    </row>
    <row r="232" spans="2:17">
      <c r="D232" s="88"/>
      <c r="E232" s="88"/>
      <c r="L232" s="11"/>
      <c r="N232" s="21" t="s">
        <v>184</v>
      </c>
      <c r="O232" s="21"/>
      <c r="P232" s="21" t="s">
        <v>1374</v>
      </c>
      <c r="Q232" s="7" t="s">
        <v>185</v>
      </c>
    </row>
    <row r="233" spans="2:17">
      <c r="D233" s="88"/>
      <c r="E233" s="88"/>
      <c r="L233" s="11"/>
      <c r="N233" s="21" t="s">
        <v>184</v>
      </c>
      <c r="O233" s="21"/>
      <c r="P233" s="21" t="s">
        <v>1374</v>
      </c>
      <c r="Q233" s="7" t="s">
        <v>185</v>
      </c>
    </row>
    <row r="234" spans="2:17">
      <c r="D234" s="88"/>
      <c r="E234" s="88"/>
      <c r="L234" s="11"/>
      <c r="N234" s="21" t="s">
        <v>184</v>
      </c>
      <c r="O234" s="21"/>
      <c r="P234" s="21" t="s">
        <v>1374</v>
      </c>
      <c r="Q234" s="7" t="s">
        <v>185</v>
      </c>
    </row>
    <row r="235" spans="2:17">
      <c r="D235" s="88"/>
      <c r="E235" s="88"/>
      <c r="L235" s="11"/>
      <c r="N235" s="21" t="s">
        <v>184</v>
      </c>
      <c r="O235" s="21"/>
      <c r="P235" s="21" t="s">
        <v>1374</v>
      </c>
      <c r="Q235" s="7" t="s">
        <v>185</v>
      </c>
    </row>
    <row r="236" spans="2:17">
      <c r="L236" s="11"/>
    </row>
    <row r="237" spans="2:17">
      <c r="D237" s="799">
        <f t="shared" ref="D237:E243" si="3">D229</f>
        <v>0</v>
      </c>
      <c r="E237" s="799">
        <f>E229</f>
        <v>0</v>
      </c>
      <c r="L237" s="11"/>
      <c r="N237" s="21" t="s">
        <v>196</v>
      </c>
      <c r="O237" s="21" t="s">
        <v>3113</v>
      </c>
      <c r="P237" s="21"/>
      <c r="Q237" s="7" t="s">
        <v>207</v>
      </c>
    </row>
    <row r="238" spans="2:17">
      <c r="D238" s="799">
        <f t="shared" si="3"/>
        <v>0</v>
      </c>
      <c r="E238" s="799">
        <f t="shared" si="3"/>
        <v>0</v>
      </c>
      <c r="L238" s="11"/>
      <c r="N238" s="21" t="s">
        <v>196</v>
      </c>
      <c r="O238" s="21" t="s">
        <v>3113</v>
      </c>
      <c r="P238" s="21"/>
      <c r="Q238" s="7" t="s">
        <v>207</v>
      </c>
    </row>
    <row r="239" spans="2:17">
      <c r="D239" s="799">
        <f t="shared" si="3"/>
        <v>0</v>
      </c>
      <c r="E239" s="799">
        <f t="shared" si="3"/>
        <v>0</v>
      </c>
      <c r="L239" s="11"/>
      <c r="N239" s="21" t="s">
        <v>196</v>
      </c>
      <c r="O239" s="21" t="s">
        <v>3113</v>
      </c>
      <c r="P239" s="21"/>
      <c r="Q239" s="7" t="s">
        <v>207</v>
      </c>
    </row>
    <row r="240" spans="2:17">
      <c r="D240" s="799">
        <f t="shared" si="3"/>
        <v>0</v>
      </c>
      <c r="E240" s="799">
        <f t="shared" si="3"/>
        <v>0</v>
      </c>
      <c r="L240" s="11"/>
      <c r="N240" s="21" t="s">
        <v>196</v>
      </c>
      <c r="O240" s="21" t="s">
        <v>3113</v>
      </c>
      <c r="P240" s="21"/>
      <c r="Q240" s="7" t="s">
        <v>207</v>
      </c>
    </row>
    <row r="241" spans="2:22">
      <c r="D241" s="799">
        <f t="shared" si="3"/>
        <v>0</v>
      </c>
      <c r="E241" s="799">
        <f t="shared" si="3"/>
        <v>0</v>
      </c>
      <c r="L241" s="11"/>
      <c r="N241" s="21" t="s">
        <v>196</v>
      </c>
      <c r="O241" s="21" t="s">
        <v>3113</v>
      </c>
      <c r="P241" s="21"/>
      <c r="Q241" s="7" t="s">
        <v>207</v>
      </c>
      <c r="R241" s="1412"/>
      <c r="S241" s="1412"/>
      <c r="T241" s="1412"/>
      <c r="U241" s="1413"/>
      <c r="V241" s="1413"/>
    </row>
    <row r="242" spans="2:22">
      <c r="D242" s="799">
        <f t="shared" si="3"/>
        <v>0</v>
      </c>
      <c r="E242" s="799">
        <f t="shared" si="3"/>
        <v>0</v>
      </c>
      <c r="L242" s="11"/>
      <c r="N242" s="21" t="s">
        <v>196</v>
      </c>
      <c r="O242" s="21" t="s">
        <v>3113</v>
      </c>
      <c r="P242" s="21"/>
      <c r="Q242" s="7" t="s">
        <v>207</v>
      </c>
      <c r="R242" s="1223"/>
      <c r="S242" s="1223"/>
      <c r="T242" s="1223"/>
      <c r="U242" s="389"/>
      <c r="V242" s="389"/>
    </row>
    <row r="243" spans="2:22">
      <c r="D243" s="799">
        <f t="shared" si="3"/>
        <v>0</v>
      </c>
      <c r="E243" s="799">
        <f t="shared" si="3"/>
        <v>0</v>
      </c>
      <c r="L243" s="11"/>
      <c r="N243" s="21" t="s">
        <v>196</v>
      </c>
      <c r="O243" s="21" t="s">
        <v>3113</v>
      </c>
      <c r="P243" s="21"/>
      <c r="Q243" s="7" t="s">
        <v>207</v>
      </c>
      <c r="R243" s="1223"/>
      <c r="S243" s="1223"/>
      <c r="T243" s="1223"/>
      <c r="U243" s="389"/>
      <c r="V243" s="389"/>
    </row>
    <row r="244" spans="2:22">
      <c r="L244" s="11"/>
    </row>
    <row r="245" spans="2:22" ht="18">
      <c r="B245" s="28" t="s">
        <v>3162</v>
      </c>
      <c r="C245" s="27"/>
      <c r="D245" s="27"/>
      <c r="E245" s="27"/>
      <c r="F245" s="27"/>
      <c r="G245" s="27"/>
      <c r="H245" s="27"/>
      <c r="I245" s="27"/>
      <c r="J245" s="27"/>
      <c r="K245" s="27"/>
      <c r="L245" s="27"/>
      <c r="M245" s="27"/>
      <c r="N245" s="27"/>
      <c r="O245" s="27"/>
      <c r="P245" s="27"/>
      <c r="Q245" s="27"/>
      <c r="R245" s="27"/>
      <c r="S245" s="27"/>
      <c r="T245" s="27"/>
      <c r="U245" s="27"/>
      <c r="V245" s="27"/>
    </row>
    <row r="246" spans="2:22">
      <c r="L246" s="11"/>
    </row>
    <row r="247" spans="2:22">
      <c r="F247" s="11" t="s">
        <v>3163</v>
      </c>
      <c r="G247" s="11" t="s">
        <v>2986</v>
      </c>
      <c r="L247" s="11"/>
      <c r="N247" s="11" t="s">
        <v>184</v>
      </c>
      <c r="Q247" s="11" t="s">
        <v>185</v>
      </c>
      <c r="R247" s="727"/>
      <c r="S247" s="727"/>
      <c r="T247" s="727"/>
      <c r="U247" s="727"/>
      <c r="V247" s="727"/>
    </row>
    <row r="248" spans="2:22">
      <c r="F248" s="11" t="s">
        <v>3163</v>
      </c>
      <c r="G248" s="11" t="s">
        <v>2987</v>
      </c>
      <c r="L248" s="11"/>
      <c r="N248" s="11" t="s">
        <v>184</v>
      </c>
      <c r="Q248" s="11" t="s">
        <v>185</v>
      </c>
      <c r="R248" s="727"/>
      <c r="S248" s="727"/>
      <c r="T248" s="727"/>
      <c r="U248" s="727"/>
      <c r="V248" s="727"/>
    </row>
    <row r="249" spans="2:22">
      <c r="L249" s="11"/>
    </row>
    <row r="250" spans="2:22">
      <c r="F250" s="11" t="s">
        <v>3163</v>
      </c>
      <c r="G250" s="11" t="s">
        <v>2986</v>
      </c>
      <c r="L250" s="11"/>
      <c r="N250" s="11" t="s">
        <v>196</v>
      </c>
      <c r="O250" s="11" t="s">
        <v>2991</v>
      </c>
      <c r="Q250" s="11" t="s">
        <v>207</v>
      </c>
      <c r="R250" s="1223"/>
      <c r="S250" s="1315"/>
      <c r="T250" s="1315"/>
      <c r="U250" s="389"/>
      <c r="V250" s="389"/>
    </row>
    <row r="251" spans="2:22">
      <c r="F251" s="11" t="s">
        <v>3163</v>
      </c>
      <c r="G251" s="11" t="s">
        <v>2987</v>
      </c>
      <c r="L251" s="11"/>
      <c r="N251" s="11" t="s">
        <v>196</v>
      </c>
      <c r="O251" s="11" t="s">
        <v>2991</v>
      </c>
      <c r="Q251" s="11" t="s">
        <v>207</v>
      </c>
      <c r="R251" s="1315"/>
      <c r="S251" s="1315"/>
      <c r="T251" s="1315"/>
      <c r="U251" s="389"/>
      <c r="V251" s="389"/>
    </row>
    <row r="252" spans="2:22">
      <c r="L252" s="11"/>
      <c r="N252" s="11" t="s">
        <v>2364</v>
      </c>
      <c r="R252" s="354" t="b">
        <f>SUM(R247:R248)=R13</f>
        <v>1</v>
      </c>
      <c r="S252" s="354" t="b">
        <f>SUM(S247:S248)=S13</f>
        <v>1</v>
      </c>
      <c r="T252" s="354" t="b">
        <f>SUM(T247:T248)=T13</f>
        <v>1</v>
      </c>
      <c r="U252" s="354" t="b">
        <f>SUM(U247:U248)=U13</f>
        <v>1</v>
      </c>
      <c r="V252" s="354" t="b">
        <f>SUM(V247:V248)=V13</f>
        <v>1</v>
      </c>
    </row>
    <row r="254" spans="2:22" ht="18">
      <c r="B254" s="28" t="s">
        <v>1553</v>
      </c>
      <c r="C254" s="27"/>
      <c r="D254" s="27"/>
      <c r="E254" s="27"/>
      <c r="F254" s="27"/>
      <c r="G254" s="27"/>
      <c r="H254" s="27"/>
      <c r="I254" s="27"/>
      <c r="J254" s="27"/>
      <c r="K254" s="27"/>
      <c r="L254" s="27"/>
      <c r="M254" s="27"/>
      <c r="N254" s="27"/>
      <c r="O254" s="27"/>
      <c r="P254" s="27"/>
      <c r="Q254" s="27"/>
      <c r="R254" s="27"/>
      <c r="S254" s="27"/>
      <c r="T254" s="27"/>
      <c r="U254" s="27"/>
      <c r="V254"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8" id="{A13580D0-4D56-4644-B805-8EEAA1CB8322}">
            <xm:f>Cover!$E$15=R$6</xm:f>
            <x14:dxf>
              <fill>
                <patternFill>
                  <bgColor theme="7" tint="0.59996337778862885"/>
                </patternFill>
              </fill>
            </x14:dxf>
          </x14:cfRule>
          <x14:cfRule type="expression" priority="77" id="{82653400-313D-4958-8ECA-D07C41169DD7}">
            <xm:f>Cover!$E$15&lt;&gt;R$6</xm:f>
            <x14:dxf>
              <fill>
                <patternFill>
                  <bgColor theme="0" tint="-0.24994659260841701"/>
                </patternFill>
              </fill>
            </x14:dxf>
          </x14:cfRule>
          <xm:sqref>R24:V31</xm:sqref>
        </x14:conditionalFormatting>
        <x14:conditionalFormatting xmlns:xm="http://schemas.microsoft.com/office/excel/2006/main">
          <x14:cfRule type="expression" priority="21" id="{0D5EC640-A59F-45D7-AD49-2851A8828924}">
            <xm:f>Cover!$E$15&lt;&gt;R$6</xm:f>
            <x14:dxf>
              <fill>
                <patternFill>
                  <bgColor theme="0" tint="-0.24994659260841701"/>
                </patternFill>
              </fill>
            </x14:dxf>
          </x14:cfRule>
          <x14:cfRule type="expression" priority="22" id="{428CA707-72D8-4970-810C-F977EA47626D}">
            <xm:f>Cover!$E$15=R$6</xm:f>
            <x14:dxf>
              <fill>
                <patternFill>
                  <bgColor theme="7" tint="0.59996337778862885"/>
                </patternFill>
              </fill>
            </x14:dxf>
          </x14:cfRule>
          <xm:sqref>R35:V42</xm:sqref>
        </x14:conditionalFormatting>
        <x14:conditionalFormatting xmlns:xm="http://schemas.microsoft.com/office/excel/2006/main">
          <x14:cfRule type="expression" priority="19" id="{52314F02-A9F7-4CFE-A6D8-52BCDD98DD3F}">
            <xm:f>Cover!$E$15&lt;&gt;R$6</xm:f>
            <x14:dxf>
              <fill>
                <patternFill>
                  <bgColor theme="0" tint="-0.24994659260841701"/>
                </patternFill>
              </fill>
            </x14:dxf>
          </x14:cfRule>
          <x14:cfRule type="expression" priority="20" id="{3A1B50A3-D0A2-4858-9B9A-F0832FCF0E23}">
            <xm:f>Cover!$E$15=R$6</xm:f>
            <x14:dxf>
              <fill>
                <patternFill>
                  <bgColor theme="7" tint="0.59996337778862885"/>
                </patternFill>
              </fill>
            </x14:dxf>
          </x14:cfRule>
          <xm:sqref>R46:V53</xm:sqref>
        </x14:conditionalFormatting>
        <x14:conditionalFormatting xmlns:xm="http://schemas.microsoft.com/office/excel/2006/main">
          <x14:cfRule type="expression" priority="17" id="{AACA273C-84E8-483F-ABB9-5107C601399B}">
            <xm:f>Cover!$E$15&lt;&gt;R$6</xm:f>
            <x14:dxf>
              <fill>
                <patternFill>
                  <bgColor theme="0" tint="-0.24994659260841701"/>
                </patternFill>
              </fill>
            </x14:dxf>
          </x14:cfRule>
          <x14:cfRule type="expression" priority="18" id="{A4F2609E-301F-4F9C-AF76-5F44EC4C4204}">
            <xm:f>Cover!$E$15=R$6</xm:f>
            <x14:dxf>
              <fill>
                <patternFill>
                  <bgColor theme="7" tint="0.59996337778862885"/>
                </patternFill>
              </fill>
            </x14:dxf>
          </x14:cfRule>
          <xm:sqref>R57:V64</xm:sqref>
        </x14:conditionalFormatting>
        <x14:conditionalFormatting xmlns:xm="http://schemas.microsoft.com/office/excel/2006/main">
          <x14:cfRule type="expression" priority="13" id="{C3530947-D9A6-4DA5-8D2F-9F93045BCA0D}">
            <xm:f>Cover!$E$15&lt;&gt;R$6</xm:f>
            <x14:dxf>
              <fill>
                <patternFill>
                  <bgColor theme="0" tint="-0.24994659260841701"/>
                </patternFill>
              </fill>
            </x14:dxf>
          </x14:cfRule>
          <x14:cfRule type="expression" priority="14" id="{C4778A7C-E4D4-40CF-AE3A-F9FE994F817D}">
            <xm:f>Cover!$E$15=R$6</xm:f>
            <x14:dxf>
              <fill>
                <patternFill>
                  <bgColor theme="7" tint="0.59996337778862885"/>
                </patternFill>
              </fill>
            </x14:dxf>
          </x14:cfRule>
          <xm:sqref>R68:V75</xm:sqref>
        </x14:conditionalFormatting>
        <x14:conditionalFormatting xmlns:xm="http://schemas.microsoft.com/office/excel/2006/main">
          <x14:cfRule type="expression" priority="56" id="{B2EFAA9F-5584-4D27-A9A8-621555EF2B4A}">
            <xm:f>Cover!$E$15=R$6</xm:f>
            <x14:dxf>
              <fill>
                <patternFill>
                  <bgColor theme="7" tint="0.59996337778862885"/>
                </patternFill>
              </fill>
            </x14:dxf>
          </x14:cfRule>
          <x14:cfRule type="expression" priority="55" id="{500D1464-03EC-48D0-9C73-B8730C740796}">
            <xm:f>Cover!$E$15&lt;&gt;R$6</xm:f>
            <x14:dxf>
              <fill>
                <patternFill>
                  <bgColor theme="0" tint="-0.24994659260841701"/>
                </patternFill>
              </fill>
            </x14:dxf>
          </x14:cfRule>
          <xm:sqref>R83:V90</xm:sqref>
        </x14:conditionalFormatting>
        <x14:conditionalFormatting xmlns:xm="http://schemas.microsoft.com/office/excel/2006/main">
          <x14:cfRule type="expression" priority="54" id="{7F47289C-F610-4934-BA9E-E3B6467C689C}">
            <xm:f>Cover!$E$15=R$6</xm:f>
            <x14:dxf>
              <fill>
                <patternFill>
                  <bgColor theme="7" tint="0.59996337778862885"/>
                </patternFill>
              </fill>
            </x14:dxf>
          </x14:cfRule>
          <x14:cfRule type="expression" priority="53" id="{7A6A7073-5BF8-4176-88AD-96181CF6A4D9}">
            <xm:f>Cover!$E$15&lt;&gt;R$6</xm:f>
            <x14:dxf>
              <fill>
                <patternFill>
                  <bgColor theme="0" tint="-0.24994659260841701"/>
                </patternFill>
              </fill>
            </x14:dxf>
          </x14:cfRule>
          <xm:sqref>R94:V101</xm:sqref>
        </x14:conditionalFormatting>
        <x14:conditionalFormatting xmlns:xm="http://schemas.microsoft.com/office/excel/2006/main">
          <x14:cfRule type="expression" priority="52" id="{6A7058B0-BFF0-4C26-8F3D-BC08BAD653BC}">
            <xm:f>Cover!$E$15=R$6</xm:f>
            <x14:dxf>
              <fill>
                <patternFill>
                  <bgColor theme="7" tint="0.59996337778862885"/>
                </patternFill>
              </fill>
            </x14:dxf>
          </x14:cfRule>
          <x14:cfRule type="expression" priority="51" id="{BE704779-1EE4-441A-8629-3E917DD1D2CA}">
            <xm:f>Cover!$E$15&lt;&gt;R$6</xm:f>
            <x14:dxf>
              <fill>
                <patternFill>
                  <bgColor theme="0" tint="-0.24994659260841701"/>
                </patternFill>
              </fill>
            </x14:dxf>
          </x14:cfRule>
          <xm:sqref>R105:V112</xm:sqref>
        </x14:conditionalFormatting>
        <x14:conditionalFormatting xmlns:xm="http://schemas.microsoft.com/office/excel/2006/main">
          <x14:cfRule type="expression" priority="50" id="{516F0C0D-089D-498C-B252-5FDBEF463187}">
            <xm:f>Cover!$E$15=R$6</xm:f>
            <x14:dxf>
              <fill>
                <patternFill>
                  <bgColor theme="7" tint="0.59996337778862885"/>
                </patternFill>
              </fill>
            </x14:dxf>
          </x14:cfRule>
          <x14:cfRule type="expression" priority="49" id="{6AF0A9E1-DBBF-4FCC-8252-D41098EFA2B6}">
            <xm:f>Cover!$E$15&lt;&gt;R$6</xm:f>
            <x14:dxf>
              <fill>
                <patternFill>
                  <bgColor theme="0" tint="-0.24994659260841701"/>
                </patternFill>
              </fill>
            </x14:dxf>
          </x14:cfRule>
          <xm:sqref>R116:V123</xm:sqref>
        </x14:conditionalFormatting>
        <x14:conditionalFormatting xmlns:xm="http://schemas.microsoft.com/office/excel/2006/main">
          <x14:cfRule type="expression" priority="47" id="{156D3B23-65BE-4436-996C-AE20CEBC45EA}">
            <xm:f>Cover!$E$15&lt;&gt;R$6</xm:f>
            <x14:dxf>
              <fill>
                <patternFill>
                  <bgColor theme="0" tint="-0.24994659260841701"/>
                </patternFill>
              </fill>
            </x14:dxf>
          </x14:cfRule>
          <x14:cfRule type="expression" priority="48" id="{D01E9570-8D43-49C3-9A58-71E7C82AF8D8}">
            <xm:f>Cover!$E$15=R$6</xm:f>
            <x14:dxf>
              <fill>
                <patternFill>
                  <bgColor theme="7" tint="0.59996337778862885"/>
                </patternFill>
              </fill>
            </x14:dxf>
          </x14:cfRule>
          <xm:sqref>R127:V134</xm:sqref>
        </x14:conditionalFormatting>
        <x14:conditionalFormatting xmlns:xm="http://schemas.microsoft.com/office/excel/2006/main">
          <x14:cfRule type="expression" priority="44" id="{C4DEE513-2267-4765-B91D-F27CE241CCAE}">
            <xm:f>Cover!$E$15=R$6</xm:f>
            <x14:dxf>
              <fill>
                <patternFill>
                  <bgColor theme="7" tint="0.59996337778862885"/>
                </patternFill>
              </fill>
            </x14:dxf>
          </x14:cfRule>
          <x14:cfRule type="expression" priority="43" id="{A2CFA832-37B5-4715-A155-E7632538A423}">
            <xm:f>Cover!$E$15&lt;&gt;R$6</xm:f>
            <x14:dxf>
              <fill>
                <patternFill>
                  <bgColor theme="0" tint="-0.24994659260841701"/>
                </patternFill>
              </fill>
            </x14:dxf>
          </x14:cfRule>
          <xm:sqref>R140:V148</xm:sqref>
        </x14:conditionalFormatting>
        <x14:conditionalFormatting xmlns:xm="http://schemas.microsoft.com/office/excel/2006/main">
          <x14:cfRule type="expression" priority="42" id="{16989E6C-19EC-4255-9E69-8F6E7EF9E189}">
            <xm:f>Cover!$E$15=R$6</xm:f>
            <x14:dxf>
              <fill>
                <patternFill>
                  <bgColor theme="7" tint="0.59996337778862885"/>
                </patternFill>
              </fill>
            </x14:dxf>
          </x14:cfRule>
          <x14:cfRule type="expression" priority="41" id="{942BDC30-C9AF-4ED7-804A-BF44BE5FEB45}">
            <xm:f>Cover!$E$15&lt;&gt;R$6</xm:f>
            <x14:dxf>
              <fill>
                <patternFill>
                  <bgColor theme="0" tint="-0.24994659260841701"/>
                </patternFill>
              </fill>
            </x14:dxf>
          </x14:cfRule>
          <xm:sqref>R152:V160</xm:sqref>
        </x14:conditionalFormatting>
        <x14:conditionalFormatting xmlns:xm="http://schemas.microsoft.com/office/excel/2006/main">
          <x14:cfRule type="expression" priority="40" id="{A853394F-D65D-46C3-9121-0B0C7F51D65E}">
            <xm:f>Cover!$E$15=R$6</xm:f>
            <x14:dxf>
              <fill>
                <patternFill>
                  <bgColor theme="7" tint="0.59996337778862885"/>
                </patternFill>
              </fill>
            </x14:dxf>
          </x14:cfRule>
          <x14:cfRule type="expression" priority="39" id="{37DC2D53-D0AB-468E-9CAD-6CEA1750954D}">
            <xm:f>Cover!$E$15&lt;&gt;R$6</xm:f>
            <x14:dxf>
              <fill>
                <patternFill>
                  <bgColor theme="0" tint="-0.24994659260841701"/>
                </patternFill>
              </fill>
            </x14:dxf>
          </x14:cfRule>
          <xm:sqref>R164:V172</xm:sqref>
        </x14:conditionalFormatting>
        <x14:conditionalFormatting xmlns:xm="http://schemas.microsoft.com/office/excel/2006/main">
          <x14:cfRule type="expression" priority="37" id="{8682D0DA-076E-492D-9009-2544E573F868}">
            <xm:f>Cover!$E$15&lt;&gt;R$6</xm:f>
            <x14:dxf>
              <fill>
                <patternFill>
                  <bgColor theme="0" tint="-0.24994659260841701"/>
                </patternFill>
              </fill>
            </x14:dxf>
          </x14:cfRule>
          <x14:cfRule type="expression" priority="38" id="{5D178F2A-791E-49C9-BC64-89D3FF3893EE}">
            <xm:f>Cover!$E$15=R$6</xm:f>
            <x14:dxf>
              <fill>
                <patternFill>
                  <bgColor theme="7" tint="0.59996337778862885"/>
                </patternFill>
              </fill>
            </x14:dxf>
          </x14:cfRule>
          <xm:sqref>R176:V184</xm:sqref>
        </x14:conditionalFormatting>
        <x14:conditionalFormatting xmlns:xm="http://schemas.microsoft.com/office/excel/2006/main">
          <x14:cfRule type="expression" priority="28" id="{2100B2B9-4FA6-4E23-9EA2-C24C826F8525}">
            <xm:f>Cover!$E$15=R$6</xm:f>
            <x14:dxf>
              <fill>
                <patternFill>
                  <bgColor theme="7" tint="0.59996337778862885"/>
                </patternFill>
              </fill>
            </x14:dxf>
          </x14:cfRule>
          <x14:cfRule type="expression" priority="27" id="{D4CD027C-1DE7-48C5-8897-FD0B4A797954}">
            <xm:f>Cover!$E$15&lt;&gt;R$6</xm:f>
            <x14:dxf>
              <fill>
                <patternFill>
                  <bgColor theme="0" tint="-0.24994659260841701"/>
                </patternFill>
              </fill>
            </x14:dxf>
          </x14:cfRule>
          <xm:sqref>R189:V193</xm:sqref>
        </x14:conditionalFormatting>
        <x14:conditionalFormatting xmlns:xm="http://schemas.microsoft.com/office/excel/2006/main">
          <x14:cfRule type="expression" priority="1" id="{8E2CC155-3B88-4E18-81D6-672DF7E24006}">
            <xm:f>Cover!$E$15&lt;&gt;R$6</xm:f>
            <x14:dxf>
              <fill>
                <patternFill>
                  <bgColor theme="0" tint="-0.24994659260841701"/>
                </patternFill>
              </fill>
            </x14:dxf>
          </x14:cfRule>
          <x14:cfRule type="expression" priority="2" id="{36E11EFE-E7B1-4091-9191-18C6452D7CB7}">
            <xm:f>Cover!$E$15=R$6</xm:f>
            <x14:dxf>
              <fill>
                <patternFill>
                  <bgColor theme="7" tint="0.59996337778862885"/>
                </patternFill>
              </fill>
            </x14:dxf>
          </x14:cfRule>
          <xm:sqref>R197:V201</xm:sqref>
        </x14:conditionalFormatting>
        <x14:conditionalFormatting xmlns:xm="http://schemas.microsoft.com/office/excel/2006/main">
          <x14:cfRule type="expression" priority="26" id="{59B0FADA-E9D1-41F6-9477-44E469CAE4B6}">
            <xm:f>Cover!$E$15=R$6</xm:f>
            <x14:dxf>
              <fill>
                <patternFill>
                  <bgColor theme="7" tint="0.59996337778862885"/>
                </patternFill>
              </fill>
            </x14:dxf>
          </x14:cfRule>
          <x14:cfRule type="expression" priority="25" id="{B10572BE-EDF6-40F0-AE47-6AF3BD7D3210}">
            <xm:f>Cover!$E$15&lt;&gt;R$6</xm:f>
            <x14:dxf>
              <fill>
                <patternFill>
                  <bgColor theme="0" tint="-0.24994659260841701"/>
                </patternFill>
              </fill>
            </x14:dxf>
          </x14:cfRule>
          <xm:sqref>R205:V209</xm:sqref>
        </x14:conditionalFormatting>
        <x14:conditionalFormatting xmlns:xm="http://schemas.microsoft.com/office/excel/2006/main">
          <x14:cfRule type="expression" priority="24" id="{79CC37BD-7264-4DC0-9550-C042B01B2DDD}">
            <xm:f>Cover!$E$15=R$6</xm:f>
            <x14:dxf>
              <fill>
                <patternFill>
                  <bgColor theme="7" tint="0.59996337778862885"/>
                </patternFill>
              </fill>
            </x14:dxf>
          </x14:cfRule>
          <x14:cfRule type="expression" priority="23" id="{1F794416-BB58-4B86-B1FC-031C3ACFB37D}">
            <xm:f>Cover!$E$15&lt;&gt;R$6</xm:f>
            <x14:dxf>
              <fill>
                <patternFill>
                  <bgColor theme="0" tint="-0.24994659260841701"/>
                </patternFill>
              </fill>
            </x14:dxf>
          </x14:cfRule>
          <xm:sqref>R213:V217</xm:sqref>
        </x14:conditionalFormatting>
        <x14:conditionalFormatting xmlns:xm="http://schemas.microsoft.com/office/excel/2006/main">
          <x14:cfRule type="expression" priority="6" id="{6A288B3F-80D0-4226-B78F-A3CD53058C81}">
            <xm:f>Cover!$E$15=R$6</xm:f>
            <x14:dxf>
              <fill>
                <patternFill>
                  <bgColor theme="7" tint="0.59996337778862885"/>
                </patternFill>
              </fill>
            </x14:dxf>
          </x14:cfRule>
          <x14:cfRule type="expression" priority="5" id="{D1322DAC-81A4-4638-B2C6-028DB0487268}">
            <xm:f>Cover!$E$15&lt;&gt;R$6</xm:f>
            <x14:dxf>
              <fill>
                <patternFill>
                  <bgColor theme="0" tint="-0.24994659260841701"/>
                </patternFill>
              </fill>
            </x14:dxf>
          </x14:cfRule>
          <xm:sqref>R229:V235</xm:sqref>
        </x14:conditionalFormatting>
        <x14:conditionalFormatting xmlns:xm="http://schemas.microsoft.com/office/excel/2006/main">
          <x14:cfRule type="expression" priority="8" id="{03647FFC-75B2-44F4-A153-0DE2AA1F60D7}">
            <xm:f>Cover!$E$15=R$6</xm:f>
            <x14:dxf>
              <fill>
                <patternFill>
                  <bgColor theme="7" tint="0.59996337778862885"/>
                </patternFill>
              </fill>
            </x14:dxf>
          </x14:cfRule>
          <x14:cfRule type="expression" priority="7" id="{879376C6-B310-4AA0-8D61-1B06331F2829}">
            <xm:f>Cover!$E$15&lt;&gt;R$6</xm:f>
            <x14:dxf>
              <fill>
                <patternFill>
                  <bgColor theme="0" tint="-0.24994659260841701"/>
                </patternFill>
              </fill>
            </x14:dxf>
          </x14:cfRule>
          <xm:sqref>R237:V243</xm:sqref>
        </x14:conditionalFormatting>
        <x14:conditionalFormatting xmlns:xm="http://schemas.microsoft.com/office/excel/2006/main">
          <x14:cfRule type="expression" priority="10" id="{698FCB7A-383E-42A5-99A2-C1FB8B013C62}">
            <xm:f>Cover!$E$15=R$6</xm:f>
            <x14:dxf>
              <fill>
                <patternFill>
                  <bgColor theme="7" tint="0.59996337778862885"/>
                </patternFill>
              </fill>
            </x14:dxf>
          </x14:cfRule>
          <x14:cfRule type="expression" priority="9" id="{6651F6A2-7863-4620-AC57-4AC50AB3630C}">
            <xm:f>Cover!$E$15&lt;&gt;R$6</xm:f>
            <x14:dxf>
              <fill>
                <patternFill>
                  <bgColor theme="0" tint="-0.24994659260841701"/>
                </patternFill>
              </fill>
            </x14:dxf>
          </x14:cfRule>
          <xm:sqref>R247:V248</xm:sqref>
        </x14:conditionalFormatting>
        <x14:conditionalFormatting xmlns:xm="http://schemas.microsoft.com/office/excel/2006/main">
          <x14:cfRule type="expression" priority="12" id="{BC6EBF69-5A26-4AC2-89C2-F7F1817EF0D1}">
            <xm:f>Cover!$E$15=R$6</xm:f>
            <x14:dxf>
              <fill>
                <patternFill>
                  <bgColor theme="7" tint="0.59996337778862885"/>
                </patternFill>
              </fill>
            </x14:dxf>
          </x14:cfRule>
          <x14:cfRule type="expression" priority="11" id="{F484C310-9695-4557-B727-462001F6123E}">
            <xm:f>Cover!$E$15&lt;&gt;R$6</xm:f>
            <x14:dxf>
              <fill>
                <patternFill>
                  <bgColor theme="0" tint="-0.24994659260841701"/>
                </patternFill>
              </fill>
            </x14:dxf>
          </x14:cfRule>
          <xm:sqref>R250:V251</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7671A-8854-4C75-98EE-B04F5CE3EBE9}">
  <sheetPr codeName="Sheet26">
    <tabColor theme="9"/>
    <pageSetUpPr autoPageBreaks="0"/>
  </sheetPr>
  <dimension ref="A1:BK227"/>
  <sheetViews>
    <sheetView zoomScale="40" zoomScaleNormal="40" workbookViewId="0">
      <pane ySplit="6" topLeftCell="A173" activePane="bottomLeft" state="frozen"/>
      <selection activeCell="AM12" sqref="AM12"/>
      <selection pane="bottomLeft" activeCell="AB222" sqref="AB222"/>
    </sheetView>
  </sheetViews>
  <sheetFormatPr defaultColWidth="0" defaultRowHeight="14"/>
  <cols>
    <col min="1" max="1" width="14.453125" style="11" customWidth="1"/>
    <col min="2" max="3" width="1.54296875" style="11" customWidth="1"/>
    <col min="4" max="5" width="23.453125" style="11" bestFit="1" customWidth="1"/>
    <col min="6" max="6" width="18.453125" style="11" bestFit="1" customWidth="1"/>
    <col min="7" max="7" width="19.453125" style="11" bestFit="1" customWidth="1"/>
    <col min="8" max="9" width="14.453125" style="11" bestFit="1" customWidth="1"/>
    <col min="10" max="10" width="32.453125" style="11" bestFit="1" customWidth="1"/>
    <col min="11" max="11" width="18.453125" style="11" bestFit="1" customWidth="1"/>
    <col min="12" max="12" width="18.453125" style="92" bestFit="1" customWidth="1"/>
    <col min="13" max="13" width="19.453125" style="11" bestFit="1" customWidth="1"/>
    <col min="14" max="14" width="13.453125" style="11" bestFit="1" customWidth="1"/>
    <col min="15" max="15" width="11.453125" style="11" bestFit="1" customWidth="1"/>
    <col min="16" max="17" width="13.54296875" style="11" bestFit="1" customWidth="1"/>
    <col min="18" max="18" width="10.453125" style="11" bestFit="1" customWidth="1"/>
    <col min="19" max="19" width="5.453125" style="11" bestFit="1" customWidth="1"/>
    <col min="20" max="20" width="13" style="11" customWidth="1"/>
    <col min="21" max="24" width="12.54296875" style="11" customWidth="1"/>
    <col min="25" max="30" width="1.54296875" style="11" customWidth="1"/>
    <col min="31" max="63" width="18.453125" style="11" hidden="1" customWidth="1"/>
    <col min="64" max="16384" width="14" style="11" hidden="1"/>
  </cols>
  <sheetData>
    <row r="1" spans="1:24" s="2" customFormat="1" ht="25">
      <c r="A1" s="62" t="s">
        <v>1365</v>
      </c>
      <c r="B1" s="3"/>
      <c r="G1" s="4" t="s">
        <v>1</v>
      </c>
      <c r="H1" s="4"/>
      <c r="I1" s="4"/>
      <c r="J1" s="4"/>
      <c r="K1" s="4"/>
      <c r="L1" s="107"/>
      <c r="M1" s="4"/>
      <c r="V1" s="3"/>
    </row>
    <row r="2" spans="1:24" s="2" customFormat="1" ht="25">
      <c r="A2" s="4" t="str">
        <f>Cover!$E$13</f>
        <v>Master</v>
      </c>
      <c r="B2" s="3"/>
      <c r="L2" s="108"/>
    </row>
    <row r="3" spans="1:24" s="2" customFormat="1" ht="25">
      <c r="A3" s="4">
        <f>Cover!$E$15</f>
        <v>2025</v>
      </c>
      <c r="B3" s="4"/>
      <c r="C3" s="4"/>
      <c r="D3" s="4"/>
      <c r="L3" s="108"/>
    </row>
    <row r="4" spans="1:24" s="5" customFormat="1" ht="25.5" thickBot="1">
      <c r="A4" s="1302" t="s">
        <v>90</v>
      </c>
      <c r="B4" s="6"/>
      <c r="L4" s="109"/>
    </row>
    <row r="5" spans="1:24" ht="18">
      <c r="A5" s="7"/>
      <c r="B5" s="8"/>
      <c r="C5" s="8"/>
      <c r="D5" s="9"/>
      <c r="E5" s="9"/>
      <c r="F5" s="9"/>
      <c r="G5" s="10"/>
      <c r="H5" s="10"/>
      <c r="I5" s="10"/>
      <c r="J5" s="10"/>
      <c r="K5" s="10"/>
      <c r="L5" s="110"/>
      <c r="M5" s="10"/>
      <c r="N5" s="10"/>
      <c r="O5" s="10"/>
      <c r="P5" s="10"/>
      <c r="Q5" s="10"/>
      <c r="R5" s="10"/>
      <c r="S5" s="7"/>
      <c r="T5" s="68" t="s">
        <v>1743</v>
      </c>
      <c r="U5" s="66"/>
      <c r="V5" s="66"/>
      <c r="W5" s="66"/>
      <c r="X5" s="67"/>
    </row>
    <row r="6" spans="1:24" s="61" customFormat="1" ht="15.5">
      <c r="A6" s="21"/>
      <c r="B6" s="57"/>
      <c r="C6" s="57"/>
      <c r="D6" s="36" t="s">
        <v>164</v>
      </c>
      <c r="E6" s="36" t="s">
        <v>165</v>
      </c>
      <c r="F6" s="36" t="s">
        <v>1555</v>
      </c>
      <c r="G6" s="37" t="s">
        <v>2509</v>
      </c>
      <c r="H6" s="37" t="s">
        <v>405</v>
      </c>
      <c r="I6" s="37" t="s">
        <v>408</v>
      </c>
      <c r="J6" s="37" t="s">
        <v>409</v>
      </c>
      <c r="K6" s="37" t="s">
        <v>410</v>
      </c>
      <c r="L6" s="37" t="s">
        <v>411</v>
      </c>
      <c r="M6" s="37" t="s">
        <v>412</v>
      </c>
      <c r="N6" s="37" t="s">
        <v>174</v>
      </c>
      <c r="O6" s="37" t="s">
        <v>196</v>
      </c>
      <c r="P6" s="37" t="s">
        <v>1535</v>
      </c>
      <c r="Q6" s="37" t="s">
        <v>1536</v>
      </c>
      <c r="R6" s="37" t="s">
        <v>1368</v>
      </c>
      <c r="S6" s="37" t="s">
        <v>175</v>
      </c>
      <c r="T6" s="16">
        <v>2022</v>
      </c>
      <c r="U6" s="17">
        <v>2023</v>
      </c>
      <c r="V6" s="17">
        <v>2024</v>
      </c>
      <c r="W6" s="17">
        <v>2025</v>
      </c>
      <c r="X6" s="18">
        <v>2026</v>
      </c>
    </row>
    <row r="8" spans="1:24" s="27" customFormat="1" ht="18.75" customHeight="1">
      <c r="B8" s="437" t="s">
        <v>3164</v>
      </c>
    </row>
    <row r="9" spans="1:24" ht="7.5" customHeight="1">
      <c r="B9" s="75"/>
      <c r="L9" s="11"/>
    </row>
    <row r="10" spans="1:24" s="27" customFormat="1" ht="18">
      <c r="B10" s="28" t="s">
        <v>2512</v>
      </c>
    </row>
    <row r="11" spans="1:24" s="61" customFormat="1" ht="15.5">
      <c r="A11" s="21"/>
      <c r="B11" s="57"/>
      <c r="C11" s="57"/>
      <c r="D11" s="36"/>
      <c r="E11" s="36"/>
      <c r="F11" s="36"/>
      <c r="G11" s="37"/>
      <c r="H11" s="37"/>
      <c r="I11" s="37"/>
      <c r="J11" s="37"/>
      <c r="K11" s="37"/>
      <c r="L11" s="37"/>
      <c r="M11" s="37"/>
      <c r="N11" s="37"/>
      <c r="O11" s="37"/>
      <c r="P11" s="37"/>
      <c r="Q11" s="37"/>
      <c r="R11" s="37"/>
      <c r="S11" s="37"/>
      <c r="T11" s="374"/>
      <c r="U11" s="374"/>
      <c r="V11" s="374"/>
      <c r="W11" s="374"/>
      <c r="X11" s="374"/>
    </row>
    <row r="12" spans="1:24" s="29" customFormat="1">
      <c r="A12" s="402" t="s">
        <v>2514</v>
      </c>
      <c r="D12" s="9" t="s">
        <v>201</v>
      </c>
      <c r="E12" s="9" t="s">
        <v>201</v>
      </c>
      <c r="F12" s="9" t="s">
        <v>2608</v>
      </c>
      <c r="G12" s="11"/>
      <c r="H12" s="364"/>
      <c r="N12" s="351" t="s">
        <v>184</v>
      </c>
      <c r="O12" s="351"/>
      <c r="P12" s="116"/>
      <c r="Q12" s="116" t="s">
        <v>2540</v>
      </c>
      <c r="R12" s="116"/>
      <c r="S12" s="364" t="s">
        <v>185</v>
      </c>
      <c r="T12" s="1120">
        <f>SUMIFS(T$27:T$97,$Q$27:$Q$97,$Q12)</f>
        <v>0</v>
      </c>
      <c r="U12" s="1120">
        <f>SUMIFS(U$27:U$97,$Q$27:$Q$97,$Q12)</f>
        <v>0</v>
      </c>
      <c r="V12" s="1120">
        <f>SUMIFS(V$27:V$97,$Q$27:$Q$97,$Q12)</f>
        <v>0</v>
      </c>
      <c r="W12" s="1120">
        <f>SUMIFS(W$27:W$97,$Q$27:$Q$97,$Q12)</f>
        <v>0</v>
      </c>
      <c r="X12" s="1120">
        <f>SUMIFS(X$27:X$97,$Q$27:$Q$97,$Q12)</f>
        <v>0</v>
      </c>
    </row>
    <row r="13" spans="1:24" s="29" customFormat="1">
      <c r="A13" s="402"/>
      <c r="D13" s="9"/>
      <c r="E13" s="9"/>
      <c r="F13" s="9"/>
      <c r="G13" s="11"/>
      <c r="H13" s="364"/>
      <c r="N13" s="351"/>
      <c r="O13" s="351"/>
      <c r="P13" s="21"/>
      <c r="Q13" s="21"/>
      <c r="R13" s="116"/>
      <c r="S13" s="364"/>
      <c r="T13" s="1122"/>
      <c r="U13" s="1122"/>
      <c r="V13" s="1122"/>
      <c r="W13" s="1122"/>
      <c r="X13" s="1122"/>
    </row>
    <row r="14" spans="1:24" s="29" customFormat="1">
      <c r="A14" s="402" t="s">
        <v>2514</v>
      </c>
      <c r="D14" s="9" t="s">
        <v>201</v>
      </c>
      <c r="E14" s="9" t="s">
        <v>201</v>
      </c>
      <c r="F14" s="9" t="s">
        <v>2608</v>
      </c>
      <c r="G14" s="11"/>
      <c r="H14" s="364"/>
      <c r="N14" s="351" t="s">
        <v>184</v>
      </c>
      <c r="O14" s="351"/>
      <c r="P14" s="116" t="s">
        <v>2574</v>
      </c>
      <c r="Q14" s="116"/>
      <c r="R14" s="116"/>
      <c r="S14" s="364" t="s">
        <v>185</v>
      </c>
      <c r="T14" s="1120">
        <f>SUMIFS(T$27:T$97,$P$27:$P$97,$P14)</f>
        <v>0</v>
      </c>
      <c r="U14" s="1120">
        <f>SUMIFS(U$27:U$97,$P$27:$P$97,$P14)</f>
        <v>0</v>
      </c>
      <c r="V14" s="1120">
        <f>SUMIFS(V$27:V$97,$P$27:$P$97,$P14)</f>
        <v>0</v>
      </c>
      <c r="W14" s="1120">
        <f>SUMIFS(W$27:W$97,$P$27:$P$97,$P14)</f>
        <v>0</v>
      </c>
      <c r="X14" s="1120">
        <f>SUMIFS(X$27:X$97,$P$27:$P$97,$P14)</f>
        <v>0</v>
      </c>
    </row>
    <row r="15" spans="1:24" s="29" customFormat="1">
      <c r="A15" s="402"/>
      <c r="D15" s="9"/>
      <c r="E15" s="9"/>
      <c r="F15" s="9"/>
      <c r="G15" s="11"/>
      <c r="H15" s="364"/>
      <c r="N15" s="351"/>
      <c r="O15" s="351"/>
      <c r="P15" s="116"/>
      <c r="Q15" s="116"/>
      <c r="R15" s="116"/>
      <c r="S15" s="364"/>
      <c r="T15" s="1122"/>
      <c r="U15" s="1122"/>
      <c r="V15" s="1122"/>
      <c r="W15" s="1122"/>
      <c r="X15" s="1122"/>
    </row>
    <row r="16" spans="1:24" s="29" customFormat="1">
      <c r="A16" s="402" t="s">
        <v>2514</v>
      </c>
      <c r="D16" s="9" t="s">
        <v>201</v>
      </c>
      <c r="E16" s="9" t="s">
        <v>201</v>
      </c>
      <c r="F16" s="9" t="s">
        <v>2608</v>
      </c>
      <c r="G16" s="11"/>
      <c r="H16" s="364"/>
      <c r="N16" s="351" t="s">
        <v>184</v>
      </c>
      <c r="O16" s="351"/>
      <c r="P16" s="116"/>
      <c r="Q16" s="116"/>
      <c r="R16" s="116" t="s">
        <v>1374</v>
      </c>
      <c r="S16" s="364" t="s">
        <v>185</v>
      </c>
      <c r="T16" s="1120">
        <f xml:space="preserve"> T12+T14</f>
        <v>0</v>
      </c>
      <c r="U16" s="1120">
        <f t="shared" ref="U16:X16" si="0" xml:space="preserve"> U12+U14</f>
        <v>0</v>
      </c>
      <c r="V16" s="1120">
        <f t="shared" si="0"/>
        <v>0</v>
      </c>
      <c r="W16" s="1120">
        <f t="shared" si="0"/>
        <v>0</v>
      </c>
      <c r="X16" s="1120">
        <f t="shared" si="0"/>
        <v>0</v>
      </c>
    </row>
    <row r="18" spans="1:24" ht="13.4" customHeight="1">
      <c r="A18" s="402" t="s">
        <v>2514</v>
      </c>
      <c r="B18" s="8"/>
      <c r="C18" s="8"/>
      <c r="D18" s="20"/>
      <c r="E18" s="20"/>
      <c r="F18" s="20" t="s">
        <v>182</v>
      </c>
      <c r="H18" s="20"/>
      <c r="I18" s="20"/>
      <c r="J18" s="98"/>
      <c r="K18" s="20" t="s">
        <v>417</v>
      </c>
      <c r="L18" s="20"/>
      <c r="M18" s="20"/>
      <c r="N18" s="21" t="s">
        <v>196</v>
      </c>
      <c r="O18" s="21" t="s">
        <v>3113</v>
      </c>
      <c r="P18" s="21"/>
      <c r="Q18" s="21"/>
      <c r="R18" s="21"/>
      <c r="S18" s="7" t="s">
        <v>207</v>
      </c>
      <c r="T18" s="354">
        <f t="shared" ref="T18:X19" si="1">SUMIF($K$105:$K$189,$K18,T$105:T$189)</f>
        <v>0</v>
      </c>
      <c r="U18" s="354">
        <f t="shared" si="1"/>
        <v>0</v>
      </c>
      <c r="V18" s="354">
        <f t="shared" si="1"/>
        <v>0</v>
      </c>
      <c r="W18" s="354">
        <f t="shared" si="1"/>
        <v>0</v>
      </c>
      <c r="X18" s="354">
        <f t="shared" si="1"/>
        <v>0</v>
      </c>
    </row>
    <row r="19" spans="1:24" ht="13.4" customHeight="1">
      <c r="A19" s="402" t="s">
        <v>2514</v>
      </c>
      <c r="B19" s="8"/>
      <c r="C19" s="8"/>
      <c r="D19" s="15"/>
      <c r="E19" s="15"/>
      <c r="F19" s="20" t="s">
        <v>182</v>
      </c>
      <c r="H19" s="20"/>
      <c r="I19" s="20"/>
      <c r="J19" s="7"/>
      <c r="K19" s="89" t="s">
        <v>245</v>
      </c>
      <c r="L19" s="20"/>
      <c r="M19" s="26"/>
      <c r="N19" s="21" t="s">
        <v>196</v>
      </c>
      <c r="O19" s="21" t="s">
        <v>3114</v>
      </c>
      <c r="P19" s="21"/>
      <c r="Q19" s="21"/>
      <c r="R19" s="21"/>
      <c r="S19" s="7" t="s">
        <v>207</v>
      </c>
      <c r="T19" s="354">
        <f t="shared" si="1"/>
        <v>0</v>
      </c>
      <c r="U19" s="354">
        <f t="shared" si="1"/>
        <v>0</v>
      </c>
      <c r="V19" s="354">
        <f t="shared" si="1"/>
        <v>0</v>
      </c>
      <c r="W19" s="354">
        <f t="shared" si="1"/>
        <v>0</v>
      </c>
      <c r="X19" s="354">
        <f t="shared" si="1"/>
        <v>0</v>
      </c>
    </row>
    <row r="20" spans="1:24" s="7" customFormat="1" ht="13.4" customHeight="1">
      <c r="B20" s="8"/>
      <c r="C20" s="8"/>
      <c r="D20" s="15"/>
      <c r="E20" s="15"/>
      <c r="F20" s="20"/>
      <c r="H20" s="20"/>
      <c r="I20" s="20"/>
      <c r="K20" s="89"/>
      <c r="L20" s="20"/>
      <c r="M20" s="26"/>
      <c r="N20" s="21"/>
      <c r="O20" s="21"/>
      <c r="P20" s="21"/>
      <c r="Q20" s="21"/>
      <c r="R20" s="21"/>
      <c r="T20" s="374"/>
      <c r="U20" s="374"/>
      <c r="V20" s="374"/>
      <c r="W20" s="374"/>
      <c r="X20" s="374"/>
    </row>
    <row r="21" spans="1:24" s="7" customFormat="1" ht="18">
      <c r="A21" s="27"/>
      <c r="B21" s="28" t="s">
        <v>2567</v>
      </c>
      <c r="C21" s="27"/>
      <c r="D21" s="27"/>
      <c r="E21" s="27"/>
      <c r="F21" s="27"/>
      <c r="G21" s="27"/>
      <c r="H21" s="27"/>
      <c r="I21" s="27"/>
      <c r="J21" s="27"/>
      <c r="K21" s="27"/>
      <c r="L21" s="93"/>
      <c r="M21" s="27"/>
      <c r="N21" s="27"/>
      <c r="O21" s="27"/>
      <c r="P21" s="27"/>
      <c r="Q21" s="27"/>
      <c r="R21" s="27"/>
      <c r="S21" s="27"/>
      <c r="T21" s="27"/>
      <c r="U21" s="27"/>
      <c r="V21" s="27"/>
      <c r="W21" s="27"/>
      <c r="X21" s="27"/>
    </row>
    <row r="22" spans="1:24" s="7" customFormat="1">
      <c r="A22" s="12"/>
      <c r="B22" s="12"/>
      <c r="C22" s="12"/>
      <c r="D22" s="12"/>
      <c r="E22" s="12"/>
      <c r="F22" s="12"/>
      <c r="L22" s="103"/>
      <c r="N22" s="22"/>
      <c r="O22" s="22"/>
      <c r="P22" s="22"/>
      <c r="Q22" s="22"/>
      <c r="R22" s="22"/>
      <c r="S22" s="15"/>
      <c r="T22" s="12"/>
      <c r="U22" s="12"/>
      <c r="V22" s="13"/>
      <c r="W22" s="14"/>
      <c r="X22" s="15"/>
    </row>
    <row r="23" spans="1:24" s="7" customFormat="1">
      <c r="A23" s="12"/>
      <c r="B23" s="12"/>
      <c r="C23" s="34" t="s">
        <v>3165</v>
      </c>
      <c r="D23" s="34"/>
      <c r="E23" s="33"/>
      <c r="F23" s="33"/>
      <c r="G23" s="33"/>
      <c r="H23" s="33"/>
      <c r="I23" s="33"/>
      <c r="J23" s="33"/>
      <c r="K23" s="33"/>
      <c r="L23" s="104"/>
      <c r="M23" s="33"/>
      <c r="N23" s="33"/>
      <c r="O23" s="33"/>
      <c r="P23" s="33"/>
      <c r="Q23" s="33"/>
      <c r="R23" s="33"/>
      <c r="S23" s="33"/>
      <c r="T23" s="33"/>
      <c r="U23" s="33"/>
      <c r="V23" s="33"/>
      <c r="W23" s="33"/>
      <c r="X23" s="33"/>
    </row>
    <row r="24" spans="1:24" s="7" customFormat="1">
      <c r="A24" s="12"/>
      <c r="B24" s="12"/>
      <c r="C24" s="12"/>
      <c r="D24" s="12"/>
      <c r="E24" s="12"/>
      <c r="F24" s="12"/>
      <c r="L24" s="103"/>
      <c r="N24" s="22"/>
      <c r="O24" s="22"/>
      <c r="P24" s="22"/>
      <c r="Q24" s="22"/>
      <c r="R24" s="22"/>
      <c r="S24" s="15"/>
      <c r="T24" s="12"/>
      <c r="U24" s="12"/>
      <c r="V24" s="13"/>
      <c r="W24" s="14"/>
      <c r="X24" s="15"/>
    </row>
    <row r="25" spans="1:24" s="7" customFormat="1" ht="14.25" customHeight="1">
      <c r="A25" s="12"/>
      <c r="B25" s="12"/>
      <c r="C25" s="12"/>
      <c r="D25" s="80" t="s">
        <v>183</v>
      </c>
      <c r="E25" s="81"/>
      <c r="F25" s="81"/>
      <c r="G25" s="81"/>
      <c r="H25" s="81"/>
      <c r="I25" s="81"/>
      <c r="J25" s="81"/>
      <c r="K25" s="81"/>
      <c r="L25" s="106"/>
      <c r="M25" s="81"/>
      <c r="N25" s="81"/>
      <c r="O25" s="81"/>
      <c r="P25" s="81"/>
      <c r="Q25" s="81"/>
      <c r="R25" s="81"/>
      <c r="S25" s="81"/>
      <c r="T25" s="81"/>
      <c r="U25" s="81"/>
      <c r="V25" s="81"/>
      <c r="W25" s="81"/>
      <c r="X25" s="81"/>
    </row>
    <row r="26" spans="1:24" s="7" customFormat="1">
      <c r="A26" s="12"/>
      <c r="B26" s="12"/>
      <c r="C26" s="12"/>
      <c r="D26" s="12"/>
      <c r="E26" s="12"/>
      <c r="F26" s="12"/>
      <c r="L26" s="103"/>
      <c r="N26" s="22"/>
      <c r="O26" s="22"/>
      <c r="P26" s="22"/>
      <c r="Q26" s="22"/>
      <c r="R26" s="22"/>
      <c r="S26" s="15"/>
      <c r="T26" s="12"/>
      <c r="U26" s="12"/>
      <c r="V26" s="13"/>
      <c r="W26" s="14"/>
      <c r="X26" s="15"/>
    </row>
    <row r="27" spans="1:24" s="7" customFormat="1" ht="13.5" customHeight="1">
      <c r="A27" s="11"/>
      <c r="B27" s="11"/>
      <c r="C27" s="11"/>
      <c r="D27" s="20" t="s">
        <v>201</v>
      </c>
      <c r="E27" s="20" t="s">
        <v>201</v>
      </c>
      <c r="F27" s="11" t="s">
        <v>182</v>
      </c>
      <c r="G27" s="11" t="s">
        <v>183</v>
      </c>
      <c r="H27" s="20" t="s">
        <v>272</v>
      </c>
      <c r="I27" s="11" t="s">
        <v>415</v>
      </c>
      <c r="J27" s="112" t="s">
        <v>3166</v>
      </c>
      <c r="K27" s="98" t="s">
        <v>417</v>
      </c>
      <c r="L27" s="98" t="s">
        <v>418</v>
      </c>
      <c r="M27" s="98" t="s">
        <v>419</v>
      </c>
      <c r="N27" s="21" t="s">
        <v>184</v>
      </c>
      <c r="O27" s="21"/>
      <c r="P27" s="21"/>
      <c r="Q27" s="21" t="s">
        <v>2540</v>
      </c>
      <c r="R27" s="21"/>
      <c r="S27" s="7" t="s">
        <v>185</v>
      </c>
      <c r="T27" s="727"/>
      <c r="U27" s="727"/>
      <c r="V27" s="727"/>
      <c r="W27" s="727"/>
      <c r="X27" s="727"/>
    </row>
    <row r="28" spans="1:24" s="7" customFormat="1" ht="13.5" customHeight="1">
      <c r="A28" s="11"/>
      <c r="B28" s="11"/>
      <c r="C28" s="11"/>
      <c r="D28" s="20" t="s">
        <v>201</v>
      </c>
      <c r="E28" s="20" t="s">
        <v>201</v>
      </c>
      <c r="F28" s="11" t="s">
        <v>182</v>
      </c>
      <c r="G28" s="11" t="s">
        <v>183</v>
      </c>
      <c r="H28" s="20" t="s">
        <v>272</v>
      </c>
      <c r="I28" s="11" t="s">
        <v>415</v>
      </c>
      <c r="J28" s="112" t="s">
        <v>3166</v>
      </c>
      <c r="K28" s="98" t="s">
        <v>417</v>
      </c>
      <c r="L28" s="98" t="s">
        <v>426</v>
      </c>
      <c r="M28" s="98" t="s">
        <v>427</v>
      </c>
      <c r="N28" s="21" t="s">
        <v>184</v>
      </c>
      <c r="O28" s="21"/>
      <c r="P28" s="21"/>
      <c r="Q28" s="21" t="s">
        <v>2540</v>
      </c>
      <c r="R28" s="21"/>
      <c r="S28" s="7" t="s">
        <v>185</v>
      </c>
      <c r="T28" s="727"/>
      <c r="U28" s="727"/>
      <c r="V28" s="727"/>
      <c r="W28" s="727"/>
      <c r="X28" s="727"/>
    </row>
    <row r="29" spans="1:24" s="7" customFormat="1" ht="13.5" customHeight="1">
      <c r="A29" s="11"/>
      <c r="B29" s="11"/>
      <c r="C29" s="11"/>
      <c r="D29" s="20" t="s">
        <v>201</v>
      </c>
      <c r="E29" s="20" t="s">
        <v>201</v>
      </c>
      <c r="F29" s="11" t="s">
        <v>182</v>
      </c>
      <c r="G29" s="11" t="s">
        <v>183</v>
      </c>
      <c r="H29" s="20" t="s">
        <v>272</v>
      </c>
      <c r="I29" s="11" t="s">
        <v>415</v>
      </c>
      <c r="J29" s="112" t="s">
        <v>3166</v>
      </c>
      <c r="K29" s="98" t="s">
        <v>417</v>
      </c>
      <c r="L29" s="98" t="s">
        <v>433</v>
      </c>
      <c r="M29" s="98" t="s">
        <v>434</v>
      </c>
      <c r="N29" s="21" t="s">
        <v>184</v>
      </c>
      <c r="O29" s="21"/>
      <c r="P29" s="21"/>
      <c r="Q29" s="21" t="s">
        <v>2540</v>
      </c>
      <c r="R29" s="21"/>
      <c r="S29" s="7" t="s">
        <v>185</v>
      </c>
      <c r="T29" s="727"/>
      <c r="U29" s="727"/>
      <c r="V29" s="727"/>
      <c r="W29" s="727"/>
      <c r="X29" s="727"/>
    </row>
    <row r="30" spans="1:24" s="7" customFormat="1" ht="13.5" customHeight="1">
      <c r="A30" s="11"/>
      <c r="B30" s="11"/>
      <c r="C30" s="11"/>
      <c r="D30" s="20" t="s">
        <v>201</v>
      </c>
      <c r="E30" s="20" t="s">
        <v>201</v>
      </c>
      <c r="F30" s="11" t="s">
        <v>182</v>
      </c>
      <c r="G30" s="11" t="s">
        <v>183</v>
      </c>
      <c r="H30" s="20" t="s">
        <v>272</v>
      </c>
      <c r="I30" s="11" t="s">
        <v>415</v>
      </c>
      <c r="J30" s="112" t="s">
        <v>3166</v>
      </c>
      <c r="K30" s="98" t="s">
        <v>417</v>
      </c>
      <c r="L30" s="98" t="s">
        <v>439</v>
      </c>
      <c r="M30" s="98" t="s">
        <v>440</v>
      </c>
      <c r="N30" s="21" t="s">
        <v>184</v>
      </c>
      <c r="O30" s="21"/>
      <c r="P30" s="21"/>
      <c r="Q30" s="21" t="s">
        <v>2540</v>
      </c>
      <c r="R30" s="21"/>
      <c r="S30" s="7" t="s">
        <v>185</v>
      </c>
      <c r="T30" s="1109"/>
      <c r="U30" s="1109"/>
      <c r="V30" s="1109"/>
      <c r="W30" s="1149"/>
      <c r="X30" s="1149"/>
    </row>
    <row r="31" spans="1:24" s="7" customFormat="1" ht="13.5" customHeight="1">
      <c r="A31" s="11"/>
      <c r="B31" s="11"/>
      <c r="C31" s="11"/>
      <c r="D31" s="20" t="s">
        <v>201</v>
      </c>
      <c r="E31" s="20" t="s">
        <v>201</v>
      </c>
      <c r="F31" s="11" t="s">
        <v>182</v>
      </c>
      <c r="G31" s="11" t="s">
        <v>183</v>
      </c>
      <c r="H31" s="20" t="s">
        <v>272</v>
      </c>
      <c r="I31" s="11" t="s">
        <v>415</v>
      </c>
      <c r="J31" s="112" t="s">
        <v>3166</v>
      </c>
      <c r="K31" s="98" t="s">
        <v>417</v>
      </c>
      <c r="L31" s="98" t="s">
        <v>446</v>
      </c>
      <c r="M31" s="98" t="s">
        <v>447</v>
      </c>
      <c r="N31" s="21" t="s">
        <v>184</v>
      </c>
      <c r="O31" s="21"/>
      <c r="P31" s="21"/>
      <c r="Q31" s="21" t="s">
        <v>2540</v>
      </c>
      <c r="R31" s="21"/>
      <c r="S31" s="7" t="s">
        <v>185</v>
      </c>
      <c r="T31" s="727"/>
      <c r="U31" s="727"/>
      <c r="V31" s="727"/>
      <c r="W31" s="727"/>
      <c r="X31" s="727"/>
    </row>
    <row r="32" spans="1:24" s="7" customFormat="1" ht="13.5" customHeight="1">
      <c r="A32" s="11"/>
      <c r="B32" s="11"/>
      <c r="C32" s="11"/>
      <c r="D32" s="20" t="s">
        <v>201</v>
      </c>
      <c r="E32" s="20" t="s">
        <v>201</v>
      </c>
      <c r="F32" s="11" t="s">
        <v>182</v>
      </c>
      <c r="G32" s="11" t="s">
        <v>183</v>
      </c>
      <c r="H32" s="20" t="s">
        <v>272</v>
      </c>
      <c r="I32" s="11" t="s">
        <v>415</v>
      </c>
      <c r="J32" s="112" t="s">
        <v>3166</v>
      </c>
      <c r="K32" s="98" t="s">
        <v>417</v>
      </c>
      <c r="L32" s="98" t="s">
        <v>452</v>
      </c>
      <c r="M32" s="98" t="s">
        <v>453</v>
      </c>
      <c r="N32" s="21" t="s">
        <v>184</v>
      </c>
      <c r="O32" s="21"/>
      <c r="P32" s="21"/>
      <c r="Q32" s="21" t="s">
        <v>2540</v>
      </c>
      <c r="R32" s="21"/>
      <c r="S32" s="7" t="s">
        <v>185</v>
      </c>
      <c r="T32" s="727"/>
      <c r="U32" s="727"/>
      <c r="V32" s="727"/>
      <c r="W32" s="727"/>
      <c r="X32" s="727"/>
    </row>
    <row r="33" spans="2:19" s="7" customFormat="1" ht="13.5" customHeight="1">
      <c r="B33" s="11"/>
      <c r="C33" s="11"/>
      <c r="D33" s="20" t="s">
        <v>201</v>
      </c>
      <c r="E33" s="20" t="s">
        <v>201</v>
      </c>
      <c r="F33" s="11" t="s">
        <v>182</v>
      </c>
      <c r="G33" s="11" t="s">
        <v>183</v>
      </c>
      <c r="H33" s="20" t="s">
        <v>272</v>
      </c>
      <c r="I33" s="11" t="s">
        <v>415</v>
      </c>
      <c r="J33" s="112" t="s">
        <v>3166</v>
      </c>
      <c r="K33" s="98" t="s">
        <v>417</v>
      </c>
      <c r="L33" s="98" t="s">
        <v>456</v>
      </c>
      <c r="M33" s="98" t="s">
        <v>457</v>
      </c>
      <c r="N33" s="21" t="s">
        <v>184</v>
      </c>
      <c r="O33" s="21"/>
      <c r="P33" s="21"/>
      <c r="Q33" s="21" t="s">
        <v>2540</v>
      </c>
      <c r="R33" s="21"/>
      <c r="S33" s="7" t="s">
        <v>185</v>
      </c>
    </row>
    <row r="34" spans="2:19" s="7" customFormat="1" ht="13.5" customHeight="1">
      <c r="B34" s="11"/>
      <c r="C34" s="11"/>
      <c r="D34" s="20" t="s">
        <v>201</v>
      </c>
      <c r="E34" s="20" t="s">
        <v>201</v>
      </c>
      <c r="F34" s="11" t="s">
        <v>182</v>
      </c>
      <c r="G34" s="11" t="s">
        <v>183</v>
      </c>
      <c r="H34" s="20" t="s">
        <v>272</v>
      </c>
      <c r="I34" s="11" t="s">
        <v>415</v>
      </c>
      <c r="J34" s="112" t="s">
        <v>3166</v>
      </c>
      <c r="K34" s="98" t="s">
        <v>417</v>
      </c>
      <c r="L34" s="98" t="s">
        <v>460</v>
      </c>
      <c r="M34" s="98" t="s">
        <v>461</v>
      </c>
      <c r="N34" s="21" t="s">
        <v>184</v>
      </c>
      <c r="O34" s="21"/>
      <c r="P34" s="21"/>
      <c r="Q34" s="21" t="s">
        <v>2540</v>
      </c>
      <c r="R34" s="21"/>
      <c r="S34" s="7" t="s">
        <v>185</v>
      </c>
    </row>
    <row r="35" spans="2:19" s="7" customFormat="1">
      <c r="B35" s="11"/>
      <c r="C35" s="11"/>
      <c r="D35" s="11"/>
      <c r="E35" s="11"/>
      <c r="F35" s="11"/>
      <c r="G35" s="11"/>
      <c r="H35" s="11"/>
      <c r="I35" s="11"/>
      <c r="J35" s="112"/>
      <c r="K35" s="11"/>
      <c r="L35" s="11"/>
      <c r="M35" s="11"/>
      <c r="N35" s="11"/>
      <c r="O35" s="11"/>
      <c r="P35" s="11"/>
      <c r="Q35" s="11"/>
      <c r="R35" s="11"/>
      <c r="S35" s="11"/>
    </row>
    <row r="36" spans="2:19" s="7" customFormat="1" ht="14.25" customHeight="1">
      <c r="B36" s="12"/>
      <c r="C36" s="12"/>
      <c r="D36" s="80" t="s">
        <v>3167</v>
      </c>
      <c r="E36" s="81"/>
      <c r="F36" s="81"/>
      <c r="G36" s="81"/>
      <c r="H36" s="81"/>
      <c r="I36" s="81"/>
      <c r="J36" s="81"/>
      <c r="K36" s="81"/>
      <c r="L36" s="81"/>
      <c r="M36" s="81"/>
      <c r="N36" s="81"/>
      <c r="O36" s="81"/>
      <c r="P36" s="81"/>
      <c r="Q36" s="81"/>
      <c r="R36" s="81"/>
      <c r="S36" s="81"/>
    </row>
    <row r="37" spans="2:19" s="7" customFormat="1">
      <c r="B37" s="11"/>
      <c r="C37" s="11"/>
      <c r="D37" s="11"/>
      <c r="E37" s="11"/>
      <c r="F37" s="11"/>
      <c r="G37" s="11"/>
      <c r="H37" s="11"/>
      <c r="I37" s="11"/>
      <c r="J37" s="112"/>
      <c r="K37" s="11"/>
      <c r="L37" s="11"/>
      <c r="M37" s="11"/>
      <c r="N37" s="11"/>
      <c r="O37" s="11"/>
      <c r="P37" s="11"/>
      <c r="Q37" s="11"/>
      <c r="R37" s="11"/>
      <c r="S37" s="11"/>
    </row>
    <row r="38" spans="2:19" s="7" customFormat="1" ht="13.5" customHeight="1">
      <c r="B38" s="11"/>
      <c r="C38" s="11"/>
      <c r="D38" s="20" t="s">
        <v>201</v>
      </c>
      <c r="E38" s="20" t="s">
        <v>201</v>
      </c>
      <c r="F38" s="11" t="s">
        <v>182</v>
      </c>
      <c r="G38" s="11" t="s">
        <v>3168</v>
      </c>
      <c r="H38" s="20" t="s">
        <v>272</v>
      </c>
      <c r="I38" s="11" t="s">
        <v>415</v>
      </c>
      <c r="J38" s="112" t="s">
        <v>3166</v>
      </c>
      <c r="K38" s="98" t="s">
        <v>417</v>
      </c>
      <c r="L38" s="98" t="s">
        <v>418</v>
      </c>
      <c r="M38" s="98" t="s">
        <v>419</v>
      </c>
      <c r="N38" s="21" t="s">
        <v>184</v>
      </c>
      <c r="O38" s="21"/>
      <c r="P38" s="21"/>
      <c r="Q38" s="21" t="s">
        <v>2540</v>
      </c>
      <c r="R38" s="21"/>
      <c r="S38" s="7" t="s">
        <v>185</v>
      </c>
    </row>
    <row r="39" spans="2:19" s="7" customFormat="1" ht="13.5" customHeight="1">
      <c r="B39" s="11"/>
      <c r="C39" s="11"/>
      <c r="D39" s="20" t="s">
        <v>201</v>
      </c>
      <c r="E39" s="20" t="s">
        <v>201</v>
      </c>
      <c r="F39" s="11" t="s">
        <v>182</v>
      </c>
      <c r="G39" s="11" t="s">
        <v>3168</v>
      </c>
      <c r="H39" s="20" t="s">
        <v>272</v>
      </c>
      <c r="I39" s="11" t="s">
        <v>415</v>
      </c>
      <c r="J39" s="112" t="s">
        <v>3166</v>
      </c>
      <c r="K39" s="98" t="s">
        <v>417</v>
      </c>
      <c r="L39" s="98" t="s">
        <v>426</v>
      </c>
      <c r="M39" s="98" t="s">
        <v>427</v>
      </c>
      <c r="N39" s="21" t="s">
        <v>184</v>
      </c>
      <c r="O39" s="21"/>
      <c r="P39" s="21"/>
      <c r="Q39" s="21" t="s">
        <v>2540</v>
      </c>
      <c r="R39" s="21"/>
      <c r="S39" s="7" t="s">
        <v>185</v>
      </c>
    </row>
    <row r="40" spans="2:19" s="7" customFormat="1" ht="13.5" customHeight="1">
      <c r="B40" s="11"/>
      <c r="C40" s="11"/>
      <c r="D40" s="20" t="s">
        <v>201</v>
      </c>
      <c r="E40" s="20" t="s">
        <v>201</v>
      </c>
      <c r="F40" s="11" t="s">
        <v>182</v>
      </c>
      <c r="G40" s="11" t="s">
        <v>3168</v>
      </c>
      <c r="H40" s="20" t="s">
        <v>272</v>
      </c>
      <c r="I40" s="11" t="s">
        <v>415</v>
      </c>
      <c r="J40" s="112" t="s">
        <v>3166</v>
      </c>
      <c r="K40" s="98" t="s">
        <v>417</v>
      </c>
      <c r="L40" s="98" t="s">
        <v>433</v>
      </c>
      <c r="M40" s="98" t="s">
        <v>434</v>
      </c>
      <c r="N40" s="21" t="s">
        <v>184</v>
      </c>
      <c r="O40" s="21"/>
      <c r="P40" s="21"/>
      <c r="Q40" s="21" t="s">
        <v>2540</v>
      </c>
      <c r="R40" s="21"/>
      <c r="S40" s="7" t="s">
        <v>185</v>
      </c>
    </row>
    <row r="41" spans="2:19" s="7" customFormat="1" ht="13.5" customHeight="1">
      <c r="B41" s="11"/>
      <c r="C41" s="11"/>
      <c r="D41" s="20" t="s">
        <v>201</v>
      </c>
      <c r="E41" s="20" t="s">
        <v>201</v>
      </c>
      <c r="F41" s="11" t="s">
        <v>182</v>
      </c>
      <c r="G41" s="11" t="s">
        <v>3168</v>
      </c>
      <c r="H41" s="20" t="s">
        <v>272</v>
      </c>
      <c r="I41" s="11" t="s">
        <v>415</v>
      </c>
      <c r="J41" s="112" t="s">
        <v>3166</v>
      </c>
      <c r="K41" s="98" t="s">
        <v>417</v>
      </c>
      <c r="L41" s="98" t="s">
        <v>439</v>
      </c>
      <c r="M41" s="98" t="s">
        <v>440</v>
      </c>
      <c r="N41" s="21" t="s">
        <v>184</v>
      </c>
      <c r="O41" s="21"/>
      <c r="P41" s="21"/>
      <c r="Q41" s="21" t="s">
        <v>2540</v>
      </c>
      <c r="R41" s="21"/>
      <c r="S41" s="7" t="s">
        <v>185</v>
      </c>
    </row>
    <row r="42" spans="2:19" s="7" customFormat="1" ht="13.5" customHeight="1">
      <c r="B42" s="11"/>
      <c r="C42" s="11"/>
      <c r="D42" s="20" t="s">
        <v>201</v>
      </c>
      <c r="E42" s="20" t="s">
        <v>201</v>
      </c>
      <c r="F42" s="11" t="s">
        <v>182</v>
      </c>
      <c r="G42" s="11" t="s">
        <v>3168</v>
      </c>
      <c r="H42" s="20" t="s">
        <v>272</v>
      </c>
      <c r="I42" s="11" t="s">
        <v>415</v>
      </c>
      <c r="J42" s="112" t="s">
        <v>3166</v>
      </c>
      <c r="K42" s="98" t="s">
        <v>417</v>
      </c>
      <c r="L42" s="98" t="s">
        <v>446</v>
      </c>
      <c r="M42" s="98" t="s">
        <v>447</v>
      </c>
      <c r="N42" s="21" t="s">
        <v>184</v>
      </c>
      <c r="O42" s="21"/>
      <c r="P42" s="21"/>
      <c r="Q42" s="21" t="s">
        <v>2540</v>
      </c>
      <c r="R42" s="21"/>
      <c r="S42" s="7" t="s">
        <v>185</v>
      </c>
    </row>
    <row r="43" spans="2:19" s="7" customFormat="1" ht="13.5" customHeight="1">
      <c r="B43" s="11"/>
      <c r="C43" s="11"/>
      <c r="D43" s="20" t="s">
        <v>201</v>
      </c>
      <c r="E43" s="20" t="s">
        <v>201</v>
      </c>
      <c r="F43" s="11" t="s">
        <v>182</v>
      </c>
      <c r="G43" s="11" t="s">
        <v>3168</v>
      </c>
      <c r="H43" s="20" t="s">
        <v>272</v>
      </c>
      <c r="I43" s="11" t="s">
        <v>415</v>
      </c>
      <c r="J43" s="112" t="s">
        <v>3166</v>
      </c>
      <c r="K43" s="98" t="s">
        <v>417</v>
      </c>
      <c r="L43" s="98" t="s">
        <v>452</v>
      </c>
      <c r="M43" s="98" t="s">
        <v>453</v>
      </c>
      <c r="N43" s="21" t="s">
        <v>184</v>
      </c>
      <c r="O43" s="21"/>
      <c r="P43" s="21"/>
      <c r="Q43" s="21" t="s">
        <v>2540</v>
      </c>
      <c r="R43" s="21"/>
      <c r="S43" s="7" t="s">
        <v>185</v>
      </c>
    </row>
    <row r="44" spans="2:19" s="456" customFormat="1" ht="13.5" customHeight="1">
      <c r="B44" s="11"/>
      <c r="C44" s="11"/>
      <c r="D44" s="20" t="s">
        <v>201</v>
      </c>
      <c r="E44" s="20" t="s">
        <v>201</v>
      </c>
      <c r="F44" s="11" t="s">
        <v>182</v>
      </c>
      <c r="G44" s="11" t="s">
        <v>3168</v>
      </c>
      <c r="H44" s="20" t="s">
        <v>272</v>
      </c>
      <c r="I44" s="11" t="s">
        <v>415</v>
      </c>
      <c r="J44" s="112" t="s">
        <v>3166</v>
      </c>
      <c r="K44" s="476" t="s">
        <v>417</v>
      </c>
      <c r="L44" s="476" t="s">
        <v>456</v>
      </c>
      <c r="M44" s="476" t="s">
        <v>457</v>
      </c>
      <c r="N44" s="462" t="s">
        <v>184</v>
      </c>
      <c r="O44" s="462"/>
      <c r="P44" s="462"/>
      <c r="Q44" s="21" t="s">
        <v>2540</v>
      </c>
      <c r="R44" s="462"/>
      <c r="S44" s="456" t="s">
        <v>185</v>
      </c>
    </row>
    <row r="45" spans="2:19" s="7" customFormat="1" ht="13.5" customHeight="1">
      <c r="B45" s="11"/>
      <c r="C45" s="11"/>
      <c r="D45" s="20" t="s">
        <v>201</v>
      </c>
      <c r="E45" s="20" t="s">
        <v>201</v>
      </c>
      <c r="F45" s="11" t="s">
        <v>182</v>
      </c>
      <c r="G45" s="11" t="s">
        <v>3168</v>
      </c>
      <c r="H45" s="20" t="s">
        <v>272</v>
      </c>
      <c r="I45" s="11" t="s">
        <v>415</v>
      </c>
      <c r="J45" s="112" t="s">
        <v>3166</v>
      </c>
      <c r="K45" s="98" t="s">
        <v>417</v>
      </c>
      <c r="L45" s="98" t="s">
        <v>460</v>
      </c>
      <c r="M45" s="98" t="s">
        <v>461</v>
      </c>
      <c r="N45" s="21" t="s">
        <v>184</v>
      </c>
      <c r="O45" s="21"/>
      <c r="P45" s="21"/>
      <c r="Q45" s="21" t="s">
        <v>2540</v>
      </c>
      <c r="R45" s="21"/>
      <c r="S45" s="7" t="s">
        <v>185</v>
      </c>
    </row>
    <row r="46" spans="2:19" s="7" customFormat="1">
      <c r="B46" s="11"/>
      <c r="C46" s="11"/>
      <c r="D46" s="89"/>
      <c r="E46" s="89"/>
      <c r="F46" s="11"/>
      <c r="G46" s="11"/>
      <c r="H46" s="11"/>
      <c r="I46" s="11"/>
      <c r="J46" s="11"/>
      <c r="K46" s="11"/>
      <c r="L46" s="11"/>
      <c r="M46" s="11"/>
      <c r="N46" s="11"/>
      <c r="O46" s="11"/>
      <c r="P46" s="11"/>
      <c r="Q46" s="21" t="s">
        <v>2540</v>
      </c>
      <c r="R46" s="11"/>
      <c r="S46" s="11"/>
    </row>
    <row r="47" spans="2:19" s="7" customFormat="1" ht="18">
      <c r="B47" s="28" t="s">
        <v>2567</v>
      </c>
      <c r="C47" s="27"/>
      <c r="D47" s="27"/>
      <c r="E47" s="27"/>
      <c r="F47" s="27"/>
      <c r="G47" s="27"/>
      <c r="H47" s="27"/>
      <c r="I47" s="27"/>
      <c r="J47" s="27"/>
      <c r="K47" s="27"/>
      <c r="L47" s="93"/>
      <c r="M47" s="27"/>
      <c r="N47" s="27"/>
      <c r="O47" s="27"/>
      <c r="P47" s="27"/>
      <c r="Q47" s="27"/>
      <c r="R47" s="27"/>
      <c r="S47" s="27"/>
    </row>
    <row r="49" spans="3:19" s="7" customFormat="1">
      <c r="C49" s="34" t="s">
        <v>3169</v>
      </c>
      <c r="D49" s="34"/>
      <c r="E49" s="33"/>
      <c r="F49" s="33"/>
      <c r="G49" s="33"/>
      <c r="H49" s="33"/>
      <c r="I49" s="33"/>
      <c r="J49" s="33"/>
      <c r="K49" s="33"/>
      <c r="L49" s="33"/>
      <c r="M49" s="33"/>
      <c r="N49" s="33"/>
      <c r="O49" s="33"/>
      <c r="P49" s="33"/>
      <c r="Q49" s="33"/>
      <c r="R49" s="33"/>
      <c r="S49" s="33"/>
    </row>
    <row r="50" spans="3:19" s="7" customFormat="1">
      <c r="C50" s="11"/>
      <c r="D50" s="89"/>
      <c r="E50" s="89"/>
      <c r="F50" s="11"/>
      <c r="G50" s="11"/>
      <c r="H50" s="11"/>
      <c r="I50" s="11"/>
      <c r="J50" s="11"/>
      <c r="K50" s="11"/>
      <c r="L50" s="11"/>
      <c r="M50" s="11"/>
      <c r="N50" s="11"/>
      <c r="O50" s="11"/>
      <c r="P50" s="11"/>
      <c r="Q50" s="11"/>
      <c r="R50" s="11"/>
      <c r="S50" s="11"/>
    </row>
    <row r="51" spans="3:19" s="7" customFormat="1" ht="14.25" customHeight="1">
      <c r="C51" s="12"/>
      <c r="D51" s="80" t="s">
        <v>183</v>
      </c>
      <c r="E51" s="81"/>
      <c r="F51" s="81"/>
      <c r="G51" s="81"/>
      <c r="H51" s="81"/>
      <c r="I51" s="81"/>
      <c r="J51" s="81"/>
      <c r="K51" s="81"/>
      <c r="L51" s="81"/>
      <c r="M51" s="81"/>
      <c r="N51" s="81"/>
      <c r="O51" s="81"/>
      <c r="P51" s="81"/>
      <c r="Q51" s="81"/>
      <c r="R51" s="81"/>
      <c r="S51" s="81"/>
    </row>
    <row r="52" spans="3:19" s="7" customFormat="1">
      <c r="C52" s="11"/>
      <c r="D52" s="89"/>
      <c r="E52" s="89"/>
      <c r="F52" s="11"/>
      <c r="G52" s="11"/>
      <c r="H52" s="11"/>
      <c r="I52" s="11"/>
      <c r="J52" s="11"/>
      <c r="K52" s="11"/>
      <c r="L52" s="11"/>
      <c r="M52" s="11"/>
      <c r="N52" s="11"/>
      <c r="O52" s="11"/>
      <c r="P52" s="11"/>
      <c r="Q52" s="11"/>
      <c r="R52" s="11"/>
      <c r="S52" s="11"/>
    </row>
    <row r="53" spans="3:19" s="7" customFormat="1">
      <c r="C53" s="11"/>
      <c r="D53" s="20" t="s">
        <v>201</v>
      </c>
      <c r="E53" s="20" t="s">
        <v>201</v>
      </c>
      <c r="F53" s="11" t="s">
        <v>182</v>
      </c>
      <c r="G53" s="11" t="s">
        <v>183</v>
      </c>
      <c r="H53" s="20" t="s">
        <v>272</v>
      </c>
      <c r="I53" s="11" t="s">
        <v>415</v>
      </c>
      <c r="J53" s="112" t="s">
        <v>463</v>
      </c>
      <c r="K53" s="98" t="s">
        <v>417</v>
      </c>
      <c r="L53" s="98" t="s">
        <v>418</v>
      </c>
      <c r="M53" s="98" t="s">
        <v>419</v>
      </c>
      <c r="N53" s="21" t="s">
        <v>184</v>
      </c>
      <c r="O53" s="21"/>
      <c r="P53" s="11"/>
      <c r="Q53" s="21" t="s">
        <v>2540</v>
      </c>
      <c r="R53" s="21"/>
      <c r="S53" s="7" t="s">
        <v>185</v>
      </c>
    </row>
    <row r="54" spans="3:19" s="7" customFormat="1">
      <c r="C54" s="11"/>
      <c r="D54" s="20" t="s">
        <v>201</v>
      </c>
      <c r="E54" s="20" t="s">
        <v>201</v>
      </c>
      <c r="F54" s="11" t="s">
        <v>182</v>
      </c>
      <c r="G54" s="11" t="s">
        <v>183</v>
      </c>
      <c r="H54" s="20" t="s">
        <v>272</v>
      </c>
      <c r="I54" s="11" t="s">
        <v>415</v>
      </c>
      <c r="J54" s="112" t="s">
        <v>463</v>
      </c>
      <c r="K54" s="98" t="s">
        <v>417</v>
      </c>
      <c r="L54" s="98" t="s">
        <v>426</v>
      </c>
      <c r="M54" s="98" t="s">
        <v>427</v>
      </c>
      <c r="N54" s="21" t="s">
        <v>184</v>
      </c>
      <c r="O54" s="21"/>
      <c r="P54" s="11"/>
      <c r="Q54" s="21" t="s">
        <v>2540</v>
      </c>
      <c r="R54" s="21"/>
      <c r="S54" s="7" t="s">
        <v>185</v>
      </c>
    </row>
    <row r="55" spans="3:19" s="7" customFormat="1">
      <c r="C55" s="11"/>
      <c r="D55" s="20" t="s">
        <v>201</v>
      </c>
      <c r="E55" s="20" t="s">
        <v>201</v>
      </c>
      <c r="F55" s="11" t="s">
        <v>182</v>
      </c>
      <c r="G55" s="11" t="s">
        <v>183</v>
      </c>
      <c r="H55" s="20" t="s">
        <v>272</v>
      </c>
      <c r="I55" s="11" t="s">
        <v>415</v>
      </c>
      <c r="J55" s="112" t="s">
        <v>463</v>
      </c>
      <c r="K55" s="98" t="s">
        <v>417</v>
      </c>
      <c r="L55" s="98" t="s">
        <v>433</v>
      </c>
      <c r="M55" s="98" t="s">
        <v>434</v>
      </c>
      <c r="N55" s="21" t="s">
        <v>184</v>
      </c>
      <c r="O55" s="21"/>
      <c r="P55" s="11"/>
      <c r="Q55" s="21" t="s">
        <v>2540</v>
      </c>
      <c r="R55" s="21"/>
      <c r="S55" s="7" t="s">
        <v>185</v>
      </c>
    </row>
    <row r="56" spans="3:19" s="7" customFormat="1">
      <c r="C56" s="11"/>
      <c r="D56" s="20" t="s">
        <v>201</v>
      </c>
      <c r="E56" s="20" t="s">
        <v>201</v>
      </c>
      <c r="F56" s="11" t="s">
        <v>182</v>
      </c>
      <c r="G56" s="11" t="s">
        <v>183</v>
      </c>
      <c r="H56" s="20" t="s">
        <v>272</v>
      </c>
      <c r="I56" s="11" t="s">
        <v>415</v>
      </c>
      <c r="J56" s="112" t="s">
        <v>463</v>
      </c>
      <c r="K56" s="98" t="s">
        <v>417</v>
      </c>
      <c r="L56" s="98" t="s">
        <v>439</v>
      </c>
      <c r="M56" s="98" t="s">
        <v>440</v>
      </c>
      <c r="N56" s="21" t="s">
        <v>184</v>
      </c>
      <c r="O56" s="21"/>
      <c r="P56" s="11"/>
      <c r="Q56" s="21" t="s">
        <v>2540</v>
      </c>
      <c r="R56" s="21"/>
      <c r="S56" s="7" t="s">
        <v>185</v>
      </c>
    </row>
    <row r="57" spans="3:19" s="7" customFormat="1">
      <c r="C57" s="11"/>
      <c r="D57" s="20" t="s">
        <v>201</v>
      </c>
      <c r="E57" s="20" t="s">
        <v>201</v>
      </c>
      <c r="F57" s="11" t="s">
        <v>182</v>
      </c>
      <c r="G57" s="11" t="s">
        <v>183</v>
      </c>
      <c r="H57" s="20" t="s">
        <v>272</v>
      </c>
      <c r="I57" s="11" t="s">
        <v>415</v>
      </c>
      <c r="J57" s="112" t="s">
        <v>463</v>
      </c>
      <c r="K57" s="98" t="s">
        <v>417</v>
      </c>
      <c r="L57" s="98" t="s">
        <v>446</v>
      </c>
      <c r="M57" s="98" t="s">
        <v>447</v>
      </c>
      <c r="N57" s="21" t="s">
        <v>184</v>
      </c>
      <c r="O57" s="21"/>
      <c r="P57" s="11"/>
      <c r="Q57" s="21" t="s">
        <v>2540</v>
      </c>
      <c r="R57" s="21"/>
      <c r="S57" s="7" t="s">
        <v>185</v>
      </c>
    </row>
    <row r="58" spans="3:19" s="7" customFormat="1">
      <c r="C58" s="11"/>
      <c r="D58" s="20" t="s">
        <v>201</v>
      </c>
      <c r="E58" s="20" t="s">
        <v>201</v>
      </c>
      <c r="F58" s="11" t="s">
        <v>182</v>
      </c>
      <c r="G58" s="11" t="s">
        <v>183</v>
      </c>
      <c r="H58" s="20" t="s">
        <v>272</v>
      </c>
      <c r="I58" s="11" t="s">
        <v>415</v>
      </c>
      <c r="J58" s="112" t="s">
        <v>463</v>
      </c>
      <c r="K58" s="98" t="s">
        <v>417</v>
      </c>
      <c r="L58" s="98" t="s">
        <v>452</v>
      </c>
      <c r="M58" s="98" t="s">
        <v>453</v>
      </c>
      <c r="N58" s="21" t="s">
        <v>184</v>
      </c>
      <c r="O58" s="21"/>
      <c r="P58" s="11"/>
      <c r="Q58" s="21" t="s">
        <v>2540</v>
      </c>
      <c r="R58" s="21"/>
      <c r="S58" s="7" t="s">
        <v>185</v>
      </c>
    </row>
    <row r="59" spans="3:19" s="7" customFormat="1">
      <c r="C59" s="11"/>
      <c r="D59" s="20" t="s">
        <v>201</v>
      </c>
      <c r="E59" s="20" t="s">
        <v>201</v>
      </c>
      <c r="F59" s="11" t="s">
        <v>182</v>
      </c>
      <c r="G59" s="11" t="s">
        <v>183</v>
      </c>
      <c r="H59" s="20" t="s">
        <v>272</v>
      </c>
      <c r="I59" s="11" t="s">
        <v>415</v>
      </c>
      <c r="J59" s="112" t="s">
        <v>463</v>
      </c>
      <c r="K59" s="98" t="s">
        <v>417</v>
      </c>
      <c r="L59" s="98" t="s">
        <v>456</v>
      </c>
      <c r="M59" s="98" t="s">
        <v>457</v>
      </c>
      <c r="N59" s="21" t="s">
        <v>184</v>
      </c>
      <c r="O59" s="21"/>
      <c r="P59" s="11"/>
      <c r="Q59" s="21" t="s">
        <v>2540</v>
      </c>
      <c r="R59" s="21"/>
      <c r="S59" s="7" t="s">
        <v>185</v>
      </c>
    </row>
    <row r="60" spans="3:19" s="7" customFormat="1">
      <c r="C60" s="11"/>
      <c r="D60" s="20" t="s">
        <v>201</v>
      </c>
      <c r="E60" s="20" t="s">
        <v>201</v>
      </c>
      <c r="F60" s="11" t="s">
        <v>182</v>
      </c>
      <c r="G60" s="11" t="s">
        <v>183</v>
      </c>
      <c r="H60" s="20" t="s">
        <v>272</v>
      </c>
      <c r="I60" s="11" t="s">
        <v>415</v>
      </c>
      <c r="J60" s="112" t="s">
        <v>463</v>
      </c>
      <c r="K60" s="98" t="s">
        <v>417</v>
      </c>
      <c r="L60" s="98" t="s">
        <v>460</v>
      </c>
      <c r="M60" s="98" t="s">
        <v>461</v>
      </c>
      <c r="N60" s="21" t="s">
        <v>184</v>
      </c>
      <c r="O60" s="21"/>
      <c r="P60" s="11"/>
      <c r="Q60" s="21" t="s">
        <v>2540</v>
      </c>
      <c r="R60" s="21"/>
      <c r="S60" s="7" t="s">
        <v>185</v>
      </c>
    </row>
    <row r="61" spans="3:19" s="7" customFormat="1">
      <c r="C61" s="11"/>
      <c r="D61" s="11"/>
      <c r="E61" s="11"/>
      <c r="F61" s="11"/>
      <c r="G61" s="11"/>
      <c r="H61" s="11"/>
      <c r="I61" s="11"/>
      <c r="J61" s="112"/>
      <c r="K61" s="11"/>
      <c r="L61" s="11"/>
      <c r="M61" s="11"/>
      <c r="N61" s="11"/>
      <c r="O61" s="11"/>
      <c r="P61" s="11"/>
      <c r="Q61" s="11"/>
      <c r="R61" s="11"/>
      <c r="S61" s="11"/>
    </row>
    <row r="62" spans="3:19" s="7" customFormat="1" ht="14.25" customHeight="1">
      <c r="C62" s="12"/>
      <c r="D62" s="80" t="s">
        <v>3167</v>
      </c>
      <c r="E62" s="81"/>
      <c r="F62" s="81"/>
      <c r="G62" s="81"/>
      <c r="H62" s="81"/>
      <c r="I62" s="81"/>
      <c r="J62" s="81"/>
      <c r="K62" s="81"/>
      <c r="L62" s="81"/>
      <c r="M62" s="81"/>
      <c r="N62" s="81"/>
      <c r="O62" s="81"/>
      <c r="P62" s="81"/>
      <c r="Q62" s="81"/>
      <c r="R62" s="81"/>
      <c r="S62" s="81"/>
    </row>
    <row r="63" spans="3:19" s="7" customFormat="1">
      <c r="C63" s="11"/>
      <c r="D63" s="11"/>
      <c r="E63" s="11"/>
      <c r="F63" s="11"/>
      <c r="G63" s="11"/>
      <c r="H63" s="11"/>
      <c r="I63" s="11"/>
      <c r="J63" s="112"/>
      <c r="K63" s="11"/>
      <c r="L63" s="11"/>
      <c r="M63" s="11"/>
      <c r="N63" s="11"/>
      <c r="O63" s="11"/>
      <c r="P63" s="11"/>
      <c r="Q63" s="11"/>
      <c r="R63" s="11"/>
      <c r="S63" s="11"/>
    </row>
    <row r="64" spans="3:19" s="7" customFormat="1">
      <c r="C64" s="11"/>
      <c r="D64" s="20" t="s">
        <v>201</v>
      </c>
      <c r="E64" s="20" t="s">
        <v>201</v>
      </c>
      <c r="F64" s="11" t="s">
        <v>182</v>
      </c>
      <c r="G64" s="11" t="s">
        <v>3168</v>
      </c>
      <c r="H64" s="20" t="s">
        <v>272</v>
      </c>
      <c r="I64" s="11" t="s">
        <v>415</v>
      </c>
      <c r="J64" s="112" t="s">
        <v>463</v>
      </c>
      <c r="K64" s="98" t="s">
        <v>417</v>
      </c>
      <c r="L64" s="98" t="s">
        <v>418</v>
      </c>
      <c r="M64" s="98" t="s">
        <v>419</v>
      </c>
      <c r="N64" s="21" t="s">
        <v>184</v>
      </c>
      <c r="O64" s="21"/>
      <c r="P64" s="11"/>
      <c r="Q64" s="21" t="s">
        <v>2540</v>
      </c>
      <c r="R64" s="21"/>
      <c r="S64" s="7" t="s">
        <v>185</v>
      </c>
    </row>
    <row r="65" spans="2:19" s="7" customFormat="1">
      <c r="B65" s="11"/>
      <c r="C65" s="11"/>
      <c r="D65" s="20" t="s">
        <v>201</v>
      </c>
      <c r="E65" s="20" t="s">
        <v>201</v>
      </c>
      <c r="F65" s="11" t="s">
        <v>182</v>
      </c>
      <c r="G65" s="11" t="s">
        <v>3168</v>
      </c>
      <c r="H65" s="20" t="s">
        <v>272</v>
      </c>
      <c r="I65" s="11" t="s">
        <v>415</v>
      </c>
      <c r="J65" s="112" t="s">
        <v>463</v>
      </c>
      <c r="K65" s="98" t="s">
        <v>417</v>
      </c>
      <c r="L65" s="98" t="s">
        <v>426</v>
      </c>
      <c r="M65" s="98" t="s">
        <v>427</v>
      </c>
      <c r="N65" s="21" t="s">
        <v>184</v>
      </c>
      <c r="O65" s="21"/>
      <c r="P65" s="11"/>
      <c r="Q65" s="21" t="s">
        <v>2540</v>
      </c>
      <c r="R65" s="21"/>
      <c r="S65" s="7" t="s">
        <v>185</v>
      </c>
    </row>
    <row r="66" spans="2:19" s="7" customFormat="1" ht="13.5" customHeight="1">
      <c r="B66" s="11"/>
      <c r="C66" s="11"/>
      <c r="D66" s="20" t="s">
        <v>201</v>
      </c>
      <c r="E66" s="20" t="s">
        <v>201</v>
      </c>
      <c r="F66" s="11" t="s">
        <v>182</v>
      </c>
      <c r="G66" s="11" t="s">
        <v>3168</v>
      </c>
      <c r="H66" s="20" t="s">
        <v>272</v>
      </c>
      <c r="I66" s="11" t="s">
        <v>415</v>
      </c>
      <c r="J66" s="112" t="s">
        <v>463</v>
      </c>
      <c r="K66" s="98" t="s">
        <v>417</v>
      </c>
      <c r="L66" s="98" t="s">
        <v>433</v>
      </c>
      <c r="M66" s="98" t="s">
        <v>434</v>
      </c>
      <c r="N66" s="21" t="s">
        <v>184</v>
      </c>
      <c r="O66" s="21"/>
      <c r="P66" s="21"/>
      <c r="Q66" s="21" t="s">
        <v>2540</v>
      </c>
      <c r="R66" s="21"/>
      <c r="S66" s="7" t="s">
        <v>185</v>
      </c>
    </row>
    <row r="67" spans="2:19" s="7" customFormat="1" ht="13.5" customHeight="1">
      <c r="B67" s="11"/>
      <c r="C67" s="11"/>
      <c r="D67" s="20" t="s">
        <v>201</v>
      </c>
      <c r="E67" s="20" t="s">
        <v>201</v>
      </c>
      <c r="F67" s="11" t="s">
        <v>182</v>
      </c>
      <c r="G67" s="11" t="s">
        <v>3168</v>
      </c>
      <c r="H67" s="20" t="s">
        <v>272</v>
      </c>
      <c r="I67" s="11" t="s">
        <v>415</v>
      </c>
      <c r="J67" s="112" t="s">
        <v>463</v>
      </c>
      <c r="K67" s="98" t="s">
        <v>417</v>
      </c>
      <c r="L67" s="98" t="s">
        <v>439</v>
      </c>
      <c r="M67" s="98" t="s">
        <v>440</v>
      </c>
      <c r="N67" s="21" t="s">
        <v>184</v>
      </c>
      <c r="O67" s="21"/>
      <c r="P67" s="21"/>
      <c r="Q67" s="21" t="s">
        <v>2540</v>
      </c>
      <c r="R67" s="21"/>
      <c r="S67" s="7" t="s">
        <v>185</v>
      </c>
    </row>
    <row r="68" spans="2:19" s="7" customFormat="1" ht="13.5" customHeight="1">
      <c r="B68" s="11"/>
      <c r="C68" s="11"/>
      <c r="D68" s="20" t="s">
        <v>201</v>
      </c>
      <c r="E68" s="20" t="s">
        <v>201</v>
      </c>
      <c r="F68" s="11" t="s">
        <v>182</v>
      </c>
      <c r="G68" s="11" t="s">
        <v>3168</v>
      </c>
      <c r="H68" s="20" t="s">
        <v>272</v>
      </c>
      <c r="I68" s="11" t="s">
        <v>415</v>
      </c>
      <c r="J68" s="112" t="s">
        <v>463</v>
      </c>
      <c r="K68" s="98" t="s">
        <v>417</v>
      </c>
      <c r="L68" s="98" t="s">
        <v>446</v>
      </c>
      <c r="M68" s="98" t="s">
        <v>447</v>
      </c>
      <c r="N68" s="21" t="s">
        <v>184</v>
      </c>
      <c r="O68" s="21"/>
      <c r="P68" s="21"/>
      <c r="Q68" s="21" t="s">
        <v>2540</v>
      </c>
      <c r="R68" s="21"/>
      <c r="S68" s="7" t="s">
        <v>185</v>
      </c>
    </row>
    <row r="69" spans="2:19" s="7" customFormat="1" ht="13.5" customHeight="1">
      <c r="B69" s="11"/>
      <c r="C69" s="11"/>
      <c r="D69" s="20" t="s">
        <v>201</v>
      </c>
      <c r="E69" s="20" t="s">
        <v>201</v>
      </c>
      <c r="F69" s="11" t="s">
        <v>182</v>
      </c>
      <c r="G69" s="11" t="s">
        <v>3168</v>
      </c>
      <c r="H69" s="20" t="s">
        <v>272</v>
      </c>
      <c r="I69" s="11" t="s">
        <v>415</v>
      </c>
      <c r="J69" s="112" t="s">
        <v>463</v>
      </c>
      <c r="K69" s="98" t="s">
        <v>417</v>
      </c>
      <c r="L69" s="98" t="s">
        <v>452</v>
      </c>
      <c r="M69" s="98" t="s">
        <v>453</v>
      </c>
      <c r="N69" s="21" t="s">
        <v>184</v>
      </c>
      <c r="O69" s="21"/>
      <c r="P69" s="21"/>
      <c r="Q69" s="21" t="s">
        <v>2540</v>
      </c>
      <c r="R69" s="21"/>
      <c r="S69" s="7" t="s">
        <v>185</v>
      </c>
    </row>
    <row r="70" spans="2:19" s="7" customFormat="1" ht="13.5" customHeight="1">
      <c r="B70" s="11"/>
      <c r="C70" s="11"/>
      <c r="D70" s="20" t="s">
        <v>201</v>
      </c>
      <c r="E70" s="20" t="s">
        <v>201</v>
      </c>
      <c r="F70" s="11" t="s">
        <v>182</v>
      </c>
      <c r="G70" s="11" t="s">
        <v>3168</v>
      </c>
      <c r="H70" s="20" t="s">
        <v>272</v>
      </c>
      <c r="I70" s="11" t="s">
        <v>415</v>
      </c>
      <c r="J70" s="112" t="s">
        <v>463</v>
      </c>
      <c r="K70" s="98" t="s">
        <v>417</v>
      </c>
      <c r="L70" s="98" t="s">
        <v>456</v>
      </c>
      <c r="M70" s="98" t="s">
        <v>457</v>
      </c>
      <c r="N70" s="21" t="s">
        <v>184</v>
      </c>
      <c r="O70" s="21"/>
      <c r="P70" s="21"/>
      <c r="Q70" s="21" t="s">
        <v>2540</v>
      </c>
      <c r="R70" s="21"/>
      <c r="S70" s="7" t="s">
        <v>185</v>
      </c>
    </row>
    <row r="71" spans="2:19" s="7" customFormat="1" ht="13.5" customHeight="1">
      <c r="B71" s="11"/>
      <c r="C71" s="11"/>
      <c r="D71" s="20" t="s">
        <v>201</v>
      </c>
      <c r="E71" s="20" t="s">
        <v>201</v>
      </c>
      <c r="F71" s="11" t="s">
        <v>182</v>
      </c>
      <c r="G71" s="11" t="s">
        <v>3168</v>
      </c>
      <c r="H71" s="20" t="s">
        <v>272</v>
      </c>
      <c r="I71" s="11" t="s">
        <v>415</v>
      </c>
      <c r="J71" s="112" t="s">
        <v>463</v>
      </c>
      <c r="K71" s="98" t="s">
        <v>417</v>
      </c>
      <c r="L71" s="98" t="s">
        <v>460</v>
      </c>
      <c r="M71" s="98" t="s">
        <v>461</v>
      </c>
      <c r="N71" s="21" t="s">
        <v>184</v>
      </c>
      <c r="O71" s="21"/>
      <c r="P71" s="21"/>
      <c r="Q71" s="21" t="s">
        <v>2540</v>
      </c>
      <c r="R71" s="21"/>
      <c r="S71" s="7" t="s">
        <v>185</v>
      </c>
    </row>
    <row r="72" spans="2:19" s="7" customFormat="1">
      <c r="B72" s="12"/>
      <c r="C72" s="12"/>
      <c r="D72" s="12"/>
      <c r="E72" s="12"/>
      <c r="F72" s="12"/>
      <c r="L72" s="103"/>
      <c r="N72" s="22"/>
      <c r="O72" s="22"/>
      <c r="P72" s="22"/>
      <c r="Q72" s="22"/>
      <c r="R72" s="22"/>
      <c r="S72" s="15"/>
    </row>
    <row r="73" spans="2:19" s="7" customFormat="1" ht="18">
      <c r="B73" s="28" t="s">
        <v>2574</v>
      </c>
      <c r="C73" s="27"/>
      <c r="D73" s="27"/>
      <c r="E73" s="27"/>
      <c r="F73" s="27"/>
      <c r="G73" s="27"/>
      <c r="H73" s="27"/>
      <c r="I73" s="27"/>
      <c r="J73" s="27"/>
      <c r="K73" s="27"/>
      <c r="L73" s="93"/>
      <c r="M73" s="27"/>
      <c r="N73" s="27"/>
      <c r="O73" s="27"/>
      <c r="P73" s="27"/>
      <c r="Q73" s="27"/>
      <c r="R73" s="27"/>
      <c r="S73" s="27"/>
    </row>
    <row r="74" spans="2:19" s="7" customFormat="1">
      <c r="B74" s="11"/>
      <c r="C74" s="11"/>
      <c r="D74" s="89"/>
      <c r="E74" s="89"/>
      <c r="F74" s="11"/>
      <c r="G74" s="11"/>
      <c r="H74" s="11"/>
      <c r="I74" s="11"/>
      <c r="J74" s="11"/>
      <c r="K74" s="11"/>
      <c r="L74" s="11"/>
      <c r="M74" s="11"/>
      <c r="N74" s="11"/>
      <c r="O74" s="11"/>
      <c r="P74" s="11"/>
      <c r="Q74" s="11"/>
      <c r="R74" s="11"/>
      <c r="S74" s="11"/>
    </row>
    <row r="75" spans="2:19" s="7" customFormat="1">
      <c r="B75" s="12"/>
      <c r="C75" s="34" t="s">
        <v>3169</v>
      </c>
      <c r="D75" s="34"/>
      <c r="E75" s="33"/>
      <c r="F75" s="33"/>
      <c r="G75" s="33"/>
      <c r="H75" s="33"/>
      <c r="I75" s="33"/>
      <c r="J75" s="33"/>
      <c r="K75" s="33"/>
      <c r="L75" s="33"/>
      <c r="M75" s="33"/>
      <c r="N75" s="33"/>
      <c r="O75" s="33"/>
      <c r="P75" s="33"/>
      <c r="Q75" s="33"/>
      <c r="R75" s="33"/>
      <c r="S75" s="33"/>
    </row>
    <row r="76" spans="2:19" s="7" customFormat="1">
      <c r="B76" s="11"/>
      <c r="C76" s="11"/>
      <c r="D76" s="89"/>
      <c r="E76" s="89"/>
      <c r="F76" s="11"/>
      <c r="G76" s="11"/>
      <c r="H76" s="11"/>
      <c r="I76" s="11"/>
      <c r="J76" s="11"/>
      <c r="K76" s="11"/>
      <c r="L76" s="11"/>
      <c r="M76" s="11"/>
      <c r="N76" s="11"/>
      <c r="O76" s="11"/>
      <c r="P76" s="11"/>
      <c r="Q76" s="11"/>
      <c r="R76" s="11"/>
      <c r="S76" s="11"/>
    </row>
    <row r="77" spans="2:19" s="7" customFormat="1" ht="14.25" customHeight="1">
      <c r="B77" s="12"/>
      <c r="C77" s="12"/>
      <c r="D77" s="80" t="s">
        <v>183</v>
      </c>
      <c r="E77" s="81"/>
      <c r="F77" s="81"/>
      <c r="G77" s="81"/>
      <c r="H77" s="81"/>
      <c r="I77" s="81"/>
      <c r="J77" s="81"/>
      <c r="K77" s="81"/>
      <c r="L77" s="81"/>
      <c r="M77" s="81"/>
      <c r="N77" s="81"/>
      <c r="O77" s="81"/>
      <c r="P77" s="81"/>
      <c r="Q77" s="81"/>
      <c r="R77" s="81"/>
      <c r="S77" s="81"/>
    </row>
    <row r="78" spans="2:19" s="7" customFormat="1">
      <c r="B78" s="11"/>
      <c r="C78" s="11"/>
      <c r="D78" s="89"/>
      <c r="E78" s="89"/>
      <c r="F78" s="11"/>
      <c r="G78" s="11"/>
      <c r="H78" s="11"/>
      <c r="I78" s="11"/>
      <c r="J78" s="11"/>
      <c r="K78" s="11"/>
      <c r="L78" s="11"/>
      <c r="M78" s="11"/>
      <c r="N78" s="11"/>
      <c r="O78" s="11"/>
      <c r="P78" s="11"/>
      <c r="Q78" s="11"/>
      <c r="R78" s="11"/>
      <c r="S78" s="11"/>
    </row>
    <row r="79" spans="2:19" s="7" customFormat="1">
      <c r="B79" s="11"/>
      <c r="C79" s="11"/>
      <c r="D79" s="20" t="s">
        <v>201</v>
      </c>
      <c r="E79" s="20" t="s">
        <v>201</v>
      </c>
      <c r="F79" s="11" t="s">
        <v>182</v>
      </c>
      <c r="G79" s="11" t="s">
        <v>183</v>
      </c>
      <c r="H79" s="20" t="s">
        <v>272</v>
      </c>
      <c r="I79" s="11" t="s">
        <v>415</v>
      </c>
      <c r="J79" s="112" t="s">
        <v>463</v>
      </c>
      <c r="K79" s="98" t="s">
        <v>417</v>
      </c>
      <c r="L79" s="98" t="s">
        <v>418</v>
      </c>
      <c r="M79" s="98" t="s">
        <v>419</v>
      </c>
      <c r="N79" s="21" t="s">
        <v>184</v>
      </c>
      <c r="O79" s="21"/>
      <c r="P79" s="21" t="s">
        <v>2574</v>
      </c>
      <c r="Q79" s="21"/>
      <c r="R79" s="21"/>
      <c r="S79" s="7" t="s">
        <v>185</v>
      </c>
    </row>
    <row r="80" spans="2:19" s="7" customFormat="1">
      <c r="B80" s="11"/>
      <c r="C80" s="11"/>
      <c r="D80" s="20" t="s">
        <v>201</v>
      </c>
      <c r="E80" s="20" t="s">
        <v>201</v>
      </c>
      <c r="F80" s="11" t="s">
        <v>182</v>
      </c>
      <c r="G80" s="11" t="s">
        <v>183</v>
      </c>
      <c r="H80" s="20" t="s">
        <v>272</v>
      </c>
      <c r="I80" s="11" t="s">
        <v>415</v>
      </c>
      <c r="J80" s="112" t="s">
        <v>463</v>
      </c>
      <c r="K80" s="98" t="s">
        <v>417</v>
      </c>
      <c r="L80" s="98" t="s">
        <v>426</v>
      </c>
      <c r="M80" s="98" t="s">
        <v>427</v>
      </c>
      <c r="N80" s="21" t="s">
        <v>184</v>
      </c>
      <c r="O80" s="21"/>
      <c r="P80" s="21" t="s">
        <v>2574</v>
      </c>
      <c r="Q80" s="21"/>
      <c r="R80" s="21"/>
      <c r="S80" s="7" t="s">
        <v>185</v>
      </c>
    </row>
    <row r="81" spans="4:19" s="7" customFormat="1">
      <c r="D81" s="20" t="s">
        <v>201</v>
      </c>
      <c r="E81" s="20" t="s">
        <v>201</v>
      </c>
      <c r="F81" s="11" t="s">
        <v>182</v>
      </c>
      <c r="G81" s="11" t="s">
        <v>183</v>
      </c>
      <c r="H81" s="20" t="s">
        <v>272</v>
      </c>
      <c r="I81" s="11" t="s">
        <v>415</v>
      </c>
      <c r="J81" s="112" t="s">
        <v>463</v>
      </c>
      <c r="K81" s="98" t="s">
        <v>417</v>
      </c>
      <c r="L81" s="98" t="s">
        <v>433</v>
      </c>
      <c r="M81" s="98" t="s">
        <v>434</v>
      </c>
      <c r="N81" s="21" t="s">
        <v>184</v>
      </c>
      <c r="O81" s="21"/>
      <c r="P81" s="21" t="s">
        <v>2574</v>
      </c>
      <c r="Q81" s="21"/>
      <c r="R81" s="21"/>
      <c r="S81" s="7" t="s">
        <v>185</v>
      </c>
    </row>
    <row r="82" spans="4:19" s="7" customFormat="1">
      <c r="D82" s="20" t="s">
        <v>201</v>
      </c>
      <c r="E82" s="20" t="s">
        <v>201</v>
      </c>
      <c r="F82" s="11" t="s">
        <v>182</v>
      </c>
      <c r="G82" s="11" t="s">
        <v>183</v>
      </c>
      <c r="H82" s="20" t="s">
        <v>272</v>
      </c>
      <c r="I82" s="11" t="s">
        <v>415</v>
      </c>
      <c r="J82" s="112" t="s">
        <v>463</v>
      </c>
      <c r="K82" s="98" t="s">
        <v>417</v>
      </c>
      <c r="L82" s="98" t="s">
        <v>439</v>
      </c>
      <c r="M82" s="98" t="s">
        <v>440</v>
      </c>
      <c r="N82" s="21" t="s">
        <v>184</v>
      </c>
      <c r="O82" s="21"/>
      <c r="P82" s="21" t="s">
        <v>2574</v>
      </c>
      <c r="Q82" s="21"/>
      <c r="R82" s="21"/>
      <c r="S82" s="7" t="s">
        <v>185</v>
      </c>
    </row>
    <row r="83" spans="4:19" s="7" customFormat="1">
      <c r="D83" s="20" t="s">
        <v>201</v>
      </c>
      <c r="E83" s="20" t="s">
        <v>201</v>
      </c>
      <c r="F83" s="11" t="s">
        <v>182</v>
      </c>
      <c r="G83" s="11" t="s">
        <v>183</v>
      </c>
      <c r="H83" s="20" t="s">
        <v>272</v>
      </c>
      <c r="I83" s="11" t="s">
        <v>415</v>
      </c>
      <c r="J83" s="112" t="s">
        <v>463</v>
      </c>
      <c r="K83" s="98" t="s">
        <v>417</v>
      </c>
      <c r="L83" s="98" t="s">
        <v>446</v>
      </c>
      <c r="M83" s="98" t="s">
        <v>447</v>
      </c>
      <c r="N83" s="21" t="s">
        <v>184</v>
      </c>
      <c r="O83" s="21"/>
      <c r="P83" s="21" t="s">
        <v>2574</v>
      </c>
      <c r="Q83" s="21"/>
      <c r="R83" s="21"/>
      <c r="S83" s="7" t="s">
        <v>185</v>
      </c>
    </row>
    <row r="84" spans="4:19" s="7" customFormat="1">
      <c r="D84" s="20" t="s">
        <v>201</v>
      </c>
      <c r="E84" s="20" t="s">
        <v>201</v>
      </c>
      <c r="F84" s="11" t="s">
        <v>182</v>
      </c>
      <c r="G84" s="11" t="s">
        <v>183</v>
      </c>
      <c r="H84" s="20" t="s">
        <v>272</v>
      </c>
      <c r="I84" s="11" t="s">
        <v>415</v>
      </c>
      <c r="J84" s="112" t="s">
        <v>463</v>
      </c>
      <c r="K84" s="98" t="s">
        <v>417</v>
      </c>
      <c r="L84" s="98" t="s">
        <v>452</v>
      </c>
      <c r="M84" s="98" t="s">
        <v>453</v>
      </c>
      <c r="N84" s="21" t="s">
        <v>184</v>
      </c>
      <c r="O84" s="21"/>
      <c r="P84" s="21" t="s">
        <v>2574</v>
      </c>
      <c r="Q84" s="21"/>
      <c r="R84" s="21"/>
      <c r="S84" s="7" t="s">
        <v>185</v>
      </c>
    </row>
    <row r="85" spans="4:19" s="7" customFormat="1">
      <c r="D85" s="20" t="s">
        <v>201</v>
      </c>
      <c r="E85" s="20" t="s">
        <v>201</v>
      </c>
      <c r="F85" s="11" t="s">
        <v>182</v>
      </c>
      <c r="G85" s="11" t="s">
        <v>183</v>
      </c>
      <c r="H85" s="20" t="s">
        <v>272</v>
      </c>
      <c r="I85" s="11" t="s">
        <v>415</v>
      </c>
      <c r="J85" s="112" t="s">
        <v>463</v>
      </c>
      <c r="K85" s="98" t="s">
        <v>417</v>
      </c>
      <c r="L85" s="98" t="s">
        <v>456</v>
      </c>
      <c r="M85" s="98" t="s">
        <v>457</v>
      </c>
      <c r="N85" s="21" t="s">
        <v>184</v>
      </c>
      <c r="O85" s="21"/>
      <c r="P85" s="21" t="s">
        <v>2574</v>
      </c>
      <c r="Q85" s="21"/>
      <c r="R85" s="21"/>
      <c r="S85" s="7" t="s">
        <v>185</v>
      </c>
    </row>
    <row r="86" spans="4:19" s="7" customFormat="1">
      <c r="D86" s="20" t="s">
        <v>201</v>
      </c>
      <c r="E86" s="20" t="s">
        <v>201</v>
      </c>
      <c r="F86" s="11" t="s">
        <v>182</v>
      </c>
      <c r="G86" s="11" t="s">
        <v>183</v>
      </c>
      <c r="H86" s="20" t="s">
        <v>272</v>
      </c>
      <c r="I86" s="11" t="s">
        <v>415</v>
      </c>
      <c r="J86" s="112" t="s">
        <v>463</v>
      </c>
      <c r="K86" s="98" t="s">
        <v>417</v>
      </c>
      <c r="L86" s="98" t="s">
        <v>460</v>
      </c>
      <c r="M86" s="98" t="s">
        <v>461</v>
      </c>
      <c r="N86" s="21" t="s">
        <v>184</v>
      </c>
      <c r="O86" s="21"/>
      <c r="P86" s="21" t="s">
        <v>2574</v>
      </c>
      <c r="Q86" s="21"/>
      <c r="R86" s="21"/>
      <c r="S86" s="7" t="s">
        <v>185</v>
      </c>
    </row>
    <row r="87" spans="4:19" s="7" customFormat="1">
      <c r="D87" s="11"/>
      <c r="E87" s="11"/>
      <c r="F87" s="11"/>
      <c r="G87" s="11"/>
      <c r="H87" s="11"/>
      <c r="I87" s="11"/>
      <c r="J87" s="112"/>
      <c r="K87" s="11"/>
      <c r="L87" s="11"/>
      <c r="M87" s="11"/>
      <c r="N87" s="11"/>
      <c r="O87" s="11"/>
      <c r="P87" s="11"/>
      <c r="Q87" s="11"/>
      <c r="R87" s="11"/>
      <c r="S87" s="11"/>
    </row>
    <row r="88" spans="4:19" s="7" customFormat="1" ht="14.25" customHeight="1">
      <c r="D88" s="80" t="s">
        <v>3167</v>
      </c>
      <c r="E88" s="81"/>
      <c r="F88" s="81"/>
      <c r="G88" s="81"/>
      <c r="H88" s="81"/>
      <c r="I88" s="81"/>
      <c r="J88" s="81"/>
      <c r="K88" s="81"/>
      <c r="L88" s="81"/>
      <c r="M88" s="81"/>
      <c r="N88" s="81"/>
      <c r="O88" s="81"/>
      <c r="P88" s="81"/>
      <c r="Q88" s="81"/>
      <c r="R88" s="81"/>
      <c r="S88" s="81"/>
    </row>
    <row r="89" spans="4:19" s="7" customFormat="1">
      <c r="D89" s="11"/>
      <c r="E89" s="11"/>
      <c r="F89" s="11"/>
      <c r="G89" s="11"/>
      <c r="H89" s="11"/>
      <c r="I89" s="11"/>
      <c r="J89" s="112"/>
      <c r="K89" s="11"/>
      <c r="L89" s="11"/>
      <c r="M89" s="11"/>
      <c r="N89" s="11"/>
      <c r="O89" s="11"/>
      <c r="P89" s="11"/>
      <c r="Q89" s="11"/>
      <c r="R89" s="11"/>
      <c r="S89" s="11"/>
    </row>
    <row r="90" spans="4:19" s="7" customFormat="1">
      <c r="D90" s="20" t="s">
        <v>201</v>
      </c>
      <c r="E90" s="20" t="s">
        <v>201</v>
      </c>
      <c r="F90" s="11" t="s">
        <v>182</v>
      </c>
      <c r="G90" s="11" t="s">
        <v>3168</v>
      </c>
      <c r="H90" s="20" t="s">
        <v>272</v>
      </c>
      <c r="I90" s="11" t="s">
        <v>415</v>
      </c>
      <c r="J90" s="112" t="s">
        <v>463</v>
      </c>
      <c r="K90" s="98" t="s">
        <v>417</v>
      </c>
      <c r="L90" s="98" t="s">
        <v>418</v>
      </c>
      <c r="M90" s="98" t="s">
        <v>419</v>
      </c>
      <c r="N90" s="21" t="s">
        <v>184</v>
      </c>
      <c r="O90" s="21"/>
      <c r="P90" s="21" t="s">
        <v>2574</v>
      </c>
      <c r="Q90" s="21"/>
      <c r="R90" s="21"/>
      <c r="S90" s="7" t="s">
        <v>185</v>
      </c>
    </row>
    <row r="91" spans="4:19" s="7" customFormat="1">
      <c r="D91" s="20" t="s">
        <v>201</v>
      </c>
      <c r="E91" s="20" t="s">
        <v>201</v>
      </c>
      <c r="F91" s="11" t="s">
        <v>182</v>
      </c>
      <c r="G91" s="11" t="s">
        <v>3168</v>
      </c>
      <c r="H91" s="20" t="s">
        <v>272</v>
      </c>
      <c r="I91" s="11" t="s">
        <v>415</v>
      </c>
      <c r="J91" s="112" t="s">
        <v>463</v>
      </c>
      <c r="K91" s="98" t="s">
        <v>417</v>
      </c>
      <c r="L91" s="98" t="s">
        <v>426</v>
      </c>
      <c r="M91" s="98" t="s">
        <v>427</v>
      </c>
      <c r="N91" s="21" t="s">
        <v>184</v>
      </c>
      <c r="O91" s="21"/>
      <c r="P91" s="21" t="s">
        <v>2574</v>
      </c>
      <c r="Q91" s="21"/>
      <c r="R91" s="21"/>
      <c r="S91" s="7" t="s">
        <v>185</v>
      </c>
    </row>
    <row r="92" spans="4:19" s="7" customFormat="1" ht="13.5" customHeight="1">
      <c r="D92" s="20" t="s">
        <v>201</v>
      </c>
      <c r="E92" s="20" t="s">
        <v>201</v>
      </c>
      <c r="F92" s="11" t="s">
        <v>182</v>
      </c>
      <c r="G92" s="11" t="s">
        <v>3168</v>
      </c>
      <c r="H92" s="20" t="s">
        <v>272</v>
      </c>
      <c r="I92" s="11" t="s">
        <v>415</v>
      </c>
      <c r="J92" s="112" t="s">
        <v>463</v>
      </c>
      <c r="K92" s="98" t="s">
        <v>417</v>
      </c>
      <c r="L92" s="98" t="s">
        <v>433</v>
      </c>
      <c r="M92" s="98" t="s">
        <v>434</v>
      </c>
      <c r="N92" s="21" t="s">
        <v>184</v>
      </c>
      <c r="O92" s="21"/>
      <c r="P92" s="21" t="s">
        <v>2574</v>
      </c>
      <c r="Q92" s="21"/>
      <c r="R92" s="21"/>
      <c r="S92" s="7" t="s">
        <v>185</v>
      </c>
    </row>
    <row r="93" spans="4:19" s="7" customFormat="1" ht="13.5" customHeight="1">
      <c r="D93" s="20" t="s">
        <v>201</v>
      </c>
      <c r="E93" s="20" t="s">
        <v>201</v>
      </c>
      <c r="F93" s="11" t="s">
        <v>182</v>
      </c>
      <c r="G93" s="11" t="s">
        <v>3168</v>
      </c>
      <c r="H93" s="20" t="s">
        <v>272</v>
      </c>
      <c r="I93" s="11" t="s">
        <v>415</v>
      </c>
      <c r="J93" s="112" t="s">
        <v>463</v>
      </c>
      <c r="K93" s="98" t="s">
        <v>417</v>
      </c>
      <c r="L93" s="98" t="s">
        <v>439</v>
      </c>
      <c r="M93" s="98" t="s">
        <v>440</v>
      </c>
      <c r="N93" s="21" t="s">
        <v>184</v>
      </c>
      <c r="O93" s="21"/>
      <c r="P93" s="21" t="s">
        <v>2574</v>
      </c>
      <c r="Q93" s="21"/>
      <c r="R93" s="21"/>
      <c r="S93" s="7" t="s">
        <v>185</v>
      </c>
    </row>
    <row r="94" spans="4:19" s="7" customFormat="1" ht="13.5" customHeight="1">
      <c r="D94" s="20" t="s">
        <v>201</v>
      </c>
      <c r="E94" s="20" t="s">
        <v>201</v>
      </c>
      <c r="F94" s="11" t="s">
        <v>182</v>
      </c>
      <c r="G94" s="11" t="s">
        <v>3168</v>
      </c>
      <c r="H94" s="20" t="s">
        <v>272</v>
      </c>
      <c r="I94" s="11" t="s">
        <v>415</v>
      </c>
      <c r="J94" s="112" t="s">
        <v>463</v>
      </c>
      <c r="K94" s="98" t="s">
        <v>417</v>
      </c>
      <c r="L94" s="98" t="s">
        <v>446</v>
      </c>
      <c r="M94" s="98" t="s">
        <v>447</v>
      </c>
      <c r="N94" s="21" t="s">
        <v>184</v>
      </c>
      <c r="O94" s="21"/>
      <c r="P94" s="21" t="s">
        <v>2574</v>
      </c>
      <c r="Q94" s="21"/>
      <c r="R94" s="21"/>
      <c r="S94" s="7" t="s">
        <v>185</v>
      </c>
    </row>
    <row r="95" spans="4:19" s="7" customFormat="1" ht="13.5" customHeight="1">
      <c r="D95" s="20" t="s">
        <v>201</v>
      </c>
      <c r="E95" s="20" t="s">
        <v>201</v>
      </c>
      <c r="F95" s="11" t="s">
        <v>182</v>
      </c>
      <c r="G95" s="11" t="s">
        <v>3168</v>
      </c>
      <c r="H95" s="20" t="s">
        <v>272</v>
      </c>
      <c r="I95" s="11" t="s">
        <v>415</v>
      </c>
      <c r="J95" s="112" t="s">
        <v>463</v>
      </c>
      <c r="K95" s="98" t="s">
        <v>417</v>
      </c>
      <c r="L95" s="98" t="s">
        <v>452</v>
      </c>
      <c r="M95" s="98" t="s">
        <v>453</v>
      </c>
      <c r="N95" s="21" t="s">
        <v>184</v>
      </c>
      <c r="O95" s="21"/>
      <c r="P95" s="21" t="s">
        <v>2574</v>
      </c>
      <c r="Q95" s="21"/>
      <c r="R95" s="21"/>
      <c r="S95" s="7" t="s">
        <v>185</v>
      </c>
    </row>
    <row r="96" spans="4:19" s="7" customFormat="1" ht="13.5" customHeight="1">
      <c r="D96" s="20" t="s">
        <v>201</v>
      </c>
      <c r="E96" s="20" t="s">
        <v>201</v>
      </c>
      <c r="F96" s="11" t="s">
        <v>182</v>
      </c>
      <c r="G96" s="11" t="s">
        <v>3168</v>
      </c>
      <c r="H96" s="20" t="s">
        <v>272</v>
      </c>
      <c r="I96" s="11" t="s">
        <v>415</v>
      </c>
      <c r="J96" s="112" t="s">
        <v>463</v>
      </c>
      <c r="K96" s="98" t="s">
        <v>417</v>
      </c>
      <c r="L96" s="98" t="s">
        <v>456</v>
      </c>
      <c r="M96" s="98" t="s">
        <v>457</v>
      </c>
      <c r="N96" s="21" t="s">
        <v>184</v>
      </c>
      <c r="O96" s="21"/>
      <c r="P96" s="21" t="s">
        <v>2574</v>
      </c>
      <c r="Q96" s="21"/>
      <c r="R96" s="21"/>
      <c r="S96" s="7" t="s">
        <v>185</v>
      </c>
    </row>
    <row r="97" spans="2:19" s="7" customFormat="1" ht="13.5" customHeight="1">
      <c r="B97" s="11"/>
      <c r="C97" s="11"/>
      <c r="D97" s="20" t="s">
        <v>201</v>
      </c>
      <c r="E97" s="20" t="s">
        <v>201</v>
      </c>
      <c r="F97" s="11" t="s">
        <v>182</v>
      </c>
      <c r="G97" s="11" t="s">
        <v>3168</v>
      </c>
      <c r="H97" s="20" t="s">
        <v>272</v>
      </c>
      <c r="I97" s="11" t="s">
        <v>415</v>
      </c>
      <c r="J97" s="112" t="s">
        <v>463</v>
      </c>
      <c r="K97" s="98" t="s">
        <v>417</v>
      </c>
      <c r="L97" s="98" t="s">
        <v>460</v>
      </c>
      <c r="M97" s="98" t="s">
        <v>461</v>
      </c>
      <c r="N97" s="21" t="s">
        <v>184</v>
      </c>
      <c r="O97" s="21"/>
      <c r="P97" s="21" t="s">
        <v>2574</v>
      </c>
      <c r="Q97" s="21"/>
      <c r="R97" s="21"/>
      <c r="S97" s="7" t="s">
        <v>185</v>
      </c>
    </row>
    <row r="98" spans="2:19" s="7" customFormat="1">
      <c r="B98" s="11"/>
      <c r="C98" s="11"/>
      <c r="D98" s="11"/>
      <c r="E98" s="11"/>
      <c r="F98" s="11"/>
      <c r="G98" s="11"/>
      <c r="H98" s="11"/>
      <c r="I98" s="11"/>
      <c r="J98" s="11"/>
      <c r="K98" s="11"/>
      <c r="L98" s="92"/>
      <c r="M98" s="11"/>
      <c r="N98" s="11"/>
      <c r="O98" s="11"/>
      <c r="P98" s="11"/>
      <c r="Q98" s="11"/>
      <c r="R98" s="11"/>
      <c r="S98" s="11"/>
    </row>
    <row r="99" spans="2:19" s="7" customFormat="1" ht="18">
      <c r="B99" s="28" t="s">
        <v>2600</v>
      </c>
      <c r="C99" s="27"/>
      <c r="D99" s="27"/>
      <c r="E99" s="27"/>
      <c r="F99" s="27"/>
      <c r="G99" s="27"/>
      <c r="H99" s="27"/>
      <c r="I99" s="27"/>
      <c r="J99" s="27"/>
      <c r="K99" s="27"/>
      <c r="L99" s="93"/>
      <c r="M99" s="27"/>
      <c r="N99" s="27"/>
      <c r="O99" s="27"/>
      <c r="P99" s="27"/>
      <c r="Q99" s="27"/>
      <c r="R99" s="27"/>
      <c r="S99" s="27"/>
    </row>
    <row r="100" spans="2:19" s="7" customFormat="1">
      <c r="B100" s="12"/>
      <c r="C100" s="12"/>
      <c r="D100" s="12"/>
      <c r="E100" s="12"/>
      <c r="F100" s="12"/>
      <c r="L100" s="103"/>
      <c r="N100" s="22"/>
      <c r="O100" s="22"/>
      <c r="P100" s="22"/>
      <c r="Q100" s="22"/>
      <c r="R100" s="22"/>
      <c r="S100" s="15"/>
    </row>
    <row r="101" spans="2:19" s="7" customFormat="1">
      <c r="B101" s="12"/>
      <c r="C101" s="34" t="s">
        <v>3170</v>
      </c>
      <c r="D101" s="34"/>
      <c r="E101" s="33"/>
      <c r="F101" s="33"/>
      <c r="G101" s="33"/>
      <c r="H101" s="33"/>
      <c r="I101" s="33"/>
      <c r="J101" s="33"/>
      <c r="K101" s="33"/>
      <c r="L101" s="104"/>
      <c r="M101" s="33"/>
      <c r="N101" s="33"/>
      <c r="O101" s="33"/>
      <c r="P101" s="33"/>
      <c r="Q101" s="33"/>
      <c r="R101" s="33"/>
      <c r="S101" s="33"/>
    </row>
    <row r="102" spans="2:19" s="7" customFormat="1">
      <c r="B102" s="12"/>
      <c r="C102" s="12"/>
      <c r="D102" s="12"/>
      <c r="E102" s="12"/>
      <c r="F102" s="12"/>
      <c r="L102" s="103"/>
      <c r="N102" s="22"/>
      <c r="O102" s="22"/>
      <c r="P102" s="22"/>
      <c r="Q102" s="22"/>
      <c r="R102" s="22"/>
      <c r="S102" s="15"/>
    </row>
    <row r="103" spans="2:19" s="7" customFormat="1" ht="14.25" customHeight="1">
      <c r="B103" s="12"/>
      <c r="C103" s="12"/>
      <c r="D103" s="80" t="s">
        <v>183</v>
      </c>
      <c r="E103" s="81"/>
      <c r="F103" s="81"/>
      <c r="G103" s="81"/>
      <c r="H103" s="81"/>
      <c r="I103" s="81"/>
      <c r="J103" s="81"/>
      <c r="K103" s="81"/>
      <c r="L103" s="106"/>
      <c r="M103" s="81"/>
      <c r="N103" s="81"/>
      <c r="O103" s="81"/>
      <c r="P103" s="81"/>
      <c r="Q103" s="81"/>
      <c r="R103" s="81"/>
      <c r="S103" s="81"/>
    </row>
    <row r="104" spans="2:19" s="7" customFormat="1">
      <c r="B104" s="12"/>
      <c r="C104" s="12"/>
      <c r="D104" s="12"/>
      <c r="E104" s="12"/>
      <c r="F104" s="12"/>
      <c r="L104" s="103"/>
      <c r="N104" s="22"/>
      <c r="O104" s="22"/>
      <c r="P104" s="22"/>
      <c r="Q104" s="22"/>
      <c r="R104" s="22"/>
      <c r="S104" s="15"/>
    </row>
    <row r="105" spans="2:19" s="7" customFormat="1" ht="13.5" customHeight="1">
      <c r="B105" s="11"/>
      <c r="C105" s="11"/>
      <c r="D105" s="20"/>
      <c r="E105" s="20"/>
      <c r="F105" s="11" t="s">
        <v>182</v>
      </c>
      <c r="G105" s="11" t="s">
        <v>183</v>
      </c>
      <c r="H105" s="20" t="s">
        <v>272</v>
      </c>
      <c r="I105" s="11" t="s">
        <v>415</v>
      </c>
      <c r="J105" s="112" t="s">
        <v>3166</v>
      </c>
      <c r="K105" s="98" t="s">
        <v>417</v>
      </c>
      <c r="L105" s="98" t="s">
        <v>418</v>
      </c>
      <c r="M105" s="98" t="s">
        <v>419</v>
      </c>
      <c r="N105" s="21" t="s">
        <v>196</v>
      </c>
      <c r="O105" s="21"/>
      <c r="P105" s="21" t="s">
        <v>3113</v>
      </c>
      <c r="Q105" s="21"/>
      <c r="R105" s="21"/>
      <c r="S105" s="7" t="s">
        <v>207</v>
      </c>
    </row>
    <row r="106" spans="2:19" s="7" customFormat="1" ht="13.5" customHeight="1">
      <c r="B106" s="11"/>
      <c r="C106" s="11"/>
      <c r="D106" s="20"/>
      <c r="E106" s="20"/>
      <c r="F106" s="11" t="s">
        <v>182</v>
      </c>
      <c r="G106" s="11" t="s">
        <v>183</v>
      </c>
      <c r="H106" s="20" t="s">
        <v>272</v>
      </c>
      <c r="I106" s="11" t="s">
        <v>415</v>
      </c>
      <c r="J106" s="112" t="s">
        <v>3166</v>
      </c>
      <c r="K106" s="98" t="s">
        <v>417</v>
      </c>
      <c r="L106" s="98" t="s">
        <v>426</v>
      </c>
      <c r="M106" s="98" t="s">
        <v>427</v>
      </c>
      <c r="N106" s="21" t="s">
        <v>196</v>
      </c>
      <c r="O106" s="21"/>
      <c r="P106" s="21" t="s">
        <v>3113</v>
      </c>
      <c r="Q106" s="21"/>
      <c r="R106" s="21"/>
      <c r="S106" s="7" t="s">
        <v>207</v>
      </c>
    </row>
    <row r="107" spans="2:19" s="7" customFormat="1" ht="13.5" customHeight="1">
      <c r="B107" s="11"/>
      <c r="C107" s="11"/>
      <c r="D107" s="20"/>
      <c r="E107" s="20"/>
      <c r="F107" s="11" t="s">
        <v>182</v>
      </c>
      <c r="G107" s="11" t="s">
        <v>183</v>
      </c>
      <c r="H107" s="20" t="s">
        <v>272</v>
      </c>
      <c r="I107" s="11" t="s">
        <v>415</v>
      </c>
      <c r="J107" s="112" t="s">
        <v>3166</v>
      </c>
      <c r="K107" s="98" t="s">
        <v>417</v>
      </c>
      <c r="L107" s="98" t="s">
        <v>433</v>
      </c>
      <c r="M107" s="98" t="s">
        <v>434</v>
      </c>
      <c r="N107" s="21" t="s">
        <v>196</v>
      </c>
      <c r="O107" s="21"/>
      <c r="P107" s="21" t="s">
        <v>3113</v>
      </c>
      <c r="Q107" s="21"/>
      <c r="R107" s="21"/>
      <c r="S107" s="7" t="s">
        <v>207</v>
      </c>
    </row>
    <row r="108" spans="2:19" s="7" customFormat="1" ht="13.5" customHeight="1">
      <c r="B108" s="11"/>
      <c r="C108" s="11"/>
      <c r="D108" s="20"/>
      <c r="E108" s="20"/>
      <c r="F108" s="11" t="s">
        <v>182</v>
      </c>
      <c r="G108" s="11" t="s">
        <v>183</v>
      </c>
      <c r="H108" s="20" t="s">
        <v>272</v>
      </c>
      <c r="I108" s="11" t="s">
        <v>415</v>
      </c>
      <c r="J108" s="112" t="s">
        <v>3166</v>
      </c>
      <c r="K108" s="98" t="s">
        <v>417</v>
      </c>
      <c r="L108" s="98" t="s">
        <v>439</v>
      </c>
      <c r="M108" s="98" t="s">
        <v>440</v>
      </c>
      <c r="N108" s="21" t="s">
        <v>196</v>
      </c>
      <c r="O108" s="21"/>
      <c r="P108" s="21" t="s">
        <v>3113</v>
      </c>
      <c r="Q108" s="21"/>
      <c r="R108" s="21"/>
      <c r="S108" s="7" t="s">
        <v>207</v>
      </c>
    </row>
    <row r="109" spans="2:19" s="7" customFormat="1" ht="13.5" customHeight="1">
      <c r="B109" s="11"/>
      <c r="C109" s="11"/>
      <c r="D109" s="20"/>
      <c r="E109" s="20"/>
      <c r="F109" s="11" t="s">
        <v>182</v>
      </c>
      <c r="G109" s="11" t="s">
        <v>183</v>
      </c>
      <c r="H109" s="20" t="s">
        <v>272</v>
      </c>
      <c r="I109" s="11" t="s">
        <v>415</v>
      </c>
      <c r="J109" s="112" t="s">
        <v>3166</v>
      </c>
      <c r="K109" s="98" t="s">
        <v>417</v>
      </c>
      <c r="L109" s="98" t="s">
        <v>446</v>
      </c>
      <c r="M109" s="98" t="s">
        <v>447</v>
      </c>
      <c r="N109" s="21" t="s">
        <v>196</v>
      </c>
      <c r="O109" s="21"/>
      <c r="P109" s="21" t="s">
        <v>3113</v>
      </c>
      <c r="Q109" s="21"/>
      <c r="R109" s="21"/>
      <c r="S109" s="7" t="s">
        <v>207</v>
      </c>
    </row>
    <row r="110" spans="2:19" s="7" customFormat="1" ht="13.5" customHeight="1">
      <c r="B110" s="11"/>
      <c r="C110" s="11"/>
      <c r="D110" s="20"/>
      <c r="E110" s="20"/>
      <c r="F110" s="11" t="s">
        <v>182</v>
      </c>
      <c r="G110" s="11" t="s">
        <v>183</v>
      </c>
      <c r="H110" s="20" t="s">
        <v>272</v>
      </c>
      <c r="I110" s="11" t="s">
        <v>415</v>
      </c>
      <c r="J110" s="112" t="s">
        <v>3166</v>
      </c>
      <c r="K110" s="98" t="s">
        <v>417</v>
      </c>
      <c r="L110" s="98" t="s">
        <v>452</v>
      </c>
      <c r="M110" s="98" t="s">
        <v>453</v>
      </c>
      <c r="N110" s="21" t="s">
        <v>196</v>
      </c>
      <c r="O110" s="21"/>
      <c r="P110" s="21" t="s">
        <v>3113</v>
      </c>
      <c r="Q110" s="21"/>
      <c r="R110" s="21"/>
      <c r="S110" s="7" t="s">
        <v>207</v>
      </c>
    </row>
    <row r="111" spans="2:19" s="7" customFormat="1" ht="13.5" customHeight="1">
      <c r="B111" s="11"/>
      <c r="C111" s="11"/>
      <c r="D111" s="20"/>
      <c r="E111" s="20"/>
      <c r="F111" s="11" t="s">
        <v>182</v>
      </c>
      <c r="G111" s="11" t="s">
        <v>183</v>
      </c>
      <c r="H111" s="20" t="s">
        <v>272</v>
      </c>
      <c r="I111" s="11" t="s">
        <v>415</v>
      </c>
      <c r="J111" s="112" t="s">
        <v>3166</v>
      </c>
      <c r="K111" s="98" t="s">
        <v>417</v>
      </c>
      <c r="L111" s="98" t="s">
        <v>456</v>
      </c>
      <c r="M111" s="98" t="s">
        <v>457</v>
      </c>
      <c r="N111" s="21" t="s">
        <v>196</v>
      </c>
      <c r="O111" s="21"/>
      <c r="P111" s="21" t="s">
        <v>3113</v>
      </c>
      <c r="Q111" s="21"/>
      <c r="R111" s="21"/>
      <c r="S111" s="7" t="s">
        <v>207</v>
      </c>
    </row>
    <row r="112" spans="2:19" s="7" customFormat="1" ht="13.5" customHeight="1">
      <c r="B112" s="11"/>
      <c r="C112" s="11"/>
      <c r="D112" s="20"/>
      <c r="E112" s="20"/>
      <c r="F112" s="11" t="s">
        <v>182</v>
      </c>
      <c r="G112" s="11" t="s">
        <v>183</v>
      </c>
      <c r="H112" s="20" t="s">
        <v>272</v>
      </c>
      <c r="I112" s="11" t="s">
        <v>415</v>
      </c>
      <c r="J112" s="112" t="s">
        <v>3166</v>
      </c>
      <c r="K112" s="98" t="s">
        <v>417</v>
      </c>
      <c r="L112" s="98" t="s">
        <v>460</v>
      </c>
      <c r="M112" s="98" t="s">
        <v>461</v>
      </c>
      <c r="N112" s="21" t="s">
        <v>196</v>
      </c>
      <c r="O112" s="21"/>
      <c r="P112" s="21" t="s">
        <v>3113</v>
      </c>
      <c r="Q112" s="21"/>
      <c r="R112" s="21"/>
      <c r="S112" s="7" t="s">
        <v>207</v>
      </c>
    </row>
    <row r="114" spans="3:19" s="7" customFormat="1" ht="14.25" customHeight="1">
      <c r="C114" s="12"/>
      <c r="D114" s="80" t="s">
        <v>3167</v>
      </c>
      <c r="E114" s="81"/>
      <c r="F114" s="81"/>
      <c r="G114" s="81"/>
      <c r="H114" s="81"/>
      <c r="I114" s="81"/>
      <c r="J114" s="81"/>
      <c r="K114" s="81"/>
      <c r="L114" s="81"/>
      <c r="M114" s="81"/>
      <c r="N114" s="81"/>
      <c r="O114" s="81"/>
      <c r="P114" s="81"/>
      <c r="Q114" s="81"/>
      <c r="R114" s="81"/>
      <c r="S114" s="81"/>
    </row>
    <row r="115" spans="3:19" s="7" customFormat="1">
      <c r="C115" s="11"/>
      <c r="D115" s="11"/>
      <c r="E115" s="11"/>
      <c r="F115" s="11"/>
      <c r="G115" s="11"/>
      <c r="H115" s="11"/>
      <c r="I115" s="11"/>
      <c r="J115" s="112"/>
      <c r="K115" s="11"/>
      <c r="L115" s="11"/>
      <c r="M115" s="11"/>
      <c r="N115" s="11"/>
      <c r="O115" s="11"/>
      <c r="P115" s="11"/>
      <c r="Q115" s="11"/>
      <c r="R115" s="11"/>
      <c r="S115" s="11"/>
    </row>
    <row r="116" spans="3:19" s="7" customFormat="1" ht="13.5" customHeight="1">
      <c r="C116" s="11"/>
      <c r="D116" s="20"/>
      <c r="E116" s="20"/>
      <c r="F116" s="11" t="s">
        <v>182</v>
      </c>
      <c r="G116" s="11" t="s">
        <v>3168</v>
      </c>
      <c r="H116" s="20" t="s">
        <v>272</v>
      </c>
      <c r="I116" s="11" t="s">
        <v>415</v>
      </c>
      <c r="J116" s="112" t="s">
        <v>3166</v>
      </c>
      <c r="K116" s="98" t="s">
        <v>417</v>
      </c>
      <c r="L116" s="98" t="s">
        <v>418</v>
      </c>
      <c r="M116" s="98" t="s">
        <v>419</v>
      </c>
      <c r="N116" s="21" t="s">
        <v>196</v>
      </c>
      <c r="O116" s="21"/>
      <c r="P116" s="21" t="s">
        <v>3113</v>
      </c>
      <c r="Q116" s="21"/>
      <c r="R116" s="21"/>
      <c r="S116" s="7" t="s">
        <v>207</v>
      </c>
    </row>
    <row r="117" spans="3:19" s="7" customFormat="1" ht="13.5" customHeight="1">
      <c r="C117" s="11"/>
      <c r="D117" s="20"/>
      <c r="E117" s="20"/>
      <c r="F117" s="11" t="s">
        <v>182</v>
      </c>
      <c r="G117" s="11" t="s">
        <v>3168</v>
      </c>
      <c r="H117" s="20" t="s">
        <v>272</v>
      </c>
      <c r="I117" s="11" t="s">
        <v>415</v>
      </c>
      <c r="J117" s="112" t="s">
        <v>3166</v>
      </c>
      <c r="K117" s="98" t="s">
        <v>417</v>
      </c>
      <c r="L117" s="98" t="s">
        <v>426</v>
      </c>
      <c r="M117" s="98" t="s">
        <v>427</v>
      </c>
      <c r="N117" s="21" t="s">
        <v>196</v>
      </c>
      <c r="O117" s="21"/>
      <c r="P117" s="21" t="s">
        <v>3113</v>
      </c>
      <c r="Q117" s="21"/>
      <c r="R117" s="21"/>
      <c r="S117" s="7" t="s">
        <v>207</v>
      </c>
    </row>
    <row r="118" spans="3:19" s="7" customFormat="1" ht="13.5" customHeight="1">
      <c r="C118" s="11"/>
      <c r="D118" s="20"/>
      <c r="E118" s="20"/>
      <c r="F118" s="11" t="s">
        <v>182</v>
      </c>
      <c r="G118" s="11" t="s">
        <v>3168</v>
      </c>
      <c r="H118" s="20" t="s">
        <v>272</v>
      </c>
      <c r="I118" s="11" t="s">
        <v>415</v>
      </c>
      <c r="J118" s="112" t="s">
        <v>3166</v>
      </c>
      <c r="K118" s="98" t="s">
        <v>417</v>
      </c>
      <c r="L118" s="98" t="s">
        <v>433</v>
      </c>
      <c r="M118" s="98" t="s">
        <v>434</v>
      </c>
      <c r="N118" s="21" t="s">
        <v>196</v>
      </c>
      <c r="O118" s="21"/>
      <c r="P118" s="21" t="s">
        <v>3113</v>
      </c>
      <c r="Q118" s="21"/>
      <c r="R118" s="21"/>
      <c r="S118" s="7" t="s">
        <v>207</v>
      </c>
    </row>
    <row r="119" spans="3:19" s="7" customFormat="1" ht="13.5" customHeight="1">
      <c r="C119" s="11"/>
      <c r="D119" s="20"/>
      <c r="E119" s="20"/>
      <c r="F119" s="11" t="s">
        <v>182</v>
      </c>
      <c r="G119" s="11" t="s">
        <v>3168</v>
      </c>
      <c r="H119" s="20" t="s">
        <v>272</v>
      </c>
      <c r="I119" s="11" t="s">
        <v>415</v>
      </c>
      <c r="J119" s="112" t="s">
        <v>3166</v>
      </c>
      <c r="K119" s="98" t="s">
        <v>417</v>
      </c>
      <c r="L119" s="98" t="s">
        <v>439</v>
      </c>
      <c r="M119" s="98" t="s">
        <v>440</v>
      </c>
      <c r="N119" s="21" t="s">
        <v>196</v>
      </c>
      <c r="O119" s="21"/>
      <c r="P119" s="21" t="s">
        <v>3113</v>
      </c>
      <c r="Q119" s="21"/>
      <c r="R119" s="21"/>
      <c r="S119" s="7" t="s">
        <v>207</v>
      </c>
    </row>
    <row r="120" spans="3:19" s="7" customFormat="1" ht="13.5" customHeight="1">
      <c r="C120" s="11"/>
      <c r="D120" s="20"/>
      <c r="E120" s="20"/>
      <c r="F120" s="11" t="s">
        <v>182</v>
      </c>
      <c r="G120" s="11" t="s">
        <v>3168</v>
      </c>
      <c r="H120" s="20" t="s">
        <v>272</v>
      </c>
      <c r="I120" s="11" t="s">
        <v>415</v>
      </c>
      <c r="J120" s="112" t="s">
        <v>3166</v>
      </c>
      <c r="K120" s="98" t="s">
        <v>417</v>
      </c>
      <c r="L120" s="98" t="s">
        <v>446</v>
      </c>
      <c r="M120" s="98" t="s">
        <v>447</v>
      </c>
      <c r="N120" s="21" t="s">
        <v>196</v>
      </c>
      <c r="O120" s="21"/>
      <c r="P120" s="21" t="s">
        <v>3113</v>
      </c>
      <c r="Q120" s="21"/>
      <c r="R120" s="21"/>
      <c r="S120" s="7" t="s">
        <v>207</v>
      </c>
    </row>
    <row r="121" spans="3:19" s="7" customFormat="1" ht="13.5" customHeight="1">
      <c r="C121" s="11"/>
      <c r="D121" s="20"/>
      <c r="E121" s="20"/>
      <c r="F121" s="11" t="s">
        <v>182</v>
      </c>
      <c r="G121" s="11" t="s">
        <v>3168</v>
      </c>
      <c r="H121" s="20" t="s">
        <v>272</v>
      </c>
      <c r="I121" s="11" t="s">
        <v>415</v>
      </c>
      <c r="J121" s="112" t="s">
        <v>3166</v>
      </c>
      <c r="K121" s="98" t="s">
        <v>417</v>
      </c>
      <c r="L121" s="98" t="s">
        <v>452</v>
      </c>
      <c r="M121" s="98" t="s">
        <v>453</v>
      </c>
      <c r="N121" s="21" t="s">
        <v>196</v>
      </c>
      <c r="O121" s="21"/>
      <c r="P121" s="21" t="s">
        <v>3113</v>
      </c>
      <c r="Q121" s="21"/>
      <c r="R121" s="21"/>
      <c r="S121" s="7" t="s">
        <v>207</v>
      </c>
    </row>
    <row r="122" spans="3:19" s="7" customFormat="1" ht="13.5" customHeight="1">
      <c r="C122" s="11"/>
      <c r="D122" s="20"/>
      <c r="E122" s="20"/>
      <c r="F122" s="11" t="s">
        <v>182</v>
      </c>
      <c r="G122" s="11" t="s">
        <v>3168</v>
      </c>
      <c r="H122" s="20" t="s">
        <v>272</v>
      </c>
      <c r="I122" s="11" t="s">
        <v>415</v>
      </c>
      <c r="J122" s="112" t="s">
        <v>3166</v>
      </c>
      <c r="K122" s="98" t="s">
        <v>417</v>
      </c>
      <c r="L122" s="98" t="s">
        <v>456</v>
      </c>
      <c r="M122" s="98" t="s">
        <v>457</v>
      </c>
      <c r="N122" s="21" t="s">
        <v>196</v>
      </c>
      <c r="O122" s="21"/>
      <c r="P122" s="21" t="s">
        <v>3113</v>
      </c>
      <c r="Q122" s="21"/>
      <c r="R122" s="21"/>
      <c r="S122" s="7" t="s">
        <v>207</v>
      </c>
    </row>
    <row r="123" spans="3:19" s="7" customFormat="1" ht="13.5" customHeight="1">
      <c r="C123" s="11"/>
      <c r="D123" s="20"/>
      <c r="E123" s="20"/>
      <c r="F123" s="11" t="s">
        <v>182</v>
      </c>
      <c r="G123" s="11" t="s">
        <v>3168</v>
      </c>
      <c r="H123" s="20" t="s">
        <v>272</v>
      </c>
      <c r="I123" s="11" t="s">
        <v>415</v>
      </c>
      <c r="J123" s="112" t="s">
        <v>3166</v>
      </c>
      <c r="K123" s="98" t="s">
        <v>417</v>
      </c>
      <c r="L123" s="98" t="s">
        <v>460</v>
      </c>
      <c r="M123" s="98" t="s">
        <v>461</v>
      </c>
      <c r="N123" s="21" t="s">
        <v>196</v>
      </c>
      <c r="O123" s="21"/>
      <c r="P123" s="21" t="s">
        <v>3113</v>
      </c>
      <c r="Q123" s="21"/>
      <c r="R123" s="21"/>
      <c r="S123" s="7" t="s">
        <v>207</v>
      </c>
    </row>
    <row r="124" spans="3:19" s="7" customFormat="1">
      <c r="C124" s="11"/>
      <c r="D124" s="89"/>
      <c r="E124" s="89"/>
      <c r="F124" s="11"/>
      <c r="G124" s="11"/>
      <c r="H124" s="11"/>
      <c r="I124" s="11"/>
      <c r="J124" s="11"/>
      <c r="K124" s="11"/>
      <c r="L124" s="11"/>
      <c r="M124" s="11"/>
      <c r="N124" s="11"/>
      <c r="O124" s="11"/>
      <c r="P124" s="11"/>
      <c r="Q124" s="11"/>
      <c r="R124" s="11"/>
      <c r="S124" s="11"/>
    </row>
    <row r="125" spans="3:19" s="7" customFormat="1">
      <c r="C125" s="34" t="s">
        <v>3171</v>
      </c>
      <c r="D125" s="34"/>
      <c r="E125" s="33"/>
      <c r="F125" s="33"/>
      <c r="G125" s="33"/>
      <c r="H125" s="33"/>
      <c r="I125" s="33"/>
      <c r="J125" s="33"/>
      <c r="K125" s="33"/>
      <c r="L125" s="33"/>
      <c r="M125" s="33"/>
      <c r="N125" s="33"/>
      <c r="O125" s="33"/>
      <c r="P125" s="33"/>
      <c r="Q125" s="33"/>
      <c r="R125" s="33"/>
      <c r="S125" s="33"/>
    </row>
    <row r="126" spans="3:19" s="7" customFormat="1">
      <c r="C126" s="11"/>
      <c r="D126" s="89"/>
      <c r="E126" s="89"/>
      <c r="F126" s="11"/>
      <c r="G126" s="11"/>
      <c r="H126" s="11"/>
      <c r="I126" s="11"/>
      <c r="J126" s="11"/>
      <c r="K126" s="11"/>
      <c r="L126" s="11"/>
      <c r="M126" s="11"/>
      <c r="N126" s="11"/>
      <c r="O126" s="11"/>
      <c r="P126" s="11"/>
      <c r="Q126" s="11"/>
      <c r="R126" s="11"/>
      <c r="S126" s="11"/>
    </row>
    <row r="127" spans="3:19" s="7" customFormat="1" ht="14.25" customHeight="1">
      <c r="C127" s="12"/>
      <c r="D127" s="80" t="s">
        <v>183</v>
      </c>
      <c r="E127" s="81"/>
      <c r="F127" s="81"/>
      <c r="G127" s="81"/>
      <c r="H127" s="81"/>
      <c r="I127" s="81"/>
      <c r="J127" s="81"/>
      <c r="K127" s="81"/>
      <c r="L127" s="81"/>
      <c r="M127" s="81"/>
      <c r="N127" s="81"/>
      <c r="O127" s="81"/>
      <c r="P127" s="81"/>
      <c r="Q127" s="81"/>
      <c r="R127" s="81"/>
      <c r="S127" s="81"/>
    </row>
    <row r="129" spans="4:19" s="7" customFormat="1">
      <c r="D129" s="20"/>
      <c r="E129" s="20"/>
      <c r="F129" s="11" t="s">
        <v>182</v>
      </c>
      <c r="G129" s="11" t="s">
        <v>183</v>
      </c>
      <c r="H129" s="20" t="s">
        <v>272</v>
      </c>
      <c r="I129" s="11" t="s">
        <v>415</v>
      </c>
      <c r="J129" s="112" t="s">
        <v>463</v>
      </c>
      <c r="K129" s="98" t="s">
        <v>417</v>
      </c>
      <c r="L129" s="98" t="s">
        <v>418</v>
      </c>
      <c r="M129" s="98" t="s">
        <v>419</v>
      </c>
      <c r="N129" s="21" t="s">
        <v>196</v>
      </c>
      <c r="O129" s="21"/>
      <c r="P129" s="21" t="s">
        <v>3113</v>
      </c>
      <c r="Q129" s="21"/>
      <c r="R129" s="21"/>
      <c r="S129" s="7" t="s">
        <v>207</v>
      </c>
    </row>
    <row r="130" spans="4:19" s="7" customFormat="1">
      <c r="D130" s="20"/>
      <c r="E130" s="20"/>
      <c r="F130" s="11" t="s">
        <v>182</v>
      </c>
      <c r="G130" s="11" t="s">
        <v>183</v>
      </c>
      <c r="H130" s="20" t="s">
        <v>272</v>
      </c>
      <c r="I130" s="11" t="s">
        <v>415</v>
      </c>
      <c r="J130" s="112" t="s">
        <v>463</v>
      </c>
      <c r="K130" s="98" t="s">
        <v>417</v>
      </c>
      <c r="L130" s="98" t="s">
        <v>426</v>
      </c>
      <c r="M130" s="98" t="s">
        <v>427</v>
      </c>
      <c r="N130" s="21" t="s">
        <v>196</v>
      </c>
      <c r="O130" s="21"/>
      <c r="P130" s="21" t="s">
        <v>3113</v>
      </c>
      <c r="Q130" s="21"/>
      <c r="R130" s="21"/>
      <c r="S130" s="7" t="s">
        <v>207</v>
      </c>
    </row>
    <row r="131" spans="4:19" s="7" customFormat="1">
      <c r="D131" s="20"/>
      <c r="E131" s="20"/>
      <c r="F131" s="11" t="s">
        <v>182</v>
      </c>
      <c r="G131" s="11" t="s">
        <v>183</v>
      </c>
      <c r="H131" s="20" t="s">
        <v>272</v>
      </c>
      <c r="I131" s="11" t="s">
        <v>415</v>
      </c>
      <c r="J131" s="112" t="s">
        <v>463</v>
      </c>
      <c r="K131" s="98" t="s">
        <v>417</v>
      </c>
      <c r="L131" s="98" t="s">
        <v>433</v>
      </c>
      <c r="M131" s="98" t="s">
        <v>434</v>
      </c>
      <c r="N131" s="21" t="s">
        <v>196</v>
      </c>
      <c r="O131" s="21"/>
      <c r="P131" s="21" t="s">
        <v>3113</v>
      </c>
      <c r="Q131" s="21"/>
      <c r="R131" s="21"/>
      <c r="S131" s="7" t="s">
        <v>207</v>
      </c>
    </row>
    <row r="132" spans="4:19" s="7" customFormat="1">
      <c r="D132" s="20"/>
      <c r="E132" s="20"/>
      <c r="F132" s="11" t="s">
        <v>182</v>
      </c>
      <c r="G132" s="11" t="s">
        <v>183</v>
      </c>
      <c r="H132" s="20" t="s">
        <v>272</v>
      </c>
      <c r="I132" s="11" t="s">
        <v>415</v>
      </c>
      <c r="J132" s="112" t="s">
        <v>463</v>
      </c>
      <c r="K132" s="98" t="s">
        <v>417</v>
      </c>
      <c r="L132" s="98" t="s">
        <v>439</v>
      </c>
      <c r="M132" s="98" t="s">
        <v>440</v>
      </c>
      <c r="N132" s="21" t="s">
        <v>196</v>
      </c>
      <c r="O132" s="21"/>
      <c r="P132" s="21" t="s">
        <v>3113</v>
      </c>
      <c r="Q132" s="21"/>
      <c r="R132" s="21"/>
      <c r="S132" s="7" t="s">
        <v>207</v>
      </c>
    </row>
    <row r="133" spans="4:19" s="7" customFormat="1">
      <c r="D133" s="20"/>
      <c r="E133" s="20"/>
      <c r="F133" s="11" t="s">
        <v>182</v>
      </c>
      <c r="G133" s="11" t="s">
        <v>183</v>
      </c>
      <c r="H133" s="20" t="s">
        <v>272</v>
      </c>
      <c r="I133" s="11" t="s">
        <v>415</v>
      </c>
      <c r="J133" s="112" t="s">
        <v>463</v>
      </c>
      <c r="K133" s="98" t="s">
        <v>417</v>
      </c>
      <c r="L133" s="98" t="s">
        <v>446</v>
      </c>
      <c r="M133" s="98" t="s">
        <v>447</v>
      </c>
      <c r="N133" s="21" t="s">
        <v>196</v>
      </c>
      <c r="O133" s="21"/>
      <c r="P133" s="21" t="s">
        <v>3113</v>
      </c>
      <c r="Q133" s="21"/>
      <c r="R133" s="21"/>
      <c r="S133" s="7" t="s">
        <v>207</v>
      </c>
    </row>
    <row r="134" spans="4:19" s="7" customFormat="1">
      <c r="D134" s="20"/>
      <c r="E134" s="20"/>
      <c r="F134" s="11" t="s">
        <v>182</v>
      </c>
      <c r="G134" s="11" t="s">
        <v>183</v>
      </c>
      <c r="H134" s="20" t="s">
        <v>272</v>
      </c>
      <c r="I134" s="11" t="s">
        <v>415</v>
      </c>
      <c r="J134" s="112" t="s">
        <v>463</v>
      </c>
      <c r="K134" s="98" t="s">
        <v>417</v>
      </c>
      <c r="L134" s="98" t="s">
        <v>452</v>
      </c>
      <c r="M134" s="98" t="s">
        <v>453</v>
      </c>
      <c r="N134" s="21" t="s">
        <v>196</v>
      </c>
      <c r="O134" s="21"/>
      <c r="P134" s="21" t="s">
        <v>3113</v>
      </c>
      <c r="Q134" s="21"/>
      <c r="R134" s="21"/>
      <c r="S134" s="7" t="s">
        <v>207</v>
      </c>
    </row>
    <row r="135" spans="4:19" s="7" customFormat="1">
      <c r="D135" s="20"/>
      <c r="E135" s="20"/>
      <c r="F135" s="11" t="s">
        <v>182</v>
      </c>
      <c r="G135" s="11" t="s">
        <v>183</v>
      </c>
      <c r="H135" s="20" t="s">
        <v>272</v>
      </c>
      <c r="I135" s="11" t="s">
        <v>415</v>
      </c>
      <c r="J135" s="112" t="s">
        <v>463</v>
      </c>
      <c r="K135" s="98" t="s">
        <v>417</v>
      </c>
      <c r="L135" s="98" t="s">
        <v>456</v>
      </c>
      <c r="M135" s="98" t="s">
        <v>457</v>
      </c>
      <c r="N135" s="21" t="s">
        <v>196</v>
      </c>
      <c r="O135" s="21"/>
      <c r="P135" s="21" t="s">
        <v>3113</v>
      </c>
      <c r="Q135" s="21"/>
      <c r="R135" s="21"/>
      <c r="S135" s="7" t="s">
        <v>207</v>
      </c>
    </row>
    <row r="136" spans="4:19" s="7" customFormat="1">
      <c r="D136" s="20"/>
      <c r="E136" s="20"/>
      <c r="F136" s="11" t="s">
        <v>182</v>
      </c>
      <c r="G136" s="11" t="s">
        <v>183</v>
      </c>
      <c r="H136" s="20" t="s">
        <v>272</v>
      </c>
      <c r="I136" s="11" t="s">
        <v>415</v>
      </c>
      <c r="J136" s="112" t="s">
        <v>463</v>
      </c>
      <c r="K136" s="98" t="s">
        <v>417</v>
      </c>
      <c r="L136" s="98" t="s">
        <v>460</v>
      </c>
      <c r="M136" s="98" t="s">
        <v>461</v>
      </c>
      <c r="N136" s="21" t="s">
        <v>196</v>
      </c>
      <c r="O136" s="21"/>
      <c r="P136" s="21" t="s">
        <v>3113</v>
      </c>
      <c r="Q136" s="21"/>
      <c r="R136" s="21"/>
      <c r="S136" s="7" t="s">
        <v>207</v>
      </c>
    </row>
    <row r="137" spans="4:19" s="7" customFormat="1">
      <c r="D137" s="11"/>
      <c r="E137" s="11"/>
      <c r="F137" s="11"/>
      <c r="G137" s="11"/>
      <c r="H137" s="11"/>
      <c r="I137" s="11"/>
      <c r="J137" s="112"/>
      <c r="K137" s="11"/>
      <c r="L137" s="11"/>
      <c r="M137" s="11"/>
      <c r="N137" s="11"/>
      <c r="O137" s="11"/>
      <c r="P137" s="11"/>
      <c r="Q137" s="11"/>
      <c r="R137" s="11"/>
      <c r="S137" s="11"/>
    </row>
    <row r="138" spans="4:19" s="7" customFormat="1" ht="14.25" customHeight="1">
      <c r="D138" s="80" t="s">
        <v>3167</v>
      </c>
      <c r="E138" s="81"/>
      <c r="F138" s="81"/>
      <c r="G138" s="81"/>
      <c r="H138" s="81"/>
      <c r="I138" s="81"/>
      <c r="J138" s="81"/>
      <c r="K138" s="81"/>
      <c r="L138" s="81"/>
      <c r="M138" s="81"/>
      <c r="N138" s="81"/>
      <c r="O138" s="81"/>
      <c r="P138" s="81"/>
      <c r="Q138" s="81"/>
      <c r="R138" s="81"/>
      <c r="S138" s="81"/>
    </row>
    <row r="139" spans="4:19" s="7" customFormat="1">
      <c r="D139" s="11"/>
      <c r="E139" s="11"/>
      <c r="F139" s="11"/>
      <c r="G139" s="11"/>
      <c r="H139" s="11"/>
      <c r="I139" s="11"/>
      <c r="J139" s="112"/>
      <c r="K139" s="11"/>
      <c r="L139" s="11"/>
      <c r="M139" s="11"/>
      <c r="N139" s="11"/>
      <c r="O139" s="11"/>
      <c r="P139" s="11"/>
      <c r="Q139" s="11"/>
      <c r="R139" s="11"/>
      <c r="S139" s="11"/>
    </row>
    <row r="140" spans="4:19" s="7" customFormat="1">
      <c r="D140" s="20"/>
      <c r="E140" s="20"/>
      <c r="F140" s="11" t="s">
        <v>182</v>
      </c>
      <c r="G140" s="11" t="s">
        <v>3168</v>
      </c>
      <c r="H140" s="20" t="s">
        <v>272</v>
      </c>
      <c r="I140" s="11" t="s">
        <v>415</v>
      </c>
      <c r="J140" s="112" t="s">
        <v>463</v>
      </c>
      <c r="K140" s="98" t="s">
        <v>417</v>
      </c>
      <c r="L140" s="98" t="s">
        <v>418</v>
      </c>
      <c r="M140" s="98" t="s">
        <v>419</v>
      </c>
      <c r="N140" s="21" t="s">
        <v>196</v>
      </c>
      <c r="O140" s="21"/>
      <c r="P140" s="21" t="s">
        <v>3113</v>
      </c>
      <c r="Q140" s="21"/>
      <c r="R140" s="21"/>
      <c r="S140" s="7" t="s">
        <v>207</v>
      </c>
    </row>
    <row r="141" spans="4:19" s="7" customFormat="1">
      <c r="D141" s="20"/>
      <c r="E141" s="20"/>
      <c r="F141" s="11" t="s">
        <v>182</v>
      </c>
      <c r="G141" s="11" t="s">
        <v>3168</v>
      </c>
      <c r="H141" s="20" t="s">
        <v>272</v>
      </c>
      <c r="I141" s="11" t="s">
        <v>415</v>
      </c>
      <c r="J141" s="112" t="s">
        <v>463</v>
      </c>
      <c r="K141" s="98" t="s">
        <v>417</v>
      </c>
      <c r="L141" s="98" t="s">
        <v>426</v>
      </c>
      <c r="M141" s="98" t="s">
        <v>427</v>
      </c>
      <c r="N141" s="21" t="s">
        <v>196</v>
      </c>
      <c r="O141" s="21"/>
      <c r="P141" s="21" t="s">
        <v>3113</v>
      </c>
      <c r="Q141" s="21"/>
      <c r="R141" s="21"/>
      <c r="S141" s="7" t="s">
        <v>207</v>
      </c>
    </row>
    <row r="142" spans="4:19" s="7" customFormat="1" ht="13.5" customHeight="1">
      <c r="D142" s="20"/>
      <c r="E142" s="20"/>
      <c r="F142" s="11" t="s">
        <v>182</v>
      </c>
      <c r="G142" s="11" t="s">
        <v>3168</v>
      </c>
      <c r="H142" s="20" t="s">
        <v>272</v>
      </c>
      <c r="I142" s="11" t="s">
        <v>415</v>
      </c>
      <c r="J142" s="112" t="s">
        <v>463</v>
      </c>
      <c r="K142" s="98" t="s">
        <v>417</v>
      </c>
      <c r="L142" s="98" t="s">
        <v>433</v>
      </c>
      <c r="M142" s="98" t="s">
        <v>434</v>
      </c>
      <c r="N142" s="21" t="s">
        <v>196</v>
      </c>
      <c r="O142" s="21"/>
      <c r="P142" s="21" t="s">
        <v>3113</v>
      </c>
      <c r="Q142" s="21"/>
      <c r="R142" s="21"/>
      <c r="S142" s="7" t="s">
        <v>207</v>
      </c>
    </row>
    <row r="143" spans="4:19" s="7" customFormat="1" ht="13.5" customHeight="1">
      <c r="D143" s="20"/>
      <c r="E143" s="20"/>
      <c r="F143" s="11" t="s">
        <v>182</v>
      </c>
      <c r="G143" s="11" t="s">
        <v>3168</v>
      </c>
      <c r="H143" s="20" t="s">
        <v>272</v>
      </c>
      <c r="I143" s="11" t="s">
        <v>415</v>
      </c>
      <c r="J143" s="112" t="s">
        <v>463</v>
      </c>
      <c r="K143" s="98" t="s">
        <v>417</v>
      </c>
      <c r="L143" s="98" t="s">
        <v>439</v>
      </c>
      <c r="M143" s="98" t="s">
        <v>440</v>
      </c>
      <c r="N143" s="21" t="s">
        <v>196</v>
      </c>
      <c r="O143" s="21"/>
      <c r="P143" s="21" t="s">
        <v>3113</v>
      </c>
      <c r="Q143" s="21"/>
      <c r="R143" s="21"/>
      <c r="S143" s="7" t="s">
        <v>207</v>
      </c>
    </row>
    <row r="144" spans="4:19" s="7" customFormat="1" ht="13.5" customHeight="1">
      <c r="D144" s="20"/>
      <c r="E144" s="20"/>
      <c r="F144" s="11" t="s">
        <v>182</v>
      </c>
      <c r="G144" s="11" t="s">
        <v>3168</v>
      </c>
      <c r="H144" s="20" t="s">
        <v>272</v>
      </c>
      <c r="I144" s="11" t="s">
        <v>415</v>
      </c>
      <c r="J144" s="112" t="s">
        <v>463</v>
      </c>
      <c r="K144" s="98" t="s">
        <v>417</v>
      </c>
      <c r="L144" s="98" t="s">
        <v>446</v>
      </c>
      <c r="M144" s="98" t="s">
        <v>447</v>
      </c>
      <c r="N144" s="21" t="s">
        <v>196</v>
      </c>
      <c r="O144" s="21"/>
      <c r="P144" s="21" t="s">
        <v>3113</v>
      </c>
      <c r="Q144" s="21"/>
      <c r="R144" s="21"/>
      <c r="S144" s="7" t="s">
        <v>207</v>
      </c>
    </row>
    <row r="145" spans="3:19" s="7" customFormat="1" ht="13.5" customHeight="1">
      <c r="C145" s="11"/>
      <c r="D145" s="20"/>
      <c r="E145" s="20"/>
      <c r="F145" s="11" t="s">
        <v>182</v>
      </c>
      <c r="G145" s="11" t="s">
        <v>3168</v>
      </c>
      <c r="H145" s="20" t="s">
        <v>272</v>
      </c>
      <c r="I145" s="11" t="s">
        <v>415</v>
      </c>
      <c r="J145" s="112" t="s">
        <v>463</v>
      </c>
      <c r="K145" s="98" t="s">
        <v>417</v>
      </c>
      <c r="L145" s="98" t="s">
        <v>452</v>
      </c>
      <c r="M145" s="98" t="s">
        <v>453</v>
      </c>
      <c r="N145" s="21" t="s">
        <v>196</v>
      </c>
      <c r="O145" s="21"/>
      <c r="P145" s="21" t="s">
        <v>3113</v>
      </c>
      <c r="Q145" s="21"/>
      <c r="R145" s="21"/>
      <c r="S145" s="7" t="s">
        <v>207</v>
      </c>
    </row>
    <row r="146" spans="3:19" s="7" customFormat="1" ht="13.5" customHeight="1">
      <c r="C146" s="11"/>
      <c r="D146" s="20"/>
      <c r="E146" s="20"/>
      <c r="F146" s="11" t="s">
        <v>182</v>
      </c>
      <c r="G146" s="11" t="s">
        <v>3168</v>
      </c>
      <c r="H146" s="20" t="s">
        <v>272</v>
      </c>
      <c r="I146" s="11" t="s">
        <v>415</v>
      </c>
      <c r="J146" s="112" t="s">
        <v>463</v>
      </c>
      <c r="K146" s="98" t="s">
        <v>417</v>
      </c>
      <c r="L146" s="98" t="s">
        <v>456</v>
      </c>
      <c r="M146" s="98" t="s">
        <v>457</v>
      </c>
      <c r="N146" s="21" t="s">
        <v>196</v>
      </c>
      <c r="O146" s="21"/>
      <c r="P146" s="21" t="s">
        <v>3113</v>
      </c>
      <c r="Q146" s="21"/>
      <c r="R146" s="21"/>
      <c r="S146" s="7" t="s">
        <v>207</v>
      </c>
    </row>
    <row r="147" spans="3:19" s="7" customFormat="1" ht="13.5" customHeight="1">
      <c r="C147" s="11"/>
      <c r="D147" s="20"/>
      <c r="E147" s="20"/>
      <c r="F147" s="11" t="s">
        <v>182</v>
      </c>
      <c r="G147" s="11" t="s">
        <v>3168</v>
      </c>
      <c r="H147" s="20" t="s">
        <v>272</v>
      </c>
      <c r="I147" s="11" t="s">
        <v>415</v>
      </c>
      <c r="J147" s="112" t="s">
        <v>463</v>
      </c>
      <c r="K147" s="98" t="s">
        <v>417</v>
      </c>
      <c r="L147" s="98" t="s">
        <v>460</v>
      </c>
      <c r="M147" s="98" t="s">
        <v>461</v>
      </c>
      <c r="N147" s="21" t="s">
        <v>196</v>
      </c>
      <c r="O147" s="21"/>
      <c r="P147" s="21" t="s">
        <v>3113</v>
      </c>
      <c r="Q147" s="21"/>
      <c r="R147" s="21"/>
      <c r="S147" s="7" t="s">
        <v>207</v>
      </c>
    </row>
    <row r="148" spans="3:19" s="7" customFormat="1">
      <c r="C148" s="11"/>
      <c r="D148" s="11"/>
      <c r="E148" s="11"/>
      <c r="F148" s="11"/>
      <c r="G148" s="11"/>
      <c r="H148" s="11"/>
      <c r="I148" s="11"/>
      <c r="J148" s="11"/>
      <c r="K148" s="11"/>
      <c r="L148" s="92"/>
      <c r="M148" s="11"/>
      <c r="N148" s="11"/>
      <c r="O148" s="11"/>
      <c r="P148" s="11"/>
      <c r="Q148" s="11"/>
      <c r="R148" s="11"/>
      <c r="S148" s="11"/>
    </row>
    <row r="149" spans="3:19" s="7" customFormat="1">
      <c r="C149" s="34" t="s">
        <v>3172</v>
      </c>
      <c r="D149" s="34"/>
      <c r="E149" s="33"/>
      <c r="F149" s="33"/>
      <c r="G149" s="33"/>
      <c r="H149" s="33"/>
      <c r="I149" s="33"/>
      <c r="J149" s="33"/>
      <c r="K149" s="33"/>
      <c r="L149" s="104"/>
      <c r="M149" s="33"/>
      <c r="N149" s="33"/>
      <c r="O149" s="33"/>
      <c r="P149" s="33"/>
      <c r="Q149" s="33"/>
      <c r="R149" s="33"/>
      <c r="S149" s="33"/>
    </row>
    <row r="150" spans="3:19" s="7" customFormat="1">
      <c r="C150" s="11"/>
      <c r="D150" s="11"/>
      <c r="E150" s="11"/>
      <c r="F150" s="11"/>
      <c r="G150" s="11"/>
      <c r="H150" s="11"/>
      <c r="I150" s="11"/>
      <c r="J150" s="11"/>
      <c r="K150" s="11"/>
      <c r="L150" s="92"/>
      <c r="M150" s="11"/>
      <c r="N150" s="11"/>
      <c r="O150" s="11"/>
      <c r="P150" s="11"/>
      <c r="Q150" s="11"/>
      <c r="R150" s="11"/>
      <c r="S150" s="11"/>
    </row>
    <row r="151" spans="3:19" s="7" customFormat="1" ht="14.25" customHeight="1">
      <c r="C151" s="12"/>
      <c r="D151" s="80" t="s">
        <v>183</v>
      </c>
      <c r="E151" s="81"/>
      <c r="F151" s="81"/>
      <c r="G151" s="81"/>
      <c r="H151" s="81"/>
      <c r="I151" s="81"/>
      <c r="J151" s="81"/>
      <c r="K151" s="81"/>
      <c r="L151" s="106"/>
      <c r="M151" s="81"/>
      <c r="N151" s="81"/>
      <c r="O151" s="81"/>
      <c r="P151" s="81"/>
      <c r="Q151" s="81"/>
      <c r="R151" s="81"/>
      <c r="S151" s="81"/>
    </row>
    <row r="152" spans="3:19" s="7" customFormat="1">
      <c r="C152" s="11"/>
      <c r="D152" s="11"/>
      <c r="E152" s="11"/>
      <c r="F152" s="11"/>
      <c r="G152" s="11"/>
      <c r="H152" s="11"/>
      <c r="I152" s="11"/>
      <c r="J152" s="83"/>
      <c r="K152" s="11"/>
      <c r="L152" s="92"/>
      <c r="M152" s="11"/>
      <c r="N152" s="11"/>
      <c r="O152" s="11"/>
      <c r="P152" s="11"/>
      <c r="Q152" s="11"/>
      <c r="R152" s="11"/>
      <c r="S152" s="11"/>
    </row>
    <row r="153" spans="3:19" s="7" customFormat="1">
      <c r="C153" s="11"/>
      <c r="D153" s="20"/>
      <c r="E153" s="20"/>
      <c r="F153" s="11" t="s">
        <v>182</v>
      </c>
      <c r="G153" s="11" t="s">
        <v>183</v>
      </c>
      <c r="H153" s="20" t="s">
        <v>421</v>
      </c>
      <c r="I153" s="11" t="s">
        <v>415</v>
      </c>
      <c r="J153" s="7" t="s">
        <v>3166</v>
      </c>
      <c r="K153" s="83" t="s">
        <v>245</v>
      </c>
      <c r="L153" s="20" t="s">
        <v>418</v>
      </c>
      <c r="M153" s="26" t="s">
        <v>477</v>
      </c>
      <c r="N153" s="21" t="s">
        <v>196</v>
      </c>
      <c r="O153" s="21"/>
      <c r="P153" s="11"/>
      <c r="Q153" s="11"/>
      <c r="R153" s="21"/>
      <c r="S153" s="7" t="s">
        <v>207</v>
      </c>
    </row>
    <row r="154" spans="3:19" s="7" customFormat="1">
      <c r="C154" s="11"/>
      <c r="D154" s="20"/>
      <c r="E154" s="20"/>
      <c r="F154" s="11" t="s">
        <v>182</v>
      </c>
      <c r="G154" s="11" t="s">
        <v>183</v>
      </c>
      <c r="H154" s="20" t="s">
        <v>421</v>
      </c>
      <c r="I154" s="11" t="s">
        <v>415</v>
      </c>
      <c r="J154" s="7" t="s">
        <v>3166</v>
      </c>
      <c r="K154" s="83" t="s">
        <v>245</v>
      </c>
      <c r="L154" s="26" t="s">
        <v>426</v>
      </c>
      <c r="M154" s="26" t="s">
        <v>3118</v>
      </c>
      <c r="N154" s="21" t="s">
        <v>196</v>
      </c>
      <c r="O154" s="21"/>
      <c r="P154" s="11"/>
      <c r="Q154" s="11"/>
      <c r="R154" s="21"/>
      <c r="S154" s="7" t="s">
        <v>207</v>
      </c>
    </row>
    <row r="155" spans="3:19" s="7" customFormat="1">
      <c r="C155" s="11"/>
      <c r="D155" s="20"/>
      <c r="E155" s="20"/>
      <c r="F155" s="11" t="s">
        <v>182</v>
      </c>
      <c r="G155" s="11" t="s">
        <v>183</v>
      </c>
      <c r="H155" s="20" t="s">
        <v>421</v>
      </c>
      <c r="I155" s="11" t="s">
        <v>415</v>
      </c>
      <c r="J155" s="7" t="s">
        <v>3166</v>
      </c>
      <c r="K155" s="83" t="s">
        <v>245</v>
      </c>
      <c r="L155" s="26" t="s">
        <v>433</v>
      </c>
      <c r="M155" s="26" t="s">
        <v>3119</v>
      </c>
      <c r="N155" s="21" t="s">
        <v>196</v>
      </c>
      <c r="O155" s="21"/>
      <c r="P155" s="11"/>
      <c r="Q155" s="11"/>
      <c r="R155" s="21"/>
      <c r="S155" s="7" t="s">
        <v>207</v>
      </c>
    </row>
    <row r="156" spans="3:19" s="7" customFormat="1">
      <c r="C156" s="11"/>
      <c r="D156" s="20"/>
      <c r="E156" s="20"/>
      <c r="F156" s="11" t="s">
        <v>182</v>
      </c>
      <c r="G156" s="11" t="s">
        <v>183</v>
      </c>
      <c r="H156" s="20" t="s">
        <v>421</v>
      </c>
      <c r="I156" s="11" t="s">
        <v>415</v>
      </c>
      <c r="J156" s="7" t="s">
        <v>3166</v>
      </c>
      <c r="K156" s="83" t="s">
        <v>245</v>
      </c>
      <c r="L156" s="26" t="s">
        <v>439</v>
      </c>
      <c r="M156" s="26" t="s">
        <v>480</v>
      </c>
      <c r="N156" s="21" t="s">
        <v>196</v>
      </c>
      <c r="O156" s="21"/>
      <c r="P156" s="11"/>
      <c r="Q156" s="11"/>
      <c r="R156" s="21"/>
      <c r="S156" s="7" t="s">
        <v>207</v>
      </c>
    </row>
    <row r="157" spans="3:19" s="7" customFormat="1">
      <c r="C157" s="11"/>
      <c r="D157" s="11"/>
      <c r="E157" s="11"/>
      <c r="F157" s="11"/>
      <c r="G157" s="11"/>
      <c r="H157" s="11"/>
      <c r="I157" s="11"/>
      <c r="J157" s="11"/>
      <c r="K157" s="83"/>
      <c r="L157" s="83"/>
      <c r="M157" s="11"/>
      <c r="N157" s="21"/>
      <c r="O157" s="21"/>
      <c r="P157" s="11"/>
      <c r="Q157" s="11"/>
      <c r="R157" s="21"/>
      <c r="S157" s="11"/>
    </row>
    <row r="158" spans="3:19" s="7" customFormat="1" ht="14.25" customHeight="1">
      <c r="C158" s="12"/>
      <c r="D158" s="80" t="s">
        <v>3167</v>
      </c>
      <c r="E158" s="81"/>
      <c r="F158" s="81"/>
      <c r="G158" s="81"/>
      <c r="H158" s="81"/>
      <c r="I158" s="81"/>
      <c r="J158" s="81"/>
      <c r="K158" s="81"/>
      <c r="L158" s="81"/>
      <c r="M158" s="81"/>
      <c r="N158" s="81"/>
      <c r="O158" s="81"/>
      <c r="P158" s="81"/>
      <c r="Q158" s="81"/>
      <c r="R158" s="81"/>
      <c r="S158" s="81"/>
    </row>
    <row r="159" spans="3:19" s="7" customFormat="1">
      <c r="C159" s="11"/>
      <c r="D159" s="11"/>
      <c r="E159" s="11"/>
      <c r="F159" s="11"/>
      <c r="G159" s="11"/>
      <c r="H159" s="11"/>
      <c r="I159" s="11"/>
      <c r="J159" s="11"/>
      <c r="K159" s="83"/>
      <c r="L159" s="83"/>
      <c r="M159" s="11"/>
      <c r="N159" s="21"/>
      <c r="O159" s="21"/>
      <c r="P159" s="11"/>
      <c r="Q159" s="11"/>
      <c r="R159" s="21"/>
      <c r="S159" s="11"/>
    </row>
    <row r="160" spans="3:19" s="7" customFormat="1">
      <c r="C160" s="11"/>
      <c r="D160" s="20"/>
      <c r="E160" s="20"/>
      <c r="F160" s="11" t="s">
        <v>182</v>
      </c>
      <c r="G160" s="11" t="s">
        <v>3168</v>
      </c>
      <c r="H160" s="20" t="s">
        <v>421</v>
      </c>
      <c r="I160" s="11" t="s">
        <v>415</v>
      </c>
      <c r="J160" s="7" t="s">
        <v>3166</v>
      </c>
      <c r="K160" s="83" t="s">
        <v>245</v>
      </c>
      <c r="L160" s="20" t="s">
        <v>418</v>
      </c>
      <c r="M160" s="26" t="s">
        <v>477</v>
      </c>
      <c r="N160" s="21" t="s">
        <v>196</v>
      </c>
      <c r="O160" s="21"/>
      <c r="P160" s="11"/>
      <c r="Q160" s="11"/>
      <c r="R160" s="21"/>
      <c r="S160" s="7" t="s">
        <v>207</v>
      </c>
    </row>
    <row r="161" spans="3:19" s="7" customFormat="1">
      <c r="C161" s="11"/>
      <c r="D161" s="20"/>
      <c r="E161" s="20"/>
      <c r="F161" s="11" t="s">
        <v>182</v>
      </c>
      <c r="G161" s="11" t="s">
        <v>3168</v>
      </c>
      <c r="H161" s="20" t="s">
        <v>421</v>
      </c>
      <c r="I161" s="11" t="s">
        <v>415</v>
      </c>
      <c r="J161" s="7" t="s">
        <v>3166</v>
      </c>
      <c r="K161" s="83" t="s">
        <v>245</v>
      </c>
      <c r="L161" s="26" t="s">
        <v>426</v>
      </c>
      <c r="M161" s="26" t="s">
        <v>3118</v>
      </c>
      <c r="N161" s="21" t="s">
        <v>196</v>
      </c>
      <c r="O161" s="21"/>
      <c r="P161" s="11"/>
      <c r="Q161" s="11"/>
      <c r="R161" s="21"/>
      <c r="S161" s="7" t="s">
        <v>207</v>
      </c>
    </row>
    <row r="162" spans="3:19" s="7" customFormat="1">
      <c r="C162" s="11"/>
      <c r="D162" s="20"/>
      <c r="E162" s="20"/>
      <c r="F162" s="11" t="s">
        <v>182</v>
      </c>
      <c r="G162" s="11" t="s">
        <v>3168</v>
      </c>
      <c r="H162" s="20" t="s">
        <v>421</v>
      </c>
      <c r="I162" s="11" t="s">
        <v>415</v>
      </c>
      <c r="J162" s="7" t="s">
        <v>3166</v>
      </c>
      <c r="K162" s="83" t="s">
        <v>245</v>
      </c>
      <c r="L162" s="26" t="s">
        <v>433</v>
      </c>
      <c r="M162" s="26" t="s">
        <v>3119</v>
      </c>
      <c r="N162" s="21" t="s">
        <v>196</v>
      </c>
      <c r="O162" s="21"/>
      <c r="P162" s="11"/>
      <c r="Q162" s="11"/>
      <c r="R162" s="21"/>
      <c r="S162" s="7" t="s">
        <v>207</v>
      </c>
    </row>
    <row r="163" spans="3:19" s="7" customFormat="1">
      <c r="C163" s="11"/>
      <c r="D163" s="20"/>
      <c r="E163" s="20"/>
      <c r="F163" s="11" t="s">
        <v>182</v>
      </c>
      <c r="G163" s="11" t="s">
        <v>3168</v>
      </c>
      <c r="H163" s="20" t="s">
        <v>421</v>
      </c>
      <c r="I163" s="11" t="s">
        <v>415</v>
      </c>
      <c r="J163" s="7" t="s">
        <v>3166</v>
      </c>
      <c r="K163" s="83" t="s">
        <v>245</v>
      </c>
      <c r="L163" s="26" t="s">
        <v>439</v>
      </c>
      <c r="M163" s="26" t="s">
        <v>480</v>
      </c>
      <c r="N163" s="21" t="s">
        <v>196</v>
      </c>
      <c r="O163" s="21"/>
      <c r="P163" s="11"/>
      <c r="Q163" s="11"/>
      <c r="R163" s="21"/>
      <c r="S163" s="7" t="s">
        <v>207</v>
      </c>
    </row>
    <row r="164" spans="3:19" s="7" customFormat="1">
      <c r="C164" s="11"/>
      <c r="D164" s="20"/>
      <c r="E164" s="20"/>
      <c r="F164" s="11" t="s">
        <v>182</v>
      </c>
      <c r="G164" s="11" t="s">
        <v>3168</v>
      </c>
      <c r="H164" s="20" t="s">
        <v>421</v>
      </c>
      <c r="I164" s="11" t="s">
        <v>415</v>
      </c>
      <c r="J164" s="7" t="s">
        <v>3166</v>
      </c>
      <c r="K164" s="83" t="s">
        <v>245</v>
      </c>
      <c r="L164" s="26" t="s">
        <v>446</v>
      </c>
      <c r="M164" s="26" t="s">
        <v>481</v>
      </c>
      <c r="N164" s="21" t="s">
        <v>196</v>
      </c>
      <c r="O164" s="21"/>
      <c r="P164" s="11"/>
      <c r="Q164" s="11"/>
      <c r="R164" s="21"/>
      <c r="S164" s="7" t="s">
        <v>207</v>
      </c>
    </row>
    <row r="165" spans="3:19" s="7" customFormat="1">
      <c r="C165" s="11"/>
      <c r="D165" s="20"/>
      <c r="E165" s="20"/>
      <c r="F165" s="11" t="s">
        <v>182</v>
      </c>
      <c r="G165" s="11" t="s">
        <v>3168</v>
      </c>
      <c r="H165" s="20" t="s">
        <v>421</v>
      </c>
      <c r="I165" s="11" t="s">
        <v>415</v>
      </c>
      <c r="J165" s="7" t="s">
        <v>3166</v>
      </c>
      <c r="K165" s="83" t="s">
        <v>245</v>
      </c>
      <c r="L165" s="26" t="s">
        <v>452</v>
      </c>
      <c r="M165" s="26" t="s">
        <v>3136</v>
      </c>
      <c r="N165" s="21" t="s">
        <v>196</v>
      </c>
      <c r="O165" s="21"/>
      <c r="P165" s="11"/>
      <c r="Q165" s="11"/>
      <c r="R165" s="21"/>
      <c r="S165" s="7" t="s">
        <v>207</v>
      </c>
    </row>
    <row r="166" spans="3:19" s="7" customFormat="1">
      <c r="C166" s="11"/>
      <c r="D166" s="20"/>
      <c r="E166" s="20"/>
      <c r="F166" s="11" t="s">
        <v>182</v>
      </c>
      <c r="G166" s="11" t="s">
        <v>3168</v>
      </c>
      <c r="H166" s="20" t="s">
        <v>421</v>
      </c>
      <c r="I166" s="11" t="s">
        <v>415</v>
      </c>
      <c r="J166" s="7" t="s">
        <v>3166</v>
      </c>
      <c r="K166" s="83" t="s">
        <v>245</v>
      </c>
      <c r="L166" s="26" t="s">
        <v>456</v>
      </c>
      <c r="M166" s="26" t="s">
        <v>3137</v>
      </c>
      <c r="N166" s="21" t="s">
        <v>196</v>
      </c>
      <c r="O166" s="21"/>
      <c r="P166" s="11"/>
      <c r="Q166" s="11"/>
      <c r="R166" s="21"/>
      <c r="S166" s="7" t="s">
        <v>207</v>
      </c>
    </row>
    <row r="167" spans="3:19" s="7" customFormat="1">
      <c r="C167" s="11"/>
      <c r="D167" s="20"/>
      <c r="E167" s="20"/>
      <c r="F167" s="11" t="s">
        <v>182</v>
      </c>
      <c r="G167" s="11" t="s">
        <v>3168</v>
      </c>
      <c r="H167" s="20" t="s">
        <v>421</v>
      </c>
      <c r="I167" s="11" t="s">
        <v>415</v>
      </c>
      <c r="J167" s="7" t="s">
        <v>3166</v>
      </c>
      <c r="K167" s="83" t="s">
        <v>245</v>
      </c>
      <c r="L167" s="26" t="s">
        <v>460</v>
      </c>
      <c r="M167" s="26" t="s">
        <v>3146</v>
      </c>
      <c r="N167" s="21" t="s">
        <v>196</v>
      </c>
      <c r="O167" s="21"/>
      <c r="P167" s="11"/>
      <c r="Q167" s="11"/>
      <c r="R167" s="21"/>
      <c r="S167" s="7" t="s">
        <v>207</v>
      </c>
    </row>
    <row r="168" spans="3:19" s="7" customFormat="1">
      <c r="C168" s="11"/>
      <c r="D168" s="20"/>
      <c r="E168" s="20"/>
      <c r="F168" s="11" t="s">
        <v>182</v>
      </c>
      <c r="G168" s="11" t="s">
        <v>3168</v>
      </c>
      <c r="H168" s="20" t="s">
        <v>421</v>
      </c>
      <c r="I168" s="11" t="s">
        <v>415</v>
      </c>
      <c r="J168" s="7" t="s">
        <v>3166</v>
      </c>
      <c r="K168" s="83" t="s">
        <v>245</v>
      </c>
      <c r="L168" s="26" t="s">
        <v>1605</v>
      </c>
      <c r="M168" s="26" t="s">
        <v>485</v>
      </c>
      <c r="N168" s="21" t="s">
        <v>196</v>
      </c>
      <c r="O168" s="21"/>
      <c r="P168" s="11"/>
      <c r="Q168" s="11"/>
      <c r="R168" s="21"/>
      <c r="S168" s="7" t="s">
        <v>207</v>
      </c>
    </row>
    <row r="169" spans="3:19" s="7" customFormat="1">
      <c r="C169" s="11"/>
      <c r="D169" s="11"/>
      <c r="E169" s="11"/>
      <c r="F169" s="11"/>
      <c r="G169" s="11"/>
      <c r="H169" s="11"/>
      <c r="I169" s="11"/>
      <c r="J169" s="11"/>
      <c r="K169" s="11"/>
      <c r="L169" s="11"/>
      <c r="M169" s="11"/>
      <c r="N169" s="11"/>
      <c r="O169" s="11"/>
      <c r="P169" s="11"/>
      <c r="Q169" s="11"/>
      <c r="R169" s="11"/>
      <c r="S169" s="11"/>
    </row>
    <row r="170" spans="3:19" s="7" customFormat="1">
      <c r="C170" s="34" t="s">
        <v>3173</v>
      </c>
      <c r="D170" s="34"/>
      <c r="E170" s="33"/>
      <c r="F170" s="33"/>
      <c r="G170" s="33"/>
      <c r="H170" s="33"/>
      <c r="I170" s="33"/>
      <c r="J170" s="33"/>
      <c r="K170" s="33"/>
      <c r="L170" s="33"/>
      <c r="M170" s="33"/>
      <c r="N170" s="33"/>
      <c r="O170" s="33"/>
      <c r="P170" s="33"/>
      <c r="Q170" s="33"/>
      <c r="R170" s="33"/>
      <c r="S170" s="33"/>
    </row>
    <row r="171" spans="3:19" s="7" customFormat="1">
      <c r="C171" s="11"/>
      <c r="D171" s="11"/>
      <c r="E171" s="11"/>
      <c r="F171" s="11"/>
      <c r="G171" s="11"/>
      <c r="H171" s="11"/>
      <c r="I171" s="11"/>
      <c r="J171" s="11"/>
      <c r="K171" s="11"/>
      <c r="L171" s="11"/>
      <c r="M171" s="11"/>
      <c r="N171" s="11"/>
      <c r="O171" s="11"/>
      <c r="P171" s="11"/>
      <c r="Q171" s="11"/>
      <c r="R171" s="11"/>
      <c r="S171" s="11"/>
    </row>
    <row r="172" spans="3:19" s="7" customFormat="1" ht="14.25" customHeight="1">
      <c r="C172" s="12"/>
      <c r="D172" s="80" t="s">
        <v>183</v>
      </c>
      <c r="E172" s="81"/>
      <c r="F172" s="81"/>
      <c r="G172" s="81"/>
      <c r="H172" s="81"/>
      <c r="I172" s="81"/>
      <c r="J172" s="81"/>
      <c r="K172" s="81"/>
      <c r="L172" s="81"/>
      <c r="M172" s="81"/>
      <c r="N172" s="81"/>
      <c r="O172" s="81"/>
      <c r="P172" s="81"/>
      <c r="Q172" s="81"/>
      <c r="R172" s="81"/>
      <c r="S172" s="81"/>
    </row>
    <row r="173" spans="3:19" s="7" customFormat="1">
      <c r="C173" s="11"/>
      <c r="D173" s="11"/>
      <c r="E173" s="11"/>
      <c r="F173" s="11"/>
      <c r="G173" s="11"/>
      <c r="H173" s="11"/>
      <c r="I173" s="11"/>
      <c r="J173" s="11"/>
      <c r="K173" s="11"/>
      <c r="L173" s="11"/>
      <c r="M173" s="11"/>
      <c r="N173" s="11"/>
      <c r="O173" s="11"/>
      <c r="P173" s="11"/>
      <c r="Q173" s="11"/>
      <c r="R173" s="11"/>
      <c r="S173" s="11"/>
    </row>
    <row r="174" spans="3:19" s="7" customFormat="1">
      <c r="C174" s="11"/>
      <c r="D174" s="20"/>
      <c r="E174" s="20"/>
      <c r="F174" s="11" t="s">
        <v>182</v>
      </c>
      <c r="G174" s="11" t="s">
        <v>183</v>
      </c>
      <c r="H174" s="20" t="s">
        <v>421</v>
      </c>
      <c r="I174" s="11" t="s">
        <v>415</v>
      </c>
      <c r="J174" s="7" t="s">
        <v>463</v>
      </c>
      <c r="K174" s="83" t="s">
        <v>245</v>
      </c>
      <c r="L174" s="20" t="s">
        <v>418</v>
      </c>
      <c r="M174" s="26" t="s">
        <v>477</v>
      </c>
      <c r="N174" s="21" t="s">
        <v>196</v>
      </c>
      <c r="O174" s="21"/>
      <c r="P174" s="11"/>
      <c r="Q174" s="11"/>
      <c r="R174" s="21"/>
      <c r="S174" s="7" t="s">
        <v>207</v>
      </c>
    </row>
    <row r="175" spans="3:19" s="7" customFormat="1">
      <c r="C175" s="11"/>
      <c r="D175" s="20"/>
      <c r="E175" s="20"/>
      <c r="F175" s="11" t="s">
        <v>182</v>
      </c>
      <c r="G175" s="11" t="s">
        <v>183</v>
      </c>
      <c r="H175" s="20" t="s">
        <v>421</v>
      </c>
      <c r="I175" s="11" t="s">
        <v>415</v>
      </c>
      <c r="J175" s="7" t="s">
        <v>463</v>
      </c>
      <c r="K175" s="83" t="s">
        <v>245</v>
      </c>
      <c r="L175" s="26" t="s">
        <v>426</v>
      </c>
      <c r="M175" s="26" t="s">
        <v>3118</v>
      </c>
      <c r="N175" s="21" t="s">
        <v>196</v>
      </c>
      <c r="O175" s="21"/>
      <c r="P175" s="11"/>
      <c r="Q175" s="11"/>
      <c r="R175" s="21"/>
      <c r="S175" s="7" t="s">
        <v>207</v>
      </c>
    </row>
    <row r="176" spans="3:19" s="7" customFormat="1">
      <c r="C176" s="11"/>
      <c r="D176" s="20"/>
      <c r="E176" s="20"/>
      <c r="F176" s="11" t="s">
        <v>182</v>
      </c>
      <c r="G176" s="11" t="s">
        <v>183</v>
      </c>
      <c r="H176" s="20" t="s">
        <v>421</v>
      </c>
      <c r="I176" s="11" t="s">
        <v>415</v>
      </c>
      <c r="J176" s="7" t="s">
        <v>463</v>
      </c>
      <c r="K176" s="83" t="s">
        <v>245</v>
      </c>
      <c r="L176" s="26" t="s">
        <v>433</v>
      </c>
      <c r="M176" s="26" t="s">
        <v>3119</v>
      </c>
      <c r="N176" s="21" t="s">
        <v>196</v>
      </c>
      <c r="O176" s="21"/>
      <c r="P176" s="11"/>
      <c r="Q176" s="11"/>
      <c r="R176" s="21"/>
      <c r="S176" s="7" t="s">
        <v>207</v>
      </c>
    </row>
    <row r="177" spans="2:19" s="7" customFormat="1">
      <c r="B177" s="11"/>
      <c r="C177" s="11"/>
      <c r="D177" s="20"/>
      <c r="E177" s="20"/>
      <c r="F177" s="11" t="s">
        <v>182</v>
      </c>
      <c r="G177" s="11" t="s">
        <v>183</v>
      </c>
      <c r="H177" s="20" t="s">
        <v>421</v>
      </c>
      <c r="I177" s="11" t="s">
        <v>415</v>
      </c>
      <c r="J177" s="7" t="s">
        <v>463</v>
      </c>
      <c r="K177" s="83" t="s">
        <v>245</v>
      </c>
      <c r="L177" s="26" t="s">
        <v>439</v>
      </c>
      <c r="M177" s="26" t="s">
        <v>480</v>
      </c>
      <c r="N177" s="21" t="s">
        <v>196</v>
      </c>
      <c r="O177" s="21"/>
      <c r="P177" s="11"/>
      <c r="Q177" s="11"/>
      <c r="R177" s="21"/>
      <c r="S177" s="7" t="s">
        <v>207</v>
      </c>
    </row>
    <row r="178" spans="2:19" s="7" customFormat="1">
      <c r="B178" s="11"/>
      <c r="C178" s="11"/>
      <c r="D178" s="11"/>
      <c r="E178" s="11"/>
      <c r="F178" s="11"/>
      <c r="G178" s="11"/>
      <c r="H178" s="11"/>
      <c r="I178" s="11"/>
      <c r="J178" s="11"/>
      <c r="K178" s="83"/>
      <c r="L178" s="83"/>
      <c r="M178" s="11"/>
      <c r="N178" s="21"/>
      <c r="O178" s="21"/>
      <c r="P178" s="11"/>
      <c r="Q178" s="11"/>
      <c r="R178" s="21"/>
      <c r="S178" s="11"/>
    </row>
    <row r="179" spans="2:19" s="7" customFormat="1" ht="14.25" customHeight="1">
      <c r="B179" s="12"/>
      <c r="C179" s="12"/>
      <c r="D179" s="80" t="s">
        <v>3167</v>
      </c>
      <c r="E179" s="81"/>
      <c r="F179" s="81"/>
      <c r="G179" s="81"/>
      <c r="H179" s="81"/>
      <c r="I179" s="81"/>
      <c r="J179" s="81"/>
      <c r="K179" s="81"/>
      <c r="L179" s="81"/>
      <c r="M179" s="81"/>
      <c r="N179" s="81"/>
      <c r="O179" s="81"/>
      <c r="P179" s="81"/>
      <c r="Q179" s="81"/>
      <c r="R179" s="81"/>
      <c r="S179" s="81"/>
    </row>
    <row r="180" spans="2:19" s="7" customFormat="1">
      <c r="B180" s="11"/>
      <c r="C180" s="11"/>
      <c r="D180" s="11"/>
      <c r="E180" s="11"/>
      <c r="F180" s="11"/>
      <c r="G180" s="11"/>
      <c r="H180" s="11"/>
      <c r="I180" s="11"/>
      <c r="J180" s="11"/>
      <c r="K180" s="83"/>
      <c r="L180" s="83"/>
      <c r="M180" s="11"/>
      <c r="N180" s="21"/>
      <c r="O180" s="21"/>
      <c r="P180" s="11"/>
      <c r="Q180" s="11"/>
      <c r="R180" s="21"/>
      <c r="S180" s="11"/>
    </row>
    <row r="181" spans="2:19" s="7" customFormat="1">
      <c r="B181" s="11"/>
      <c r="C181" s="11"/>
      <c r="D181" s="20"/>
      <c r="E181" s="20"/>
      <c r="F181" s="11" t="s">
        <v>182</v>
      </c>
      <c r="G181" s="11" t="s">
        <v>3168</v>
      </c>
      <c r="H181" s="20" t="s">
        <v>421</v>
      </c>
      <c r="I181" s="11" t="s">
        <v>415</v>
      </c>
      <c r="J181" s="7" t="s">
        <v>463</v>
      </c>
      <c r="K181" s="83" t="s">
        <v>245</v>
      </c>
      <c r="L181" s="20" t="s">
        <v>418</v>
      </c>
      <c r="M181" s="26" t="s">
        <v>477</v>
      </c>
      <c r="N181" s="21" t="s">
        <v>196</v>
      </c>
      <c r="O181" s="21"/>
      <c r="P181" s="11"/>
      <c r="Q181" s="11"/>
      <c r="R181" s="21"/>
      <c r="S181" s="7" t="s">
        <v>207</v>
      </c>
    </row>
    <row r="182" spans="2:19" s="7" customFormat="1">
      <c r="B182" s="11"/>
      <c r="C182" s="11"/>
      <c r="D182" s="20"/>
      <c r="E182" s="20"/>
      <c r="F182" s="11" t="s">
        <v>182</v>
      </c>
      <c r="G182" s="11" t="s">
        <v>3168</v>
      </c>
      <c r="H182" s="20" t="s">
        <v>421</v>
      </c>
      <c r="I182" s="11" t="s">
        <v>415</v>
      </c>
      <c r="J182" s="7" t="s">
        <v>463</v>
      </c>
      <c r="K182" s="83" t="s">
        <v>245</v>
      </c>
      <c r="L182" s="26" t="s">
        <v>426</v>
      </c>
      <c r="M182" s="26" t="s">
        <v>3118</v>
      </c>
      <c r="N182" s="21" t="s">
        <v>196</v>
      </c>
      <c r="O182" s="21"/>
      <c r="P182" s="11"/>
      <c r="Q182" s="11"/>
      <c r="R182" s="21"/>
      <c r="S182" s="7" t="s">
        <v>207</v>
      </c>
    </row>
    <row r="183" spans="2:19" s="7" customFormat="1">
      <c r="B183" s="11"/>
      <c r="C183" s="11"/>
      <c r="D183" s="20"/>
      <c r="E183" s="20"/>
      <c r="F183" s="11" t="s">
        <v>182</v>
      </c>
      <c r="G183" s="11" t="s">
        <v>3168</v>
      </c>
      <c r="H183" s="20" t="s">
        <v>421</v>
      </c>
      <c r="I183" s="11" t="s">
        <v>415</v>
      </c>
      <c r="J183" s="7" t="s">
        <v>463</v>
      </c>
      <c r="K183" s="83" t="s">
        <v>245</v>
      </c>
      <c r="L183" s="26" t="s">
        <v>433</v>
      </c>
      <c r="M183" s="26" t="s">
        <v>3119</v>
      </c>
      <c r="N183" s="21" t="s">
        <v>196</v>
      </c>
      <c r="O183" s="21"/>
      <c r="P183" s="11"/>
      <c r="Q183" s="11"/>
      <c r="R183" s="21"/>
      <c r="S183" s="7" t="s">
        <v>207</v>
      </c>
    </row>
    <row r="184" spans="2:19" s="7" customFormat="1">
      <c r="B184" s="11"/>
      <c r="C184" s="11"/>
      <c r="D184" s="20"/>
      <c r="E184" s="20"/>
      <c r="F184" s="11" t="s">
        <v>182</v>
      </c>
      <c r="G184" s="11" t="s">
        <v>3168</v>
      </c>
      <c r="H184" s="20" t="s">
        <v>421</v>
      </c>
      <c r="I184" s="11" t="s">
        <v>415</v>
      </c>
      <c r="J184" s="7" t="s">
        <v>463</v>
      </c>
      <c r="K184" s="83" t="s">
        <v>245</v>
      </c>
      <c r="L184" s="26" t="s">
        <v>439</v>
      </c>
      <c r="M184" s="26" t="s">
        <v>480</v>
      </c>
      <c r="N184" s="21" t="s">
        <v>196</v>
      </c>
      <c r="O184" s="21"/>
      <c r="P184" s="11"/>
      <c r="Q184" s="11"/>
      <c r="R184" s="21"/>
      <c r="S184" s="7" t="s">
        <v>207</v>
      </c>
    </row>
    <row r="185" spans="2:19" s="7" customFormat="1">
      <c r="B185" s="11"/>
      <c r="C185" s="11"/>
      <c r="D185" s="20"/>
      <c r="E185" s="20"/>
      <c r="F185" s="11" t="s">
        <v>182</v>
      </c>
      <c r="G185" s="11" t="s">
        <v>3168</v>
      </c>
      <c r="H185" s="20" t="s">
        <v>421</v>
      </c>
      <c r="I185" s="11" t="s">
        <v>415</v>
      </c>
      <c r="J185" s="7" t="s">
        <v>463</v>
      </c>
      <c r="K185" s="83" t="s">
        <v>245</v>
      </c>
      <c r="L185" s="26" t="s">
        <v>446</v>
      </c>
      <c r="M185" s="26" t="s">
        <v>481</v>
      </c>
      <c r="N185" s="21" t="s">
        <v>196</v>
      </c>
      <c r="O185" s="21"/>
      <c r="P185" s="11"/>
      <c r="Q185" s="11"/>
      <c r="R185" s="21"/>
      <c r="S185" s="7" t="s">
        <v>207</v>
      </c>
    </row>
    <row r="186" spans="2:19" s="7" customFormat="1">
      <c r="B186" s="11"/>
      <c r="C186" s="11"/>
      <c r="D186" s="20"/>
      <c r="E186" s="20"/>
      <c r="F186" s="11" t="s">
        <v>182</v>
      </c>
      <c r="G186" s="11" t="s">
        <v>3168</v>
      </c>
      <c r="H186" s="20" t="s">
        <v>421</v>
      </c>
      <c r="I186" s="11" t="s">
        <v>415</v>
      </c>
      <c r="J186" s="7" t="s">
        <v>463</v>
      </c>
      <c r="K186" s="83" t="s">
        <v>245</v>
      </c>
      <c r="L186" s="26" t="s">
        <v>452</v>
      </c>
      <c r="M186" s="26" t="s">
        <v>3136</v>
      </c>
      <c r="N186" s="21" t="s">
        <v>196</v>
      </c>
      <c r="O186" s="21"/>
      <c r="P186" s="11"/>
      <c r="Q186" s="11"/>
      <c r="R186" s="21"/>
      <c r="S186" s="7" t="s">
        <v>207</v>
      </c>
    </row>
    <row r="187" spans="2:19" s="7" customFormat="1">
      <c r="B187" s="11"/>
      <c r="C187" s="11"/>
      <c r="D187" s="20"/>
      <c r="E187" s="20"/>
      <c r="F187" s="11" t="s">
        <v>182</v>
      </c>
      <c r="G187" s="11" t="s">
        <v>3168</v>
      </c>
      <c r="H187" s="20" t="s">
        <v>421</v>
      </c>
      <c r="I187" s="11" t="s">
        <v>415</v>
      </c>
      <c r="J187" s="7" t="s">
        <v>463</v>
      </c>
      <c r="K187" s="83" t="s">
        <v>245</v>
      </c>
      <c r="L187" s="26" t="s">
        <v>456</v>
      </c>
      <c r="M187" s="26" t="s">
        <v>3137</v>
      </c>
      <c r="N187" s="21" t="s">
        <v>196</v>
      </c>
      <c r="O187" s="21"/>
      <c r="P187" s="11"/>
      <c r="Q187" s="11"/>
      <c r="R187" s="21"/>
      <c r="S187" s="7" t="s">
        <v>207</v>
      </c>
    </row>
    <row r="188" spans="2:19" s="7" customFormat="1">
      <c r="B188" s="11"/>
      <c r="C188" s="11"/>
      <c r="D188" s="20"/>
      <c r="E188" s="20"/>
      <c r="F188" s="11" t="s">
        <v>182</v>
      </c>
      <c r="G188" s="11" t="s">
        <v>3168</v>
      </c>
      <c r="H188" s="20" t="s">
        <v>421</v>
      </c>
      <c r="I188" s="11" t="s">
        <v>415</v>
      </c>
      <c r="J188" s="7" t="s">
        <v>463</v>
      </c>
      <c r="K188" s="83" t="s">
        <v>245</v>
      </c>
      <c r="L188" s="26" t="s">
        <v>460</v>
      </c>
      <c r="M188" s="26" t="s">
        <v>3146</v>
      </c>
      <c r="N188" s="21" t="s">
        <v>196</v>
      </c>
      <c r="O188" s="21"/>
      <c r="P188" s="11"/>
      <c r="Q188" s="11"/>
      <c r="R188" s="21"/>
      <c r="S188" s="7" t="s">
        <v>207</v>
      </c>
    </row>
    <row r="189" spans="2:19" s="7" customFormat="1">
      <c r="B189" s="11"/>
      <c r="C189" s="11"/>
      <c r="D189" s="20"/>
      <c r="E189" s="20"/>
      <c r="F189" s="11" t="s">
        <v>182</v>
      </c>
      <c r="G189" s="11" t="s">
        <v>3168</v>
      </c>
      <c r="H189" s="20" t="s">
        <v>421</v>
      </c>
      <c r="I189" s="11" t="s">
        <v>415</v>
      </c>
      <c r="J189" s="7" t="s">
        <v>463</v>
      </c>
      <c r="K189" s="83" t="s">
        <v>245</v>
      </c>
      <c r="L189" s="26" t="s">
        <v>1605</v>
      </c>
      <c r="M189" s="26" t="s">
        <v>485</v>
      </c>
      <c r="N189" s="21" t="s">
        <v>196</v>
      </c>
      <c r="O189" s="21"/>
      <c r="P189" s="11"/>
      <c r="Q189" s="11"/>
      <c r="R189" s="21"/>
      <c r="S189" s="7" t="s">
        <v>207</v>
      </c>
    </row>
    <row r="190" spans="2:19" s="7" customFormat="1">
      <c r="B190" s="11"/>
      <c r="C190" s="11"/>
      <c r="D190" s="11"/>
      <c r="E190" s="11"/>
      <c r="F190" s="11"/>
      <c r="G190" s="11"/>
      <c r="H190" s="11"/>
      <c r="I190" s="11"/>
      <c r="J190" s="11"/>
      <c r="K190" s="11"/>
      <c r="L190" s="92"/>
      <c r="M190" s="11"/>
      <c r="N190" s="11"/>
      <c r="O190" s="11"/>
      <c r="P190" s="11"/>
      <c r="Q190" s="11"/>
      <c r="R190" s="11"/>
      <c r="S190" s="11"/>
    </row>
    <row r="191" spans="2:19" s="7" customFormat="1" ht="18">
      <c r="B191" s="28" t="s">
        <v>3121</v>
      </c>
      <c r="C191" s="27"/>
      <c r="D191" s="27"/>
      <c r="E191" s="27"/>
      <c r="F191" s="27"/>
      <c r="G191" s="27"/>
      <c r="H191" s="27"/>
      <c r="I191" s="27"/>
      <c r="J191" s="27"/>
      <c r="K191" s="27"/>
      <c r="L191" s="93"/>
      <c r="M191" s="27"/>
      <c r="N191" s="27"/>
      <c r="O191" s="27"/>
      <c r="P191" s="27"/>
      <c r="Q191" s="27"/>
      <c r="R191" s="27"/>
      <c r="S191" s="27"/>
    </row>
    <row r="193" spans="4:19" s="7" customFormat="1" ht="14.25" customHeight="1">
      <c r="D193" s="80" t="s">
        <v>3122</v>
      </c>
      <c r="E193" s="81"/>
      <c r="F193" s="81"/>
      <c r="G193" s="81"/>
      <c r="H193" s="81"/>
      <c r="I193" s="81"/>
      <c r="J193" s="81"/>
      <c r="K193" s="81"/>
      <c r="L193" s="81"/>
      <c r="M193" s="81"/>
      <c r="N193" s="81"/>
      <c r="O193" s="81"/>
      <c r="P193" s="81"/>
      <c r="Q193" s="81"/>
      <c r="R193" s="81"/>
      <c r="S193" s="81"/>
    </row>
    <row r="194" spans="4:19" s="7" customFormat="1" ht="13.4" customHeight="1">
      <c r="D194" s="11"/>
      <c r="E194" s="11"/>
      <c r="F194" s="11"/>
      <c r="G194" s="11"/>
      <c r="H194" s="11"/>
      <c r="I194" s="11"/>
      <c r="J194" s="11"/>
      <c r="K194" s="11"/>
      <c r="L194" s="11"/>
      <c r="M194" s="11"/>
      <c r="N194" s="11"/>
      <c r="O194" s="11"/>
      <c r="P194" s="11"/>
      <c r="Q194" s="11"/>
      <c r="R194" s="11"/>
      <c r="S194" s="11"/>
    </row>
    <row r="195" spans="4:19" s="7" customFormat="1" ht="13.4" customHeight="1">
      <c r="D195" s="20"/>
      <c r="E195" s="20"/>
      <c r="F195" s="11" t="s">
        <v>182</v>
      </c>
      <c r="G195" s="11" t="s">
        <v>183</v>
      </c>
      <c r="H195" s="20"/>
      <c r="I195" s="11"/>
      <c r="K195" s="83"/>
      <c r="N195" s="21" t="s">
        <v>222</v>
      </c>
      <c r="O195" s="21" t="s">
        <v>3124</v>
      </c>
      <c r="P195" s="21"/>
      <c r="Q195" s="21"/>
      <c r="R195" s="21"/>
      <c r="S195" s="7" t="s">
        <v>207</v>
      </c>
    </row>
    <row r="196" spans="4:19" s="7" customFormat="1" ht="13.4" customHeight="1">
      <c r="D196" s="15"/>
      <c r="E196" s="15"/>
      <c r="F196" s="11" t="s">
        <v>182</v>
      </c>
      <c r="G196" s="11" t="s">
        <v>3167</v>
      </c>
      <c r="H196" s="20"/>
      <c r="I196" s="11"/>
      <c r="K196" s="83"/>
      <c r="L196" s="121"/>
      <c r="N196" s="21" t="s">
        <v>222</v>
      </c>
      <c r="O196" s="21" t="s">
        <v>3124</v>
      </c>
      <c r="P196" s="21"/>
      <c r="Q196" s="21"/>
      <c r="R196" s="21"/>
      <c r="S196" s="7" t="s">
        <v>207</v>
      </c>
    </row>
    <row r="197" spans="4:19" s="7" customFormat="1" ht="13.4" customHeight="1">
      <c r="D197" s="15"/>
      <c r="E197" s="15"/>
      <c r="F197" s="11"/>
      <c r="G197" s="11"/>
      <c r="H197" s="11"/>
      <c r="I197" s="11"/>
      <c r="J197" s="11"/>
      <c r="K197" s="11"/>
      <c r="L197" s="11"/>
      <c r="M197" s="11"/>
      <c r="N197" s="11"/>
      <c r="O197" s="11"/>
      <c r="P197" s="11"/>
      <c r="Q197" s="11"/>
      <c r="R197" s="11"/>
      <c r="S197" s="11"/>
    </row>
    <row r="198" spans="4:19" s="7" customFormat="1" ht="14.25" customHeight="1">
      <c r="D198" s="80" t="s">
        <v>3125</v>
      </c>
      <c r="E198" s="81"/>
      <c r="F198" s="81"/>
      <c r="G198" s="81"/>
      <c r="H198" s="81"/>
      <c r="I198" s="81"/>
      <c r="J198" s="81"/>
      <c r="K198" s="81"/>
      <c r="L198" s="81"/>
      <c r="M198" s="81"/>
      <c r="N198" s="81"/>
      <c r="O198" s="81"/>
      <c r="P198" s="81"/>
      <c r="Q198" s="81"/>
      <c r="R198" s="81"/>
      <c r="S198" s="81"/>
    </row>
    <row r="199" spans="4:19" s="7" customFormat="1" ht="13.4" customHeight="1">
      <c r="D199" s="11"/>
      <c r="E199" s="11"/>
      <c r="F199" s="11"/>
      <c r="G199" s="11"/>
      <c r="H199" s="11"/>
      <c r="I199" s="11"/>
      <c r="J199" s="11"/>
      <c r="K199" s="11"/>
      <c r="L199" s="11"/>
      <c r="M199" s="11"/>
      <c r="N199" s="11"/>
      <c r="O199" s="11"/>
      <c r="P199" s="11"/>
      <c r="Q199" s="11"/>
      <c r="R199" s="11"/>
      <c r="S199" s="11"/>
    </row>
    <row r="200" spans="4:19" s="7" customFormat="1" ht="13.4" customHeight="1">
      <c r="D200" s="20"/>
      <c r="E200" s="20"/>
      <c r="F200" s="11" t="s">
        <v>182</v>
      </c>
      <c r="G200" s="11" t="s">
        <v>183</v>
      </c>
      <c r="H200" s="20"/>
      <c r="I200" s="11"/>
      <c r="K200" s="83"/>
      <c r="N200" s="21" t="s">
        <v>222</v>
      </c>
      <c r="O200" s="21" t="s">
        <v>3126</v>
      </c>
      <c r="P200" s="21"/>
      <c r="Q200" s="21"/>
      <c r="R200" s="21"/>
      <c r="S200" s="7" t="s">
        <v>207</v>
      </c>
    </row>
    <row r="201" spans="4:19" s="7" customFormat="1" ht="13.4" customHeight="1">
      <c r="D201" s="15"/>
      <c r="E201" s="15"/>
      <c r="F201" s="11" t="s">
        <v>182</v>
      </c>
      <c r="G201" s="11" t="s">
        <v>3167</v>
      </c>
      <c r="H201" s="20"/>
      <c r="I201" s="11"/>
      <c r="K201" s="83"/>
      <c r="N201" s="21" t="s">
        <v>222</v>
      </c>
      <c r="O201" s="21" t="s">
        <v>3126</v>
      </c>
      <c r="P201" s="21"/>
      <c r="Q201" s="23"/>
      <c r="R201" s="21"/>
      <c r="S201" s="7" t="s">
        <v>207</v>
      </c>
    </row>
    <row r="202" spans="4:19" s="7" customFormat="1">
      <c r="D202" s="11"/>
      <c r="E202" s="11"/>
      <c r="F202" s="11"/>
      <c r="G202" s="11"/>
      <c r="H202" s="11"/>
      <c r="I202" s="11"/>
      <c r="J202" s="11"/>
      <c r="K202" s="11"/>
      <c r="L202" s="11"/>
      <c r="M202" s="11"/>
      <c r="N202" s="11"/>
      <c r="O202" s="11"/>
      <c r="P202" s="11"/>
      <c r="Q202" s="11"/>
      <c r="R202" s="11"/>
      <c r="S202" s="11"/>
    </row>
    <row r="203" spans="4:19" s="7" customFormat="1" ht="14.25" customHeight="1">
      <c r="D203" s="80" t="s">
        <v>3127</v>
      </c>
      <c r="E203" s="81"/>
      <c r="F203" s="81"/>
      <c r="G203" s="81"/>
      <c r="H203" s="81"/>
      <c r="I203" s="81"/>
      <c r="J203" s="81"/>
      <c r="K203" s="81"/>
      <c r="L203" s="81"/>
      <c r="M203" s="81"/>
      <c r="N203" s="81"/>
      <c r="O203" s="81"/>
      <c r="P203" s="81"/>
      <c r="Q203" s="81"/>
      <c r="R203" s="81"/>
      <c r="S203" s="81"/>
    </row>
    <row r="204" spans="4:19" s="7" customFormat="1" ht="13.4" customHeight="1">
      <c r="D204" s="11"/>
      <c r="E204" s="11"/>
      <c r="F204" s="11"/>
      <c r="G204" s="11"/>
      <c r="H204" s="11"/>
      <c r="I204" s="11"/>
      <c r="J204" s="11"/>
      <c r="K204" s="11"/>
      <c r="L204" s="11"/>
      <c r="M204" s="11"/>
      <c r="N204" s="11"/>
      <c r="O204" s="11"/>
      <c r="P204" s="11"/>
      <c r="Q204" s="11"/>
      <c r="R204" s="11"/>
      <c r="S204" s="11"/>
    </row>
    <row r="205" spans="4:19" s="7" customFormat="1" ht="13.4" customHeight="1">
      <c r="D205" s="20"/>
      <c r="E205" s="20"/>
      <c r="F205" s="11" t="s">
        <v>182</v>
      </c>
      <c r="G205" s="11" t="s">
        <v>183</v>
      </c>
      <c r="H205" s="20"/>
      <c r="I205" s="11"/>
      <c r="K205" s="83"/>
      <c r="N205" s="21" t="s">
        <v>222</v>
      </c>
      <c r="O205" s="21" t="s">
        <v>3128</v>
      </c>
      <c r="P205" s="21"/>
      <c r="Q205" s="21"/>
      <c r="R205" s="21"/>
      <c r="S205" s="7" t="s">
        <v>207</v>
      </c>
    </row>
    <row r="206" spans="4:19" s="7" customFormat="1" ht="13.4" customHeight="1">
      <c r="D206" s="15"/>
      <c r="E206" s="15"/>
      <c r="F206" s="11" t="s">
        <v>182</v>
      </c>
      <c r="G206" s="11" t="s">
        <v>3167</v>
      </c>
      <c r="H206" s="20"/>
      <c r="I206" s="11"/>
      <c r="K206" s="83"/>
      <c r="N206" s="21" t="s">
        <v>222</v>
      </c>
      <c r="O206" s="21" t="s">
        <v>3128</v>
      </c>
      <c r="P206" s="21"/>
      <c r="Q206" s="23"/>
      <c r="R206" s="21"/>
      <c r="S206" s="7" t="s">
        <v>207</v>
      </c>
    </row>
    <row r="207" spans="4:19" s="7" customFormat="1">
      <c r="D207" s="11"/>
      <c r="E207" s="11"/>
      <c r="F207" s="11"/>
      <c r="G207" s="11"/>
      <c r="H207" s="11"/>
      <c r="I207" s="11"/>
      <c r="J207" s="11"/>
      <c r="K207" s="11"/>
      <c r="L207" s="11"/>
      <c r="M207" s="11"/>
      <c r="N207" s="11"/>
      <c r="O207" s="11"/>
      <c r="P207" s="11"/>
      <c r="Q207" s="11"/>
      <c r="R207" s="11"/>
      <c r="S207" s="11"/>
    </row>
    <row r="208" spans="4:19" s="7" customFormat="1" ht="14.25" customHeight="1">
      <c r="D208" s="80" t="s">
        <v>3129</v>
      </c>
      <c r="E208" s="81"/>
      <c r="F208" s="81"/>
      <c r="G208" s="81"/>
      <c r="H208" s="81"/>
      <c r="I208" s="81"/>
      <c r="J208" s="81"/>
      <c r="K208" s="81"/>
      <c r="L208" s="81"/>
      <c r="M208" s="81"/>
      <c r="N208" s="81"/>
      <c r="O208" s="81"/>
      <c r="P208" s="81"/>
      <c r="Q208" s="81"/>
      <c r="R208" s="81"/>
      <c r="S208" s="81"/>
    </row>
    <row r="210" spans="2:24" s="7" customFormat="1" ht="13.4" customHeight="1">
      <c r="B210" s="8"/>
      <c r="C210" s="8"/>
      <c r="D210" s="20"/>
      <c r="E210" s="20"/>
      <c r="F210" s="11" t="s">
        <v>182</v>
      </c>
      <c r="G210" s="11" t="s">
        <v>183</v>
      </c>
      <c r="H210" s="20"/>
      <c r="I210" s="11"/>
      <c r="K210" s="83"/>
      <c r="N210" s="21" t="s">
        <v>222</v>
      </c>
      <c r="O210" s="21" t="s">
        <v>3130</v>
      </c>
      <c r="P210" s="21"/>
      <c r="Q210" s="21"/>
      <c r="R210" s="21"/>
      <c r="S210" s="7" t="s">
        <v>207</v>
      </c>
      <c r="T210" s="1223"/>
      <c r="U210" s="1223"/>
      <c r="V210" s="1223"/>
      <c r="W210" s="389"/>
      <c r="X210" s="389"/>
    </row>
    <row r="211" spans="2:24" s="7" customFormat="1" ht="13.4" customHeight="1">
      <c r="B211" s="12"/>
      <c r="C211" s="12"/>
      <c r="D211" s="15"/>
      <c r="E211" s="15"/>
      <c r="F211" s="11" t="s">
        <v>182</v>
      </c>
      <c r="G211" s="11" t="s">
        <v>3167</v>
      </c>
      <c r="H211" s="20"/>
      <c r="I211" s="11"/>
      <c r="K211" s="83"/>
      <c r="N211" s="21" t="s">
        <v>222</v>
      </c>
      <c r="O211" s="21" t="s">
        <v>3130</v>
      </c>
      <c r="P211" s="21"/>
      <c r="Q211" s="23"/>
      <c r="R211" s="21"/>
      <c r="S211" s="7" t="s">
        <v>207</v>
      </c>
      <c r="T211" s="1315"/>
      <c r="U211" s="1315"/>
      <c r="V211" s="1315"/>
      <c r="W211" s="389"/>
      <c r="X211" s="389"/>
    </row>
    <row r="212" spans="2:24" s="7" customFormat="1">
      <c r="B212" s="11"/>
      <c r="C212" s="11"/>
      <c r="D212" s="11"/>
      <c r="E212" s="11"/>
      <c r="F212" s="11"/>
      <c r="G212" s="11"/>
      <c r="H212" s="11"/>
      <c r="I212" s="11"/>
      <c r="J212" s="11"/>
      <c r="K212" s="11"/>
      <c r="L212" s="11"/>
      <c r="M212" s="11"/>
      <c r="N212" s="11"/>
      <c r="O212" s="11"/>
      <c r="P212" s="11"/>
      <c r="Q212" s="11"/>
      <c r="R212" s="11"/>
      <c r="S212" s="11"/>
      <c r="T212" s="11"/>
      <c r="U212" s="11"/>
      <c r="V212" s="11"/>
      <c r="W212" s="11"/>
      <c r="X212" s="11"/>
    </row>
    <row r="213" spans="2:24" s="7" customFormat="1" ht="14.25" customHeight="1">
      <c r="B213" s="12"/>
      <c r="C213" s="12"/>
      <c r="D213" s="80" t="s">
        <v>3131</v>
      </c>
      <c r="E213" s="81"/>
      <c r="F213" s="81"/>
      <c r="G213" s="81"/>
      <c r="H213" s="81"/>
      <c r="I213" s="81"/>
      <c r="J213" s="81"/>
      <c r="K213" s="81"/>
      <c r="L213" s="81"/>
      <c r="M213" s="81"/>
      <c r="N213" s="81"/>
      <c r="O213" s="81"/>
      <c r="P213" s="81"/>
      <c r="Q213" s="81"/>
      <c r="R213" s="81"/>
      <c r="S213" s="81"/>
      <c r="T213" s="81"/>
      <c r="U213" s="81"/>
      <c r="V213" s="81"/>
      <c r="W213" s="81"/>
      <c r="X213" s="81"/>
    </row>
    <row r="214" spans="2:24" s="7" customFormat="1" ht="13.4" customHeight="1">
      <c r="B214" s="11"/>
      <c r="C214" s="11"/>
      <c r="D214" s="11"/>
      <c r="E214" s="11"/>
      <c r="F214" s="11"/>
      <c r="G214" s="11"/>
      <c r="H214" s="11"/>
      <c r="I214" s="11"/>
      <c r="J214" s="11"/>
      <c r="K214" s="11"/>
      <c r="L214" s="11"/>
      <c r="M214" s="11"/>
      <c r="N214" s="11"/>
      <c r="O214" s="11"/>
      <c r="P214" s="11"/>
      <c r="Q214" s="11"/>
      <c r="R214" s="11"/>
      <c r="S214" s="11"/>
      <c r="T214" s="11"/>
      <c r="U214" s="11"/>
      <c r="V214" s="11"/>
      <c r="W214" s="11"/>
      <c r="X214" s="11"/>
    </row>
    <row r="215" spans="2:24" s="7" customFormat="1" ht="13.4" customHeight="1">
      <c r="B215" s="8"/>
      <c r="C215" s="8"/>
      <c r="D215" s="20"/>
      <c r="E215" s="20"/>
      <c r="F215" s="11" t="s">
        <v>182</v>
      </c>
      <c r="G215" s="11" t="s">
        <v>183</v>
      </c>
      <c r="H215" s="20"/>
      <c r="I215" s="11"/>
      <c r="K215" s="83"/>
      <c r="N215" s="21" t="s">
        <v>222</v>
      </c>
      <c r="O215" s="11" t="s">
        <v>3132</v>
      </c>
      <c r="P215" s="21"/>
      <c r="Q215" s="21"/>
      <c r="R215" s="21"/>
      <c r="S215" s="7" t="s">
        <v>1692</v>
      </c>
      <c r="T215" s="354" t="str">
        <f>IFERROR(SUM(T105:T112,T129:T136)/SUM(T153:T156,T174:T177),"")</f>
        <v/>
      </c>
      <c r="U215" s="354" t="str">
        <f t="shared" ref="U215:W215" si="2">IFERROR(SUM(U105:U112,U129:U136)/SUM(U153:U156,U174:U177),"")</f>
        <v/>
      </c>
      <c r="V215" s="354" t="str">
        <f t="shared" si="2"/>
        <v/>
      </c>
      <c r="W215" s="354" t="str">
        <f t="shared" si="2"/>
        <v/>
      </c>
      <c r="X215" s="354" t="str">
        <f>IFERROR(SUM(X105:X112,X129:X136)/SUM(X153:X156,X174:X177),"")</f>
        <v/>
      </c>
    </row>
    <row r="216" spans="2:24" s="7" customFormat="1" ht="13.4" customHeight="1">
      <c r="B216" s="12"/>
      <c r="C216" s="12"/>
      <c r="D216" s="15"/>
      <c r="E216" s="15"/>
      <c r="F216" s="11" t="s">
        <v>182</v>
      </c>
      <c r="G216" s="11" t="s">
        <v>3167</v>
      </c>
      <c r="H216" s="20"/>
      <c r="I216" s="11"/>
      <c r="K216" s="83"/>
      <c r="N216" s="21" t="s">
        <v>222</v>
      </c>
      <c r="O216" s="21" t="s">
        <v>3132</v>
      </c>
      <c r="P216" s="21"/>
      <c r="Q216" s="23"/>
      <c r="R216" s="21"/>
      <c r="S216" s="7" t="s">
        <v>1692</v>
      </c>
      <c r="T216" s="354" t="str">
        <f>IFERROR(SUM(T116:T123,T140:T147)/SUM(T160:T168,T181:T189),"")</f>
        <v/>
      </c>
      <c r="U216" s="354" t="str">
        <f t="shared" ref="U216:X216" si="3">IFERROR(SUM(U116:U123,U140:U147)/SUM(U160:U168,U181:U189),"")</f>
        <v/>
      </c>
      <c r="V216" s="354" t="str">
        <f t="shared" si="3"/>
        <v/>
      </c>
      <c r="W216" s="354" t="str">
        <f>IFERROR(SUM(W116:W123,W140:W147)/SUM(W160:W168,W181:W189),"")</f>
        <v/>
      </c>
      <c r="X216" s="354" t="str">
        <f t="shared" si="3"/>
        <v/>
      </c>
    </row>
    <row r="217" spans="2:24" s="7" customFormat="1">
      <c r="B217" s="11"/>
      <c r="C217" s="11"/>
      <c r="D217" s="11"/>
      <c r="E217" s="11"/>
      <c r="F217" s="11"/>
      <c r="G217" s="11"/>
      <c r="H217" s="11"/>
      <c r="I217" s="11"/>
      <c r="J217" s="11"/>
      <c r="K217" s="11"/>
      <c r="L217" s="11"/>
      <c r="M217" s="11"/>
      <c r="N217" s="11"/>
      <c r="O217" s="11"/>
      <c r="P217" s="11"/>
      <c r="Q217" s="11"/>
      <c r="R217" s="11"/>
      <c r="S217" s="11"/>
      <c r="T217" s="11"/>
      <c r="U217" s="11"/>
      <c r="V217" s="11"/>
      <c r="W217" s="11"/>
      <c r="X217" s="11"/>
    </row>
    <row r="218" spans="2:24" s="27" customFormat="1" ht="18">
      <c r="B218" s="28" t="s">
        <v>3174</v>
      </c>
    </row>
    <row r="219" spans="2:24">
      <c r="L219" s="11"/>
    </row>
    <row r="220" spans="2:24">
      <c r="F220" s="11" t="s">
        <v>415</v>
      </c>
      <c r="G220" s="11" t="s">
        <v>2986</v>
      </c>
      <c r="L220" s="11"/>
      <c r="N220" s="11" t="s">
        <v>184</v>
      </c>
      <c r="S220" s="11" t="s">
        <v>185</v>
      </c>
      <c r="T220" s="727"/>
      <c r="U220" s="727"/>
      <c r="V220" s="727"/>
      <c r="W220" s="727"/>
      <c r="X220" s="727"/>
    </row>
    <row r="221" spans="2:24">
      <c r="F221" s="11" t="s">
        <v>415</v>
      </c>
      <c r="G221" s="11" t="s">
        <v>2987</v>
      </c>
      <c r="L221" s="11"/>
      <c r="N221" s="11" t="s">
        <v>184</v>
      </c>
      <c r="S221" s="11" t="s">
        <v>185</v>
      </c>
      <c r="T221" s="727"/>
      <c r="U221" s="727"/>
      <c r="V221" s="727"/>
      <c r="W221" s="727"/>
      <c r="X221" s="727"/>
    </row>
    <row r="222" spans="2:24">
      <c r="L222" s="11"/>
    </row>
    <row r="223" spans="2:24">
      <c r="F223" s="11" t="s">
        <v>415</v>
      </c>
      <c r="G223" s="11" t="s">
        <v>2986</v>
      </c>
      <c r="L223" s="11"/>
      <c r="N223" s="11" t="s">
        <v>196</v>
      </c>
      <c r="O223" s="11" t="s">
        <v>2991</v>
      </c>
      <c r="S223" s="11" t="s">
        <v>207</v>
      </c>
      <c r="T223" s="1315"/>
      <c r="U223" s="1315"/>
      <c r="V223" s="1315"/>
      <c r="W223" s="389"/>
      <c r="X223" s="389"/>
    </row>
    <row r="224" spans="2:24">
      <c r="F224" s="11" t="s">
        <v>415</v>
      </c>
      <c r="G224" s="11" t="s">
        <v>2987</v>
      </c>
      <c r="L224" s="11"/>
      <c r="N224" s="11" t="s">
        <v>196</v>
      </c>
      <c r="O224" s="11" t="s">
        <v>2991</v>
      </c>
      <c r="S224" s="11" t="s">
        <v>207</v>
      </c>
      <c r="T224" s="1223"/>
      <c r="U224" s="1223"/>
      <c r="V224" s="1223"/>
      <c r="W224" s="389"/>
      <c r="X224" s="389"/>
    </row>
    <row r="225" spans="2:24">
      <c r="L225" s="11"/>
      <c r="N225" s="11" t="s">
        <v>2364</v>
      </c>
      <c r="T225" s="354" t="b">
        <f>SUM(T220:T221)=T16</f>
        <v>1</v>
      </c>
      <c r="U225" s="354" t="b">
        <f>SUM(U220:U221)=U16</f>
        <v>1</v>
      </c>
      <c r="V225" s="354" t="b">
        <f>SUM(V220:V221)=V16</f>
        <v>1</v>
      </c>
      <c r="W225" s="354" t="b">
        <f>SUM(W220:W221)=W16</f>
        <v>1</v>
      </c>
      <c r="X225" s="354" t="b">
        <f>SUM(X220:X221)=X16</f>
        <v>1</v>
      </c>
    </row>
    <row r="227" spans="2:24" s="27" customFormat="1" ht="18">
      <c r="B227" s="28" t="s">
        <v>1553</v>
      </c>
      <c r="L227" s="93"/>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96201E1C-DEF2-4232-A673-2E02356AEF76}">
            <xm:f>Cover!$E$15&lt;&gt;T$6</xm:f>
            <x14:dxf>
              <fill>
                <patternFill>
                  <bgColor theme="0" tint="-0.24994659260841701"/>
                </patternFill>
              </fill>
            </x14:dxf>
          </x14:cfRule>
          <x14:cfRule type="expression" priority="16" id="{FF339BDA-9FAA-447C-89CC-828EB5BA5D50}">
            <xm:f>Cover!$E$15=T$6</xm:f>
            <x14:dxf>
              <fill>
                <patternFill>
                  <bgColor theme="7" tint="0.59996337778862885"/>
                </patternFill>
              </fill>
            </x14:dxf>
          </x14:cfRule>
          <xm:sqref>T27:X34</xm:sqref>
        </x14:conditionalFormatting>
        <x14:conditionalFormatting xmlns:xm="http://schemas.microsoft.com/office/excel/2006/main">
          <x14:cfRule type="expression" priority="11" id="{E49A6559-F2C5-43F7-9A85-8B5187A93FFE}">
            <xm:f>Cover!$E$15&lt;&gt;T$6</xm:f>
            <x14:dxf>
              <fill>
                <patternFill>
                  <bgColor theme="0" tint="-0.24994659260841701"/>
                </patternFill>
              </fill>
            </x14:dxf>
          </x14:cfRule>
          <x14:cfRule type="expression" priority="12" id="{6335ABEF-E0D9-4B75-81D4-E5714B4E1C07}">
            <xm:f>Cover!$E$15=T$6</xm:f>
            <x14:dxf>
              <fill>
                <patternFill>
                  <bgColor theme="7" tint="0.59996337778862885"/>
                </patternFill>
              </fill>
            </x14:dxf>
          </x14:cfRule>
          <xm:sqref>T38:X45</xm:sqref>
        </x14:conditionalFormatting>
        <x14:conditionalFormatting xmlns:xm="http://schemas.microsoft.com/office/excel/2006/main">
          <x14:cfRule type="expression" priority="65" id="{95D6A082-A01E-4DBF-AFFD-C4D7AC404A8C}">
            <xm:f>Cover!$E$15&lt;&gt;T$6</xm:f>
            <x14:dxf>
              <fill>
                <patternFill>
                  <bgColor theme="0" tint="-0.24994659260841701"/>
                </patternFill>
              </fill>
            </x14:dxf>
          </x14:cfRule>
          <x14:cfRule type="expression" priority="66" id="{AE71E436-5397-4225-A2E0-D4501C481210}">
            <xm:f>Cover!$E$15=T$6</xm:f>
            <x14:dxf>
              <fill>
                <patternFill>
                  <bgColor theme="7" tint="0.59996337778862885"/>
                </patternFill>
              </fill>
            </x14:dxf>
          </x14:cfRule>
          <xm:sqref>T53:X60</xm:sqref>
        </x14:conditionalFormatting>
        <x14:conditionalFormatting xmlns:xm="http://schemas.microsoft.com/office/excel/2006/main">
          <x14:cfRule type="expression" priority="17" id="{AAB13632-77DC-4A29-90C9-235ACDB36FB0}">
            <xm:f>Cover!$E$15&lt;&gt;T$6</xm:f>
            <x14:dxf>
              <fill>
                <patternFill>
                  <bgColor theme="0" tint="-0.24994659260841701"/>
                </patternFill>
              </fill>
            </x14:dxf>
          </x14:cfRule>
          <x14:cfRule type="expression" priority="18" id="{DE7CD23F-E59C-489D-AE1D-B9B70C57F7EC}">
            <xm:f>Cover!$E$15=T$6</xm:f>
            <x14:dxf>
              <fill>
                <patternFill>
                  <bgColor theme="7" tint="0.59996337778862885"/>
                </patternFill>
              </fill>
            </x14:dxf>
          </x14:cfRule>
          <xm:sqref>T64:X71</xm:sqref>
        </x14:conditionalFormatting>
        <x14:conditionalFormatting xmlns:xm="http://schemas.microsoft.com/office/excel/2006/main">
          <x14:cfRule type="expression" priority="1" id="{5E5C215A-F1CF-4580-BAE9-C83CFD696B2D}">
            <xm:f>Cover!$E$15&lt;&gt;T$6</xm:f>
            <x14:dxf>
              <fill>
                <patternFill>
                  <bgColor theme="0" tint="-0.24994659260841701"/>
                </patternFill>
              </fill>
            </x14:dxf>
          </x14:cfRule>
          <x14:cfRule type="expression" priority="2" id="{3AA1F0B7-D102-4250-BD7E-8957D0E31545}">
            <xm:f>Cover!$E$15=T$6</xm:f>
            <x14:dxf>
              <fill>
                <patternFill>
                  <bgColor theme="7" tint="0.59996337778862885"/>
                </patternFill>
              </fill>
            </x14:dxf>
          </x14:cfRule>
          <xm:sqref>T79:X86</xm:sqref>
        </x14:conditionalFormatting>
        <x14:conditionalFormatting xmlns:xm="http://schemas.microsoft.com/office/excel/2006/main">
          <x14:cfRule type="expression" priority="53" id="{649FEEDD-7913-45AD-9F88-E50E85A00998}">
            <xm:f>Cover!$E$15&lt;&gt;T$6</xm:f>
            <x14:dxf>
              <fill>
                <patternFill>
                  <bgColor theme="0" tint="-0.24994659260841701"/>
                </patternFill>
              </fill>
            </x14:dxf>
          </x14:cfRule>
          <x14:cfRule type="expression" priority="54" id="{42E44952-1680-4432-84D3-2BBB1C04FB61}">
            <xm:f>Cover!$E$15=T$6</xm:f>
            <x14:dxf>
              <fill>
                <patternFill>
                  <bgColor theme="7" tint="0.59996337778862885"/>
                </patternFill>
              </fill>
            </x14:dxf>
          </x14:cfRule>
          <xm:sqref>T90:X97</xm:sqref>
        </x14:conditionalFormatting>
        <x14:conditionalFormatting xmlns:xm="http://schemas.microsoft.com/office/excel/2006/main">
          <x14:cfRule type="expression" priority="51" id="{637CDA72-5B5D-4F35-ABDD-F274D3F86447}">
            <xm:f>Cover!$E$15&lt;&gt;T$6</xm:f>
            <x14:dxf>
              <fill>
                <patternFill>
                  <bgColor theme="0" tint="-0.24994659260841701"/>
                </patternFill>
              </fill>
            </x14:dxf>
          </x14:cfRule>
          <x14:cfRule type="expression" priority="52" id="{88F3B622-84C7-4F6D-B84E-B7FD67C4661E}">
            <xm:f>Cover!$E$15=T$6</xm:f>
            <x14:dxf>
              <fill>
                <patternFill>
                  <bgColor theme="7" tint="0.59996337778862885"/>
                </patternFill>
              </fill>
            </x14:dxf>
          </x14:cfRule>
          <xm:sqref>T105:X112</xm:sqref>
        </x14:conditionalFormatting>
        <x14:conditionalFormatting xmlns:xm="http://schemas.microsoft.com/office/excel/2006/main">
          <x14:cfRule type="expression" priority="48" id="{462D3C67-9772-480C-B7C9-950571E1DCC3}">
            <xm:f>Cover!$E$15=T$6</xm:f>
            <x14:dxf>
              <fill>
                <patternFill>
                  <bgColor theme="7" tint="0.59996337778862885"/>
                </patternFill>
              </fill>
            </x14:dxf>
          </x14:cfRule>
          <x14:cfRule type="expression" priority="47" id="{C578CBCB-F82C-4CCB-8406-F10CE611C39D}">
            <xm:f>Cover!$E$15&lt;&gt;T$6</xm:f>
            <x14:dxf>
              <fill>
                <patternFill>
                  <bgColor theme="0" tint="-0.24994659260841701"/>
                </patternFill>
              </fill>
            </x14:dxf>
          </x14:cfRule>
          <xm:sqref>T116:X123</xm:sqref>
        </x14:conditionalFormatting>
        <x14:conditionalFormatting xmlns:xm="http://schemas.microsoft.com/office/excel/2006/main">
          <x14:cfRule type="expression" priority="46" id="{ACC87E8E-C72A-4548-AF74-C54FE86BFB29}">
            <xm:f>Cover!$E$15=T$6</xm:f>
            <x14:dxf>
              <fill>
                <patternFill>
                  <bgColor theme="7" tint="0.59996337778862885"/>
                </patternFill>
              </fill>
            </x14:dxf>
          </x14:cfRule>
          <x14:cfRule type="expression" priority="45" id="{6D8B2DD6-14EF-432C-8700-19C0C26AA7A8}">
            <xm:f>Cover!$E$15&lt;&gt;T$6</xm:f>
            <x14:dxf>
              <fill>
                <patternFill>
                  <bgColor theme="0" tint="-0.24994659260841701"/>
                </patternFill>
              </fill>
            </x14:dxf>
          </x14:cfRule>
          <xm:sqref>T129:X136</xm:sqref>
        </x14:conditionalFormatting>
        <x14:conditionalFormatting xmlns:xm="http://schemas.microsoft.com/office/excel/2006/main">
          <x14:cfRule type="expression" priority="42" id="{0DA70BC1-8793-42F0-84E8-D2F19AD994FB}">
            <xm:f>Cover!$E$15=T$6</xm:f>
            <x14:dxf>
              <fill>
                <patternFill>
                  <bgColor theme="7" tint="0.59996337778862885"/>
                </patternFill>
              </fill>
            </x14:dxf>
          </x14:cfRule>
          <x14:cfRule type="expression" priority="41" id="{71C693F7-4BD7-445F-BEB7-896E7982F0B7}">
            <xm:f>Cover!$E$15&lt;&gt;T$6</xm:f>
            <x14:dxf>
              <fill>
                <patternFill>
                  <bgColor theme="0" tint="-0.24994659260841701"/>
                </patternFill>
              </fill>
            </x14:dxf>
          </x14:cfRule>
          <xm:sqref>T140:X147</xm:sqref>
        </x14:conditionalFormatting>
        <x14:conditionalFormatting xmlns:xm="http://schemas.microsoft.com/office/excel/2006/main">
          <x14:cfRule type="expression" priority="40" id="{0DBC4083-C0D4-4E86-BD65-C33546299A87}">
            <xm:f>Cover!$E$15=T$6</xm:f>
            <x14:dxf>
              <fill>
                <patternFill>
                  <bgColor theme="7" tint="0.59996337778862885"/>
                </patternFill>
              </fill>
            </x14:dxf>
          </x14:cfRule>
          <x14:cfRule type="expression" priority="39" id="{A0CFAEAB-A8FB-45E7-985A-DFFF3D148B9C}">
            <xm:f>Cover!$E$15&lt;&gt;T$6</xm:f>
            <x14:dxf>
              <fill>
                <patternFill>
                  <bgColor theme="0" tint="-0.24994659260841701"/>
                </patternFill>
              </fill>
            </x14:dxf>
          </x14:cfRule>
          <xm:sqref>T153:X156</xm:sqref>
        </x14:conditionalFormatting>
        <x14:conditionalFormatting xmlns:xm="http://schemas.microsoft.com/office/excel/2006/main">
          <x14:cfRule type="expression" priority="35" id="{62DE8815-717F-41EB-A5E3-CFA367E6C6DC}">
            <xm:f>Cover!$E$15&lt;&gt;T$6</xm:f>
            <x14:dxf>
              <fill>
                <patternFill>
                  <bgColor theme="0" tint="-0.24994659260841701"/>
                </patternFill>
              </fill>
            </x14:dxf>
          </x14:cfRule>
          <x14:cfRule type="expression" priority="36" id="{28A5E693-42C7-4D6A-ACD2-1BD41F6158DD}">
            <xm:f>Cover!$E$15=T$6</xm:f>
            <x14:dxf>
              <fill>
                <patternFill>
                  <bgColor theme="7" tint="0.59996337778862885"/>
                </patternFill>
              </fill>
            </x14:dxf>
          </x14:cfRule>
          <xm:sqref>T160:X168</xm:sqref>
        </x14:conditionalFormatting>
        <x14:conditionalFormatting xmlns:xm="http://schemas.microsoft.com/office/excel/2006/main">
          <x14:cfRule type="expression" priority="34" id="{C6229908-3DBA-40AD-8CD0-6220E8487628}">
            <xm:f>Cover!$E$15=T$6</xm:f>
            <x14:dxf>
              <fill>
                <patternFill>
                  <bgColor theme="7" tint="0.59996337778862885"/>
                </patternFill>
              </fill>
            </x14:dxf>
          </x14:cfRule>
          <x14:cfRule type="expression" priority="33" id="{E7BF7ECF-6362-4F41-B31B-8886C3777B98}">
            <xm:f>Cover!$E$15&lt;&gt;T$6</xm:f>
            <x14:dxf>
              <fill>
                <patternFill>
                  <bgColor theme="0" tint="-0.24994659260841701"/>
                </patternFill>
              </fill>
            </x14:dxf>
          </x14:cfRule>
          <xm:sqref>T174:X177</xm:sqref>
        </x14:conditionalFormatting>
        <x14:conditionalFormatting xmlns:xm="http://schemas.microsoft.com/office/excel/2006/main">
          <x14:cfRule type="expression" priority="30" id="{30FC167E-D854-407F-B70E-80F229AB2BBC}">
            <xm:f>Cover!$E$15=T$6</xm:f>
            <x14:dxf>
              <fill>
                <patternFill>
                  <bgColor theme="7" tint="0.59996337778862885"/>
                </patternFill>
              </fill>
            </x14:dxf>
          </x14:cfRule>
          <x14:cfRule type="expression" priority="29" id="{3C6963AB-4EE3-4A85-BC4F-4E6B1FFF885A}">
            <xm:f>Cover!$E$15&lt;&gt;T$6</xm:f>
            <x14:dxf>
              <fill>
                <patternFill>
                  <bgColor theme="0" tint="-0.24994659260841701"/>
                </patternFill>
              </fill>
            </x14:dxf>
          </x14:cfRule>
          <xm:sqref>T181:X189</xm:sqref>
        </x14:conditionalFormatting>
        <x14:conditionalFormatting xmlns:xm="http://schemas.microsoft.com/office/excel/2006/main">
          <x14:cfRule type="expression" priority="71" id="{CDC19113-8901-4BA9-962C-07CFACA9A402}">
            <xm:f>Cover!$E$15&lt;&gt;T$6</xm:f>
            <x14:dxf>
              <fill>
                <patternFill>
                  <bgColor theme="0" tint="-0.24994659260841701"/>
                </patternFill>
              </fill>
            </x14:dxf>
          </x14:cfRule>
          <x14:cfRule type="expression" priority="72" id="{F2A2E08E-CED3-46C9-958F-C067E21EC165}">
            <xm:f>Cover!$E$15=T$6</xm:f>
            <x14:dxf>
              <fill>
                <patternFill>
                  <bgColor theme="7" tint="0.59996337778862885"/>
                </patternFill>
              </fill>
            </x14:dxf>
          </x14:cfRule>
          <xm:sqref>T195:X196 T200:X201 T205:X206 T210:X211</xm:sqref>
        </x14:conditionalFormatting>
        <x14:conditionalFormatting xmlns:xm="http://schemas.microsoft.com/office/excel/2006/main">
          <x14:cfRule type="expression" priority="8" id="{CEE9017B-6BD4-4C2F-BF68-1C2399F489BD}">
            <xm:f>Cover!$E$15=T$6</xm:f>
            <x14:dxf>
              <fill>
                <patternFill>
                  <bgColor theme="7" tint="0.59996337778862885"/>
                </patternFill>
              </fill>
            </x14:dxf>
          </x14:cfRule>
          <x14:cfRule type="expression" priority="7" id="{F3ED20FA-E591-4E4D-A9FE-903FB7609BF6}">
            <xm:f>Cover!$E$15&lt;&gt;T$6</xm:f>
            <x14:dxf>
              <fill>
                <patternFill>
                  <bgColor theme="0" tint="-0.24994659260841701"/>
                </patternFill>
              </fill>
            </x14:dxf>
          </x14:cfRule>
          <xm:sqref>T220:X221</xm:sqref>
        </x14:conditionalFormatting>
        <x14:conditionalFormatting xmlns:xm="http://schemas.microsoft.com/office/excel/2006/main">
          <x14:cfRule type="expression" priority="10" id="{1F87AA41-5F53-4954-9AAD-E7619F0744AF}">
            <xm:f>Cover!$E$15=T$6</xm:f>
            <x14:dxf>
              <fill>
                <patternFill>
                  <bgColor theme="7" tint="0.59996337778862885"/>
                </patternFill>
              </fill>
            </x14:dxf>
          </x14:cfRule>
          <x14:cfRule type="expression" priority="9" id="{916D9BE0-CD07-43E1-BF6E-D974E98FFB2C}">
            <xm:f>Cover!$E$15&lt;&gt;T$6</xm:f>
            <x14:dxf>
              <fill>
                <patternFill>
                  <bgColor theme="0" tint="-0.24994659260841701"/>
                </patternFill>
              </fill>
            </x14:dxf>
          </x14:cfRule>
          <xm:sqref>T223:X224</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D3B3-55C8-4CBD-BA3C-FF5023830ADF}">
  <sheetPr codeName="Sheet63">
    <tabColor theme="9"/>
    <pageSetUpPr autoPageBreaks="0"/>
  </sheetPr>
  <dimension ref="A1:BK38"/>
  <sheetViews>
    <sheetView zoomScale="55" zoomScaleNormal="55" workbookViewId="0">
      <pane ySplit="4" topLeftCell="A5" activePane="bottomLeft" state="frozen"/>
      <selection activeCell="G59" sqref="G59"/>
      <selection pane="bottomLeft" activeCell="M38" sqref="M38:R38"/>
    </sheetView>
  </sheetViews>
  <sheetFormatPr defaultColWidth="0" defaultRowHeight="14"/>
  <cols>
    <col min="1" max="1" width="14.453125" style="11" customWidth="1"/>
    <col min="2" max="3" width="1.54296875" style="11" customWidth="1"/>
    <col min="4" max="5" width="24" style="11" bestFit="1" customWidth="1"/>
    <col min="6" max="6" width="26.453125" style="11" bestFit="1" customWidth="1"/>
    <col min="7" max="7" width="27.453125" style="11" bestFit="1" customWidth="1"/>
    <col min="8" max="8" width="16.453125" style="11" bestFit="1" customWidth="1"/>
    <col min="9" max="9" width="14.54296875" style="11" bestFit="1" customWidth="1"/>
    <col min="10" max="10" width="18.453125" style="11" bestFit="1" customWidth="1"/>
    <col min="11" max="11" width="10.453125" style="11" bestFit="1" customWidth="1"/>
    <col min="12" max="12" width="24.453125" style="11" customWidth="1"/>
    <col min="13" max="13" width="5.453125" style="11" bestFit="1" customWidth="1"/>
    <col min="14" max="18" width="18.453125" style="11" customWidth="1"/>
    <col min="19" max="24" width="1.54296875" style="11" customWidth="1"/>
    <col min="25" max="63" width="18.453125" style="11" hidden="1" customWidth="1"/>
    <col min="64" max="16384" width="14" style="11" hidden="1"/>
  </cols>
  <sheetData>
    <row r="1" spans="1:18" s="2" customFormat="1" ht="25">
      <c r="A1" s="62" t="s">
        <v>1365</v>
      </c>
      <c r="B1" s="3"/>
      <c r="G1" s="4" t="s">
        <v>1</v>
      </c>
      <c r="H1" s="4"/>
      <c r="I1" s="4"/>
      <c r="J1" s="4"/>
      <c r="P1" s="3"/>
    </row>
    <row r="2" spans="1:18" s="2" customFormat="1" ht="25">
      <c r="A2" s="4" t="str">
        <f>Cover!$E$13</f>
        <v>Master</v>
      </c>
      <c r="B2" s="3"/>
    </row>
    <row r="3" spans="1:18" s="2" customFormat="1" ht="25">
      <c r="A3" s="4">
        <f>Cover!$E$15</f>
        <v>2025</v>
      </c>
      <c r="B3" s="4"/>
      <c r="C3" s="4"/>
      <c r="D3" s="4"/>
    </row>
    <row r="4" spans="1:18" s="5" customFormat="1" ht="25.5" thickBot="1">
      <c r="A4" s="1302" t="s">
        <v>91</v>
      </c>
      <c r="B4" s="6"/>
    </row>
    <row r="5" spans="1:18" ht="18">
      <c r="A5" s="7"/>
      <c r="B5" s="8"/>
      <c r="C5" s="8"/>
      <c r="D5" s="9"/>
      <c r="E5" s="9"/>
      <c r="F5" s="9"/>
      <c r="G5" s="10"/>
      <c r="H5" s="10"/>
      <c r="I5" s="10"/>
      <c r="J5" s="10"/>
      <c r="K5" s="10"/>
      <c r="L5" s="10"/>
      <c r="M5" s="7"/>
      <c r="N5" s="68" t="s">
        <v>1743</v>
      </c>
      <c r="O5" s="66"/>
      <c r="P5" s="66"/>
      <c r="Q5" s="66"/>
      <c r="R5" s="67"/>
    </row>
    <row r="6" spans="1:18" s="61" customFormat="1" ht="15.5">
      <c r="A6" s="21"/>
      <c r="B6" s="57"/>
      <c r="C6" s="57"/>
      <c r="D6" s="36" t="s">
        <v>164</v>
      </c>
      <c r="E6" s="36" t="s">
        <v>165</v>
      </c>
      <c r="F6" s="36" t="s">
        <v>1555</v>
      </c>
      <c r="G6" s="37" t="s">
        <v>2509</v>
      </c>
      <c r="H6" s="37" t="s">
        <v>405</v>
      </c>
      <c r="I6" s="37" t="s">
        <v>406</v>
      </c>
      <c r="J6" s="37" t="s">
        <v>410</v>
      </c>
      <c r="K6" s="37" t="s">
        <v>174</v>
      </c>
      <c r="L6" s="37" t="s">
        <v>196</v>
      </c>
      <c r="M6" s="37" t="s">
        <v>175</v>
      </c>
      <c r="N6" s="16">
        <v>2022</v>
      </c>
      <c r="O6" s="17">
        <v>2023</v>
      </c>
      <c r="P6" s="17">
        <v>2024</v>
      </c>
      <c r="Q6" s="17">
        <v>2025</v>
      </c>
      <c r="R6" s="18">
        <v>2026</v>
      </c>
    </row>
    <row r="7" spans="1:18" s="21" customFormat="1">
      <c r="A7" s="11"/>
      <c r="B7" s="11"/>
      <c r="C7" s="11"/>
      <c r="D7" s="11"/>
      <c r="E7" s="11"/>
      <c r="F7" s="11"/>
      <c r="G7" s="11"/>
      <c r="H7" s="11"/>
      <c r="I7" s="11"/>
      <c r="J7" s="11"/>
      <c r="K7" s="11"/>
      <c r="L7" s="11"/>
      <c r="M7" s="11"/>
      <c r="N7" s="11"/>
      <c r="O7" s="11"/>
      <c r="P7" s="11"/>
      <c r="Q7" s="11"/>
      <c r="R7" s="11"/>
    </row>
    <row r="8" spans="1:18" s="27" customFormat="1" ht="18.75" customHeight="1">
      <c r="B8" s="437" t="s">
        <v>3175</v>
      </c>
    </row>
    <row r="9" spans="1:18" ht="7.5" customHeight="1">
      <c r="B9" s="75"/>
    </row>
    <row r="10" spans="1:18" s="21" customFormat="1" ht="18">
      <c r="A10" s="27"/>
      <c r="B10" s="28" t="s">
        <v>2600</v>
      </c>
      <c r="C10" s="27"/>
      <c r="D10" s="27"/>
      <c r="E10" s="27"/>
      <c r="F10" s="27"/>
      <c r="G10" s="27"/>
      <c r="H10" s="27"/>
      <c r="I10" s="27"/>
      <c r="J10" s="27"/>
      <c r="K10" s="27"/>
      <c r="L10" s="27"/>
      <c r="M10" s="27"/>
      <c r="N10" s="27"/>
      <c r="O10" s="27"/>
      <c r="P10" s="27"/>
      <c r="Q10" s="27"/>
      <c r="R10" s="27"/>
    </row>
    <row r="11" spans="1:18" s="21" customFormat="1">
      <c r="A11" s="12"/>
      <c r="B11" s="12"/>
      <c r="C11" s="12"/>
      <c r="D11" s="12"/>
      <c r="E11" s="12"/>
      <c r="F11" s="12"/>
      <c r="G11" s="7"/>
      <c r="H11" s="7"/>
      <c r="I11" s="7"/>
      <c r="J11" s="7"/>
      <c r="K11" s="22"/>
      <c r="L11" s="22"/>
      <c r="M11" s="15"/>
      <c r="N11" s="12"/>
      <c r="O11" s="12"/>
      <c r="P11" s="13"/>
      <c r="Q11" s="14"/>
      <c r="R11" s="15"/>
    </row>
    <row r="12" spans="1:18" s="21" customFormat="1">
      <c r="A12" s="12"/>
      <c r="B12" s="12"/>
      <c r="C12" s="34" t="s">
        <v>3176</v>
      </c>
      <c r="D12" s="34"/>
      <c r="E12" s="33"/>
      <c r="F12" s="33"/>
      <c r="G12" s="33"/>
      <c r="H12" s="33"/>
      <c r="I12" s="33"/>
      <c r="J12" s="33"/>
      <c r="K12" s="33"/>
      <c r="L12" s="33"/>
      <c r="M12" s="33"/>
      <c r="N12" s="33"/>
      <c r="O12" s="33"/>
      <c r="P12" s="33"/>
      <c r="Q12" s="33"/>
      <c r="R12" s="33"/>
    </row>
    <row r="13" spans="1:18" s="21" customFormat="1">
      <c r="A13" s="12"/>
      <c r="B13" s="12"/>
      <c r="C13" s="12"/>
      <c r="D13" s="12"/>
      <c r="E13" s="12"/>
      <c r="F13" s="12"/>
      <c r="G13" s="7"/>
      <c r="H13" s="7"/>
      <c r="I13" s="7"/>
      <c r="J13" s="7"/>
      <c r="K13" s="22"/>
      <c r="L13" s="22"/>
      <c r="M13" s="15"/>
      <c r="N13" s="12"/>
      <c r="O13" s="12"/>
      <c r="P13" s="13"/>
      <c r="Q13" s="14"/>
      <c r="R13" s="15"/>
    </row>
    <row r="14" spans="1:18" s="21" customFormat="1" ht="14.25" customHeight="1">
      <c r="A14" s="12"/>
      <c r="B14" s="12"/>
      <c r="C14" s="12"/>
      <c r="D14" s="80" t="s">
        <v>3177</v>
      </c>
      <c r="E14" s="81"/>
      <c r="F14" s="81"/>
      <c r="G14" s="81"/>
      <c r="H14" s="81"/>
      <c r="I14" s="81"/>
      <c r="J14" s="81"/>
      <c r="K14" s="81"/>
      <c r="L14" s="81"/>
      <c r="M14" s="81"/>
      <c r="N14" s="81"/>
      <c r="O14" s="81"/>
      <c r="P14" s="81"/>
      <c r="Q14" s="81"/>
      <c r="R14" s="81"/>
    </row>
    <row r="15" spans="1:18" s="21" customFormat="1">
      <c r="A15" s="12"/>
      <c r="B15" s="12"/>
      <c r="C15" s="12"/>
      <c r="D15" s="12"/>
      <c r="E15" s="12"/>
      <c r="F15" s="12"/>
      <c r="G15" s="7"/>
      <c r="H15" s="7"/>
      <c r="I15" s="7"/>
      <c r="J15" s="7"/>
      <c r="K15" s="22"/>
      <c r="L15" s="22"/>
      <c r="M15" s="15"/>
      <c r="N15" s="12"/>
      <c r="O15" s="12"/>
      <c r="P15" s="13"/>
      <c r="Q15" s="14"/>
      <c r="R15" s="15"/>
    </row>
    <row r="16" spans="1:18" s="21" customFormat="1" ht="13.5" customHeight="1">
      <c r="A16" s="11"/>
      <c r="B16" s="11"/>
      <c r="C16" s="11"/>
      <c r="D16" s="20" t="s">
        <v>201</v>
      </c>
      <c r="E16" s="20" t="s">
        <v>201</v>
      </c>
      <c r="F16" s="11" t="s">
        <v>182</v>
      </c>
      <c r="G16" s="11" t="s">
        <v>2630</v>
      </c>
      <c r="H16" s="20" t="s">
        <v>3178</v>
      </c>
      <c r="I16" s="11" t="s">
        <v>3179</v>
      </c>
      <c r="J16" s="98" t="s">
        <v>245</v>
      </c>
      <c r="K16" s="21" t="s">
        <v>196</v>
      </c>
      <c r="L16" s="21" t="s">
        <v>3180</v>
      </c>
      <c r="M16" s="7" t="s">
        <v>197</v>
      </c>
      <c r="N16" s="1315"/>
      <c r="O16" s="1321"/>
      <c r="P16" s="1315"/>
      <c r="Q16" s="389"/>
      <c r="R16" s="389"/>
    </row>
    <row r="17" spans="3:13" s="21" customFormat="1" ht="13.5" customHeight="1">
      <c r="C17" s="11"/>
      <c r="D17" s="20" t="s">
        <v>201</v>
      </c>
      <c r="E17" s="20" t="s">
        <v>201</v>
      </c>
      <c r="F17" s="11" t="s">
        <v>182</v>
      </c>
      <c r="G17" s="11" t="s">
        <v>221</v>
      </c>
      <c r="H17" s="20" t="s">
        <v>3178</v>
      </c>
      <c r="I17" s="11" t="s">
        <v>3179</v>
      </c>
      <c r="J17" s="98" t="s">
        <v>245</v>
      </c>
      <c r="K17" s="21" t="s">
        <v>196</v>
      </c>
      <c r="L17" s="21" t="s">
        <v>3180</v>
      </c>
      <c r="M17" s="7" t="s">
        <v>197</v>
      </c>
    </row>
    <row r="18" spans="3:13" s="21" customFormat="1" ht="13.5" customHeight="1">
      <c r="C18" s="11"/>
      <c r="D18" s="20" t="s">
        <v>201</v>
      </c>
      <c r="E18" s="20" t="s">
        <v>201</v>
      </c>
      <c r="F18" s="11" t="s">
        <v>182</v>
      </c>
      <c r="G18" s="11" t="s">
        <v>216</v>
      </c>
      <c r="H18" s="20" t="s">
        <v>3178</v>
      </c>
      <c r="I18" s="11" t="s">
        <v>3179</v>
      </c>
      <c r="J18" s="98" t="s">
        <v>245</v>
      </c>
      <c r="K18" s="21" t="s">
        <v>196</v>
      </c>
      <c r="L18" s="21" t="s">
        <v>3180</v>
      </c>
      <c r="M18" s="7" t="s">
        <v>197</v>
      </c>
    </row>
    <row r="19" spans="3:13" s="21" customFormat="1">
      <c r="C19" s="11"/>
      <c r="D19" s="11"/>
      <c r="E19" s="11"/>
      <c r="F19" s="11"/>
      <c r="G19" s="11"/>
      <c r="H19" s="11"/>
      <c r="I19" s="11"/>
      <c r="J19" s="11"/>
      <c r="K19" s="11"/>
      <c r="L19" s="11"/>
      <c r="M19" s="11"/>
    </row>
    <row r="20" spans="3:13" s="21" customFormat="1">
      <c r="C20" s="34" t="s">
        <v>3181</v>
      </c>
      <c r="D20" s="34"/>
      <c r="E20" s="33"/>
      <c r="F20" s="33"/>
      <c r="G20" s="33"/>
      <c r="H20" s="33"/>
      <c r="I20" s="33"/>
      <c r="J20" s="33"/>
      <c r="K20" s="33"/>
      <c r="L20" s="33"/>
      <c r="M20" s="33"/>
    </row>
    <row r="21" spans="3:13" s="21" customFormat="1">
      <c r="C21" s="12"/>
      <c r="D21" s="12"/>
      <c r="E21" s="12"/>
      <c r="F21" s="12"/>
      <c r="G21" s="7"/>
      <c r="H21" s="7"/>
      <c r="I21" s="7"/>
      <c r="J21" s="7"/>
      <c r="K21" s="22"/>
      <c r="L21" s="22"/>
      <c r="M21" s="15"/>
    </row>
    <row r="22" spans="3:13" s="21" customFormat="1" ht="13.5" customHeight="1">
      <c r="C22" s="11"/>
      <c r="D22" s="20" t="s">
        <v>201</v>
      </c>
      <c r="E22" s="20" t="s">
        <v>201</v>
      </c>
      <c r="F22" s="11" t="s">
        <v>182</v>
      </c>
      <c r="G22" s="11" t="s">
        <v>2630</v>
      </c>
      <c r="H22" s="20" t="s">
        <v>3182</v>
      </c>
      <c r="I22" s="11"/>
      <c r="J22" s="98" t="s">
        <v>245</v>
      </c>
      <c r="K22" s="21" t="s">
        <v>196</v>
      </c>
      <c r="L22" s="21" t="s">
        <v>3183</v>
      </c>
      <c r="M22" s="7" t="s">
        <v>197</v>
      </c>
    </row>
    <row r="23" spans="3:13" s="21" customFormat="1" ht="13.5" customHeight="1">
      <c r="C23" s="11"/>
      <c r="D23" s="20" t="s">
        <v>201</v>
      </c>
      <c r="E23" s="20" t="s">
        <v>201</v>
      </c>
      <c r="F23" s="11" t="s">
        <v>182</v>
      </c>
      <c r="G23" s="11" t="s">
        <v>221</v>
      </c>
      <c r="H23" s="20" t="s">
        <v>3182</v>
      </c>
      <c r="I23" s="11"/>
      <c r="J23" s="98" t="s">
        <v>245</v>
      </c>
      <c r="K23" s="21" t="s">
        <v>196</v>
      </c>
      <c r="L23" s="21" t="s">
        <v>3183</v>
      </c>
      <c r="M23" s="7" t="s">
        <v>197</v>
      </c>
    </row>
    <row r="24" spans="3:13" s="21" customFormat="1" ht="13.5" customHeight="1">
      <c r="C24" s="11"/>
      <c r="D24" s="20" t="s">
        <v>201</v>
      </c>
      <c r="E24" s="20" t="s">
        <v>201</v>
      </c>
      <c r="F24" s="11" t="s">
        <v>182</v>
      </c>
      <c r="G24" s="11" t="s">
        <v>216</v>
      </c>
      <c r="H24" s="20" t="s">
        <v>3182</v>
      </c>
      <c r="I24" s="11"/>
      <c r="J24" s="98" t="s">
        <v>245</v>
      </c>
      <c r="K24" s="21" t="s">
        <v>196</v>
      </c>
      <c r="L24" s="21" t="s">
        <v>3183</v>
      </c>
      <c r="M24" s="7" t="s">
        <v>197</v>
      </c>
    </row>
    <row r="25" spans="3:13" s="21" customFormat="1">
      <c r="C25" s="11"/>
      <c r="D25" s="11"/>
      <c r="E25" s="11"/>
      <c r="F25" s="11"/>
      <c r="G25" s="11"/>
      <c r="H25" s="11"/>
      <c r="I25" s="11"/>
      <c r="J25" s="11"/>
      <c r="K25" s="11"/>
      <c r="L25" s="11"/>
      <c r="M25" s="11"/>
    </row>
    <row r="26" spans="3:13" s="21" customFormat="1">
      <c r="C26" s="34" t="s">
        <v>3184</v>
      </c>
      <c r="D26" s="34"/>
      <c r="E26" s="33"/>
      <c r="F26" s="33"/>
      <c r="G26" s="33"/>
      <c r="H26" s="33"/>
      <c r="I26" s="33"/>
      <c r="J26" s="33"/>
      <c r="K26" s="33"/>
      <c r="L26" s="33"/>
      <c r="M26" s="33"/>
    </row>
    <row r="27" spans="3:13" s="21" customFormat="1">
      <c r="C27" s="12"/>
      <c r="D27" s="12"/>
      <c r="E27" s="12"/>
      <c r="F27" s="12"/>
      <c r="G27" s="7"/>
      <c r="H27" s="7"/>
      <c r="I27" s="7"/>
      <c r="J27" s="7"/>
      <c r="K27" s="22"/>
      <c r="L27" s="22"/>
      <c r="M27" s="15"/>
    </row>
    <row r="28" spans="3:13" s="21" customFormat="1" ht="13.5" customHeight="1">
      <c r="C28" s="11"/>
      <c r="D28" s="20" t="s">
        <v>201</v>
      </c>
      <c r="E28" s="20" t="s">
        <v>201</v>
      </c>
      <c r="F28" s="11" t="s">
        <v>182</v>
      </c>
      <c r="G28" s="11" t="s">
        <v>3185</v>
      </c>
      <c r="H28" s="20" t="s">
        <v>3186</v>
      </c>
      <c r="I28" s="11"/>
      <c r="J28" s="98" t="s">
        <v>245</v>
      </c>
      <c r="K28" s="21" t="s">
        <v>196</v>
      </c>
      <c r="L28" s="21" t="s">
        <v>3187</v>
      </c>
      <c r="M28" s="7" t="s">
        <v>207</v>
      </c>
    </row>
    <row r="29" spans="3:13" s="21" customFormat="1" ht="13.5" customHeight="1">
      <c r="C29" s="11"/>
      <c r="D29" s="20" t="s">
        <v>201</v>
      </c>
      <c r="E29" s="20" t="s">
        <v>201</v>
      </c>
      <c r="F29" s="11" t="s">
        <v>182</v>
      </c>
      <c r="G29" s="11" t="s">
        <v>3188</v>
      </c>
      <c r="H29" s="20" t="s">
        <v>3186</v>
      </c>
      <c r="I29" s="11"/>
      <c r="J29" s="98" t="s">
        <v>245</v>
      </c>
      <c r="K29" s="21" t="s">
        <v>196</v>
      </c>
      <c r="L29" s="21" t="s">
        <v>3187</v>
      </c>
      <c r="M29" s="7" t="s">
        <v>207</v>
      </c>
    </row>
    <row r="30" spans="3:13" s="21" customFormat="1" ht="13.5" customHeight="1">
      <c r="C30" s="11"/>
      <c r="D30" s="20" t="s">
        <v>201</v>
      </c>
      <c r="E30" s="20" t="s">
        <v>201</v>
      </c>
      <c r="F30" s="11" t="s">
        <v>182</v>
      </c>
      <c r="G30" s="11" t="s">
        <v>3189</v>
      </c>
      <c r="H30" s="20" t="s">
        <v>3186</v>
      </c>
      <c r="I30" s="11"/>
      <c r="J30" s="98" t="s">
        <v>245</v>
      </c>
      <c r="K30" s="21" t="s">
        <v>196</v>
      </c>
      <c r="L30" s="21" t="s">
        <v>3187</v>
      </c>
      <c r="M30" s="7" t="s">
        <v>1692</v>
      </c>
    </row>
    <row r="31" spans="3:13" s="21" customFormat="1">
      <c r="C31" s="11"/>
      <c r="D31" s="11"/>
      <c r="E31" s="11"/>
      <c r="F31" s="11"/>
      <c r="G31" s="11"/>
      <c r="H31" s="11"/>
      <c r="I31" s="11"/>
      <c r="J31" s="11"/>
      <c r="K31" s="11"/>
      <c r="L31" s="11"/>
      <c r="M31" s="11"/>
    </row>
    <row r="32" spans="3:13" s="21" customFormat="1">
      <c r="C32" s="34" t="s">
        <v>3190</v>
      </c>
      <c r="D32" s="34"/>
      <c r="E32" s="33"/>
      <c r="F32" s="33"/>
      <c r="G32" s="33"/>
      <c r="H32" s="33"/>
      <c r="I32" s="33"/>
      <c r="J32" s="33"/>
      <c r="K32" s="33"/>
      <c r="L32" s="33"/>
      <c r="M32" s="33"/>
    </row>
    <row r="34" spans="2:13" s="21" customFormat="1" ht="13.5" customHeight="1">
      <c r="B34" s="11"/>
      <c r="C34" s="11"/>
      <c r="D34" s="20" t="s">
        <v>201</v>
      </c>
      <c r="E34" s="20" t="s">
        <v>201</v>
      </c>
      <c r="F34" s="11" t="s">
        <v>182</v>
      </c>
      <c r="G34" s="11" t="s">
        <v>2630</v>
      </c>
      <c r="H34" s="20"/>
      <c r="I34" s="11"/>
      <c r="J34" s="98" t="s">
        <v>245</v>
      </c>
      <c r="K34" s="21" t="s">
        <v>196</v>
      </c>
      <c r="L34" s="21" t="s">
        <v>2991</v>
      </c>
      <c r="M34" s="7" t="s">
        <v>207</v>
      </c>
    </row>
    <row r="35" spans="2:13" s="21" customFormat="1" ht="13.5" customHeight="1">
      <c r="B35" s="11"/>
      <c r="C35" s="11"/>
      <c r="D35" s="20" t="s">
        <v>201</v>
      </c>
      <c r="E35" s="20" t="s">
        <v>201</v>
      </c>
      <c r="F35" s="11" t="s">
        <v>182</v>
      </c>
      <c r="G35" s="11" t="s">
        <v>221</v>
      </c>
      <c r="H35" s="20"/>
      <c r="I35" s="11"/>
      <c r="J35" s="98" t="s">
        <v>245</v>
      </c>
      <c r="K35" s="21" t="s">
        <v>196</v>
      </c>
      <c r="L35" s="21" t="s">
        <v>2991</v>
      </c>
      <c r="M35" s="7" t="s">
        <v>207</v>
      </c>
    </row>
    <row r="36" spans="2:13" s="21" customFormat="1" ht="13.5" customHeight="1">
      <c r="B36" s="11"/>
      <c r="C36" s="11"/>
      <c r="D36" s="20" t="s">
        <v>201</v>
      </c>
      <c r="E36" s="20" t="s">
        <v>201</v>
      </c>
      <c r="F36" s="11" t="s">
        <v>182</v>
      </c>
      <c r="G36" s="11" t="s">
        <v>216</v>
      </c>
      <c r="H36" s="20"/>
      <c r="I36" s="11"/>
      <c r="J36" s="98" t="s">
        <v>245</v>
      </c>
      <c r="K36" s="21" t="s">
        <v>196</v>
      </c>
      <c r="L36" s="21" t="s">
        <v>2991</v>
      </c>
      <c r="M36" s="7" t="s">
        <v>207</v>
      </c>
    </row>
    <row r="37" spans="2:13" s="21" customFormat="1">
      <c r="B37" s="11"/>
      <c r="C37" s="11"/>
      <c r="D37" s="11"/>
      <c r="E37" s="11"/>
      <c r="F37" s="11"/>
      <c r="G37" s="11"/>
      <c r="H37" s="11"/>
      <c r="I37" s="11"/>
      <c r="J37" s="11"/>
      <c r="K37" s="11"/>
      <c r="L37" s="11"/>
      <c r="M37" s="11"/>
    </row>
    <row r="38" spans="2:13" s="21" customFormat="1" ht="18">
      <c r="B38" s="28" t="s">
        <v>1553</v>
      </c>
      <c r="C38" s="27"/>
      <c r="D38" s="27"/>
      <c r="E38" s="27"/>
      <c r="F38" s="27"/>
      <c r="G38" s="27"/>
      <c r="H38" s="27"/>
      <c r="I38" s="27"/>
      <c r="J38" s="27"/>
      <c r="K38" s="27"/>
      <c r="L38" s="27"/>
      <c r="M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7" id="{3ADAE48D-235C-43B2-8239-DA4682C5CD26}">
            <xm:f>Cover!$E$15&lt;&gt;N$6</xm:f>
            <x14:dxf>
              <fill>
                <patternFill>
                  <bgColor theme="0" tint="-0.24994659260841701"/>
                </patternFill>
              </fill>
            </x14:dxf>
          </x14:cfRule>
          <x14:cfRule type="expression" priority="8" id="{6C0FC485-BE63-4E15-8B39-37F1AD844764}">
            <xm:f>Cover!$E$15=N$6</xm:f>
            <x14:dxf>
              <fill>
                <patternFill>
                  <bgColor theme="7" tint="0.59996337778862885"/>
                </patternFill>
              </fill>
            </x14:dxf>
          </x14:cfRule>
          <xm:sqref>N16:R18</xm:sqref>
        </x14:conditionalFormatting>
        <x14:conditionalFormatting xmlns:xm="http://schemas.microsoft.com/office/excel/2006/main">
          <x14:cfRule type="expression" priority="5" id="{AE886AE1-B8A5-42CE-B928-890C9B40AC0C}">
            <xm:f>Cover!$E$15&lt;&gt;N$6</xm:f>
            <x14:dxf>
              <fill>
                <patternFill>
                  <bgColor theme="0" tint="-0.24994659260841701"/>
                </patternFill>
              </fill>
            </x14:dxf>
          </x14:cfRule>
          <x14:cfRule type="expression" priority="6" id="{9B16D91F-319D-4671-99F2-BE7E671EE92C}">
            <xm:f>Cover!$E$15=N$6</xm:f>
            <x14:dxf>
              <fill>
                <patternFill>
                  <bgColor theme="7" tint="0.59996337778862885"/>
                </patternFill>
              </fill>
            </x14:dxf>
          </x14:cfRule>
          <xm:sqref>N22:R24</xm:sqref>
        </x14:conditionalFormatting>
        <x14:conditionalFormatting xmlns:xm="http://schemas.microsoft.com/office/excel/2006/main">
          <x14:cfRule type="expression" priority="3" id="{3B7B761D-B6F6-4E46-A64A-54A94133A74E}">
            <xm:f>Cover!$E$15&lt;&gt;N$6</xm:f>
            <x14:dxf>
              <fill>
                <patternFill>
                  <bgColor theme="0" tint="-0.24994659260841701"/>
                </patternFill>
              </fill>
            </x14:dxf>
          </x14:cfRule>
          <x14:cfRule type="expression" priority="4" id="{4BEF3FC3-4841-4AAC-95F5-10654F86B466}">
            <xm:f>Cover!$E$15=N$6</xm:f>
            <x14:dxf>
              <fill>
                <patternFill>
                  <bgColor theme="7" tint="0.59996337778862885"/>
                </patternFill>
              </fill>
            </x14:dxf>
          </x14:cfRule>
          <xm:sqref>N28:R30</xm:sqref>
        </x14:conditionalFormatting>
        <x14:conditionalFormatting xmlns:xm="http://schemas.microsoft.com/office/excel/2006/main">
          <x14:cfRule type="expression" priority="1" id="{FB0E708C-7A76-4E57-AA2B-8E62AAAFC7A0}">
            <xm:f>Cover!$E$15&lt;&gt;N$6</xm:f>
            <x14:dxf>
              <fill>
                <patternFill>
                  <bgColor theme="0" tint="-0.24994659260841701"/>
                </patternFill>
              </fill>
            </x14:dxf>
          </x14:cfRule>
          <x14:cfRule type="expression" priority="2" id="{0D7966C3-5098-43E5-8B15-CB052C7B5C3A}">
            <xm:f>Cover!$E$15=N$6</xm:f>
            <x14:dxf>
              <fill>
                <patternFill>
                  <bgColor theme="7" tint="0.59996337778862885"/>
                </patternFill>
              </fill>
            </x14:dxf>
          </x14:cfRule>
          <xm:sqref>N34:R36</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39980-4E9F-42BB-B0F0-79ABCC1AFF24}">
  <sheetPr codeName="Sheet29">
    <tabColor theme="9"/>
    <pageSetUpPr autoPageBreaks="0"/>
  </sheetPr>
  <dimension ref="A1:BK236"/>
  <sheetViews>
    <sheetView zoomScale="40" zoomScaleNormal="40" workbookViewId="0">
      <pane ySplit="6" topLeftCell="A7" activePane="bottomLeft" state="frozen"/>
      <selection activeCell="G59" sqref="G59"/>
      <selection pane="bottomLeft" activeCell="A236" sqref="A236"/>
    </sheetView>
  </sheetViews>
  <sheetFormatPr defaultColWidth="0" defaultRowHeight="14"/>
  <cols>
    <col min="1" max="1" width="14.453125" style="11" customWidth="1"/>
    <col min="2" max="3" width="1.54296875" style="11" customWidth="1"/>
    <col min="4" max="4" width="23.453125" style="11" bestFit="1" customWidth="1"/>
    <col min="5" max="5" width="24" style="11" bestFit="1" customWidth="1"/>
    <col min="6" max="6" width="17.453125" style="11" customWidth="1"/>
    <col min="7" max="7" width="18.453125" style="11" customWidth="1"/>
    <col min="8" max="8" width="31.453125" style="11" bestFit="1" customWidth="1"/>
    <col min="9" max="9" width="14.453125" style="384" bestFit="1" customWidth="1"/>
    <col min="10" max="10" width="38.54296875" style="11" bestFit="1" customWidth="1"/>
    <col min="11" max="11" width="19.453125" style="11" bestFit="1" customWidth="1"/>
    <col min="12" max="12" width="14.453125" style="11" bestFit="1" customWidth="1"/>
    <col min="13" max="13" width="44.453125" style="11" bestFit="1" customWidth="1"/>
    <col min="14" max="14" width="14" style="11" bestFit="1" customWidth="1"/>
    <col min="15" max="15" width="10.453125" style="11" customWidth="1"/>
    <col min="16" max="16" width="9.453125" style="11" customWidth="1"/>
    <col min="17" max="17" width="5.453125" style="11" bestFit="1" customWidth="1"/>
    <col min="18" max="22" width="18.453125" style="11" customWidth="1"/>
    <col min="23" max="28" width="1.54296875" style="11" customWidth="1"/>
    <col min="29" max="63" width="18.453125" style="11" hidden="1" customWidth="1"/>
    <col min="64" max="16384" width="14" style="11" hidden="1"/>
  </cols>
  <sheetData>
    <row r="1" spans="1:22" s="2" customFormat="1" ht="25">
      <c r="A1" s="62" t="s">
        <v>1365</v>
      </c>
      <c r="B1" s="3"/>
      <c r="G1" s="4" t="s">
        <v>1</v>
      </c>
      <c r="H1" s="4"/>
      <c r="I1" s="376"/>
      <c r="J1" s="4"/>
      <c r="K1" s="4"/>
      <c r="L1" s="4"/>
      <c r="M1" s="4"/>
      <c r="T1" s="3"/>
    </row>
    <row r="2" spans="1:22" s="2" customFormat="1" ht="25">
      <c r="A2" s="4" t="str">
        <f>Cover!$E$13</f>
        <v>Master</v>
      </c>
      <c r="B2" s="3"/>
      <c r="I2" s="377"/>
    </row>
    <row r="3" spans="1:22" s="2" customFormat="1" ht="25">
      <c r="A3" s="4">
        <f>Cover!$E$15</f>
        <v>2025</v>
      </c>
      <c r="B3" s="4"/>
      <c r="C3" s="4"/>
      <c r="D3" s="4"/>
      <c r="I3" s="377"/>
    </row>
    <row r="4" spans="1:22" s="5" customFormat="1" ht="25.5" thickBot="1">
      <c r="A4" s="1302" t="s">
        <v>606</v>
      </c>
      <c r="B4" s="6"/>
      <c r="I4" s="378"/>
    </row>
    <row r="5" spans="1:22" ht="18">
      <c r="A5" s="7"/>
      <c r="B5" s="8"/>
      <c r="C5" s="8"/>
      <c r="D5" s="9"/>
      <c r="E5" s="9"/>
      <c r="F5" s="9"/>
      <c r="G5" s="10"/>
      <c r="H5" s="10"/>
      <c r="I5" s="379"/>
      <c r="J5" s="10"/>
      <c r="K5" s="10"/>
      <c r="L5" s="10"/>
      <c r="M5" s="10"/>
      <c r="N5" s="10"/>
      <c r="O5" s="10"/>
      <c r="P5" s="10"/>
      <c r="Q5" s="7"/>
      <c r="R5" s="68" t="s">
        <v>1743</v>
      </c>
      <c r="S5" s="66"/>
      <c r="T5" s="66"/>
      <c r="U5" s="66"/>
      <c r="V5" s="67"/>
    </row>
    <row r="6" spans="1:22" s="61" customFormat="1" ht="15.5">
      <c r="A6" s="21"/>
      <c r="B6" s="57"/>
      <c r="C6" s="57"/>
      <c r="D6" s="36" t="s">
        <v>164</v>
      </c>
      <c r="E6" s="36" t="s">
        <v>165</v>
      </c>
      <c r="F6" s="36" t="s">
        <v>1555</v>
      </c>
      <c r="G6" s="37" t="s">
        <v>2509</v>
      </c>
      <c r="H6" s="37" t="s">
        <v>406</v>
      </c>
      <c r="I6" s="380" t="s">
        <v>407</v>
      </c>
      <c r="J6" s="37" t="s">
        <v>408</v>
      </c>
      <c r="K6" s="37" t="s">
        <v>409</v>
      </c>
      <c r="L6" s="37" t="s">
        <v>411</v>
      </c>
      <c r="M6" s="37" t="s">
        <v>412</v>
      </c>
      <c r="N6" s="37" t="s">
        <v>174</v>
      </c>
      <c r="O6" s="37" t="s">
        <v>196</v>
      </c>
      <c r="P6" s="37" t="s">
        <v>1368</v>
      </c>
      <c r="Q6" s="37" t="s">
        <v>175</v>
      </c>
      <c r="R6" s="16">
        <v>2022</v>
      </c>
      <c r="S6" s="17">
        <v>2023</v>
      </c>
      <c r="T6" s="17">
        <v>2024</v>
      </c>
      <c r="U6" s="17">
        <v>2025</v>
      </c>
      <c r="V6" s="18">
        <v>2026</v>
      </c>
    </row>
    <row r="8" spans="1:22" s="27" customFormat="1" ht="18.75" customHeight="1">
      <c r="B8" s="437" t="s">
        <v>3191</v>
      </c>
    </row>
    <row r="9" spans="1:22" ht="7.5" customHeight="1">
      <c r="B9" s="75"/>
      <c r="I9" s="11"/>
    </row>
    <row r="10" spans="1:22" s="27" customFormat="1" ht="18">
      <c r="B10" s="28" t="s">
        <v>2512</v>
      </c>
      <c r="I10" s="381"/>
    </row>
    <row r="11" spans="1:22" s="61" customFormat="1" ht="15.5">
      <c r="A11" s="21"/>
      <c r="B11" s="57"/>
      <c r="C11" s="57"/>
      <c r="D11" s="36"/>
      <c r="E11" s="36"/>
      <c r="F11" s="36"/>
      <c r="G11" s="37"/>
      <c r="H11" s="37"/>
      <c r="I11" s="380"/>
      <c r="J11" s="37"/>
      <c r="K11" s="37"/>
      <c r="L11" s="37"/>
      <c r="M11" s="37"/>
      <c r="N11" s="37"/>
      <c r="O11" s="37"/>
      <c r="P11" s="37"/>
      <c r="Q11" s="37"/>
      <c r="R11" s="374"/>
      <c r="S11" s="374"/>
      <c r="T11" s="374"/>
      <c r="U11" s="374"/>
      <c r="V11" s="374"/>
    </row>
    <row r="12" spans="1:22" ht="14.25" customHeight="1">
      <c r="A12" s="402" t="s">
        <v>2514</v>
      </c>
      <c r="B12" s="8"/>
      <c r="C12" s="8"/>
      <c r="D12" s="20" t="s">
        <v>201</v>
      </c>
      <c r="E12" s="20" t="s">
        <v>201</v>
      </c>
      <c r="F12" s="20" t="s">
        <v>194</v>
      </c>
      <c r="G12" s="98" t="s">
        <v>183</v>
      </c>
      <c r="H12" s="98"/>
      <c r="I12" s="382"/>
      <c r="J12" s="98"/>
      <c r="K12" s="98"/>
      <c r="L12" s="20"/>
      <c r="M12" s="20"/>
      <c r="N12" s="21" t="s">
        <v>184</v>
      </c>
      <c r="O12" s="21"/>
      <c r="P12" s="21" t="s">
        <v>1374</v>
      </c>
      <c r="Q12" s="7" t="s">
        <v>185</v>
      </c>
      <c r="R12" s="1118">
        <f t="shared" ref="R12:V18" si="0">SUMIF($G$39:$G$76,$G12,R$39:R$76)</f>
        <v>0</v>
      </c>
      <c r="S12" s="1118">
        <f t="shared" si="0"/>
        <v>0</v>
      </c>
      <c r="T12" s="1118">
        <f t="shared" si="0"/>
        <v>0</v>
      </c>
      <c r="U12" s="1118">
        <f t="shared" si="0"/>
        <v>0</v>
      </c>
      <c r="V12" s="1118">
        <f t="shared" si="0"/>
        <v>0</v>
      </c>
    </row>
    <row r="13" spans="1:22" ht="14.25" customHeight="1">
      <c r="A13" s="402" t="s">
        <v>2514</v>
      </c>
      <c r="B13" s="8"/>
      <c r="C13" s="8"/>
      <c r="D13" s="20" t="s">
        <v>201</v>
      </c>
      <c r="E13" s="20" t="s">
        <v>201</v>
      </c>
      <c r="F13" s="20" t="s">
        <v>194</v>
      </c>
      <c r="G13" s="98" t="s">
        <v>195</v>
      </c>
      <c r="H13" s="98"/>
      <c r="I13" s="382"/>
      <c r="J13" s="98"/>
      <c r="K13" s="98"/>
      <c r="L13" s="20"/>
      <c r="M13" s="20"/>
      <c r="N13" s="21" t="s">
        <v>184</v>
      </c>
      <c r="O13" s="21"/>
      <c r="P13" s="21" t="s">
        <v>1374</v>
      </c>
      <c r="Q13" s="7" t="s">
        <v>185</v>
      </c>
      <c r="R13" s="1118">
        <f t="shared" si="0"/>
        <v>0</v>
      </c>
      <c r="S13" s="1118">
        <f t="shared" si="0"/>
        <v>0</v>
      </c>
      <c r="T13" s="1118">
        <f t="shared" si="0"/>
        <v>0</v>
      </c>
      <c r="U13" s="1118">
        <f t="shared" si="0"/>
        <v>0</v>
      </c>
      <c r="V13" s="1118">
        <f t="shared" si="0"/>
        <v>0</v>
      </c>
    </row>
    <row r="14" spans="1:22" ht="14.25" customHeight="1">
      <c r="A14" s="402" t="s">
        <v>2514</v>
      </c>
      <c r="B14" s="8"/>
      <c r="C14" s="8"/>
      <c r="D14" s="20" t="s">
        <v>201</v>
      </c>
      <c r="E14" s="20" t="s">
        <v>201</v>
      </c>
      <c r="F14" s="20" t="s">
        <v>194</v>
      </c>
      <c r="G14" s="98" t="s">
        <v>205</v>
      </c>
      <c r="H14" s="98"/>
      <c r="I14" s="382"/>
      <c r="J14" s="98"/>
      <c r="K14" s="98"/>
      <c r="L14" s="20"/>
      <c r="M14" s="20"/>
      <c r="N14" s="21" t="s">
        <v>184</v>
      </c>
      <c r="O14" s="21"/>
      <c r="P14" s="21" t="s">
        <v>1374</v>
      </c>
      <c r="Q14" s="7" t="s">
        <v>185</v>
      </c>
      <c r="R14" s="1118">
        <f t="shared" si="0"/>
        <v>0</v>
      </c>
      <c r="S14" s="1118">
        <f t="shared" si="0"/>
        <v>0</v>
      </c>
      <c r="T14" s="1118">
        <f t="shared" si="0"/>
        <v>0</v>
      </c>
      <c r="U14" s="1118">
        <f t="shared" si="0"/>
        <v>0</v>
      </c>
      <c r="V14" s="1118">
        <f t="shared" si="0"/>
        <v>0</v>
      </c>
    </row>
    <row r="15" spans="1:22" ht="14.25" customHeight="1">
      <c r="A15" s="402" t="s">
        <v>2514</v>
      </c>
      <c r="B15" s="8"/>
      <c r="C15" s="8"/>
      <c r="D15" s="20" t="s">
        <v>201</v>
      </c>
      <c r="E15" s="20" t="s">
        <v>201</v>
      </c>
      <c r="F15" s="20" t="s">
        <v>194</v>
      </c>
      <c r="G15" s="98" t="s">
        <v>212</v>
      </c>
      <c r="H15" s="98"/>
      <c r="I15" s="382"/>
      <c r="J15" s="98"/>
      <c r="K15" s="98"/>
      <c r="L15" s="20"/>
      <c r="M15" s="20"/>
      <c r="N15" s="21" t="s">
        <v>184</v>
      </c>
      <c r="O15" s="21"/>
      <c r="P15" s="21" t="s">
        <v>1374</v>
      </c>
      <c r="Q15" s="7" t="s">
        <v>185</v>
      </c>
      <c r="R15" s="1118">
        <f t="shared" si="0"/>
        <v>0</v>
      </c>
      <c r="S15" s="1118">
        <f t="shared" si="0"/>
        <v>0</v>
      </c>
      <c r="T15" s="1118">
        <f t="shared" si="0"/>
        <v>0</v>
      </c>
      <c r="U15" s="1118">
        <f t="shared" si="0"/>
        <v>0</v>
      </c>
      <c r="V15" s="1118">
        <f t="shared" si="0"/>
        <v>0</v>
      </c>
    </row>
    <row r="16" spans="1:22" ht="14.25" customHeight="1">
      <c r="A16" s="402" t="s">
        <v>2514</v>
      </c>
      <c r="B16" s="8"/>
      <c r="C16" s="8"/>
      <c r="D16" s="20" t="s">
        <v>201</v>
      </c>
      <c r="E16" s="20" t="s">
        <v>201</v>
      </c>
      <c r="F16" s="20" t="s">
        <v>194</v>
      </c>
      <c r="G16" s="98" t="s">
        <v>466</v>
      </c>
      <c r="H16" s="98"/>
      <c r="I16" s="382"/>
      <c r="J16" s="98"/>
      <c r="K16" s="98"/>
      <c r="L16" s="20"/>
      <c r="M16" s="20"/>
      <c r="N16" s="21" t="s">
        <v>184</v>
      </c>
      <c r="O16" s="21"/>
      <c r="P16" s="21" t="s">
        <v>1374</v>
      </c>
      <c r="Q16" s="7" t="s">
        <v>185</v>
      </c>
      <c r="R16" s="1118">
        <f t="shared" si="0"/>
        <v>0</v>
      </c>
      <c r="S16" s="1118">
        <f t="shared" si="0"/>
        <v>0</v>
      </c>
      <c r="T16" s="1118">
        <f t="shared" si="0"/>
        <v>0</v>
      </c>
      <c r="U16" s="1118">
        <f t="shared" si="0"/>
        <v>0</v>
      </c>
      <c r="V16" s="1118">
        <f t="shared" si="0"/>
        <v>0</v>
      </c>
    </row>
    <row r="17" spans="1:22" ht="14.25" customHeight="1">
      <c r="A17" s="402" t="s">
        <v>2514</v>
      </c>
      <c r="B17" s="8"/>
      <c r="C17" s="8"/>
      <c r="D17" s="20" t="s">
        <v>201</v>
      </c>
      <c r="E17" s="20" t="s">
        <v>201</v>
      </c>
      <c r="F17" s="20" t="s">
        <v>194</v>
      </c>
      <c r="G17" s="98" t="s">
        <v>221</v>
      </c>
      <c r="H17" s="98"/>
      <c r="I17" s="385"/>
      <c r="J17" s="98"/>
      <c r="K17" s="98"/>
      <c r="L17" s="20"/>
      <c r="M17" s="20"/>
      <c r="N17" s="21" t="s">
        <v>184</v>
      </c>
      <c r="O17" s="21"/>
      <c r="P17" s="21" t="s">
        <v>1374</v>
      </c>
      <c r="Q17" s="7" t="s">
        <v>185</v>
      </c>
      <c r="R17" s="1118">
        <f t="shared" si="0"/>
        <v>0</v>
      </c>
      <c r="S17" s="1118">
        <f t="shared" si="0"/>
        <v>0</v>
      </c>
      <c r="T17" s="1118">
        <f t="shared" si="0"/>
        <v>0</v>
      </c>
      <c r="U17" s="1118">
        <f t="shared" si="0"/>
        <v>0</v>
      </c>
      <c r="V17" s="1118">
        <f t="shared" si="0"/>
        <v>0</v>
      </c>
    </row>
    <row r="18" spans="1:22" ht="14.25" customHeight="1">
      <c r="A18" s="402" t="s">
        <v>2514</v>
      </c>
      <c r="B18" s="8"/>
      <c r="C18" s="8"/>
      <c r="D18" s="20" t="s">
        <v>201</v>
      </c>
      <c r="E18" s="20" t="s">
        <v>201</v>
      </c>
      <c r="F18" s="20" t="s">
        <v>194</v>
      </c>
      <c r="G18" s="98" t="s">
        <v>216</v>
      </c>
      <c r="H18" s="98"/>
      <c r="I18" s="382"/>
      <c r="J18" s="98"/>
      <c r="K18" s="98"/>
      <c r="L18" s="20"/>
      <c r="M18" s="20"/>
      <c r="N18" s="21" t="s">
        <v>184</v>
      </c>
      <c r="O18" s="21"/>
      <c r="P18" s="21" t="s">
        <v>1374</v>
      </c>
      <c r="Q18" s="7" t="s">
        <v>185</v>
      </c>
      <c r="R18" s="1118">
        <f t="shared" si="0"/>
        <v>0</v>
      </c>
      <c r="S18" s="1118">
        <f t="shared" si="0"/>
        <v>0</v>
      </c>
      <c r="T18" s="1118">
        <f t="shared" si="0"/>
        <v>0</v>
      </c>
      <c r="U18" s="1118">
        <f t="shared" si="0"/>
        <v>0</v>
      </c>
      <c r="V18" s="1118">
        <f t="shared" si="0"/>
        <v>0</v>
      </c>
    </row>
    <row r="19" spans="1:22" ht="14.25" customHeight="1">
      <c r="A19" s="402" t="s">
        <v>2514</v>
      </c>
      <c r="B19" s="8"/>
      <c r="C19" s="8"/>
      <c r="D19" s="20" t="s">
        <v>201</v>
      </c>
      <c r="E19" s="20" t="s">
        <v>201</v>
      </c>
      <c r="F19" s="20" t="s">
        <v>194</v>
      </c>
      <c r="G19" s="98"/>
      <c r="H19" s="98"/>
      <c r="I19" s="382"/>
      <c r="J19" s="20" t="s">
        <v>415</v>
      </c>
      <c r="K19" s="98" t="s">
        <v>3166</v>
      </c>
      <c r="L19" s="20"/>
      <c r="M19" s="20"/>
      <c r="N19" s="21" t="s">
        <v>184</v>
      </c>
      <c r="O19" s="21"/>
      <c r="P19" s="21" t="s">
        <v>1374</v>
      </c>
      <c r="Q19" s="7" t="s">
        <v>185</v>
      </c>
      <c r="R19" s="1118">
        <f t="shared" ref="R19:V20" si="1">SUMIFS(R$81:R$101,$J$81:$J$101,$J19,$K$81:$K$101,$K19)</f>
        <v>0</v>
      </c>
      <c r="S19" s="1118">
        <f t="shared" si="1"/>
        <v>0</v>
      </c>
      <c r="T19" s="1118">
        <f t="shared" si="1"/>
        <v>0</v>
      </c>
      <c r="U19" s="1118">
        <f t="shared" si="1"/>
        <v>0</v>
      </c>
      <c r="V19" s="1118">
        <f t="shared" si="1"/>
        <v>0</v>
      </c>
    </row>
    <row r="20" spans="1:22" ht="14.25" customHeight="1">
      <c r="A20" s="402" t="s">
        <v>2514</v>
      </c>
      <c r="B20" s="8"/>
      <c r="C20" s="8"/>
      <c r="D20" s="20" t="s">
        <v>201</v>
      </c>
      <c r="E20" s="20" t="s">
        <v>201</v>
      </c>
      <c r="F20" s="20" t="s">
        <v>194</v>
      </c>
      <c r="G20" s="98"/>
      <c r="H20" s="98"/>
      <c r="I20" s="382"/>
      <c r="J20" s="20" t="s">
        <v>415</v>
      </c>
      <c r="K20" s="98" t="s">
        <v>463</v>
      </c>
      <c r="L20" s="20"/>
      <c r="M20" s="20"/>
      <c r="N20" s="21" t="s">
        <v>184</v>
      </c>
      <c r="O20" s="21"/>
      <c r="P20" s="21" t="s">
        <v>1374</v>
      </c>
      <c r="Q20" s="7" t="s">
        <v>185</v>
      </c>
      <c r="R20" s="1118">
        <f t="shared" si="1"/>
        <v>0</v>
      </c>
      <c r="S20" s="1118">
        <f t="shared" si="1"/>
        <v>0</v>
      </c>
      <c r="T20" s="1118">
        <f t="shared" si="1"/>
        <v>0</v>
      </c>
      <c r="U20" s="1118">
        <f t="shared" si="1"/>
        <v>0</v>
      </c>
      <c r="V20" s="1118">
        <f t="shared" si="1"/>
        <v>0</v>
      </c>
    </row>
    <row r="21" spans="1:22" ht="14.25" customHeight="1">
      <c r="A21" s="402" t="s">
        <v>2514</v>
      </c>
      <c r="B21" s="30"/>
      <c r="C21" s="30"/>
      <c r="D21" s="20" t="s">
        <v>201</v>
      </c>
      <c r="E21" s="20" t="s">
        <v>201</v>
      </c>
      <c r="F21" s="20" t="s">
        <v>194</v>
      </c>
      <c r="G21" s="98" t="s">
        <v>216</v>
      </c>
      <c r="H21" s="98"/>
      <c r="I21" s="382"/>
      <c r="J21" s="11" t="s">
        <v>3109</v>
      </c>
      <c r="K21" s="98"/>
      <c r="L21" s="20"/>
      <c r="M21" s="20"/>
      <c r="N21" s="21" t="s">
        <v>184</v>
      </c>
      <c r="O21" s="21"/>
      <c r="P21" s="21" t="s">
        <v>1374</v>
      </c>
      <c r="Q21" s="7" t="s">
        <v>185</v>
      </c>
      <c r="R21" s="1118">
        <f>SUMIF($G$107:$G$121,$G21,R$107:R$121)</f>
        <v>0</v>
      </c>
      <c r="S21" s="1118">
        <f>SUMIF($G$107:$G$121,$G21,S$107:S$121)</f>
        <v>0</v>
      </c>
      <c r="T21" s="1118">
        <f t="shared" ref="T21:V21" si="2">SUMIF($G$107:$G$121,$G21,T$107:T$121)</f>
        <v>0</v>
      </c>
      <c r="U21" s="1118">
        <f t="shared" si="2"/>
        <v>0</v>
      </c>
      <c r="V21" s="1118">
        <f t="shared" si="2"/>
        <v>0</v>
      </c>
    </row>
    <row r="22" spans="1:22" s="29" customFormat="1">
      <c r="A22" s="402" t="s">
        <v>2514</v>
      </c>
      <c r="D22" s="9" t="s">
        <v>201</v>
      </c>
      <c r="E22" s="9" t="s">
        <v>201</v>
      </c>
      <c r="F22" s="9" t="s">
        <v>2608</v>
      </c>
      <c r="G22" s="11"/>
      <c r="I22" s="383"/>
      <c r="N22" s="351" t="s">
        <v>184</v>
      </c>
      <c r="O22" s="351"/>
      <c r="P22" s="116" t="s">
        <v>1374</v>
      </c>
      <c r="Q22" s="364" t="s">
        <v>185</v>
      </c>
      <c r="R22" s="1120">
        <f>SUM(R12:R21)</f>
        <v>0</v>
      </c>
      <c r="S22" s="1120">
        <f>SUM(S12:S21)</f>
        <v>0</v>
      </c>
      <c r="T22" s="1120">
        <f>SUM(T12:T21)</f>
        <v>0</v>
      </c>
      <c r="U22" s="1120">
        <f>SUM(U12:U21)</f>
        <v>0</v>
      </c>
      <c r="V22" s="1120">
        <f>SUM(V12:V21)</f>
        <v>0</v>
      </c>
    </row>
    <row r="23" spans="1:22" s="29" customFormat="1">
      <c r="A23" s="402"/>
      <c r="D23" s="9"/>
      <c r="E23" s="9"/>
      <c r="F23" s="9"/>
      <c r="G23" s="11"/>
      <c r="I23" s="383"/>
      <c r="N23" s="351"/>
      <c r="O23" s="351"/>
      <c r="P23" s="116"/>
      <c r="Q23" s="364"/>
      <c r="R23" s="374"/>
      <c r="S23" s="374"/>
      <c r="T23" s="374"/>
      <c r="U23" s="374"/>
      <c r="V23" s="374"/>
    </row>
    <row r="24" spans="1:22" ht="14.25" customHeight="1">
      <c r="A24" s="402" t="s">
        <v>2514</v>
      </c>
      <c r="B24" s="8"/>
      <c r="C24" s="8"/>
      <c r="D24" s="20" t="s">
        <v>201</v>
      </c>
      <c r="E24" s="20" t="s">
        <v>201</v>
      </c>
      <c r="F24" s="20" t="s">
        <v>194</v>
      </c>
      <c r="G24" s="98" t="s">
        <v>183</v>
      </c>
      <c r="H24" s="98"/>
      <c r="I24" s="382"/>
      <c r="J24" s="98"/>
      <c r="K24" s="98"/>
      <c r="L24" s="20"/>
      <c r="M24" s="20"/>
      <c r="N24" s="21" t="s">
        <v>196</v>
      </c>
      <c r="O24" s="21"/>
      <c r="P24" s="21"/>
      <c r="Q24" s="7" t="s">
        <v>197</v>
      </c>
      <c r="R24" s="354">
        <f t="shared" ref="R24:V30" si="3">SUMIF($G$127:$G$163,$G24,R$127:R$163)</f>
        <v>0</v>
      </c>
      <c r="S24" s="354">
        <f t="shared" si="3"/>
        <v>0</v>
      </c>
      <c r="T24" s="354">
        <f t="shared" si="3"/>
        <v>0</v>
      </c>
      <c r="U24" s="354">
        <f t="shared" si="3"/>
        <v>0</v>
      </c>
      <c r="V24" s="354">
        <f t="shared" si="3"/>
        <v>0</v>
      </c>
    </row>
    <row r="25" spans="1:22" ht="14.25" customHeight="1">
      <c r="A25" s="402" t="s">
        <v>2514</v>
      </c>
      <c r="B25" s="8"/>
      <c r="C25" s="8"/>
      <c r="D25" s="20" t="s">
        <v>201</v>
      </c>
      <c r="E25" s="20" t="s">
        <v>201</v>
      </c>
      <c r="F25" s="20" t="s">
        <v>194</v>
      </c>
      <c r="G25" s="98" t="s">
        <v>195</v>
      </c>
      <c r="H25" s="98"/>
      <c r="I25" s="382"/>
      <c r="J25" s="98"/>
      <c r="K25" s="98"/>
      <c r="L25" s="20"/>
      <c r="M25" s="20"/>
      <c r="N25" s="21" t="s">
        <v>196</v>
      </c>
      <c r="O25" s="21"/>
      <c r="P25" s="21"/>
      <c r="Q25" s="7" t="s">
        <v>197</v>
      </c>
      <c r="R25" s="354">
        <f t="shared" si="3"/>
        <v>0</v>
      </c>
      <c r="S25" s="354">
        <f t="shared" si="3"/>
        <v>0</v>
      </c>
      <c r="T25" s="354">
        <f t="shared" si="3"/>
        <v>0</v>
      </c>
      <c r="U25" s="354">
        <f t="shared" si="3"/>
        <v>0</v>
      </c>
      <c r="V25" s="354">
        <f t="shared" si="3"/>
        <v>0</v>
      </c>
    </row>
    <row r="26" spans="1:22" ht="14.25" customHeight="1">
      <c r="A26" s="402" t="s">
        <v>2514</v>
      </c>
      <c r="B26" s="8"/>
      <c r="C26" s="8"/>
      <c r="D26" s="20" t="s">
        <v>201</v>
      </c>
      <c r="E26" s="20" t="s">
        <v>201</v>
      </c>
      <c r="F26" s="20" t="s">
        <v>194</v>
      </c>
      <c r="G26" s="98" t="s">
        <v>205</v>
      </c>
      <c r="H26" s="98"/>
      <c r="I26" s="382"/>
      <c r="J26" s="98"/>
      <c r="K26" s="98"/>
      <c r="L26" s="20"/>
      <c r="M26" s="20"/>
      <c r="N26" s="21" t="s">
        <v>196</v>
      </c>
      <c r="O26" s="21"/>
      <c r="P26" s="21"/>
      <c r="Q26" s="7" t="s">
        <v>197</v>
      </c>
      <c r="R26" s="354">
        <f t="shared" si="3"/>
        <v>0</v>
      </c>
      <c r="S26" s="354">
        <f t="shared" si="3"/>
        <v>0</v>
      </c>
      <c r="T26" s="354">
        <f t="shared" si="3"/>
        <v>0</v>
      </c>
      <c r="U26" s="354">
        <f t="shared" si="3"/>
        <v>0</v>
      </c>
      <c r="V26" s="354">
        <f t="shared" si="3"/>
        <v>0</v>
      </c>
    </row>
    <row r="27" spans="1:22" ht="14.25" customHeight="1">
      <c r="A27" s="402" t="s">
        <v>2514</v>
      </c>
      <c r="B27" s="8"/>
      <c r="C27" s="8"/>
      <c r="D27" s="20" t="s">
        <v>201</v>
      </c>
      <c r="E27" s="20" t="s">
        <v>201</v>
      </c>
      <c r="F27" s="20" t="s">
        <v>194</v>
      </c>
      <c r="G27" s="98" t="s">
        <v>212</v>
      </c>
      <c r="H27" s="98"/>
      <c r="I27" s="382"/>
      <c r="J27" s="98"/>
      <c r="K27" s="98"/>
      <c r="L27" s="20"/>
      <c r="M27" s="20"/>
      <c r="N27" s="21" t="s">
        <v>196</v>
      </c>
      <c r="O27" s="21"/>
      <c r="P27" s="21"/>
      <c r="Q27" s="7" t="s">
        <v>197</v>
      </c>
      <c r="R27" s="354">
        <f t="shared" si="3"/>
        <v>0</v>
      </c>
      <c r="S27" s="354">
        <f t="shared" si="3"/>
        <v>0</v>
      </c>
      <c r="T27" s="354">
        <f t="shared" si="3"/>
        <v>0</v>
      </c>
      <c r="U27" s="354">
        <f t="shared" si="3"/>
        <v>0</v>
      </c>
      <c r="V27" s="354">
        <f t="shared" si="3"/>
        <v>0</v>
      </c>
    </row>
    <row r="28" spans="1:22" ht="14.25" customHeight="1">
      <c r="A28" s="402" t="s">
        <v>2514</v>
      </c>
      <c r="B28" s="8"/>
      <c r="C28" s="8"/>
      <c r="D28" s="20" t="s">
        <v>201</v>
      </c>
      <c r="E28" s="20" t="s">
        <v>201</v>
      </c>
      <c r="F28" s="20" t="s">
        <v>194</v>
      </c>
      <c r="G28" s="98" t="s">
        <v>466</v>
      </c>
      <c r="H28" s="98"/>
      <c r="I28" s="382"/>
      <c r="J28" s="98"/>
      <c r="K28" s="98"/>
      <c r="L28" s="20"/>
      <c r="M28" s="20"/>
      <c r="N28" s="21" t="s">
        <v>196</v>
      </c>
      <c r="O28" s="21"/>
      <c r="P28" s="21"/>
      <c r="Q28" s="7" t="s">
        <v>197</v>
      </c>
      <c r="R28" s="354">
        <f t="shared" si="3"/>
        <v>0</v>
      </c>
      <c r="S28" s="354">
        <f t="shared" si="3"/>
        <v>0</v>
      </c>
      <c r="T28" s="354">
        <f t="shared" si="3"/>
        <v>0</v>
      </c>
      <c r="U28" s="354">
        <f t="shared" si="3"/>
        <v>0</v>
      </c>
      <c r="V28" s="354">
        <f t="shared" si="3"/>
        <v>0</v>
      </c>
    </row>
    <row r="29" spans="1:22" ht="14.25" customHeight="1">
      <c r="A29" s="402" t="s">
        <v>2514</v>
      </c>
      <c r="B29" s="8"/>
      <c r="C29" s="8"/>
      <c r="D29" s="20" t="s">
        <v>201</v>
      </c>
      <c r="E29" s="20" t="s">
        <v>201</v>
      </c>
      <c r="F29" s="20" t="s">
        <v>194</v>
      </c>
      <c r="G29" s="98" t="s">
        <v>221</v>
      </c>
      <c r="H29" s="98"/>
      <c r="I29" s="385"/>
      <c r="J29" s="98"/>
      <c r="K29" s="98"/>
      <c r="L29" s="20"/>
      <c r="M29" s="20"/>
      <c r="N29" s="21" t="s">
        <v>196</v>
      </c>
      <c r="O29" s="21"/>
      <c r="P29" s="21"/>
      <c r="Q29" s="7" t="s">
        <v>197</v>
      </c>
      <c r="R29" s="354">
        <f t="shared" si="3"/>
        <v>0</v>
      </c>
      <c r="S29" s="354">
        <f t="shared" si="3"/>
        <v>0</v>
      </c>
      <c r="T29" s="354">
        <f t="shared" si="3"/>
        <v>0</v>
      </c>
      <c r="U29" s="354">
        <f t="shared" si="3"/>
        <v>0</v>
      </c>
      <c r="V29" s="354">
        <f t="shared" si="3"/>
        <v>0</v>
      </c>
    </row>
    <row r="30" spans="1:22" ht="14.25" customHeight="1">
      <c r="A30" s="402" t="s">
        <v>2514</v>
      </c>
      <c r="B30" s="8"/>
      <c r="C30" s="8"/>
      <c r="D30" s="20" t="s">
        <v>201</v>
      </c>
      <c r="E30" s="20" t="s">
        <v>201</v>
      </c>
      <c r="F30" s="20" t="s">
        <v>194</v>
      </c>
      <c r="G30" s="98" t="s">
        <v>216</v>
      </c>
      <c r="H30" s="98"/>
      <c r="I30" s="382"/>
      <c r="J30" s="98"/>
      <c r="K30" s="98"/>
      <c r="L30" s="20"/>
      <c r="M30" s="20"/>
      <c r="N30" s="21" t="s">
        <v>196</v>
      </c>
      <c r="O30" s="21"/>
      <c r="P30" s="21"/>
      <c r="Q30" s="7" t="s">
        <v>197</v>
      </c>
      <c r="R30" s="354">
        <f t="shared" si="3"/>
        <v>0</v>
      </c>
      <c r="S30" s="354">
        <f t="shared" si="3"/>
        <v>0</v>
      </c>
      <c r="T30" s="354">
        <f t="shared" si="3"/>
        <v>0</v>
      </c>
      <c r="U30" s="354">
        <f t="shared" si="3"/>
        <v>0</v>
      </c>
      <c r="V30" s="354">
        <f t="shared" si="3"/>
        <v>0</v>
      </c>
    </row>
    <row r="31" spans="1:22" ht="14.25" customHeight="1">
      <c r="A31" s="402" t="s">
        <v>2514</v>
      </c>
      <c r="B31" s="8"/>
      <c r="C31" s="8"/>
      <c r="D31" s="20" t="s">
        <v>201</v>
      </c>
      <c r="E31" s="20" t="s">
        <v>201</v>
      </c>
      <c r="F31" s="20" t="s">
        <v>194</v>
      </c>
      <c r="G31" s="98"/>
      <c r="H31" s="98"/>
      <c r="I31" s="382"/>
      <c r="J31" s="20" t="s">
        <v>415</v>
      </c>
      <c r="K31" s="98" t="s">
        <v>3166</v>
      </c>
      <c r="L31" s="20"/>
      <c r="M31" s="20"/>
      <c r="N31" s="21" t="s">
        <v>196</v>
      </c>
      <c r="O31" s="21"/>
      <c r="P31" s="21"/>
      <c r="Q31" s="7" t="s">
        <v>197</v>
      </c>
      <c r="R31" s="354">
        <f t="shared" ref="R31:V32" si="4">SUMIFS(R$168:R$187,$J$168:$J$187,$J31,$K$168:$K$187,$K31)</f>
        <v>0</v>
      </c>
      <c r="S31" s="354">
        <f t="shared" si="4"/>
        <v>0</v>
      </c>
      <c r="T31" s="354">
        <f t="shared" si="4"/>
        <v>0</v>
      </c>
      <c r="U31" s="354">
        <f t="shared" si="4"/>
        <v>0</v>
      </c>
      <c r="V31" s="354">
        <f t="shared" si="4"/>
        <v>0</v>
      </c>
    </row>
    <row r="32" spans="1:22" ht="14.25" customHeight="1">
      <c r="A32" s="402" t="s">
        <v>2514</v>
      </c>
      <c r="B32" s="8"/>
      <c r="C32" s="8"/>
      <c r="D32" s="20" t="s">
        <v>201</v>
      </c>
      <c r="E32" s="20" t="s">
        <v>201</v>
      </c>
      <c r="F32" s="20" t="s">
        <v>194</v>
      </c>
      <c r="G32" s="98"/>
      <c r="H32" s="98"/>
      <c r="I32" s="382"/>
      <c r="J32" s="20" t="s">
        <v>415</v>
      </c>
      <c r="K32" s="98" t="s">
        <v>463</v>
      </c>
      <c r="L32" s="20"/>
      <c r="M32" s="20"/>
      <c r="N32" s="21" t="s">
        <v>196</v>
      </c>
      <c r="O32" s="21"/>
      <c r="P32" s="21"/>
      <c r="Q32" s="7" t="s">
        <v>197</v>
      </c>
      <c r="R32" s="354">
        <f t="shared" si="4"/>
        <v>0</v>
      </c>
      <c r="S32" s="354">
        <f t="shared" si="4"/>
        <v>0</v>
      </c>
      <c r="T32" s="354">
        <f t="shared" si="4"/>
        <v>0</v>
      </c>
      <c r="U32" s="354">
        <f t="shared" si="4"/>
        <v>0</v>
      </c>
      <c r="V32" s="354">
        <f t="shared" si="4"/>
        <v>0</v>
      </c>
    </row>
    <row r="33" spans="1:22" ht="14.25" customHeight="1">
      <c r="A33" s="402" t="s">
        <v>2514</v>
      </c>
      <c r="B33" s="30"/>
      <c r="C33" s="30"/>
      <c r="D33" s="20" t="s">
        <v>201</v>
      </c>
      <c r="E33" s="20" t="s">
        <v>201</v>
      </c>
      <c r="F33" s="20" t="s">
        <v>194</v>
      </c>
      <c r="G33" s="98" t="s">
        <v>216</v>
      </c>
      <c r="H33" s="98"/>
      <c r="I33" s="382"/>
      <c r="J33" s="11" t="s">
        <v>3109</v>
      </c>
      <c r="K33" s="98"/>
      <c r="L33" s="20"/>
      <c r="M33" s="20"/>
      <c r="N33" s="21" t="s">
        <v>196</v>
      </c>
      <c r="O33" s="21"/>
      <c r="P33" s="21"/>
      <c r="Q33" s="7" t="s">
        <v>197</v>
      </c>
      <c r="R33" s="354">
        <f>SUMIF($G$193:$G$207,$G33,R$193:R$207)</f>
        <v>0</v>
      </c>
      <c r="S33" s="354">
        <f>SUMIF($G$193:$G$207,$G33,S$193:S$207)</f>
        <v>0</v>
      </c>
      <c r="T33" s="354">
        <f>SUMIF($G$193:$G$207,$G33,T$193:T$207)</f>
        <v>0</v>
      </c>
      <c r="U33" s="354">
        <f>SUMIF($G$193:$G$207,$G33,U$193:U$207)</f>
        <v>0</v>
      </c>
      <c r="V33" s="354">
        <f>SUMIF($G$193:$G$207,$G33,V$193:V$207)</f>
        <v>0</v>
      </c>
    </row>
    <row r="34" spans="1:22" s="7" customFormat="1">
      <c r="A34" s="29"/>
      <c r="B34" s="29"/>
      <c r="C34" s="29"/>
      <c r="D34" s="9"/>
      <c r="E34" s="9"/>
      <c r="F34" s="9"/>
      <c r="G34" s="11"/>
      <c r="H34" s="29"/>
      <c r="I34" s="383"/>
      <c r="J34" s="29"/>
      <c r="K34" s="29"/>
      <c r="L34" s="29"/>
      <c r="M34" s="29"/>
      <c r="N34" s="351"/>
      <c r="O34" s="351"/>
      <c r="P34" s="116"/>
      <c r="Q34" s="364"/>
      <c r="R34" s="374"/>
      <c r="S34" s="374"/>
      <c r="T34" s="374"/>
      <c r="U34" s="374"/>
      <c r="V34" s="374"/>
    </row>
    <row r="35" spans="1:22" s="7" customFormat="1" ht="18">
      <c r="A35" s="27"/>
      <c r="B35" s="28" t="s">
        <v>2609</v>
      </c>
      <c r="C35" s="27"/>
      <c r="D35" s="27"/>
      <c r="E35" s="27"/>
      <c r="F35" s="27"/>
      <c r="G35" s="27"/>
      <c r="H35" s="27"/>
      <c r="I35" s="27"/>
      <c r="J35" s="27"/>
      <c r="K35" s="27"/>
      <c r="L35" s="27"/>
      <c r="M35" s="27"/>
      <c r="N35" s="27"/>
      <c r="O35" s="27"/>
      <c r="P35" s="27"/>
      <c r="Q35" s="27"/>
      <c r="R35" s="27"/>
      <c r="S35" s="27"/>
      <c r="T35" s="27"/>
      <c r="U35" s="27"/>
      <c r="V35" s="27"/>
    </row>
    <row r="36" spans="1:22" s="7" customFormat="1" ht="14.25" customHeight="1">
      <c r="A36" s="11"/>
      <c r="B36" s="11"/>
      <c r="C36" s="11"/>
      <c r="D36" s="11"/>
      <c r="E36" s="11"/>
      <c r="F36" s="11"/>
      <c r="G36" s="11"/>
      <c r="H36" s="11"/>
      <c r="I36" s="11"/>
      <c r="J36" s="11"/>
      <c r="K36" s="11"/>
      <c r="L36" s="11"/>
      <c r="M36" s="11"/>
      <c r="N36" s="11"/>
      <c r="O36" s="11"/>
      <c r="P36" s="11"/>
      <c r="Q36" s="11"/>
      <c r="R36" s="11"/>
      <c r="S36" s="11"/>
      <c r="T36" s="11"/>
      <c r="U36" s="11"/>
      <c r="V36" s="11"/>
    </row>
    <row r="37" spans="1:22" s="7" customFormat="1" ht="14.25" customHeight="1">
      <c r="A37" s="12"/>
      <c r="B37" s="12"/>
      <c r="C37" s="34" t="s">
        <v>183</v>
      </c>
      <c r="D37" s="34"/>
      <c r="E37" s="33"/>
      <c r="F37" s="33"/>
      <c r="G37" s="33"/>
      <c r="H37" s="33"/>
      <c r="I37" s="33"/>
      <c r="J37" s="33"/>
      <c r="K37" s="33"/>
      <c r="L37" s="104"/>
      <c r="M37" s="33"/>
      <c r="N37" s="33"/>
      <c r="O37" s="33"/>
      <c r="P37" s="33"/>
      <c r="Q37" s="33"/>
      <c r="R37" s="33"/>
      <c r="S37" s="33"/>
      <c r="T37" s="33"/>
      <c r="U37" s="33"/>
      <c r="V37" s="33"/>
    </row>
    <row r="38" spans="1:22" s="7" customFormat="1" ht="14.25" customHeight="1">
      <c r="A38" s="11"/>
      <c r="B38" s="11"/>
      <c r="C38" s="11"/>
      <c r="D38" s="11"/>
      <c r="E38" s="11"/>
      <c r="F38" s="11"/>
      <c r="G38" s="11"/>
      <c r="H38" s="11"/>
      <c r="I38" s="11"/>
      <c r="J38" s="11"/>
      <c r="K38" s="11"/>
      <c r="L38" s="11"/>
      <c r="M38" s="11"/>
      <c r="N38" s="11"/>
      <c r="O38" s="11"/>
      <c r="P38" s="11"/>
      <c r="Q38" s="11"/>
      <c r="R38" s="11"/>
      <c r="S38" s="11"/>
      <c r="T38" s="11"/>
      <c r="U38" s="11"/>
      <c r="V38" s="11"/>
    </row>
    <row r="39" spans="1:22" s="7" customFormat="1" ht="14.25" customHeight="1">
      <c r="B39" s="8"/>
      <c r="C39" s="8"/>
      <c r="D39" s="20" t="s">
        <v>201</v>
      </c>
      <c r="E39" s="20" t="s">
        <v>201</v>
      </c>
      <c r="F39" s="20" t="s">
        <v>194</v>
      </c>
      <c r="G39" s="98" t="s">
        <v>183</v>
      </c>
      <c r="H39" s="98"/>
      <c r="I39" s="20"/>
      <c r="J39" s="20"/>
      <c r="K39" s="98"/>
      <c r="L39" s="20" t="s">
        <v>464</v>
      </c>
      <c r="M39" s="20"/>
      <c r="N39" s="21" t="s">
        <v>184</v>
      </c>
      <c r="O39" s="21"/>
      <c r="P39" s="21" t="s">
        <v>1374</v>
      </c>
      <c r="Q39" s="7" t="s">
        <v>185</v>
      </c>
      <c r="R39" s="727"/>
      <c r="S39" s="727"/>
      <c r="T39" s="727"/>
      <c r="U39" s="727"/>
      <c r="V39" s="727"/>
    </row>
    <row r="40" spans="1:22" s="7" customFormat="1" ht="14.25" customHeight="1">
      <c r="B40" s="8"/>
      <c r="C40" s="8"/>
      <c r="D40" s="20" t="s">
        <v>201</v>
      </c>
      <c r="E40" s="20" t="s">
        <v>201</v>
      </c>
      <c r="F40" s="20" t="s">
        <v>194</v>
      </c>
      <c r="G40" s="98" t="s">
        <v>183</v>
      </c>
      <c r="H40" s="98"/>
      <c r="I40" s="20"/>
      <c r="J40" s="20"/>
      <c r="K40" s="98"/>
      <c r="L40" s="20" t="s">
        <v>468</v>
      </c>
      <c r="M40" s="20"/>
      <c r="N40" s="21" t="s">
        <v>184</v>
      </c>
      <c r="O40" s="21"/>
      <c r="P40" s="21" t="s">
        <v>1374</v>
      </c>
      <c r="Q40" s="7" t="s">
        <v>185</v>
      </c>
      <c r="R40" s="727"/>
      <c r="S40" s="727"/>
      <c r="T40" s="727"/>
      <c r="U40" s="727"/>
      <c r="V40" s="727"/>
    </row>
    <row r="41" spans="1:22" s="7" customFormat="1" ht="14.25" customHeight="1">
      <c r="A41" s="12"/>
      <c r="B41" s="12"/>
      <c r="C41" s="900"/>
      <c r="D41" s="15"/>
      <c r="E41" s="15"/>
      <c r="F41" s="113"/>
      <c r="G41" s="98"/>
      <c r="H41" s="98"/>
      <c r="I41" s="98"/>
      <c r="J41" s="98"/>
      <c r="K41" s="98"/>
      <c r="L41" s="98"/>
      <c r="M41" s="98"/>
      <c r="N41" s="23"/>
      <c r="O41" s="23"/>
      <c r="P41" s="23"/>
      <c r="Q41" s="15"/>
      <c r="R41" s="399"/>
      <c r="S41" s="399"/>
      <c r="T41" s="399"/>
      <c r="U41" s="399"/>
      <c r="V41" s="399"/>
    </row>
    <row r="42" spans="1:22" s="7" customFormat="1" ht="14.25" customHeight="1">
      <c r="A42" s="12"/>
      <c r="B42" s="12"/>
      <c r="C42" s="34" t="s">
        <v>195</v>
      </c>
      <c r="D42" s="34"/>
      <c r="E42" s="33"/>
      <c r="F42" s="33"/>
      <c r="G42" s="33"/>
      <c r="H42" s="33"/>
      <c r="I42" s="33"/>
      <c r="J42" s="33"/>
      <c r="K42" s="33"/>
      <c r="L42" s="33"/>
      <c r="M42" s="33"/>
      <c r="N42" s="33"/>
      <c r="O42" s="33"/>
      <c r="P42" s="33"/>
      <c r="Q42" s="33"/>
      <c r="R42" s="401"/>
      <c r="S42" s="401"/>
      <c r="T42" s="401"/>
      <c r="U42" s="401"/>
      <c r="V42" s="401"/>
    </row>
    <row r="43" spans="1:22" s="7" customFormat="1" ht="13.5" customHeight="1">
      <c r="A43" s="11"/>
      <c r="B43" s="11"/>
      <c r="C43" s="11"/>
      <c r="D43" s="11"/>
      <c r="E43" s="11"/>
      <c r="F43" s="11"/>
      <c r="G43" s="11"/>
      <c r="H43" s="11"/>
      <c r="I43" s="11"/>
      <c r="J43" s="11"/>
      <c r="K43" s="11"/>
      <c r="L43" s="11"/>
      <c r="M43" s="11"/>
      <c r="N43" s="11"/>
      <c r="O43" s="11"/>
      <c r="P43" s="11"/>
      <c r="Q43" s="11"/>
      <c r="R43" s="399"/>
      <c r="S43" s="399"/>
      <c r="T43" s="399"/>
      <c r="U43" s="399"/>
      <c r="V43" s="399"/>
    </row>
    <row r="44" spans="1:22" s="7" customFormat="1" ht="14.25" customHeight="1">
      <c r="B44" s="8"/>
      <c r="C44" s="8"/>
      <c r="D44" s="20" t="s">
        <v>201</v>
      </c>
      <c r="E44" s="20" t="s">
        <v>201</v>
      </c>
      <c r="F44" s="20" t="s">
        <v>194</v>
      </c>
      <c r="G44" s="98" t="s">
        <v>195</v>
      </c>
      <c r="H44" s="98"/>
      <c r="I44" s="20"/>
      <c r="J44" s="20"/>
      <c r="K44" s="98"/>
      <c r="L44" s="20" t="s">
        <v>464</v>
      </c>
      <c r="M44" s="20"/>
      <c r="N44" s="21" t="s">
        <v>184</v>
      </c>
      <c r="O44" s="21"/>
      <c r="P44" s="21" t="s">
        <v>1374</v>
      </c>
      <c r="Q44" s="7" t="s">
        <v>185</v>
      </c>
      <c r="R44" s="727"/>
      <c r="S44" s="727"/>
      <c r="T44" s="727"/>
      <c r="U44" s="727"/>
      <c r="V44" s="727"/>
    </row>
    <row r="45" spans="1:22" s="7" customFormat="1" ht="14.25" customHeight="1">
      <c r="B45" s="8"/>
      <c r="C45" s="8"/>
      <c r="D45" s="20" t="s">
        <v>201</v>
      </c>
      <c r="E45" s="20" t="s">
        <v>201</v>
      </c>
      <c r="F45" s="20" t="s">
        <v>194</v>
      </c>
      <c r="G45" s="98" t="s">
        <v>195</v>
      </c>
      <c r="H45" s="98"/>
      <c r="I45" s="20"/>
      <c r="J45" s="20"/>
      <c r="K45" s="98"/>
      <c r="L45" s="20" t="s">
        <v>468</v>
      </c>
      <c r="M45" s="20"/>
      <c r="N45" s="21" t="s">
        <v>184</v>
      </c>
      <c r="O45" s="21"/>
      <c r="P45" s="21" t="s">
        <v>1374</v>
      </c>
      <c r="Q45" s="7" t="s">
        <v>185</v>
      </c>
      <c r="R45" s="727"/>
      <c r="S45" s="727"/>
      <c r="T45" s="727"/>
      <c r="U45" s="727"/>
      <c r="V45" s="727"/>
    </row>
    <row r="46" spans="1:22" s="7" customFormat="1" ht="14.25" customHeight="1">
      <c r="A46" s="11"/>
      <c r="B46" s="11"/>
      <c r="C46" s="11"/>
      <c r="D46" s="11"/>
      <c r="E46" s="11"/>
      <c r="F46" s="11"/>
      <c r="G46" s="11"/>
      <c r="H46" s="11"/>
      <c r="I46" s="11"/>
      <c r="J46" s="11"/>
      <c r="K46" s="11"/>
      <c r="L46" s="11"/>
      <c r="M46" s="11"/>
      <c r="N46" s="11"/>
      <c r="O46" s="11"/>
      <c r="P46" s="11"/>
      <c r="Q46" s="11"/>
      <c r="R46" s="399"/>
      <c r="S46" s="399"/>
      <c r="T46" s="399"/>
      <c r="U46" s="399"/>
      <c r="V46" s="399"/>
    </row>
    <row r="47" spans="1:22" s="7" customFormat="1" ht="14.25" customHeight="1">
      <c r="A47" s="12"/>
      <c r="B47" s="12"/>
      <c r="C47" s="34" t="s">
        <v>205</v>
      </c>
      <c r="D47" s="34"/>
      <c r="E47" s="33"/>
      <c r="F47" s="33"/>
      <c r="G47" s="33"/>
      <c r="H47" s="33"/>
      <c r="I47" s="33"/>
      <c r="J47" s="33"/>
      <c r="K47" s="33"/>
      <c r="L47" s="33"/>
      <c r="M47" s="33"/>
      <c r="N47" s="33"/>
      <c r="O47" s="33"/>
      <c r="P47" s="33"/>
      <c r="Q47" s="33"/>
      <c r="R47" s="401"/>
      <c r="S47" s="401"/>
      <c r="T47" s="401"/>
      <c r="U47" s="401"/>
      <c r="V47" s="401"/>
    </row>
    <row r="49" spans="3:17" s="7" customFormat="1" ht="14.25" customHeight="1">
      <c r="C49" s="8"/>
      <c r="D49" s="20" t="s">
        <v>201</v>
      </c>
      <c r="E49" s="20" t="s">
        <v>201</v>
      </c>
      <c r="F49" s="20" t="s">
        <v>194</v>
      </c>
      <c r="G49" s="98" t="s">
        <v>205</v>
      </c>
      <c r="H49" s="98"/>
      <c r="I49" s="20"/>
      <c r="J49" s="20"/>
      <c r="K49" s="98"/>
      <c r="L49" s="20" t="s">
        <v>464</v>
      </c>
      <c r="M49" s="20"/>
      <c r="N49" s="21" t="s">
        <v>184</v>
      </c>
      <c r="O49" s="21"/>
      <c r="P49" s="21" t="s">
        <v>1374</v>
      </c>
      <c r="Q49" s="7" t="s">
        <v>185</v>
      </c>
    </row>
    <row r="50" spans="3:17" s="7" customFormat="1" ht="14.25" customHeight="1">
      <c r="C50" s="8"/>
      <c r="D50" s="20" t="s">
        <v>201</v>
      </c>
      <c r="E50" s="20" t="s">
        <v>201</v>
      </c>
      <c r="F50" s="20" t="s">
        <v>194</v>
      </c>
      <c r="G50" s="98" t="s">
        <v>205</v>
      </c>
      <c r="H50" s="98"/>
      <c r="I50" s="20"/>
      <c r="J50" s="20"/>
      <c r="K50" s="98"/>
      <c r="L50" s="20" t="s">
        <v>468</v>
      </c>
      <c r="M50" s="20"/>
      <c r="N50" s="21" t="s">
        <v>184</v>
      </c>
      <c r="O50" s="21"/>
      <c r="P50" s="21" t="s">
        <v>1374</v>
      </c>
      <c r="Q50" s="7" t="s">
        <v>185</v>
      </c>
    </row>
    <row r="51" spans="3:17" s="7" customFormat="1" ht="14.25" customHeight="1">
      <c r="C51" s="11"/>
      <c r="D51" s="11"/>
      <c r="E51" s="11"/>
      <c r="F51" s="11"/>
      <c r="G51" s="11"/>
      <c r="H51" s="11"/>
      <c r="I51" s="11"/>
      <c r="J51" s="11"/>
      <c r="K51" s="11"/>
      <c r="L51" s="11"/>
      <c r="M51" s="11"/>
      <c r="N51" s="11"/>
      <c r="O51" s="11"/>
      <c r="P51" s="11"/>
      <c r="Q51" s="11"/>
    </row>
    <row r="52" spans="3:17" s="7" customFormat="1" ht="14.25" customHeight="1">
      <c r="C52" s="34" t="s">
        <v>212</v>
      </c>
      <c r="D52" s="34"/>
      <c r="E52" s="33"/>
      <c r="F52" s="33"/>
      <c r="G52" s="33"/>
      <c r="H52" s="33"/>
      <c r="I52" s="33"/>
      <c r="J52" s="33"/>
      <c r="K52" s="33"/>
      <c r="L52" s="33"/>
      <c r="M52" s="33"/>
      <c r="N52" s="33"/>
      <c r="O52" s="33"/>
      <c r="P52" s="33"/>
      <c r="Q52" s="33"/>
    </row>
    <row r="53" spans="3:17" s="7" customFormat="1" ht="14.25" customHeight="1">
      <c r="C53" s="11"/>
      <c r="D53" s="11"/>
      <c r="E53" s="11"/>
      <c r="F53" s="11"/>
      <c r="G53" s="11"/>
      <c r="H53" s="11"/>
      <c r="I53" s="11"/>
      <c r="J53" s="11"/>
      <c r="K53" s="11"/>
      <c r="L53" s="11"/>
      <c r="M53" s="11"/>
      <c r="N53" s="11"/>
      <c r="O53" s="11"/>
      <c r="P53" s="11"/>
      <c r="Q53" s="11"/>
    </row>
    <row r="54" spans="3:17" s="7" customFormat="1" ht="14.25" customHeight="1">
      <c r="C54" s="8"/>
      <c r="D54" s="20" t="s">
        <v>201</v>
      </c>
      <c r="E54" s="20" t="s">
        <v>201</v>
      </c>
      <c r="F54" s="20" t="s">
        <v>194</v>
      </c>
      <c r="G54" s="98" t="s">
        <v>212</v>
      </c>
      <c r="H54" s="98"/>
      <c r="I54" s="20"/>
      <c r="J54" s="20"/>
      <c r="K54" s="98"/>
      <c r="L54" s="20" t="s">
        <v>464</v>
      </c>
      <c r="M54" s="20"/>
      <c r="N54" s="21" t="s">
        <v>184</v>
      </c>
      <c r="O54" s="21"/>
      <c r="P54" s="21" t="s">
        <v>1374</v>
      </c>
      <c r="Q54" s="7" t="s">
        <v>185</v>
      </c>
    </row>
    <row r="55" spans="3:17" s="7" customFormat="1" ht="14.25" customHeight="1">
      <c r="C55" s="8"/>
      <c r="D55" s="20" t="s">
        <v>201</v>
      </c>
      <c r="E55" s="20" t="s">
        <v>201</v>
      </c>
      <c r="F55" s="20" t="s">
        <v>194</v>
      </c>
      <c r="G55" s="98" t="s">
        <v>212</v>
      </c>
      <c r="H55" s="98"/>
      <c r="I55" s="20"/>
      <c r="J55" s="20"/>
      <c r="K55" s="98"/>
      <c r="L55" s="20" t="s">
        <v>468</v>
      </c>
      <c r="M55" s="20"/>
      <c r="N55" s="21" t="s">
        <v>184</v>
      </c>
      <c r="O55" s="21"/>
      <c r="P55" s="21" t="s">
        <v>1374</v>
      </c>
      <c r="Q55" s="7" t="s">
        <v>185</v>
      </c>
    </row>
    <row r="56" spans="3:17" s="7" customFormat="1" ht="14.25" customHeight="1">
      <c r="C56" s="11"/>
      <c r="D56" s="11"/>
      <c r="E56" s="11"/>
      <c r="F56" s="11"/>
      <c r="G56" s="11"/>
      <c r="H56" s="11"/>
      <c r="I56" s="11"/>
      <c r="J56" s="11"/>
      <c r="K56" s="11"/>
      <c r="L56" s="11"/>
      <c r="M56" s="11"/>
      <c r="N56" s="11"/>
      <c r="O56" s="11"/>
      <c r="P56" s="11"/>
      <c r="Q56" s="11"/>
    </row>
    <row r="57" spans="3:17" s="7" customFormat="1" ht="14.25" customHeight="1">
      <c r="C57" s="34" t="s">
        <v>3192</v>
      </c>
      <c r="D57" s="34"/>
      <c r="E57" s="33"/>
      <c r="F57" s="33"/>
      <c r="G57" s="33"/>
      <c r="H57" s="33"/>
      <c r="I57" s="33"/>
      <c r="J57" s="33"/>
      <c r="K57" s="33"/>
      <c r="L57" s="33"/>
      <c r="M57" s="33"/>
      <c r="N57" s="33"/>
      <c r="O57" s="33"/>
      <c r="P57" s="33"/>
      <c r="Q57" s="33"/>
    </row>
    <row r="58" spans="3:17" s="7" customFormat="1" ht="14.25" customHeight="1">
      <c r="C58" s="11"/>
      <c r="D58" s="11"/>
      <c r="E58" s="11"/>
      <c r="F58" s="11"/>
      <c r="G58" s="11"/>
      <c r="H58" s="11"/>
      <c r="I58" s="11"/>
      <c r="J58" s="11"/>
      <c r="K58" s="11"/>
      <c r="L58" s="11"/>
      <c r="M58" s="11"/>
      <c r="N58" s="11"/>
      <c r="O58" s="11"/>
      <c r="P58" s="11"/>
      <c r="Q58" s="11"/>
    </row>
    <row r="59" spans="3:17" s="7" customFormat="1" ht="14.25" customHeight="1">
      <c r="C59" s="8"/>
      <c r="D59" s="20" t="s">
        <v>201</v>
      </c>
      <c r="E59" s="20" t="s">
        <v>201</v>
      </c>
      <c r="F59" s="20" t="s">
        <v>194</v>
      </c>
      <c r="G59" s="98" t="s">
        <v>466</v>
      </c>
      <c r="H59" s="98" t="s">
        <v>2630</v>
      </c>
      <c r="I59" s="20"/>
      <c r="J59" s="20"/>
      <c r="K59" s="98"/>
      <c r="L59" s="20" t="s">
        <v>464</v>
      </c>
      <c r="M59" s="20"/>
      <c r="N59" s="21" t="s">
        <v>184</v>
      </c>
      <c r="O59" s="21"/>
      <c r="P59" s="21" t="s">
        <v>1374</v>
      </c>
      <c r="Q59" s="7" t="s">
        <v>185</v>
      </c>
    </row>
    <row r="60" spans="3:17" s="7" customFormat="1" ht="14.25" customHeight="1">
      <c r="C60" s="8"/>
      <c r="D60" s="20" t="s">
        <v>201</v>
      </c>
      <c r="E60" s="20" t="s">
        <v>201</v>
      </c>
      <c r="F60" s="20" t="s">
        <v>194</v>
      </c>
      <c r="G60" s="98" t="s">
        <v>466</v>
      </c>
      <c r="H60" s="98" t="s">
        <v>2630</v>
      </c>
      <c r="I60" s="20"/>
      <c r="J60" s="20"/>
      <c r="K60" s="98"/>
      <c r="L60" s="20" t="s">
        <v>468</v>
      </c>
      <c r="M60" s="20"/>
      <c r="N60" s="21" t="s">
        <v>184</v>
      </c>
      <c r="O60" s="21"/>
      <c r="P60" s="21" t="s">
        <v>1374</v>
      </c>
      <c r="Q60" s="7" t="s">
        <v>185</v>
      </c>
    </row>
    <row r="61" spans="3:17" s="7" customFormat="1" ht="14.25" customHeight="1">
      <c r="C61" s="11"/>
      <c r="D61" s="11"/>
      <c r="E61" s="11"/>
      <c r="F61" s="11"/>
      <c r="G61" s="11"/>
      <c r="H61" s="11"/>
      <c r="I61" s="11"/>
      <c r="J61" s="11"/>
      <c r="K61" s="11"/>
      <c r="L61" s="11"/>
      <c r="M61" s="11"/>
      <c r="N61" s="11"/>
      <c r="O61" s="11"/>
      <c r="P61" s="11"/>
      <c r="Q61" s="11"/>
    </row>
    <row r="62" spans="3:17" s="7" customFormat="1" ht="14.25" customHeight="1">
      <c r="C62" s="34" t="s">
        <v>3193</v>
      </c>
      <c r="D62" s="34"/>
      <c r="E62" s="33"/>
      <c r="F62" s="33"/>
      <c r="G62" s="33"/>
      <c r="H62" s="33"/>
      <c r="I62" s="33"/>
      <c r="J62" s="33"/>
      <c r="K62" s="33"/>
      <c r="L62" s="33"/>
      <c r="M62" s="33"/>
      <c r="N62" s="33"/>
      <c r="O62" s="33"/>
      <c r="P62" s="33"/>
      <c r="Q62" s="33"/>
    </row>
    <row r="63" spans="3:17" s="7" customFormat="1" ht="14.25" customHeight="1">
      <c r="C63" s="11"/>
      <c r="D63" s="11"/>
      <c r="E63" s="11"/>
      <c r="F63" s="11"/>
      <c r="G63" s="11"/>
      <c r="H63" s="11"/>
      <c r="I63" s="11"/>
      <c r="J63" s="11"/>
      <c r="K63" s="11"/>
      <c r="L63" s="11"/>
      <c r="M63" s="11"/>
      <c r="N63" s="11"/>
      <c r="O63" s="11"/>
      <c r="P63" s="11"/>
      <c r="Q63" s="11"/>
    </row>
    <row r="64" spans="3:17" s="7" customFormat="1" ht="14.25" customHeight="1">
      <c r="C64" s="8"/>
      <c r="D64" s="20" t="s">
        <v>201</v>
      </c>
      <c r="E64" s="20" t="s">
        <v>201</v>
      </c>
      <c r="F64" s="20" t="s">
        <v>194</v>
      </c>
      <c r="G64" s="98" t="s">
        <v>221</v>
      </c>
      <c r="H64" s="98" t="s">
        <v>221</v>
      </c>
      <c r="I64" s="20" t="s">
        <v>414</v>
      </c>
      <c r="J64" s="20"/>
      <c r="K64" s="11"/>
      <c r="L64" s="20" t="s">
        <v>464</v>
      </c>
      <c r="M64" s="20"/>
      <c r="N64" s="21" t="s">
        <v>184</v>
      </c>
      <c r="O64" s="21"/>
      <c r="P64" s="21" t="s">
        <v>1374</v>
      </c>
      <c r="Q64" s="7" t="s">
        <v>185</v>
      </c>
    </row>
    <row r="65" spans="3:17" s="7" customFormat="1" ht="14.25" customHeight="1">
      <c r="C65" s="8"/>
      <c r="D65" s="20" t="s">
        <v>201</v>
      </c>
      <c r="E65" s="20" t="s">
        <v>201</v>
      </c>
      <c r="F65" s="20" t="s">
        <v>194</v>
      </c>
      <c r="G65" s="98" t="s">
        <v>221</v>
      </c>
      <c r="H65" s="98" t="s">
        <v>221</v>
      </c>
      <c r="I65" s="20" t="s">
        <v>414</v>
      </c>
      <c r="J65" s="20"/>
      <c r="K65" s="11"/>
      <c r="L65" s="20" t="s">
        <v>468</v>
      </c>
      <c r="M65" s="20"/>
      <c r="N65" s="21" t="s">
        <v>184</v>
      </c>
      <c r="O65" s="21"/>
      <c r="P65" s="21" t="s">
        <v>1374</v>
      </c>
      <c r="Q65" s="7" t="s">
        <v>185</v>
      </c>
    </row>
    <row r="66" spans="3:17" s="7" customFormat="1" ht="14.25" customHeight="1">
      <c r="C66" s="11"/>
      <c r="D66" s="11"/>
      <c r="E66" s="11"/>
      <c r="F66" s="11"/>
      <c r="G66" s="11"/>
      <c r="H66" s="11"/>
      <c r="I66" s="11"/>
      <c r="J66" s="11"/>
      <c r="K66" s="11"/>
      <c r="L66" s="11"/>
      <c r="M66" s="11"/>
      <c r="N66" s="11"/>
      <c r="O66" s="11"/>
      <c r="P66" s="11"/>
      <c r="Q66" s="11"/>
    </row>
    <row r="67" spans="3:17" s="7" customFormat="1" ht="14.25" customHeight="1">
      <c r="C67" s="34" t="s">
        <v>3194</v>
      </c>
      <c r="D67" s="34"/>
      <c r="E67" s="33"/>
      <c r="F67" s="33"/>
      <c r="G67" s="33"/>
      <c r="H67" s="33"/>
      <c r="I67" s="33"/>
      <c r="J67" s="33"/>
      <c r="K67" s="33"/>
      <c r="L67" s="33"/>
      <c r="M67" s="33"/>
      <c r="N67" s="33"/>
      <c r="O67" s="33"/>
      <c r="P67" s="33"/>
      <c r="Q67" s="33"/>
    </row>
    <row r="68" spans="3:17" s="7" customFormat="1" ht="14.25" customHeight="1">
      <c r="C68" s="11"/>
      <c r="D68" s="11"/>
      <c r="E68" s="11"/>
      <c r="F68" s="11"/>
      <c r="G68" s="11"/>
      <c r="H68" s="11"/>
      <c r="I68" s="11"/>
      <c r="J68" s="11"/>
      <c r="K68" s="11"/>
      <c r="L68" s="11"/>
      <c r="M68" s="11"/>
      <c r="N68" s="11"/>
      <c r="O68" s="11"/>
      <c r="P68" s="11"/>
      <c r="Q68" s="11"/>
    </row>
    <row r="69" spans="3:17" s="7" customFormat="1" ht="14.25" customHeight="1">
      <c r="C69" s="8"/>
      <c r="D69" s="20" t="s">
        <v>201</v>
      </c>
      <c r="E69" s="20" t="s">
        <v>201</v>
      </c>
      <c r="F69" s="20" t="s">
        <v>194</v>
      </c>
      <c r="G69" s="98" t="s">
        <v>221</v>
      </c>
      <c r="H69" s="98" t="s">
        <v>221</v>
      </c>
      <c r="I69" s="20" t="s">
        <v>449</v>
      </c>
      <c r="J69" s="20"/>
      <c r="K69" s="11"/>
      <c r="L69" s="20" t="s">
        <v>464</v>
      </c>
      <c r="M69" s="20"/>
      <c r="N69" s="21" t="s">
        <v>184</v>
      </c>
      <c r="O69" s="21"/>
      <c r="P69" s="21" t="s">
        <v>1374</v>
      </c>
      <c r="Q69" s="7" t="s">
        <v>185</v>
      </c>
    </row>
    <row r="70" spans="3:17" s="7" customFormat="1" ht="14.25" customHeight="1">
      <c r="C70" s="8"/>
      <c r="D70" s="20" t="s">
        <v>201</v>
      </c>
      <c r="E70" s="20" t="s">
        <v>201</v>
      </c>
      <c r="F70" s="20" t="s">
        <v>194</v>
      </c>
      <c r="G70" s="98" t="s">
        <v>221</v>
      </c>
      <c r="H70" s="98" t="s">
        <v>221</v>
      </c>
      <c r="I70" s="20" t="s">
        <v>449</v>
      </c>
      <c r="J70" s="20"/>
      <c r="K70" s="11"/>
      <c r="L70" s="20" t="s">
        <v>468</v>
      </c>
      <c r="M70" s="20"/>
      <c r="N70" s="21" t="s">
        <v>184</v>
      </c>
      <c r="O70" s="21"/>
      <c r="P70" s="21" t="s">
        <v>1374</v>
      </c>
      <c r="Q70" s="7" t="s">
        <v>185</v>
      </c>
    </row>
    <row r="71" spans="3:17" s="7" customFormat="1" ht="14.25" customHeight="1">
      <c r="C71" s="11"/>
      <c r="D71" s="11"/>
      <c r="E71" s="11"/>
      <c r="F71" s="11"/>
      <c r="G71" s="11"/>
      <c r="H71" s="11"/>
      <c r="I71" s="11"/>
      <c r="J71" s="11"/>
      <c r="K71" s="11"/>
      <c r="L71" s="11"/>
      <c r="M71" s="11"/>
      <c r="N71" s="11"/>
      <c r="O71" s="11"/>
      <c r="P71" s="11"/>
      <c r="Q71" s="11"/>
    </row>
    <row r="72" spans="3:17" s="7" customFormat="1" ht="14.25" customHeight="1">
      <c r="C72" s="34" t="s">
        <v>3195</v>
      </c>
      <c r="D72" s="34"/>
      <c r="E72" s="33"/>
      <c r="F72" s="33"/>
      <c r="G72" s="33"/>
      <c r="H72" s="33"/>
      <c r="I72" s="33"/>
      <c r="J72" s="33"/>
      <c r="K72" s="33"/>
      <c r="L72" s="33"/>
      <c r="M72" s="33"/>
      <c r="N72" s="33"/>
      <c r="O72" s="33"/>
      <c r="P72" s="33"/>
      <c r="Q72" s="33"/>
    </row>
    <row r="73" spans="3:17" s="7" customFormat="1" ht="14.25" customHeight="1">
      <c r="C73" s="11"/>
      <c r="D73" s="11"/>
      <c r="E73" s="11"/>
      <c r="F73" s="11"/>
      <c r="G73" s="11"/>
      <c r="H73" s="11"/>
      <c r="I73" s="11"/>
      <c r="J73" s="11"/>
      <c r="K73" s="11"/>
      <c r="L73" s="11"/>
      <c r="M73" s="11"/>
      <c r="N73" s="11"/>
      <c r="O73" s="11"/>
      <c r="P73" s="11"/>
      <c r="Q73" s="11"/>
    </row>
    <row r="74" spans="3:17" s="7" customFormat="1" ht="14.25" customHeight="1">
      <c r="C74" s="8"/>
      <c r="D74" s="20" t="s">
        <v>201</v>
      </c>
      <c r="E74" s="20" t="s">
        <v>201</v>
      </c>
      <c r="F74" s="20" t="s">
        <v>194</v>
      </c>
      <c r="G74" s="98" t="s">
        <v>216</v>
      </c>
      <c r="H74" s="98" t="s">
        <v>3196</v>
      </c>
      <c r="I74" s="20"/>
      <c r="J74" s="20"/>
      <c r="K74" s="11"/>
      <c r="L74" s="20" t="s">
        <v>464</v>
      </c>
      <c r="M74" s="20"/>
      <c r="N74" s="21" t="s">
        <v>184</v>
      </c>
      <c r="O74" s="21"/>
      <c r="P74" s="21" t="s">
        <v>1374</v>
      </c>
      <c r="Q74" s="7" t="s">
        <v>185</v>
      </c>
    </row>
    <row r="75" spans="3:17" s="7" customFormat="1" ht="14.25" customHeight="1">
      <c r="C75" s="8"/>
      <c r="D75" s="20" t="s">
        <v>201</v>
      </c>
      <c r="E75" s="20" t="s">
        <v>201</v>
      </c>
      <c r="F75" s="20" t="s">
        <v>194</v>
      </c>
      <c r="G75" s="98" t="s">
        <v>216</v>
      </c>
      <c r="H75" s="98" t="s">
        <v>3196</v>
      </c>
      <c r="I75" s="20"/>
      <c r="J75" s="20"/>
      <c r="K75" s="11"/>
      <c r="L75" s="20" t="s">
        <v>468</v>
      </c>
      <c r="M75" s="20"/>
      <c r="N75" s="21" t="s">
        <v>184</v>
      </c>
      <c r="O75" s="21"/>
      <c r="P75" s="21" t="s">
        <v>1374</v>
      </c>
      <c r="Q75" s="7" t="s">
        <v>185</v>
      </c>
    </row>
    <row r="76" spans="3:17" s="7" customFormat="1" ht="14.25" customHeight="1">
      <c r="C76" s="11"/>
      <c r="D76" s="11"/>
      <c r="E76" s="11"/>
      <c r="F76" s="11"/>
      <c r="G76" s="11"/>
      <c r="H76" s="11"/>
      <c r="I76" s="11"/>
      <c r="J76" s="11"/>
      <c r="K76" s="11"/>
      <c r="L76" s="11"/>
      <c r="M76" s="11"/>
      <c r="N76" s="11"/>
      <c r="O76" s="11"/>
      <c r="P76" s="11"/>
      <c r="Q76" s="11"/>
    </row>
    <row r="77" spans="3:17" s="7" customFormat="1" ht="14.25" customHeight="1">
      <c r="C77" s="34" t="s">
        <v>3197</v>
      </c>
      <c r="D77" s="34"/>
      <c r="E77" s="33"/>
      <c r="F77" s="33"/>
      <c r="G77" s="33"/>
      <c r="H77" s="33"/>
      <c r="I77" s="33"/>
      <c r="J77" s="33"/>
      <c r="K77" s="33"/>
      <c r="L77" s="33"/>
      <c r="M77" s="33"/>
      <c r="N77" s="33"/>
      <c r="O77" s="33"/>
      <c r="P77" s="33"/>
      <c r="Q77" s="33"/>
    </row>
    <row r="78" spans="3:17" s="7" customFormat="1" ht="14.25" customHeight="1">
      <c r="C78" s="11"/>
      <c r="D78" s="11"/>
      <c r="E78" s="11"/>
      <c r="F78" s="11"/>
      <c r="G78" s="11"/>
      <c r="H78" s="11"/>
      <c r="I78" s="11"/>
      <c r="J78" s="11"/>
      <c r="K78" s="11"/>
      <c r="L78" s="11"/>
      <c r="M78" s="11"/>
      <c r="N78" s="11"/>
      <c r="O78" s="11"/>
      <c r="P78" s="11"/>
      <c r="Q78" s="11"/>
    </row>
    <row r="79" spans="3:17" s="7" customFormat="1" ht="14.25" customHeight="1">
      <c r="C79" s="12"/>
      <c r="D79" s="80" t="s">
        <v>183</v>
      </c>
      <c r="E79" s="81"/>
      <c r="F79" s="81"/>
      <c r="G79" s="81"/>
      <c r="H79" s="81"/>
      <c r="I79" s="81"/>
      <c r="J79" s="81"/>
      <c r="K79" s="81"/>
      <c r="L79" s="81"/>
      <c r="M79" s="81"/>
      <c r="N79" s="81"/>
      <c r="O79" s="81"/>
      <c r="P79" s="81"/>
      <c r="Q79" s="81"/>
    </row>
    <row r="81" spans="3:17" s="7" customFormat="1" ht="14.25" customHeight="1">
      <c r="C81" s="8"/>
      <c r="D81" s="20" t="s">
        <v>201</v>
      </c>
      <c r="E81" s="20" t="s">
        <v>201</v>
      </c>
      <c r="F81" s="20" t="s">
        <v>194</v>
      </c>
      <c r="G81" s="98" t="s">
        <v>183</v>
      </c>
      <c r="H81" s="98"/>
      <c r="I81" s="20"/>
      <c r="J81" s="20" t="s">
        <v>415</v>
      </c>
      <c r="K81" s="98" t="s">
        <v>3166</v>
      </c>
      <c r="L81" s="20" t="s">
        <v>464</v>
      </c>
      <c r="M81" s="20"/>
      <c r="N81" s="21" t="s">
        <v>184</v>
      </c>
      <c r="O81" s="21"/>
      <c r="P81" s="21" t="s">
        <v>1374</v>
      </c>
      <c r="Q81" s="7" t="s">
        <v>185</v>
      </c>
    </row>
    <row r="82" spans="3:17" s="7" customFormat="1" ht="14.25" customHeight="1">
      <c r="C82" s="8"/>
      <c r="D82" s="20" t="s">
        <v>201</v>
      </c>
      <c r="E82" s="20" t="s">
        <v>201</v>
      </c>
      <c r="F82" s="20" t="s">
        <v>194</v>
      </c>
      <c r="G82" s="98" t="s">
        <v>183</v>
      </c>
      <c r="H82" s="98"/>
      <c r="I82" s="20"/>
      <c r="J82" s="20" t="s">
        <v>415</v>
      </c>
      <c r="K82" s="98" t="s">
        <v>3166</v>
      </c>
      <c r="L82" s="20" t="s">
        <v>468</v>
      </c>
      <c r="M82" s="20"/>
      <c r="N82" s="21" t="s">
        <v>184</v>
      </c>
      <c r="O82" s="21"/>
      <c r="P82" s="21" t="s">
        <v>1374</v>
      </c>
      <c r="Q82" s="7" t="s">
        <v>185</v>
      </c>
    </row>
    <row r="83" spans="3:17" s="7" customFormat="1" ht="14.25" customHeight="1">
      <c r="C83" s="11"/>
      <c r="D83" s="11"/>
      <c r="E83" s="11"/>
      <c r="F83" s="11"/>
      <c r="G83" s="11"/>
      <c r="H83" s="11"/>
      <c r="I83" s="11"/>
      <c r="J83" s="11"/>
      <c r="K83" s="11"/>
      <c r="L83" s="11"/>
      <c r="M83" s="11"/>
      <c r="N83" s="11"/>
      <c r="O83" s="11"/>
      <c r="P83" s="11"/>
      <c r="Q83" s="11"/>
    </row>
    <row r="84" spans="3:17" s="7" customFormat="1" ht="14.25" customHeight="1">
      <c r="C84" s="11"/>
      <c r="D84" s="11"/>
      <c r="E84" s="11"/>
      <c r="F84" s="11"/>
      <c r="G84" s="11"/>
      <c r="H84" s="11"/>
      <c r="I84" s="11"/>
      <c r="J84" s="11"/>
      <c r="K84" s="11"/>
      <c r="L84" s="11"/>
      <c r="M84" s="11"/>
      <c r="N84" s="11"/>
      <c r="O84" s="11"/>
      <c r="P84" s="11"/>
      <c r="Q84" s="11"/>
    </row>
    <row r="85" spans="3:17" s="7" customFormat="1" ht="14.25" customHeight="1">
      <c r="C85" s="12"/>
      <c r="D85" s="80" t="s">
        <v>3167</v>
      </c>
      <c r="E85" s="81"/>
      <c r="F85" s="81"/>
      <c r="G85" s="81"/>
      <c r="H85" s="81"/>
      <c r="I85" s="81"/>
      <c r="J85" s="81"/>
      <c r="K85" s="81"/>
      <c r="L85" s="81"/>
      <c r="M85" s="81"/>
      <c r="N85" s="81"/>
      <c r="O85" s="81"/>
      <c r="P85" s="81"/>
      <c r="Q85" s="81"/>
    </row>
    <row r="86" spans="3:17" s="7" customFormat="1" ht="14.25" customHeight="1">
      <c r="C86" s="11"/>
      <c r="D86" s="11"/>
      <c r="E86" s="11"/>
      <c r="F86" s="11"/>
      <c r="G86" s="11"/>
      <c r="H86" s="11"/>
      <c r="I86" s="11"/>
      <c r="J86" s="11"/>
      <c r="K86" s="11"/>
      <c r="L86" s="11"/>
      <c r="M86" s="11"/>
      <c r="N86" s="11"/>
      <c r="O86" s="11"/>
      <c r="P86" s="11"/>
      <c r="Q86" s="11"/>
    </row>
    <row r="87" spans="3:17" s="7" customFormat="1" ht="14.25" customHeight="1">
      <c r="C87" s="8"/>
      <c r="D87" s="20" t="s">
        <v>201</v>
      </c>
      <c r="E87" s="20" t="s">
        <v>201</v>
      </c>
      <c r="F87" s="20" t="s">
        <v>194</v>
      </c>
      <c r="G87" s="98" t="s">
        <v>3168</v>
      </c>
      <c r="H87" s="98"/>
      <c r="I87" s="20"/>
      <c r="J87" s="20" t="s">
        <v>415</v>
      </c>
      <c r="K87" s="98" t="s">
        <v>3166</v>
      </c>
      <c r="L87" s="20" t="s">
        <v>464</v>
      </c>
      <c r="M87" s="20"/>
      <c r="N87" s="21" t="s">
        <v>184</v>
      </c>
      <c r="O87" s="21"/>
      <c r="P87" s="21" t="s">
        <v>1374</v>
      </c>
      <c r="Q87" s="7" t="s">
        <v>185</v>
      </c>
    </row>
    <row r="88" spans="3:17" s="7" customFormat="1" ht="14.25" customHeight="1">
      <c r="C88" s="8"/>
      <c r="D88" s="20" t="s">
        <v>201</v>
      </c>
      <c r="E88" s="20" t="s">
        <v>201</v>
      </c>
      <c r="F88" s="20" t="s">
        <v>194</v>
      </c>
      <c r="G88" s="98" t="s">
        <v>3168</v>
      </c>
      <c r="H88" s="98"/>
      <c r="I88" s="20"/>
      <c r="J88" s="20" t="s">
        <v>415</v>
      </c>
      <c r="K88" s="98" t="s">
        <v>3166</v>
      </c>
      <c r="L88" s="20" t="s">
        <v>468</v>
      </c>
      <c r="M88" s="20"/>
      <c r="N88" s="21" t="s">
        <v>184</v>
      </c>
      <c r="O88" s="21"/>
      <c r="P88" s="21" t="s">
        <v>1374</v>
      </c>
      <c r="Q88" s="7" t="s">
        <v>185</v>
      </c>
    </row>
    <row r="89" spans="3:17" s="7" customFormat="1" ht="14.25" customHeight="1">
      <c r="C89" s="11"/>
      <c r="D89" s="11"/>
      <c r="E89" s="11"/>
      <c r="F89" s="11"/>
      <c r="G89" s="11"/>
      <c r="H89" s="11"/>
      <c r="I89" s="11"/>
      <c r="J89" s="11"/>
      <c r="K89" s="11"/>
      <c r="L89" s="11"/>
      <c r="M89" s="11"/>
      <c r="N89" s="11"/>
      <c r="O89" s="11"/>
      <c r="P89" s="11"/>
      <c r="Q89" s="11"/>
    </row>
    <row r="90" spans="3:17" s="7" customFormat="1" ht="14.25" customHeight="1">
      <c r="C90" s="34" t="s">
        <v>3198</v>
      </c>
      <c r="D90" s="34"/>
      <c r="E90" s="33"/>
      <c r="F90" s="33"/>
      <c r="G90" s="33"/>
      <c r="H90" s="33"/>
      <c r="I90" s="33"/>
      <c r="J90" s="33"/>
      <c r="K90" s="33"/>
      <c r="L90" s="33"/>
      <c r="M90" s="33"/>
      <c r="N90" s="33"/>
      <c r="O90" s="33"/>
      <c r="P90" s="33"/>
      <c r="Q90" s="33"/>
    </row>
    <row r="91" spans="3:17" s="7" customFormat="1" ht="14.25" customHeight="1">
      <c r="C91" s="11"/>
      <c r="D91" s="11"/>
      <c r="E91" s="11"/>
      <c r="F91" s="11"/>
      <c r="G91" s="11"/>
      <c r="H91" s="11"/>
      <c r="I91" s="11"/>
      <c r="J91" s="11"/>
      <c r="K91" s="11"/>
      <c r="L91" s="11"/>
      <c r="M91" s="11"/>
      <c r="N91" s="11"/>
      <c r="O91" s="11"/>
      <c r="P91" s="11"/>
      <c r="Q91" s="11"/>
    </row>
    <row r="92" spans="3:17" s="7" customFormat="1" ht="14.25" customHeight="1">
      <c r="C92" s="12"/>
      <c r="D92" s="80" t="s">
        <v>183</v>
      </c>
      <c r="E92" s="81"/>
      <c r="F92" s="81"/>
      <c r="G92" s="81"/>
      <c r="H92" s="81"/>
      <c r="I92" s="81"/>
      <c r="J92" s="81"/>
      <c r="K92" s="81"/>
      <c r="L92" s="81"/>
      <c r="M92" s="81"/>
      <c r="N92" s="81"/>
      <c r="O92" s="81"/>
      <c r="P92" s="81"/>
      <c r="Q92" s="81"/>
    </row>
    <row r="93" spans="3:17" s="7" customFormat="1" ht="14.25" customHeight="1">
      <c r="C93" s="11"/>
      <c r="D93" s="11"/>
      <c r="E93" s="11"/>
      <c r="F93" s="11"/>
      <c r="G93" s="11"/>
      <c r="H93" s="11"/>
      <c r="I93" s="11"/>
      <c r="J93" s="11"/>
      <c r="K93" s="11"/>
      <c r="L93" s="11"/>
      <c r="M93" s="11"/>
      <c r="N93" s="11"/>
      <c r="O93" s="11"/>
      <c r="P93" s="11"/>
      <c r="Q93" s="11"/>
    </row>
    <row r="94" spans="3:17" s="7" customFormat="1" ht="14.25" customHeight="1">
      <c r="C94" s="8"/>
      <c r="D94" s="20" t="s">
        <v>201</v>
      </c>
      <c r="E94" s="20" t="s">
        <v>201</v>
      </c>
      <c r="F94" s="20" t="s">
        <v>194</v>
      </c>
      <c r="G94" s="98" t="s">
        <v>183</v>
      </c>
      <c r="H94" s="98"/>
      <c r="I94" s="20"/>
      <c r="J94" s="20" t="s">
        <v>415</v>
      </c>
      <c r="K94" s="98" t="s">
        <v>463</v>
      </c>
      <c r="L94" s="20" t="s">
        <v>464</v>
      </c>
      <c r="M94" s="20"/>
      <c r="N94" s="21" t="s">
        <v>184</v>
      </c>
      <c r="O94" s="21"/>
      <c r="P94" s="21" t="s">
        <v>1374</v>
      </c>
      <c r="Q94" s="7" t="s">
        <v>185</v>
      </c>
    </row>
    <row r="95" spans="3:17" s="7" customFormat="1" ht="14.25" customHeight="1">
      <c r="C95" s="8"/>
      <c r="D95" s="20" t="s">
        <v>201</v>
      </c>
      <c r="E95" s="20" t="s">
        <v>201</v>
      </c>
      <c r="F95" s="20" t="s">
        <v>194</v>
      </c>
      <c r="G95" s="98" t="s">
        <v>183</v>
      </c>
      <c r="H95" s="98"/>
      <c r="I95" s="20"/>
      <c r="J95" s="20" t="s">
        <v>415</v>
      </c>
      <c r="K95" s="98" t="s">
        <v>463</v>
      </c>
      <c r="L95" s="20" t="s">
        <v>468</v>
      </c>
      <c r="M95" s="20"/>
      <c r="N95" s="21" t="s">
        <v>184</v>
      </c>
      <c r="O95" s="21"/>
      <c r="P95" s="21" t="s">
        <v>1374</v>
      </c>
      <c r="Q95" s="7" t="s">
        <v>185</v>
      </c>
    </row>
    <row r="98" spans="3:17" s="7" customFormat="1" ht="14.25" customHeight="1">
      <c r="C98" s="12"/>
      <c r="D98" s="80" t="s">
        <v>3167</v>
      </c>
      <c r="E98" s="81"/>
      <c r="F98" s="81"/>
      <c r="G98" s="81"/>
      <c r="H98" s="81"/>
      <c r="I98" s="81"/>
      <c r="J98" s="81"/>
      <c r="K98" s="81"/>
      <c r="L98" s="81"/>
      <c r="M98" s="81"/>
      <c r="N98" s="81"/>
      <c r="O98" s="81"/>
      <c r="P98" s="81"/>
      <c r="Q98" s="81"/>
    </row>
    <row r="99" spans="3:17" s="7" customFormat="1" ht="14.25" customHeight="1">
      <c r="C99" s="11"/>
      <c r="D99" s="11"/>
      <c r="E99" s="11"/>
      <c r="F99" s="11"/>
      <c r="G99" s="11"/>
      <c r="H99" s="11"/>
      <c r="I99" s="11"/>
      <c r="J99" s="11"/>
      <c r="K99" s="11"/>
      <c r="L99" s="11"/>
      <c r="M99" s="11"/>
      <c r="N99" s="11"/>
      <c r="O99" s="11"/>
      <c r="P99" s="11"/>
      <c r="Q99" s="11"/>
    </row>
    <row r="100" spans="3:17" s="7" customFormat="1" ht="14.25" customHeight="1">
      <c r="C100" s="8"/>
      <c r="D100" s="20" t="s">
        <v>201</v>
      </c>
      <c r="E100" s="20" t="s">
        <v>201</v>
      </c>
      <c r="F100" s="20" t="s">
        <v>194</v>
      </c>
      <c r="G100" s="98" t="s">
        <v>3168</v>
      </c>
      <c r="H100" s="98"/>
      <c r="I100" s="20"/>
      <c r="J100" s="20" t="s">
        <v>415</v>
      </c>
      <c r="K100" s="98" t="s">
        <v>463</v>
      </c>
      <c r="L100" s="20" t="s">
        <v>464</v>
      </c>
      <c r="M100" s="20"/>
      <c r="N100" s="21" t="s">
        <v>184</v>
      </c>
      <c r="O100" s="21"/>
      <c r="P100" s="21" t="s">
        <v>1374</v>
      </c>
      <c r="Q100" s="7" t="s">
        <v>185</v>
      </c>
    </row>
    <row r="101" spans="3:17" s="7" customFormat="1" ht="14.25" customHeight="1">
      <c r="C101" s="8"/>
      <c r="D101" s="20" t="s">
        <v>201</v>
      </c>
      <c r="E101" s="20" t="s">
        <v>201</v>
      </c>
      <c r="F101" s="20" t="s">
        <v>194</v>
      </c>
      <c r="G101" s="98" t="s">
        <v>3168</v>
      </c>
      <c r="H101" s="98"/>
      <c r="I101" s="20"/>
      <c r="J101" s="20" t="s">
        <v>415</v>
      </c>
      <c r="K101" s="98" t="s">
        <v>463</v>
      </c>
      <c r="L101" s="20" t="s">
        <v>468</v>
      </c>
      <c r="M101" s="20"/>
      <c r="N101" s="21" t="s">
        <v>184</v>
      </c>
      <c r="O101" s="21"/>
      <c r="P101" s="21" t="s">
        <v>1374</v>
      </c>
      <c r="Q101" s="7" t="s">
        <v>185</v>
      </c>
    </row>
    <row r="102" spans="3:17" s="7" customFormat="1" ht="14.25" customHeight="1">
      <c r="C102" s="11"/>
      <c r="D102" s="11"/>
      <c r="E102" s="11"/>
      <c r="F102" s="11"/>
      <c r="G102" s="11"/>
      <c r="H102" s="11"/>
      <c r="I102" s="11"/>
      <c r="J102" s="11"/>
      <c r="K102" s="11"/>
      <c r="L102" s="11"/>
      <c r="M102" s="11"/>
      <c r="N102" s="11"/>
      <c r="O102" s="11"/>
      <c r="P102" s="11"/>
      <c r="Q102" s="11"/>
    </row>
    <row r="103" spans="3:17" s="7" customFormat="1" ht="14.25" customHeight="1">
      <c r="C103" s="34" t="s">
        <v>467</v>
      </c>
      <c r="D103" s="34"/>
      <c r="E103" s="33"/>
      <c r="F103" s="33"/>
      <c r="G103" s="33"/>
      <c r="H103" s="33"/>
      <c r="I103" s="33"/>
      <c r="J103" s="33"/>
      <c r="K103" s="33"/>
      <c r="L103" s="33"/>
      <c r="M103" s="33"/>
      <c r="N103" s="33"/>
      <c r="O103" s="33"/>
      <c r="P103" s="33"/>
      <c r="Q103" s="33"/>
    </row>
    <row r="104" spans="3:17" s="7" customFormat="1" ht="14.25" customHeight="1">
      <c r="C104" s="11"/>
      <c r="D104" s="11"/>
      <c r="E104" s="11"/>
      <c r="F104" s="11"/>
      <c r="G104" s="11"/>
      <c r="H104" s="11"/>
      <c r="I104" s="11"/>
      <c r="J104" s="11"/>
      <c r="K104" s="11"/>
      <c r="L104" s="11"/>
      <c r="M104" s="11"/>
      <c r="N104" s="11"/>
      <c r="O104" s="11"/>
      <c r="P104" s="11"/>
      <c r="Q104" s="11"/>
    </row>
    <row r="105" spans="3:17" s="7" customFormat="1" ht="14.25" customHeight="1">
      <c r="C105" s="12"/>
      <c r="D105" s="80" t="s">
        <v>428</v>
      </c>
      <c r="E105" s="81"/>
      <c r="F105" s="81"/>
      <c r="G105" s="81"/>
      <c r="H105" s="81"/>
      <c r="I105" s="81"/>
      <c r="J105" s="81"/>
      <c r="K105" s="81"/>
      <c r="L105" s="81"/>
      <c r="M105" s="81"/>
      <c r="N105" s="81"/>
      <c r="O105" s="81"/>
      <c r="P105" s="81"/>
      <c r="Q105" s="81"/>
    </row>
    <row r="106" spans="3:17" s="7" customFormat="1" ht="14.25" customHeight="1">
      <c r="C106" s="11"/>
      <c r="D106" s="11"/>
      <c r="E106" s="11"/>
      <c r="F106" s="11"/>
      <c r="G106" s="11"/>
      <c r="H106" s="11"/>
      <c r="I106" s="11"/>
      <c r="J106" s="11"/>
      <c r="K106" s="11"/>
      <c r="L106" s="11"/>
      <c r="M106" s="11"/>
      <c r="N106" s="11"/>
      <c r="O106" s="11"/>
      <c r="P106" s="11"/>
      <c r="Q106" s="11"/>
    </row>
    <row r="107" spans="3:17" s="7" customFormat="1" ht="14.25" customHeight="1">
      <c r="C107" s="30"/>
      <c r="D107" s="20" t="s">
        <v>201</v>
      </c>
      <c r="E107" s="20" t="s">
        <v>201</v>
      </c>
      <c r="F107" s="20" t="s">
        <v>194</v>
      </c>
      <c r="G107" s="98" t="s">
        <v>216</v>
      </c>
      <c r="H107" s="98"/>
      <c r="I107" s="20"/>
      <c r="J107" s="11" t="s">
        <v>3109</v>
      </c>
      <c r="K107" s="11"/>
      <c r="L107" s="20" t="s">
        <v>464</v>
      </c>
      <c r="M107" s="20" t="s">
        <v>465</v>
      </c>
      <c r="N107" s="21" t="s">
        <v>184</v>
      </c>
      <c r="O107" s="21"/>
      <c r="P107" s="21" t="s">
        <v>1374</v>
      </c>
      <c r="Q107" s="7" t="s">
        <v>185</v>
      </c>
    </row>
    <row r="108" spans="3:17" s="7" customFormat="1" ht="14.25" customHeight="1">
      <c r="C108" s="30"/>
      <c r="D108" s="20" t="s">
        <v>201</v>
      </c>
      <c r="E108" s="20" t="s">
        <v>201</v>
      </c>
      <c r="F108" s="20" t="s">
        <v>194</v>
      </c>
      <c r="G108" s="98" t="s">
        <v>216</v>
      </c>
      <c r="H108" s="98"/>
      <c r="I108" s="20"/>
      <c r="J108" s="11" t="s">
        <v>3109</v>
      </c>
      <c r="K108" s="11"/>
      <c r="L108" s="20" t="s">
        <v>464</v>
      </c>
      <c r="M108" s="20" t="s">
        <v>469</v>
      </c>
      <c r="N108" s="21" t="s">
        <v>184</v>
      </c>
      <c r="O108" s="21"/>
      <c r="P108" s="21" t="s">
        <v>1374</v>
      </c>
      <c r="Q108" s="7" t="s">
        <v>185</v>
      </c>
    </row>
    <row r="109" spans="3:17" s="7" customFormat="1" ht="14.25" customHeight="1">
      <c r="C109" s="15"/>
      <c r="D109" s="20" t="s">
        <v>201</v>
      </c>
      <c r="E109" s="20" t="s">
        <v>201</v>
      </c>
      <c r="F109" s="113" t="s">
        <v>194</v>
      </c>
      <c r="G109" s="98" t="s">
        <v>216</v>
      </c>
      <c r="H109" s="98"/>
      <c r="I109" s="98"/>
      <c r="J109" s="11" t="s">
        <v>3109</v>
      </c>
      <c r="K109" s="98"/>
      <c r="L109" s="98" t="s">
        <v>464</v>
      </c>
      <c r="M109" s="98" t="s">
        <v>471</v>
      </c>
      <c r="N109" s="21" t="s">
        <v>184</v>
      </c>
      <c r="O109" s="23"/>
      <c r="P109" s="21" t="s">
        <v>1374</v>
      </c>
      <c r="Q109" s="7" t="s">
        <v>185</v>
      </c>
    </row>
    <row r="110" spans="3:17" s="7" customFormat="1" ht="14.25" customHeight="1">
      <c r="C110" s="30"/>
      <c r="D110" s="20" t="s">
        <v>201</v>
      </c>
      <c r="E110" s="20" t="s">
        <v>201</v>
      </c>
      <c r="F110" s="20" t="s">
        <v>194</v>
      </c>
      <c r="G110" s="98" t="s">
        <v>216</v>
      </c>
      <c r="H110" s="98"/>
      <c r="I110" s="20"/>
      <c r="J110" s="11" t="s">
        <v>3109</v>
      </c>
      <c r="K110" s="11"/>
      <c r="L110" s="20" t="s">
        <v>464</v>
      </c>
      <c r="M110" s="20" t="s">
        <v>472</v>
      </c>
      <c r="N110" s="21" t="s">
        <v>184</v>
      </c>
      <c r="O110" s="21"/>
      <c r="P110" s="21" t="s">
        <v>1374</v>
      </c>
      <c r="Q110" s="7" t="s">
        <v>185</v>
      </c>
    </row>
    <row r="111" spans="3:17" s="7" customFormat="1" ht="14.25" customHeight="1">
      <c r="C111" s="30"/>
      <c r="D111" s="20" t="s">
        <v>201</v>
      </c>
      <c r="E111" s="20" t="s">
        <v>201</v>
      </c>
      <c r="F111" s="20" t="s">
        <v>194</v>
      </c>
      <c r="G111" s="98" t="s">
        <v>216</v>
      </c>
      <c r="H111" s="98"/>
      <c r="I111" s="20"/>
      <c r="J111" s="11" t="s">
        <v>3109</v>
      </c>
      <c r="K111" s="11"/>
      <c r="L111" s="20" t="s">
        <v>464</v>
      </c>
      <c r="M111" s="20" t="s">
        <v>474</v>
      </c>
      <c r="N111" s="21" t="s">
        <v>184</v>
      </c>
      <c r="O111" s="21"/>
      <c r="P111" s="21" t="s">
        <v>1374</v>
      </c>
      <c r="Q111" s="7" t="s">
        <v>185</v>
      </c>
    </row>
    <row r="112" spans="3:17" s="7" customFormat="1" ht="14.25" customHeight="1">
      <c r="C112" s="11"/>
      <c r="D112" s="20" t="s">
        <v>201</v>
      </c>
      <c r="E112" s="20" t="s">
        <v>201</v>
      </c>
      <c r="F112" s="11" t="s">
        <v>194</v>
      </c>
      <c r="G112" s="11" t="s">
        <v>216</v>
      </c>
      <c r="H112" s="11"/>
      <c r="I112" s="11"/>
      <c r="J112" s="11" t="s">
        <v>3109</v>
      </c>
      <c r="K112" s="11"/>
      <c r="L112" s="11" t="s">
        <v>464</v>
      </c>
      <c r="M112" s="11" t="s">
        <v>475</v>
      </c>
      <c r="N112" s="21" t="s">
        <v>184</v>
      </c>
      <c r="O112" s="11"/>
      <c r="P112" s="21" t="s">
        <v>1374</v>
      </c>
      <c r="Q112" s="7" t="s">
        <v>185</v>
      </c>
    </row>
    <row r="113" spans="2:17" s="7" customFormat="1" ht="14.25" customHeight="1">
      <c r="B113" s="11"/>
      <c r="C113" s="11"/>
      <c r="D113" s="20" t="s">
        <v>201</v>
      </c>
      <c r="E113" s="20" t="s">
        <v>201</v>
      </c>
      <c r="F113" s="11" t="s">
        <v>194</v>
      </c>
      <c r="G113" s="11" t="s">
        <v>216</v>
      </c>
      <c r="H113" s="11"/>
      <c r="I113" s="11"/>
      <c r="J113" s="11" t="s">
        <v>3109</v>
      </c>
      <c r="K113" s="11"/>
      <c r="L113" s="11" t="s">
        <v>464</v>
      </c>
      <c r="M113" s="11" t="s">
        <v>3199</v>
      </c>
      <c r="N113" s="21" t="s">
        <v>184</v>
      </c>
      <c r="O113" s="11"/>
      <c r="P113" s="21" t="s">
        <v>1374</v>
      </c>
      <c r="Q113" s="7" t="s">
        <v>185</v>
      </c>
    </row>
    <row r="114" spans="2:17" s="7" customFormat="1" ht="14.25" customHeight="1">
      <c r="B114" s="11"/>
      <c r="C114" s="11"/>
      <c r="D114" s="20"/>
      <c r="E114" s="20"/>
      <c r="F114" s="11"/>
      <c r="G114" s="11"/>
      <c r="H114" s="11"/>
      <c r="I114" s="11"/>
      <c r="J114" s="11"/>
      <c r="K114" s="11"/>
      <c r="L114" s="11"/>
      <c r="M114" s="11"/>
      <c r="N114" s="21"/>
      <c r="O114" s="11"/>
      <c r="P114" s="21"/>
    </row>
    <row r="115" spans="2:17" s="7" customFormat="1" ht="14.25" customHeight="1">
      <c r="B115" s="12"/>
      <c r="C115" s="12"/>
      <c r="D115" s="80" t="s">
        <v>2740</v>
      </c>
      <c r="E115" s="81"/>
      <c r="F115" s="81"/>
      <c r="G115" s="81"/>
      <c r="H115" s="81"/>
      <c r="I115" s="81"/>
      <c r="J115" s="81"/>
      <c r="K115" s="81"/>
      <c r="L115" s="81"/>
      <c r="M115" s="81"/>
      <c r="N115" s="81"/>
      <c r="O115" s="81"/>
      <c r="P115" s="81"/>
      <c r="Q115" s="81"/>
    </row>
    <row r="116" spans="2:17" s="7" customFormat="1" ht="14.25" customHeight="1">
      <c r="B116" s="11"/>
      <c r="C116" s="11"/>
      <c r="D116" s="11"/>
      <c r="E116" s="11"/>
      <c r="F116" s="11"/>
      <c r="G116" s="11"/>
      <c r="H116" s="11"/>
      <c r="I116" s="11"/>
      <c r="J116" s="11"/>
      <c r="K116" s="11"/>
      <c r="L116" s="11"/>
      <c r="M116" s="11"/>
      <c r="N116" s="11"/>
      <c r="O116" s="11"/>
      <c r="P116" s="11"/>
      <c r="Q116" s="11"/>
    </row>
    <row r="117" spans="2:17" s="7" customFormat="1" ht="14.25" customHeight="1">
      <c r="B117" s="30"/>
      <c r="C117" s="30"/>
      <c r="D117" s="20" t="s">
        <v>201</v>
      </c>
      <c r="E117" s="20" t="s">
        <v>201</v>
      </c>
      <c r="F117" s="20" t="s">
        <v>194</v>
      </c>
      <c r="G117" s="98" t="s">
        <v>216</v>
      </c>
      <c r="H117" s="98"/>
      <c r="I117" s="20"/>
      <c r="J117" s="11" t="s">
        <v>3109</v>
      </c>
      <c r="K117" s="11"/>
      <c r="L117" s="20" t="s">
        <v>464</v>
      </c>
      <c r="M117" s="20" t="s">
        <v>465</v>
      </c>
      <c r="N117" s="21" t="s">
        <v>184</v>
      </c>
      <c r="O117" s="21"/>
      <c r="P117" s="21" t="s">
        <v>1374</v>
      </c>
      <c r="Q117" s="7" t="s">
        <v>185</v>
      </c>
    </row>
    <row r="118" spans="2:17" s="7" customFormat="1" ht="14.25" customHeight="1">
      <c r="B118" s="30"/>
      <c r="C118" s="30"/>
      <c r="D118" s="20" t="s">
        <v>201</v>
      </c>
      <c r="E118" s="20" t="s">
        <v>201</v>
      </c>
      <c r="F118" s="20" t="s">
        <v>194</v>
      </c>
      <c r="G118" s="98" t="s">
        <v>216</v>
      </c>
      <c r="H118" s="98"/>
      <c r="I118" s="20"/>
      <c r="J118" s="11" t="s">
        <v>3109</v>
      </c>
      <c r="K118" s="11"/>
      <c r="L118" s="20" t="s">
        <v>464</v>
      </c>
      <c r="M118" s="20" t="s">
        <v>469</v>
      </c>
      <c r="N118" s="21" t="s">
        <v>184</v>
      </c>
      <c r="O118" s="21"/>
      <c r="P118" s="21" t="s">
        <v>1374</v>
      </c>
      <c r="Q118" s="7" t="s">
        <v>185</v>
      </c>
    </row>
    <row r="119" spans="2:17" s="7" customFormat="1" ht="14.25" customHeight="1">
      <c r="B119" s="15"/>
      <c r="C119" s="15"/>
      <c r="D119" s="20" t="s">
        <v>201</v>
      </c>
      <c r="E119" s="20" t="s">
        <v>201</v>
      </c>
      <c r="F119" s="113" t="s">
        <v>194</v>
      </c>
      <c r="G119" s="98" t="s">
        <v>216</v>
      </c>
      <c r="H119" s="98"/>
      <c r="I119" s="98"/>
      <c r="J119" s="11" t="s">
        <v>3109</v>
      </c>
      <c r="K119" s="98"/>
      <c r="L119" s="98" t="s">
        <v>464</v>
      </c>
      <c r="M119" s="98" t="s">
        <v>471</v>
      </c>
      <c r="N119" s="21" t="s">
        <v>184</v>
      </c>
      <c r="O119" s="23"/>
      <c r="P119" s="21" t="s">
        <v>1374</v>
      </c>
      <c r="Q119" s="7" t="s">
        <v>185</v>
      </c>
    </row>
    <row r="120" spans="2:17" s="7" customFormat="1" ht="14.25" customHeight="1">
      <c r="B120" s="11"/>
      <c r="C120" s="11"/>
      <c r="D120" s="20" t="s">
        <v>201</v>
      </c>
      <c r="E120" s="20" t="s">
        <v>201</v>
      </c>
      <c r="F120" s="11" t="s">
        <v>194</v>
      </c>
      <c r="G120" s="11" t="s">
        <v>216</v>
      </c>
      <c r="H120" s="11"/>
      <c r="I120" s="11"/>
      <c r="J120" s="11" t="s">
        <v>3109</v>
      </c>
      <c r="K120" s="11"/>
      <c r="L120" s="11" t="s">
        <v>464</v>
      </c>
      <c r="M120" s="11" t="s">
        <v>475</v>
      </c>
      <c r="N120" s="21" t="s">
        <v>184</v>
      </c>
      <c r="O120" s="11"/>
      <c r="P120" s="21" t="s">
        <v>1374</v>
      </c>
      <c r="Q120" s="7" t="s">
        <v>185</v>
      </c>
    </row>
    <row r="121" spans="2:17" s="7" customFormat="1" ht="14.25" customHeight="1">
      <c r="B121" s="11"/>
      <c r="C121" s="11"/>
      <c r="D121" s="20" t="s">
        <v>201</v>
      </c>
      <c r="E121" s="20" t="s">
        <v>201</v>
      </c>
      <c r="F121" s="11" t="s">
        <v>194</v>
      </c>
      <c r="G121" s="11" t="s">
        <v>216</v>
      </c>
      <c r="H121" s="11"/>
      <c r="I121" s="11"/>
      <c r="J121" s="11" t="s">
        <v>3109</v>
      </c>
      <c r="K121" s="11"/>
      <c r="L121" s="11" t="s">
        <v>464</v>
      </c>
      <c r="M121" s="11" t="s">
        <v>3199</v>
      </c>
      <c r="N121" s="21" t="s">
        <v>184</v>
      </c>
      <c r="O121" s="11"/>
      <c r="P121" s="21" t="s">
        <v>1374</v>
      </c>
      <c r="Q121" s="7" t="s">
        <v>185</v>
      </c>
    </row>
    <row r="122" spans="2:17" s="7" customFormat="1" ht="14.25" customHeight="1">
      <c r="B122" s="11"/>
      <c r="C122" s="11"/>
      <c r="D122" s="11"/>
      <c r="E122" s="11"/>
      <c r="F122" s="11"/>
      <c r="G122" s="11"/>
      <c r="H122" s="11"/>
      <c r="I122" s="11"/>
      <c r="J122" s="11"/>
      <c r="K122" s="11"/>
      <c r="L122" s="11"/>
      <c r="M122" s="11"/>
      <c r="N122" s="11"/>
      <c r="O122" s="11"/>
      <c r="P122" s="11"/>
      <c r="Q122" s="11"/>
    </row>
    <row r="123" spans="2:17" s="7" customFormat="1" ht="18">
      <c r="B123" s="28" t="s">
        <v>2600</v>
      </c>
      <c r="C123" s="27"/>
      <c r="D123" s="27"/>
      <c r="E123" s="27"/>
      <c r="F123" s="27"/>
      <c r="G123" s="27"/>
      <c r="H123" s="27"/>
      <c r="I123" s="27"/>
      <c r="J123" s="27"/>
      <c r="K123" s="27"/>
      <c r="L123" s="27"/>
      <c r="M123" s="27"/>
      <c r="N123" s="27"/>
      <c r="O123" s="27"/>
      <c r="P123" s="27"/>
      <c r="Q123" s="27"/>
    </row>
    <row r="124" spans="2:17" s="7" customFormat="1" ht="14.25" customHeight="1">
      <c r="B124" s="11"/>
      <c r="C124" s="11"/>
      <c r="D124" s="11"/>
      <c r="E124" s="11"/>
      <c r="F124" s="11"/>
      <c r="G124" s="11"/>
      <c r="H124" s="11"/>
      <c r="I124" s="11"/>
      <c r="J124" s="11"/>
      <c r="K124" s="11"/>
      <c r="L124" s="11"/>
      <c r="M124" s="11"/>
      <c r="N124" s="11"/>
      <c r="O124" s="11"/>
      <c r="P124" s="11"/>
      <c r="Q124" s="11"/>
    </row>
    <row r="125" spans="2:17" s="7" customFormat="1" ht="14.25" customHeight="1">
      <c r="B125" s="12"/>
      <c r="C125" s="34" t="s">
        <v>183</v>
      </c>
      <c r="D125" s="34"/>
      <c r="E125" s="33"/>
      <c r="F125" s="33"/>
      <c r="G125" s="33"/>
      <c r="H125" s="33"/>
      <c r="I125" s="33"/>
      <c r="J125" s="33"/>
      <c r="K125" s="33"/>
      <c r="L125" s="104"/>
      <c r="M125" s="33"/>
      <c r="N125" s="33"/>
      <c r="O125" s="33"/>
      <c r="P125" s="33"/>
      <c r="Q125" s="33"/>
    </row>
    <row r="126" spans="2:17" s="7" customFormat="1" ht="14.25" customHeight="1">
      <c r="B126" s="11"/>
      <c r="C126" s="11"/>
      <c r="D126" s="11"/>
      <c r="E126" s="11"/>
      <c r="F126" s="11"/>
      <c r="G126" s="11"/>
      <c r="H126" s="11"/>
      <c r="I126" s="11"/>
      <c r="J126" s="11"/>
      <c r="K126" s="11"/>
      <c r="L126" s="11"/>
      <c r="M126" s="11"/>
      <c r="N126" s="11"/>
      <c r="O126" s="11"/>
      <c r="P126" s="11"/>
      <c r="Q126" s="11"/>
    </row>
    <row r="127" spans="2:17" s="7" customFormat="1" ht="14.25" customHeight="1">
      <c r="B127" s="8"/>
      <c r="C127" s="8"/>
      <c r="D127" s="20"/>
      <c r="E127" s="20"/>
      <c r="F127" s="20" t="s">
        <v>194</v>
      </c>
      <c r="G127" s="98" t="s">
        <v>183</v>
      </c>
      <c r="H127" s="98"/>
      <c r="I127" s="20"/>
      <c r="J127" s="20"/>
      <c r="K127" s="98"/>
      <c r="L127" s="20" t="s">
        <v>464</v>
      </c>
      <c r="M127" s="20"/>
      <c r="N127" s="21" t="s">
        <v>196</v>
      </c>
      <c r="O127" s="21"/>
      <c r="P127" s="21"/>
      <c r="Q127" s="7" t="s">
        <v>197</v>
      </c>
    </row>
    <row r="128" spans="2:17" s="7" customFormat="1" ht="14.25" customHeight="1">
      <c r="B128" s="8"/>
      <c r="C128" s="8"/>
      <c r="D128" s="20"/>
      <c r="E128" s="20"/>
      <c r="F128" s="20" t="s">
        <v>194</v>
      </c>
      <c r="G128" s="98" t="s">
        <v>183</v>
      </c>
      <c r="H128" s="98"/>
      <c r="I128" s="20"/>
      <c r="J128" s="20"/>
      <c r="K128" s="98"/>
      <c r="L128" s="20" t="s">
        <v>468</v>
      </c>
      <c r="M128" s="20"/>
      <c r="N128" s="21" t="s">
        <v>196</v>
      </c>
      <c r="O128" s="21"/>
      <c r="P128" s="21"/>
      <c r="Q128" s="7" t="s">
        <v>197</v>
      </c>
    </row>
    <row r="130" spans="3:17" s="7" customFormat="1" ht="14.25" customHeight="1">
      <c r="C130" s="34" t="s">
        <v>195</v>
      </c>
      <c r="D130" s="34"/>
      <c r="E130" s="33"/>
      <c r="F130" s="33"/>
      <c r="G130" s="33"/>
      <c r="H130" s="33"/>
      <c r="I130" s="33"/>
      <c r="J130" s="33"/>
      <c r="K130" s="33"/>
      <c r="L130" s="33"/>
      <c r="M130" s="33"/>
      <c r="N130" s="33"/>
      <c r="O130" s="33"/>
      <c r="P130" s="33"/>
      <c r="Q130" s="33"/>
    </row>
    <row r="131" spans="3:17" s="7" customFormat="1" ht="14.25" customHeight="1">
      <c r="C131" s="11"/>
      <c r="D131" s="11"/>
      <c r="E131" s="11"/>
      <c r="F131" s="11"/>
      <c r="G131" s="11"/>
      <c r="H131" s="11"/>
      <c r="I131" s="11"/>
      <c r="J131" s="11"/>
      <c r="K131" s="11"/>
      <c r="L131" s="11"/>
      <c r="M131" s="11"/>
      <c r="N131" s="11"/>
      <c r="O131" s="11"/>
      <c r="P131" s="11"/>
      <c r="Q131" s="11"/>
    </row>
    <row r="132" spans="3:17" s="7" customFormat="1" ht="14.25" customHeight="1">
      <c r="C132" s="8"/>
      <c r="D132" s="20"/>
      <c r="E132" s="20"/>
      <c r="F132" s="20" t="s">
        <v>194</v>
      </c>
      <c r="G132" s="98" t="s">
        <v>195</v>
      </c>
      <c r="H132" s="98"/>
      <c r="I132" s="20"/>
      <c r="J132" s="20"/>
      <c r="K132" s="98"/>
      <c r="L132" s="20" t="s">
        <v>464</v>
      </c>
      <c r="M132" s="20"/>
      <c r="N132" s="21" t="s">
        <v>196</v>
      </c>
      <c r="O132" s="21"/>
      <c r="P132" s="21"/>
      <c r="Q132" s="7" t="s">
        <v>197</v>
      </c>
    </row>
    <row r="133" spans="3:17" s="7" customFormat="1" ht="14.25" customHeight="1">
      <c r="C133" s="8"/>
      <c r="D133" s="20"/>
      <c r="E133" s="20"/>
      <c r="F133" s="20" t="s">
        <v>194</v>
      </c>
      <c r="G133" s="98" t="s">
        <v>195</v>
      </c>
      <c r="H133" s="98"/>
      <c r="I133" s="20"/>
      <c r="J133" s="20"/>
      <c r="K133" s="98"/>
      <c r="L133" s="20" t="s">
        <v>468</v>
      </c>
      <c r="M133" s="20"/>
      <c r="N133" s="21" t="s">
        <v>196</v>
      </c>
      <c r="O133" s="21"/>
      <c r="P133" s="21"/>
      <c r="Q133" s="7" t="s">
        <v>197</v>
      </c>
    </row>
    <row r="134" spans="3:17" s="7" customFormat="1" ht="14.25" customHeight="1">
      <c r="C134" s="11"/>
      <c r="D134" s="11"/>
      <c r="E134" s="11"/>
      <c r="F134" s="11"/>
      <c r="G134" s="11"/>
      <c r="H134" s="11"/>
      <c r="I134" s="11"/>
      <c r="J134" s="11"/>
      <c r="K134" s="11"/>
      <c r="L134" s="11"/>
      <c r="M134" s="11"/>
      <c r="N134" s="11"/>
      <c r="O134" s="11"/>
      <c r="P134" s="11"/>
      <c r="Q134" s="11"/>
    </row>
    <row r="135" spans="3:17" s="7" customFormat="1" ht="14.25" customHeight="1">
      <c r="C135" s="34" t="s">
        <v>205</v>
      </c>
      <c r="D135" s="34"/>
      <c r="E135" s="33"/>
      <c r="F135" s="33"/>
      <c r="G135" s="33"/>
      <c r="H135" s="33"/>
      <c r="I135" s="33"/>
      <c r="J135" s="33"/>
      <c r="K135" s="33"/>
      <c r="L135" s="33"/>
      <c r="M135" s="33"/>
      <c r="N135" s="33"/>
      <c r="O135" s="33"/>
      <c r="P135" s="33"/>
      <c r="Q135" s="33"/>
    </row>
    <row r="136" spans="3:17" s="7" customFormat="1" ht="14.25" customHeight="1">
      <c r="C136" s="11"/>
      <c r="D136" s="11"/>
      <c r="E136" s="11"/>
      <c r="F136" s="11"/>
      <c r="G136" s="11"/>
      <c r="H136" s="11"/>
      <c r="I136" s="11"/>
      <c r="J136" s="11"/>
      <c r="K136" s="11"/>
      <c r="L136" s="11"/>
      <c r="M136" s="11"/>
      <c r="N136" s="11"/>
      <c r="O136" s="11"/>
      <c r="P136" s="11"/>
      <c r="Q136" s="11"/>
    </row>
    <row r="137" spans="3:17" s="7" customFormat="1" ht="14.25" customHeight="1">
      <c r="C137" s="8"/>
      <c r="D137" s="20"/>
      <c r="E137" s="20"/>
      <c r="F137" s="20" t="s">
        <v>194</v>
      </c>
      <c r="G137" s="98" t="s">
        <v>205</v>
      </c>
      <c r="H137" s="98"/>
      <c r="I137" s="20"/>
      <c r="J137" s="20"/>
      <c r="K137" s="98"/>
      <c r="L137" s="20" t="s">
        <v>464</v>
      </c>
      <c r="M137" s="20"/>
      <c r="N137" s="21" t="s">
        <v>196</v>
      </c>
      <c r="O137" s="21"/>
      <c r="P137" s="21"/>
      <c r="Q137" s="7" t="s">
        <v>197</v>
      </c>
    </row>
    <row r="138" spans="3:17" s="7" customFormat="1" ht="14.25" customHeight="1">
      <c r="C138" s="8"/>
      <c r="D138" s="20"/>
      <c r="E138" s="20"/>
      <c r="F138" s="20" t="s">
        <v>194</v>
      </c>
      <c r="G138" s="98" t="s">
        <v>205</v>
      </c>
      <c r="H138" s="98"/>
      <c r="I138" s="20"/>
      <c r="J138" s="20"/>
      <c r="K138" s="98"/>
      <c r="L138" s="20" t="s">
        <v>468</v>
      </c>
      <c r="M138" s="20"/>
      <c r="N138" s="21" t="s">
        <v>196</v>
      </c>
      <c r="O138" s="21"/>
      <c r="P138" s="21"/>
      <c r="Q138" s="7" t="s">
        <v>197</v>
      </c>
    </row>
    <row r="139" spans="3:17" s="7" customFormat="1" ht="14.25" customHeight="1">
      <c r="C139" s="11"/>
      <c r="D139" s="11"/>
      <c r="E139" s="11"/>
      <c r="F139" s="11"/>
      <c r="G139" s="11"/>
      <c r="H139" s="11"/>
      <c r="I139" s="11"/>
      <c r="J139" s="11"/>
      <c r="K139" s="11"/>
      <c r="L139" s="11"/>
      <c r="M139" s="11"/>
      <c r="N139" s="11"/>
      <c r="O139" s="11"/>
      <c r="P139" s="11"/>
      <c r="Q139" s="11"/>
    </row>
    <row r="140" spans="3:17" s="7" customFormat="1" ht="14.25" customHeight="1">
      <c r="C140" s="34" t="s">
        <v>212</v>
      </c>
      <c r="D140" s="34"/>
      <c r="E140" s="33"/>
      <c r="F140" s="33"/>
      <c r="G140" s="33"/>
      <c r="H140" s="33"/>
      <c r="I140" s="33"/>
      <c r="J140" s="33"/>
      <c r="K140" s="33"/>
      <c r="L140" s="33"/>
      <c r="M140" s="33"/>
      <c r="N140" s="33"/>
      <c r="O140" s="33"/>
      <c r="P140" s="33"/>
      <c r="Q140" s="33"/>
    </row>
    <row r="141" spans="3:17" s="7" customFormat="1" ht="14.25" customHeight="1">
      <c r="C141" s="11"/>
      <c r="D141" s="11"/>
      <c r="E141" s="11"/>
      <c r="F141" s="11"/>
      <c r="G141" s="11"/>
      <c r="H141" s="11"/>
      <c r="I141" s="11"/>
      <c r="J141" s="11"/>
      <c r="K141" s="11"/>
      <c r="L141" s="11"/>
      <c r="M141" s="11"/>
      <c r="N141" s="11"/>
      <c r="O141" s="11"/>
      <c r="P141" s="11"/>
      <c r="Q141" s="11"/>
    </row>
    <row r="142" spans="3:17" s="7" customFormat="1" ht="14.25" customHeight="1">
      <c r="C142" s="8"/>
      <c r="D142" s="20"/>
      <c r="E142" s="20"/>
      <c r="F142" s="20" t="s">
        <v>194</v>
      </c>
      <c r="G142" s="98" t="s">
        <v>212</v>
      </c>
      <c r="H142" s="98"/>
      <c r="I142" s="20"/>
      <c r="J142" s="20"/>
      <c r="K142" s="98"/>
      <c r="L142" s="20" t="s">
        <v>464</v>
      </c>
      <c r="M142" s="20"/>
      <c r="N142" s="21" t="s">
        <v>196</v>
      </c>
      <c r="O142" s="21"/>
      <c r="P142" s="21"/>
      <c r="Q142" s="7" t="s">
        <v>197</v>
      </c>
    </row>
    <row r="143" spans="3:17" s="7" customFormat="1" ht="14.25" customHeight="1">
      <c r="C143" s="8"/>
      <c r="D143" s="20"/>
      <c r="E143" s="20"/>
      <c r="F143" s="20" t="s">
        <v>194</v>
      </c>
      <c r="G143" s="98" t="s">
        <v>212</v>
      </c>
      <c r="H143" s="98"/>
      <c r="I143" s="20"/>
      <c r="J143" s="20"/>
      <c r="K143" s="98"/>
      <c r="L143" s="20" t="s">
        <v>468</v>
      </c>
      <c r="M143" s="20"/>
      <c r="N143" s="21" t="s">
        <v>196</v>
      </c>
      <c r="O143" s="21"/>
      <c r="P143" s="21"/>
      <c r="Q143" s="7" t="s">
        <v>197</v>
      </c>
    </row>
    <row r="145" spans="3:17" s="7" customFormat="1" ht="14.25" customHeight="1">
      <c r="C145" s="34" t="s">
        <v>3192</v>
      </c>
      <c r="D145" s="34"/>
      <c r="E145" s="33"/>
      <c r="F145" s="33"/>
      <c r="G145" s="33"/>
      <c r="H145" s="33"/>
      <c r="I145" s="33"/>
      <c r="J145" s="33"/>
      <c r="K145" s="33"/>
      <c r="L145" s="33"/>
      <c r="M145" s="33"/>
      <c r="N145" s="33"/>
      <c r="O145" s="33"/>
      <c r="P145" s="33"/>
      <c r="Q145" s="33"/>
    </row>
    <row r="146" spans="3:17" s="7" customFormat="1" ht="14.25" customHeight="1">
      <c r="C146" s="11"/>
      <c r="D146" s="11"/>
      <c r="E146" s="11"/>
      <c r="F146" s="11"/>
      <c r="G146" s="11"/>
      <c r="H146" s="11"/>
      <c r="I146" s="11"/>
      <c r="J146" s="11"/>
      <c r="K146" s="11"/>
      <c r="L146" s="11"/>
      <c r="M146" s="11"/>
      <c r="N146" s="11"/>
      <c r="O146" s="11"/>
      <c r="P146" s="11"/>
      <c r="Q146" s="11"/>
    </row>
    <row r="147" spans="3:17" s="7" customFormat="1" ht="14.25" customHeight="1">
      <c r="C147" s="8"/>
      <c r="D147" s="20"/>
      <c r="E147" s="20"/>
      <c r="F147" s="20" t="s">
        <v>194</v>
      </c>
      <c r="G147" s="98" t="s">
        <v>466</v>
      </c>
      <c r="H147" s="98" t="s">
        <v>2630</v>
      </c>
      <c r="I147" s="20"/>
      <c r="J147" s="20"/>
      <c r="K147" s="98"/>
      <c r="L147" s="20" t="s">
        <v>464</v>
      </c>
      <c r="M147" s="20"/>
      <c r="N147" s="21" t="s">
        <v>196</v>
      </c>
      <c r="O147" s="21"/>
      <c r="P147" s="21"/>
      <c r="Q147" s="7" t="s">
        <v>197</v>
      </c>
    </row>
    <row r="148" spans="3:17" s="7" customFormat="1" ht="14.25" customHeight="1">
      <c r="C148" s="8"/>
      <c r="D148" s="20"/>
      <c r="E148" s="20"/>
      <c r="F148" s="20" t="s">
        <v>194</v>
      </c>
      <c r="G148" s="98" t="s">
        <v>466</v>
      </c>
      <c r="H148" s="98" t="s">
        <v>2630</v>
      </c>
      <c r="I148" s="20"/>
      <c r="J148" s="20"/>
      <c r="K148" s="98"/>
      <c r="L148" s="20" t="s">
        <v>468</v>
      </c>
      <c r="M148" s="20"/>
      <c r="N148" s="21" t="s">
        <v>196</v>
      </c>
      <c r="O148" s="21"/>
      <c r="P148" s="21"/>
      <c r="Q148" s="7" t="s">
        <v>197</v>
      </c>
    </row>
    <row r="149" spans="3:17" s="7" customFormat="1" ht="14.25" customHeight="1">
      <c r="C149" s="11"/>
      <c r="D149" s="11"/>
      <c r="E149" s="11"/>
      <c r="F149" s="11"/>
      <c r="G149" s="11"/>
      <c r="H149" s="11"/>
      <c r="I149" s="11"/>
      <c r="J149" s="11"/>
      <c r="K149" s="11"/>
      <c r="L149" s="11"/>
      <c r="M149" s="11"/>
      <c r="N149" s="11"/>
      <c r="O149" s="11"/>
      <c r="P149" s="11"/>
      <c r="Q149" s="11"/>
    </row>
    <row r="150" spans="3:17" s="7" customFormat="1" ht="14.25" customHeight="1">
      <c r="C150" s="34" t="s">
        <v>3193</v>
      </c>
      <c r="D150" s="34"/>
      <c r="E150" s="33"/>
      <c r="F150" s="33"/>
      <c r="G150" s="33"/>
      <c r="H150" s="33"/>
      <c r="I150" s="33"/>
      <c r="J150" s="33"/>
      <c r="K150" s="33"/>
      <c r="L150" s="33"/>
      <c r="M150" s="33"/>
      <c r="N150" s="33"/>
      <c r="O150" s="33"/>
      <c r="P150" s="33"/>
      <c r="Q150" s="33"/>
    </row>
    <row r="151" spans="3:17" s="7" customFormat="1" ht="14.25" customHeight="1">
      <c r="C151" s="11"/>
      <c r="D151" s="11"/>
      <c r="E151" s="11"/>
      <c r="F151" s="11"/>
      <c r="G151" s="11"/>
      <c r="H151" s="11"/>
      <c r="I151" s="11"/>
      <c r="J151" s="11"/>
      <c r="K151" s="11"/>
      <c r="L151" s="11"/>
      <c r="M151" s="11"/>
      <c r="N151" s="11"/>
      <c r="O151" s="11"/>
      <c r="P151" s="11"/>
      <c r="Q151" s="11"/>
    </row>
    <row r="152" spans="3:17" s="7" customFormat="1" ht="14.25" customHeight="1">
      <c r="C152" s="8"/>
      <c r="D152" s="20"/>
      <c r="E152" s="20"/>
      <c r="F152" s="20" t="s">
        <v>194</v>
      </c>
      <c r="G152" s="98" t="s">
        <v>221</v>
      </c>
      <c r="H152" s="98" t="s">
        <v>221</v>
      </c>
      <c r="I152" s="20" t="s">
        <v>414</v>
      </c>
      <c r="J152" s="20"/>
      <c r="K152" s="11"/>
      <c r="L152" s="20" t="s">
        <v>464</v>
      </c>
      <c r="M152" s="20"/>
      <c r="N152" s="21" t="s">
        <v>196</v>
      </c>
      <c r="O152" s="21"/>
      <c r="P152" s="21"/>
      <c r="Q152" s="7" t="s">
        <v>197</v>
      </c>
    </row>
    <row r="153" spans="3:17" s="7" customFormat="1" ht="14.25" customHeight="1">
      <c r="C153" s="8"/>
      <c r="D153" s="20"/>
      <c r="E153" s="20"/>
      <c r="F153" s="20" t="s">
        <v>194</v>
      </c>
      <c r="G153" s="98" t="s">
        <v>221</v>
      </c>
      <c r="H153" s="98" t="s">
        <v>221</v>
      </c>
      <c r="I153" s="20" t="s">
        <v>414</v>
      </c>
      <c r="J153" s="20"/>
      <c r="K153" s="11"/>
      <c r="L153" s="20" t="s">
        <v>468</v>
      </c>
      <c r="M153" s="20"/>
      <c r="N153" s="21" t="s">
        <v>196</v>
      </c>
      <c r="O153" s="21"/>
      <c r="P153" s="21"/>
      <c r="Q153" s="7" t="s">
        <v>197</v>
      </c>
    </row>
    <row r="154" spans="3:17" s="7" customFormat="1" ht="14.25" customHeight="1">
      <c r="C154" s="11"/>
      <c r="D154" s="11"/>
      <c r="E154" s="11"/>
      <c r="F154" s="11"/>
      <c r="G154" s="11"/>
      <c r="H154" s="11"/>
      <c r="I154" s="11"/>
      <c r="J154" s="11"/>
      <c r="K154" s="11"/>
      <c r="L154" s="11"/>
      <c r="M154" s="11"/>
      <c r="N154" s="11"/>
      <c r="O154" s="11"/>
      <c r="P154" s="11"/>
      <c r="Q154" s="11"/>
    </row>
    <row r="155" spans="3:17" s="7" customFormat="1" ht="14.25" customHeight="1">
      <c r="C155" s="34" t="s">
        <v>3194</v>
      </c>
      <c r="D155" s="34"/>
      <c r="E155" s="33"/>
      <c r="F155" s="33"/>
      <c r="G155" s="33"/>
      <c r="H155" s="33"/>
      <c r="I155" s="33"/>
      <c r="J155" s="33"/>
      <c r="K155" s="33"/>
      <c r="L155" s="33"/>
      <c r="M155" s="33"/>
      <c r="N155" s="33"/>
      <c r="O155" s="33"/>
      <c r="P155" s="33"/>
      <c r="Q155" s="33"/>
    </row>
    <row r="156" spans="3:17" s="7" customFormat="1" ht="14.25" customHeight="1">
      <c r="C156" s="11"/>
      <c r="D156" s="11"/>
      <c r="E156" s="11"/>
      <c r="F156" s="11"/>
      <c r="G156" s="11"/>
      <c r="H156" s="11"/>
      <c r="I156" s="11"/>
      <c r="J156" s="11"/>
      <c r="K156" s="11"/>
      <c r="L156" s="11"/>
      <c r="M156" s="11"/>
      <c r="N156" s="11"/>
      <c r="O156" s="11"/>
      <c r="P156" s="11"/>
      <c r="Q156" s="11"/>
    </row>
    <row r="157" spans="3:17" s="7" customFormat="1" ht="14.25" customHeight="1">
      <c r="C157" s="8"/>
      <c r="D157" s="20"/>
      <c r="E157" s="20"/>
      <c r="F157" s="20" t="s">
        <v>194</v>
      </c>
      <c r="G157" s="98" t="s">
        <v>221</v>
      </c>
      <c r="H157" s="98" t="s">
        <v>221</v>
      </c>
      <c r="I157" s="20" t="s">
        <v>449</v>
      </c>
      <c r="J157" s="20"/>
      <c r="K157" s="11"/>
      <c r="L157" s="20" t="s">
        <v>464</v>
      </c>
      <c r="M157" s="20"/>
      <c r="N157" s="21" t="s">
        <v>196</v>
      </c>
      <c r="O157" s="21"/>
      <c r="P157" s="21"/>
      <c r="Q157" s="7" t="s">
        <v>197</v>
      </c>
    </row>
    <row r="158" spans="3:17" s="7" customFormat="1" ht="14.25" customHeight="1">
      <c r="C158" s="8"/>
      <c r="D158" s="20"/>
      <c r="E158" s="20"/>
      <c r="F158" s="20" t="s">
        <v>194</v>
      </c>
      <c r="G158" s="98" t="s">
        <v>221</v>
      </c>
      <c r="H158" s="98" t="s">
        <v>221</v>
      </c>
      <c r="I158" s="20" t="s">
        <v>449</v>
      </c>
      <c r="J158" s="20"/>
      <c r="K158" s="11"/>
      <c r="L158" s="20" t="s">
        <v>468</v>
      </c>
      <c r="M158" s="20"/>
      <c r="N158" s="21" t="s">
        <v>196</v>
      </c>
      <c r="O158" s="21"/>
      <c r="P158" s="21"/>
      <c r="Q158" s="7" t="s">
        <v>197</v>
      </c>
    </row>
    <row r="159" spans="3:17" s="7" customFormat="1" ht="14.25" customHeight="1">
      <c r="C159" s="11"/>
      <c r="D159" s="11"/>
      <c r="E159" s="11"/>
      <c r="F159" s="11"/>
      <c r="G159" s="11"/>
      <c r="H159" s="11"/>
      <c r="I159" s="11"/>
      <c r="J159" s="11"/>
      <c r="K159" s="11"/>
      <c r="L159" s="11"/>
      <c r="M159" s="11"/>
      <c r="N159" s="11"/>
      <c r="O159" s="11"/>
      <c r="P159" s="11"/>
      <c r="Q159" s="11"/>
    </row>
    <row r="160" spans="3:17" s="7" customFormat="1" ht="14.25" customHeight="1">
      <c r="C160" s="34" t="s">
        <v>3195</v>
      </c>
      <c r="D160" s="34"/>
      <c r="E160" s="33"/>
      <c r="F160" s="33"/>
      <c r="G160" s="33"/>
      <c r="H160" s="33"/>
      <c r="I160" s="33"/>
      <c r="J160" s="33"/>
      <c r="K160" s="33"/>
      <c r="L160" s="33"/>
      <c r="M160" s="33"/>
      <c r="N160" s="33"/>
      <c r="O160" s="33"/>
      <c r="P160" s="33"/>
      <c r="Q160" s="33"/>
    </row>
    <row r="162" spans="3:17" s="7" customFormat="1" ht="14.25" customHeight="1">
      <c r="C162" s="8"/>
      <c r="D162" s="20"/>
      <c r="E162" s="20"/>
      <c r="F162" s="20" t="s">
        <v>194</v>
      </c>
      <c r="G162" s="98" t="s">
        <v>216</v>
      </c>
      <c r="H162" s="98" t="s">
        <v>3196</v>
      </c>
      <c r="I162" s="20"/>
      <c r="J162" s="20"/>
      <c r="K162" s="11"/>
      <c r="L162" s="20" t="s">
        <v>464</v>
      </c>
      <c r="M162" s="20"/>
      <c r="N162" s="21" t="s">
        <v>196</v>
      </c>
      <c r="O162" s="21"/>
      <c r="P162" s="21"/>
      <c r="Q162" s="7" t="s">
        <v>197</v>
      </c>
    </row>
    <row r="163" spans="3:17" s="7" customFormat="1" ht="14.25" customHeight="1">
      <c r="C163" s="8"/>
      <c r="D163" s="20"/>
      <c r="E163" s="20"/>
      <c r="F163" s="20" t="s">
        <v>194</v>
      </c>
      <c r="G163" s="98" t="s">
        <v>216</v>
      </c>
      <c r="H163" s="98" t="s">
        <v>3196</v>
      </c>
      <c r="I163" s="20"/>
      <c r="J163" s="20"/>
      <c r="K163" s="11"/>
      <c r="L163" s="20" t="s">
        <v>468</v>
      </c>
      <c r="M163" s="20"/>
      <c r="N163" s="21" t="s">
        <v>196</v>
      </c>
      <c r="O163" s="21"/>
      <c r="P163" s="21"/>
      <c r="Q163" s="7" t="s">
        <v>197</v>
      </c>
    </row>
    <row r="164" spans="3:17" s="7" customFormat="1" ht="14.25" customHeight="1">
      <c r="C164" s="11"/>
      <c r="D164" s="11"/>
      <c r="E164" s="11"/>
      <c r="F164" s="11"/>
      <c r="G164" s="11"/>
      <c r="H164" s="11"/>
      <c r="I164" s="11"/>
      <c r="J164" s="11"/>
      <c r="K164" s="11"/>
      <c r="L164" s="11"/>
      <c r="M164" s="11"/>
      <c r="N164" s="11"/>
      <c r="O164" s="11"/>
      <c r="P164" s="11"/>
      <c r="Q164" s="11"/>
    </row>
    <row r="165" spans="3:17" s="7" customFormat="1" ht="14.25" customHeight="1">
      <c r="C165" s="34" t="s">
        <v>3197</v>
      </c>
      <c r="D165" s="34"/>
      <c r="E165" s="33"/>
      <c r="F165" s="33"/>
      <c r="G165" s="33"/>
      <c r="H165" s="33"/>
      <c r="I165" s="33"/>
      <c r="J165" s="33"/>
      <c r="K165" s="33"/>
      <c r="L165" s="33"/>
      <c r="M165" s="33"/>
      <c r="N165" s="33"/>
      <c r="O165" s="33"/>
      <c r="P165" s="33"/>
      <c r="Q165" s="33"/>
    </row>
    <row r="166" spans="3:17" s="7" customFormat="1" ht="14.25" customHeight="1">
      <c r="C166" s="11"/>
      <c r="D166" s="11"/>
      <c r="E166" s="11"/>
      <c r="F166" s="11"/>
      <c r="G166" s="11"/>
      <c r="H166" s="11"/>
      <c r="I166" s="11"/>
      <c r="J166" s="11"/>
      <c r="K166" s="11"/>
      <c r="L166" s="11"/>
      <c r="M166" s="11"/>
      <c r="N166" s="11"/>
      <c r="O166" s="11"/>
      <c r="P166" s="11"/>
      <c r="Q166" s="11"/>
    </row>
    <row r="167" spans="3:17" s="7" customFormat="1" ht="14.25" customHeight="1">
      <c r="C167" s="12"/>
      <c r="D167" s="80" t="s">
        <v>183</v>
      </c>
      <c r="E167" s="81"/>
      <c r="F167" s="81"/>
      <c r="G167" s="81"/>
      <c r="H167" s="81"/>
      <c r="I167" s="81"/>
      <c r="J167" s="81"/>
      <c r="K167" s="81"/>
      <c r="L167" s="81"/>
      <c r="M167" s="81"/>
      <c r="N167" s="81"/>
      <c r="O167" s="81"/>
      <c r="P167" s="81"/>
      <c r="Q167" s="81"/>
    </row>
    <row r="168" spans="3:17" s="7" customFormat="1" ht="14.25" customHeight="1">
      <c r="C168" s="11"/>
      <c r="D168" s="11"/>
      <c r="E168" s="11"/>
      <c r="F168" s="11"/>
      <c r="G168" s="11"/>
      <c r="H168" s="11"/>
      <c r="I168" s="11"/>
      <c r="J168" s="11"/>
      <c r="K168" s="11"/>
      <c r="L168" s="11"/>
      <c r="M168" s="11"/>
      <c r="N168" s="11"/>
      <c r="O168" s="11"/>
      <c r="P168" s="11"/>
      <c r="Q168" s="11"/>
    </row>
    <row r="169" spans="3:17" s="7" customFormat="1" ht="14.25" customHeight="1">
      <c r="C169" s="8"/>
      <c r="D169" s="20"/>
      <c r="E169" s="20"/>
      <c r="F169" s="20" t="s">
        <v>194</v>
      </c>
      <c r="G169" s="98" t="s">
        <v>183</v>
      </c>
      <c r="H169" s="98"/>
      <c r="I169" s="20"/>
      <c r="J169" s="20" t="s">
        <v>415</v>
      </c>
      <c r="K169" s="98" t="s">
        <v>3166</v>
      </c>
      <c r="L169" s="20" t="s">
        <v>464</v>
      </c>
      <c r="M169" s="20"/>
      <c r="N169" s="21" t="s">
        <v>196</v>
      </c>
      <c r="O169" s="21"/>
      <c r="P169" s="21"/>
      <c r="Q169" s="7" t="s">
        <v>197</v>
      </c>
    </row>
    <row r="170" spans="3:17" s="7" customFormat="1" ht="14.25" customHeight="1">
      <c r="C170" s="8"/>
      <c r="D170" s="20"/>
      <c r="E170" s="20"/>
      <c r="F170" s="20" t="s">
        <v>194</v>
      </c>
      <c r="G170" s="98" t="s">
        <v>183</v>
      </c>
      <c r="H170" s="98"/>
      <c r="I170" s="20"/>
      <c r="J170" s="20" t="s">
        <v>415</v>
      </c>
      <c r="K170" s="98" t="s">
        <v>3166</v>
      </c>
      <c r="L170" s="20" t="s">
        <v>468</v>
      </c>
      <c r="M170" s="20"/>
      <c r="N170" s="21" t="s">
        <v>196</v>
      </c>
      <c r="O170" s="21"/>
      <c r="P170" s="21"/>
      <c r="Q170" s="7" t="s">
        <v>197</v>
      </c>
    </row>
    <row r="171" spans="3:17" s="7" customFormat="1" ht="13.5" customHeight="1">
      <c r="C171" s="11"/>
      <c r="D171" s="11"/>
      <c r="E171" s="11"/>
      <c r="F171" s="11"/>
      <c r="G171" s="11"/>
      <c r="H171" s="11"/>
      <c r="I171" s="11"/>
      <c r="J171" s="11"/>
      <c r="K171" s="11"/>
      <c r="L171" s="11"/>
      <c r="M171" s="11"/>
      <c r="N171" s="11"/>
      <c r="O171" s="11"/>
      <c r="P171" s="11"/>
      <c r="Q171" s="11"/>
    </row>
    <row r="172" spans="3:17" s="7" customFormat="1" ht="14.25" customHeight="1">
      <c r="C172" s="12"/>
      <c r="D172" s="80" t="s">
        <v>3167</v>
      </c>
      <c r="E172" s="81"/>
      <c r="F172" s="81"/>
      <c r="G172" s="81"/>
      <c r="H172" s="81"/>
      <c r="I172" s="81"/>
      <c r="J172" s="81"/>
      <c r="K172" s="81"/>
      <c r="L172" s="81"/>
      <c r="M172" s="81"/>
      <c r="N172" s="81"/>
      <c r="O172" s="81"/>
      <c r="P172" s="81"/>
      <c r="Q172" s="81"/>
    </row>
    <row r="173" spans="3:17" s="7" customFormat="1" ht="14.25" customHeight="1">
      <c r="C173" s="11"/>
      <c r="D173" s="11"/>
      <c r="E173" s="11"/>
      <c r="F173" s="11"/>
      <c r="G173" s="11"/>
      <c r="H173" s="11"/>
      <c r="I173" s="11"/>
      <c r="J173" s="11"/>
      <c r="K173" s="11"/>
      <c r="L173" s="11"/>
      <c r="M173" s="11"/>
      <c r="N173" s="11"/>
      <c r="O173" s="11"/>
      <c r="P173" s="11"/>
      <c r="Q173" s="11"/>
    </row>
    <row r="174" spans="3:17" s="7" customFormat="1" ht="14.25" customHeight="1">
      <c r="C174" s="8"/>
      <c r="D174" s="20"/>
      <c r="E174" s="20"/>
      <c r="F174" s="20" t="s">
        <v>194</v>
      </c>
      <c r="G174" s="98" t="s">
        <v>3168</v>
      </c>
      <c r="H174" s="98"/>
      <c r="I174" s="20"/>
      <c r="J174" s="20" t="s">
        <v>415</v>
      </c>
      <c r="K174" s="98" t="s">
        <v>3166</v>
      </c>
      <c r="L174" s="20" t="s">
        <v>464</v>
      </c>
      <c r="M174" s="20"/>
      <c r="N174" s="21" t="s">
        <v>196</v>
      </c>
      <c r="O174" s="21"/>
      <c r="P174" s="21"/>
      <c r="Q174" s="7" t="s">
        <v>197</v>
      </c>
    </row>
    <row r="175" spans="3:17" s="7" customFormat="1" ht="14.25" customHeight="1">
      <c r="C175" s="8"/>
      <c r="D175" s="20"/>
      <c r="E175" s="20"/>
      <c r="F175" s="20" t="s">
        <v>194</v>
      </c>
      <c r="G175" s="98" t="s">
        <v>3168</v>
      </c>
      <c r="H175" s="98"/>
      <c r="I175" s="20"/>
      <c r="J175" s="20" t="s">
        <v>415</v>
      </c>
      <c r="K175" s="98" t="s">
        <v>3166</v>
      </c>
      <c r="L175" s="20" t="s">
        <v>468</v>
      </c>
      <c r="M175" s="20"/>
      <c r="N175" s="21" t="s">
        <v>196</v>
      </c>
      <c r="O175" s="21"/>
      <c r="P175" s="21"/>
      <c r="Q175" s="7" t="s">
        <v>197</v>
      </c>
    </row>
    <row r="177" spans="3:17" s="7" customFormat="1" ht="14.25" customHeight="1">
      <c r="C177" s="34" t="s">
        <v>3198</v>
      </c>
      <c r="D177" s="34"/>
      <c r="E177" s="33"/>
      <c r="F177" s="33"/>
      <c r="G177" s="33"/>
      <c r="H177" s="33"/>
      <c r="I177" s="33"/>
      <c r="J177" s="33"/>
      <c r="K177" s="33"/>
      <c r="L177" s="33"/>
      <c r="M177" s="33"/>
      <c r="N177" s="33"/>
      <c r="O177" s="33"/>
      <c r="P177" s="33"/>
      <c r="Q177" s="33"/>
    </row>
    <row r="178" spans="3:17" s="7" customFormat="1" ht="14.25" customHeight="1">
      <c r="C178" s="11"/>
      <c r="D178" s="11"/>
      <c r="E178" s="11"/>
      <c r="F178" s="11"/>
      <c r="G178" s="11"/>
      <c r="H178" s="11"/>
      <c r="I178" s="11"/>
      <c r="J178" s="11"/>
      <c r="K178" s="11"/>
      <c r="L178" s="11"/>
      <c r="M178" s="11"/>
      <c r="N178" s="11"/>
      <c r="O178" s="11"/>
      <c r="P178" s="11"/>
      <c r="Q178" s="11"/>
    </row>
    <row r="179" spans="3:17" s="7" customFormat="1" ht="14.25" customHeight="1">
      <c r="C179" s="12"/>
      <c r="D179" s="80" t="s">
        <v>183</v>
      </c>
      <c r="E179" s="81"/>
      <c r="F179" s="81"/>
      <c r="G179" s="81"/>
      <c r="H179" s="81"/>
      <c r="I179" s="81"/>
      <c r="J179" s="81"/>
      <c r="K179" s="81"/>
      <c r="L179" s="81"/>
      <c r="M179" s="81"/>
      <c r="N179" s="81"/>
      <c r="O179" s="81"/>
      <c r="P179" s="81"/>
      <c r="Q179" s="81"/>
    </row>
    <row r="180" spans="3:17" s="7" customFormat="1" ht="14.25" customHeight="1">
      <c r="C180" s="11"/>
      <c r="D180" s="11"/>
      <c r="E180" s="11"/>
      <c r="F180" s="11"/>
      <c r="G180" s="11"/>
      <c r="H180" s="11"/>
      <c r="I180" s="11"/>
      <c r="J180" s="11"/>
      <c r="K180" s="11"/>
      <c r="L180" s="11"/>
      <c r="M180" s="11"/>
      <c r="N180" s="11"/>
      <c r="O180" s="11"/>
      <c r="P180" s="11"/>
      <c r="Q180" s="11"/>
    </row>
    <row r="181" spans="3:17" s="7" customFormat="1" ht="14.25" customHeight="1">
      <c r="C181" s="8"/>
      <c r="D181" s="20"/>
      <c r="E181" s="20"/>
      <c r="F181" s="20" t="s">
        <v>194</v>
      </c>
      <c r="G181" s="98" t="s">
        <v>183</v>
      </c>
      <c r="H181" s="98"/>
      <c r="I181" s="20"/>
      <c r="J181" s="20" t="s">
        <v>415</v>
      </c>
      <c r="K181" s="98" t="s">
        <v>463</v>
      </c>
      <c r="L181" s="20" t="s">
        <v>464</v>
      </c>
      <c r="M181" s="20"/>
      <c r="N181" s="21" t="s">
        <v>196</v>
      </c>
      <c r="O181" s="21"/>
      <c r="P181" s="21"/>
      <c r="Q181" s="7" t="s">
        <v>197</v>
      </c>
    </row>
    <row r="182" spans="3:17" s="7" customFormat="1" ht="14.25" customHeight="1">
      <c r="C182" s="8"/>
      <c r="D182" s="20"/>
      <c r="E182" s="20"/>
      <c r="F182" s="20" t="s">
        <v>194</v>
      </c>
      <c r="G182" s="98" t="s">
        <v>183</v>
      </c>
      <c r="H182" s="98"/>
      <c r="I182" s="20"/>
      <c r="J182" s="20" t="s">
        <v>415</v>
      </c>
      <c r="K182" s="98" t="s">
        <v>463</v>
      </c>
      <c r="L182" s="20" t="s">
        <v>468</v>
      </c>
      <c r="M182" s="20"/>
      <c r="N182" s="21" t="s">
        <v>196</v>
      </c>
      <c r="O182" s="21"/>
      <c r="P182" s="21"/>
      <c r="Q182" s="7" t="s">
        <v>197</v>
      </c>
    </row>
    <row r="183" spans="3:17" s="7" customFormat="1" ht="14.25" customHeight="1">
      <c r="C183" s="11"/>
      <c r="D183" s="11"/>
      <c r="E183" s="11"/>
      <c r="F183" s="11"/>
      <c r="G183" s="11"/>
      <c r="H183" s="11"/>
      <c r="I183" s="11"/>
      <c r="J183" s="11"/>
      <c r="K183" s="11"/>
      <c r="L183" s="11"/>
      <c r="M183" s="11"/>
      <c r="N183" s="11"/>
      <c r="O183" s="11"/>
      <c r="P183" s="11"/>
      <c r="Q183" s="11"/>
    </row>
    <row r="184" spans="3:17" s="7" customFormat="1" ht="14.25" customHeight="1">
      <c r="C184" s="12"/>
      <c r="D184" s="80" t="s">
        <v>3167</v>
      </c>
      <c r="E184" s="81"/>
      <c r="F184" s="81"/>
      <c r="G184" s="81"/>
      <c r="H184" s="81"/>
      <c r="I184" s="81"/>
      <c r="J184" s="81"/>
      <c r="K184" s="81"/>
      <c r="L184" s="81"/>
      <c r="M184" s="81"/>
      <c r="N184" s="81"/>
      <c r="O184" s="81"/>
      <c r="P184" s="81"/>
      <c r="Q184" s="81"/>
    </row>
    <row r="185" spans="3:17" s="7" customFormat="1" ht="14.25" customHeight="1">
      <c r="C185" s="11"/>
      <c r="D185" s="11"/>
      <c r="E185" s="11"/>
      <c r="F185" s="11"/>
      <c r="G185" s="11"/>
      <c r="H185" s="11"/>
      <c r="I185" s="11"/>
      <c r="J185" s="11"/>
      <c r="K185" s="11"/>
      <c r="L185" s="11"/>
      <c r="M185" s="11"/>
      <c r="N185" s="11"/>
      <c r="O185" s="11"/>
      <c r="P185" s="11"/>
      <c r="Q185" s="11"/>
    </row>
    <row r="186" spans="3:17" s="7" customFormat="1" ht="14.25" customHeight="1">
      <c r="C186" s="8"/>
      <c r="D186" s="20"/>
      <c r="E186" s="20"/>
      <c r="F186" s="20" t="s">
        <v>194</v>
      </c>
      <c r="G186" s="98" t="s">
        <v>3168</v>
      </c>
      <c r="H186" s="98"/>
      <c r="I186" s="20"/>
      <c r="J186" s="20" t="s">
        <v>415</v>
      </c>
      <c r="K186" s="98" t="s">
        <v>463</v>
      </c>
      <c r="L186" s="20" t="s">
        <v>464</v>
      </c>
      <c r="M186" s="20"/>
      <c r="N186" s="21" t="s">
        <v>196</v>
      </c>
      <c r="O186" s="21"/>
      <c r="P186" s="21"/>
      <c r="Q186" s="7" t="s">
        <v>197</v>
      </c>
    </row>
    <row r="187" spans="3:17" s="7" customFormat="1" ht="14.15" customHeight="1">
      <c r="C187" s="8"/>
      <c r="D187" s="20"/>
      <c r="E187" s="20"/>
      <c r="F187" s="20" t="s">
        <v>194</v>
      </c>
      <c r="G187" s="98" t="s">
        <v>3168</v>
      </c>
      <c r="H187" s="98"/>
      <c r="I187" s="20"/>
      <c r="J187" s="20" t="s">
        <v>415</v>
      </c>
      <c r="K187" s="98" t="s">
        <v>463</v>
      </c>
      <c r="L187" s="20" t="s">
        <v>468</v>
      </c>
      <c r="M187" s="20"/>
      <c r="N187" s="21" t="s">
        <v>196</v>
      </c>
      <c r="O187" s="21"/>
      <c r="P187" s="21"/>
      <c r="Q187" s="7" t="s">
        <v>197</v>
      </c>
    </row>
    <row r="188" spans="3:17" s="7" customFormat="1" ht="14.25" customHeight="1">
      <c r="C188" s="11"/>
      <c r="D188" s="11"/>
      <c r="E188" s="11"/>
      <c r="F188" s="11"/>
      <c r="G188" s="11"/>
      <c r="H188" s="11"/>
      <c r="I188" s="11"/>
      <c r="J188" s="11"/>
      <c r="K188" s="11"/>
      <c r="L188" s="11"/>
      <c r="M188" s="11"/>
      <c r="N188" s="11"/>
      <c r="O188" s="11"/>
      <c r="P188" s="11"/>
      <c r="Q188" s="11"/>
    </row>
    <row r="189" spans="3:17" s="7" customFormat="1" ht="14.25" customHeight="1">
      <c r="C189" s="34" t="s">
        <v>467</v>
      </c>
      <c r="D189" s="34"/>
      <c r="E189" s="33"/>
      <c r="F189" s="33"/>
      <c r="G189" s="33"/>
      <c r="H189" s="33"/>
      <c r="I189" s="33"/>
      <c r="J189" s="33"/>
      <c r="K189" s="33"/>
      <c r="L189" s="33"/>
      <c r="M189" s="33"/>
      <c r="N189" s="33"/>
      <c r="O189" s="33"/>
      <c r="P189" s="33"/>
      <c r="Q189" s="33"/>
    </row>
    <row r="190" spans="3:17" s="7" customFormat="1" ht="14.25" customHeight="1">
      <c r="C190" s="11"/>
      <c r="D190" s="11"/>
      <c r="E190" s="11"/>
      <c r="F190" s="11"/>
      <c r="G190" s="11"/>
      <c r="H190" s="11"/>
      <c r="I190" s="11"/>
      <c r="J190" s="11"/>
      <c r="K190" s="11"/>
      <c r="L190" s="11"/>
      <c r="M190" s="11"/>
      <c r="N190" s="11"/>
      <c r="O190" s="11"/>
      <c r="P190" s="11"/>
      <c r="Q190" s="11"/>
    </row>
    <row r="191" spans="3:17" s="7" customFormat="1" ht="14.25" customHeight="1">
      <c r="C191" s="12"/>
      <c r="D191" s="80" t="s">
        <v>428</v>
      </c>
      <c r="E191" s="81"/>
      <c r="F191" s="81"/>
      <c r="G191" s="81"/>
      <c r="H191" s="81"/>
      <c r="I191" s="81"/>
      <c r="J191" s="81"/>
      <c r="K191" s="81"/>
      <c r="L191" s="81"/>
      <c r="M191" s="81"/>
      <c r="N191" s="81"/>
      <c r="O191" s="81"/>
      <c r="P191" s="81"/>
      <c r="Q191" s="81"/>
    </row>
    <row r="193" spans="4:17" s="7" customFormat="1" ht="14.25" customHeight="1">
      <c r="D193" s="20"/>
      <c r="E193" s="20"/>
      <c r="F193" s="20" t="s">
        <v>194</v>
      </c>
      <c r="G193" s="98" t="s">
        <v>216</v>
      </c>
      <c r="H193" s="98"/>
      <c r="I193" s="20"/>
      <c r="J193" s="11" t="s">
        <v>3109</v>
      </c>
      <c r="K193" s="11"/>
      <c r="L193" s="20" t="s">
        <v>464</v>
      </c>
      <c r="M193" s="20" t="s">
        <v>465</v>
      </c>
      <c r="N193" s="21" t="s">
        <v>196</v>
      </c>
      <c r="O193" s="21"/>
      <c r="P193" s="21"/>
      <c r="Q193" s="7" t="s">
        <v>197</v>
      </c>
    </row>
    <row r="194" spans="4:17" s="7" customFormat="1" ht="14.25" customHeight="1">
      <c r="D194" s="20"/>
      <c r="E194" s="20"/>
      <c r="F194" s="20" t="s">
        <v>194</v>
      </c>
      <c r="G194" s="98" t="s">
        <v>216</v>
      </c>
      <c r="H194" s="98"/>
      <c r="I194" s="20"/>
      <c r="J194" s="11" t="s">
        <v>3109</v>
      </c>
      <c r="K194" s="11"/>
      <c r="L194" s="20" t="s">
        <v>464</v>
      </c>
      <c r="M194" s="20" t="s">
        <v>469</v>
      </c>
      <c r="N194" s="21" t="s">
        <v>196</v>
      </c>
      <c r="O194" s="21"/>
      <c r="P194" s="21"/>
      <c r="Q194" s="7" t="s">
        <v>197</v>
      </c>
    </row>
    <row r="195" spans="4:17" s="7" customFormat="1" ht="14.25" customHeight="1">
      <c r="D195" s="20"/>
      <c r="E195" s="20"/>
      <c r="F195" s="113" t="s">
        <v>194</v>
      </c>
      <c r="G195" s="98" t="s">
        <v>216</v>
      </c>
      <c r="H195" s="98"/>
      <c r="I195" s="98"/>
      <c r="J195" s="11" t="s">
        <v>3109</v>
      </c>
      <c r="K195" s="98"/>
      <c r="L195" s="98" t="s">
        <v>464</v>
      </c>
      <c r="M195" s="98" t="s">
        <v>471</v>
      </c>
      <c r="N195" s="21" t="s">
        <v>196</v>
      </c>
      <c r="O195" s="21"/>
      <c r="P195" s="21"/>
      <c r="Q195" s="7" t="s">
        <v>197</v>
      </c>
    </row>
    <row r="196" spans="4:17" s="7" customFormat="1" ht="14.25" customHeight="1">
      <c r="D196" s="20"/>
      <c r="E196" s="20"/>
      <c r="F196" s="20" t="s">
        <v>194</v>
      </c>
      <c r="G196" s="98" t="s">
        <v>216</v>
      </c>
      <c r="H196" s="98"/>
      <c r="I196" s="20"/>
      <c r="J196" s="11" t="s">
        <v>3109</v>
      </c>
      <c r="K196" s="11"/>
      <c r="L196" s="20" t="s">
        <v>464</v>
      </c>
      <c r="M196" s="20" t="s">
        <v>472</v>
      </c>
      <c r="N196" s="21" t="s">
        <v>196</v>
      </c>
      <c r="O196" s="21"/>
      <c r="P196" s="21"/>
      <c r="Q196" s="7" t="s">
        <v>197</v>
      </c>
    </row>
    <row r="197" spans="4:17" s="7" customFormat="1" ht="14.25" customHeight="1">
      <c r="D197" s="20"/>
      <c r="E197" s="20"/>
      <c r="F197" s="20" t="s">
        <v>194</v>
      </c>
      <c r="G197" s="98" t="s">
        <v>216</v>
      </c>
      <c r="H197" s="98"/>
      <c r="I197" s="20"/>
      <c r="J197" s="11" t="s">
        <v>3109</v>
      </c>
      <c r="K197" s="11"/>
      <c r="L197" s="20" t="s">
        <v>464</v>
      </c>
      <c r="M197" s="20" t="s">
        <v>474</v>
      </c>
      <c r="N197" s="21" t="s">
        <v>196</v>
      </c>
      <c r="O197" s="23"/>
      <c r="P197" s="21"/>
      <c r="Q197" s="7" t="s">
        <v>197</v>
      </c>
    </row>
    <row r="198" spans="4:17" s="7" customFormat="1" ht="14.25" customHeight="1">
      <c r="D198" s="20"/>
      <c r="E198" s="20"/>
      <c r="F198" s="11" t="s">
        <v>194</v>
      </c>
      <c r="G198" s="11" t="s">
        <v>216</v>
      </c>
      <c r="H198" s="11"/>
      <c r="I198" s="11"/>
      <c r="J198" s="11" t="s">
        <v>3109</v>
      </c>
      <c r="K198" s="11"/>
      <c r="L198" s="11" t="s">
        <v>464</v>
      </c>
      <c r="M198" s="11" t="s">
        <v>475</v>
      </c>
      <c r="N198" s="21" t="s">
        <v>196</v>
      </c>
      <c r="O198" s="11"/>
      <c r="P198" s="21"/>
      <c r="Q198" s="7" t="s">
        <v>197</v>
      </c>
    </row>
    <row r="199" spans="4:17" s="7" customFormat="1" ht="14.25" customHeight="1">
      <c r="D199" s="20"/>
      <c r="E199" s="20"/>
      <c r="F199" s="11" t="s">
        <v>194</v>
      </c>
      <c r="G199" s="11" t="s">
        <v>216</v>
      </c>
      <c r="H199" s="11"/>
      <c r="I199" s="11"/>
      <c r="J199" s="11" t="s">
        <v>3109</v>
      </c>
      <c r="K199" s="11"/>
      <c r="L199" s="11" t="s">
        <v>464</v>
      </c>
      <c r="M199" s="11" t="s">
        <v>3199</v>
      </c>
      <c r="N199" s="21" t="s">
        <v>196</v>
      </c>
      <c r="O199" s="11"/>
      <c r="P199" s="21"/>
      <c r="Q199" s="7" t="s">
        <v>197</v>
      </c>
    </row>
    <row r="200" spans="4:17" s="7" customFormat="1" ht="14.25" customHeight="1">
      <c r="D200" s="20"/>
      <c r="E200" s="20"/>
      <c r="F200" s="11"/>
      <c r="G200" s="11"/>
      <c r="H200" s="11"/>
      <c r="I200" s="11"/>
      <c r="J200" s="11"/>
      <c r="K200" s="11"/>
      <c r="L200" s="11"/>
      <c r="M200" s="11"/>
      <c r="N200" s="21"/>
      <c r="O200" s="11"/>
      <c r="P200" s="21"/>
    </row>
    <row r="201" spans="4:17" s="7" customFormat="1" ht="14.25" customHeight="1">
      <c r="D201" s="80" t="s">
        <v>2740</v>
      </c>
      <c r="E201" s="81"/>
      <c r="F201" s="81"/>
      <c r="G201" s="81"/>
      <c r="H201" s="81"/>
      <c r="I201" s="81"/>
      <c r="J201" s="81"/>
      <c r="K201" s="81"/>
      <c r="L201" s="81"/>
      <c r="M201" s="81"/>
      <c r="N201" s="81"/>
      <c r="O201" s="81"/>
      <c r="P201" s="81"/>
      <c r="Q201" s="81"/>
    </row>
    <row r="202" spans="4:17" s="7" customFormat="1" ht="14.25" customHeight="1">
      <c r="D202" s="11"/>
      <c r="E202" s="11"/>
      <c r="F202" s="11"/>
      <c r="G202" s="11"/>
      <c r="H202" s="11"/>
      <c r="I202" s="11"/>
      <c r="J202" s="11"/>
      <c r="K202" s="11"/>
      <c r="L202" s="11"/>
      <c r="M202" s="11"/>
      <c r="N202" s="11"/>
      <c r="O202" s="11"/>
      <c r="P202" s="11"/>
      <c r="Q202" s="11"/>
    </row>
    <row r="203" spans="4:17" s="7" customFormat="1" ht="14.25" customHeight="1">
      <c r="D203" s="20"/>
      <c r="E203" s="20"/>
      <c r="F203" s="20" t="s">
        <v>194</v>
      </c>
      <c r="G203" s="98" t="s">
        <v>216</v>
      </c>
      <c r="H203" s="98"/>
      <c r="I203" s="20"/>
      <c r="J203" s="11" t="s">
        <v>3109</v>
      </c>
      <c r="K203" s="11"/>
      <c r="L203" s="20" t="s">
        <v>464</v>
      </c>
      <c r="M203" s="20" t="s">
        <v>465</v>
      </c>
      <c r="N203" s="21" t="s">
        <v>196</v>
      </c>
      <c r="O203" s="21"/>
      <c r="P203" s="21"/>
      <c r="Q203" s="7" t="s">
        <v>197</v>
      </c>
    </row>
    <row r="204" spans="4:17" s="7" customFormat="1" ht="14.25" customHeight="1">
      <c r="D204" s="20"/>
      <c r="E204" s="20"/>
      <c r="F204" s="20" t="s">
        <v>194</v>
      </c>
      <c r="G204" s="98" t="s">
        <v>216</v>
      </c>
      <c r="H204" s="98"/>
      <c r="I204" s="20"/>
      <c r="J204" s="11" t="s">
        <v>3109</v>
      </c>
      <c r="K204" s="11"/>
      <c r="L204" s="20" t="s">
        <v>464</v>
      </c>
      <c r="M204" s="20" t="s">
        <v>469</v>
      </c>
      <c r="N204" s="21" t="s">
        <v>196</v>
      </c>
      <c r="O204" s="21"/>
      <c r="P204" s="21"/>
      <c r="Q204" s="7" t="s">
        <v>197</v>
      </c>
    </row>
    <row r="205" spans="4:17" s="7" customFormat="1" ht="14.25" customHeight="1">
      <c r="D205" s="20"/>
      <c r="E205" s="20"/>
      <c r="F205" s="113" t="s">
        <v>194</v>
      </c>
      <c r="G205" s="98" t="s">
        <v>216</v>
      </c>
      <c r="H205" s="98"/>
      <c r="I205" s="98"/>
      <c r="J205" s="11" t="s">
        <v>3109</v>
      </c>
      <c r="K205" s="98"/>
      <c r="L205" s="98" t="s">
        <v>464</v>
      </c>
      <c r="M205" s="98" t="s">
        <v>471</v>
      </c>
      <c r="N205" s="21" t="s">
        <v>196</v>
      </c>
      <c r="O205" s="23"/>
      <c r="P205" s="21"/>
      <c r="Q205" s="7" t="s">
        <v>197</v>
      </c>
    </row>
    <row r="206" spans="4:17" s="7" customFormat="1" ht="14.25" customHeight="1">
      <c r="D206" s="20"/>
      <c r="E206" s="20"/>
      <c r="F206" s="11" t="s">
        <v>194</v>
      </c>
      <c r="G206" s="11" t="s">
        <v>216</v>
      </c>
      <c r="H206" s="11"/>
      <c r="I206" s="11"/>
      <c r="J206" s="11" t="s">
        <v>3109</v>
      </c>
      <c r="K206" s="11"/>
      <c r="L206" s="11" t="s">
        <v>464</v>
      </c>
      <c r="M206" s="11" t="s">
        <v>475</v>
      </c>
      <c r="N206" s="21" t="s">
        <v>196</v>
      </c>
      <c r="O206" s="11"/>
      <c r="P206" s="21"/>
      <c r="Q206" s="7" t="s">
        <v>197</v>
      </c>
    </row>
    <row r="207" spans="4:17" s="7" customFormat="1" ht="14.25" customHeight="1">
      <c r="D207" s="20"/>
      <c r="E207" s="20"/>
      <c r="F207" s="11" t="s">
        <v>194</v>
      </c>
      <c r="G207" s="11" t="s">
        <v>216</v>
      </c>
      <c r="H207" s="11"/>
      <c r="I207" s="11"/>
      <c r="J207" s="11" t="s">
        <v>3109</v>
      </c>
      <c r="K207" s="11"/>
      <c r="L207" s="11" t="s">
        <v>464</v>
      </c>
      <c r="M207" s="11" t="s">
        <v>3199</v>
      </c>
      <c r="N207" s="21" t="s">
        <v>196</v>
      </c>
      <c r="O207" s="11"/>
      <c r="P207" s="21"/>
      <c r="Q207" s="7" t="s">
        <v>197</v>
      </c>
    </row>
    <row r="209" spans="2:17" s="7" customFormat="1" ht="18">
      <c r="B209" s="28" t="s">
        <v>3121</v>
      </c>
      <c r="C209" s="27"/>
      <c r="D209" s="27"/>
      <c r="E209" s="27"/>
      <c r="F209" s="27"/>
      <c r="G209" s="27"/>
      <c r="H209" s="27"/>
      <c r="I209" s="27"/>
      <c r="J209" s="27"/>
      <c r="K209" s="27"/>
      <c r="L209" s="27"/>
      <c r="M209" s="27"/>
      <c r="N209" s="27"/>
      <c r="O209" s="27"/>
      <c r="P209" s="27"/>
      <c r="Q209" s="27"/>
    </row>
    <row r="210" spans="2:17" s="7" customFormat="1" ht="14.25" customHeight="1">
      <c r="B210" s="11"/>
      <c r="C210" s="11"/>
      <c r="D210" s="11"/>
      <c r="E210" s="11"/>
      <c r="F210" s="11"/>
      <c r="G210" s="11"/>
      <c r="H210" s="11"/>
      <c r="I210" s="11"/>
      <c r="J210" s="11"/>
      <c r="K210" s="11"/>
      <c r="L210" s="11"/>
      <c r="M210" s="11"/>
      <c r="N210" s="11"/>
      <c r="O210" s="11"/>
      <c r="P210" s="11"/>
      <c r="Q210" s="11"/>
    </row>
    <row r="211" spans="2:17" s="7" customFormat="1" ht="14.25" customHeight="1">
      <c r="B211" s="12"/>
      <c r="C211" s="34" t="s">
        <v>3200</v>
      </c>
      <c r="D211" s="34"/>
      <c r="E211" s="33"/>
      <c r="F211" s="33"/>
      <c r="G211" s="33"/>
      <c r="H211" s="33"/>
      <c r="I211" s="33"/>
      <c r="J211" s="33"/>
      <c r="K211" s="33"/>
      <c r="L211" s="104"/>
      <c r="M211" s="33"/>
      <c r="N211" s="33"/>
      <c r="O211" s="33"/>
      <c r="P211" s="33"/>
      <c r="Q211" s="33"/>
    </row>
    <row r="212" spans="2:17" s="7" customFormat="1" ht="14.25" customHeight="1">
      <c r="B212" s="11"/>
      <c r="C212" s="11"/>
      <c r="D212" s="11"/>
      <c r="E212" s="11"/>
      <c r="F212" s="11"/>
      <c r="G212" s="11"/>
      <c r="H212" s="11"/>
      <c r="I212" s="11"/>
      <c r="J212" s="11"/>
      <c r="K212" s="11"/>
      <c r="L212" s="11"/>
      <c r="M212" s="11"/>
      <c r="N212" s="11"/>
      <c r="O212" s="11"/>
      <c r="P212" s="11"/>
      <c r="Q212" s="11"/>
    </row>
    <row r="213" spans="2:17" s="7" customFormat="1" ht="14.25" customHeight="1">
      <c r="B213" s="12"/>
      <c r="C213" s="12"/>
      <c r="D213" s="80" t="s">
        <v>3201</v>
      </c>
      <c r="E213" s="81"/>
      <c r="F213" s="81"/>
      <c r="G213" s="81"/>
      <c r="H213" s="81"/>
      <c r="I213" s="81"/>
      <c r="J213" s="81"/>
      <c r="K213" s="81"/>
      <c r="L213" s="106"/>
      <c r="M213" s="81"/>
      <c r="N213" s="81"/>
      <c r="O213" s="81"/>
      <c r="P213" s="81"/>
      <c r="Q213" s="81"/>
    </row>
    <row r="214" spans="2:17" s="7" customFormat="1" ht="14.25" customHeight="1">
      <c r="B214" s="11"/>
      <c r="C214" s="11"/>
      <c r="D214" s="11"/>
      <c r="E214" s="11"/>
      <c r="F214" s="11"/>
      <c r="G214" s="11"/>
      <c r="H214" s="11"/>
      <c r="I214" s="11"/>
      <c r="J214" s="11"/>
      <c r="K214" s="11"/>
      <c r="L214" s="11"/>
      <c r="M214" s="11"/>
      <c r="N214" s="11"/>
      <c r="O214" s="11"/>
      <c r="P214" s="11"/>
      <c r="Q214" s="11"/>
    </row>
    <row r="215" spans="2:17" s="7" customFormat="1" ht="14.25" customHeight="1">
      <c r="B215" s="8"/>
      <c r="C215" s="8"/>
      <c r="D215" s="20"/>
      <c r="E215" s="20"/>
      <c r="F215" s="20" t="s">
        <v>194</v>
      </c>
      <c r="G215" s="20" t="s">
        <v>183</v>
      </c>
      <c r="H215" s="98"/>
      <c r="I215" s="20"/>
      <c r="J215" s="20"/>
      <c r="K215" s="98"/>
      <c r="L215" s="20"/>
      <c r="M215" s="102"/>
      <c r="N215" s="21" t="s">
        <v>3202</v>
      </c>
      <c r="O215" s="21" t="s">
        <v>3203</v>
      </c>
      <c r="P215" s="21"/>
      <c r="Q215" s="7" t="s">
        <v>1692</v>
      </c>
    </row>
    <row r="216" spans="2:17" s="7" customFormat="1" ht="14.25" customHeight="1">
      <c r="B216" s="11"/>
      <c r="C216" s="11"/>
      <c r="D216" s="11"/>
      <c r="E216" s="11"/>
      <c r="F216" s="20" t="s">
        <v>194</v>
      </c>
      <c r="G216" s="11" t="s">
        <v>195</v>
      </c>
      <c r="H216" s="98"/>
      <c r="I216" s="20"/>
      <c r="J216" s="11"/>
      <c r="K216" s="11"/>
      <c r="L216" s="11"/>
      <c r="M216" s="11"/>
      <c r="N216" s="21" t="s">
        <v>3202</v>
      </c>
      <c r="O216" s="21" t="s">
        <v>3203</v>
      </c>
      <c r="P216" s="11"/>
      <c r="Q216" s="11" t="s">
        <v>1692</v>
      </c>
    </row>
    <row r="217" spans="2:17" s="7" customFormat="1" ht="14.25" customHeight="1">
      <c r="B217" s="11"/>
      <c r="C217" s="11"/>
      <c r="D217" s="11"/>
      <c r="E217" s="11"/>
      <c r="F217" s="20" t="s">
        <v>194</v>
      </c>
      <c r="G217" s="11" t="s">
        <v>205</v>
      </c>
      <c r="H217" s="98"/>
      <c r="I217" s="20"/>
      <c r="J217" s="11"/>
      <c r="K217" s="11"/>
      <c r="L217" s="11"/>
      <c r="M217" s="11"/>
      <c r="N217" s="21" t="s">
        <v>3202</v>
      </c>
      <c r="O217" s="21" t="s">
        <v>3203</v>
      </c>
      <c r="P217" s="11"/>
      <c r="Q217" s="11" t="s">
        <v>1692</v>
      </c>
    </row>
    <row r="218" spans="2:17" s="7" customFormat="1" ht="14.25" customHeight="1">
      <c r="B218" s="11"/>
      <c r="C218" s="11"/>
      <c r="D218" s="11"/>
      <c r="E218" s="11"/>
      <c r="F218" s="20" t="s">
        <v>194</v>
      </c>
      <c r="G218" s="11" t="s">
        <v>212</v>
      </c>
      <c r="H218" s="98"/>
      <c r="I218" s="20"/>
      <c r="J218" s="11"/>
      <c r="K218" s="11"/>
      <c r="L218" s="11"/>
      <c r="M218" s="11"/>
      <c r="N218" s="21" t="s">
        <v>3202</v>
      </c>
      <c r="O218" s="21" t="s">
        <v>3203</v>
      </c>
      <c r="P218" s="11"/>
      <c r="Q218" s="11" t="s">
        <v>1692</v>
      </c>
    </row>
    <row r="219" spans="2:17" s="7" customFormat="1" ht="14.25" customHeight="1">
      <c r="B219" s="11"/>
      <c r="C219" s="11"/>
      <c r="D219" s="11"/>
      <c r="E219" s="11"/>
      <c r="F219" s="20" t="s">
        <v>194</v>
      </c>
      <c r="G219" s="11" t="s">
        <v>466</v>
      </c>
      <c r="H219" s="98"/>
      <c r="I219" s="20"/>
      <c r="J219" s="11"/>
      <c r="K219" s="98"/>
      <c r="L219" s="11"/>
      <c r="M219" s="11"/>
      <c r="N219" s="21" t="s">
        <v>3202</v>
      </c>
      <c r="O219" s="21" t="s">
        <v>3203</v>
      </c>
      <c r="P219" s="11"/>
      <c r="Q219" s="11" t="s">
        <v>1692</v>
      </c>
    </row>
    <row r="220" spans="2:17" s="7" customFormat="1" ht="14.25" customHeight="1">
      <c r="B220" s="11"/>
      <c r="C220" s="11"/>
      <c r="D220" s="11"/>
      <c r="E220" s="11"/>
      <c r="F220" s="20" t="s">
        <v>194</v>
      </c>
      <c r="G220" s="11" t="s">
        <v>221</v>
      </c>
      <c r="H220" s="98"/>
      <c r="I220" s="20"/>
      <c r="J220" s="11"/>
      <c r="K220" s="11"/>
      <c r="L220" s="11"/>
      <c r="M220" s="11"/>
      <c r="N220" s="21" t="s">
        <v>3202</v>
      </c>
      <c r="O220" s="21" t="s">
        <v>3203</v>
      </c>
      <c r="P220" s="11"/>
      <c r="Q220" s="11" t="s">
        <v>1692</v>
      </c>
    </row>
    <row r="221" spans="2:17" s="7" customFormat="1" ht="14.25" customHeight="1">
      <c r="B221" s="11"/>
      <c r="C221" s="11"/>
      <c r="D221" s="11"/>
      <c r="E221" s="11"/>
      <c r="F221" s="20" t="s">
        <v>194</v>
      </c>
      <c r="G221" s="11" t="s">
        <v>3204</v>
      </c>
      <c r="H221" s="98"/>
      <c r="I221" s="20"/>
      <c r="J221" s="11"/>
      <c r="K221" s="11"/>
      <c r="L221" s="11"/>
      <c r="M221" s="11"/>
      <c r="N221" s="21" t="s">
        <v>3202</v>
      </c>
      <c r="O221" s="21" t="s">
        <v>3203</v>
      </c>
      <c r="P221" s="11"/>
      <c r="Q221" s="11" t="s">
        <v>1692</v>
      </c>
    </row>
    <row r="222" spans="2:17" s="7" customFormat="1" ht="14.15" customHeight="1">
      <c r="B222" s="11"/>
      <c r="C222" s="11"/>
      <c r="D222" s="11"/>
      <c r="E222" s="11"/>
      <c r="F222" s="20"/>
      <c r="G222" s="11"/>
      <c r="H222" s="98"/>
      <c r="I222" s="11"/>
      <c r="J222" s="11"/>
      <c r="K222" s="11"/>
      <c r="L222" s="11"/>
      <c r="M222" s="11"/>
      <c r="N222" s="11"/>
      <c r="O222" s="11"/>
      <c r="P222" s="11"/>
      <c r="Q222" s="11"/>
    </row>
    <row r="223" spans="2:17" s="27" customFormat="1" ht="18">
      <c r="B223" s="791" t="s">
        <v>3205</v>
      </c>
      <c r="C223" s="790"/>
      <c r="D223" s="790"/>
      <c r="E223" s="790"/>
      <c r="F223" s="790"/>
      <c r="G223" s="790"/>
      <c r="H223" s="790"/>
      <c r="I223" s="790"/>
      <c r="J223" s="790"/>
      <c r="K223" s="790"/>
      <c r="L223" s="790"/>
      <c r="M223" s="790"/>
      <c r="N223" s="790"/>
      <c r="O223" s="790"/>
      <c r="P223" s="790"/>
      <c r="Q223" s="790"/>
    </row>
    <row r="225" spans="2:22">
      <c r="F225" s="20" t="s">
        <v>3206</v>
      </c>
      <c r="G225" s="11" t="s">
        <v>112</v>
      </c>
      <c r="I225" s="11"/>
      <c r="N225" s="11" t="s">
        <v>184</v>
      </c>
      <c r="Q225" s="11" t="s">
        <v>185</v>
      </c>
      <c r="R225" s="727"/>
      <c r="S225" s="727"/>
      <c r="T225" s="727"/>
      <c r="U225" s="727"/>
      <c r="V225" s="727"/>
    </row>
    <row r="226" spans="2:22">
      <c r="F226" s="20" t="s">
        <v>3207</v>
      </c>
      <c r="G226" s="11" t="s">
        <v>3208</v>
      </c>
      <c r="I226" s="11"/>
      <c r="N226" s="11" t="s">
        <v>184</v>
      </c>
      <c r="Q226" s="11" t="s">
        <v>185</v>
      </c>
      <c r="R226" s="727"/>
      <c r="S226" s="727"/>
      <c r="T226" s="727"/>
      <c r="U226" s="727"/>
      <c r="V226" s="727"/>
    </row>
    <row r="227" spans="2:22">
      <c r="F227" s="20" t="s">
        <v>3209</v>
      </c>
      <c r="G227" s="11" t="s">
        <v>2986</v>
      </c>
      <c r="I227" s="11"/>
      <c r="N227" s="11" t="s">
        <v>184</v>
      </c>
      <c r="Q227" s="11" t="s">
        <v>185</v>
      </c>
      <c r="R227" s="727"/>
      <c r="S227" s="727"/>
      <c r="T227" s="727"/>
      <c r="U227" s="727"/>
      <c r="V227" s="727"/>
    </row>
    <row r="228" spans="2:22">
      <c r="F228" s="20" t="s">
        <v>3209</v>
      </c>
      <c r="G228" s="11" t="s">
        <v>2987</v>
      </c>
      <c r="I228" s="11"/>
      <c r="N228" s="11" t="s">
        <v>184</v>
      </c>
      <c r="Q228" s="11" t="s">
        <v>185</v>
      </c>
      <c r="R228" s="727"/>
      <c r="S228" s="727"/>
      <c r="T228" s="727"/>
      <c r="U228" s="727"/>
      <c r="V228" s="727"/>
    </row>
    <row r="229" spans="2:22">
      <c r="I229" s="11"/>
    </row>
    <row r="230" spans="2:22">
      <c r="F230" s="20" t="s">
        <v>3206</v>
      </c>
      <c r="G230" s="11" t="s">
        <v>112</v>
      </c>
      <c r="I230" s="11"/>
      <c r="N230" s="21" t="s">
        <v>196</v>
      </c>
      <c r="O230" s="11" t="s">
        <v>3210</v>
      </c>
      <c r="Q230" s="11" t="s">
        <v>197</v>
      </c>
      <c r="R230" s="389"/>
      <c r="S230" s="389"/>
      <c r="T230" s="389"/>
      <c r="U230" s="389"/>
      <c r="V230" s="389"/>
    </row>
    <row r="231" spans="2:22">
      <c r="F231" s="20" t="s">
        <v>3207</v>
      </c>
      <c r="G231" s="11" t="s">
        <v>3208</v>
      </c>
      <c r="I231" s="11"/>
      <c r="N231" s="21" t="s">
        <v>196</v>
      </c>
      <c r="O231" s="11" t="s">
        <v>3210</v>
      </c>
      <c r="Q231" s="11" t="s">
        <v>197</v>
      </c>
      <c r="R231" s="389"/>
      <c r="S231" s="389"/>
      <c r="T231" s="389"/>
      <c r="U231" s="389"/>
      <c r="V231" s="389"/>
    </row>
    <row r="232" spans="2:22">
      <c r="F232" s="20" t="s">
        <v>3209</v>
      </c>
      <c r="G232" s="11" t="s">
        <v>2986</v>
      </c>
      <c r="I232" s="11"/>
      <c r="N232" s="21" t="s">
        <v>196</v>
      </c>
      <c r="O232" s="11" t="s">
        <v>3210</v>
      </c>
      <c r="Q232" s="11" t="s">
        <v>197</v>
      </c>
      <c r="R232" s="389"/>
      <c r="S232" s="389"/>
      <c r="T232" s="389"/>
      <c r="U232" s="389"/>
      <c r="V232" s="389"/>
    </row>
    <row r="233" spans="2:22">
      <c r="F233" s="20" t="s">
        <v>3209</v>
      </c>
      <c r="G233" s="11" t="s">
        <v>2987</v>
      </c>
      <c r="I233" s="11"/>
      <c r="N233" s="21" t="s">
        <v>196</v>
      </c>
      <c r="O233" s="11" t="s">
        <v>3210</v>
      </c>
      <c r="Q233" s="11" t="s">
        <v>197</v>
      </c>
      <c r="R233" s="389"/>
      <c r="S233" s="389"/>
      <c r="T233" s="389"/>
      <c r="U233" s="389"/>
      <c r="V233" s="389"/>
    </row>
    <row r="234" spans="2:22">
      <c r="I234" s="11"/>
      <c r="N234" s="11" t="s">
        <v>2364</v>
      </c>
      <c r="R234" s="354" t="b">
        <f>SUM(R225:R228)=R22</f>
        <v>1</v>
      </c>
      <c r="S234" s="354" t="b">
        <f>SUM(S225:S228)=S22</f>
        <v>1</v>
      </c>
      <c r="T234" s="354" t="b">
        <f>SUM(T225:T228)=T22</f>
        <v>1</v>
      </c>
      <c r="U234" s="354" t="b">
        <f>SUM(U225:U228)=U22</f>
        <v>1</v>
      </c>
      <c r="V234" s="354" t="b">
        <f>SUM(V225:V228)=V22</f>
        <v>1</v>
      </c>
    </row>
    <row r="235" spans="2:22">
      <c r="I235" s="11"/>
    </row>
    <row r="236" spans="2:22" s="7" customFormat="1" ht="18">
      <c r="B236" s="28" t="s">
        <v>1553</v>
      </c>
      <c r="C236" s="27"/>
      <c r="D236" s="27"/>
      <c r="E236" s="27"/>
      <c r="F236" s="27"/>
      <c r="G236" s="27"/>
      <c r="H236" s="27"/>
      <c r="I236" s="27"/>
      <c r="J236" s="27"/>
      <c r="K236" s="27"/>
      <c r="L236" s="27"/>
      <c r="M236" s="27"/>
      <c r="N236" s="27"/>
      <c r="O236" s="27"/>
      <c r="P236" s="27"/>
      <c r="Q236" s="27"/>
      <c r="R236" s="27"/>
      <c r="S236" s="27"/>
      <c r="T236" s="27"/>
      <c r="U236" s="27"/>
      <c r="V236" s="27"/>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09" id="{3AB9E725-8E8F-488E-BA8F-C9F9E6951A6D}">
            <xm:f>Cover!$E$15&lt;&gt;R$6</xm:f>
            <x14:dxf>
              <fill>
                <patternFill>
                  <bgColor theme="0" tint="-0.24994659260841701"/>
                </patternFill>
              </fill>
            </x14:dxf>
          </x14:cfRule>
          <x14:cfRule type="expression" priority="110" id="{BA332A90-8012-482B-8CA5-E9ED7DCB6E63}">
            <xm:f>Cover!$E$15=R$6</xm:f>
            <x14:dxf>
              <fill>
                <patternFill>
                  <bgColor theme="7" tint="0.59996337778862885"/>
                </patternFill>
              </fill>
            </x14:dxf>
          </x14:cfRule>
          <xm:sqref>R39:V40 R225:V228 R230:V233</xm:sqref>
        </x14:conditionalFormatting>
        <x14:conditionalFormatting xmlns:xm="http://schemas.microsoft.com/office/excel/2006/main">
          <x14:cfRule type="expression" priority="30" id="{8E6698C1-A53A-4E53-AB83-24284811E5DC}">
            <xm:f>Cover!$E$15=R$6</xm:f>
            <x14:dxf>
              <fill>
                <patternFill>
                  <bgColor theme="7" tint="0.59996337778862885"/>
                </patternFill>
              </fill>
            </x14:dxf>
          </x14:cfRule>
          <x14:cfRule type="expression" priority="29" id="{FE694AED-5445-4C48-B9E1-D8BEEA701CC5}">
            <xm:f>Cover!$E$15&lt;&gt;R$6</xm:f>
            <x14:dxf>
              <fill>
                <patternFill>
                  <bgColor theme="0" tint="-0.24994659260841701"/>
                </patternFill>
              </fill>
            </x14:dxf>
          </x14:cfRule>
          <xm:sqref>R44:V45</xm:sqref>
        </x14:conditionalFormatting>
        <x14:conditionalFormatting xmlns:xm="http://schemas.microsoft.com/office/excel/2006/main">
          <x14:cfRule type="expression" priority="106" id="{6025A5CA-D1B0-4C3E-BB6A-EFC528369C17}">
            <xm:f>Cover!$E$15=R$6</xm:f>
            <x14:dxf>
              <fill>
                <patternFill>
                  <bgColor theme="7" tint="0.59996337778862885"/>
                </patternFill>
              </fill>
            </x14:dxf>
          </x14:cfRule>
          <x14:cfRule type="expression" priority="105" id="{2EFEAB00-6497-4C4D-A385-07B834226B3A}">
            <xm:f>Cover!$E$15&lt;&gt;R$6</xm:f>
            <x14:dxf>
              <fill>
                <patternFill>
                  <bgColor theme="0" tint="-0.24994659260841701"/>
                </patternFill>
              </fill>
            </x14:dxf>
          </x14:cfRule>
          <xm:sqref>R49:V50</xm:sqref>
        </x14:conditionalFormatting>
        <x14:conditionalFormatting xmlns:xm="http://schemas.microsoft.com/office/excel/2006/main">
          <x14:cfRule type="expression" priority="104" id="{1F33849B-36D5-4C09-89A4-CC18DCB33352}">
            <xm:f>Cover!$E$15=R$6</xm:f>
            <x14:dxf>
              <fill>
                <patternFill>
                  <bgColor theme="7" tint="0.59996337778862885"/>
                </patternFill>
              </fill>
            </x14:dxf>
          </x14:cfRule>
          <x14:cfRule type="expression" priority="103" id="{AFE7345F-4743-4986-9AC2-D72C23118EEC}">
            <xm:f>Cover!$E$15&lt;&gt;R$6</xm:f>
            <x14:dxf>
              <fill>
                <patternFill>
                  <bgColor theme="0" tint="-0.24994659260841701"/>
                </patternFill>
              </fill>
            </x14:dxf>
          </x14:cfRule>
          <xm:sqref>R54:V55</xm:sqref>
        </x14:conditionalFormatting>
        <x14:conditionalFormatting xmlns:xm="http://schemas.microsoft.com/office/excel/2006/main">
          <x14:cfRule type="expression" priority="101" id="{6515EC59-471F-4EE4-89AA-27D1383ED953}">
            <xm:f>Cover!$E$15&lt;&gt;R$6</xm:f>
            <x14:dxf>
              <fill>
                <patternFill>
                  <bgColor theme="0" tint="-0.24994659260841701"/>
                </patternFill>
              </fill>
            </x14:dxf>
          </x14:cfRule>
          <x14:cfRule type="expression" priority="102" id="{29B807FB-3C48-4750-89AF-166001F76CB9}">
            <xm:f>Cover!$E$15=R$6</xm:f>
            <x14:dxf>
              <fill>
                <patternFill>
                  <bgColor theme="7" tint="0.59996337778862885"/>
                </patternFill>
              </fill>
            </x14:dxf>
          </x14:cfRule>
          <xm:sqref>R59:V60</xm:sqref>
        </x14:conditionalFormatting>
        <x14:conditionalFormatting xmlns:xm="http://schemas.microsoft.com/office/excel/2006/main">
          <x14:cfRule type="expression" priority="100" id="{ECF1600F-A5F2-4AA0-A7E9-FC6569D60A80}">
            <xm:f>Cover!$E$15=R$6</xm:f>
            <x14:dxf>
              <fill>
                <patternFill>
                  <bgColor theme="7" tint="0.59996337778862885"/>
                </patternFill>
              </fill>
            </x14:dxf>
          </x14:cfRule>
          <x14:cfRule type="expression" priority="99" id="{F053BCBE-7E79-4E42-8866-5EF240181494}">
            <xm:f>Cover!$E$15&lt;&gt;R$6</xm:f>
            <x14:dxf>
              <fill>
                <patternFill>
                  <bgColor theme="0" tint="-0.24994659260841701"/>
                </patternFill>
              </fill>
            </x14:dxf>
          </x14:cfRule>
          <xm:sqref>R64:V65</xm:sqref>
        </x14:conditionalFormatting>
        <x14:conditionalFormatting xmlns:xm="http://schemas.microsoft.com/office/excel/2006/main">
          <x14:cfRule type="expression" priority="98" id="{A919BA7A-AEB7-4A85-B4E9-2443B7F1742B}">
            <xm:f>Cover!$E$15=R$6</xm:f>
            <x14:dxf>
              <fill>
                <patternFill>
                  <bgColor theme="7" tint="0.59996337778862885"/>
                </patternFill>
              </fill>
            </x14:dxf>
          </x14:cfRule>
          <x14:cfRule type="expression" priority="97" id="{4ED7511F-C730-4063-857F-EDD7DA8294C0}">
            <xm:f>Cover!$E$15&lt;&gt;R$6</xm:f>
            <x14:dxf>
              <fill>
                <patternFill>
                  <bgColor theme="0" tint="-0.24994659260841701"/>
                </patternFill>
              </fill>
            </x14:dxf>
          </x14:cfRule>
          <xm:sqref>R69:V70</xm:sqref>
        </x14:conditionalFormatting>
        <x14:conditionalFormatting xmlns:xm="http://schemas.microsoft.com/office/excel/2006/main">
          <x14:cfRule type="expression" priority="96" id="{542C965D-443F-44C5-93C5-A8A7D5DFDD89}">
            <xm:f>Cover!$E$15=R$6</xm:f>
            <x14:dxf>
              <fill>
                <patternFill>
                  <bgColor theme="7" tint="0.59996337778862885"/>
                </patternFill>
              </fill>
            </x14:dxf>
          </x14:cfRule>
          <x14:cfRule type="expression" priority="95" id="{CB9AC0C4-0297-4561-91E9-02C34232B522}">
            <xm:f>Cover!$E$15&lt;&gt;R$6</xm:f>
            <x14:dxf>
              <fill>
                <patternFill>
                  <bgColor theme="0" tint="-0.24994659260841701"/>
                </patternFill>
              </fill>
            </x14:dxf>
          </x14:cfRule>
          <xm:sqref>R74:V75</xm:sqref>
        </x14:conditionalFormatting>
        <x14:conditionalFormatting xmlns:xm="http://schemas.microsoft.com/office/excel/2006/main">
          <x14:cfRule type="expression" priority="93" id="{2618B6EB-98EA-4626-8F09-BCE4DF35B9E3}">
            <xm:f>Cover!$E$15&lt;&gt;R$6</xm:f>
            <x14:dxf>
              <fill>
                <patternFill>
                  <bgColor theme="0" tint="-0.24994659260841701"/>
                </patternFill>
              </fill>
            </x14:dxf>
          </x14:cfRule>
          <x14:cfRule type="expression" priority="94" id="{17D8DB23-3551-4276-B722-AFBE62F4CACD}">
            <xm:f>Cover!$E$15=R$6</xm:f>
            <x14:dxf>
              <fill>
                <patternFill>
                  <bgColor theme="7" tint="0.59996337778862885"/>
                </patternFill>
              </fill>
            </x14:dxf>
          </x14:cfRule>
          <xm:sqref>R81:V82</xm:sqref>
        </x14:conditionalFormatting>
        <x14:conditionalFormatting xmlns:xm="http://schemas.microsoft.com/office/excel/2006/main">
          <x14:cfRule type="expression" priority="90" id="{9CEF3371-8C4D-4D27-8F80-0D0D6F8765D4}">
            <xm:f>Cover!$E$15=R$6</xm:f>
            <x14:dxf>
              <fill>
                <patternFill>
                  <bgColor theme="7" tint="0.59996337778862885"/>
                </patternFill>
              </fill>
            </x14:dxf>
          </x14:cfRule>
          <x14:cfRule type="expression" priority="89" id="{076685BD-3592-4ADA-8736-901B4B649EF7}">
            <xm:f>Cover!$E$15&lt;&gt;R$6</xm:f>
            <x14:dxf>
              <fill>
                <patternFill>
                  <bgColor theme="0" tint="-0.24994659260841701"/>
                </patternFill>
              </fill>
            </x14:dxf>
          </x14:cfRule>
          <xm:sqref>R87:V88</xm:sqref>
        </x14:conditionalFormatting>
        <x14:conditionalFormatting xmlns:xm="http://schemas.microsoft.com/office/excel/2006/main">
          <x14:cfRule type="expression" priority="88" id="{4B287679-BABF-41CB-8C4D-F047B5BB82CD}">
            <xm:f>Cover!$E$15=R$6</xm:f>
            <x14:dxf>
              <fill>
                <patternFill>
                  <bgColor theme="7" tint="0.59996337778862885"/>
                </patternFill>
              </fill>
            </x14:dxf>
          </x14:cfRule>
          <x14:cfRule type="expression" priority="87" id="{206CD20F-6BA7-4D09-8EA9-2CE29466496E}">
            <xm:f>Cover!$E$15&lt;&gt;R$6</xm:f>
            <x14:dxf>
              <fill>
                <patternFill>
                  <bgColor theme="0" tint="-0.24994659260841701"/>
                </patternFill>
              </fill>
            </x14:dxf>
          </x14:cfRule>
          <xm:sqref>R94:V95</xm:sqref>
        </x14:conditionalFormatting>
        <x14:conditionalFormatting xmlns:xm="http://schemas.microsoft.com/office/excel/2006/main">
          <x14:cfRule type="expression" priority="84" id="{60B2782A-52D5-43B8-ACA0-1038E987EAD6}">
            <xm:f>Cover!$E$15=R$6</xm:f>
            <x14:dxf>
              <fill>
                <patternFill>
                  <bgColor theme="7" tint="0.59996337778862885"/>
                </patternFill>
              </fill>
            </x14:dxf>
          </x14:cfRule>
          <x14:cfRule type="expression" priority="83" id="{2B5DBCA0-7EB1-419B-AB43-939E38A91525}">
            <xm:f>Cover!$E$15&lt;&gt;R$6</xm:f>
            <x14:dxf>
              <fill>
                <patternFill>
                  <bgColor theme="0" tint="-0.24994659260841701"/>
                </patternFill>
              </fill>
            </x14:dxf>
          </x14:cfRule>
          <xm:sqref>R100:V101</xm:sqref>
        </x14:conditionalFormatting>
        <x14:conditionalFormatting xmlns:xm="http://schemas.microsoft.com/office/excel/2006/main">
          <x14:cfRule type="expression" priority="75" id="{00CFB706-D607-40FD-B2F9-82062904E917}">
            <xm:f>Cover!$E$15&lt;&gt;R$6</xm:f>
            <x14:dxf>
              <fill>
                <patternFill>
                  <bgColor theme="0" tint="-0.24994659260841701"/>
                </patternFill>
              </fill>
            </x14:dxf>
          </x14:cfRule>
          <x14:cfRule type="expression" priority="76" id="{BBE29DC1-96F1-450F-9A8A-4A5BDB41A10E}">
            <xm:f>Cover!$E$15=R$6</xm:f>
            <x14:dxf>
              <fill>
                <patternFill>
                  <bgColor theme="7" tint="0.59996337778862885"/>
                </patternFill>
              </fill>
            </x14:dxf>
          </x14:cfRule>
          <xm:sqref>R107:V113</xm:sqref>
        </x14:conditionalFormatting>
        <x14:conditionalFormatting xmlns:xm="http://schemas.microsoft.com/office/excel/2006/main">
          <x14:cfRule type="expression" priority="73" id="{64D8B7F5-DD1F-4F28-BABD-D79AA7CD8CFE}">
            <xm:f>Cover!$E$15&lt;&gt;R$6</xm:f>
            <x14:dxf>
              <fill>
                <patternFill>
                  <bgColor theme="0" tint="-0.24994659260841701"/>
                </patternFill>
              </fill>
            </x14:dxf>
          </x14:cfRule>
          <x14:cfRule type="expression" priority="74" id="{B3A1ECC3-E400-4809-BB1B-87F27165E2D4}">
            <xm:f>Cover!$E$15=R$6</xm:f>
            <x14:dxf>
              <fill>
                <patternFill>
                  <bgColor theme="7" tint="0.59996337778862885"/>
                </patternFill>
              </fill>
            </x14:dxf>
          </x14:cfRule>
          <xm:sqref>R117:V121</xm:sqref>
        </x14:conditionalFormatting>
        <x14:conditionalFormatting xmlns:xm="http://schemas.microsoft.com/office/excel/2006/main">
          <x14:cfRule type="expression" priority="72" id="{B09295E9-867C-4EA9-A904-BCD63391072B}">
            <xm:f>Cover!$E$15=R$6</xm:f>
            <x14:dxf>
              <fill>
                <patternFill>
                  <bgColor theme="7" tint="0.59996337778862885"/>
                </patternFill>
              </fill>
            </x14:dxf>
          </x14:cfRule>
          <x14:cfRule type="expression" priority="71" id="{88170C9C-DFC0-456E-952A-53EF740992B2}">
            <xm:f>Cover!$E$15&lt;&gt;R$6</xm:f>
            <x14:dxf>
              <fill>
                <patternFill>
                  <bgColor theme="0" tint="-0.24994659260841701"/>
                </patternFill>
              </fill>
            </x14:dxf>
          </x14:cfRule>
          <xm:sqref>R127:V128</xm:sqref>
        </x14:conditionalFormatting>
        <x14:conditionalFormatting xmlns:xm="http://schemas.microsoft.com/office/excel/2006/main">
          <x14:cfRule type="expression" priority="28" id="{1F412C67-5660-4C29-8250-A66300A9A854}">
            <xm:f>Cover!$E$15=R$6</xm:f>
            <x14:dxf>
              <fill>
                <patternFill>
                  <bgColor theme="7" tint="0.59996337778862885"/>
                </patternFill>
              </fill>
            </x14:dxf>
          </x14:cfRule>
          <x14:cfRule type="expression" priority="27" id="{B33362BA-B580-46C9-8D50-5B6FF67A8C14}">
            <xm:f>Cover!$E$15&lt;&gt;R$6</xm:f>
            <x14:dxf>
              <fill>
                <patternFill>
                  <bgColor theme="0" tint="-0.24994659260841701"/>
                </patternFill>
              </fill>
            </x14:dxf>
          </x14:cfRule>
          <xm:sqref>R132:V133</xm:sqref>
        </x14:conditionalFormatting>
        <x14:conditionalFormatting xmlns:xm="http://schemas.microsoft.com/office/excel/2006/main">
          <x14:cfRule type="expression" priority="25" id="{35F35660-C0CF-4E6E-B7D9-DD5CD1EB1DF5}">
            <xm:f>Cover!$E$15&lt;&gt;R$6</xm:f>
            <x14:dxf>
              <fill>
                <patternFill>
                  <bgColor theme="0" tint="-0.24994659260841701"/>
                </patternFill>
              </fill>
            </x14:dxf>
          </x14:cfRule>
          <x14:cfRule type="expression" priority="26" id="{0732908B-A48D-4E37-98F3-5E4DCA14617A}">
            <xm:f>Cover!$E$15=R$6</xm:f>
            <x14:dxf>
              <fill>
                <patternFill>
                  <bgColor theme="7" tint="0.59996337778862885"/>
                </patternFill>
              </fill>
            </x14:dxf>
          </x14:cfRule>
          <xm:sqref>R137:V138</xm:sqref>
        </x14:conditionalFormatting>
        <x14:conditionalFormatting xmlns:xm="http://schemas.microsoft.com/office/excel/2006/main">
          <x14:cfRule type="expression" priority="24" id="{83EE0C81-1E70-4B61-A286-1DD718B0304D}">
            <xm:f>Cover!$E$15=R$6</xm:f>
            <x14:dxf>
              <fill>
                <patternFill>
                  <bgColor theme="7" tint="0.59996337778862885"/>
                </patternFill>
              </fill>
            </x14:dxf>
          </x14:cfRule>
          <x14:cfRule type="expression" priority="23" id="{FB7DF6C1-8C67-49CC-BB26-F934C8A109CF}">
            <xm:f>Cover!$E$15&lt;&gt;R$6</xm:f>
            <x14:dxf>
              <fill>
                <patternFill>
                  <bgColor theme="0" tint="-0.24994659260841701"/>
                </patternFill>
              </fill>
            </x14:dxf>
          </x14:cfRule>
          <xm:sqref>R142:V143</xm:sqref>
        </x14:conditionalFormatting>
        <x14:conditionalFormatting xmlns:xm="http://schemas.microsoft.com/office/excel/2006/main">
          <x14:cfRule type="expression" priority="21" id="{BD2DDBED-5CEE-4F2C-B507-CDB49A8CCAA6}">
            <xm:f>Cover!$E$15&lt;&gt;R$6</xm:f>
            <x14:dxf>
              <fill>
                <patternFill>
                  <bgColor theme="0" tint="-0.24994659260841701"/>
                </patternFill>
              </fill>
            </x14:dxf>
          </x14:cfRule>
          <x14:cfRule type="expression" priority="22" id="{CCCBE801-DAFA-4D7C-AA79-9C6BC5E98A33}">
            <xm:f>Cover!$E$15=R$6</xm:f>
            <x14:dxf>
              <fill>
                <patternFill>
                  <bgColor theme="7" tint="0.59996337778862885"/>
                </patternFill>
              </fill>
            </x14:dxf>
          </x14:cfRule>
          <xm:sqref>R147:V148</xm:sqref>
        </x14:conditionalFormatting>
        <x14:conditionalFormatting xmlns:xm="http://schemas.microsoft.com/office/excel/2006/main">
          <x14:cfRule type="expression" priority="19" id="{88BDB071-2465-4E53-90E7-B0E8ABAEECB9}">
            <xm:f>Cover!$E$15&lt;&gt;R$6</xm:f>
            <x14:dxf>
              <fill>
                <patternFill>
                  <bgColor theme="0" tint="-0.24994659260841701"/>
                </patternFill>
              </fill>
            </x14:dxf>
          </x14:cfRule>
          <x14:cfRule type="expression" priority="20" id="{3E17E6E8-5B8C-4E61-A06A-FB6DBBEB6340}">
            <xm:f>Cover!$E$15=R$6</xm:f>
            <x14:dxf>
              <fill>
                <patternFill>
                  <bgColor theme="7" tint="0.59996337778862885"/>
                </patternFill>
              </fill>
            </x14:dxf>
          </x14:cfRule>
          <xm:sqref>R152:V153</xm:sqref>
        </x14:conditionalFormatting>
        <x14:conditionalFormatting xmlns:xm="http://schemas.microsoft.com/office/excel/2006/main">
          <x14:cfRule type="expression" priority="18" id="{619A3563-AA32-4E79-A46D-5EF39D55FB65}">
            <xm:f>Cover!$E$15=R$6</xm:f>
            <x14:dxf>
              <fill>
                <patternFill>
                  <bgColor theme="7" tint="0.59996337778862885"/>
                </patternFill>
              </fill>
            </x14:dxf>
          </x14:cfRule>
          <x14:cfRule type="expression" priority="17" id="{601C5B99-0519-4FB0-B870-F64D60D68B6E}">
            <xm:f>Cover!$E$15&lt;&gt;R$6</xm:f>
            <x14:dxf>
              <fill>
                <patternFill>
                  <bgColor theme="0" tint="-0.24994659260841701"/>
                </patternFill>
              </fill>
            </x14:dxf>
          </x14:cfRule>
          <xm:sqref>R157:V158</xm:sqref>
        </x14:conditionalFormatting>
        <x14:conditionalFormatting xmlns:xm="http://schemas.microsoft.com/office/excel/2006/main">
          <x14:cfRule type="expression" priority="15" id="{6536324B-B734-4408-877D-AE818E6836A0}">
            <xm:f>Cover!$E$15&lt;&gt;R$6</xm:f>
            <x14:dxf>
              <fill>
                <patternFill>
                  <bgColor theme="0" tint="-0.24994659260841701"/>
                </patternFill>
              </fill>
            </x14:dxf>
          </x14:cfRule>
          <x14:cfRule type="expression" priority="16" id="{26AD5DB3-EECE-4C0D-9A90-34B155FD8270}">
            <xm:f>Cover!$E$15=R$6</xm:f>
            <x14:dxf>
              <fill>
                <patternFill>
                  <bgColor theme="7" tint="0.59996337778862885"/>
                </patternFill>
              </fill>
            </x14:dxf>
          </x14:cfRule>
          <xm:sqref>R162:V163</xm:sqref>
        </x14:conditionalFormatting>
        <x14:conditionalFormatting xmlns:xm="http://schemas.microsoft.com/office/excel/2006/main">
          <x14:cfRule type="expression" priority="14" id="{DC49B3F9-794D-4904-9611-658D41164575}">
            <xm:f>Cover!$E$15=R$6</xm:f>
            <x14:dxf>
              <fill>
                <patternFill>
                  <bgColor theme="7" tint="0.59996337778862885"/>
                </patternFill>
              </fill>
            </x14:dxf>
          </x14:cfRule>
          <x14:cfRule type="expression" priority="13" id="{3484C751-A12F-406F-BD64-3BC63D030A21}">
            <xm:f>Cover!$E$15&lt;&gt;R$6</xm:f>
            <x14:dxf>
              <fill>
                <patternFill>
                  <bgColor theme="0" tint="-0.24994659260841701"/>
                </patternFill>
              </fill>
            </x14:dxf>
          </x14:cfRule>
          <xm:sqref>R169:V170</xm:sqref>
        </x14:conditionalFormatting>
        <x14:conditionalFormatting xmlns:xm="http://schemas.microsoft.com/office/excel/2006/main">
          <x14:cfRule type="expression" priority="12" id="{8641A010-D133-4DF1-A1A3-BBA6142030C3}">
            <xm:f>Cover!$E$15=R$6</xm:f>
            <x14:dxf>
              <fill>
                <patternFill>
                  <bgColor theme="7" tint="0.59996337778862885"/>
                </patternFill>
              </fill>
            </x14:dxf>
          </x14:cfRule>
          <x14:cfRule type="expression" priority="11" id="{CE14E8FF-6982-4A06-8DC9-75A422C20C0A}">
            <xm:f>Cover!$E$15&lt;&gt;R$6</xm:f>
            <x14:dxf>
              <fill>
                <patternFill>
                  <bgColor theme="0" tint="-0.24994659260841701"/>
                </patternFill>
              </fill>
            </x14:dxf>
          </x14:cfRule>
          <xm:sqref>R174:V175</xm:sqref>
        </x14:conditionalFormatting>
        <x14:conditionalFormatting xmlns:xm="http://schemas.microsoft.com/office/excel/2006/main">
          <x14:cfRule type="expression" priority="10" id="{E9C5F090-E41C-4698-B703-F2B5AEBCC10C}">
            <xm:f>Cover!$E$15=R$6</xm:f>
            <x14:dxf>
              <fill>
                <patternFill>
                  <bgColor theme="7" tint="0.59996337778862885"/>
                </patternFill>
              </fill>
            </x14:dxf>
          </x14:cfRule>
          <x14:cfRule type="expression" priority="9" id="{4EB9B0F2-2C0A-465D-8197-69B0975FEAFD}">
            <xm:f>Cover!$E$15&lt;&gt;R$6</xm:f>
            <x14:dxf>
              <fill>
                <patternFill>
                  <bgColor theme="0" tint="-0.24994659260841701"/>
                </patternFill>
              </fill>
            </x14:dxf>
          </x14:cfRule>
          <xm:sqref>R181:V182</xm:sqref>
        </x14:conditionalFormatting>
        <x14:conditionalFormatting xmlns:xm="http://schemas.microsoft.com/office/excel/2006/main">
          <x14:cfRule type="expression" priority="7" id="{49A6641C-D233-4F68-9E3D-DD47236FA268}">
            <xm:f>Cover!$E$15&lt;&gt;R$6</xm:f>
            <x14:dxf>
              <fill>
                <patternFill>
                  <bgColor theme="0" tint="-0.24994659260841701"/>
                </patternFill>
              </fill>
            </x14:dxf>
          </x14:cfRule>
          <x14:cfRule type="expression" priority="8" id="{628F2F31-6A6D-4A2C-A99C-6CFB09A0F49C}">
            <xm:f>Cover!$E$15=R$6</xm:f>
            <x14:dxf>
              <fill>
                <patternFill>
                  <bgColor theme="7" tint="0.59996337778862885"/>
                </patternFill>
              </fill>
            </x14:dxf>
          </x14:cfRule>
          <xm:sqref>R186:V187</xm:sqref>
        </x14:conditionalFormatting>
        <x14:conditionalFormatting xmlns:xm="http://schemas.microsoft.com/office/excel/2006/main">
          <x14:cfRule type="expression" priority="5" id="{A75C79D4-1752-4094-9F14-A76319F16DE1}">
            <xm:f>Cover!$E$15&lt;&gt;R$6</xm:f>
            <x14:dxf>
              <fill>
                <patternFill>
                  <bgColor theme="0" tint="-0.24994659260841701"/>
                </patternFill>
              </fill>
            </x14:dxf>
          </x14:cfRule>
          <x14:cfRule type="expression" priority="6" id="{F9284153-A615-4527-8064-7E1E6C05D370}">
            <xm:f>Cover!$E$15=R$6</xm:f>
            <x14:dxf>
              <fill>
                <patternFill>
                  <bgColor theme="7" tint="0.59996337778862885"/>
                </patternFill>
              </fill>
            </x14:dxf>
          </x14:cfRule>
          <xm:sqref>R193:V199</xm:sqref>
        </x14:conditionalFormatting>
        <x14:conditionalFormatting xmlns:xm="http://schemas.microsoft.com/office/excel/2006/main">
          <x14:cfRule type="expression" priority="4" id="{DE04B7F0-61D4-4993-B1B0-138826FC8782}">
            <xm:f>Cover!$E$15=R$6</xm:f>
            <x14:dxf>
              <fill>
                <patternFill>
                  <bgColor theme="7" tint="0.59996337778862885"/>
                </patternFill>
              </fill>
            </x14:dxf>
          </x14:cfRule>
          <x14:cfRule type="expression" priority="3" id="{8279F328-3B81-47A6-A83F-544A88737BA5}">
            <xm:f>Cover!$E$15&lt;&gt;R$6</xm:f>
            <x14:dxf>
              <fill>
                <patternFill>
                  <bgColor theme="0" tint="-0.24994659260841701"/>
                </patternFill>
              </fill>
            </x14:dxf>
          </x14:cfRule>
          <xm:sqref>R203:V207</xm:sqref>
        </x14:conditionalFormatting>
        <x14:conditionalFormatting xmlns:xm="http://schemas.microsoft.com/office/excel/2006/main">
          <x14:cfRule type="expression" priority="2" id="{AB5E4623-6EE0-42FF-86F3-D05DEE87DC0F}">
            <xm:f>Cover!$E$15=R$6</xm:f>
            <x14:dxf>
              <fill>
                <patternFill>
                  <bgColor theme="7" tint="0.59996337778862885"/>
                </patternFill>
              </fill>
            </x14:dxf>
          </x14:cfRule>
          <x14:cfRule type="expression" priority="1" id="{708FE762-C258-4E39-AC7D-1D59326DCCC7}">
            <xm:f>Cover!$E$15&lt;&gt;R$6</xm:f>
            <x14:dxf>
              <fill>
                <patternFill>
                  <bgColor theme="0" tint="-0.24994659260841701"/>
                </patternFill>
              </fill>
            </x14:dxf>
          </x14:cfRule>
          <xm:sqref>R215:V221</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DC98-BDFE-491D-800E-6AEDA99C3FE3}">
  <sheetPr codeName="Sheet64">
    <tabColor theme="9"/>
    <pageSetUpPr autoPageBreaks="0"/>
  </sheetPr>
  <dimension ref="A1:BK107"/>
  <sheetViews>
    <sheetView zoomScale="40" zoomScaleNormal="40" workbookViewId="0">
      <pane ySplit="6" topLeftCell="A54" activePane="bottomLeft" state="frozen"/>
      <selection activeCell="G59" sqref="G59"/>
      <selection pane="bottomLeft" activeCell="S102" sqref="S102:W105"/>
    </sheetView>
  </sheetViews>
  <sheetFormatPr defaultColWidth="0" defaultRowHeight="14"/>
  <cols>
    <col min="1" max="1" width="14.453125" style="11" customWidth="1"/>
    <col min="2" max="3" width="1.54296875" style="11" customWidth="1"/>
    <col min="4" max="5" width="24" style="11" bestFit="1" customWidth="1"/>
    <col min="6" max="6" width="26.453125" style="11" bestFit="1" customWidth="1"/>
    <col min="7" max="7" width="27.453125" style="11" bestFit="1" customWidth="1"/>
    <col min="8" max="9" width="14.453125" style="11" bestFit="1" customWidth="1"/>
    <col min="10" max="11" width="18.453125" style="11" bestFit="1" customWidth="1"/>
    <col min="12" max="12" width="15.54296875" style="11" customWidth="1"/>
    <col min="13" max="13" width="20" style="11" bestFit="1" customWidth="1"/>
    <col min="14" max="14" width="10.453125" style="11" bestFit="1" customWidth="1"/>
    <col min="15" max="15" width="33.54296875" style="11" bestFit="1" customWidth="1"/>
    <col min="16" max="16" width="12.54296875" style="11" bestFit="1" customWidth="1"/>
    <col min="17" max="17" width="10.453125" style="11" bestFit="1" customWidth="1"/>
    <col min="18" max="18" width="6.54296875" style="11" customWidth="1"/>
    <col min="19" max="23" width="11.54296875" style="11" customWidth="1"/>
    <col min="24" max="29" width="1.54296875" style="11" customWidth="1"/>
    <col min="30" max="63" width="18.453125" style="11" hidden="1" customWidth="1"/>
    <col min="64" max="16384" width="14" style="11" hidden="1"/>
  </cols>
  <sheetData>
    <row r="1" spans="1:23" s="2" customFormat="1" ht="25">
      <c r="A1" s="62" t="s">
        <v>1365</v>
      </c>
      <c r="B1" s="3"/>
      <c r="G1" s="4" t="s">
        <v>1</v>
      </c>
      <c r="H1" s="4"/>
      <c r="I1" s="4"/>
      <c r="J1" s="4"/>
      <c r="K1" s="4"/>
      <c r="L1" s="4"/>
      <c r="M1" s="4"/>
      <c r="U1" s="3"/>
    </row>
    <row r="2" spans="1:23" s="2" customFormat="1" ht="25">
      <c r="A2" s="4" t="str">
        <f>Cover!$E$13</f>
        <v>Master</v>
      </c>
      <c r="D2" s="3"/>
    </row>
    <row r="3" spans="1:23" s="2" customFormat="1" ht="25">
      <c r="A3" s="4">
        <f>Cover!$E$15</f>
        <v>2025</v>
      </c>
      <c r="B3" s="4"/>
      <c r="C3" s="4"/>
      <c r="D3" s="4"/>
    </row>
    <row r="4" spans="1:23" s="5" customFormat="1" ht="25.5" thickBot="1">
      <c r="A4" s="1302" t="s">
        <v>93</v>
      </c>
      <c r="B4" s="6"/>
    </row>
    <row r="5" spans="1:23" ht="18">
      <c r="A5" s="7"/>
      <c r="B5" s="8"/>
      <c r="C5" s="8"/>
      <c r="D5" s="9"/>
      <c r="E5" s="9"/>
      <c r="F5" s="9"/>
      <c r="G5" s="10"/>
      <c r="H5" s="10"/>
      <c r="I5" s="10"/>
      <c r="J5" s="10"/>
      <c r="K5" s="10"/>
      <c r="L5" s="10"/>
      <c r="M5" s="10"/>
      <c r="N5" s="10"/>
      <c r="O5" s="10"/>
      <c r="P5" s="10"/>
      <c r="Q5" s="10"/>
      <c r="R5" s="7"/>
      <c r="S5" s="68" t="s">
        <v>1743</v>
      </c>
      <c r="T5" s="66"/>
      <c r="U5" s="66"/>
      <c r="V5" s="66"/>
      <c r="W5" s="67"/>
    </row>
    <row r="6" spans="1:23" ht="15.5">
      <c r="A6" s="21"/>
      <c r="B6" s="57"/>
      <c r="C6" s="57"/>
      <c r="D6" s="36" t="s">
        <v>164</v>
      </c>
      <c r="E6" s="36" t="s">
        <v>165</v>
      </c>
      <c r="F6" s="36" t="s">
        <v>1555</v>
      </c>
      <c r="G6" s="37" t="s">
        <v>2509</v>
      </c>
      <c r="H6" s="37" t="s">
        <v>405</v>
      </c>
      <c r="I6" s="37" t="s">
        <v>406</v>
      </c>
      <c r="J6" s="37" t="s">
        <v>410</v>
      </c>
      <c r="K6" s="37" t="s">
        <v>411</v>
      </c>
      <c r="L6" s="37" t="s">
        <v>412</v>
      </c>
      <c r="M6" s="37" t="s">
        <v>1534</v>
      </c>
      <c r="N6" s="37" t="s">
        <v>174</v>
      </c>
      <c r="O6" s="37" t="s">
        <v>196</v>
      </c>
      <c r="P6" s="37" t="s">
        <v>1536</v>
      </c>
      <c r="Q6" s="37" t="s">
        <v>1368</v>
      </c>
      <c r="R6" s="37" t="s">
        <v>175</v>
      </c>
      <c r="S6" s="16">
        <v>2022</v>
      </c>
      <c r="T6" s="17">
        <v>2023</v>
      </c>
      <c r="U6" s="17">
        <v>2024</v>
      </c>
      <c r="V6" s="17">
        <v>2025</v>
      </c>
      <c r="W6" s="18">
        <v>2026</v>
      </c>
    </row>
    <row r="8" spans="1:23" s="27" customFormat="1" ht="18.75" customHeight="1">
      <c r="B8" s="437" t="s">
        <v>3211</v>
      </c>
    </row>
    <row r="9" spans="1:23" ht="7.5" customHeight="1">
      <c r="B9" s="75"/>
    </row>
    <row r="10" spans="1:23" ht="18">
      <c r="A10" s="27"/>
      <c r="B10" s="28" t="s">
        <v>2512</v>
      </c>
      <c r="C10" s="27"/>
      <c r="D10" s="27"/>
      <c r="E10" s="27"/>
      <c r="F10" s="27"/>
      <c r="G10" s="27"/>
      <c r="H10" s="27"/>
      <c r="I10" s="27"/>
      <c r="J10" s="27"/>
      <c r="K10" s="27"/>
      <c r="L10" s="27"/>
      <c r="M10" s="27"/>
      <c r="N10" s="27"/>
      <c r="O10" s="27"/>
      <c r="P10" s="27"/>
      <c r="Q10" s="27"/>
      <c r="R10" s="27"/>
      <c r="S10" s="27"/>
      <c r="T10" s="27"/>
      <c r="U10" s="27"/>
      <c r="V10" s="27"/>
      <c r="W10" s="27"/>
    </row>
    <row r="11" spans="1:23" ht="15.5">
      <c r="A11" s="21"/>
      <c r="B11" s="57"/>
      <c r="C11" s="57"/>
      <c r="D11" s="36"/>
      <c r="E11" s="36"/>
      <c r="F11" s="36"/>
      <c r="G11" s="37"/>
      <c r="H11" s="37"/>
      <c r="I11" s="37"/>
      <c r="J11" s="37"/>
      <c r="K11" s="37"/>
      <c r="L11" s="37"/>
      <c r="M11" s="37"/>
      <c r="N11" s="37"/>
      <c r="O11" s="37"/>
      <c r="P11" s="37"/>
      <c r="Q11" s="37"/>
      <c r="R11" s="37"/>
      <c r="S11" s="374"/>
      <c r="T11" s="374"/>
      <c r="U11" s="374"/>
      <c r="V11" s="374"/>
      <c r="W11" s="374"/>
    </row>
    <row r="12" spans="1:23" ht="13.4" customHeight="1">
      <c r="A12" s="402" t="s">
        <v>2514</v>
      </c>
      <c r="B12" s="8"/>
      <c r="C12" s="8"/>
      <c r="D12" s="20" t="s">
        <v>201</v>
      </c>
      <c r="E12" s="20" t="s">
        <v>201</v>
      </c>
      <c r="F12" s="20" t="s">
        <v>182</v>
      </c>
      <c r="G12" s="7" t="s">
        <v>183</v>
      </c>
      <c r="H12" s="20"/>
      <c r="I12" s="98"/>
      <c r="J12" s="15" t="s">
        <v>3212</v>
      </c>
      <c r="K12" s="20"/>
      <c r="L12" s="20"/>
      <c r="M12" s="7"/>
      <c r="N12" s="21" t="s">
        <v>184</v>
      </c>
      <c r="O12" s="21"/>
      <c r="P12" s="21"/>
      <c r="Q12" s="21" t="s">
        <v>1374</v>
      </c>
      <c r="R12" s="7" t="s">
        <v>185</v>
      </c>
      <c r="S12" s="1118">
        <f t="shared" ref="S12:W16" si="0">SUMIF($J$30:$J$61,$J12,S$30:S$61)</f>
        <v>0</v>
      </c>
      <c r="T12" s="1118">
        <f t="shared" si="0"/>
        <v>0</v>
      </c>
      <c r="U12" s="1118">
        <f t="shared" si="0"/>
        <v>0</v>
      </c>
      <c r="V12" s="1118">
        <f t="shared" si="0"/>
        <v>0</v>
      </c>
      <c r="W12" s="1118">
        <f t="shared" si="0"/>
        <v>0</v>
      </c>
    </row>
    <row r="13" spans="1:23" ht="13.4" customHeight="1">
      <c r="A13" s="402" t="s">
        <v>2514</v>
      </c>
      <c r="B13" s="8"/>
      <c r="C13" s="8"/>
      <c r="D13" s="20" t="s">
        <v>201</v>
      </c>
      <c r="E13" s="20" t="s">
        <v>201</v>
      </c>
      <c r="F13" s="20" t="s">
        <v>182</v>
      </c>
      <c r="G13" s="7" t="s">
        <v>183</v>
      </c>
      <c r="H13" s="20"/>
      <c r="I13" s="98"/>
      <c r="J13" s="15" t="s">
        <v>3213</v>
      </c>
      <c r="K13" s="20"/>
      <c r="L13" s="20"/>
      <c r="M13" s="7"/>
      <c r="N13" s="21" t="s">
        <v>184</v>
      </c>
      <c r="O13" s="21"/>
      <c r="P13" s="21"/>
      <c r="Q13" s="21" t="s">
        <v>1374</v>
      </c>
      <c r="R13" s="7" t="s">
        <v>185</v>
      </c>
      <c r="S13" s="1118">
        <f t="shared" si="0"/>
        <v>0</v>
      </c>
      <c r="T13" s="1118">
        <f t="shared" si="0"/>
        <v>0</v>
      </c>
      <c r="U13" s="1118">
        <f t="shared" si="0"/>
        <v>0</v>
      </c>
      <c r="V13" s="1118">
        <f t="shared" si="0"/>
        <v>0</v>
      </c>
      <c r="W13" s="1118">
        <f t="shared" si="0"/>
        <v>0</v>
      </c>
    </row>
    <row r="14" spans="1:23" ht="13.4" customHeight="1">
      <c r="A14" s="402" t="s">
        <v>2514</v>
      </c>
      <c r="B14" s="8"/>
      <c r="C14" s="8"/>
      <c r="D14" s="20" t="s">
        <v>201</v>
      </c>
      <c r="E14" s="20" t="s">
        <v>201</v>
      </c>
      <c r="F14" s="20" t="s">
        <v>182</v>
      </c>
      <c r="G14" s="7" t="s">
        <v>183</v>
      </c>
      <c r="H14" s="20"/>
      <c r="I14" s="98"/>
      <c r="J14" s="15" t="s">
        <v>3214</v>
      </c>
      <c r="K14" s="20"/>
      <c r="L14" s="20"/>
      <c r="M14" s="7"/>
      <c r="N14" s="21" t="s">
        <v>184</v>
      </c>
      <c r="O14" s="21"/>
      <c r="P14" s="21"/>
      <c r="Q14" s="21" t="s">
        <v>1374</v>
      </c>
      <c r="R14" s="7" t="s">
        <v>185</v>
      </c>
      <c r="S14" s="1118">
        <f t="shared" si="0"/>
        <v>0</v>
      </c>
      <c r="T14" s="1118">
        <f t="shared" si="0"/>
        <v>0</v>
      </c>
      <c r="U14" s="1118">
        <f t="shared" si="0"/>
        <v>0</v>
      </c>
      <c r="V14" s="1118">
        <f t="shared" si="0"/>
        <v>0</v>
      </c>
      <c r="W14" s="1118">
        <f t="shared" si="0"/>
        <v>0</v>
      </c>
    </row>
    <row r="15" spans="1:23" ht="13.4" customHeight="1">
      <c r="A15" s="402" t="s">
        <v>2514</v>
      </c>
      <c r="B15" s="8"/>
      <c r="C15" s="8"/>
      <c r="D15" s="20" t="s">
        <v>201</v>
      </c>
      <c r="E15" s="20" t="s">
        <v>201</v>
      </c>
      <c r="F15" s="20" t="s">
        <v>182</v>
      </c>
      <c r="G15" s="7" t="s">
        <v>183</v>
      </c>
      <c r="H15" s="20"/>
      <c r="I15" s="98"/>
      <c r="J15" s="15" t="s">
        <v>3215</v>
      </c>
      <c r="K15" s="20"/>
      <c r="L15" s="20"/>
      <c r="M15" s="7"/>
      <c r="N15" s="21" t="s">
        <v>184</v>
      </c>
      <c r="O15" s="21"/>
      <c r="P15" s="21"/>
      <c r="Q15" s="21" t="s">
        <v>1374</v>
      </c>
      <c r="R15" s="7" t="s">
        <v>185</v>
      </c>
      <c r="S15" s="1118">
        <f t="shared" si="0"/>
        <v>0</v>
      </c>
      <c r="T15" s="1118">
        <f t="shared" si="0"/>
        <v>0</v>
      </c>
      <c r="U15" s="1118">
        <f t="shared" si="0"/>
        <v>0</v>
      </c>
      <c r="V15" s="1118">
        <f t="shared" si="0"/>
        <v>0</v>
      </c>
      <c r="W15" s="1118">
        <f t="shared" si="0"/>
        <v>0</v>
      </c>
    </row>
    <row r="16" spans="1:23" ht="13.4" customHeight="1">
      <c r="A16" s="402" t="s">
        <v>2514</v>
      </c>
      <c r="B16" s="8"/>
      <c r="C16" s="8"/>
      <c r="D16" s="20" t="s">
        <v>201</v>
      </c>
      <c r="E16" s="20" t="s">
        <v>201</v>
      </c>
      <c r="F16" s="20" t="s">
        <v>182</v>
      </c>
      <c r="G16" s="7" t="s">
        <v>183</v>
      </c>
      <c r="H16" s="20"/>
      <c r="I16" s="98"/>
      <c r="J16" s="89" t="s">
        <v>3216</v>
      </c>
      <c r="K16" s="20"/>
      <c r="L16" s="20"/>
      <c r="M16" s="7"/>
      <c r="N16" s="21" t="s">
        <v>184</v>
      </c>
      <c r="O16" s="21"/>
      <c r="P16" s="21"/>
      <c r="Q16" s="21" t="s">
        <v>1374</v>
      </c>
      <c r="R16" s="7" t="s">
        <v>185</v>
      </c>
      <c r="S16" s="1118">
        <f t="shared" si="0"/>
        <v>0</v>
      </c>
      <c r="T16" s="1118">
        <f t="shared" si="0"/>
        <v>0</v>
      </c>
      <c r="U16" s="1118">
        <f t="shared" si="0"/>
        <v>0</v>
      </c>
      <c r="V16" s="1118">
        <f t="shared" si="0"/>
        <v>0</v>
      </c>
      <c r="W16" s="1118">
        <f t="shared" si="0"/>
        <v>0</v>
      </c>
    </row>
    <row r="17" spans="1:23">
      <c r="A17" s="402" t="s">
        <v>2514</v>
      </c>
      <c r="B17" s="29"/>
      <c r="C17" s="29"/>
      <c r="D17" s="9" t="s">
        <v>201</v>
      </c>
      <c r="E17" s="9" t="s">
        <v>201</v>
      </c>
      <c r="F17" s="9" t="s">
        <v>2608</v>
      </c>
      <c r="H17" s="364"/>
      <c r="I17" s="29"/>
      <c r="J17" s="29"/>
      <c r="K17" s="29"/>
      <c r="L17" s="29"/>
      <c r="M17" s="29"/>
      <c r="N17" s="351" t="s">
        <v>184</v>
      </c>
      <c r="O17" s="351"/>
      <c r="P17" s="116"/>
      <c r="Q17" s="116" t="s">
        <v>1374</v>
      </c>
      <c r="R17" s="364" t="s">
        <v>185</v>
      </c>
      <c r="S17" s="1120">
        <f>SUM(S12:S16)</f>
        <v>0</v>
      </c>
      <c r="T17" s="1120">
        <f t="shared" ref="T17:W17" si="1">SUM(T12:T16)</f>
        <v>0</v>
      </c>
      <c r="U17" s="1120">
        <f t="shared" si="1"/>
        <v>0</v>
      </c>
      <c r="V17" s="1120">
        <f t="shared" si="1"/>
        <v>0</v>
      </c>
      <c r="W17" s="1120">
        <f t="shared" si="1"/>
        <v>0</v>
      </c>
    </row>
    <row r="18" spans="1:23">
      <c r="A18" s="402"/>
      <c r="B18" s="29"/>
      <c r="C18" s="29"/>
      <c r="D18" s="9"/>
      <c r="E18" s="9"/>
      <c r="F18" s="9"/>
      <c r="H18" s="364"/>
      <c r="I18" s="29"/>
      <c r="J18" s="29"/>
      <c r="K18" s="29"/>
      <c r="L18" s="29"/>
      <c r="M18" s="29"/>
      <c r="N18" s="351"/>
      <c r="O18" s="351"/>
      <c r="P18" s="116"/>
      <c r="Q18" s="351"/>
      <c r="R18" s="364"/>
      <c r="S18" s="374"/>
      <c r="T18" s="374"/>
      <c r="U18" s="374"/>
      <c r="V18" s="374"/>
      <c r="W18" s="374"/>
    </row>
    <row r="19" spans="1:23" ht="13.4" customHeight="1">
      <c r="A19" s="402" t="s">
        <v>2514</v>
      </c>
      <c r="B19" s="8"/>
      <c r="C19" s="8"/>
      <c r="D19" s="20"/>
      <c r="E19" s="20"/>
      <c r="F19" s="20" t="s">
        <v>182</v>
      </c>
      <c r="G19" s="7" t="s">
        <v>183</v>
      </c>
      <c r="H19" s="20"/>
      <c r="I19" s="15"/>
      <c r="J19" s="15" t="s">
        <v>3201</v>
      </c>
      <c r="K19" s="20"/>
      <c r="L19" s="26"/>
      <c r="M19" s="7"/>
      <c r="N19" s="21" t="s">
        <v>196</v>
      </c>
      <c r="O19" s="21" t="s">
        <v>3217</v>
      </c>
      <c r="P19" s="23"/>
      <c r="Q19" s="21"/>
      <c r="R19" s="7" t="s">
        <v>207</v>
      </c>
      <c r="S19" s="1151">
        <f t="shared" ref="S19:W24" si="2">SUMIF($J$67:$J$105,$J19,S$67:S$105)</f>
        <v>0</v>
      </c>
      <c r="T19" s="1151">
        <f>SUMIF($J$67:$J$105,$J19,T$67:T$105)</f>
        <v>0</v>
      </c>
      <c r="U19" s="1151">
        <f t="shared" si="2"/>
        <v>0</v>
      </c>
      <c r="V19" s="1151">
        <f t="shared" si="2"/>
        <v>0</v>
      </c>
      <c r="W19" s="1151">
        <f t="shared" si="2"/>
        <v>0</v>
      </c>
    </row>
    <row r="20" spans="1:23" ht="13.4" customHeight="1">
      <c r="A20" s="402" t="s">
        <v>2514</v>
      </c>
      <c r="B20" s="8"/>
      <c r="C20" s="8"/>
      <c r="D20" s="20"/>
      <c r="E20" s="20"/>
      <c r="F20" s="20" t="s">
        <v>182</v>
      </c>
      <c r="G20" s="7" t="s">
        <v>183</v>
      </c>
      <c r="H20" s="20"/>
      <c r="I20" s="98"/>
      <c r="J20" s="15" t="s">
        <v>3212</v>
      </c>
      <c r="K20" s="20"/>
      <c r="L20" s="20"/>
      <c r="M20" s="7"/>
      <c r="N20" s="21" t="s">
        <v>196</v>
      </c>
      <c r="O20" s="21" t="s">
        <v>3218</v>
      </c>
      <c r="P20" s="21"/>
      <c r="Q20" s="21"/>
      <c r="R20" s="7" t="s">
        <v>1582</v>
      </c>
      <c r="S20" s="1151">
        <f t="shared" si="2"/>
        <v>0</v>
      </c>
      <c r="T20" s="1151">
        <f>SUMIF($J$67:$J$105,$J20,T$67:T$105)</f>
        <v>0</v>
      </c>
      <c r="U20" s="1151">
        <f t="shared" si="2"/>
        <v>0</v>
      </c>
      <c r="V20" s="1151">
        <f t="shared" si="2"/>
        <v>0</v>
      </c>
      <c r="W20" s="1151">
        <f t="shared" si="2"/>
        <v>0</v>
      </c>
    </row>
    <row r="21" spans="1:23" ht="13.4" customHeight="1">
      <c r="A21" s="402" t="s">
        <v>2514</v>
      </c>
      <c r="B21" s="8"/>
      <c r="C21" s="8"/>
      <c r="D21" s="15"/>
      <c r="E21" s="15"/>
      <c r="F21" s="20" t="s">
        <v>182</v>
      </c>
      <c r="G21" s="7" t="s">
        <v>183</v>
      </c>
      <c r="H21" s="20"/>
      <c r="I21" s="98"/>
      <c r="J21" s="15" t="s">
        <v>3213</v>
      </c>
      <c r="K21" s="20"/>
      <c r="L21" s="26"/>
      <c r="M21" s="7"/>
      <c r="N21" s="21" t="s">
        <v>196</v>
      </c>
      <c r="O21" s="21" t="s">
        <v>3218</v>
      </c>
      <c r="P21" s="21"/>
      <c r="Q21" s="21"/>
      <c r="R21" s="7" t="s">
        <v>1582</v>
      </c>
      <c r="S21" s="1151">
        <f t="shared" si="2"/>
        <v>0</v>
      </c>
      <c r="T21" s="1151">
        <f t="shared" si="2"/>
        <v>0</v>
      </c>
      <c r="U21" s="1151">
        <f t="shared" si="2"/>
        <v>0</v>
      </c>
      <c r="V21" s="1151">
        <f t="shared" si="2"/>
        <v>0</v>
      </c>
      <c r="W21" s="1151">
        <f t="shared" si="2"/>
        <v>0</v>
      </c>
    </row>
    <row r="22" spans="1:23" ht="13.4" customHeight="1">
      <c r="A22" s="402" t="s">
        <v>2514</v>
      </c>
      <c r="B22" s="8"/>
      <c r="C22" s="8"/>
      <c r="D22" s="15"/>
      <c r="E22" s="15"/>
      <c r="F22" s="20" t="s">
        <v>182</v>
      </c>
      <c r="G22" s="7" t="s">
        <v>183</v>
      </c>
      <c r="H22" s="20"/>
      <c r="I22" s="98"/>
      <c r="J22" s="15" t="s">
        <v>3214</v>
      </c>
      <c r="K22" s="20"/>
      <c r="L22" s="26"/>
      <c r="M22" s="7"/>
      <c r="N22" s="21" t="s">
        <v>196</v>
      </c>
      <c r="O22" s="21" t="s">
        <v>3218</v>
      </c>
      <c r="P22" s="21"/>
      <c r="Q22" s="21"/>
      <c r="R22" s="7" t="s">
        <v>1582</v>
      </c>
      <c r="S22" s="1151">
        <f t="shared" si="2"/>
        <v>0</v>
      </c>
      <c r="T22" s="1151">
        <f t="shared" si="2"/>
        <v>0</v>
      </c>
      <c r="U22" s="1151">
        <f t="shared" si="2"/>
        <v>0</v>
      </c>
      <c r="V22" s="1151">
        <f t="shared" si="2"/>
        <v>0</v>
      </c>
      <c r="W22" s="1151">
        <f t="shared" si="2"/>
        <v>0</v>
      </c>
    </row>
    <row r="23" spans="1:23" ht="13.4" customHeight="1">
      <c r="A23" s="402" t="s">
        <v>2514</v>
      </c>
      <c r="B23" s="8"/>
      <c r="C23" s="8"/>
      <c r="D23" s="15"/>
      <c r="E23" s="15"/>
      <c r="F23" s="20" t="s">
        <v>182</v>
      </c>
      <c r="G23" s="7" t="s">
        <v>183</v>
      </c>
      <c r="H23" s="20"/>
      <c r="I23" s="98"/>
      <c r="J23" s="15" t="s">
        <v>3215</v>
      </c>
      <c r="K23" s="20"/>
      <c r="L23" s="26"/>
      <c r="M23" s="7"/>
      <c r="N23" s="21" t="s">
        <v>196</v>
      </c>
      <c r="O23" s="21" t="s">
        <v>3218</v>
      </c>
      <c r="P23" s="21"/>
      <c r="Q23" s="21"/>
      <c r="R23" s="7" t="s">
        <v>1582</v>
      </c>
      <c r="S23" s="1151">
        <f t="shared" si="2"/>
        <v>0</v>
      </c>
      <c r="T23" s="1151">
        <f t="shared" si="2"/>
        <v>0</v>
      </c>
      <c r="U23" s="1151">
        <f t="shared" si="2"/>
        <v>0</v>
      </c>
      <c r="V23" s="1151">
        <f t="shared" si="2"/>
        <v>0</v>
      </c>
      <c r="W23" s="1151">
        <f t="shared" si="2"/>
        <v>0</v>
      </c>
    </row>
    <row r="24" spans="1:23" ht="13.4" customHeight="1">
      <c r="A24" s="402" t="s">
        <v>2514</v>
      </c>
      <c r="B24" s="8"/>
      <c r="C24" s="8"/>
      <c r="D24" s="15"/>
      <c r="E24" s="15"/>
      <c r="F24" s="20" t="s">
        <v>182</v>
      </c>
      <c r="G24" s="7" t="s">
        <v>183</v>
      </c>
      <c r="H24" s="20"/>
      <c r="I24" s="98"/>
      <c r="J24" s="89" t="s">
        <v>3216</v>
      </c>
      <c r="K24" s="20"/>
      <c r="L24" s="26"/>
      <c r="M24" s="7"/>
      <c r="N24" s="21" t="s">
        <v>196</v>
      </c>
      <c r="O24" s="21" t="s">
        <v>3218</v>
      </c>
      <c r="P24" s="21"/>
      <c r="Q24" s="21"/>
      <c r="R24" s="7" t="s">
        <v>1582</v>
      </c>
      <c r="S24" s="1151">
        <f t="shared" si="2"/>
        <v>0</v>
      </c>
      <c r="T24" s="1151">
        <f t="shared" si="2"/>
        <v>0</v>
      </c>
      <c r="U24" s="1151">
        <f t="shared" si="2"/>
        <v>0</v>
      </c>
      <c r="V24" s="1151">
        <f t="shared" si="2"/>
        <v>0</v>
      </c>
      <c r="W24" s="1151">
        <f t="shared" si="2"/>
        <v>0</v>
      </c>
    </row>
    <row r="25" spans="1:23" ht="13.4" customHeight="1">
      <c r="A25" s="7"/>
      <c r="B25" s="8"/>
      <c r="C25" s="8"/>
      <c r="D25" s="15"/>
      <c r="E25" s="15"/>
      <c r="F25" s="20"/>
      <c r="G25" s="7"/>
      <c r="H25" s="20"/>
      <c r="I25" s="7"/>
      <c r="J25" s="89"/>
      <c r="K25" s="20"/>
      <c r="L25" s="26"/>
      <c r="M25" s="7"/>
      <c r="N25" s="21"/>
      <c r="O25" s="21"/>
      <c r="P25" s="21"/>
      <c r="Q25" s="21"/>
      <c r="R25" s="7"/>
      <c r="S25" s="374"/>
      <c r="T25" s="374"/>
      <c r="U25" s="374"/>
      <c r="V25" s="374"/>
      <c r="W25" s="374"/>
    </row>
    <row r="26" spans="1:23" ht="18">
      <c r="A26" s="27"/>
      <c r="B26" s="28" t="s">
        <v>2609</v>
      </c>
      <c r="C26" s="27"/>
      <c r="D26" s="27"/>
      <c r="E26" s="27"/>
      <c r="F26" s="27"/>
      <c r="G26" s="27"/>
      <c r="H26" s="27"/>
      <c r="I26" s="27"/>
      <c r="J26" s="27"/>
      <c r="K26" s="93"/>
      <c r="L26" s="27"/>
      <c r="M26" s="27"/>
      <c r="N26" s="27"/>
      <c r="O26" s="27"/>
      <c r="P26" s="27"/>
      <c r="Q26" s="27"/>
      <c r="R26" s="27"/>
      <c r="S26" s="27"/>
      <c r="T26" s="27"/>
      <c r="U26" s="27"/>
      <c r="V26" s="27"/>
      <c r="W26" s="27"/>
    </row>
    <row r="27" spans="1:23" ht="13.4" customHeight="1">
      <c r="K27" s="92"/>
    </row>
    <row r="28" spans="1:23">
      <c r="A28" s="12"/>
      <c r="B28" s="12"/>
      <c r="C28" s="34" t="s">
        <v>3212</v>
      </c>
      <c r="D28" s="34"/>
      <c r="E28" s="33"/>
      <c r="F28" s="33"/>
      <c r="G28" s="33"/>
      <c r="H28" s="33"/>
      <c r="I28" s="33"/>
      <c r="J28" s="33"/>
      <c r="K28" s="33"/>
      <c r="L28" s="33"/>
      <c r="M28" s="33"/>
      <c r="N28" s="33"/>
      <c r="O28" s="33"/>
      <c r="P28" s="33"/>
      <c r="Q28" s="33"/>
      <c r="R28" s="33"/>
      <c r="S28" s="33"/>
      <c r="T28" s="33"/>
      <c r="U28" s="33"/>
      <c r="V28" s="33"/>
      <c r="W28" s="33"/>
    </row>
    <row r="29" spans="1:23" ht="13.4" customHeight="1"/>
    <row r="30" spans="1:23" ht="13.4" customHeight="1">
      <c r="A30" s="15"/>
      <c r="B30" s="15"/>
      <c r="C30" s="15"/>
      <c r="D30" s="15" t="s">
        <v>201</v>
      </c>
      <c r="E30" s="15" t="s">
        <v>201</v>
      </c>
      <c r="F30" s="20" t="s">
        <v>182</v>
      </c>
      <c r="G30" s="7" t="s">
        <v>183</v>
      </c>
      <c r="H30" s="20" t="s">
        <v>421</v>
      </c>
      <c r="I30" s="15" t="s">
        <v>448</v>
      </c>
      <c r="J30" s="15" t="s">
        <v>3212</v>
      </c>
      <c r="K30" s="20" t="s">
        <v>418</v>
      </c>
      <c r="L30" s="26" t="s">
        <v>3117</v>
      </c>
      <c r="M30" s="7"/>
      <c r="N30" s="21" t="s">
        <v>184</v>
      </c>
      <c r="O30" s="21"/>
      <c r="P30" s="23"/>
      <c r="Q30" s="21" t="s">
        <v>1374</v>
      </c>
      <c r="R30" s="7" t="s">
        <v>185</v>
      </c>
      <c r="S30" s="727"/>
      <c r="T30" s="727"/>
      <c r="U30" s="727"/>
      <c r="V30" s="727"/>
      <c r="W30" s="727"/>
    </row>
    <row r="31" spans="1:23" ht="13.4" customHeight="1">
      <c r="A31" s="15"/>
      <c r="B31" s="15"/>
      <c r="C31" s="15"/>
      <c r="D31" s="15" t="s">
        <v>201</v>
      </c>
      <c r="E31" s="15" t="s">
        <v>201</v>
      </c>
      <c r="F31" s="20" t="s">
        <v>182</v>
      </c>
      <c r="G31" s="7" t="s">
        <v>183</v>
      </c>
      <c r="H31" s="20" t="s">
        <v>421</v>
      </c>
      <c r="I31" s="15" t="s">
        <v>448</v>
      </c>
      <c r="J31" s="15" t="s">
        <v>3212</v>
      </c>
      <c r="K31" s="20" t="s">
        <v>426</v>
      </c>
      <c r="L31" s="26" t="s">
        <v>3118</v>
      </c>
      <c r="M31" s="7"/>
      <c r="N31" s="21" t="s">
        <v>184</v>
      </c>
      <c r="O31" s="21"/>
      <c r="P31" s="23"/>
      <c r="Q31" s="21" t="s">
        <v>1374</v>
      </c>
      <c r="R31" s="7" t="s">
        <v>185</v>
      </c>
      <c r="S31" s="727"/>
      <c r="T31" s="727"/>
      <c r="U31" s="727"/>
      <c r="V31" s="727"/>
      <c r="W31" s="727"/>
    </row>
    <row r="32" spans="1:23" ht="13.4" customHeight="1">
      <c r="A32" s="15"/>
      <c r="B32" s="15"/>
      <c r="C32" s="15"/>
      <c r="D32" s="15" t="s">
        <v>201</v>
      </c>
      <c r="E32" s="15" t="s">
        <v>201</v>
      </c>
      <c r="F32" s="20" t="s">
        <v>182</v>
      </c>
      <c r="G32" s="7" t="s">
        <v>183</v>
      </c>
      <c r="H32" s="20" t="s">
        <v>421</v>
      </c>
      <c r="I32" s="15" t="s">
        <v>448</v>
      </c>
      <c r="J32" s="15" t="s">
        <v>3212</v>
      </c>
      <c r="K32" s="20" t="s">
        <v>433</v>
      </c>
      <c r="L32" s="26" t="s">
        <v>3119</v>
      </c>
      <c r="M32" s="7"/>
      <c r="N32" s="21" t="s">
        <v>184</v>
      </c>
      <c r="O32" s="21"/>
      <c r="P32" s="23"/>
      <c r="Q32" s="21" t="s">
        <v>1374</v>
      </c>
      <c r="R32" s="7" t="s">
        <v>185</v>
      </c>
      <c r="S32" s="727"/>
      <c r="T32" s="727"/>
      <c r="U32" s="727"/>
      <c r="V32" s="727"/>
      <c r="W32" s="727"/>
    </row>
    <row r="33" spans="3:18" ht="13.4" customHeight="1">
      <c r="C33" s="15"/>
      <c r="D33" s="15" t="s">
        <v>201</v>
      </c>
      <c r="E33" s="15" t="s">
        <v>201</v>
      </c>
      <c r="F33" s="20" t="s">
        <v>182</v>
      </c>
      <c r="G33" s="7" t="s">
        <v>183</v>
      </c>
      <c r="H33" s="20" t="s">
        <v>421</v>
      </c>
      <c r="I33" s="15" t="s">
        <v>448</v>
      </c>
      <c r="J33" s="15" t="s">
        <v>3212</v>
      </c>
      <c r="K33" s="20" t="s">
        <v>439</v>
      </c>
      <c r="L33" s="26" t="s">
        <v>480</v>
      </c>
      <c r="M33" s="7"/>
      <c r="N33" s="21" t="s">
        <v>184</v>
      </c>
      <c r="O33" s="21"/>
      <c r="P33" s="23"/>
      <c r="Q33" s="21" t="s">
        <v>1374</v>
      </c>
      <c r="R33" s="7" t="s">
        <v>185</v>
      </c>
    </row>
    <row r="34" spans="3:18" ht="13.4" customHeight="1">
      <c r="C34" s="15"/>
      <c r="D34" s="15"/>
      <c r="E34" s="15"/>
      <c r="F34" s="20"/>
      <c r="G34" s="7"/>
      <c r="H34" s="20"/>
      <c r="I34" s="7"/>
      <c r="J34" s="15"/>
      <c r="K34" s="105"/>
      <c r="L34" s="15"/>
      <c r="M34" s="7"/>
      <c r="N34" s="21"/>
      <c r="O34" s="21"/>
      <c r="P34" s="23"/>
      <c r="Q34" s="21"/>
      <c r="R34" s="7"/>
    </row>
    <row r="35" spans="3:18">
      <c r="C35" s="34" t="s">
        <v>3213</v>
      </c>
      <c r="D35" s="34"/>
      <c r="E35" s="33"/>
      <c r="F35" s="33"/>
      <c r="G35" s="33"/>
      <c r="H35" s="33"/>
      <c r="I35" s="33"/>
      <c r="J35" s="33"/>
      <c r="K35" s="33"/>
      <c r="L35" s="33"/>
      <c r="M35" s="33"/>
      <c r="N35" s="33"/>
      <c r="O35" s="33"/>
      <c r="P35" s="33"/>
      <c r="Q35" s="33"/>
      <c r="R35" s="33"/>
    </row>
    <row r="36" spans="3:18" ht="13.4" customHeight="1"/>
    <row r="37" spans="3:18" ht="13.4" customHeight="1">
      <c r="C37" s="15"/>
      <c r="D37" s="15" t="s">
        <v>201</v>
      </c>
      <c r="E37" s="15" t="s">
        <v>201</v>
      </c>
      <c r="F37" s="20" t="s">
        <v>182</v>
      </c>
      <c r="G37" s="7" t="s">
        <v>183</v>
      </c>
      <c r="H37" s="20" t="s">
        <v>421</v>
      </c>
      <c r="I37" s="15" t="s">
        <v>448</v>
      </c>
      <c r="J37" s="15" t="s">
        <v>3213</v>
      </c>
      <c r="K37" s="20" t="s">
        <v>418</v>
      </c>
      <c r="L37" s="26" t="s">
        <v>3117</v>
      </c>
      <c r="M37" s="7"/>
      <c r="N37" s="21" t="s">
        <v>184</v>
      </c>
      <c r="O37" s="21"/>
      <c r="P37" s="23"/>
      <c r="Q37" s="21" t="s">
        <v>1374</v>
      </c>
      <c r="R37" s="7" t="s">
        <v>185</v>
      </c>
    </row>
    <row r="38" spans="3:18" ht="13.4" customHeight="1">
      <c r="C38" s="15"/>
      <c r="D38" s="15" t="s">
        <v>201</v>
      </c>
      <c r="E38" s="15" t="s">
        <v>201</v>
      </c>
      <c r="F38" s="20" t="s">
        <v>182</v>
      </c>
      <c r="G38" s="7" t="s">
        <v>183</v>
      </c>
      <c r="H38" s="20" t="s">
        <v>421</v>
      </c>
      <c r="I38" s="15" t="s">
        <v>448</v>
      </c>
      <c r="J38" s="15" t="s">
        <v>3213</v>
      </c>
      <c r="K38" s="20" t="s">
        <v>426</v>
      </c>
      <c r="L38" s="26" t="s">
        <v>3118</v>
      </c>
      <c r="M38" s="7"/>
      <c r="N38" s="21" t="s">
        <v>184</v>
      </c>
      <c r="O38" s="21"/>
      <c r="P38" s="23"/>
      <c r="Q38" s="21" t="s">
        <v>1374</v>
      </c>
      <c r="R38" s="7" t="s">
        <v>185</v>
      </c>
    </row>
    <row r="39" spans="3:18" ht="13.4" customHeight="1">
      <c r="C39" s="15"/>
      <c r="D39" s="15" t="s">
        <v>201</v>
      </c>
      <c r="E39" s="15" t="s">
        <v>201</v>
      </c>
      <c r="F39" s="20" t="s">
        <v>182</v>
      </c>
      <c r="G39" s="7" t="s">
        <v>183</v>
      </c>
      <c r="H39" s="20" t="s">
        <v>421</v>
      </c>
      <c r="I39" s="15" t="s">
        <v>448</v>
      </c>
      <c r="J39" s="15" t="s">
        <v>3213</v>
      </c>
      <c r="K39" s="20" t="s">
        <v>433</v>
      </c>
      <c r="L39" s="26" t="s">
        <v>3119</v>
      </c>
      <c r="M39" s="7"/>
      <c r="N39" s="21" t="s">
        <v>184</v>
      </c>
      <c r="O39" s="21"/>
      <c r="P39" s="23"/>
      <c r="Q39" s="21" t="s">
        <v>1374</v>
      </c>
      <c r="R39" s="7" t="s">
        <v>185</v>
      </c>
    </row>
    <row r="40" spans="3:18" ht="13.4" customHeight="1">
      <c r="C40" s="15"/>
      <c r="D40" s="15" t="s">
        <v>201</v>
      </c>
      <c r="E40" s="15" t="s">
        <v>201</v>
      </c>
      <c r="F40" s="20" t="s">
        <v>182</v>
      </c>
      <c r="G40" s="7" t="s">
        <v>183</v>
      </c>
      <c r="H40" s="20" t="s">
        <v>421</v>
      </c>
      <c r="I40" s="15" t="s">
        <v>448</v>
      </c>
      <c r="J40" s="15" t="s">
        <v>3213</v>
      </c>
      <c r="K40" s="20" t="s">
        <v>439</v>
      </c>
      <c r="L40" s="26" t="s">
        <v>480</v>
      </c>
      <c r="M40" s="7"/>
      <c r="N40" s="21" t="s">
        <v>184</v>
      </c>
      <c r="O40" s="21"/>
      <c r="P40" s="23"/>
      <c r="Q40" s="21" t="s">
        <v>1374</v>
      </c>
      <c r="R40" s="7" t="s">
        <v>185</v>
      </c>
    </row>
    <row r="41" spans="3:18" ht="13.4" customHeight="1">
      <c r="C41" s="904"/>
      <c r="D41" s="15"/>
      <c r="E41" s="15"/>
      <c r="F41" s="20"/>
      <c r="G41" s="7"/>
      <c r="H41" s="20"/>
      <c r="I41" s="7"/>
      <c r="J41" s="15"/>
      <c r="K41" s="105"/>
      <c r="L41" s="15"/>
      <c r="M41" s="7"/>
      <c r="N41" s="21"/>
      <c r="O41" s="21"/>
      <c r="P41" s="23"/>
      <c r="Q41" s="21"/>
      <c r="R41" s="7"/>
    </row>
    <row r="42" spans="3:18">
      <c r="C42" s="34" t="s">
        <v>3214</v>
      </c>
      <c r="D42" s="34"/>
      <c r="E42" s="33"/>
      <c r="F42" s="33"/>
      <c r="G42" s="33"/>
      <c r="H42" s="33"/>
      <c r="I42" s="33"/>
      <c r="J42" s="33"/>
      <c r="K42" s="33"/>
      <c r="L42" s="33"/>
      <c r="M42" s="33"/>
      <c r="N42" s="33"/>
      <c r="O42" s="33"/>
      <c r="P42" s="33"/>
      <c r="Q42" s="33"/>
      <c r="R42" s="33"/>
    </row>
    <row r="43" spans="3:18" ht="13.5" customHeight="1"/>
    <row r="44" spans="3:18" ht="13.4" customHeight="1">
      <c r="C44" s="15"/>
      <c r="D44" s="15" t="s">
        <v>201</v>
      </c>
      <c r="E44" s="15" t="s">
        <v>201</v>
      </c>
      <c r="F44" s="20" t="s">
        <v>182</v>
      </c>
      <c r="G44" s="7" t="s">
        <v>183</v>
      </c>
      <c r="H44" s="20" t="s">
        <v>421</v>
      </c>
      <c r="I44" s="15" t="s">
        <v>448</v>
      </c>
      <c r="J44" s="15" t="s">
        <v>3214</v>
      </c>
      <c r="K44" s="20" t="s">
        <v>418</v>
      </c>
      <c r="L44" s="26" t="s">
        <v>3117</v>
      </c>
      <c r="M44" s="7"/>
      <c r="N44" s="21" t="s">
        <v>184</v>
      </c>
      <c r="O44" s="21"/>
      <c r="P44" s="23"/>
      <c r="Q44" s="21" t="s">
        <v>1374</v>
      </c>
      <c r="R44" s="7" t="s">
        <v>185</v>
      </c>
    </row>
    <row r="45" spans="3:18" ht="13.4" customHeight="1">
      <c r="C45" s="15"/>
      <c r="D45" s="15" t="s">
        <v>201</v>
      </c>
      <c r="E45" s="15" t="s">
        <v>201</v>
      </c>
      <c r="F45" s="20" t="s">
        <v>182</v>
      </c>
      <c r="G45" s="7" t="s">
        <v>183</v>
      </c>
      <c r="H45" s="20" t="s">
        <v>421</v>
      </c>
      <c r="I45" s="15" t="s">
        <v>448</v>
      </c>
      <c r="J45" s="15" t="s">
        <v>3214</v>
      </c>
      <c r="K45" s="20" t="s">
        <v>426</v>
      </c>
      <c r="L45" s="26" t="s">
        <v>3118</v>
      </c>
      <c r="M45" s="7"/>
      <c r="N45" s="21" t="s">
        <v>184</v>
      </c>
      <c r="O45" s="21"/>
      <c r="P45" s="23"/>
      <c r="Q45" s="21" t="s">
        <v>1374</v>
      </c>
      <c r="R45" s="7" t="s">
        <v>185</v>
      </c>
    </row>
    <row r="46" spans="3:18" ht="13.4" customHeight="1">
      <c r="C46" s="15"/>
      <c r="D46" s="15" t="s">
        <v>201</v>
      </c>
      <c r="E46" s="15" t="s">
        <v>201</v>
      </c>
      <c r="F46" s="20" t="s">
        <v>182</v>
      </c>
      <c r="G46" s="7" t="s">
        <v>183</v>
      </c>
      <c r="H46" s="20" t="s">
        <v>421</v>
      </c>
      <c r="I46" s="15" t="s">
        <v>448</v>
      </c>
      <c r="J46" s="15" t="s">
        <v>3214</v>
      </c>
      <c r="K46" s="20" t="s">
        <v>433</v>
      </c>
      <c r="L46" s="26" t="s">
        <v>3119</v>
      </c>
      <c r="M46" s="7"/>
      <c r="N46" s="21" t="s">
        <v>184</v>
      </c>
      <c r="O46" s="21"/>
      <c r="P46" s="23"/>
      <c r="Q46" s="21" t="s">
        <v>1374</v>
      </c>
      <c r="R46" s="7" t="s">
        <v>185</v>
      </c>
    </row>
    <row r="47" spans="3:18" ht="13.4" customHeight="1">
      <c r="C47" s="15"/>
      <c r="D47" s="15" t="s">
        <v>201</v>
      </c>
      <c r="E47" s="15" t="s">
        <v>201</v>
      </c>
      <c r="F47" s="20" t="s">
        <v>182</v>
      </c>
      <c r="G47" s="7" t="s">
        <v>183</v>
      </c>
      <c r="H47" s="20" t="s">
        <v>421</v>
      </c>
      <c r="I47" s="15" t="s">
        <v>448</v>
      </c>
      <c r="J47" s="15" t="s">
        <v>3214</v>
      </c>
      <c r="K47" s="20" t="s">
        <v>439</v>
      </c>
      <c r="L47" s="26" t="s">
        <v>480</v>
      </c>
      <c r="M47" s="7"/>
      <c r="N47" s="21" t="s">
        <v>184</v>
      </c>
      <c r="O47" s="21"/>
      <c r="P47" s="23"/>
      <c r="Q47" s="21" t="s">
        <v>1374</v>
      </c>
      <c r="R47" s="7" t="s">
        <v>185</v>
      </c>
    </row>
    <row r="49" spans="2:18">
      <c r="B49" s="12"/>
      <c r="C49" s="34" t="s">
        <v>3215</v>
      </c>
      <c r="D49" s="34"/>
      <c r="E49" s="33"/>
      <c r="F49" s="33"/>
      <c r="G49" s="33"/>
      <c r="H49" s="33"/>
      <c r="I49" s="33"/>
      <c r="J49" s="33"/>
      <c r="K49" s="33"/>
      <c r="L49" s="33"/>
      <c r="M49" s="33"/>
      <c r="N49" s="33"/>
      <c r="O49" s="33"/>
      <c r="P49" s="33"/>
      <c r="Q49" s="33"/>
      <c r="R49" s="33"/>
    </row>
    <row r="50" spans="2:18" ht="13.4" customHeight="1"/>
    <row r="51" spans="2:18" ht="13.4" customHeight="1">
      <c r="B51" s="15"/>
      <c r="C51" s="15"/>
      <c r="D51" s="15" t="s">
        <v>201</v>
      </c>
      <c r="E51" s="15" t="s">
        <v>201</v>
      </c>
      <c r="F51" s="20" t="s">
        <v>182</v>
      </c>
      <c r="G51" s="7" t="s">
        <v>183</v>
      </c>
      <c r="H51" s="20" t="s">
        <v>421</v>
      </c>
      <c r="I51" s="15" t="s">
        <v>448</v>
      </c>
      <c r="J51" s="15" t="s">
        <v>3215</v>
      </c>
      <c r="K51" s="20" t="s">
        <v>418</v>
      </c>
      <c r="L51" s="26" t="s">
        <v>3117</v>
      </c>
      <c r="M51" s="7"/>
      <c r="N51" s="21" t="s">
        <v>184</v>
      </c>
      <c r="O51" s="21"/>
      <c r="P51" s="23"/>
      <c r="Q51" s="21" t="s">
        <v>1374</v>
      </c>
      <c r="R51" s="7" t="s">
        <v>185</v>
      </c>
    </row>
    <row r="52" spans="2:18" ht="13.4" customHeight="1">
      <c r="B52" s="15"/>
      <c r="C52" s="15"/>
      <c r="D52" s="15" t="s">
        <v>201</v>
      </c>
      <c r="E52" s="15" t="s">
        <v>201</v>
      </c>
      <c r="F52" s="20" t="s">
        <v>182</v>
      </c>
      <c r="G52" s="7" t="s">
        <v>183</v>
      </c>
      <c r="H52" s="20" t="s">
        <v>421</v>
      </c>
      <c r="I52" s="15" t="s">
        <v>448</v>
      </c>
      <c r="J52" s="15" t="s">
        <v>3215</v>
      </c>
      <c r="K52" s="20" t="s">
        <v>426</v>
      </c>
      <c r="L52" s="26" t="s">
        <v>3118</v>
      </c>
      <c r="M52" s="7"/>
      <c r="N52" s="21" t="s">
        <v>184</v>
      </c>
      <c r="O52" s="21"/>
      <c r="P52" s="23"/>
      <c r="Q52" s="21" t="s">
        <v>1374</v>
      </c>
      <c r="R52" s="7" t="s">
        <v>185</v>
      </c>
    </row>
    <row r="53" spans="2:18" ht="13.4" customHeight="1">
      <c r="B53" s="15"/>
      <c r="C53" s="15"/>
      <c r="D53" s="15" t="s">
        <v>201</v>
      </c>
      <c r="E53" s="15" t="s">
        <v>201</v>
      </c>
      <c r="F53" s="20" t="s">
        <v>182</v>
      </c>
      <c r="G53" s="7" t="s">
        <v>183</v>
      </c>
      <c r="H53" s="20" t="s">
        <v>421</v>
      </c>
      <c r="I53" s="15" t="s">
        <v>448</v>
      </c>
      <c r="J53" s="15" t="s">
        <v>3215</v>
      </c>
      <c r="K53" s="20" t="s">
        <v>433</v>
      </c>
      <c r="L53" s="26" t="s">
        <v>3119</v>
      </c>
      <c r="M53" s="7"/>
      <c r="N53" s="21" t="s">
        <v>184</v>
      </c>
      <c r="O53" s="21"/>
      <c r="P53" s="23"/>
      <c r="Q53" s="21" t="s">
        <v>1374</v>
      </c>
      <c r="R53" s="7" t="s">
        <v>185</v>
      </c>
    </row>
    <row r="54" spans="2:18" ht="13.4" customHeight="1">
      <c r="B54" s="15"/>
      <c r="C54" s="15"/>
      <c r="D54" s="15" t="s">
        <v>201</v>
      </c>
      <c r="E54" s="15" t="s">
        <v>201</v>
      </c>
      <c r="F54" s="20" t="s">
        <v>182</v>
      </c>
      <c r="G54" s="7" t="s">
        <v>183</v>
      </c>
      <c r="H54" s="20" t="s">
        <v>421</v>
      </c>
      <c r="I54" s="15" t="s">
        <v>448</v>
      </c>
      <c r="J54" s="15" t="s">
        <v>3215</v>
      </c>
      <c r="K54" s="20" t="s">
        <v>439</v>
      </c>
      <c r="L54" s="26" t="s">
        <v>480</v>
      </c>
      <c r="M54" s="7"/>
      <c r="N54" s="21" t="s">
        <v>184</v>
      </c>
      <c r="O54" s="21"/>
      <c r="P54" s="23"/>
      <c r="Q54" s="21" t="s">
        <v>1374</v>
      </c>
      <c r="R54" s="7" t="s">
        <v>185</v>
      </c>
    </row>
    <row r="55" spans="2:18" ht="13.4" customHeight="1">
      <c r="B55" s="15"/>
      <c r="C55" s="15"/>
      <c r="D55" s="15"/>
      <c r="E55" s="15"/>
      <c r="F55" s="20"/>
      <c r="G55" s="7"/>
      <c r="H55" s="20"/>
      <c r="I55" s="7"/>
      <c r="J55" s="15"/>
      <c r="K55" s="105"/>
      <c r="L55" s="15"/>
      <c r="M55" s="7"/>
      <c r="N55" s="21"/>
      <c r="O55" s="21"/>
      <c r="P55" s="23"/>
      <c r="Q55" s="21"/>
      <c r="R55" s="7"/>
    </row>
    <row r="56" spans="2:18">
      <c r="B56" s="12"/>
      <c r="C56" s="34" t="s">
        <v>3216</v>
      </c>
      <c r="D56" s="34"/>
      <c r="E56" s="33"/>
      <c r="F56" s="33"/>
      <c r="G56" s="33"/>
      <c r="H56" s="33"/>
      <c r="I56" s="33"/>
      <c r="J56" s="33"/>
      <c r="K56" s="33"/>
      <c r="L56" s="33"/>
      <c r="M56" s="33"/>
      <c r="N56" s="33"/>
      <c r="O56" s="33"/>
      <c r="P56" s="33"/>
      <c r="Q56" s="33"/>
      <c r="R56" s="33"/>
    </row>
    <row r="57" spans="2:18" ht="13.4" customHeight="1"/>
    <row r="58" spans="2:18" ht="13.4" customHeight="1">
      <c r="B58" s="15"/>
      <c r="C58" s="15"/>
      <c r="D58" s="15" t="s">
        <v>201</v>
      </c>
      <c r="E58" s="15" t="s">
        <v>201</v>
      </c>
      <c r="F58" s="20" t="s">
        <v>182</v>
      </c>
      <c r="G58" s="7" t="s">
        <v>183</v>
      </c>
      <c r="H58" s="20" t="s">
        <v>421</v>
      </c>
      <c r="I58" s="15" t="s">
        <v>448</v>
      </c>
      <c r="J58" s="15" t="s">
        <v>3216</v>
      </c>
      <c r="K58" s="20" t="s">
        <v>418</v>
      </c>
      <c r="L58" s="26" t="s">
        <v>3117</v>
      </c>
      <c r="M58" s="7"/>
      <c r="N58" s="21" t="s">
        <v>184</v>
      </c>
      <c r="O58" s="21"/>
      <c r="P58" s="23"/>
      <c r="Q58" s="21" t="s">
        <v>1374</v>
      </c>
      <c r="R58" s="7" t="s">
        <v>185</v>
      </c>
    </row>
    <row r="59" spans="2:18" ht="13.4" customHeight="1">
      <c r="B59" s="15"/>
      <c r="C59" s="15"/>
      <c r="D59" s="15" t="s">
        <v>201</v>
      </c>
      <c r="E59" s="15" t="s">
        <v>201</v>
      </c>
      <c r="F59" s="20" t="s">
        <v>182</v>
      </c>
      <c r="G59" s="7" t="s">
        <v>183</v>
      </c>
      <c r="H59" s="20" t="s">
        <v>421</v>
      </c>
      <c r="I59" s="15" t="s">
        <v>448</v>
      </c>
      <c r="J59" s="15" t="s">
        <v>3216</v>
      </c>
      <c r="K59" s="20" t="s">
        <v>426</v>
      </c>
      <c r="L59" s="26" t="s">
        <v>3118</v>
      </c>
      <c r="M59" s="7"/>
      <c r="N59" s="21" t="s">
        <v>184</v>
      </c>
      <c r="O59" s="21"/>
      <c r="P59" s="23"/>
      <c r="Q59" s="21" t="s">
        <v>1374</v>
      </c>
      <c r="R59" s="7" t="s">
        <v>185</v>
      </c>
    </row>
    <row r="60" spans="2:18" ht="13.4" customHeight="1">
      <c r="B60" s="15"/>
      <c r="C60" s="15"/>
      <c r="D60" s="15" t="s">
        <v>201</v>
      </c>
      <c r="E60" s="15" t="s">
        <v>201</v>
      </c>
      <c r="F60" s="20" t="s">
        <v>182</v>
      </c>
      <c r="G60" s="7" t="s">
        <v>183</v>
      </c>
      <c r="H60" s="20" t="s">
        <v>421</v>
      </c>
      <c r="I60" s="15" t="s">
        <v>448</v>
      </c>
      <c r="J60" s="15" t="s">
        <v>3216</v>
      </c>
      <c r="K60" s="20" t="s">
        <v>433</v>
      </c>
      <c r="L60" s="26" t="s">
        <v>3119</v>
      </c>
      <c r="M60" s="7"/>
      <c r="N60" s="21" t="s">
        <v>184</v>
      </c>
      <c r="O60" s="21"/>
      <c r="P60" s="23"/>
      <c r="Q60" s="21" t="s">
        <v>1374</v>
      </c>
      <c r="R60" s="7" t="s">
        <v>185</v>
      </c>
    </row>
    <row r="61" spans="2:18" ht="13.4" customHeight="1">
      <c r="B61" s="15"/>
      <c r="C61" s="15"/>
      <c r="D61" s="15" t="s">
        <v>201</v>
      </c>
      <c r="E61" s="15" t="s">
        <v>201</v>
      </c>
      <c r="F61" s="20" t="s">
        <v>182</v>
      </c>
      <c r="G61" s="7" t="s">
        <v>183</v>
      </c>
      <c r="H61" s="20" t="s">
        <v>421</v>
      </c>
      <c r="I61" s="15" t="s">
        <v>448</v>
      </c>
      <c r="J61" s="15" t="s">
        <v>3216</v>
      </c>
      <c r="K61" s="20" t="s">
        <v>439</v>
      </c>
      <c r="L61" s="26" t="s">
        <v>480</v>
      </c>
      <c r="M61" s="7"/>
      <c r="N61" s="21" t="s">
        <v>184</v>
      </c>
      <c r="O61" s="21"/>
      <c r="P61" s="23"/>
      <c r="Q61" s="21" t="s">
        <v>1374</v>
      </c>
      <c r="R61" s="7" t="s">
        <v>185</v>
      </c>
    </row>
    <row r="62" spans="2:18" ht="13.4" customHeight="1">
      <c r="B62" s="15"/>
      <c r="C62" s="15"/>
      <c r="D62" s="15"/>
      <c r="E62" s="15"/>
      <c r="F62" s="20"/>
      <c r="G62" s="7"/>
      <c r="H62" s="20"/>
      <c r="I62" s="7"/>
      <c r="J62" s="15"/>
      <c r="K62" s="105"/>
      <c r="L62" s="15"/>
      <c r="M62" s="7"/>
      <c r="N62" s="21"/>
      <c r="O62" s="21"/>
      <c r="P62" s="23"/>
      <c r="Q62" s="21"/>
      <c r="R62" s="7"/>
    </row>
    <row r="63" spans="2:18" ht="18">
      <c r="B63" s="28" t="s">
        <v>2600</v>
      </c>
      <c r="C63" s="27"/>
      <c r="D63" s="27"/>
      <c r="E63" s="27"/>
      <c r="F63" s="27"/>
      <c r="G63" s="27"/>
      <c r="H63" s="27"/>
      <c r="I63" s="27"/>
      <c r="J63" s="27"/>
      <c r="K63" s="27"/>
      <c r="L63" s="27"/>
      <c r="M63" s="27"/>
      <c r="N63" s="27"/>
      <c r="O63" s="27"/>
      <c r="P63" s="27"/>
      <c r="Q63" s="27"/>
      <c r="R63" s="27"/>
    </row>
    <row r="65" spans="3:18">
      <c r="C65" s="34" t="s">
        <v>3219</v>
      </c>
      <c r="D65" s="34"/>
      <c r="E65" s="33"/>
      <c r="F65" s="33"/>
      <c r="G65" s="33"/>
      <c r="H65" s="33"/>
      <c r="I65" s="33"/>
      <c r="J65" s="33"/>
      <c r="K65" s="33"/>
      <c r="L65" s="33"/>
      <c r="M65" s="33"/>
      <c r="N65" s="33"/>
      <c r="O65" s="33"/>
      <c r="P65" s="33"/>
      <c r="Q65" s="33"/>
      <c r="R65" s="33"/>
    </row>
    <row r="66" spans="3:18" ht="13.4" customHeight="1">
      <c r="C66" s="15"/>
      <c r="D66" s="15"/>
      <c r="E66" s="15"/>
      <c r="F66" s="15"/>
      <c r="G66" s="7"/>
      <c r="H66" s="98"/>
      <c r="I66" s="98"/>
      <c r="J66" s="98"/>
      <c r="K66" s="98"/>
      <c r="L66" s="98"/>
      <c r="M66" s="7"/>
      <c r="N66" s="23"/>
      <c r="O66" s="23"/>
      <c r="P66" s="23"/>
      <c r="Q66" s="23"/>
      <c r="R66" s="15"/>
    </row>
    <row r="67" spans="3:18" ht="13.4" customHeight="1">
      <c r="C67" s="15"/>
      <c r="D67" s="15"/>
      <c r="E67" s="15"/>
      <c r="F67" s="20" t="s">
        <v>182</v>
      </c>
      <c r="G67" s="7" t="s">
        <v>183</v>
      </c>
      <c r="H67" s="20" t="s">
        <v>421</v>
      </c>
      <c r="I67" s="15" t="s">
        <v>448</v>
      </c>
      <c r="J67" s="15" t="s">
        <v>3201</v>
      </c>
      <c r="K67" s="20" t="s">
        <v>418</v>
      </c>
      <c r="L67" s="26" t="s">
        <v>3117</v>
      </c>
      <c r="M67" s="7"/>
      <c r="N67" s="21" t="s">
        <v>196</v>
      </c>
      <c r="O67" s="21" t="s">
        <v>3217</v>
      </c>
      <c r="P67" s="23"/>
      <c r="Q67" s="21"/>
      <c r="R67" s="7" t="s">
        <v>207</v>
      </c>
    </row>
    <row r="68" spans="3:18" ht="13.4" customHeight="1">
      <c r="C68" s="15"/>
      <c r="D68" s="15"/>
      <c r="E68" s="15"/>
      <c r="F68" s="20" t="s">
        <v>182</v>
      </c>
      <c r="G68" s="7" t="s">
        <v>183</v>
      </c>
      <c r="H68" s="20" t="s">
        <v>421</v>
      </c>
      <c r="I68" s="15" t="s">
        <v>448</v>
      </c>
      <c r="J68" s="15" t="s">
        <v>3201</v>
      </c>
      <c r="K68" s="20" t="s">
        <v>426</v>
      </c>
      <c r="L68" s="26" t="s">
        <v>3118</v>
      </c>
      <c r="M68" s="7"/>
      <c r="N68" s="21" t="s">
        <v>196</v>
      </c>
      <c r="O68" s="21" t="s">
        <v>3217</v>
      </c>
      <c r="P68" s="23"/>
      <c r="Q68" s="21"/>
      <c r="R68" s="7" t="s">
        <v>207</v>
      </c>
    </row>
    <row r="69" spans="3:18" ht="13.4" customHeight="1">
      <c r="C69" s="15"/>
      <c r="D69" s="15"/>
      <c r="E69" s="15"/>
      <c r="F69" s="20" t="s">
        <v>182</v>
      </c>
      <c r="G69" s="7" t="s">
        <v>183</v>
      </c>
      <c r="H69" s="20" t="s">
        <v>421</v>
      </c>
      <c r="I69" s="15" t="s">
        <v>448</v>
      </c>
      <c r="J69" s="15" t="s">
        <v>3201</v>
      </c>
      <c r="K69" s="20" t="s">
        <v>433</v>
      </c>
      <c r="L69" s="26" t="s">
        <v>3119</v>
      </c>
      <c r="M69" s="7"/>
      <c r="N69" s="21" t="s">
        <v>196</v>
      </c>
      <c r="O69" s="21" t="s">
        <v>3217</v>
      </c>
      <c r="P69" s="23"/>
      <c r="Q69" s="21"/>
      <c r="R69" s="7" t="s">
        <v>207</v>
      </c>
    </row>
    <row r="70" spans="3:18" ht="13.4" customHeight="1">
      <c r="C70" s="15"/>
      <c r="D70" s="15"/>
      <c r="E70" s="15"/>
      <c r="F70" s="20" t="s">
        <v>182</v>
      </c>
      <c r="G70" s="7" t="s">
        <v>183</v>
      </c>
      <c r="H70" s="20" t="s">
        <v>421</v>
      </c>
      <c r="I70" s="15" t="s">
        <v>448</v>
      </c>
      <c r="J70" s="15" t="s">
        <v>3201</v>
      </c>
      <c r="K70" s="20" t="s">
        <v>439</v>
      </c>
      <c r="L70" s="26" t="s">
        <v>480</v>
      </c>
      <c r="M70" s="7"/>
      <c r="N70" s="21" t="s">
        <v>196</v>
      </c>
      <c r="O70" s="21" t="s">
        <v>3217</v>
      </c>
      <c r="P70" s="23"/>
      <c r="Q70" s="21"/>
      <c r="R70" s="7" t="s">
        <v>207</v>
      </c>
    </row>
    <row r="71" spans="3:18" ht="13.4" customHeight="1">
      <c r="C71" s="12"/>
      <c r="D71" s="12"/>
      <c r="E71" s="12"/>
      <c r="F71" s="12"/>
      <c r="G71" s="7"/>
      <c r="H71" s="7"/>
      <c r="I71" s="7"/>
      <c r="J71" s="7"/>
      <c r="K71" s="7"/>
      <c r="L71" s="7"/>
      <c r="M71" s="7"/>
      <c r="N71" s="22"/>
      <c r="O71" s="22"/>
      <c r="P71" s="22"/>
      <c r="Q71" s="22"/>
      <c r="R71" s="15"/>
    </row>
    <row r="72" spans="3:18">
      <c r="C72" s="34" t="s">
        <v>3220</v>
      </c>
      <c r="D72" s="34"/>
      <c r="E72" s="33"/>
      <c r="F72" s="33"/>
      <c r="G72" s="33"/>
      <c r="H72" s="33"/>
      <c r="I72" s="33"/>
      <c r="J72" s="33"/>
      <c r="K72" s="33"/>
      <c r="L72" s="33"/>
      <c r="M72" s="33"/>
      <c r="N72" s="33"/>
      <c r="O72" s="33"/>
      <c r="P72" s="33"/>
      <c r="Q72" s="33"/>
      <c r="R72" s="33"/>
    </row>
    <row r="73" spans="3:18" ht="13.4" customHeight="1">
      <c r="C73" s="15"/>
      <c r="D73" s="15"/>
      <c r="E73" s="15"/>
      <c r="F73" s="15"/>
      <c r="G73" s="7"/>
      <c r="H73" s="98"/>
      <c r="I73" s="98"/>
      <c r="J73" s="98"/>
      <c r="K73" s="98"/>
      <c r="L73" s="98"/>
      <c r="M73" s="7"/>
      <c r="N73" s="23"/>
      <c r="O73" s="23"/>
      <c r="P73" s="23"/>
      <c r="Q73" s="23"/>
      <c r="R73" s="15"/>
    </row>
    <row r="74" spans="3:18" ht="13.4" customHeight="1">
      <c r="C74" s="15"/>
      <c r="D74" s="15"/>
      <c r="E74" s="15"/>
      <c r="F74" s="20" t="s">
        <v>182</v>
      </c>
      <c r="G74" s="7" t="s">
        <v>183</v>
      </c>
      <c r="H74" s="20" t="s">
        <v>421</v>
      </c>
      <c r="I74" s="15" t="s">
        <v>448</v>
      </c>
      <c r="J74" s="15" t="s">
        <v>3212</v>
      </c>
      <c r="K74" s="20" t="s">
        <v>418</v>
      </c>
      <c r="L74" s="26" t="s">
        <v>3117</v>
      </c>
      <c r="M74" s="7"/>
      <c r="N74" s="21" t="s">
        <v>196</v>
      </c>
      <c r="O74" s="21" t="s">
        <v>3218</v>
      </c>
      <c r="P74" s="23"/>
      <c r="Q74" s="21"/>
      <c r="R74" s="7" t="s">
        <v>1582</v>
      </c>
    </row>
    <row r="75" spans="3:18" ht="13.4" customHeight="1">
      <c r="C75" s="15"/>
      <c r="D75" s="15"/>
      <c r="E75" s="15"/>
      <c r="F75" s="20" t="s">
        <v>182</v>
      </c>
      <c r="G75" s="7" t="s">
        <v>183</v>
      </c>
      <c r="H75" s="20" t="s">
        <v>421</v>
      </c>
      <c r="I75" s="15" t="s">
        <v>448</v>
      </c>
      <c r="J75" s="15" t="s">
        <v>3212</v>
      </c>
      <c r="K75" s="20" t="s">
        <v>426</v>
      </c>
      <c r="L75" s="26" t="s">
        <v>3118</v>
      </c>
      <c r="M75" s="7"/>
      <c r="N75" s="21" t="s">
        <v>196</v>
      </c>
      <c r="O75" s="21" t="s">
        <v>3218</v>
      </c>
      <c r="P75" s="23"/>
      <c r="Q75" s="21"/>
      <c r="R75" s="7" t="s">
        <v>1582</v>
      </c>
    </row>
    <row r="76" spans="3:18" ht="13.4" customHeight="1">
      <c r="C76" s="15"/>
      <c r="D76" s="15"/>
      <c r="E76" s="15"/>
      <c r="F76" s="20" t="s">
        <v>182</v>
      </c>
      <c r="G76" s="7" t="s">
        <v>183</v>
      </c>
      <c r="H76" s="20" t="s">
        <v>421</v>
      </c>
      <c r="I76" s="15" t="s">
        <v>448</v>
      </c>
      <c r="J76" s="15" t="s">
        <v>3212</v>
      </c>
      <c r="K76" s="20" t="s">
        <v>433</v>
      </c>
      <c r="L76" s="26" t="s">
        <v>3119</v>
      </c>
      <c r="M76" s="7"/>
      <c r="N76" s="21" t="s">
        <v>196</v>
      </c>
      <c r="O76" s="21" t="s">
        <v>3218</v>
      </c>
      <c r="P76" s="23"/>
      <c r="Q76" s="21"/>
      <c r="R76" s="7" t="s">
        <v>1582</v>
      </c>
    </row>
    <row r="77" spans="3:18" ht="13.4" customHeight="1">
      <c r="C77" s="15"/>
      <c r="D77" s="15"/>
      <c r="E77" s="15"/>
      <c r="F77" s="20" t="s">
        <v>182</v>
      </c>
      <c r="G77" s="7" t="s">
        <v>183</v>
      </c>
      <c r="H77" s="20" t="s">
        <v>421</v>
      </c>
      <c r="I77" s="15" t="s">
        <v>448</v>
      </c>
      <c r="J77" s="15" t="s">
        <v>3212</v>
      </c>
      <c r="K77" s="20" t="s">
        <v>439</v>
      </c>
      <c r="L77" s="26" t="s">
        <v>480</v>
      </c>
      <c r="M77" s="7"/>
      <c r="N77" s="21" t="s">
        <v>196</v>
      </c>
      <c r="O77" s="21" t="s">
        <v>3218</v>
      </c>
      <c r="P77" s="23"/>
      <c r="Q77" s="21"/>
      <c r="R77" s="7" t="s">
        <v>1582</v>
      </c>
    </row>
    <row r="78" spans="3:18" ht="13.4" customHeight="1">
      <c r="C78" s="15"/>
      <c r="D78" s="15"/>
      <c r="E78" s="15"/>
      <c r="F78" s="20"/>
      <c r="G78" s="7"/>
      <c r="H78" s="20"/>
      <c r="I78" s="15"/>
      <c r="J78" s="15"/>
      <c r="K78" s="20"/>
      <c r="L78" s="26"/>
      <c r="M78" s="7"/>
      <c r="N78" s="21"/>
      <c r="O78" s="21"/>
      <c r="P78" s="23"/>
      <c r="Q78" s="21"/>
      <c r="R78" s="7"/>
    </row>
    <row r="79" spans="3:18">
      <c r="C79" s="34" t="s">
        <v>3221</v>
      </c>
      <c r="D79" s="34"/>
      <c r="E79" s="33"/>
      <c r="F79" s="33"/>
      <c r="G79" s="33"/>
      <c r="H79" s="33"/>
      <c r="I79" s="33"/>
      <c r="J79" s="33"/>
      <c r="K79" s="33"/>
      <c r="L79" s="33"/>
      <c r="M79" s="33"/>
      <c r="N79" s="33"/>
      <c r="O79" s="33"/>
      <c r="P79" s="33"/>
      <c r="Q79" s="33"/>
      <c r="R79" s="33"/>
    </row>
    <row r="81" spans="3:18" ht="13.4" customHeight="1">
      <c r="C81" s="15"/>
      <c r="D81" s="15"/>
      <c r="E81" s="15"/>
      <c r="F81" s="20" t="s">
        <v>182</v>
      </c>
      <c r="G81" s="7" t="s">
        <v>183</v>
      </c>
      <c r="H81" s="20" t="s">
        <v>421</v>
      </c>
      <c r="I81" s="15" t="s">
        <v>448</v>
      </c>
      <c r="J81" s="15" t="s">
        <v>3213</v>
      </c>
      <c r="K81" s="20" t="s">
        <v>418</v>
      </c>
      <c r="L81" s="26" t="s">
        <v>3117</v>
      </c>
      <c r="M81" s="7"/>
      <c r="N81" s="21" t="s">
        <v>196</v>
      </c>
      <c r="O81" s="21" t="s">
        <v>3218</v>
      </c>
      <c r="P81" s="23"/>
      <c r="Q81" s="21"/>
      <c r="R81" s="7" t="s">
        <v>1582</v>
      </c>
    </row>
    <row r="82" spans="3:18" ht="13.4" customHeight="1">
      <c r="C82" s="15"/>
      <c r="D82" s="15"/>
      <c r="E82" s="15"/>
      <c r="F82" s="20" t="s">
        <v>182</v>
      </c>
      <c r="G82" s="7" t="s">
        <v>183</v>
      </c>
      <c r="H82" s="20" t="s">
        <v>421</v>
      </c>
      <c r="I82" s="15" t="s">
        <v>448</v>
      </c>
      <c r="J82" s="15" t="s">
        <v>3213</v>
      </c>
      <c r="K82" s="20" t="s">
        <v>426</v>
      </c>
      <c r="L82" s="26" t="s">
        <v>3118</v>
      </c>
      <c r="M82" s="7"/>
      <c r="N82" s="21" t="s">
        <v>196</v>
      </c>
      <c r="O82" s="21" t="s">
        <v>3218</v>
      </c>
      <c r="P82" s="23"/>
      <c r="Q82" s="21"/>
      <c r="R82" s="7" t="s">
        <v>1582</v>
      </c>
    </row>
    <row r="83" spans="3:18" ht="13.4" customHeight="1">
      <c r="C83" s="15"/>
      <c r="D83" s="15"/>
      <c r="E83" s="15"/>
      <c r="F83" s="20" t="s">
        <v>182</v>
      </c>
      <c r="G83" s="7" t="s">
        <v>183</v>
      </c>
      <c r="H83" s="20" t="s">
        <v>421</v>
      </c>
      <c r="I83" s="15" t="s">
        <v>448</v>
      </c>
      <c r="J83" s="15" t="s">
        <v>3213</v>
      </c>
      <c r="K83" s="20" t="s">
        <v>433</v>
      </c>
      <c r="L83" s="26" t="s">
        <v>3119</v>
      </c>
      <c r="M83" s="7"/>
      <c r="N83" s="21" t="s">
        <v>196</v>
      </c>
      <c r="O83" s="21" t="s">
        <v>3218</v>
      </c>
      <c r="P83" s="23"/>
      <c r="Q83" s="21"/>
      <c r="R83" s="7" t="s">
        <v>1582</v>
      </c>
    </row>
    <row r="84" spans="3:18" ht="13.4" customHeight="1">
      <c r="C84" s="15"/>
      <c r="D84" s="15"/>
      <c r="E84" s="15"/>
      <c r="F84" s="20" t="s">
        <v>182</v>
      </c>
      <c r="G84" s="7" t="s">
        <v>183</v>
      </c>
      <c r="H84" s="20" t="s">
        <v>421</v>
      </c>
      <c r="I84" s="15" t="s">
        <v>448</v>
      </c>
      <c r="J84" s="15" t="s">
        <v>3213</v>
      </c>
      <c r="K84" s="20" t="s">
        <v>439</v>
      </c>
      <c r="L84" s="26" t="s">
        <v>480</v>
      </c>
      <c r="M84" s="7"/>
      <c r="N84" s="21" t="s">
        <v>196</v>
      </c>
      <c r="O84" s="21" t="s">
        <v>3218</v>
      </c>
      <c r="P84" s="23"/>
      <c r="Q84" s="21"/>
      <c r="R84" s="7" t="s">
        <v>1582</v>
      </c>
    </row>
    <row r="85" spans="3:18" ht="13.4" customHeight="1">
      <c r="C85" s="15"/>
      <c r="D85" s="15"/>
      <c r="E85" s="15"/>
      <c r="F85" s="20"/>
      <c r="G85" s="7"/>
      <c r="H85" s="20"/>
      <c r="I85" s="15"/>
      <c r="J85" s="15"/>
      <c r="K85" s="20"/>
      <c r="L85" s="26"/>
      <c r="M85" s="7"/>
      <c r="N85" s="21"/>
      <c r="O85" s="21"/>
      <c r="P85" s="23"/>
      <c r="Q85" s="21"/>
      <c r="R85" s="7"/>
    </row>
    <row r="86" spans="3:18">
      <c r="C86" s="34" t="s">
        <v>3222</v>
      </c>
      <c r="D86" s="34"/>
      <c r="E86" s="33"/>
      <c r="F86" s="33"/>
      <c r="G86" s="33"/>
      <c r="H86" s="33"/>
      <c r="I86" s="33"/>
      <c r="J86" s="33"/>
      <c r="K86" s="33"/>
      <c r="L86" s="33"/>
      <c r="M86" s="33"/>
      <c r="N86" s="33"/>
      <c r="O86" s="33"/>
      <c r="P86" s="33"/>
      <c r="Q86" s="33"/>
      <c r="R86" s="33"/>
    </row>
    <row r="87" spans="3:18" ht="13.4" customHeight="1">
      <c r="C87" s="15"/>
      <c r="D87" s="15"/>
      <c r="E87" s="15"/>
      <c r="F87" s="15"/>
      <c r="G87" s="7"/>
      <c r="H87" s="98"/>
      <c r="I87" s="98"/>
      <c r="J87" s="98"/>
      <c r="K87" s="98"/>
      <c r="L87" s="98"/>
      <c r="M87" s="7"/>
      <c r="N87" s="23"/>
      <c r="O87" s="23"/>
      <c r="P87" s="23"/>
      <c r="Q87" s="23"/>
      <c r="R87" s="15"/>
    </row>
    <row r="88" spans="3:18" ht="13.4" customHeight="1">
      <c r="C88" s="15"/>
      <c r="D88" s="15"/>
      <c r="E88" s="15"/>
      <c r="F88" s="20" t="s">
        <v>182</v>
      </c>
      <c r="G88" s="7" t="s">
        <v>183</v>
      </c>
      <c r="H88" s="20" t="s">
        <v>421</v>
      </c>
      <c r="I88" s="15" t="s">
        <v>448</v>
      </c>
      <c r="J88" s="15" t="s">
        <v>3214</v>
      </c>
      <c r="K88" s="20" t="s">
        <v>418</v>
      </c>
      <c r="L88" s="26" t="s">
        <v>3117</v>
      </c>
      <c r="M88" s="7"/>
      <c r="N88" s="21" t="s">
        <v>196</v>
      </c>
      <c r="O88" s="21" t="s">
        <v>3218</v>
      </c>
      <c r="P88" s="23"/>
      <c r="Q88" s="21"/>
      <c r="R88" s="7" t="s">
        <v>1582</v>
      </c>
    </row>
    <row r="89" spans="3:18" ht="13.4" customHeight="1">
      <c r="C89" s="15"/>
      <c r="D89" s="15"/>
      <c r="E89" s="15"/>
      <c r="F89" s="20" t="s">
        <v>182</v>
      </c>
      <c r="G89" s="7" t="s">
        <v>183</v>
      </c>
      <c r="H89" s="20" t="s">
        <v>421</v>
      </c>
      <c r="I89" s="15" t="s">
        <v>448</v>
      </c>
      <c r="J89" s="15" t="s">
        <v>3214</v>
      </c>
      <c r="K89" s="20" t="s">
        <v>426</v>
      </c>
      <c r="L89" s="26" t="s">
        <v>3118</v>
      </c>
      <c r="M89" s="7"/>
      <c r="N89" s="21" t="s">
        <v>196</v>
      </c>
      <c r="O89" s="21" t="s">
        <v>3218</v>
      </c>
      <c r="P89" s="23"/>
      <c r="Q89" s="21"/>
      <c r="R89" s="7" t="s">
        <v>1582</v>
      </c>
    </row>
    <row r="90" spans="3:18" ht="13.4" customHeight="1">
      <c r="C90" s="15"/>
      <c r="D90" s="15"/>
      <c r="E90" s="15"/>
      <c r="F90" s="20" t="s">
        <v>182</v>
      </c>
      <c r="G90" s="7" t="s">
        <v>183</v>
      </c>
      <c r="H90" s="20" t="s">
        <v>421</v>
      </c>
      <c r="I90" s="15" t="s">
        <v>448</v>
      </c>
      <c r="J90" s="15" t="s">
        <v>3214</v>
      </c>
      <c r="K90" s="20" t="s">
        <v>433</v>
      </c>
      <c r="L90" s="26" t="s">
        <v>3119</v>
      </c>
      <c r="M90" s="7"/>
      <c r="N90" s="21" t="s">
        <v>196</v>
      </c>
      <c r="O90" s="21" t="s">
        <v>3218</v>
      </c>
      <c r="P90" s="23"/>
      <c r="Q90" s="21"/>
      <c r="R90" s="7" t="s">
        <v>1582</v>
      </c>
    </row>
    <row r="91" spans="3:18" ht="13.4" customHeight="1">
      <c r="C91" s="15"/>
      <c r="D91" s="15"/>
      <c r="E91" s="15"/>
      <c r="F91" s="20" t="s">
        <v>182</v>
      </c>
      <c r="G91" s="7" t="s">
        <v>183</v>
      </c>
      <c r="H91" s="20" t="s">
        <v>421</v>
      </c>
      <c r="I91" s="15" t="s">
        <v>448</v>
      </c>
      <c r="J91" s="15" t="s">
        <v>3214</v>
      </c>
      <c r="K91" s="20" t="s">
        <v>439</v>
      </c>
      <c r="L91" s="26" t="s">
        <v>480</v>
      </c>
      <c r="M91" s="7"/>
      <c r="N91" s="21" t="s">
        <v>196</v>
      </c>
      <c r="O91" s="21" t="s">
        <v>3218</v>
      </c>
      <c r="P91" s="23"/>
      <c r="Q91" s="21"/>
      <c r="R91" s="7" t="s">
        <v>1582</v>
      </c>
    </row>
    <row r="92" spans="3:18" ht="13.4" customHeight="1">
      <c r="C92" s="15"/>
      <c r="D92" s="15"/>
      <c r="E92" s="15"/>
      <c r="F92" s="20"/>
      <c r="G92" s="7"/>
      <c r="H92" s="20"/>
      <c r="I92" s="15"/>
      <c r="J92" s="15"/>
      <c r="K92" s="20"/>
      <c r="L92" s="26"/>
      <c r="M92" s="7"/>
      <c r="N92" s="21"/>
      <c r="O92" s="21"/>
      <c r="P92" s="23"/>
      <c r="Q92" s="21"/>
      <c r="R92" s="7"/>
    </row>
    <row r="93" spans="3:18">
      <c r="C93" s="34" t="s">
        <v>3223</v>
      </c>
      <c r="D93" s="34"/>
      <c r="E93" s="33"/>
      <c r="F93" s="33"/>
      <c r="G93" s="33"/>
      <c r="H93" s="33"/>
      <c r="I93" s="33"/>
      <c r="J93" s="33"/>
      <c r="K93" s="33"/>
      <c r="L93" s="33"/>
      <c r="M93" s="33"/>
      <c r="N93" s="33"/>
      <c r="O93" s="33"/>
      <c r="P93" s="33"/>
      <c r="Q93" s="33"/>
      <c r="R93" s="33"/>
    </row>
    <row r="94" spans="3:18" ht="13.4" customHeight="1">
      <c r="C94" s="15"/>
      <c r="D94" s="15"/>
      <c r="E94" s="15"/>
      <c r="F94" s="15"/>
      <c r="G94" s="7"/>
      <c r="H94" s="98"/>
      <c r="I94" s="98"/>
      <c r="J94" s="98"/>
      <c r="K94" s="98"/>
      <c r="L94" s="98"/>
      <c r="M94" s="7"/>
      <c r="N94" s="23"/>
      <c r="O94" s="23"/>
      <c r="P94" s="23"/>
      <c r="Q94" s="23"/>
      <c r="R94" s="15"/>
    </row>
    <row r="95" spans="3:18" ht="13.4" customHeight="1">
      <c r="C95" s="15"/>
      <c r="D95" s="15"/>
      <c r="E95" s="15"/>
      <c r="F95" s="20" t="s">
        <v>182</v>
      </c>
      <c r="G95" s="7" t="s">
        <v>183</v>
      </c>
      <c r="H95" s="20" t="s">
        <v>421</v>
      </c>
      <c r="I95" s="15" t="s">
        <v>448</v>
      </c>
      <c r="J95" s="15" t="s">
        <v>3215</v>
      </c>
      <c r="K95" s="20" t="s">
        <v>418</v>
      </c>
      <c r="L95" s="26" t="s">
        <v>3117</v>
      </c>
      <c r="M95" s="7"/>
      <c r="N95" s="21" t="s">
        <v>196</v>
      </c>
      <c r="O95" s="21" t="s">
        <v>3218</v>
      </c>
      <c r="P95" s="23"/>
      <c r="Q95" s="21"/>
      <c r="R95" s="7" t="s">
        <v>1582</v>
      </c>
    </row>
    <row r="96" spans="3:18" ht="13.4" customHeight="1">
      <c r="C96" s="15"/>
      <c r="D96" s="15"/>
      <c r="E96" s="15"/>
      <c r="F96" s="20" t="s">
        <v>182</v>
      </c>
      <c r="G96" s="7" t="s">
        <v>183</v>
      </c>
      <c r="H96" s="20" t="s">
        <v>421</v>
      </c>
      <c r="I96" s="15" t="s">
        <v>448</v>
      </c>
      <c r="J96" s="15" t="s">
        <v>3215</v>
      </c>
      <c r="K96" s="20" t="s">
        <v>426</v>
      </c>
      <c r="L96" s="26" t="s">
        <v>3118</v>
      </c>
      <c r="M96" s="7"/>
      <c r="N96" s="21" t="s">
        <v>196</v>
      </c>
      <c r="O96" s="21" t="s">
        <v>3218</v>
      </c>
      <c r="P96" s="23"/>
      <c r="Q96" s="21"/>
      <c r="R96" s="7" t="s">
        <v>1582</v>
      </c>
    </row>
    <row r="97" spans="2:18" ht="13.4" customHeight="1">
      <c r="B97" s="15"/>
      <c r="C97" s="15"/>
      <c r="D97" s="15"/>
      <c r="E97" s="15"/>
      <c r="F97" s="20" t="s">
        <v>182</v>
      </c>
      <c r="G97" s="7" t="s">
        <v>183</v>
      </c>
      <c r="H97" s="20" t="s">
        <v>421</v>
      </c>
      <c r="I97" s="15" t="s">
        <v>448</v>
      </c>
      <c r="J97" s="15" t="s">
        <v>3215</v>
      </c>
      <c r="K97" s="20" t="s">
        <v>433</v>
      </c>
      <c r="L97" s="26" t="s">
        <v>3119</v>
      </c>
      <c r="M97" s="7"/>
      <c r="N97" s="21" t="s">
        <v>196</v>
      </c>
      <c r="O97" s="21" t="s">
        <v>3218</v>
      </c>
      <c r="P97" s="23"/>
      <c r="Q97" s="21"/>
      <c r="R97" s="7" t="s">
        <v>1582</v>
      </c>
    </row>
    <row r="98" spans="2:18" ht="13.4" customHeight="1">
      <c r="B98" s="15"/>
      <c r="C98" s="15"/>
      <c r="D98" s="15"/>
      <c r="E98" s="15"/>
      <c r="F98" s="20" t="s">
        <v>182</v>
      </c>
      <c r="G98" s="7" t="s">
        <v>183</v>
      </c>
      <c r="H98" s="20" t="s">
        <v>421</v>
      </c>
      <c r="I98" s="15" t="s">
        <v>448</v>
      </c>
      <c r="J98" s="15" t="s">
        <v>3215</v>
      </c>
      <c r="K98" s="20" t="s">
        <v>439</v>
      </c>
      <c r="L98" s="26" t="s">
        <v>480</v>
      </c>
      <c r="M98" s="7"/>
      <c r="N98" s="21" t="s">
        <v>196</v>
      </c>
      <c r="O98" s="21" t="s">
        <v>3218</v>
      </c>
      <c r="P98" s="23"/>
      <c r="Q98" s="21"/>
      <c r="R98" s="7" t="s">
        <v>1582</v>
      </c>
    </row>
    <row r="99" spans="2:18" ht="12.75" customHeight="1">
      <c r="B99" s="15"/>
      <c r="C99" s="15"/>
      <c r="D99" s="15"/>
      <c r="E99" s="15"/>
      <c r="F99" s="20"/>
      <c r="G99" s="7"/>
      <c r="H99" s="20"/>
      <c r="I99" s="15"/>
      <c r="J99" s="15"/>
      <c r="K99" s="20"/>
      <c r="L99" s="26"/>
      <c r="M99" s="7"/>
      <c r="N99" s="21"/>
      <c r="O99" s="21"/>
      <c r="P99" s="23"/>
      <c r="Q99" s="21"/>
      <c r="R99" s="7"/>
    </row>
    <row r="100" spans="2:18">
      <c r="B100" s="12"/>
      <c r="C100" s="34" t="s">
        <v>3224</v>
      </c>
      <c r="D100" s="34"/>
      <c r="E100" s="33"/>
      <c r="F100" s="33"/>
      <c r="G100" s="33"/>
      <c r="H100" s="33"/>
      <c r="I100" s="33"/>
      <c r="J100" s="33"/>
      <c r="K100" s="33"/>
      <c r="L100" s="33"/>
      <c r="M100" s="33"/>
      <c r="N100" s="33"/>
      <c r="O100" s="33"/>
      <c r="P100" s="33"/>
      <c r="Q100" s="33"/>
      <c r="R100" s="33"/>
    </row>
    <row r="101" spans="2:18" ht="13.4" customHeight="1">
      <c r="B101" s="15"/>
      <c r="C101" s="15"/>
      <c r="D101" s="15"/>
      <c r="E101" s="15"/>
      <c r="F101" s="15"/>
      <c r="G101" s="7"/>
      <c r="H101" s="98"/>
      <c r="I101" s="98"/>
      <c r="J101" s="98"/>
      <c r="K101" s="98"/>
      <c r="L101" s="98"/>
      <c r="M101" s="7"/>
      <c r="N101" s="23"/>
      <c r="O101" s="23"/>
      <c r="P101" s="23"/>
      <c r="Q101" s="23"/>
      <c r="R101" s="15"/>
    </row>
    <row r="102" spans="2:18" ht="13.4" customHeight="1">
      <c r="B102" s="15"/>
      <c r="C102" s="15"/>
      <c r="D102" s="15"/>
      <c r="E102" s="15"/>
      <c r="F102" s="20" t="s">
        <v>182</v>
      </c>
      <c r="G102" s="7" t="s">
        <v>183</v>
      </c>
      <c r="H102" s="20" t="s">
        <v>421</v>
      </c>
      <c r="I102" s="15" t="s">
        <v>448</v>
      </c>
      <c r="J102" s="15" t="s">
        <v>3216</v>
      </c>
      <c r="K102" s="20" t="s">
        <v>418</v>
      </c>
      <c r="L102" s="26" t="s">
        <v>3117</v>
      </c>
      <c r="M102" s="7"/>
      <c r="N102" s="21" t="s">
        <v>196</v>
      </c>
      <c r="O102" s="21" t="s">
        <v>3218</v>
      </c>
      <c r="P102" s="23"/>
      <c r="Q102" s="21"/>
      <c r="R102" s="7" t="s">
        <v>1582</v>
      </c>
    </row>
    <row r="103" spans="2:18" ht="13.4" customHeight="1">
      <c r="B103" s="15"/>
      <c r="C103" s="15"/>
      <c r="D103" s="15"/>
      <c r="E103" s="15"/>
      <c r="F103" s="20" t="s">
        <v>182</v>
      </c>
      <c r="G103" s="7" t="s">
        <v>183</v>
      </c>
      <c r="H103" s="20" t="s">
        <v>421</v>
      </c>
      <c r="I103" s="15" t="s">
        <v>448</v>
      </c>
      <c r="J103" s="15" t="s">
        <v>3216</v>
      </c>
      <c r="K103" s="20" t="s">
        <v>426</v>
      </c>
      <c r="L103" s="26" t="s">
        <v>3118</v>
      </c>
      <c r="M103" s="7"/>
      <c r="N103" s="21" t="s">
        <v>196</v>
      </c>
      <c r="O103" s="21" t="s">
        <v>3218</v>
      </c>
      <c r="P103" s="23"/>
      <c r="Q103" s="21"/>
      <c r="R103" s="7" t="s">
        <v>1582</v>
      </c>
    </row>
    <row r="104" spans="2:18" ht="13.4" customHeight="1">
      <c r="B104" s="15"/>
      <c r="C104" s="15"/>
      <c r="D104" s="15"/>
      <c r="E104" s="15"/>
      <c r="F104" s="20" t="s">
        <v>182</v>
      </c>
      <c r="G104" s="7" t="s">
        <v>183</v>
      </c>
      <c r="H104" s="20" t="s">
        <v>421</v>
      </c>
      <c r="I104" s="15" t="s">
        <v>448</v>
      </c>
      <c r="J104" s="15" t="s">
        <v>3216</v>
      </c>
      <c r="K104" s="20" t="s">
        <v>433</v>
      </c>
      <c r="L104" s="26" t="s">
        <v>3119</v>
      </c>
      <c r="M104" s="7"/>
      <c r="N104" s="21" t="s">
        <v>196</v>
      </c>
      <c r="O104" s="21" t="s">
        <v>3218</v>
      </c>
      <c r="P104" s="23"/>
      <c r="Q104" s="21"/>
      <c r="R104" s="7" t="s">
        <v>1582</v>
      </c>
    </row>
    <row r="105" spans="2:18" ht="13.4" customHeight="1">
      <c r="B105" s="15"/>
      <c r="C105" s="15"/>
      <c r="D105" s="15"/>
      <c r="E105" s="15"/>
      <c r="F105" s="20" t="s">
        <v>182</v>
      </c>
      <c r="G105" s="7" t="s">
        <v>183</v>
      </c>
      <c r="H105" s="20" t="s">
        <v>421</v>
      </c>
      <c r="I105" s="15" t="s">
        <v>448</v>
      </c>
      <c r="J105" s="15" t="s">
        <v>3216</v>
      </c>
      <c r="K105" s="20" t="s">
        <v>439</v>
      </c>
      <c r="L105" s="26" t="s">
        <v>480</v>
      </c>
      <c r="M105" s="7"/>
      <c r="N105" s="21" t="s">
        <v>196</v>
      </c>
      <c r="O105" s="21" t="s">
        <v>3218</v>
      </c>
      <c r="P105" s="23"/>
      <c r="Q105" s="21"/>
      <c r="R105" s="7" t="s">
        <v>1582</v>
      </c>
    </row>
    <row r="107" spans="2:18" s="27" customFormat="1" ht="18">
      <c r="B107" s="28" t="s">
        <v>1553</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1" id="{7BF4241B-5EBF-4452-9D59-BEC13C3BC783}">
            <xm:f>Cover!$E$15&lt;&gt;S$6</xm:f>
            <x14:dxf>
              <fill>
                <patternFill>
                  <bgColor theme="0" tint="-0.24994659260841701"/>
                </patternFill>
              </fill>
            </x14:dxf>
          </x14:cfRule>
          <x14:cfRule type="expression" priority="72" id="{DDEF8D58-3876-449C-8639-4EC2BA022935}">
            <xm:f>Cover!$E$15=S$6</xm:f>
            <x14:dxf>
              <fill>
                <patternFill>
                  <bgColor theme="7" tint="0.59996337778862885"/>
                </patternFill>
              </fill>
            </x14:dxf>
          </x14:cfRule>
          <xm:sqref>S30:W33</xm:sqref>
        </x14:conditionalFormatting>
        <x14:conditionalFormatting xmlns:xm="http://schemas.microsoft.com/office/excel/2006/main">
          <x14:cfRule type="expression" priority="19" id="{61AD3C06-F073-4960-AF96-76A2448D9105}">
            <xm:f>Cover!$E$15&lt;&gt;S$6</xm:f>
            <x14:dxf>
              <fill>
                <patternFill>
                  <bgColor theme="0" tint="-0.24994659260841701"/>
                </patternFill>
              </fill>
            </x14:dxf>
          </x14:cfRule>
          <x14:cfRule type="expression" priority="20" id="{AA01FB8E-BF61-4C14-9514-CB2E4453BFBA}">
            <xm:f>Cover!$E$15=S$6</xm:f>
            <x14:dxf>
              <fill>
                <patternFill>
                  <bgColor theme="7" tint="0.59996337778862885"/>
                </patternFill>
              </fill>
            </x14:dxf>
          </x14:cfRule>
          <xm:sqref>S37:W40</xm:sqref>
        </x14:conditionalFormatting>
        <x14:conditionalFormatting xmlns:xm="http://schemas.microsoft.com/office/excel/2006/main">
          <x14:cfRule type="expression" priority="17" id="{E8EFE928-1A40-44B4-BF97-DD9CC4DFC8CF}">
            <xm:f>Cover!$E$15&lt;&gt;S$6</xm:f>
            <x14:dxf>
              <fill>
                <patternFill>
                  <bgColor theme="0" tint="-0.24994659260841701"/>
                </patternFill>
              </fill>
            </x14:dxf>
          </x14:cfRule>
          <x14:cfRule type="expression" priority="18" id="{01174ED0-4AC6-4D4D-97DC-50E87732F002}">
            <xm:f>Cover!$E$15=S$6</xm:f>
            <x14:dxf>
              <fill>
                <patternFill>
                  <bgColor theme="7" tint="0.59996337778862885"/>
                </patternFill>
              </fill>
            </x14:dxf>
          </x14:cfRule>
          <xm:sqref>S44:W47</xm:sqref>
        </x14:conditionalFormatting>
        <x14:conditionalFormatting xmlns:xm="http://schemas.microsoft.com/office/excel/2006/main">
          <x14:cfRule type="expression" priority="15" id="{16DFC071-4B12-4B4C-96B8-FCE1496B5BC8}">
            <xm:f>Cover!$E$15&lt;&gt;S$6</xm:f>
            <x14:dxf>
              <fill>
                <patternFill>
                  <bgColor theme="0" tint="-0.24994659260841701"/>
                </patternFill>
              </fill>
            </x14:dxf>
          </x14:cfRule>
          <x14:cfRule type="expression" priority="16" id="{DD93CFD0-4B58-40AA-ABF2-3AE89DB1797C}">
            <xm:f>Cover!$E$15=S$6</xm:f>
            <x14:dxf>
              <fill>
                <patternFill>
                  <bgColor theme="7" tint="0.59996337778862885"/>
                </patternFill>
              </fill>
            </x14:dxf>
          </x14:cfRule>
          <xm:sqref>S51:W54</xm:sqref>
        </x14:conditionalFormatting>
        <x14:conditionalFormatting xmlns:xm="http://schemas.microsoft.com/office/excel/2006/main">
          <x14:cfRule type="expression" priority="13" id="{098B74F2-DD4B-444D-B001-BB71A25FDBF0}">
            <xm:f>Cover!$E$15&lt;&gt;S$6</xm:f>
            <x14:dxf>
              <fill>
                <patternFill>
                  <bgColor theme="0" tint="-0.24994659260841701"/>
                </patternFill>
              </fill>
            </x14:dxf>
          </x14:cfRule>
          <x14:cfRule type="expression" priority="14" id="{CB0547E7-A366-4069-B47F-F6A91FE9B394}">
            <xm:f>Cover!$E$15=S$6</xm:f>
            <x14:dxf>
              <fill>
                <patternFill>
                  <bgColor theme="7" tint="0.59996337778862885"/>
                </patternFill>
              </fill>
            </x14:dxf>
          </x14:cfRule>
          <xm:sqref>S58:W61</xm:sqref>
        </x14:conditionalFormatting>
        <x14:conditionalFormatting xmlns:xm="http://schemas.microsoft.com/office/excel/2006/main">
          <x14:cfRule type="expression" priority="11" id="{746241B9-A457-41C8-82D3-FD37F650B9C9}">
            <xm:f>Cover!$E$15&lt;&gt;S$6</xm:f>
            <x14:dxf>
              <fill>
                <patternFill>
                  <bgColor theme="0" tint="-0.24994659260841701"/>
                </patternFill>
              </fill>
            </x14:dxf>
          </x14:cfRule>
          <x14:cfRule type="expression" priority="12" id="{3E75AA9D-2B03-4AD3-938C-92E5752BF690}">
            <xm:f>Cover!$E$15=S$6</xm:f>
            <x14:dxf>
              <fill>
                <patternFill>
                  <bgColor theme="7" tint="0.59996337778862885"/>
                </patternFill>
              </fill>
            </x14:dxf>
          </x14:cfRule>
          <xm:sqref>S67:W70</xm:sqref>
        </x14:conditionalFormatting>
        <x14:conditionalFormatting xmlns:xm="http://schemas.microsoft.com/office/excel/2006/main">
          <x14:cfRule type="expression" priority="9" id="{B5A663C4-C824-47E6-905C-01DB106AF6F0}">
            <xm:f>Cover!$E$15&lt;&gt;S$6</xm:f>
            <x14:dxf>
              <fill>
                <patternFill>
                  <bgColor theme="0" tint="-0.24994659260841701"/>
                </patternFill>
              </fill>
            </x14:dxf>
          </x14:cfRule>
          <x14:cfRule type="expression" priority="10" id="{52566C74-23BC-4208-A01E-848029780A99}">
            <xm:f>Cover!$E$15=S$6</xm:f>
            <x14:dxf>
              <fill>
                <patternFill>
                  <bgColor theme="7" tint="0.59996337778862885"/>
                </patternFill>
              </fill>
            </x14:dxf>
          </x14:cfRule>
          <xm:sqref>S74:W77</xm:sqref>
        </x14:conditionalFormatting>
        <x14:conditionalFormatting xmlns:xm="http://schemas.microsoft.com/office/excel/2006/main">
          <x14:cfRule type="expression" priority="7" id="{4D5F89B1-B6F0-4105-89E8-823A2DED31C2}">
            <xm:f>Cover!$E$15&lt;&gt;S$6</xm:f>
            <x14:dxf>
              <fill>
                <patternFill>
                  <bgColor theme="0" tint="-0.24994659260841701"/>
                </patternFill>
              </fill>
            </x14:dxf>
          </x14:cfRule>
          <x14:cfRule type="expression" priority="8" id="{01CF29C3-DB6F-4DBC-BEAC-99184723999C}">
            <xm:f>Cover!$E$15=S$6</xm:f>
            <x14:dxf>
              <fill>
                <patternFill>
                  <bgColor theme="7" tint="0.59996337778862885"/>
                </patternFill>
              </fill>
            </x14:dxf>
          </x14:cfRule>
          <xm:sqref>S81:W84</xm:sqref>
        </x14:conditionalFormatting>
        <x14:conditionalFormatting xmlns:xm="http://schemas.microsoft.com/office/excel/2006/main">
          <x14:cfRule type="expression" priority="5" id="{227E1399-A672-4906-9813-C07314190105}">
            <xm:f>Cover!$E$15&lt;&gt;S$6</xm:f>
            <x14:dxf>
              <fill>
                <patternFill>
                  <bgColor theme="0" tint="-0.24994659260841701"/>
                </patternFill>
              </fill>
            </x14:dxf>
          </x14:cfRule>
          <x14:cfRule type="expression" priority="6" id="{25D564A9-08D1-469C-AAC8-8FF14FB546AF}">
            <xm:f>Cover!$E$15=S$6</xm:f>
            <x14:dxf>
              <fill>
                <patternFill>
                  <bgColor theme="7" tint="0.59996337778862885"/>
                </patternFill>
              </fill>
            </x14:dxf>
          </x14:cfRule>
          <xm:sqref>S88:W91</xm:sqref>
        </x14:conditionalFormatting>
        <x14:conditionalFormatting xmlns:xm="http://schemas.microsoft.com/office/excel/2006/main">
          <x14:cfRule type="expression" priority="3" id="{A14B8513-5D81-44CF-BCA7-3AC76D50AA49}">
            <xm:f>Cover!$E$15&lt;&gt;S$6</xm:f>
            <x14:dxf>
              <fill>
                <patternFill>
                  <bgColor theme="0" tint="-0.24994659260841701"/>
                </patternFill>
              </fill>
            </x14:dxf>
          </x14:cfRule>
          <x14:cfRule type="expression" priority="4" id="{E2ED5898-E064-41E3-8048-44460CA78230}">
            <xm:f>Cover!$E$15=S$6</xm:f>
            <x14:dxf>
              <fill>
                <patternFill>
                  <bgColor theme="7" tint="0.59996337778862885"/>
                </patternFill>
              </fill>
            </x14:dxf>
          </x14:cfRule>
          <xm:sqref>S95:W98</xm:sqref>
        </x14:conditionalFormatting>
        <x14:conditionalFormatting xmlns:xm="http://schemas.microsoft.com/office/excel/2006/main">
          <x14:cfRule type="expression" priority="1" id="{4F00777E-66D4-4920-8D84-EF9BBF2AA1C2}">
            <xm:f>Cover!$E$15&lt;&gt;S$6</xm:f>
            <x14:dxf>
              <fill>
                <patternFill>
                  <bgColor theme="0" tint="-0.24994659260841701"/>
                </patternFill>
              </fill>
            </x14:dxf>
          </x14:cfRule>
          <x14:cfRule type="expression" priority="2" id="{F6C2BA54-3B5B-433C-BC74-2A8EFCC93C8E}">
            <xm:f>Cover!$E$15=S$6</xm:f>
            <x14:dxf>
              <fill>
                <patternFill>
                  <bgColor theme="7" tint="0.59996337778862885"/>
                </patternFill>
              </fill>
            </x14:dxf>
          </x14:cfRule>
          <xm:sqref>S102:W105</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47802-EA94-4D38-9E7C-9073E45E3753}">
  <sheetPr codeName="Sheet65">
    <tabColor theme="9"/>
    <pageSetUpPr autoPageBreaks="0"/>
  </sheetPr>
  <dimension ref="A1:BK171"/>
  <sheetViews>
    <sheetView zoomScale="40" zoomScaleNormal="40" workbookViewId="0">
      <pane ySplit="6" topLeftCell="A120" activePane="bottomLeft" state="frozen"/>
      <selection activeCell="G59" sqref="G59"/>
      <selection pane="bottomLeft" activeCell="V171" sqref="V171:AB171"/>
    </sheetView>
  </sheetViews>
  <sheetFormatPr defaultColWidth="0" defaultRowHeight="14"/>
  <cols>
    <col min="1" max="1" width="14.453125" style="11" customWidth="1"/>
    <col min="2" max="3" width="1.54296875" style="11" customWidth="1"/>
    <col min="4" max="5" width="24" style="11" bestFit="1" customWidth="1"/>
    <col min="6" max="6" width="26.453125" style="11" bestFit="1" customWidth="1"/>
    <col min="7" max="7" width="27.453125" style="11" bestFit="1" customWidth="1"/>
    <col min="8" max="8" width="14.453125" style="11" bestFit="1" customWidth="1"/>
    <col min="9" max="9" width="36.453125" style="11" bestFit="1" customWidth="1"/>
    <col min="10" max="10" width="19.54296875" style="11" bestFit="1" customWidth="1"/>
    <col min="11" max="12" width="18.453125" style="11" bestFit="1" customWidth="1"/>
    <col min="13" max="13" width="20" style="11" customWidth="1"/>
    <col min="14" max="14" width="10.54296875" style="11" bestFit="1" customWidth="1"/>
    <col min="15" max="15" width="11.453125" style="11" bestFit="1" customWidth="1"/>
    <col min="16" max="16" width="10.453125" style="11" customWidth="1"/>
    <col min="17" max="17" width="5.453125" style="11" bestFit="1" customWidth="1"/>
    <col min="18" max="22" width="12.453125" style="11" customWidth="1"/>
    <col min="23" max="28" width="1.54296875" style="11" customWidth="1"/>
    <col min="29" max="63" width="18.453125" style="11" hidden="1" customWidth="1"/>
    <col min="64" max="16384" width="14" style="11" hidden="1"/>
  </cols>
  <sheetData>
    <row r="1" spans="1:22" s="2" customFormat="1" ht="25">
      <c r="A1" s="62" t="s">
        <v>1365</v>
      </c>
      <c r="B1" s="3"/>
      <c r="G1" s="4" t="s">
        <v>1</v>
      </c>
      <c r="H1" s="4"/>
      <c r="I1" s="4"/>
      <c r="J1" s="4"/>
      <c r="K1" s="4"/>
      <c r="L1" s="4"/>
      <c r="M1" s="4"/>
      <c r="T1" s="3"/>
    </row>
    <row r="2" spans="1:22" s="2" customFormat="1" ht="25">
      <c r="A2" s="4" t="str">
        <f>Cover!$E$13</f>
        <v>Master</v>
      </c>
      <c r="B2" s="3"/>
    </row>
    <row r="3" spans="1:22" s="2" customFormat="1" ht="25">
      <c r="A3" s="4">
        <f>Cover!$E$15</f>
        <v>2025</v>
      </c>
      <c r="B3" s="4"/>
      <c r="C3" s="4"/>
      <c r="D3" s="4"/>
    </row>
    <row r="4" spans="1:22" s="5" customFormat="1" ht="25.5" thickBot="1">
      <c r="A4" s="1302" t="s">
        <v>94</v>
      </c>
      <c r="B4" s="6"/>
    </row>
    <row r="5" spans="1:22" ht="18">
      <c r="A5" s="7"/>
      <c r="B5" s="8"/>
      <c r="C5" s="8"/>
      <c r="D5" s="9"/>
      <c r="E5" s="9"/>
      <c r="F5" s="9"/>
      <c r="G5" s="10"/>
      <c r="H5" s="10"/>
      <c r="I5" s="10"/>
      <c r="J5" s="10"/>
      <c r="K5" s="10"/>
      <c r="L5" s="10"/>
      <c r="M5" s="10"/>
      <c r="N5" s="10"/>
      <c r="O5" s="10"/>
      <c r="P5" s="10"/>
      <c r="Q5" s="7"/>
      <c r="R5" s="68" t="s">
        <v>1743</v>
      </c>
      <c r="S5" s="66"/>
      <c r="T5" s="66"/>
      <c r="U5" s="66"/>
      <c r="V5" s="67"/>
    </row>
    <row r="6" spans="1:22" s="61" customFormat="1" ht="15.5">
      <c r="A6" s="21"/>
      <c r="B6" s="57"/>
      <c r="C6" s="57"/>
      <c r="D6" s="36" t="s">
        <v>164</v>
      </c>
      <c r="E6" s="36" t="s">
        <v>165</v>
      </c>
      <c r="F6" s="36" t="s">
        <v>1555</v>
      </c>
      <c r="G6" s="37" t="s">
        <v>2509</v>
      </c>
      <c r="H6" s="37" t="s">
        <v>405</v>
      </c>
      <c r="I6" s="37" t="s">
        <v>406</v>
      </c>
      <c r="J6" s="37" t="s">
        <v>408</v>
      </c>
      <c r="K6" s="37" t="s">
        <v>410</v>
      </c>
      <c r="L6" s="37" t="s">
        <v>411</v>
      </c>
      <c r="M6" s="37" t="s">
        <v>412</v>
      </c>
      <c r="N6" s="37" t="s">
        <v>174</v>
      </c>
      <c r="O6" s="37" t="s">
        <v>196</v>
      </c>
      <c r="P6" s="37" t="s">
        <v>1368</v>
      </c>
      <c r="Q6" s="37" t="s">
        <v>175</v>
      </c>
      <c r="R6" s="16">
        <v>2022</v>
      </c>
      <c r="S6" s="17">
        <v>2023</v>
      </c>
      <c r="T6" s="17">
        <v>2024</v>
      </c>
      <c r="U6" s="17">
        <v>2025</v>
      </c>
      <c r="V6" s="18">
        <v>2026</v>
      </c>
    </row>
    <row r="8" spans="1:22" s="27" customFormat="1" ht="18.75" customHeight="1">
      <c r="B8" s="437" t="s">
        <v>470</v>
      </c>
    </row>
    <row r="9" spans="1:22" ht="7.5" customHeight="1">
      <c r="B9" s="75"/>
    </row>
    <row r="10" spans="1:22" s="27" customFormat="1" ht="18">
      <c r="B10" s="28" t="s">
        <v>2512</v>
      </c>
    </row>
    <row r="11" spans="1:22" s="61" customFormat="1" ht="15.5">
      <c r="A11" s="21"/>
      <c r="B11" s="57"/>
      <c r="C11" s="57"/>
      <c r="D11" s="36"/>
      <c r="E11" s="36"/>
      <c r="F11" s="36"/>
      <c r="G11" s="37"/>
      <c r="H11" s="37"/>
      <c r="I11" s="37"/>
      <c r="J11" s="37"/>
      <c r="K11" s="37"/>
      <c r="L11" s="37"/>
      <c r="M11" s="37"/>
      <c r="N11" s="37"/>
      <c r="O11" s="37"/>
      <c r="P11" s="37"/>
      <c r="Q11" s="37"/>
      <c r="R11" s="374"/>
      <c r="S11" s="374"/>
      <c r="T11" s="374"/>
      <c r="U11" s="374"/>
      <c r="V11" s="374"/>
    </row>
    <row r="12" spans="1:22" s="61" customFormat="1" ht="15.5">
      <c r="A12" s="402" t="s">
        <v>2514</v>
      </c>
      <c r="B12" s="57"/>
      <c r="C12" s="57"/>
      <c r="D12" s="20" t="s">
        <v>201</v>
      </c>
      <c r="E12" s="20" t="s">
        <v>201</v>
      </c>
      <c r="F12" s="20" t="s">
        <v>182</v>
      </c>
      <c r="G12" s="20" t="s">
        <v>3225</v>
      </c>
      <c r="H12" s="364"/>
      <c r="I12" s="29"/>
      <c r="J12" s="29"/>
      <c r="K12" s="29"/>
      <c r="L12" s="29"/>
      <c r="M12" s="29"/>
      <c r="N12" s="347" t="s">
        <v>184</v>
      </c>
      <c r="O12" s="347"/>
      <c r="P12" s="21" t="s">
        <v>1374</v>
      </c>
      <c r="Q12" s="355" t="s">
        <v>185</v>
      </c>
      <c r="R12" s="1118">
        <f>SUM(R24:R53)</f>
        <v>0</v>
      </c>
      <c r="S12" s="1118">
        <f>SUM(S24:S53)</f>
        <v>0</v>
      </c>
      <c r="T12" s="1118">
        <f>SUM(T24:T53)</f>
        <v>0</v>
      </c>
      <c r="U12" s="1118">
        <f>SUM(U24:U53)</f>
        <v>0</v>
      </c>
      <c r="V12" s="1118">
        <f>SUM(V24:V53)</f>
        <v>0</v>
      </c>
    </row>
    <row r="13" spans="1:22" s="29" customFormat="1">
      <c r="A13" s="402" t="s">
        <v>2514</v>
      </c>
      <c r="D13" s="20" t="s">
        <v>201</v>
      </c>
      <c r="E13" s="20" t="s">
        <v>201</v>
      </c>
      <c r="F13" s="20" t="s">
        <v>182</v>
      </c>
      <c r="G13" s="20" t="s">
        <v>3226</v>
      </c>
      <c r="H13" s="364"/>
      <c r="N13" s="347" t="s">
        <v>184</v>
      </c>
      <c r="O13" s="347"/>
      <c r="P13" s="21" t="s">
        <v>1374</v>
      </c>
      <c r="Q13" s="355" t="s">
        <v>185</v>
      </c>
      <c r="R13" s="1118">
        <f>SUM(R59:R88)</f>
        <v>0</v>
      </c>
      <c r="S13" s="1118">
        <f t="shared" ref="S13:V13" si="0">SUM(S59:S88)</f>
        <v>0</v>
      </c>
      <c r="T13" s="1118">
        <f t="shared" si="0"/>
        <v>0</v>
      </c>
      <c r="U13" s="1118">
        <f t="shared" si="0"/>
        <v>0</v>
      </c>
      <c r="V13" s="1118">
        <f t="shared" si="0"/>
        <v>0</v>
      </c>
    </row>
    <row r="14" spans="1:22" s="29" customFormat="1">
      <c r="A14" s="402"/>
      <c r="D14" s="9"/>
      <c r="E14" s="9"/>
      <c r="F14" s="9"/>
      <c r="G14" s="11"/>
      <c r="H14" s="364"/>
      <c r="N14" s="351"/>
      <c r="O14" s="351"/>
      <c r="P14" s="351"/>
      <c r="Q14" s="364"/>
      <c r="R14" s="374"/>
      <c r="S14" s="374"/>
      <c r="T14" s="374"/>
      <c r="U14" s="374"/>
      <c r="V14" s="374"/>
    </row>
    <row r="15" spans="1:22" ht="13.4" customHeight="1">
      <c r="A15" s="402" t="s">
        <v>2514</v>
      </c>
      <c r="B15" s="8"/>
      <c r="C15" s="8"/>
      <c r="D15" s="20"/>
      <c r="E15" s="20"/>
      <c r="F15" s="20" t="s">
        <v>182</v>
      </c>
      <c r="G15" s="20" t="s">
        <v>3225</v>
      </c>
      <c r="H15" s="20"/>
      <c r="I15" s="98"/>
      <c r="J15" s="20"/>
      <c r="K15" s="89" t="s">
        <v>245</v>
      </c>
      <c r="L15" s="20"/>
      <c r="M15" s="20"/>
      <c r="N15" s="21" t="s">
        <v>196</v>
      </c>
      <c r="O15" s="23" t="s">
        <v>2991</v>
      </c>
      <c r="P15" s="21"/>
      <c r="Q15" s="7" t="s">
        <v>207</v>
      </c>
      <c r="R15" s="354">
        <f>SUM(R96:R125)</f>
        <v>0</v>
      </c>
      <c r="S15" s="354">
        <f t="shared" ref="S15:V15" si="1">SUM(S96:S125)</f>
        <v>0</v>
      </c>
      <c r="T15" s="354">
        <f t="shared" si="1"/>
        <v>0</v>
      </c>
      <c r="U15" s="354">
        <f t="shared" si="1"/>
        <v>0</v>
      </c>
      <c r="V15" s="354">
        <f t="shared" si="1"/>
        <v>0</v>
      </c>
    </row>
    <row r="16" spans="1:22" ht="13.4" customHeight="1">
      <c r="A16" s="402" t="s">
        <v>2514</v>
      </c>
      <c r="B16" s="8"/>
      <c r="C16" s="8"/>
      <c r="D16" s="15"/>
      <c r="E16" s="15"/>
      <c r="F16" s="20" t="s">
        <v>182</v>
      </c>
      <c r="G16" s="20" t="s">
        <v>3226</v>
      </c>
      <c r="H16" s="20"/>
      <c r="I16" s="7"/>
      <c r="J16" s="20"/>
      <c r="K16" s="89" t="s">
        <v>245</v>
      </c>
      <c r="L16" s="20"/>
      <c r="M16" s="26"/>
      <c r="N16" s="21" t="s">
        <v>196</v>
      </c>
      <c r="O16" s="23" t="s">
        <v>2991</v>
      </c>
      <c r="P16" s="21"/>
      <c r="Q16" s="7" t="s">
        <v>207</v>
      </c>
      <c r="R16" s="354">
        <f>SUM(R131:R160)</f>
        <v>0</v>
      </c>
      <c r="S16" s="354">
        <f t="shared" ref="S16:V16" si="2">SUM(S131:S160)</f>
        <v>0</v>
      </c>
      <c r="T16" s="354">
        <f t="shared" si="2"/>
        <v>0</v>
      </c>
      <c r="U16" s="354">
        <f t="shared" si="2"/>
        <v>0</v>
      </c>
      <c r="V16" s="354">
        <f t="shared" si="2"/>
        <v>0</v>
      </c>
    </row>
    <row r="18" spans="2:17" s="7" customFormat="1" ht="18">
      <c r="B18" s="28" t="s">
        <v>2609</v>
      </c>
      <c r="C18" s="27"/>
      <c r="D18" s="27"/>
      <c r="E18" s="27"/>
      <c r="F18" s="27"/>
      <c r="G18" s="27"/>
      <c r="H18" s="27"/>
      <c r="I18" s="27"/>
      <c r="J18" s="27"/>
      <c r="K18" s="27"/>
      <c r="L18" s="27"/>
      <c r="M18" s="27"/>
      <c r="N18" s="27"/>
      <c r="O18" s="27"/>
      <c r="P18" s="27"/>
      <c r="Q18" s="27"/>
    </row>
    <row r="19" spans="2:17" s="7" customFormat="1">
      <c r="B19" s="12"/>
      <c r="C19" s="12"/>
      <c r="D19" s="12"/>
      <c r="E19" s="12"/>
      <c r="F19" s="12"/>
      <c r="L19" s="103"/>
      <c r="N19" s="22"/>
      <c r="O19" s="22"/>
      <c r="P19" s="22"/>
      <c r="Q19" s="15"/>
    </row>
    <row r="20" spans="2:17" s="7" customFormat="1">
      <c r="B20" s="12"/>
      <c r="C20" s="34" t="s">
        <v>3225</v>
      </c>
      <c r="D20" s="34"/>
      <c r="E20" s="33"/>
      <c r="F20" s="33"/>
      <c r="G20" s="33"/>
      <c r="H20" s="33"/>
      <c r="I20" s="33"/>
      <c r="J20" s="33"/>
      <c r="K20" s="33"/>
      <c r="L20" s="104"/>
      <c r="M20" s="33"/>
      <c r="N20" s="33"/>
      <c r="O20" s="33"/>
      <c r="P20" s="33"/>
      <c r="Q20" s="33"/>
    </row>
    <row r="21" spans="2:17" s="7" customFormat="1">
      <c r="B21" s="12"/>
      <c r="C21" s="12"/>
      <c r="D21" s="12"/>
      <c r="E21" s="12"/>
      <c r="F21" s="12"/>
      <c r="L21" s="103"/>
      <c r="N21" s="22"/>
      <c r="O21" s="22"/>
      <c r="P21" s="22"/>
      <c r="Q21" s="15"/>
    </row>
    <row r="22" spans="2:17" s="7" customFormat="1" ht="14.25" customHeight="1">
      <c r="B22" s="12"/>
      <c r="C22" s="12"/>
      <c r="D22" s="80" t="s">
        <v>195</v>
      </c>
      <c r="E22" s="81"/>
      <c r="F22" s="81"/>
      <c r="G22" s="81"/>
      <c r="H22" s="81"/>
      <c r="I22" s="81"/>
      <c r="J22" s="81"/>
      <c r="K22" s="81"/>
      <c r="L22" s="106"/>
      <c r="M22" s="81"/>
      <c r="N22" s="81"/>
      <c r="O22" s="81"/>
      <c r="P22" s="81"/>
      <c r="Q22" s="81"/>
    </row>
    <row r="23" spans="2:17" s="7" customFormat="1">
      <c r="B23" s="12"/>
      <c r="C23" s="12"/>
      <c r="D23" s="12"/>
      <c r="E23" s="12"/>
      <c r="F23" s="12"/>
      <c r="L23" s="103"/>
      <c r="N23" s="22"/>
      <c r="O23" s="22"/>
      <c r="P23" s="22"/>
      <c r="Q23" s="15"/>
    </row>
    <row r="24" spans="2:17" s="7" customFormat="1">
      <c r="B24" s="13"/>
      <c r="C24" s="13"/>
      <c r="D24" s="20"/>
      <c r="E24" s="20"/>
      <c r="F24" s="20" t="s">
        <v>182</v>
      </c>
      <c r="G24" s="11" t="s">
        <v>195</v>
      </c>
      <c r="H24" s="20"/>
      <c r="I24" s="11"/>
      <c r="J24" s="112" t="s">
        <v>470</v>
      </c>
      <c r="K24" s="20" t="s">
        <v>245</v>
      </c>
      <c r="L24" s="26" t="s">
        <v>446</v>
      </c>
      <c r="M24" s="26" t="s">
        <v>481</v>
      </c>
      <c r="N24" s="13" t="s">
        <v>196</v>
      </c>
      <c r="O24" s="13" t="s">
        <v>2991</v>
      </c>
      <c r="P24" s="13" t="s">
        <v>1374</v>
      </c>
      <c r="Q24" s="15" t="s">
        <v>185</v>
      </c>
    </row>
    <row r="25" spans="2:17" s="7" customFormat="1">
      <c r="B25" s="12"/>
      <c r="C25" s="12"/>
      <c r="D25" s="20"/>
      <c r="E25" s="20"/>
      <c r="F25" s="20" t="s">
        <v>182</v>
      </c>
      <c r="G25" s="11" t="s">
        <v>195</v>
      </c>
      <c r="H25" s="20"/>
      <c r="I25" s="11"/>
      <c r="J25" s="112" t="s">
        <v>470</v>
      </c>
      <c r="K25" s="20" t="s">
        <v>245</v>
      </c>
      <c r="L25" s="26" t="s">
        <v>452</v>
      </c>
      <c r="M25" s="26" t="s">
        <v>3136</v>
      </c>
      <c r="N25" s="23" t="s">
        <v>196</v>
      </c>
      <c r="O25" s="23" t="s">
        <v>2991</v>
      </c>
      <c r="P25" s="13" t="s">
        <v>1374</v>
      </c>
      <c r="Q25" s="15" t="s">
        <v>185</v>
      </c>
    </row>
    <row r="26" spans="2:17" s="7" customFormat="1">
      <c r="B26" s="12"/>
      <c r="C26" s="12"/>
      <c r="D26" s="20"/>
      <c r="E26" s="20"/>
      <c r="F26" s="20" t="s">
        <v>182</v>
      </c>
      <c r="G26" s="11" t="s">
        <v>195</v>
      </c>
      <c r="H26" s="20"/>
      <c r="I26" s="11"/>
      <c r="J26" s="112" t="s">
        <v>470</v>
      </c>
      <c r="K26" s="20" t="s">
        <v>245</v>
      </c>
      <c r="L26" s="26" t="s">
        <v>456</v>
      </c>
      <c r="M26" s="26" t="s">
        <v>3137</v>
      </c>
      <c r="N26" s="23" t="s">
        <v>196</v>
      </c>
      <c r="O26" s="23" t="s">
        <v>2991</v>
      </c>
      <c r="P26" s="13" t="s">
        <v>1374</v>
      </c>
      <c r="Q26" s="15" t="s">
        <v>185</v>
      </c>
    </row>
    <row r="27" spans="2:17" s="7" customFormat="1">
      <c r="B27" s="12"/>
      <c r="C27" s="12"/>
      <c r="D27" s="12"/>
      <c r="E27" s="12"/>
      <c r="F27" s="12"/>
      <c r="L27" s="103"/>
      <c r="N27" s="22"/>
      <c r="O27" s="22"/>
      <c r="P27" s="22"/>
      <c r="Q27" s="15"/>
    </row>
    <row r="28" spans="2:17" s="7" customFormat="1" ht="14.25" customHeight="1">
      <c r="B28" s="12"/>
      <c r="C28" s="12"/>
      <c r="D28" s="80" t="s">
        <v>205</v>
      </c>
      <c r="E28" s="81"/>
      <c r="F28" s="81"/>
      <c r="G28" s="81"/>
      <c r="H28" s="81"/>
      <c r="I28" s="81"/>
      <c r="J28" s="81"/>
      <c r="K28" s="81"/>
      <c r="L28" s="106"/>
      <c r="M28" s="81"/>
      <c r="N28" s="81"/>
      <c r="O28" s="81"/>
      <c r="P28" s="81"/>
      <c r="Q28" s="81"/>
    </row>
    <row r="29" spans="2:17" s="7" customFormat="1">
      <c r="B29" s="12"/>
      <c r="C29" s="12"/>
      <c r="D29" s="12"/>
      <c r="E29" s="12"/>
      <c r="F29" s="12"/>
      <c r="L29" s="103"/>
      <c r="N29" s="22"/>
      <c r="O29" s="22"/>
      <c r="P29" s="22"/>
      <c r="Q29" s="15"/>
    </row>
    <row r="30" spans="2:17" s="7" customFormat="1">
      <c r="B30" s="13"/>
      <c r="C30" s="13"/>
      <c r="D30" s="20"/>
      <c r="E30" s="20"/>
      <c r="F30" s="20" t="s">
        <v>182</v>
      </c>
      <c r="G30" s="11" t="s">
        <v>205</v>
      </c>
      <c r="H30" s="20"/>
      <c r="I30" s="11"/>
      <c r="J30" s="112" t="s">
        <v>470</v>
      </c>
      <c r="K30" s="20" t="s">
        <v>245</v>
      </c>
      <c r="L30" s="26" t="s">
        <v>446</v>
      </c>
      <c r="M30" s="26" t="s">
        <v>481</v>
      </c>
      <c r="N30" s="13" t="s">
        <v>196</v>
      </c>
      <c r="O30" s="13" t="s">
        <v>2991</v>
      </c>
      <c r="P30" s="13" t="s">
        <v>1374</v>
      </c>
      <c r="Q30" s="15" t="s">
        <v>185</v>
      </c>
    </row>
    <row r="31" spans="2:17" s="7" customFormat="1">
      <c r="B31" s="12"/>
      <c r="C31" s="12"/>
      <c r="D31" s="20"/>
      <c r="E31" s="20"/>
      <c r="F31" s="20" t="s">
        <v>182</v>
      </c>
      <c r="G31" s="11" t="s">
        <v>205</v>
      </c>
      <c r="H31" s="20"/>
      <c r="I31" s="11"/>
      <c r="J31" s="112" t="s">
        <v>470</v>
      </c>
      <c r="K31" s="20" t="s">
        <v>245</v>
      </c>
      <c r="L31" s="26" t="s">
        <v>452</v>
      </c>
      <c r="M31" s="26" t="s">
        <v>3136</v>
      </c>
      <c r="N31" s="23" t="s">
        <v>196</v>
      </c>
      <c r="O31" s="23" t="s">
        <v>2991</v>
      </c>
      <c r="P31" s="13" t="s">
        <v>1374</v>
      </c>
      <c r="Q31" s="15" t="s">
        <v>185</v>
      </c>
    </row>
    <row r="32" spans="2:17" s="7" customFormat="1">
      <c r="B32" s="12"/>
      <c r="C32" s="12"/>
      <c r="D32" s="20"/>
      <c r="E32" s="20"/>
      <c r="F32" s="20" t="s">
        <v>182</v>
      </c>
      <c r="G32" s="11" t="s">
        <v>205</v>
      </c>
      <c r="H32" s="20"/>
      <c r="I32" s="11"/>
      <c r="J32" s="112" t="s">
        <v>470</v>
      </c>
      <c r="K32" s="20" t="s">
        <v>245</v>
      </c>
      <c r="L32" s="26" t="s">
        <v>456</v>
      </c>
      <c r="M32" s="26" t="s">
        <v>3137</v>
      </c>
      <c r="N32" s="23" t="s">
        <v>196</v>
      </c>
      <c r="O32" s="23" t="s">
        <v>2991</v>
      </c>
      <c r="P32" s="13" t="s">
        <v>1374</v>
      </c>
      <c r="Q32" s="15" t="s">
        <v>185</v>
      </c>
    </row>
    <row r="34" spans="4:17" s="7" customFormat="1" ht="14.25" customHeight="1">
      <c r="D34" s="80" t="s">
        <v>212</v>
      </c>
      <c r="E34" s="81"/>
      <c r="F34" s="81"/>
      <c r="G34" s="81"/>
      <c r="H34" s="81"/>
      <c r="I34" s="81"/>
      <c r="J34" s="81"/>
      <c r="K34" s="81"/>
      <c r="L34" s="106"/>
      <c r="M34" s="81"/>
      <c r="N34" s="81"/>
      <c r="O34" s="81"/>
      <c r="P34" s="81"/>
      <c r="Q34" s="81"/>
    </row>
    <row r="35" spans="4:17" s="7" customFormat="1">
      <c r="D35" s="12"/>
      <c r="E35" s="12"/>
      <c r="F35" s="12"/>
      <c r="L35" s="103"/>
      <c r="N35" s="22"/>
      <c r="O35" s="22"/>
      <c r="P35" s="22"/>
      <c r="Q35" s="15"/>
    </row>
    <row r="36" spans="4:17" s="7" customFormat="1">
      <c r="D36" s="20"/>
      <c r="E36" s="20"/>
      <c r="F36" s="20" t="s">
        <v>182</v>
      </c>
      <c r="G36" s="11" t="s">
        <v>212</v>
      </c>
      <c r="H36" s="20"/>
      <c r="I36" s="11"/>
      <c r="J36" s="112" t="s">
        <v>470</v>
      </c>
      <c r="K36" s="20" t="s">
        <v>245</v>
      </c>
      <c r="L36" s="26" t="s">
        <v>460</v>
      </c>
      <c r="M36" s="26" t="s">
        <v>3146</v>
      </c>
      <c r="N36" s="13" t="s">
        <v>196</v>
      </c>
      <c r="O36" s="13" t="s">
        <v>2991</v>
      </c>
      <c r="P36" s="13" t="s">
        <v>1374</v>
      </c>
      <c r="Q36" s="15" t="s">
        <v>185</v>
      </c>
    </row>
    <row r="37" spans="4:17" s="7" customFormat="1">
      <c r="D37" s="20"/>
      <c r="E37" s="20"/>
      <c r="F37" s="20" t="s">
        <v>182</v>
      </c>
      <c r="G37" s="11" t="s">
        <v>212</v>
      </c>
      <c r="H37" s="20"/>
      <c r="I37" s="11"/>
      <c r="J37" s="112" t="s">
        <v>470</v>
      </c>
      <c r="K37" s="20" t="s">
        <v>245</v>
      </c>
      <c r="L37" s="26" t="s">
        <v>1605</v>
      </c>
      <c r="M37" s="26" t="s">
        <v>485</v>
      </c>
      <c r="N37" s="23" t="s">
        <v>196</v>
      </c>
      <c r="O37" s="23" t="s">
        <v>2991</v>
      </c>
      <c r="P37" s="13" t="s">
        <v>1374</v>
      </c>
      <c r="Q37" s="15" t="s">
        <v>185</v>
      </c>
    </row>
    <row r="38" spans="4:17" s="7" customFormat="1">
      <c r="D38" s="12"/>
      <c r="E38" s="12"/>
      <c r="F38" s="12"/>
      <c r="L38" s="103"/>
      <c r="N38" s="22"/>
      <c r="O38" s="22"/>
      <c r="P38" s="22"/>
      <c r="Q38" s="15"/>
    </row>
    <row r="39" spans="4:17" s="7" customFormat="1" ht="14.25" customHeight="1">
      <c r="D39" s="80" t="s">
        <v>3227</v>
      </c>
      <c r="E39" s="81"/>
      <c r="F39" s="81"/>
      <c r="G39" s="81"/>
      <c r="H39" s="81"/>
      <c r="I39" s="81"/>
      <c r="J39" s="81"/>
      <c r="K39" s="81"/>
      <c r="L39" s="106"/>
      <c r="M39" s="81"/>
      <c r="N39" s="81"/>
      <c r="O39" s="81"/>
      <c r="P39" s="81"/>
      <c r="Q39" s="81"/>
    </row>
    <row r="40" spans="4:17" s="7" customFormat="1">
      <c r="D40" s="12"/>
      <c r="E40" s="12"/>
      <c r="F40" s="12"/>
      <c r="L40" s="103"/>
      <c r="N40" s="22"/>
      <c r="O40" s="22"/>
      <c r="P40" s="22"/>
      <c r="Q40" s="15"/>
    </row>
    <row r="41" spans="4:17" s="7" customFormat="1">
      <c r="D41" s="20"/>
      <c r="E41" s="20"/>
      <c r="F41" s="20" t="s">
        <v>182</v>
      </c>
      <c r="G41" s="11" t="s">
        <v>466</v>
      </c>
      <c r="H41" s="20"/>
      <c r="I41" s="11"/>
      <c r="J41" s="112" t="s">
        <v>470</v>
      </c>
      <c r="K41" s="20" t="s">
        <v>245</v>
      </c>
      <c r="L41" s="26" t="s">
        <v>446</v>
      </c>
      <c r="M41" s="26" t="s">
        <v>481</v>
      </c>
      <c r="N41" s="13" t="s">
        <v>196</v>
      </c>
      <c r="O41" s="13" t="s">
        <v>2991</v>
      </c>
      <c r="P41" s="13" t="s">
        <v>1374</v>
      </c>
      <c r="Q41" s="15" t="s">
        <v>185</v>
      </c>
    </row>
    <row r="42" spans="4:17" s="7" customFormat="1">
      <c r="D42" s="20"/>
      <c r="E42" s="20"/>
      <c r="F42" s="20" t="s">
        <v>182</v>
      </c>
      <c r="G42" s="11" t="s">
        <v>466</v>
      </c>
      <c r="H42" s="20"/>
      <c r="I42" s="11"/>
      <c r="J42" s="112" t="s">
        <v>470</v>
      </c>
      <c r="K42" s="20" t="s">
        <v>245</v>
      </c>
      <c r="L42" s="26" t="s">
        <v>452</v>
      </c>
      <c r="M42" s="26" t="s">
        <v>3136</v>
      </c>
      <c r="N42" s="23" t="s">
        <v>196</v>
      </c>
      <c r="O42" s="23" t="s">
        <v>2991</v>
      </c>
      <c r="P42" s="13" t="s">
        <v>1374</v>
      </c>
      <c r="Q42" s="15" t="s">
        <v>185</v>
      </c>
    </row>
    <row r="43" spans="4:17" s="7" customFormat="1" ht="13.5" customHeight="1">
      <c r="D43" s="20"/>
      <c r="E43" s="20"/>
      <c r="F43" s="20" t="s">
        <v>182</v>
      </c>
      <c r="G43" s="11" t="s">
        <v>466</v>
      </c>
      <c r="H43" s="20"/>
      <c r="I43" s="11"/>
      <c r="J43" s="112" t="s">
        <v>470</v>
      </c>
      <c r="K43" s="20" t="s">
        <v>245</v>
      </c>
      <c r="L43" s="26" t="s">
        <v>456</v>
      </c>
      <c r="M43" s="26" t="s">
        <v>3137</v>
      </c>
      <c r="N43" s="23" t="s">
        <v>196</v>
      </c>
      <c r="O43" s="23" t="s">
        <v>2991</v>
      </c>
      <c r="P43" s="13" t="s">
        <v>1374</v>
      </c>
      <c r="Q43" s="15" t="s">
        <v>185</v>
      </c>
    </row>
    <row r="44" spans="4:17" s="7" customFormat="1">
      <c r="D44" s="20"/>
      <c r="E44" s="20"/>
      <c r="F44" s="20" t="s">
        <v>182</v>
      </c>
      <c r="G44" s="11" t="s">
        <v>466</v>
      </c>
      <c r="H44" s="20"/>
      <c r="I44" s="11"/>
      <c r="J44" s="112" t="s">
        <v>470</v>
      </c>
      <c r="K44" s="20" t="s">
        <v>245</v>
      </c>
      <c r="L44" s="26" t="s">
        <v>460</v>
      </c>
      <c r="M44" s="26" t="s">
        <v>3146</v>
      </c>
      <c r="N44" s="23" t="s">
        <v>196</v>
      </c>
      <c r="O44" s="23" t="s">
        <v>2991</v>
      </c>
      <c r="P44" s="13" t="s">
        <v>1374</v>
      </c>
      <c r="Q44" s="15" t="s">
        <v>185</v>
      </c>
    </row>
    <row r="45" spans="4:17" s="7" customFormat="1">
      <c r="D45" s="20"/>
      <c r="E45" s="20"/>
      <c r="F45" s="20" t="s">
        <v>182</v>
      </c>
      <c r="G45" s="11" t="s">
        <v>466</v>
      </c>
      <c r="H45" s="20"/>
      <c r="I45" s="11"/>
      <c r="J45" s="112" t="s">
        <v>470</v>
      </c>
      <c r="K45" s="20" t="s">
        <v>245</v>
      </c>
      <c r="L45" s="26" t="s">
        <v>1605</v>
      </c>
      <c r="M45" s="26" t="s">
        <v>485</v>
      </c>
      <c r="N45" s="23" t="s">
        <v>196</v>
      </c>
      <c r="O45" s="23" t="s">
        <v>2991</v>
      </c>
      <c r="P45" s="13" t="s">
        <v>1374</v>
      </c>
      <c r="Q45" s="15" t="s">
        <v>185</v>
      </c>
    </row>
    <row r="46" spans="4:17" s="7" customFormat="1">
      <c r="D46" s="12"/>
      <c r="E46" s="12"/>
      <c r="F46" s="12"/>
      <c r="L46" s="103"/>
      <c r="N46" s="22"/>
      <c r="O46" s="22"/>
      <c r="P46" s="22"/>
      <c r="Q46" s="15"/>
    </row>
    <row r="47" spans="4:17" s="7" customFormat="1" ht="14.25" customHeight="1">
      <c r="D47" s="80" t="s">
        <v>3228</v>
      </c>
      <c r="E47" s="81"/>
      <c r="F47" s="81"/>
      <c r="G47" s="81"/>
      <c r="H47" s="81"/>
      <c r="I47" s="81"/>
      <c r="J47" s="81"/>
      <c r="K47" s="81"/>
      <c r="L47" s="106"/>
      <c r="M47" s="81"/>
      <c r="N47" s="81"/>
      <c r="O47" s="81"/>
      <c r="P47" s="81"/>
      <c r="Q47" s="81"/>
    </row>
    <row r="49" spans="3:17" s="7" customFormat="1">
      <c r="C49" s="13"/>
      <c r="D49" s="20"/>
      <c r="E49" s="20"/>
      <c r="F49" s="20" t="s">
        <v>182</v>
      </c>
      <c r="G49" s="11" t="s">
        <v>216</v>
      </c>
      <c r="H49" s="20"/>
      <c r="I49" s="112" t="s">
        <v>436</v>
      </c>
      <c r="J49" s="112" t="s">
        <v>470</v>
      </c>
      <c r="K49" s="20" t="s">
        <v>245</v>
      </c>
      <c r="L49" s="26" t="s">
        <v>446</v>
      </c>
      <c r="M49" s="26" t="s">
        <v>481</v>
      </c>
      <c r="N49" s="13" t="s">
        <v>196</v>
      </c>
      <c r="O49" s="13" t="s">
        <v>2991</v>
      </c>
      <c r="P49" s="13" t="s">
        <v>1374</v>
      </c>
      <c r="Q49" s="15" t="s">
        <v>185</v>
      </c>
    </row>
    <row r="50" spans="3:17" s="7" customFormat="1">
      <c r="C50" s="12"/>
      <c r="D50" s="20"/>
      <c r="E50" s="20"/>
      <c r="F50" s="20" t="s">
        <v>182</v>
      </c>
      <c r="G50" s="11" t="s">
        <v>216</v>
      </c>
      <c r="H50" s="20"/>
      <c r="I50" s="112" t="s">
        <v>436</v>
      </c>
      <c r="J50" s="112" t="s">
        <v>470</v>
      </c>
      <c r="K50" s="20" t="s">
        <v>245</v>
      </c>
      <c r="L50" s="26" t="s">
        <v>452</v>
      </c>
      <c r="M50" s="26" t="s">
        <v>3136</v>
      </c>
      <c r="N50" s="23" t="s">
        <v>196</v>
      </c>
      <c r="O50" s="23" t="s">
        <v>2991</v>
      </c>
      <c r="P50" s="13" t="s">
        <v>1374</v>
      </c>
      <c r="Q50" s="15" t="s">
        <v>185</v>
      </c>
    </row>
    <row r="51" spans="3:17" s="7" customFormat="1">
      <c r="C51" s="12"/>
      <c r="D51" s="20"/>
      <c r="E51" s="20"/>
      <c r="F51" s="20" t="s">
        <v>182</v>
      </c>
      <c r="G51" s="11" t="s">
        <v>216</v>
      </c>
      <c r="H51" s="20"/>
      <c r="I51" s="112" t="s">
        <v>436</v>
      </c>
      <c r="J51" s="112" t="s">
        <v>470</v>
      </c>
      <c r="K51" s="20" t="s">
        <v>245</v>
      </c>
      <c r="L51" s="26" t="s">
        <v>456</v>
      </c>
      <c r="M51" s="26" t="s">
        <v>3137</v>
      </c>
      <c r="N51" s="23" t="s">
        <v>196</v>
      </c>
      <c r="O51" s="23" t="s">
        <v>2991</v>
      </c>
      <c r="P51" s="13" t="s">
        <v>1374</v>
      </c>
      <c r="Q51" s="15" t="s">
        <v>185</v>
      </c>
    </row>
    <row r="52" spans="3:17" s="7" customFormat="1">
      <c r="C52" s="12"/>
      <c r="D52" s="20"/>
      <c r="E52" s="20"/>
      <c r="F52" s="20" t="s">
        <v>182</v>
      </c>
      <c r="G52" s="11" t="s">
        <v>216</v>
      </c>
      <c r="H52" s="20"/>
      <c r="I52" s="112" t="s">
        <v>436</v>
      </c>
      <c r="J52" s="112" t="s">
        <v>470</v>
      </c>
      <c r="K52" s="20" t="s">
        <v>245</v>
      </c>
      <c r="L52" s="26" t="s">
        <v>460</v>
      </c>
      <c r="M52" s="26" t="s">
        <v>3146</v>
      </c>
      <c r="N52" s="23" t="s">
        <v>196</v>
      </c>
      <c r="O52" s="23" t="s">
        <v>2991</v>
      </c>
      <c r="P52" s="13" t="s">
        <v>1374</v>
      </c>
      <c r="Q52" s="15" t="s">
        <v>185</v>
      </c>
    </row>
    <row r="53" spans="3:17" s="7" customFormat="1">
      <c r="C53" s="12"/>
      <c r="D53" s="20"/>
      <c r="E53" s="20"/>
      <c r="F53" s="20" t="s">
        <v>182</v>
      </c>
      <c r="G53" s="11" t="s">
        <v>216</v>
      </c>
      <c r="H53" s="20"/>
      <c r="I53" s="112" t="s">
        <v>436</v>
      </c>
      <c r="J53" s="112" t="s">
        <v>470</v>
      </c>
      <c r="K53" s="20" t="s">
        <v>245</v>
      </c>
      <c r="L53" s="26" t="s">
        <v>1605</v>
      </c>
      <c r="M53" s="26" t="s">
        <v>485</v>
      </c>
      <c r="N53" s="23" t="s">
        <v>196</v>
      </c>
      <c r="O53" s="23" t="s">
        <v>2991</v>
      </c>
      <c r="P53" s="13" t="s">
        <v>1374</v>
      </c>
      <c r="Q53" s="15" t="s">
        <v>185</v>
      </c>
    </row>
    <row r="54" spans="3:17" s="7" customFormat="1">
      <c r="C54" s="11"/>
      <c r="D54" s="11"/>
      <c r="E54" s="11"/>
      <c r="F54" s="11"/>
      <c r="G54" s="11"/>
      <c r="H54" s="11"/>
      <c r="I54" s="11"/>
      <c r="J54" s="11"/>
      <c r="K54" s="11"/>
      <c r="L54" s="11"/>
      <c r="M54" s="11"/>
      <c r="N54" s="11"/>
      <c r="O54" s="11"/>
      <c r="P54" s="11"/>
      <c r="Q54" s="11"/>
    </row>
    <row r="55" spans="3:17" s="7" customFormat="1">
      <c r="C55" s="34" t="s">
        <v>3226</v>
      </c>
      <c r="D55" s="34"/>
      <c r="E55" s="33"/>
      <c r="F55" s="33"/>
      <c r="G55" s="33"/>
      <c r="H55" s="33"/>
      <c r="I55" s="33"/>
      <c r="J55" s="33"/>
      <c r="K55" s="33"/>
      <c r="L55" s="104"/>
      <c r="M55" s="33"/>
      <c r="N55" s="33"/>
      <c r="O55" s="33"/>
      <c r="P55" s="33"/>
      <c r="Q55" s="33"/>
    </row>
    <row r="56" spans="3:17" s="7" customFormat="1">
      <c r="C56" s="12"/>
      <c r="D56" s="12"/>
      <c r="E56" s="12"/>
      <c r="F56" s="12"/>
      <c r="L56" s="103"/>
      <c r="N56" s="22"/>
      <c r="O56" s="22"/>
      <c r="P56" s="22"/>
      <c r="Q56" s="15"/>
    </row>
    <row r="57" spans="3:17" s="7" customFormat="1" ht="14.25" customHeight="1">
      <c r="C57" s="12"/>
      <c r="D57" s="80" t="s">
        <v>195</v>
      </c>
      <c r="E57" s="81"/>
      <c r="F57" s="81"/>
      <c r="G57" s="81"/>
      <c r="H57" s="81"/>
      <c r="I57" s="81"/>
      <c r="J57" s="81"/>
      <c r="K57" s="81"/>
      <c r="L57" s="106"/>
      <c r="M57" s="81"/>
      <c r="N57" s="81"/>
      <c r="O57" s="81"/>
      <c r="P57" s="81"/>
      <c r="Q57" s="81"/>
    </row>
    <row r="58" spans="3:17" s="7" customFormat="1">
      <c r="C58" s="12"/>
      <c r="D58" s="12"/>
      <c r="E58" s="12"/>
      <c r="F58" s="12"/>
      <c r="L58" s="103"/>
      <c r="N58" s="22"/>
      <c r="O58" s="22"/>
      <c r="P58" s="22"/>
      <c r="Q58" s="15"/>
    </row>
    <row r="59" spans="3:17" s="7" customFormat="1">
      <c r="C59" s="13"/>
      <c r="D59" s="20"/>
      <c r="E59" s="20"/>
      <c r="F59" s="20" t="s">
        <v>182</v>
      </c>
      <c r="G59" s="11" t="s">
        <v>195</v>
      </c>
      <c r="H59" s="20"/>
      <c r="I59" s="11"/>
      <c r="J59" s="112" t="s">
        <v>470</v>
      </c>
      <c r="K59" s="20" t="s">
        <v>245</v>
      </c>
      <c r="L59" s="26" t="s">
        <v>446</v>
      </c>
      <c r="M59" s="26" t="s">
        <v>481</v>
      </c>
      <c r="N59" s="13" t="s">
        <v>196</v>
      </c>
      <c r="O59" s="13" t="s">
        <v>2991</v>
      </c>
      <c r="P59" s="13" t="s">
        <v>1374</v>
      </c>
      <c r="Q59" s="15" t="s">
        <v>185</v>
      </c>
    </row>
    <row r="60" spans="3:17" s="7" customFormat="1">
      <c r="C60" s="12"/>
      <c r="D60" s="20"/>
      <c r="E60" s="20"/>
      <c r="F60" s="20" t="s">
        <v>182</v>
      </c>
      <c r="G60" s="11" t="s">
        <v>195</v>
      </c>
      <c r="H60" s="20"/>
      <c r="I60" s="11"/>
      <c r="J60" s="112" t="s">
        <v>470</v>
      </c>
      <c r="K60" s="20" t="s">
        <v>245</v>
      </c>
      <c r="L60" s="26" t="s">
        <v>452</v>
      </c>
      <c r="M60" s="26" t="s">
        <v>3136</v>
      </c>
      <c r="N60" s="23" t="s">
        <v>196</v>
      </c>
      <c r="O60" s="23" t="s">
        <v>2991</v>
      </c>
      <c r="P60" s="13" t="s">
        <v>1374</v>
      </c>
      <c r="Q60" s="15" t="s">
        <v>185</v>
      </c>
    </row>
    <row r="61" spans="3:17" s="7" customFormat="1">
      <c r="C61" s="12"/>
      <c r="D61" s="20"/>
      <c r="E61" s="20"/>
      <c r="F61" s="20" t="s">
        <v>182</v>
      </c>
      <c r="G61" s="11" t="s">
        <v>195</v>
      </c>
      <c r="H61" s="20"/>
      <c r="I61" s="11"/>
      <c r="J61" s="112" t="s">
        <v>470</v>
      </c>
      <c r="K61" s="20" t="s">
        <v>245</v>
      </c>
      <c r="L61" s="26" t="s">
        <v>456</v>
      </c>
      <c r="M61" s="26" t="s">
        <v>3137</v>
      </c>
      <c r="N61" s="23" t="s">
        <v>196</v>
      </c>
      <c r="O61" s="23" t="s">
        <v>2991</v>
      </c>
      <c r="P61" s="13" t="s">
        <v>1374</v>
      </c>
      <c r="Q61" s="15" t="s">
        <v>185</v>
      </c>
    </row>
    <row r="62" spans="3:17" s="7" customFormat="1">
      <c r="C62" s="12"/>
      <c r="D62" s="12"/>
      <c r="E62" s="12"/>
      <c r="F62" s="12"/>
      <c r="L62" s="103"/>
      <c r="N62" s="22"/>
      <c r="O62" s="22"/>
      <c r="P62" s="22"/>
      <c r="Q62" s="15"/>
    </row>
    <row r="63" spans="3:17" s="7" customFormat="1" ht="14.25" customHeight="1">
      <c r="C63" s="12"/>
      <c r="D63" s="80" t="s">
        <v>205</v>
      </c>
      <c r="E63" s="81"/>
      <c r="F63" s="81"/>
      <c r="G63" s="81"/>
      <c r="H63" s="81"/>
      <c r="I63" s="81"/>
      <c r="J63" s="81"/>
      <c r="K63" s="81"/>
      <c r="L63" s="106"/>
      <c r="M63" s="81"/>
      <c r="N63" s="81"/>
      <c r="O63" s="81"/>
      <c r="P63" s="81"/>
      <c r="Q63" s="81"/>
    </row>
    <row r="65" spans="4:17" s="7" customFormat="1">
      <c r="D65" s="20"/>
      <c r="E65" s="20"/>
      <c r="F65" s="20" t="s">
        <v>182</v>
      </c>
      <c r="G65" s="11" t="s">
        <v>205</v>
      </c>
      <c r="H65" s="20"/>
      <c r="I65" s="11"/>
      <c r="J65" s="112" t="s">
        <v>470</v>
      </c>
      <c r="K65" s="20" t="s">
        <v>245</v>
      </c>
      <c r="L65" s="26" t="s">
        <v>446</v>
      </c>
      <c r="M65" s="26" t="s">
        <v>481</v>
      </c>
      <c r="N65" s="13" t="s">
        <v>196</v>
      </c>
      <c r="O65" s="13" t="s">
        <v>2991</v>
      </c>
      <c r="P65" s="13" t="s">
        <v>1374</v>
      </c>
      <c r="Q65" s="15" t="s">
        <v>185</v>
      </c>
    </row>
    <row r="66" spans="4:17" s="7" customFormat="1">
      <c r="D66" s="20"/>
      <c r="E66" s="20"/>
      <c r="F66" s="20" t="s">
        <v>182</v>
      </c>
      <c r="G66" s="11" t="s">
        <v>205</v>
      </c>
      <c r="H66" s="20"/>
      <c r="I66" s="11"/>
      <c r="J66" s="112" t="s">
        <v>470</v>
      </c>
      <c r="K66" s="20" t="s">
        <v>245</v>
      </c>
      <c r="L66" s="26" t="s">
        <v>452</v>
      </c>
      <c r="M66" s="26" t="s">
        <v>3136</v>
      </c>
      <c r="N66" s="23" t="s">
        <v>196</v>
      </c>
      <c r="O66" s="23" t="s">
        <v>2991</v>
      </c>
      <c r="P66" s="13" t="s">
        <v>1374</v>
      </c>
      <c r="Q66" s="15" t="s">
        <v>185</v>
      </c>
    </row>
    <row r="67" spans="4:17" s="7" customFormat="1">
      <c r="D67" s="20"/>
      <c r="E67" s="20"/>
      <c r="F67" s="20" t="s">
        <v>182</v>
      </c>
      <c r="G67" s="11" t="s">
        <v>205</v>
      </c>
      <c r="H67" s="20"/>
      <c r="I67" s="11"/>
      <c r="J67" s="112" t="s">
        <v>470</v>
      </c>
      <c r="K67" s="20" t="s">
        <v>245</v>
      </c>
      <c r="L67" s="26" t="s">
        <v>456</v>
      </c>
      <c r="M67" s="26" t="s">
        <v>3137</v>
      </c>
      <c r="N67" s="23" t="s">
        <v>196</v>
      </c>
      <c r="O67" s="23" t="s">
        <v>2991</v>
      </c>
      <c r="P67" s="13" t="s">
        <v>1374</v>
      </c>
      <c r="Q67" s="15" t="s">
        <v>185</v>
      </c>
    </row>
    <row r="68" spans="4:17" s="7" customFormat="1">
      <c r="D68" s="12"/>
      <c r="E68" s="12"/>
      <c r="F68" s="12"/>
      <c r="L68" s="103"/>
      <c r="N68" s="22"/>
      <c r="O68" s="22"/>
      <c r="P68" s="22"/>
      <c r="Q68" s="15"/>
    </row>
    <row r="69" spans="4:17" s="7" customFormat="1" ht="14.25" customHeight="1">
      <c r="D69" s="80" t="s">
        <v>212</v>
      </c>
      <c r="E69" s="81"/>
      <c r="F69" s="81"/>
      <c r="G69" s="81"/>
      <c r="H69" s="81"/>
      <c r="I69" s="81"/>
      <c r="J69" s="81"/>
      <c r="K69" s="81"/>
      <c r="L69" s="106"/>
      <c r="M69" s="81"/>
      <c r="N69" s="81"/>
      <c r="O69" s="81"/>
      <c r="P69" s="81"/>
      <c r="Q69" s="81"/>
    </row>
    <row r="70" spans="4:17" s="7" customFormat="1">
      <c r="D70" s="12"/>
      <c r="E70" s="12"/>
      <c r="F70" s="12"/>
      <c r="L70" s="103"/>
      <c r="N70" s="22"/>
      <c r="O70" s="22"/>
      <c r="P70" s="22"/>
      <c r="Q70" s="15"/>
    </row>
    <row r="71" spans="4:17" s="7" customFormat="1">
      <c r="D71" s="20"/>
      <c r="E71" s="20"/>
      <c r="F71" s="20" t="s">
        <v>182</v>
      </c>
      <c r="G71" s="11" t="s">
        <v>212</v>
      </c>
      <c r="H71" s="20"/>
      <c r="I71" s="11"/>
      <c r="J71" s="112" t="s">
        <v>470</v>
      </c>
      <c r="K71" s="20" t="s">
        <v>245</v>
      </c>
      <c r="L71" s="26" t="s">
        <v>460</v>
      </c>
      <c r="M71" s="26" t="s">
        <v>3146</v>
      </c>
      <c r="N71" s="13" t="s">
        <v>196</v>
      </c>
      <c r="O71" s="13" t="s">
        <v>2991</v>
      </c>
      <c r="P71" s="13" t="s">
        <v>1374</v>
      </c>
      <c r="Q71" s="15" t="s">
        <v>185</v>
      </c>
    </row>
    <row r="72" spans="4:17" s="7" customFormat="1">
      <c r="D72" s="20"/>
      <c r="E72" s="20"/>
      <c r="F72" s="20" t="s">
        <v>182</v>
      </c>
      <c r="G72" s="11" t="s">
        <v>212</v>
      </c>
      <c r="H72" s="20"/>
      <c r="I72" s="11"/>
      <c r="J72" s="112" t="s">
        <v>470</v>
      </c>
      <c r="K72" s="20" t="s">
        <v>245</v>
      </c>
      <c r="L72" s="26" t="s">
        <v>1605</v>
      </c>
      <c r="M72" s="26" t="s">
        <v>485</v>
      </c>
      <c r="N72" s="23" t="s">
        <v>196</v>
      </c>
      <c r="O72" s="23" t="s">
        <v>2991</v>
      </c>
      <c r="P72" s="13" t="s">
        <v>1374</v>
      </c>
      <c r="Q72" s="15" t="s">
        <v>185</v>
      </c>
    </row>
    <row r="73" spans="4:17" s="7" customFormat="1">
      <c r="D73" s="12"/>
      <c r="E73" s="12"/>
      <c r="F73" s="12"/>
      <c r="L73" s="103"/>
      <c r="N73" s="22"/>
      <c r="O73" s="22"/>
      <c r="P73" s="22"/>
      <c r="Q73" s="15"/>
    </row>
    <row r="74" spans="4:17" s="7" customFormat="1" ht="14.25" customHeight="1">
      <c r="D74" s="80" t="s">
        <v>3227</v>
      </c>
      <c r="E74" s="81"/>
      <c r="F74" s="81"/>
      <c r="G74" s="81"/>
      <c r="H74" s="81"/>
      <c r="I74" s="81"/>
      <c r="J74" s="81"/>
      <c r="K74" s="81"/>
      <c r="L74" s="106"/>
      <c r="M74" s="81"/>
      <c r="N74" s="81"/>
      <c r="O74" s="81"/>
      <c r="P74" s="81"/>
      <c r="Q74" s="81"/>
    </row>
    <row r="75" spans="4:17" s="7" customFormat="1">
      <c r="D75" s="12"/>
      <c r="E75" s="12"/>
      <c r="F75" s="12"/>
      <c r="L75" s="103"/>
      <c r="N75" s="22"/>
      <c r="O75" s="22"/>
      <c r="P75" s="22"/>
      <c r="Q75" s="15"/>
    </row>
    <row r="76" spans="4:17" s="7" customFormat="1">
      <c r="D76" s="20"/>
      <c r="E76" s="20"/>
      <c r="F76" s="20" t="s">
        <v>182</v>
      </c>
      <c r="G76" s="11" t="s">
        <v>466</v>
      </c>
      <c r="H76" s="20"/>
      <c r="I76" s="11"/>
      <c r="J76" s="112" t="s">
        <v>470</v>
      </c>
      <c r="K76" s="20" t="s">
        <v>245</v>
      </c>
      <c r="L76" s="26" t="s">
        <v>446</v>
      </c>
      <c r="M76" s="26" t="s">
        <v>481</v>
      </c>
      <c r="N76" s="13" t="s">
        <v>196</v>
      </c>
      <c r="O76" s="13" t="s">
        <v>2991</v>
      </c>
      <c r="P76" s="13" t="s">
        <v>1374</v>
      </c>
      <c r="Q76" s="15" t="s">
        <v>185</v>
      </c>
    </row>
    <row r="77" spans="4:17" s="7" customFormat="1">
      <c r="D77" s="20"/>
      <c r="E77" s="20"/>
      <c r="F77" s="20" t="s">
        <v>182</v>
      </c>
      <c r="G77" s="11" t="s">
        <v>466</v>
      </c>
      <c r="H77" s="20"/>
      <c r="I77" s="11"/>
      <c r="J77" s="112" t="s">
        <v>470</v>
      </c>
      <c r="K77" s="20" t="s">
        <v>245</v>
      </c>
      <c r="L77" s="26" t="s">
        <v>452</v>
      </c>
      <c r="M77" s="26" t="s">
        <v>3136</v>
      </c>
      <c r="N77" s="23" t="s">
        <v>196</v>
      </c>
      <c r="O77" s="23" t="s">
        <v>2991</v>
      </c>
      <c r="P77" s="13" t="s">
        <v>1374</v>
      </c>
      <c r="Q77" s="15" t="s">
        <v>185</v>
      </c>
    </row>
    <row r="78" spans="4:17" s="7" customFormat="1">
      <c r="D78" s="20"/>
      <c r="E78" s="20"/>
      <c r="F78" s="20" t="s">
        <v>182</v>
      </c>
      <c r="G78" s="11" t="s">
        <v>466</v>
      </c>
      <c r="H78" s="20"/>
      <c r="I78" s="11"/>
      <c r="J78" s="112" t="s">
        <v>470</v>
      </c>
      <c r="K78" s="20" t="s">
        <v>245</v>
      </c>
      <c r="L78" s="26" t="s">
        <v>456</v>
      </c>
      <c r="M78" s="26" t="s">
        <v>3137</v>
      </c>
      <c r="N78" s="23" t="s">
        <v>196</v>
      </c>
      <c r="O78" s="23" t="s">
        <v>2991</v>
      </c>
      <c r="P78" s="13" t="s">
        <v>1374</v>
      </c>
      <c r="Q78" s="15" t="s">
        <v>185</v>
      </c>
    </row>
    <row r="79" spans="4:17" s="7" customFormat="1">
      <c r="D79" s="20"/>
      <c r="E79" s="20"/>
      <c r="F79" s="20" t="s">
        <v>182</v>
      </c>
      <c r="G79" s="11" t="s">
        <v>466</v>
      </c>
      <c r="H79" s="20"/>
      <c r="I79" s="11"/>
      <c r="J79" s="112" t="s">
        <v>470</v>
      </c>
      <c r="K79" s="20" t="s">
        <v>245</v>
      </c>
      <c r="L79" s="26" t="s">
        <v>460</v>
      </c>
      <c r="M79" s="26" t="s">
        <v>3146</v>
      </c>
      <c r="N79" s="23" t="s">
        <v>196</v>
      </c>
      <c r="O79" s="23" t="s">
        <v>2991</v>
      </c>
      <c r="P79" s="13" t="s">
        <v>1374</v>
      </c>
      <c r="Q79" s="15" t="s">
        <v>185</v>
      </c>
    </row>
    <row r="80" spans="4:17" s="7" customFormat="1">
      <c r="D80" s="20"/>
      <c r="E80" s="20"/>
      <c r="F80" s="20" t="s">
        <v>182</v>
      </c>
      <c r="G80" s="11" t="s">
        <v>466</v>
      </c>
      <c r="H80" s="20"/>
      <c r="I80" s="11"/>
      <c r="J80" s="112" t="s">
        <v>470</v>
      </c>
      <c r="K80" s="20" t="s">
        <v>245</v>
      </c>
      <c r="L80" s="26" t="s">
        <v>1605</v>
      </c>
      <c r="M80" s="26" t="s">
        <v>485</v>
      </c>
      <c r="N80" s="23" t="s">
        <v>196</v>
      </c>
      <c r="O80" s="23" t="s">
        <v>2991</v>
      </c>
      <c r="P80" s="13" t="s">
        <v>1374</v>
      </c>
      <c r="Q80" s="15" t="s">
        <v>185</v>
      </c>
    </row>
    <row r="82" spans="2:17" s="7" customFormat="1" ht="14.25" customHeight="1">
      <c r="B82" s="12"/>
      <c r="C82" s="12"/>
      <c r="D82" s="80" t="s">
        <v>3228</v>
      </c>
      <c r="E82" s="81"/>
      <c r="F82" s="81"/>
      <c r="G82" s="81"/>
      <c r="H82" s="81"/>
      <c r="I82" s="81"/>
      <c r="J82" s="81"/>
      <c r="K82" s="81"/>
      <c r="L82" s="106"/>
      <c r="M82" s="81"/>
      <c r="N82" s="81"/>
      <c r="O82" s="81"/>
      <c r="P82" s="81"/>
      <c r="Q82" s="81"/>
    </row>
    <row r="83" spans="2:17" s="7" customFormat="1">
      <c r="B83" s="12"/>
      <c r="C83" s="12"/>
      <c r="D83" s="12"/>
      <c r="E83" s="12"/>
      <c r="F83" s="12"/>
      <c r="L83" s="103"/>
      <c r="N83" s="22"/>
      <c r="O83" s="22"/>
      <c r="P83" s="22"/>
      <c r="Q83" s="15"/>
    </row>
    <row r="84" spans="2:17" s="7" customFormat="1">
      <c r="B84" s="13"/>
      <c r="C84" s="13"/>
      <c r="D84" s="20"/>
      <c r="E84" s="20"/>
      <c r="F84" s="20" t="s">
        <v>182</v>
      </c>
      <c r="G84" s="11" t="s">
        <v>216</v>
      </c>
      <c r="H84" s="20"/>
      <c r="I84" s="112" t="s">
        <v>436</v>
      </c>
      <c r="J84" s="112" t="s">
        <v>470</v>
      </c>
      <c r="K84" s="20" t="s">
        <v>245</v>
      </c>
      <c r="L84" s="26" t="s">
        <v>446</v>
      </c>
      <c r="M84" s="26" t="s">
        <v>481</v>
      </c>
      <c r="N84" s="13" t="s">
        <v>196</v>
      </c>
      <c r="O84" s="13" t="s">
        <v>2991</v>
      </c>
      <c r="P84" s="13" t="s">
        <v>1374</v>
      </c>
      <c r="Q84" s="15" t="s">
        <v>185</v>
      </c>
    </row>
    <row r="85" spans="2:17" s="7" customFormat="1">
      <c r="B85" s="12"/>
      <c r="C85" s="12"/>
      <c r="D85" s="20"/>
      <c r="E85" s="20"/>
      <c r="F85" s="20" t="s">
        <v>182</v>
      </c>
      <c r="G85" s="11" t="s">
        <v>216</v>
      </c>
      <c r="H85" s="20"/>
      <c r="I85" s="112" t="s">
        <v>436</v>
      </c>
      <c r="J85" s="112" t="s">
        <v>470</v>
      </c>
      <c r="K85" s="20" t="s">
        <v>245</v>
      </c>
      <c r="L85" s="26" t="s">
        <v>452</v>
      </c>
      <c r="M85" s="26" t="s">
        <v>3136</v>
      </c>
      <c r="N85" s="23" t="s">
        <v>196</v>
      </c>
      <c r="O85" s="23" t="s">
        <v>2991</v>
      </c>
      <c r="P85" s="13" t="s">
        <v>1374</v>
      </c>
      <c r="Q85" s="15" t="s">
        <v>185</v>
      </c>
    </row>
    <row r="86" spans="2:17" s="7" customFormat="1">
      <c r="B86" s="12"/>
      <c r="C86" s="12"/>
      <c r="D86" s="20"/>
      <c r="E86" s="20"/>
      <c r="F86" s="20" t="s">
        <v>182</v>
      </c>
      <c r="G86" s="11" t="s">
        <v>216</v>
      </c>
      <c r="H86" s="20"/>
      <c r="I86" s="112" t="s">
        <v>436</v>
      </c>
      <c r="J86" s="112" t="s">
        <v>470</v>
      </c>
      <c r="K86" s="20" t="s">
        <v>245</v>
      </c>
      <c r="L86" s="26" t="s">
        <v>456</v>
      </c>
      <c r="M86" s="26" t="s">
        <v>3137</v>
      </c>
      <c r="N86" s="23" t="s">
        <v>196</v>
      </c>
      <c r="O86" s="23" t="s">
        <v>2991</v>
      </c>
      <c r="P86" s="13" t="s">
        <v>1374</v>
      </c>
      <c r="Q86" s="15" t="s">
        <v>185</v>
      </c>
    </row>
    <row r="87" spans="2:17" s="7" customFormat="1">
      <c r="B87" s="12"/>
      <c r="C87" s="12"/>
      <c r="D87" s="20"/>
      <c r="E87" s="20"/>
      <c r="F87" s="20" t="s">
        <v>182</v>
      </c>
      <c r="G87" s="11" t="s">
        <v>216</v>
      </c>
      <c r="H87" s="20"/>
      <c r="I87" s="112" t="s">
        <v>436</v>
      </c>
      <c r="J87" s="112" t="s">
        <v>470</v>
      </c>
      <c r="K87" s="20" t="s">
        <v>245</v>
      </c>
      <c r="L87" s="26" t="s">
        <v>460</v>
      </c>
      <c r="M87" s="26" t="s">
        <v>3146</v>
      </c>
      <c r="N87" s="23" t="s">
        <v>196</v>
      </c>
      <c r="O87" s="23" t="s">
        <v>2991</v>
      </c>
      <c r="P87" s="13" t="s">
        <v>1374</v>
      </c>
      <c r="Q87" s="15" t="s">
        <v>185</v>
      </c>
    </row>
    <row r="88" spans="2:17" s="7" customFormat="1">
      <c r="B88" s="12"/>
      <c r="C88" s="12"/>
      <c r="D88" s="20"/>
      <c r="E88" s="20"/>
      <c r="F88" s="20" t="s">
        <v>182</v>
      </c>
      <c r="G88" s="11" t="s">
        <v>216</v>
      </c>
      <c r="H88" s="20"/>
      <c r="I88" s="112" t="s">
        <v>436</v>
      </c>
      <c r="J88" s="112" t="s">
        <v>470</v>
      </c>
      <c r="K88" s="20" t="s">
        <v>245</v>
      </c>
      <c r="L88" s="26" t="s">
        <v>1605</v>
      </c>
      <c r="M88" s="26" t="s">
        <v>485</v>
      </c>
      <c r="N88" s="23" t="s">
        <v>196</v>
      </c>
      <c r="O88" s="23" t="s">
        <v>2991</v>
      </c>
      <c r="P88" s="13" t="s">
        <v>1374</v>
      </c>
      <c r="Q88" s="15" t="s">
        <v>185</v>
      </c>
    </row>
    <row r="89" spans="2:17" s="7" customFormat="1">
      <c r="B89" s="11"/>
      <c r="C89" s="11"/>
      <c r="D89" s="11"/>
      <c r="E89" s="11"/>
      <c r="F89" s="11"/>
      <c r="G89" s="11"/>
      <c r="H89" s="11"/>
      <c r="I89" s="11"/>
      <c r="J89" s="11"/>
      <c r="K89" s="11"/>
      <c r="L89" s="11"/>
      <c r="M89" s="11"/>
      <c r="N89" s="11"/>
      <c r="O89" s="11"/>
      <c r="P89" s="11"/>
      <c r="Q89" s="11"/>
    </row>
    <row r="90" spans="2:17" s="7" customFormat="1" ht="18">
      <c r="B90" s="28" t="s">
        <v>2600</v>
      </c>
      <c r="C90" s="27"/>
      <c r="D90" s="27"/>
      <c r="E90" s="27"/>
      <c r="F90" s="27"/>
      <c r="G90" s="27"/>
      <c r="H90" s="27"/>
      <c r="I90" s="27"/>
      <c r="J90" s="27"/>
      <c r="K90" s="27"/>
      <c r="L90" s="27"/>
      <c r="M90" s="27"/>
      <c r="N90" s="27"/>
      <c r="O90" s="27"/>
      <c r="P90" s="27"/>
      <c r="Q90" s="27"/>
    </row>
    <row r="91" spans="2:17" s="7" customFormat="1">
      <c r="B91" s="11"/>
      <c r="C91" s="11"/>
      <c r="D91" s="11"/>
      <c r="E91" s="11"/>
      <c r="F91" s="11"/>
      <c r="G91" s="11"/>
      <c r="H91" s="11"/>
      <c r="I91" s="11"/>
      <c r="J91" s="11"/>
      <c r="K91" s="11"/>
      <c r="L91" s="11"/>
      <c r="M91" s="11"/>
      <c r="N91" s="11"/>
      <c r="O91" s="11"/>
      <c r="P91" s="11"/>
      <c r="Q91" s="11"/>
    </row>
    <row r="92" spans="2:17" s="7" customFormat="1">
      <c r="B92" s="12"/>
      <c r="C92" s="34" t="s">
        <v>3225</v>
      </c>
      <c r="D92" s="34"/>
      <c r="E92" s="33"/>
      <c r="F92" s="33"/>
      <c r="G92" s="33"/>
      <c r="H92" s="33"/>
      <c r="I92" s="33"/>
      <c r="J92" s="33"/>
      <c r="K92" s="33"/>
      <c r="L92" s="104"/>
      <c r="M92" s="33"/>
      <c r="N92" s="33"/>
      <c r="O92" s="33"/>
      <c r="P92" s="33"/>
      <c r="Q92" s="33"/>
    </row>
    <row r="93" spans="2:17" s="7" customFormat="1">
      <c r="B93" s="12"/>
      <c r="C93" s="12"/>
      <c r="D93" s="12"/>
      <c r="E93" s="12"/>
      <c r="F93" s="12"/>
      <c r="L93" s="103"/>
      <c r="N93" s="22"/>
      <c r="O93" s="22"/>
      <c r="P93" s="22"/>
      <c r="Q93" s="15"/>
    </row>
    <row r="94" spans="2:17" s="7" customFormat="1" ht="14.25" customHeight="1">
      <c r="B94" s="12"/>
      <c r="C94" s="12"/>
      <c r="D94" s="80" t="s">
        <v>195</v>
      </c>
      <c r="E94" s="81"/>
      <c r="F94" s="81"/>
      <c r="G94" s="81"/>
      <c r="H94" s="81"/>
      <c r="I94" s="81"/>
      <c r="J94" s="81"/>
      <c r="K94" s="81"/>
      <c r="L94" s="106"/>
      <c r="M94" s="81"/>
      <c r="N94" s="81"/>
      <c r="O94" s="81"/>
      <c r="P94" s="81"/>
      <c r="Q94" s="81"/>
    </row>
    <row r="95" spans="2:17" s="7" customFormat="1">
      <c r="B95" s="12"/>
      <c r="C95" s="12"/>
      <c r="D95" s="12"/>
      <c r="E95" s="12"/>
      <c r="F95" s="12"/>
      <c r="L95" s="103"/>
      <c r="N95" s="22"/>
      <c r="O95" s="22"/>
      <c r="P95" s="22"/>
      <c r="Q95" s="15"/>
    </row>
    <row r="96" spans="2:17" s="7" customFormat="1">
      <c r="B96" s="13"/>
      <c r="C96" s="13"/>
      <c r="D96" s="20"/>
      <c r="E96" s="20"/>
      <c r="F96" s="20" t="s">
        <v>182</v>
      </c>
      <c r="G96" s="11" t="s">
        <v>195</v>
      </c>
      <c r="H96" s="20"/>
      <c r="I96" s="11"/>
      <c r="J96" s="112" t="s">
        <v>470</v>
      </c>
      <c r="K96" s="20" t="s">
        <v>245</v>
      </c>
      <c r="L96" s="26" t="s">
        <v>446</v>
      </c>
      <c r="M96" s="26" t="s">
        <v>481</v>
      </c>
      <c r="N96" s="13" t="s">
        <v>196</v>
      </c>
      <c r="O96" s="13" t="s">
        <v>2991</v>
      </c>
      <c r="P96" s="13"/>
      <c r="Q96" s="15" t="s">
        <v>207</v>
      </c>
    </row>
    <row r="97" spans="4:17" s="7" customFormat="1">
      <c r="D97" s="20"/>
      <c r="E97" s="20"/>
      <c r="F97" s="20" t="s">
        <v>182</v>
      </c>
      <c r="G97" s="11" t="s">
        <v>195</v>
      </c>
      <c r="H97" s="20"/>
      <c r="I97" s="11"/>
      <c r="J97" s="112" t="s">
        <v>470</v>
      </c>
      <c r="K97" s="20" t="s">
        <v>245</v>
      </c>
      <c r="L97" s="26" t="s">
        <v>452</v>
      </c>
      <c r="M97" s="26" t="s">
        <v>3136</v>
      </c>
      <c r="N97" s="23" t="s">
        <v>196</v>
      </c>
      <c r="O97" s="23" t="s">
        <v>2991</v>
      </c>
      <c r="P97" s="23"/>
      <c r="Q97" s="15" t="s">
        <v>207</v>
      </c>
    </row>
    <row r="98" spans="4:17" s="7" customFormat="1">
      <c r="D98" s="20"/>
      <c r="E98" s="20"/>
      <c r="F98" s="20" t="s">
        <v>182</v>
      </c>
      <c r="G98" s="11" t="s">
        <v>195</v>
      </c>
      <c r="H98" s="20"/>
      <c r="I98" s="11"/>
      <c r="J98" s="112" t="s">
        <v>470</v>
      </c>
      <c r="K98" s="20" t="s">
        <v>245</v>
      </c>
      <c r="L98" s="26" t="s">
        <v>456</v>
      </c>
      <c r="M98" s="26" t="s">
        <v>3137</v>
      </c>
      <c r="N98" s="23" t="s">
        <v>196</v>
      </c>
      <c r="O98" s="23" t="s">
        <v>2991</v>
      </c>
      <c r="P98" s="23"/>
      <c r="Q98" s="15" t="s">
        <v>207</v>
      </c>
    </row>
    <row r="99" spans="4:17" s="7" customFormat="1">
      <c r="D99" s="12"/>
      <c r="E99" s="12"/>
      <c r="F99" s="12"/>
      <c r="L99" s="103"/>
      <c r="N99" s="22"/>
      <c r="O99" s="22"/>
      <c r="P99" s="22"/>
      <c r="Q99" s="15"/>
    </row>
    <row r="100" spans="4:17" s="7" customFormat="1" ht="14.25" customHeight="1">
      <c r="D100" s="80" t="s">
        <v>205</v>
      </c>
      <c r="E100" s="81"/>
      <c r="F100" s="81"/>
      <c r="G100" s="81"/>
      <c r="H100" s="81"/>
      <c r="I100" s="81"/>
      <c r="J100" s="81"/>
      <c r="K100" s="81"/>
      <c r="L100" s="106"/>
      <c r="M100" s="81"/>
      <c r="N100" s="81"/>
      <c r="O100" s="81"/>
      <c r="P100" s="81"/>
      <c r="Q100" s="81"/>
    </row>
    <row r="101" spans="4:17" s="7" customFormat="1">
      <c r="D101" s="12"/>
      <c r="E101" s="12"/>
      <c r="F101" s="12"/>
      <c r="L101" s="103"/>
      <c r="N101" s="22"/>
      <c r="O101" s="22"/>
      <c r="P101" s="22"/>
      <c r="Q101" s="15"/>
    </row>
    <row r="102" spans="4:17" s="7" customFormat="1">
      <c r="D102" s="20"/>
      <c r="E102" s="20"/>
      <c r="F102" s="20" t="s">
        <v>182</v>
      </c>
      <c r="G102" s="11" t="s">
        <v>205</v>
      </c>
      <c r="H102" s="20"/>
      <c r="I102" s="11"/>
      <c r="J102" s="112" t="s">
        <v>470</v>
      </c>
      <c r="K102" s="20" t="s">
        <v>245</v>
      </c>
      <c r="L102" s="26" t="s">
        <v>446</v>
      </c>
      <c r="M102" s="26" t="s">
        <v>481</v>
      </c>
      <c r="N102" s="13" t="s">
        <v>196</v>
      </c>
      <c r="O102" s="13" t="s">
        <v>2991</v>
      </c>
      <c r="P102" s="13"/>
      <c r="Q102" s="15" t="s">
        <v>207</v>
      </c>
    </row>
    <row r="103" spans="4:17" s="7" customFormat="1">
      <c r="D103" s="20"/>
      <c r="E103" s="20"/>
      <c r="F103" s="20" t="s">
        <v>182</v>
      </c>
      <c r="G103" s="11" t="s">
        <v>205</v>
      </c>
      <c r="H103" s="20"/>
      <c r="I103" s="11"/>
      <c r="J103" s="112" t="s">
        <v>470</v>
      </c>
      <c r="K103" s="20" t="s">
        <v>245</v>
      </c>
      <c r="L103" s="26" t="s">
        <v>452</v>
      </c>
      <c r="M103" s="26" t="s">
        <v>3136</v>
      </c>
      <c r="N103" s="23" t="s">
        <v>196</v>
      </c>
      <c r="O103" s="23" t="s">
        <v>2991</v>
      </c>
      <c r="P103" s="23"/>
      <c r="Q103" s="15" t="s">
        <v>207</v>
      </c>
    </row>
    <row r="104" spans="4:17" s="7" customFormat="1">
      <c r="D104" s="20"/>
      <c r="E104" s="20"/>
      <c r="F104" s="20" t="s">
        <v>182</v>
      </c>
      <c r="G104" s="11" t="s">
        <v>205</v>
      </c>
      <c r="H104" s="20"/>
      <c r="I104" s="11"/>
      <c r="J104" s="112" t="s">
        <v>470</v>
      </c>
      <c r="K104" s="20" t="s">
        <v>245</v>
      </c>
      <c r="L104" s="26" t="s">
        <v>456</v>
      </c>
      <c r="M104" s="26" t="s">
        <v>3137</v>
      </c>
      <c r="N104" s="23" t="s">
        <v>196</v>
      </c>
      <c r="O104" s="23" t="s">
        <v>2991</v>
      </c>
      <c r="P104" s="23"/>
      <c r="Q104" s="15" t="s">
        <v>207</v>
      </c>
    </row>
    <row r="105" spans="4:17" s="7" customFormat="1">
      <c r="D105" s="12"/>
      <c r="E105" s="12"/>
      <c r="F105" s="12"/>
      <c r="L105" s="103"/>
      <c r="N105" s="22"/>
      <c r="O105" s="22"/>
      <c r="P105" s="22"/>
      <c r="Q105" s="15"/>
    </row>
    <row r="106" spans="4:17" s="7" customFormat="1" ht="14.25" customHeight="1">
      <c r="D106" s="80" t="s">
        <v>212</v>
      </c>
      <c r="E106" s="81"/>
      <c r="F106" s="81"/>
      <c r="G106" s="81"/>
      <c r="H106" s="81"/>
      <c r="I106" s="81"/>
      <c r="J106" s="81"/>
      <c r="K106" s="81"/>
      <c r="L106" s="106"/>
      <c r="M106" s="81"/>
      <c r="N106" s="81"/>
      <c r="O106" s="81"/>
      <c r="P106" s="81"/>
      <c r="Q106" s="81"/>
    </row>
    <row r="107" spans="4:17" s="7" customFormat="1">
      <c r="D107" s="12"/>
      <c r="E107" s="12"/>
      <c r="F107" s="12"/>
      <c r="L107" s="103"/>
      <c r="N107" s="22"/>
      <c r="O107" s="22"/>
      <c r="P107" s="22"/>
      <c r="Q107" s="15"/>
    </row>
    <row r="108" spans="4:17" s="7" customFormat="1">
      <c r="D108" s="20"/>
      <c r="E108" s="20"/>
      <c r="F108" s="20" t="s">
        <v>182</v>
      </c>
      <c r="G108" s="11" t="s">
        <v>212</v>
      </c>
      <c r="H108" s="20"/>
      <c r="I108" s="11"/>
      <c r="J108" s="112" t="s">
        <v>470</v>
      </c>
      <c r="K108" s="20" t="s">
        <v>245</v>
      </c>
      <c r="L108" s="26" t="s">
        <v>460</v>
      </c>
      <c r="M108" s="26" t="s">
        <v>3146</v>
      </c>
      <c r="N108" s="13" t="s">
        <v>196</v>
      </c>
      <c r="O108" s="13" t="s">
        <v>2991</v>
      </c>
      <c r="P108" s="13"/>
      <c r="Q108" s="15" t="s">
        <v>207</v>
      </c>
    </row>
    <row r="109" spans="4:17" s="7" customFormat="1">
      <c r="D109" s="20"/>
      <c r="E109" s="20"/>
      <c r="F109" s="20" t="s">
        <v>182</v>
      </c>
      <c r="G109" s="11" t="s">
        <v>212</v>
      </c>
      <c r="H109" s="20"/>
      <c r="I109" s="11"/>
      <c r="J109" s="112" t="s">
        <v>470</v>
      </c>
      <c r="K109" s="20" t="s">
        <v>245</v>
      </c>
      <c r="L109" s="26" t="s">
        <v>1605</v>
      </c>
      <c r="M109" s="26" t="s">
        <v>485</v>
      </c>
      <c r="N109" s="23" t="s">
        <v>196</v>
      </c>
      <c r="O109" s="23" t="s">
        <v>2991</v>
      </c>
      <c r="P109" s="23"/>
      <c r="Q109" s="15" t="s">
        <v>207</v>
      </c>
    </row>
    <row r="110" spans="4:17" s="7" customFormat="1">
      <c r="D110" s="12"/>
      <c r="E110" s="12"/>
      <c r="F110" s="12"/>
      <c r="L110" s="103"/>
      <c r="N110" s="22"/>
      <c r="O110" s="22"/>
      <c r="P110" s="22"/>
      <c r="Q110" s="15"/>
    </row>
    <row r="111" spans="4:17" s="7" customFormat="1" ht="14.25" customHeight="1">
      <c r="D111" s="80" t="s">
        <v>3227</v>
      </c>
      <c r="E111" s="81"/>
      <c r="F111" s="81"/>
      <c r="G111" s="81"/>
      <c r="H111" s="81"/>
      <c r="I111" s="81"/>
      <c r="J111" s="81"/>
      <c r="K111" s="81"/>
      <c r="L111" s="106"/>
      <c r="M111" s="81"/>
      <c r="N111" s="81"/>
      <c r="O111" s="81"/>
      <c r="P111" s="81"/>
      <c r="Q111" s="81"/>
    </row>
    <row r="113" spans="3:17" s="7" customFormat="1">
      <c r="C113" s="13"/>
      <c r="D113" s="20"/>
      <c r="E113" s="20"/>
      <c r="F113" s="20" t="s">
        <v>182</v>
      </c>
      <c r="G113" s="11" t="s">
        <v>466</v>
      </c>
      <c r="H113" s="20"/>
      <c r="I113" s="11"/>
      <c r="J113" s="112" t="s">
        <v>470</v>
      </c>
      <c r="K113" s="20" t="s">
        <v>245</v>
      </c>
      <c r="L113" s="26" t="s">
        <v>446</v>
      </c>
      <c r="M113" s="26" t="s">
        <v>481</v>
      </c>
      <c r="N113" s="13" t="s">
        <v>196</v>
      </c>
      <c r="O113" s="13" t="s">
        <v>2991</v>
      </c>
      <c r="P113" s="13"/>
      <c r="Q113" s="15" t="s">
        <v>207</v>
      </c>
    </row>
    <row r="114" spans="3:17" s="7" customFormat="1">
      <c r="C114" s="12"/>
      <c r="D114" s="20"/>
      <c r="E114" s="20"/>
      <c r="F114" s="20" t="s">
        <v>182</v>
      </c>
      <c r="G114" s="11" t="s">
        <v>466</v>
      </c>
      <c r="H114" s="20"/>
      <c r="I114" s="11"/>
      <c r="J114" s="112" t="s">
        <v>470</v>
      </c>
      <c r="K114" s="20" t="s">
        <v>245</v>
      </c>
      <c r="L114" s="26" t="s">
        <v>452</v>
      </c>
      <c r="M114" s="26" t="s">
        <v>3136</v>
      </c>
      <c r="N114" s="23" t="s">
        <v>196</v>
      </c>
      <c r="O114" s="23" t="s">
        <v>2991</v>
      </c>
      <c r="P114" s="23"/>
      <c r="Q114" s="15" t="s">
        <v>207</v>
      </c>
    </row>
    <row r="115" spans="3:17" s="7" customFormat="1">
      <c r="C115" s="12"/>
      <c r="D115" s="20"/>
      <c r="E115" s="20"/>
      <c r="F115" s="20" t="s">
        <v>182</v>
      </c>
      <c r="G115" s="11" t="s">
        <v>466</v>
      </c>
      <c r="H115" s="20"/>
      <c r="I115" s="11"/>
      <c r="J115" s="112" t="s">
        <v>470</v>
      </c>
      <c r="K115" s="20" t="s">
        <v>245</v>
      </c>
      <c r="L115" s="26" t="s">
        <v>456</v>
      </c>
      <c r="M115" s="26" t="s">
        <v>3137</v>
      </c>
      <c r="N115" s="23" t="s">
        <v>196</v>
      </c>
      <c r="O115" s="23" t="s">
        <v>2991</v>
      </c>
      <c r="P115" s="23"/>
      <c r="Q115" s="15" t="s">
        <v>207</v>
      </c>
    </row>
    <row r="116" spans="3:17" s="7" customFormat="1">
      <c r="C116" s="12"/>
      <c r="D116" s="20"/>
      <c r="E116" s="20"/>
      <c r="F116" s="20" t="s">
        <v>182</v>
      </c>
      <c r="G116" s="11" t="s">
        <v>466</v>
      </c>
      <c r="H116" s="20"/>
      <c r="I116" s="11"/>
      <c r="J116" s="112" t="s">
        <v>470</v>
      </c>
      <c r="K116" s="20" t="s">
        <v>245</v>
      </c>
      <c r="L116" s="26" t="s">
        <v>460</v>
      </c>
      <c r="M116" s="26" t="s">
        <v>3146</v>
      </c>
      <c r="N116" s="23" t="s">
        <v>196</v>
      </c>
      <c r="O116" s="23" t="s">
        <v>2991</v>
      </c>
      <c r="P116" s="23"/>
      <c r="Q116" s="15" t="s">
        <v>207</v>
      </c>
    </row>
    <row r="117" spans="3:17" s="7" customFormat="1">
      <c r="C117" s="12"/>
      <c r="D117" s="20"/>
      <c r="E117" s="20"/>
      <c r="F117" s="20" t="s">
        <v>182</v>
      </c>
      <c r="G117" s="11" t="s">
        <v>466</v>
      </c>
      <c r="H117" s="20"/>
      <c r="I117" s="11"/>
      <c r="J117" s="112" t="s">
        <v>470</v>
      </c>
      <c r="K117" s="20" t="s">
        <v>245</v>
      </c>
      <c r="L117" s="26" t="s">
        <v>1605</v>
      </c>
      <c r="M117" s="26" t="s">
        <v>485</v>
      </c>
      <c r="N117" s="23" t="s">
        <v>196</v>
      </c>
      <c r="O117" s="23" t="s">
        <v>2991</v>
      </c>
      <c r="P117" s="23"/>
      <c r="Q117" s="15" t="s">
        <v>207</v>
      </c>
    </row>
    <row r="118" spans="3:17" s="7" customFormat="1">
      <c r="C118" s="12"/>
      <c r="D118" s="12"/>
      <c r="E118" s="12"/>
      <c r="F118" s="12"/>
      <c r="L118" s="103"/>
      <c r="N118" s="22"/>
      <c r="O118" s="22"/>
      <c r="P118" s="22"/>
      <c r="Q118" s="15"/>
    </row>
    <row r="119" spans="3:17" s="7" customFormat="1" ht="14.25" customHeight="1">
      <c r="C119" s="12"/>
      <c r="D119" s="80" t="s">
        <v>3228</v>
      </c>
      <c r="E119" s="81"/>
      <c r="F119" s="81"/>
      <c r="G119" s="81"/>
      <c r="H119" s="81"/>
      <c r="I119" s="81"/>
      <c r="J119" s="81"/>
      <c r="K119" s="81"/>
      <c r="L119" s="106"/>
      <c r="M119" s="81"/>
      <c r="N119" s="81"/>
      <c r="O119" s="81"/>
      <c r="P119" s="81"/>
      <c r="Q119" s="81"/>
    </row>
    <row r="120" spans="3:17" s="7" customFormat="1">
      <c r="C120" s="12"/>
      <c r="D120" s="12"/>
      <c r="E120" s="12"/>
      <c r="F120" s="12"/>
      <c r="L120" s="103"/>
      <c r="N120" s="22"/>
      <c r="O120" s="22"/>
      <c r="P120" s="22"/>
      <c r="Q120" s="15"/>
    </row>
    <row r="121" spans="3:17" s="7" customFormat="1">
      <c r="C121" s="13"/>
      <c r="D121" s="20"/>
      <c r="E121" s="20"/>
      <c r="F121" s="20" t="s">
        <v>182</v>
      </c>
      <c r="G121" s="11" t="s">
        <v>216</v>
      </c>
      <c r="H121" s="20"/>
      <c r="I121" s="112" t="s">
        <v>436</v>
      </c>
      <c r="J121" s="112" t="s">
        <v>470</v>
      </c>
      <c r="K121" s="20" t="s">
        <v>245</v>
      </c>
      <c r="L121" s="26" t="s">
        <v>446</v>
      </c>
      <c r="M121" s="26" t="s">
        <v>481</v>
      </c>
      <c r="N121" s="13" t="s">
        <v>196</v>
      </c>
      <c r="O121" s="13" t="s">
        <v>2991</v>
      </c>
      <c r="P121" s="13"/>
      <c r="Q121" s="15" t="s">
        <v>207</v>
      </c>
    </row>
    <row r="122" spans="3:17" s="7" customFormat="1">
      <c r="C122" s="12"/>
      <c r="D122" s="20"/>
      <c r="E122" s="20"/>
      <c r="F122" s="20" t="s">
        <v>182</v>
      </c>
      <c r="G122" s="11" t="s">
        <v>216</v>
      </c>
      <c r="H122" s="20"/>
      <c r="I122" s="112" t="s">
        <v>436</v>
      </c>
      <c r="J122" s="112" t="s">
        <v>470</v>
      </c>
      <c r="K122" s="20" t="s">
        <v>245</v>
      </c>
      <c r="L122" s="26" t="s">
        <v>452</v>
      </c>
      <c r="M122" s="26" t="s">
        <v>3136</v>
      </c>
      <c r="N122" s="23" t="s">
        <v>196</v>
      </c>
      <c r="O122" s="23" t="s">
        <v>2991</v>
      </c>
      <c r="P122" s="23"/>
      <c r="Q122" s="15" t="s">
        <v>207</v>
      </c>
    </row>
    <row r="123" spans="3:17" s="7" customFormat="1">
      <c r="C123" s="12"/>
      <c r="D123" s="20"/>
      <c r="E123" s="20"/>
      <c r="F123" s="20" t="s">
        <v>182</v>
      </c>
      <c r="G123" s="11" t="s">
        <v>216</v>
      </c>
      <c r="H123" s="20"/>
      <c r="I123" s="112" t="s">
        <v>436</v>
      </c>
      <c r="J123" s="112" t="s">
        <v>470</v>
      </c>
      <c r="K123" s="20" t="s">
        <v>245</v>
      </c>
      <c r="L123" s="26" t="s">
        <v>456</v>
      </c>
      <c r="M123" s="26" t="s">
        <v>3137</v>
      </c>
      <c r="N123" s="23" t="s">
        <v>196</v>
      </c>
      <c r="O123" s="23" t="s">
        <v>2991</v>
      </c>
      <c r="P123" s="23"/>
      <c r="Q123" s="15" t="s">
        <v>207</v>
      </c>
    </row>
    <row r="124" spans="3:17" s="7" customFormat="1">
      <c r="C124" s="12"/>
      <c r="D124" s="20"/>
      <c r="E124" s="20"/>
      <c r="F124" s="20" t="s">
        <v>182</v>
      </c>
      <c r="G124" s="11" t="s">
        <v>216</v>
      </c>
      <c r="H124" s="20"/>
      <c r="I124" s="112" t="s">
        <v>436</v>
      </c>
      <c r="J124" s="112" t="s">
        <v>470</v>
      </c>
      <c r="K124" s="20" t="s">
        <v>245</v>
      </c>
      <c r="L124" s="26" t="s">
        <v>460</v>
      </c>
      <c r="M124" s="26" t="s">
        <v>3146</v>
      </c>
      <c r="N124" s="23" t="s">
        <v>196</v>
      </c>
      <c r="O124" s="23" t="s">
        <v>2991</v>
      </c>
      <c r="P124" s="23"/>
      <c r="Q124" s="15" t="s">
        <v>207</v>
      </c>
    </row>
    <row r="125" spans="3:17" s="7" customFormat="1">
      <c r="C125" s="12"/>
      <c r="D125" s="20"/>
      <c r="E125" s="20"/>
      <c r="F125" s="20" t="s">
        <v>182</v>
      </c>
      <c r="G125" s="11" t="s">
        <v>216</v>
      </c>
      <c r="H125" s="20"/>
      <c r="I125" s="112" t="s">
        <v>436</v>
      </c>
      <c r="J125" s="112" t="s">
        <v>470</v>
      </c>
      <c r="K125" s="20" t="s">
        <v>245</v>
      </c>
      <c r="L125" s="26" t="s">
        <v>1605</v>
      </c>
      <c r="M125" s="26" t="s">
        <v>485</v>
      </c>
      <c r="N125" s="23" t="s">
        <v>196</v>
      </c>
      <c r="O125" s="23" t="s">
        <v>2991</v>
      </c>
      <c r="P125" s="23"/>
      <c r="Q125" s="15" t="s">
        <v>207</v>
      </c>
    </row>
    <row r="126" spans="3:17" s="7" customFormat="1">
      <c r="C126" s="12"/>
      <c r="D126" s="20"/>
      <c r="E126" s="20"/>
      <c r="F126" s="20"/>
      <c r="G126" s="11"/>
      <c r="H126" s="20"/>
      <c r="I126" s="112"/>
      <c r="J126" s="112"/>
      <c r="K126" s="20"/>
      <c r="L126" s="26"/>
      <c r="M126" s="26"/>
      <c r="N126" s="23"/>
      <c r="O126" s="23"/>
      <c r="P126" s="23"/>
      <c r="Q126" s="15"/>
    </row>
    <row r="127" spans="3:17" s="7" customFormat="1">
      <c r="C127" s="34" t="s">
        <v>3226</v>
      </c>
      <c r="D127" s="34"/>
      <c r="E127" s="33"/>
      <c r="F127" s="33"/>
      <c r="G127" s="33"/>
      <c r="H127" s="33"/>
      <c r="I127" s="33"/>
      <c r="J127" s="33"/>
      <c r="K127" s="33"/>
      <c r="L127" s="104"/>
      <c r="M127" s="33"/>
      <c r="N127" s="33"/>
      <c r="O127" s="33"/>
      <c r="P127" s="33"/>
      <c r="Q127" s="33"/>
    </row>
    <row r="129" spans="4:17" s="7" customFormat="1" ht="14.25" customHeight="1">
      <c r="D129" s="80" t="s">
        <v>195</v>
      </c>
      <c r="E129" s="81"/>
      <c r="F129" s="81"/>
      <c r="G129" s="81"/>
      <c r="H129" s="81"/>
      <c r="I129" s="81"/>
      <c r="J129" s="81"/>
      <c r="K129" s="81"/>
      <c r="L129" s="106"/>
      <c r="M129" s="81"/>
      <c r="N129" s="81"/>
      <c r="O129" s="81"/>
      <c r="P129" s="81"/>
      <c r="Q129" s="81"/>
    </row>
    <row r="130" spans="4:17" s="7" customFormat="1">
      <c r="D130" s="12"/>
      <c r="E130" s="12"/>
      <c r="F130" s="12"/>
      <c r="L130" s="103"/>
      <c r="N130" s="22"/>
      <c r="O130" s="22"/>
      <c r="P130" s="22"/>
      <c r="Q130" s="15"/>
    </row>
    <row r="131" spans="4:17" s="7" customFormat="1">
      <c r="D131" s="20"/>
      <c r="E131" s="20"/>
      <c r="F131" s="20" t="s">
        <v>182</v>
      </c>
      <c r="G131" s="11" t="s">
        <v>195</v>
      </c>
      <c r="H131" s="20"/>
      <c r="I131" s="11"/>
      <c r="J131" s="112" t="s">
        <v>470</v>
      </c>
      <c r="K131" s="20" t="s">
        <v>245</v>
      </c>
      <c r="L131" s="26" t="s">
        <v>446</v>
      </c>
      <c r="M131" s="26" t="s">
        <v>481</v>
      </c>
      <c r="N131" s="13" t="s">
        <v>196</v>
      </c>
      <c r="O131" s="13" t="s">
        <v>2991</v>
      </c>
      <c r="P131" s="13"/>
      <c r="Q131" s="15" t="s">
        <v>207</v>
      </c>
    </row>
    <row r="132" spans="4:17" s="7" customFormat="1">
      <c r="D132" s="20"/>
      <c r="E132" s="20"/>
      <c r="F132" s="20" t="s">
        <v>182</v>
      </c>
      <c r="G132" s="11" t="s">
        <v>195</v>
      </c>
      <c r="H132" s="20"/>
      <c r="I132" s="11"/>
      <c r="J132" s="112" t="s">
        <v>470</v>
      </c>
      <c r="K132" s="20" t="s">
        <v>245</v>
      </c>
      <c r="L132" s="26" t="s">
        <v>452</v>
      </c>
      <c r="M132" s="26" t="s">
        <v>3136</v>
      </c>
      <c r="N132" s="23" t="s">
        <v>196</v>
      </c>
      <c r="O132" s="23" t="s">
        <v>2991</v>
      </c>
      <c r="P132" s="23"/>
      <c r="Q132" s="15" t="s">
        <v>207</v>
      </c>
    </row>
    <row r="133" spans="4:17" s="7" customFormat="1">
      <c r="D133" s="20"/>
      <c r="E133" s="20"/>
      <c r="F133" s="20" t="s">
        <v>182</v>
      </c>
      <c r="G133" s="11" t="s">
        <v>195</v>
      </c>
      <c r="H133" s="20"/>
      <c r="I133" s="11"/>
      <c r="J133" s="112" t="s">
        <v>470</v>
      </c>
      <c r="K133" s="20" t="s">
        <v>245</v>
      </c>
      <c r="L133" s="26" t="s">
        <v>456</v>
      </c>
      <c r="M133" s="26" t="s">
        <v>3137</v>
      </c>
      <c r="N133" s="23" t="s">
        <v>196</v>
      </c>
      <c r="O133" s="23" t="s">
        <v>2991</v>
      </c>
      <c r="P133" s="23"/>
      <c r="Q133" s="15" t="s">
        <v>207</v>
      </c>
    </row>
    <row r="134" spans="4:17" s="7" customFormat="1">
      <c r="D134" s="12"/>
      <c r="E134" s="12"/>
      <c r="F134" s="12"/>
      <c r="L134" s="103"/>
      <c r="N134" s="22"/>
      <c r="O134" s="22"/>
      <c r="P134" s="22"/>
      <c r="Q134" s="15"/>
    </row>
    <row r="135" spans="4:17" s="7" customFormat="1" ht="14.25" customHeight="1">
      <c r="D135" s="80" t="s">
        <v>205</v>
      </c>
      <c r="E135" s="81"/>
      <c r="F135" s="81"/>
      <c r="G135" s="81"/>
      <c r="H135" s="81"/>
      <c r="I135" s="81"/>
      <c r="J135" s="81"/>
      <c r="K135" s="81"/>
      <c r="L135" s="106"/>
      <c r="M135" s="81"/>
      <c r="N135" s="81"/>
      <c r="O135" s="81"/>
      <c r="P135" s="81"/>
      <c r="Q135" s="81"/>
    </row>
    <row r="136" spans="4:17" s="7" customFormat="1">
      <c r="D136" s="12"/>
      <c r="E136" s="12"/>
      <c r="F136" s="12"/>
      <c r="L136" s="103"/>
      <c r="N136" s="22"/>
      <c r="O136" s="22"/>
      <c r="P136" s="22"/>
      <c r="Q136" s="15"/>
    </row>
    <row r="137" spans="4:17" s="7" customFormat="1">
      <c r="D137" s="20"/>
      <c r="E137" s="20"/>
      <c r="F137" s="20" t="s">
        <v>182</v>
      </c>
      <c r="G137" s="11" t="s">
        <v>205</v>
      </c>
      <c r="H137" s="20"/>
      <c r="I137" s="11"/>
      <c r="J137" s="112" t="s">
        <v>470</v>
      </c>
      <c r="K137" s="20" t="s">
        <v>245</v>
      </c>
      <c r="L137" s="26" t="s">
        <v>446</v>
      </c>
      <c r="M137" s="26" t="s">
        <v>481</v>
      </c>
      <c r="N137" s="13" t="s">
        <v>196</v>
      </c>
      <c r="O137" s="13" t="s">
        <v>2991</v>
      </c>
      <c r="P137" s="13"/>
      <c r="Q137" s="15" t="s">
        <v>207</v>
      </c>
    </row>
    <row r="138" spans="4:17" s="7" customFormat="1">
      <c r="D138" s="20"/>
      <c r="E138" s="20"/>
      <c r="F138" s="20" t="s">
        <v>182</v>
      </c>
      <c r="G138" s="11" t="s">
        <v>205</v>
      </c>
      <c r="H138" s="20"/>
      <c r="I138" s="11"/>
      <c r="J138" s="112" t="s">
        <v>470</v>
      </c>
      <c r="K138" s="20" t="s">
        <v>245</v>
      </c>
      <c r="L138" s="26" t="s">
        <v>452</v>
      </c>
      <c r="M138" s="26" t="s">
        <v>3136</v>
      </c>
      <c r="N138" s="23" t="s">
        <v>196</v>
      </c>
      <c r="O138" s="23" t="s">
        <v>2991</v>
      </c>
      <c r="P138" s="23"/>
      <c r="Q138" s="15" t="s">
        <v>207</v>
      </c>
    </row>
    <row r="139" spans="4:17" s="7" customFormat="1">
      <c r="D139" s="20"/>
      <c r="E139" s="20"/>
      <c r="F139" s="20" t="s">
        <v>182</v>
      </c>
      <c r="G139" s="11" t="s">
        <v>205</v>
      </c>
      <c r="H139" s="20"/>
      <c r="I139" s="11"/>
      <c r="J139" s="112" t="s">
        <v>470</v>
      </c>
      <c r="K139" s="20" t="s">
        <v>245</v>
      </c>
      <c r="L139" s="26" t="s">
        <v>456</v>
      </c>
      <c r="M139" s="26" t="s">
        <v>3137</v>
      </c>
      <c r="N139" s="23" t="s">
        <v>196</v>
      </c>
      <c r="O139" s="23" t="s">
        <v>2991</v>
      </c>
      <c r="P139" s="23"/>
      <c r="Q139" s="15" t="s">
        <v>207</v>
      </c>
    </row>
    <row r="140" spans="4:17" s="7" customFormat="1">
      <c r="D140" s="12"/>
      <c r="E140" s="12"/>
      <c r="F140" s="12"/>
      <c r="L140" s="103"/>
      <c r="N140" s="22"/>
      <c r="O140" s="22"/>
      <c r="P140" s="22"/>
      <c r="Q140" s="15"/>
    </row>
    <row r="141" spans="4:17" s="7" customFormat="1" ht="14.25" customHeight="1">
      <c r="D141" s="80" t="s">
        <v>212</v>
      </c>
      <c r="E141" s="81"/>
      <c r="F141" s="81"/>
      <c r="G141" s="81"/>
      <c r="H141" s="81"/>
      <c r="I141" s="81"/>
      <c r="J141" s="81"/>
      <c r="K141" s="81"/>
      <c r="L141" s="106"/>
      <c r="M141" s="81"/>
      <c r="N141" s="81"/>
      <c r="O141" s="81"/>
      <c r="P141" s="81"/>
      <c r="Q141" s="81"/>
    </row>
    <row r="142" spans="4:17" s="7" customFormat="1">
      <c r="D142" s="12"/>
      <c r="E142" s="12"/>
      <c r="F142" s="12"/>
      <c r="L142" s="103"/>
      <c r="N142" s="22"/>
      <c r="O142" s="22"/>
      <c r="P142" s="22"/>
      <c r="Q142" s="15"/>
    </row>
    <row r="143" spans="4:17" s="7" customFormat="1">
      <c r="D143" s="20"/>
      <c r="E143" s="20"/>
      <c r="F143" s="20" t="s">
        <v>182</v>
      </c>
      <c r="G143" s="11" t="s">
        <v>212</v>
      </c>
      <c r="H143" s="20"/>
      <c r="I143" s="11"/>
      <c r="J143" s="112" t="s">
        <v>470</v>
      </c>
      <c r="K143" s="20" t="s">
        <v>245</v>
      </c>
      <c r="L143" s="26" t="s">
        <v>460</v>
      </c>
      <c r="M143" s="26" t="s">
        <v>3146</v>
      </c>
      <c r="N143" s="13" t="s">
        <v>196</v>
      </c>
      <c r="O143" s="13" t="s">
        <v>2991</v>
      </c>
      <c r="P143" s="13"/>
      <c r="Q143" s="15" t="s">
        <v>207</v>
      </c>
    </row>
    <row r="144" spans="4:17" s="7" customFormat="1">
      <c r="D144" s="20"/>
      <c r="E144" s="20"/>
      <c r="F144" s="20" t="s">
        <v>182</v>
      </c>
      <c r="G144" s="11" t="s">
        <v>212</v>
      </c>
      <c r="H144" s="20"/>
      <c r="I144" s="11"/>
      <c r="J144" s="112" t="s">
        <v>470</v>
      </c>
      <c r="K144" s="20" t="s">
        <v>245</v>
      </c>
      <c r="L144" s="26" t="s">
        <v>1605</v>
      </c>
      <c r="M144" s="26" t="s">
        <v>485</v>
      </c>
      <c r="N144" s="23" t="s">
        <v>196</v>
      </c>
      <c r="O144" s="23" t="s">
        <v>2991</v>
      </c>
      <c r="P144" s="23"/>
      <c r="Q144" s="15" t="s">
        <v>207</v>
      </c>
    </row>
    <row r="146" spans="4:17" s="7" customFormat="1" ht="14.25" customHeight="1">
      <c r="D146" s="80" t="s">
        <v>3227</v>
      </c>
      <c r="E146" s="81"/>
      <c r="F146" s="81"/>
      <c r="G146" s="81"/>
      <c r="H146" s="81"/>
      <c r="I146" s="81"/>
      <c r="J146" s="81"/>
      <c r="K146" s="81"/>
      <c r="L146" s="106"/>
      <c r="M146" s="81"/>
      <c r="N146" s="81"/>
      <c r="O146" s="81"/>
      <c r="P146" s="81"/>
      <c r="Q146" s="81"/>
    </row>
    <row r="147" spans="4:17" s="7" customFormat="1">
      <c r="D147" s="12"/>
      <c r="E147" s="12"/>
      <c r="F147" s="12"/>
      <c r="L147" s="103"/>
      <c r="N147" s="22"/>
      <c r="O147" s="22"/>
      <c r="P147" s="22"/>
      <c r="Q147" s="15"/>
    </row>
    <row r="148" spans="4:17" s="7" customFormat="1">
      <c r="D148" s="20"/>
      <c r="E148" s="20"/>
      <c r="F148" s="20" t="s">
        <v>182</v>
      </c>
      <c r="G148" s="11" t="s">
        <v>466</v>
      </c>
      <c r="H148" s="20"/>
      <c r="I148" s="11"/>
      <c r="J148" s="112" t="s">
        <v>470</v>
      </c>
      <c r="K148" s="20" t="s">
        <v>245</v>
      </c>
      <c r="L148" s="26" t="s">
        <v>446</v>
      </c>
      <c r="M148" s="26" t="s">
        <v>481</v>
      </c>
      <c r="N148" s="13" t="s">
        <v>196</v>
      </c>
      <c r="O148" s="13" t="s">
        <v>2991</v>
      </c>
      <c r="P148" s="13"/>
      <c r="Q148" s="15" t="s">
        <v>207</v>
      </c>
    </row>
    <row r="149" spans="4:17" s="7" customFormat="1">
      <c r="D149" s="20"/>
      <c r="E149" s="20"/>
      <c r="F149" s="20" t="s">
        <v>182</v>
      </c>
      <c r="G149" s="11" t="s">
        <v>466</v>
      </c>
      <c r="H149" s="20"/>
      <c r="I149" s="11"/>
      <c r="J149" s="112" t="s">
        <v>470</v>
      </c>
      <c r="K149" s="20" t="s">
        <v>245</v>
      </c>
      <c r="L149" s="26" t="s">
        <v>452</v>
      </c>
      <c r="M149" s="26" t="s">
        <v>3136</v>
      </c>
      <c r="N149" s="23" t="s">
        <v>196</v>
      </c>
      <c r="O149" s="23" t="s">
        <v>2991</v>
      </c>
      <c r="P149" s="23"/>
      <c r="Q149" s="15" t="s">
        <v>207</v>
      </c>
    </row>
    <row r="150" spans="4:17" s="7" customFormat="1">
      <c r="D150" s="20"/>
      <c r="E150" s="20"/>
      <c r="F150" s="20" t="s">
        <v>182</v>
      </c>
      <c r="G150" s="11" t="s">
        <v>466</v>
      </c>
      <c r="H150" s="20"/>
      <c r="I150" s="11"/>
      <c r="J150" s="112" t="s">
        <v>470</v>
      </c>
      <c r="K150" s="20" t="s">
        <v>245</v>
      </c>
      <c r="L150" s="26" t="s">
        <v>456</v>
      </c>
      <c r="M150" s="26" t="s">
        <v>3137</v>
      </c>
      <c r="N150" s="23" t="s">
        <v>196</v>
      </c>
      <c r="O150" s="23" t="s">
        <v>2991</v>
      </c>
      <c r="P150" s="23"/>
      <c r="Q150" s="15" t="s">
        <v>207</v>
      </c>
    </row>
    <row r="151" spans="4:17" s="7" customFormat="1">
      <c r="D151" s="20"/>
      <c r="E151" s="20"/>
      <c r="F151" s="20" t="s">
        <v>182</v>
      </c>
      <c r="G151" s="11" t="s">
        <v>466</v>
      </c>
      <c r="H151" s="20"/>
      <c r="I151" s="11"/>
      <c r="J151" s="112" t="s">
        <v>470</v>
      </c>
      <c r="K151" s="20" t="s">
        <v>245</v>
      </c>
      <c r="L151" s="26" t="s">
        <v>460</v>
      </c>
      <c r="M151" s="26" t="s">
        <v>3146</v>
      </c>
      <c r="N151" s="23" t="s">
        <v>196</v>
      </c>
      <c r="O151" s="23" t="s">
        <v>2991</v>
      </c>
      <c r="P151" s="23"/>
      <c r="Q151" s="15" t="s">
        <v>207</v>
      </c>
    </row>
    <row r="152" spans="4:17" s="7" customFormat="1">
      <c r="D152" s="20"/>
      <c r="E152" s="20"/>
      <c r="F152" s="20" t="s">
        <v>182</v>
      </c>
      <c r="G152" s="11" t="s">
        <v>466</v>
      </c>
      <c r="H152" s="20"/>
      <c r="I152" s="11"/>
      <c r="J152" s="112" t="s">
        <v>470</v>
      </c>
      <c r="K152" s="20" t="s">
        <v>245</v>
      </c>
      <c r="L152" s="26" t="s">
        <v>1605</v>
      </c>
      <c r="M152" s="26" t="s">
        <v>485</v>
      </c>
      <c r="N152" s="23" t="s">
        <v>196</v>
      </c>
      <c r="O152" s="23" t="s">
        <v>2991</v>
      </c>
      <c r="P152" s="23"/>
      <c r="Q152" s="15" t="s">
        <v>207</v>
      </c>
    </row>
    <row r="153" spans="4:17" s="7" customFormat="1">
      <c r="D153" s="12"/>
      <c r="E153" s="12"/>
      <c r="F153" s="12"/>
      <c r="L153" s="103"/>
      <c r="N153" s="22"/>
      <c r="O153" s="22"/>
      <c r="P153" s="22"/>
      <c r="Q153" s="15"/>
    </row>
    <row r="154" spans="4:17" s="7" customFormat="1" ht="14.25" customHeight="1">
      <c r="D154" s="80" t="s">
        <v>3228</v>
      </c>
      <c r="E154" s="81"/>
      <c r="F154" s="81"/>
      <c r="G154" s="81"/>
      <c r="H154" s="81"/>
      <c r="I154" s="81"/>
      <c r="J154" s="81"/>
      <c r="K154" s="81"/>
      <c r="L154" s="106"/>
      <c r="M154" s="81"/>
      <c r="N154" s="81"/>
      <c r="O154" s="81"/>
      <c r="P154" s="81"/>
      <c r="Q154" s="81"/>
    </row>
    <row r="155" spans="4:17" s="7" customFormat="1">
      <c r="D155" s="12"/>
      <c r="E155" s="12"/>
      <c r="F155" s="12"/>
      <c r="L155" s="103"/>
      <c r="N155" s="22"/>
      <c r="O155" s="22"/>
      <c r="P155" s="22"/>
      <c r="Q155" s="15"/>
    </row>
    <row r="156" spans="4:17" s="7" customFormat="1">
      <c r="D156" s="20"/>
      <c r="E156" s="20"/>
      <c r="F156" s="20" t="s">
        <v>182</v>
      </c>
      <c r="G156" s="11" t="s">
        <v>216</v>
      </c>
      <c r="H156" s="20"/>
      <c r="I156" s="112" t="s">
        <v>436</v>
      </c>
      <c r="J156" s="112" t="s">
        <v>470</v>
      </c>
      <c r="K156" s="20" t="s">
        <v>245</v>
      </c>
      <c r="L156" s="26" t="s">
        <v>446</v>
      </c>
      <c r="M156" s="26" t="s">
        <v>481</v>
      </c>
      <c r="N156" s="13" t="s">
        <v>196</v>
      </c>
      <c r="O156" s="13" t="s">
        <v>2991</v>
      </c>
      <c r="P156" s="13"/>
      <c r="Q156" s="15" t="s">
        <v>207</v>
      </c>
    </row>
    <row r="157" spans="4:17" s="7" customFormat="1">
      <c r="D157" s="20"/>
      <c r="E157" s="20"/>
      <c r="F157" s="20" t="s">
        <v>182</v>
      </c>
      <c r="G157" s="11" t="s">
        <v>216</v>
      </c>
      <c r="H157" s="20"/>
      <c r="I157" s="112" t="s">
        <v>436</v>
      </c>
      <c r="J157" s="112" t="s">
        <v>470</v>
      </c>
      <c r="K157" s="20" t="s">
        <v>245</v>
      </c>
      <c r="L157" s="26" t="s">
        <v>452</v>
      </c>
      <c r="M157" s="26" t="s">
        <v>3136</v>
      </c>
      <c r="N157" s="23" t="s">
        <v>196</v>
      </c>
      <c r="O157" s="23" t="s">
        <v>2991</v>
      </c>
      <c r="P157" s="23"/>
      <c r="Q157" s="15" t="s">
        <v>207</v>
      </c>
    </row>
    <row r="158" spans="4:17" s="7" customFormat="1">
      <c r="D158" s="20"/>
      <c r="E158" s="20"/>
      <c r="F158" s="20" t="s">
        <v>182</v>
      </c>
      <c r="G158" s="11" t="s">
        <v>216</v>
      </c>
      <c r="H158" s="20"/>
      <c r="I158" s="112" t="s">
        <v>436</v>
      </c>
      <c r="J158" s="112" t="s">
        <v>470</v>
      </c>
      <c r="K158" s="20" t="s">
        <v>245</v>
      </c>
      <c r="L158" s="26" t="s">
        <v>456</v>
      </c>
      <c r="M158" s="26" t="s">
        <v>3137</v>
      </c>
      <c r="N158" s="23" t="s">
        <v>196</v>
      </c>
      <c r="O158" s="23" t="s">
        <v>2991</v>
      </c>
      <c r="P158" s="23"/>
      <c r="Q158" s="15" t="s">
        <v>207</v>
      </c>
    </row>
    <row r="159" spans="4:17" s="7" customFormat="1">
      <c r="D159" s="20"/>
      <c r="E159" s="20"/>
      <c r="F159" s="20" t="s">
        <v>182</v>
      </c>
      <c r="G159" s="11" t="s">
        <v>216</v>
      </c>
      <c r="H159" s="20"/>
      <c r="I159" s="112" t="s">
        <v>436</v>
      </c>
      <c r="J159" s="112" t="s">
        <v>470</v>
      </c>
      <c r="K159" s="20" t="s">
        <v>245</v>
      </c>
      <c r="L159" s="26" t="s">
        <v>460</v>
      </c>
      <c r="M159" s="26" t="s">
        <v>3146</v>
      </c>
      <c r="N159" s="23" t="s">
        <v>196</v>
      </c>
      <c r="O159" s="23" t="s">
        <v>2991</v>
      </c>
      <c r="P159" s="23"/>
      <c r="Q159" s="15" t="s">
        <v>207</v>
      </c>
    </row>
    <row r="160" spans="4:17" s="7" customFormat="1">
      <c r="D160" s="20"/>
      <c r="E160" s="20"/>
      <c r="F160" s="20" t="s">
        <v>182</v>
      </c>
      <c r="G160" s="11" t="s">
        <v>216</v>
      </c>
      <c r="H160" s="20"/>
      <c r="I160" s="112" t="s">
        <v>436</v>
      </c>
      <c r="J160" s="112" t="s">
        <v>470</v>
      </c>
      <c r="K160" s="20" t="s">
        <v>245</v>
      </c>
      <c r="L160" s="26" t="s">
        <v>1605</v>
      </c>
      <c r="M160" s="26" t="s">
        <v>485</v>
      </c>
      <c r="N160" s="23" t="s">
        <v>196</v>
      </c>
      <c r="O160" s="23" t="s">
        <v>2991</v>
      </c>
      <c r="P160" s="23"/>
      <c r="Q160" s="15" t="s">
        <v>207</v>
      </c>
    </row>
    <row r="162" spans="2:22" s="27" customFormat="1" ht="18">
      <c r="B162" s="28" t="s">
        <v>3229</v>
      </c>
    </row>
    <row r="164" spans="2:22">
      <c r="F164" s="11" t="s">
        <v>470</v>
      </c>
      <c r="G164" s="11" t="s">
        <v>2986</v>
      </c>
      <c r="N164" s="11" t="s">
        <v>184</v>
      </c>
      <c r="Q164" s="11" t="s">
        <v>185</v>
      </c>
      <c r="R164" s="727"/>
      <c r="S164" s="727"/>
      <c r="T164" s="727"/>
      <c r="U164" s="727"/>
      <c r="V164" s="727"/>
    </row>
    <row r="165" spans="2:22">
      <c r="F165" s="11" t="s">
        <v>470</v>
      </c>
      <c r="G165" s="11" t="s">
        <v>2987</v>
      </c>
      <c r="N165" s="11" t="s">
        <v>184</v>
      </c>
      <c r="Q165" s="11" t="s">
        <v>185</v>
      </c>
      <c r="R165" s="727"/>
      <c r="S165" s="727"/>
      <c r="T165" s="727"/>
      <c r="U165" s="727"/>
      <c r="V165" s="727"/>
    </row>
    <row r="167" spans="2:22">
      <c r="F167" s="11" t="s">
        <v>470</v>
      </c>
      <c r="G167" s="11" t="s">
        <v>2986</v>
      </c>
      <c r="N167" s="23" t="s">
        <v>196</v>
      </c>
      <c r="O167" s="23" t="s">
        <v>2991</v>
      </c>
      <c r="Q167" s="11" t="s">
        <v>207</v>
      </c>
      <c r="R167" s="389"/>
      <c r="S167" s="389"/>
      <c r="T167" s="389"/>
      <c r="U167" s="389"/>
      <c r="V167" s="389"/>
    </row>
    <row r="168" spans="2:22">
      <c r="F168" s="11" t="s">
        <v>470</v>
      </c>
      <c r="G168" s="11" t="s">
        <v>2987</v>
      </c>
      <c r="N168" s="23" t="s">
        <v>196</v>
      </c>
      <c r="O168" s="23" t="s">
        <v>2991</v>
      </c>
      <c r="Q168" s="11" t="s">
        <v>207</v>
      </c>
      <c r="R168" s="1315"/>
      <c r="S168" s="1315"/>
      <c r="T168" s="1315"/>
      <c r="U168" s="389"/>
      <c r="V168" s="389"/>
    </row>
    <row r="169" spans="2:22">
      <c r="M169" s="11" t="s">
        <v>2364</v>
      </c>
      <c r="R169" s="354" t="b">
        <f>SUM(R164:R165)=R12</f>
        <v>1</v>
      </c>
      <c r="S169" s="354" t="b">
        <f>SUM(S164:S165)=S12</f>
        <v>1</v>
      </c>
      <c r="T169" s="354" t="b">
        <f>SUM(T164:T165)=T12</f>
        <v>1</v>
      </c>
      <c r="U169" s="354" t="b">
        <f>SUM(U164:U165)=U12</f>
        <v>1</v>
      </c>
      <c r="V169" s="354" t="b">
        <f>SUM(V164:V165)=V12</f>
        <v>1</v>
      </c>
    </row>
    <row r="171" spans="2:22" s="7" customFormat="1" ht="18">
      <c r="B171" s="28" t="s">
        <v>1553</v>
      </c>
      <c r="C171" s="27"/>
      <c r="D171" s="27"/>
      <c r="E171" s="27"/>
      <c r="F171" s="27"/>
      <c r="G171" s="27"/>
      <c r="H171" s="27"/>
      <c r="I171" s="27"/>
      <c r="J171" s="27"/>
      <c r="K171" s="27"/>
      <c r="L171" s="27"/>
      <c r="M171" s="27"/>
      <c r="N171" s="27"/>
      <c r="O171" s="27"/>
      <c r="P171" s="27"/>
      <c r="Q171" s="27"/>
      <c r="R171" s="27"/>
      <c r="S171" s="27"/>
      <c r="T171" s="27"/>
      <c r="U171" s="27"/>
      <c r="V17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01" id="{FAE9E727-F9B0-4614-9D65-AF75A632491A}">
            <xm:f>Cover!$E$15&lt;&gt;R$6</xm:f>
            <x14:dxf>
              <fill>
                <patternFill>
                  <bgColor theme="0" tint="-0.24994659260841701"/>
                </patternFill>
              </fill>
            </x14:dxf>
          </x14:cfRule>
          <x14:cfRule type="expression" priority="102" id="{891A9FC1-216E-492F-8BFA-2FC1A80BB533}">
            <xm:f>Cover!$E$15=R$6</xm:f>
            <x14:dxf>
              <fill>
                <patternFill>
                  <bgColor theme="7" tint="0.59996337778862885"/>
                </patternFill>
              </fill>
            </x14:dxf>
          </x14:cfRule>
          <xm:sqref>R24:V26</xm:sqref>
        </x14:conditionalFormatting>
        <x14:conditionalFormatting xmlns:xm="http://schemas.microsoft.com/office/excel/2006/main">
          <x14:cfRule type="expression" priority="38" id="{D84397AE-015A-4774-BFC1-53E8A3A200B9}">
            <xm:f>Cover!$E$15=R$6</xm:f>
            <x14:dxf>
              <fill>
                <patternFill>
                  <bgColor theme="7" tint="0.59996337778862885"/>
                </patternFill>
              </fill>
            </x14:dxf>
          </x14:cfRule>
          <x14:cfRule type="expression" priority="37" id="{F9DE0F5F-095C-49F1-B285-DC8C00D02756}">
            <xm:f>Cover!$E$15&lt;&gt;R$6</xm:f>
            <x14:dxf>
              <fill>
                <patternFill>
                  <bgColor theme="0" tint="-0.24994659260841701"/>
                </patternFill>
              </fill>
            </x14:dxf>
          </x14:cfRule>
          <xm:sqref>R30:V32</xm:sqref>
        </x14:conditionalFormatting>
        <x14:conditionalFormatting xmlns:xm="http://schemas.microsoft.com/office/excel/2006/main">
          <x14:cfRule type="expression" priority="36" id="{6B4213CE-BA53-4A32-9F91-4DC3E5255E96}">
            <xm:f>Cover!$E$15=R$6</xm:f>
            <x14:dxf>
              <fill>
                <patternFill>
                  <bgColor theme="7" tint="0.59996337778862885"/>
                </patternFill>
              </fill>
            </x14:dxf>
          </x14:cfRule>
          <x14:cfRule type="expression" priority="35" id="{BAB93A01-19EF-4F6C-9C0A-B404B6219A6C}">
            <xm:f>Cover!$E$15&lt;&gt;R$6</xm:f>
            <x14:dxf>
              <fill>
                <patternFill>
                  <bgColor theme="0" tint="-0.24994659260841701"/>
                </patternFill>
              </fill>
            </x14:dxf>
          </x14:cfRule>
          <xm:sqref>R36:V37</xm:sqref>
        </x14:conditionalFormatting>
        <x14:conditionalFormatting xmlns:xm="http://schemas.microsoft.com/office/excel/2006/main">
          <x14:cfRule type="expression" priority="34" id="{C2E46485-3DC7-486C-95E2-08F1A15BE153}">
            <xm:f>Cover!$E$15=R$6</xm:f>
            <x14:dxf>
              <fill>
                <patternFill>
                  <bgColor theme="7" tint="0.59996337778862885"/>
                </patternFill>
              </fill>
            </x14:dxf>
          </x14:cfRule>
          <x14:cfRule type="expression" priority="33" id="{9D12D5C1-81AE-4D23-9379-BDC95F887E5C}">
            <xm:f>Cover!$E$15&lt;&gt;R$6</xm:f>
            <x14:dxf>
              <fill>
                <patternFill>
                  <bgColor theme="0" tint="-0.24994659260841701"/>
                </patternFill>
              </fill>
            </x14:dxf>
          </x14:cfRule>
          <xm:sqref>R41:V45</xm:sqref>
        </x14:conditionalFormatting>
        <x14:conditionalFormatting xmlns:xm="http://schemas.microsoft.com/office/excel/2006/main">
          <x14:cfRule type="expression" priority="32" id="{1341FB7A-07B7-4E0B-A281-3A63CF920785}">
            <xm:f>Cover!$E$15=R$6</xm:f>
            <x14:dxf>
              <fill>
                <patternFill>
                  <bgColor theme="7" tint="0.59996337778862885"/>
                </patternFill>
              </fill>
            </x14:dxf>
          </x14:cfRule>
          <x14:cfRule type="expression" priority="31" id="{C7ACC71D-7FE5-4DDB-9B0B-3E7DCFA635E8}">
            <xm:f>Cover!$E$15&lt;&gt;R$6</xm:f>
            <x14:dxf>
              <fill>
                <patternFill>
                  <bgColor theme="0" tint="-0.24994659260841701"/>
                </patternFill>
              </fill>
            </x14:dxf>
          </x14:cfRule>
          <xm:sqref>R49:V53</xm:sqref>
        </x14:conditionalFormatting>
        <x14:conditionalFormatting xmlns:xm="http://schemas.microsoft.com/office/excel/2006/main">
          <x14:cfRule type="expression" priority="30" id="{72A501F1-B2BE-4BE6-9C58-2FB5B4D6107F}">
            <xm:f>Cover!$E$15=R$6</xm:f>
            <x14:dxf>
              <fill>
                <patternFill>
                  <bgColor theme="7" tint="0.59996337778862885"/>
                </patternFill>
              </fill>
            </x14:dxf>
          </x14:cfRule>
          <x14:cfRule type="expression" priority="29" id="{F17382AB-1FE2-4A87-A1CD-ECD1D29FB6D7}">
            <xm:f>Cover!$E$15&lt;&gt;R$6</xm:f>
            <x14:dxf>
              <fill>
                <patternFill>
                  <bgColor theme="0" tint="-0.24994659260841701"/>
                </patternFill>
              </fill>
            </x14:dxf>
          </x14:cfRule>
          <xm:sqref>R59:V61</xm:sqref>
        </x14:conditionalFormatting>
        <x14:conditionalFormatting xmlns:xm="http://schemas.microsoft.com/office/excel/2006/main">
          <x14:cfRule type="expression" priority="28" id="{DB18EBAE-65DF-4F7C-8633-8FF154D92F0D}">
            <xm:f>Cover!$E$15=R$6</xm:f>
            <x14:dxf>
              <fill>
                <patternFill>
                  <bgColor theme="7" tint="0.59996337778862885"/>
                </patternFill>
              </fill>
            </x14:dxf>
          </x14:cfRule>
          <x14:cfRule type="expression" priority="27" id="{1874096A-6B33-47FE-AC74-5146B96F307C}">
            <xm:f>Cover!$E$15&lt;&gt;R$6</xm:f>
            <x14:dxf>
              <fill>
                <patternFill>
                  <bgColor theme="0" tint="-0.24994659260841701"/>
                </patternFill>
              </fill>
            </x14:dxf>
          </x14:cfRule>
          <xm:sqref>R65:V67</xm:sqref>
        </x14:conditionalFormatting>
        <x14:conditionalFormatting xmlns:xm="http://schemas.microsoft.com/office/excel/2006/main">
          <x14:cfRule type="expression" priority="26" id="{2316A7F3-4E73-4062-8579-F1386E3BB928}">
            <xm:f>Cover!$E$15=R$6</xm:f>
            <x14:dxf>
              <fill>
                <patternFill>
                  <bgColor theme="7" tint="0.59996337778862885"/>
                </patternFill>
              </fill>
            </x14:dxf>
          </x14:cfRule>
          <x14:cfRule type="expression" priority="25" id="{B7D54295-AB40-4D52-ACB5-1EA2631243EB}">
            <xm:f>Cover!$E$15&lt;&gt;R$6</xm:f>
            <x14:dxf>
              <fill>
                <patternFill>
                  <bgColor theme="0" tint="-0.24994659260841701"/>
                </patternFill>
              </fill>
            </x14:dxf>
          </x14:cfRule>
          <xm:sqref>R71:V72</xm:sqref>
        </x14:conditionalFormatting>
        <x14:conditionalFormatting xmlns:xm="http://schemas.microsoft.com/office/excel/2006/main">
          <x14:cfRule type="expression" priority="23" id="{C6C4E858-84B0-4409-BBA0-8E5A0FE2C9FE}">
            <xm:f>Cover!$E$15&lt;&gt;R$6</xm:f>
            <x14:dxf>
              <fill>
                <patternFill>
                  <bgColor theme="0" tint="-0.24994659260841701"/>
                </patternFill>
              </fill>
            </x14:dxf>
          </x14:cfRule>
          <x14:cfRule type="expression" priority="24" id="{2ADA17B2-B6C3-4644-8690-0E5551B08AF5}">
            <xm:f>Cover!$E$15=R$6</xm:f>
            <x14:dxf>
              <fill>
                <patternFill>
                  <bgColor theme="7" tint="0.59996337778862885"/>
                </patternFill>
              </fill>
            </x14:dxf>
          </x14:cfRule>
          <xm:sqref>R76:V80</xm:sqref>
        </x14:conditionalFormatting>
        <x14:conditionalFormatting xmlns:xm="http://schemas.microsoft.com/office/excel/2006/main">
          <x14:cfRule type="expression" priority="22" id="{B2FFE09A-EADB-4F2B-AD3C-8090A77445FA}">
            <xm:f>Cover!$E$15=R$6</xm:f>
            <x14:dxf>
              <fill>
                <patternFill>
                  <bgColor theme="7" tint="0.59996337778862885"/>
                </patternFill>
              </fill>
            </x14:dxf>
          </x14:cfRule>
          <x14:cfRule type="expression" priority="21" id="{A94FA2AE-4BBE-4DAC-A50F-26792148E354}">
            <xm:f>Cover!$E$15&lt;&gt;R$6</xm:f>
            <x14:dxf>
              <fill>
                <patternFill>
                  <bgColor theme="0" tint="-0.24994659260841701"/>
                </patternFill>
              </fill>
            </x14:dxf>
          </x14:cfRule>
          <xm:sqref>R84:V88</xm:sqref>
        </x14:conditionalFormatting>
        <x14:conditionalFormatting xmlns:xm="http://schemas.microsoft.com/office/excel/2006/main">
          <x14:cfRule type="expression" priority="20" id="{0CE39923-0C3F-45A3-92CC-186AD5539E1D}">
            <xm:f>Cover!$E$15=R$6</xm:f>
            <x14:dxf>
              <fill>
                <patternFill>
                  <bgColor theme="7" tint="0.59996337778862885"/>
                </patternFill>
              </fill>
            </x14:dxf>
          </x14:cfRule>
          <x14:cfRule type="expression" priority="19" id="{EDB8F3CC-47F2-4E47-BB19-AE4A2EB88795}">
            <xm:f>Cover!$E$15&lt;&gt;R$6</xm:f>
            <x14:dxf>
              <fill>
                <patternFill>
                  <bgColor theme="0" tint="-0.24994659260841701"/>
                </patternFill>
              </fill>
            </x14:dxf>
          </x14:cfRule>
          <xm:sqref>R96:V98</xm:sqref>
        </x14:conditionalFormatting>
        <x14:conditionalFormatting xmlns:xm="http://schemas.microsoft.com/office/excel/2006/main">
          <x14:cfRule type="expression" priority="18" id="{C186B533-2421-45C4-B6F7-5BBD84388D32}">
            <xm:f>Cover!$E$15=R$6</xm:f>
            <x14:dxf>
              <fill>
                <patternFill>
                  <bgColor theme="7" tint="0.59996337778862885"/>
                </patternFill>
              </fill>
            </x14:dxf>
          </x14:cfRule>
          <x14:cfRule type="expression" priority="17" id="{4CADED4B-0054-45BF-A2A6-331B6B249876}">
            <xm:f>Cover!$E$15&lt;&gt;R$6</xm:f>
            <x14:dxf>
              <fill>
                <patternFill>
                  <bgColor theme="0" tint="-0.24994659260841701"/>
                </patternFill>
              </fill>
            </x14:dxf>
          </x14:cfRule>
          <xm:sqref>R102:V104</xm:sqref>
        </x14:conditionalFormatting>
        <x14:conditionalFormatting xmlns:xm="http://schemas.microsoft.com/office/excel/2006/main">
          <x14:cfRule type="expression" priority="16" id="{951D156B-930F-4774-85F2-97ECF98EF053}">
            <xm:f>Cover!$E$15=R$6</xm:f>
            <x14:dxf>
              <fill>
                <patternFill>
                  <bgColor theme="7" tint="0.59996337778862885"/>
                </patternFill>
              </fill>
            </x14:dxf>
          </x14:cfRule>
          <x14:cfRule type="expression" priority="15" id="{1C92DA89-20BE-4ACF-9634-56958AA89C8E}">
            <xm:f>Cover!$E$15&lt;&gt;R$6</xm:f>
            <x14:dxf>
              <fill>
                <patternFill>
                  <bgColor theme="0" tint="-0.24994659260841701"/>
                </patternFill>
              </fill>
            </x14:dxf>
          </x14:cfRule>
          <xm:sqref>R108:V109</xm:sqref>
        </x14:conditionalFormatting>
        <x14:conditionalFormatting xmlns:xm="http://schemas.microsoft.com/office/excel/2006/main">
          <x14:cfRule type="expression" priority="14" id="{B683CC84-1EDB-4C57-AABD-0B23A298066A}">
            <xm:f>Cover!$E$15=R$6</xm:f>
            <x14:dxf>
              <fill>
                <patternFill>
                  <bgColor theme="7" tint="0.59996337778862885"/>
                </patternFill>
              </fill>
            </x14:dxf>
          </x14:cfRule>
          <x14:cfRule type="expression" priority="13" id="{05D75CD7-9473-4C01-8C97-98010634085E}">
            <xm:f>Cover!$E$15&lt;&gt;R$6</xm:f>
            <x14:dxf>
              <fill>
                <patternFill>
                  <bgColor theme="0" tint="-0.24994659260841701"/>
                </patternFill>
              </fill>
            </x14:dxf>
          </x14:cfRule>
          <xm:sqref>R113:V117</xm:sqref>
        </x14:conditionalFormatting>
        <x14:conditionalFormatting xmlns:xm="http://schemas.microsoft.com/office/excel/2006/main">
          <x14:cfRule type="expression" priority="11" id="{8A853DC4-70CF-467F-A298-925BF20DCED3}">
            <xm:f>Cover!$E$15&lt;&gt;R$6</xm:f>
            <x14:dxf>
              <fill>
                <patternFill>
                  <bgColor theme="0" tint="-0.24994659260841701"/>
                </patternFill>
              </fill>
            </x14:dxf>
          </x14:cfRule>
          <x14:cfRule type="expression" priority="12" id="{5CF70356-A484-48EA-A9AD-612A953A362A}">
            <xm:f>Cover!$E$15=R$6</xm:f>
            <x14:dxf>
              <fill>
                <patternFill>
                  <bgColor theme="7" tint="0.59996337778862885"/>
                </patternFill>
              </fill>
            </x14:dxf>
          </x14:cfRule>
          <xm:sqref>R121:V125</xm:sqref>
        </x14:conditionalFormatting>
        <x14:conditionalFormatting xmlns:xm="http://schemas.microsoft.com/office/excel/2006/main">
          <x14:cfRule type="expression" priority="10" id="{ED7DD1FE-CBB1-4B23-851F-EA01DAA70E90}">
            <xm:f>Cover!$E$15=R$6</xm:f>
            <x14:dxf>
              <fill>
                <patternFill>
                  <bgColor theme="7" tint="0.59996337778862885"/>
                </patternFill>
              </fill>
            </x14:dxf>
          </x14:cfRule>
          <x14:cfRule type="expression" priority="9" id="{B076E078-6C8C-490C-B1D2-CB149414798C}">
            <xm:f>Cover!$E$15&lt;&gt;R$6</xm:f>
            <x14:dxf>
              <fill>
                <patternFill>
                  <bgColor theme="0" tint="-0.24994659260841701"/>
                </patternFill>
              </fill>
            </x14:dxf>
          </x14:cfRule>
          <xm:sqref>R131:V133</xm:sqref>
        </x14:conditionalFormatting>
        <x14:conditionalFormatting xmlns:xm="http://schemas.microsoft.com/office/excel/2006/main">
          <x14:cfRule type="expression" priority="7" id="{15DD254B-61D1-4592-BF0B-A95ED86B4F34}">
            <xm:f>Cover!$E$15&lt;&gt;R$6</xm:f>
            <x14:dxf>
              <fill>
                <patternFill>
                  <bgColor theme="0" tint="-0.24994659260841701"/>
                </patternFill>
              </fill>
            </x14:dxf>
          </x14:cfRule>
          <x14:cfRule type="expression" priority="8" id="{0BF42F1A-AD0B-4675-940A-6E698E8F7771}">
            <xm:f>Cover!$E$15=R$6</xm:f>
            <x14:dxf>
              <fill>
                <patternFill>
                  <bgColor theme="7" tint="0.59996337778862885"/>
                </patternFill>
              </fill>
            </x14:dxf>
          </x14:cfRule>
          <xm:sqref>R137:V139</xm:sqref>
        </x14:conditionalFormatting>
        <x14:conditionalFormatting xmlns:xm="http://schemas.microsoft.com/office/excel/2006/main">
          <x14:cfRule type="expression" priority="5" id="{EC1EDDB0-523B-4D21-95E9-E7D2A2BB05CB}">
            <xm:f>Cover!$E$15&lt;&gt;R$6</xm:f>
            <x14:dxf>
              <fill>
                <patternFill>
                  <bgColor theme="0" tint="-0.24994659260841701"/>
                </patternFill>
              </fill>
            </x14:dxf>
          </x14:cfRule>
          <x14:cfRule type="expression" priority="6" id="{2DAA41EC-4905-456A-A398-BE18D933DFAE}">
            <xm:f>Cover!$E$15=R$6</xm:f>
            <x14:dxf>
              <fill>
                <patternFill>
                  <bgColor theme="7" tint="0.59996337778862885"/>
                </patternFill>
              </fill>
            </x14:dxf>
          </x14:cfRule>
          <xm:sqref>R143:V144</xm:sqref>
        </x14:conditionalFormatting>
        <x14:conditionalFormatting xmlns:xm="http://schemas.microsoft.com/office/excel/2006/main">
          <x14:cfRule type="expression" priority="3" id="{B3E50C89-9932-4F50-A453-A18FD65B33B0}">
            <xm:f>Cover!$E$15&lt;&gt;R$6</xm:f>
            <x14:dxf>
              <fill>
                <patternFill>
                  <bgColor theme="0" tint="-0.24994659260841701"/>
                </patternFill>
              </fill>
            </x14:dxf>
          </x14:cfRule>
          <x14:cfRule type="expression" priority="4" id="{9C2114FC-821A-4573-88F2-899CCE4DB01F}">
            <xm:f>Cover!$E$15=R$6</xm:f>
            <x14:dxf>
              <fill>
                <patternFill>
                  <bgColor theme="7" tint="0.59996337778862885"/>
                </patternFill>
              </fill>
            </x14:dxf>
          </x14:cfRule>
          <xm:sqref>R148:V152</xm:sqref>
        </x14:conditionalFormatting>
        <x14:conditionalFormatting xmlns:xm="http://schemas.microsoft.com/office/excel/2006/main">
          <x14:cfRule type="expression" priority="2" id="{85E72600-81B2-4639-A038-764E852906CA}">
            <xm:f>Cover!$E$15=R$6</xm:f>
            <x14:dxf>
              <fill>
                <patternFill>
                  <bgColor theme="7" tint="0.59996337778862885"/>
                </patternFill>
              </fill>
            </x14:dxf>
          </x14:cfRule>
          <x14:cfRule type="expression" priority="1" id="{C26BA3F7-D06F-4BEA-BADE-547AE0E52F15}">
            <xm:f>Cover!$E$15&lt;&gt;R$6</xm:f>
            <x14:dxf>
              <fill>
                <patternFill>
                  <bgColor theme="0" tint="-0.24994659260841701"/>
                </patternFill>
              </fill>
            </x14:dxf>
          </x14:cfRule>
          <xm:sqref>R156:V160</xm:sqref>
        </x14:conditionalFormatting>
        <x14:conditionalFormatting xmlns:xm="http://schemas.microsoft.com/office/excel/2006/main">
          <x14:cfRule type="expression" priority="44" id="{7BC3F977-37BB-4262-8051-5AF2910B8C05}">
            <xm:f>Cover!$E$15=R$6</xm:f>
            <x14:dxf>
              <fill>
                <patternFill>
                  <bgColor theme="7" tint="0.59996337778862885"/>
                </patternFill>
              </fill>
            </x14:dxf>
          </x14:cfRule>
          <x14:cfRule type="expression" priority="43" id="{34483F4F-B71E-4D3A-A538-EB29EEE765C5}">
            <xm:f>Cover!$E$15&lt;&gt;R$6</xm:f>
            <x14:dxf>
              <fill>
                <patternFill>
                  <bgColor theme="0" tint="-0.24994659260841701"/>
                </patternFill>
              </fill>
            </x14:dxf>
          </x14:cfRule>
          <xm:sqref>R164:V165</xm:sqref>
        </x14:conditionalFormatting>
        <x14:conditionalFormatting xmlns:xm="http://schemas.microsoft.com/office/excel/2006/main">
          <x14:cfRule type="expression" priority="45" id="{FE0EDDC4-2A82-4ECC-B028-3C1E88718B7F}">
            <xm:f>Cover!$E$15&lt;&gt;R$6</xm:f>
            <x14:dxf>
              <fill>
                <patternFill>
                  <bgColor theme="0" tint="-0.24994659260841701"/>
                </patternFill>
              </fill>
            </x14:dxf>
          </x14:cfRule>
          <x14:cfRule type="expression" priority="46" id="{06FD0C90-24C1-4A06-9E78-98D6315887A3}">
            <xm:f>Cover!$E$15=R$6</xm:f>
            <x14:dxf>
              <fill>
                <patternFill>
                  <bgColor theme="7" tint="0.59996337778862885"/>
                </patternFill>
              </fill>
            </x14:dxf>
          </x14:cfRule>
          <xm:sqref>R167:V168</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E4683-920D-46FF-9A10-A63DCBCF6552}">
  <sheetPr codeName="Sheet66">
    <tabColor theme="9"/>
    <pageSetUpPr autoPageBreaks="0"/>
  </sheetPr>
  <dimension ref="A1:BK210"/>
  <sheetViews>
    <sheetView zoomScale="40" zoomScaleNormal="40" workbookViewId="0">
      <pane ySplit="6" topLeftCell="A21" activePane="bottomLeft" state="frozen"/>
      <selection activeCell="G59" sqref="G59"/>
      <selection pane="bottomLeft" activeCell="L80" sqref="L80"/>
    </sheetView>
  </sheetViews>
  <sheetFormatPr defaultColWidth="0" defaultRowHeight="14"/>
  <cols>
    <col min="1" max="1" width="14.453125" style="11" customWidth="1"/>
    <col min="2" max="3" width="1.54296875" style="11" customWidth="1"/>
    <col min="4" max="5" width="24" style="11" bestFit="1" customWidth="1"/>
    <col min="6" max="6" width="26.453125" style="11" bestFit="1" customWidth="1"/>
    <col min="7" max="7" width="27.453125" style="11" bestFit="1" customWidth="1"/>
    <col min="8" max="8" width="30.54296875" style="11" bestFit="1" customWidth="1"/>
    <col min="9" max="9" width="10.453125" style="11" bestFit="1" customWidth="1"/>
    <col min="10" max="10" width="13.54296875" style="11" bestFit="1" customWidth="1"/>
    <col min="11" max="11" width="21.54296875" style="11" bestFit="1" customWidth="1"/>
    <col min="12" max="12" width="14.453125" style="11" bestFit="1" customWidth="1"/>
    <col min="13" max="13" width="5.453125" style="11" bestFit="1" customWidth="1"/>
    <col min="14" max="18" width="18.453125" style="11" customWidth="1"/>
    <col min="19" max="24" width="1.54296875" style="11" customWidth="1"/>
    <col min="25" max="63" width="18.453125" style="11" hidden="1" customWidth="1"/>
    <col min="64" max="16384" width="14" style="11" hidden="1"/>
  </cols>
  <sheetData>
    <row r="1" spans="1:18" s="2" customFormat="1" ht="25">
      <c r="A1" s="62" t="s">
        <v>1365</v>
      </c>
      <c r="B1" s="3"/>
      <c r="G1" s="4" t="s">
        <v>1</v>
      </c>
      <c r="H1" s="4"/>
      <c r="P1" s="3"/>
    </row>
    <row r="2" spans="1:18" s="2" customFormat="1" ht="25">
      <c r="A2" s="4" t="str">
        <f>Cover!$E$13</f>
        <v>Master</v>
      </c>
      <c r="B2" s="3"/>
    </row>
    <row r="3" spans="1:18" s="2" customFormat="1" ht="25">
      <c r="A3" s="4">
        <f>Cover!$E$15</f>
        <v>2025</v>
      </c>
      <c r="B3" s="4"/>
      <c r="C3" s="4"/>
      <c r="D3" s="4"/>
    </row>
    <row r="4" spans="1:18" s="5" customFormat="1" ht="25.5" thickBot="1">
      <c r="A4" s="1302" t="s">
        <v>95</v>
      </c>
      <c r="B4" s="6"/>
    </row>
    <row r="5" spans="1:18" ht="18">
      <c r="A5" s="7"/>
      <c r="B5" s="8"/>
      <c r="C5" s="8"/>
      <c r="D5" s="9"/>
      <c r="E5" s="9"/>
      <c r="F5" s="9"/>
      <c r="G5" s="10"/>
      <c r="H5" s="10"/>
      <c r="I5" s="10"/>
      <c r="J5" s="10"/>
      <c r="K5" s="10"/>
      <c r="L5" s="10"/>
      <c r="M5" s="7"/>
      <c r="N5" s="68" t="s">
        <v>1743</v>
      </c>
      <c r="O5" s="66"/>
      <c r="P5" s="66"/>
      <c r="Q5" s="66"/>
      <c r="R5" s="67"/>
    </row>
    <row r="6" spans="1:18" s="61" customFormat="1" ht="15.5">
      <c r="A6" s="21"/>
      <c r="B6" s="57"/>
      <c r="C6" s="57"/>
      <c r="D6" s="36" t="s">
        <v>164</v>
      </c>
      <c r="E6" s="36" t="s">
        <v>165</v>
      </c>
      <c r="F6" s="36" t="s">
        <v>1555</v>
      </c>
      <c r="G6" s="37" t="s">
        <v>2509</v>
      </c>
      <c r="H6" s="37" t="s">
        <v>405</v>
      </c>
      <c r="I6" s="37" t="s">
        <v>174</v>
      </c>
      <c r="J6" s="37" t="s">
        <v>196</v>
      </c>
      <c r="K6" s="37" t="s">
        <v>1535</v>
      </c>
      <c r="L6" s="37" t="s">
        <v>1536</v>
      </c>
      <c r="M6" s="37" t="s">
        <v>175</v>
      </c>
      <c r="N6" s="16">
        <v>2022</v>
      </c>
      <c r="O6" s="17">
        <v>2023</v>
      </c>
      <c r="P6" s="17">
        <v>2024</v>
      </c>
      <c r="Q6" s="17">
        <v>2025</v>
      </c>
      <c r="R6" s="18">
        <v>2026</v>
      </c>
    </row>
    <row r="8" spans="1:18" s="27" customFormat="1" ht="18.75" customHeight="1">
      <c r="B8" s="437" t="s">
        <v>232</v>
      </c>
    </row>
    <row r="9" spans="1:18" ht="7.5" customHeight="1">
      <c r="B9" s="75"/>
    </row>
    <row r="10" spans="1:18" s="27" customFormat="1" ht="18">
      <c r="B10" s="28" t="s">
        <v>2512</v>
      </c>
    </row>
    <row r="11" spans="1:18" s="61" customFormat="1" ht="15.5">
      <c r="A11" s="21"/>
      <c r="B11" s="57"/>
      <c r="C11" s="57"/>
      <c r="D11" s="36"/>
      <c r="E11" s="36"/>
      <c r="F11" s="36"/>
      <c r="G11" s="37"/>
      <c r="H11" s="37"/>
      <c r="I11" s="37"/>
      <c r="J11" s="37"/>
      <c r="K11" s="37"/>
      <c r="L11" s="37"/>
      <c r="M11" s="37"/>
      <c r="N11" s="374"/>
      <c r="O11" s="374"/>
      <c r="P11" s="374"/>
      <c r="Q11" s="374"/>
      <c r="R11" s="374"/>
    </row>
    <row r="12" spans="1:18">
      <c r="A12" s="402" t="s">
        <v>2514</v>
      </c>
      <c r="D12" s="20" t="s">
        <v>201</v>
      </c>
      <c r="E12" s="20" t="s">
        <v>201</v>
      </c>
      <c r="F12" s="11" t="s">
        <v>232</v>
      </c>
      <c r="H12" s="20" t="s">
        <v>438</v>
      </c>
      <c r="I12" s="21" t="s">
        <v>184</v>
      </c>
      <c r="J12" s="21"/>
      <c r="K12" s="21"/>
      <c r="L12" s="21" t="s">
        <v>2540</v>
      </c>
      <c r="M12" s="7" t="s">
        <v>185</v>
      </c>
      <c r="N12" s="1118">
        <f t="shared" ref="N12:R17" si="0">SUMIFS(N$38:N$71,$H$38:$H$71,$H12,$L$38:$L$71,$L12)</f>
        <v>0</v>
      </c>
      <c r="O12" s="1118">
        <f t="shared" si="0"/>
        <v>0</v>
      </c>
      <c r="P12" s="1118">
        <f t="shared" si="0"/>
        <v>0</v>
      </c>
      <c r="Q12" s="1118">
        <f t="shared" si="0"/>
        <v>0</v>
      </c>
      <c r="R12" s="1118">
        <f t="shared" si="0"/>
        <v>0</v>
      </c>
    </row>
    <row r="13" spans="1:18">
      <c r="A13" s="402" t="s">
        <v>2514</v>
      </c>
      <c r="D13" s="20" t="s">
        <v>201</v>
      </c>
      <c r="E13" s="20" t="s">
        <v>201</v>
      </c>
      <c r="F13" s="11" t="s">
        <v>232</v>
      </c>
      <c r="H13" s="20" t="s">
        <v>444</v>
      </c>
      <c r="I13" s="21" t="s">
        <v>184</v>
      </c>
      <c r="J13" s="21"/>
      <c r="K13" s="21"/>
      <c r="L13" s="21" t="s">
        <v>2540</v>
      </c>
      <c r="M13" s="7" t="s">
        <v>185</v>
      </c>
      <c r="N13" s="1118">
        <f t="shared" si="0"/>
        <v>0</v>
      </c>
      <c r="O13" s="1118">
        <f t="shared" si="0"/>
        <v>0</v>
      </c>
      <c r="P13" s="1118">
        <f t="shared" si="0"/>
        <v>0</v>
      </c>
      <c r="Q13" s="1118">
        <f t="shared" si="0"/>
        <v>0</v>
      </c>
      <c r="R13" s="1118">
        <f t="shared" si="0"/>
        <v>0</v>
      </c>
    </row>
    <row r="14" spans="1:18">
      <c r="A14" s="402" t="s">
        <v>2514</v>
      </c>
      <c r="D14" s="20" t="s">
        <v>201</v>
      </c>
      <c r="E14" s="20" t="s">
        <v>201</v>
      </c>
      <c r="F14" s="11" t="s">
        <v>232</v>
      </c>
      <c r="H14" s="20" t="s">
        <v>450</v>
      </c>
      <c r="I14" s="21" t="s">
        <v>184</v>
      </c>
      <c r="J14" s="21"/>
      <c r="K14" s="21"/>
      <c r="L14" s="21" t="s">
        <v>2540</v>
      </c>
      <c r="M14" s="7" t="s">
        <v>185</v>
      </c>
      <c r="N14" s="1118">
        <f t="shared" si="0"/>
        <v>0</v>
      </c>
      <c r="O14" s="1118">
        <f t="shared" si="0"/>
        <v>0</v>
      </c>
      <c r="P14" s="1118">
        <f t="shared" si="0"/>
        <v>0</v>
      </c>
      <c r="Q14" s="1118">
        <f t="shared" si="0"/>
        <v>0</v>
      </c>
      <c r="R14" s="1118">
        <f t="shared" si="0"/>
        <v>0</v>
      </c>
    </row>
    <row r="15" spans="1:18">
      <c r="A15" s="402" t="s">
        <v>2514</v>
      </c>
      <c r="D15" s="20" t="s">
        <v>201</v>
      </c>
      <c r="E15" s="20" t="s">
        <v>201</v>
      </c>
      <c r="F15" s="11" t="s">
        <v>232</v>
      </c>
      <c r="H15" s="20" t="s">
        <v>454</v>
      </c>
      <c r="I15" s="21" t="s">
        <v>184</v>
      </c>
      <c r="J15" s="21"/>
      <c r="K15" s="21"/>
      <c r="L15" s="21" t="s">
        <v>2540</v>
      </c>
      <c r="M15" s="7" t="s">
        <v>185</v>
      </c>
      <c r="N15" s="1118">
        <f t="shared" si="0"/>
        <v>0</v>
      </c>
      <c r="O15" s="1118">
        <f t="shared" si="0"/>
        <v>0</v>
      </c>
      <c r="P15" s="1118">
        <f t="shared" si="0"/>
        <v>0</v>
      </c>
      <c r="Q15" s="1118">
        <f t="shared" si="0"/>
        <v>0</v>
      </c>
      <c r="R15" s="1118">
        <f t="shared" si="0"/>
        <v>0</v>
      </c>
    </row>
    <row r="16" spans="1:18">
      <c r="A16" s="402" t="s">
        <v>2514</v>
      </c>
      <c r="D16" s="20" t="s">
        <v>201</v>
      </c>
      <c r="E16" s="20" t="s">
        <v>201</v>
      </c>
      <c r="F16" s="11" t="s">
        <v>232</v>
      </c>
      <c r="H16" s="20" t="s">
        <v>458</v>
      </c>
      <c r="I16" s="21" t="s">
        <v>184</v>
      </c>
      <c r="J16" s="21"/>
      <c r="K16" s="21"/>
      <c r="L16" s="21" t="s">
        <v>2540</v>
      </c>
      <c r="M16" s="7" t="s">
        <v>185</v>
      </c>
      <c r="N16" s="1118">
        <f t="shared" si="0"/>
        <v>0</v>
      </c>
      <c r="O16" s="1118">
        <f t="shared" si="0"/>
        <v>0</v>
      </c>
      <c r="P16" s="1118">
        <f t="shared" si="0"/>
        <v>0</v>
      </c>
      <c r="Q16" s="1118">
        <f t="shared" si="0"/>
        <v>0</v>
      </c>
      <c r="R16" s="1118">
        <f t="shared" si="0"/>
        <v>0</v>
      </c>
    </row>
    <row r="17" spans="1:18">
      <c r="A17" s="402" t="s">
        <v>2514</v>
      </c>
      <c r="D17" s="20" t="s">
        <v>201</v>
      </c>
      <c r="E17" s="20" t="s">
        <v>201</v>
      </c>
      <c r="F17" s="11" t="s">
        <v>232</v>
      </c>
      <c r="H17" s="20" t="s">
        <v>462</v>
      </c>
      <c r="I17" s="21" t="s">
        <v>184</v>
      </c>
      <c r="J17" s="21"/>
      <c r="K17" s="21"/>
      <c r="L17" s="21" t="s">
        <v>2540</v>
      </c>
      <c r="M17" s="7" t="s">
        <v>185</v>
      </c>
      <c r="N17" s="1118">
        <f t="shared" si="0"/>
        <v>0</v>
      </c>
      <c r="O17" s="1118">
        <f t="shared" si="0"/>
        <v>0</v>
      </c>
      <c r="P17" s="1118">
        <f t="shared" si="0"/>
        <v>0</v>
      </c>
      <c r="Q17" s="1118">
        <f t="shared" si="0"/>
        <v>0</v>
      </c>
      <c r="R17" s="1118">
        <f t="shared" si="0"/>
        <v>0</v>
      </c>
    </row>
    <row r="18" spans="1:18" s="29" customFormat="1">
      <c r="A18" s="402" t="s">
        <v>2514</v>
      </c>
      <c r="D18" s="9" t="s">
        <v>201</v>
      </c>
      <c r="E18" s="9" t="s">
        <v>201</v>
      </c>
      <c r="F18" s="9" t="s">
        <v>2608</v>
      </c>
      <c r="H18" s="364"/>
      <c r="I18" s="351" t="s">
        <v>184</v>
      </c>
      <c r="J18" s="351"/>
      <c r="K18" s="116"/>
      <c r="L18" s="116" t="s">
        <v>2540</v>
      </c>
      <c r="M18" s="364" t="s">
        <v>185</v>
      </c>
      <c r="N18" s="1120">
        <f>SUM(N12:N17)</f>
        <v>0</v>
      </c>
      <c r="O18" s="1120">
        <f t="shared" ref="O18:R18" si="1">SUM(O12:O17)</f>
        <v>0</v>
      </c>
      <c r="P18" s="1120">
        <f t="shared" si="1"/>
        <v>0</v>
      </c>
      <c r="Q18" s="1120">
        <f t="shared" si="1"/>
        <v>0</v>
      </c>
      <c r="R18" s="1120">
        <f t="shared" si="1"/>
        <v>0</v>
      </c>
    </row>
    <row r="19" spans="1:18" s="29" customFormat="1">
      <c r="A19" s="402"/>
      <c r="D19" s="9"/>
      <c r="E19" s="9"/>
      <c r="F19" s="9"/>
      <c r="G19" s="11"/>
      <c r="H19" s="364"/>
      <c r="I19" s="351"/>
      <c r="J19" s="351"/>
      <c r="K19" s="116"/>
      <c r="L19" s="116"/>
      <c r="M19" s="364"/>
      <c r="N19" s="374"/>
      <c r="O19" s="374"/>
      <c r="P19" s="374"/>
      <c r="Q19" s="374"/>
      <c r="R19" s="374"/>
    </row>
    <row r="20" spans="1:18">
      <c r="A20" s="402" t="s">
        <v>2514</v>
      </c>
      <c r="D20" s="20" t="s">
        <v>201</v>
      </c>
      <c r="E20" s="20" t="s">
        <v>201</v>
      </c>
      <c r="F20" s="11" t="s">
        <v>232</v>
      </c>
      <c r="H20" s="20" t="s">
        <v>438</v>
      </c>
      <c r="I20" s="21"/>
      <c r="J20" s="21" t="s">
        <v>196</v>
      </c>
      <c r="K20" s="21" t="s">
        <v>3230</v>
      </c>
      <c r="L20" s="21"/>
      <c r="M20" s="7" t="s">
        <v>197</v>
      </c>
      <c r="N20" s="354">
        <f t="shared" ref="N20:R25" si="2">SUMIFS(N$78:N$156,$H$78:$H$156,$H20,$J$78:$J$156,$K20)</f>
        <v>0</v>
      </c>
      <c r="O20" s="354">
        <f t="shared" si="2"/>
        <v>0</v>
      </c>
      <c r="P20" s="354">
        <f t="shared" si="2"/>
        <v>0</v>
      </c>
      <c r="Q20" s="354">
        <f t="shared" si="2"/>
        <v>0</v>
      </c>
      <c r="R20" s="354">
        <f t="shared" si="2"/>
        <v>0</v>
      </c>
    </row>
    <row r="21" spans="1:18">
      <c r="A21" s="402" t="s">
        <v>2514</v>
      </c>
      <c r="D21" s="20" t="s">
        <v>201</v>
      </c>
      <c r="E21" s="20" t="s">
        <v>201</v>
      </c>
      <c r="F21" s="11" t="s">
        <v>232</v>
      </c>
      <c r="H21" s="20" t="s">
        <v>444</v>
      </c>
      <c r="I21" s="21"/>
      <c r="J21" s="21" t="s">
        <v>196</v>
      </c>
      <c r="K21" s="21" t="s">
        <v>3230</v>
      </c>
      <c r="L21" s="21"/>
      <c r="M21" s="7" t="s">
        <v>197</v>
      </c>
      <c r="N21" s="354">
        <f t="shared" si="2"/>
        <v>0</v>
      </c>
      <c r="O21" s="354">
        <f t="shared" si="2"/>
        <v>0</v>
      </c>
      <c r="P21" s="354">
        <f t="shared" si="2"/>
        <v>0</v>
      </c>
      <c r="Q21" s="354">
        <f t="shared" si="2"/>
        <v>0</v>
      </c>
      <c r="R21" s="354">
        <f t="shared" si="2"/>
        <v>0</v>
      </c>
    </row>
    <row r="22" spans="1:18">
      <c r="A22" s="402" t="s">
        <v>2514</v>
      </c>
      <c r="D22" s="20" t="s">
        <v>201</v>
      </c>
      <c r="E22" s="20" t="s">
        <v>201</v>
      </c>
      <c r="F22" s="11" t="s">
        <v>232</v>
      </c>
      <c r="H22" s="20" t="s">
        <v>450</v>
      </c>
      <c r="I22" s="21"/>
      <c r="J22" s="21" t="s">
        <v>196</v>
      </c>
      <c r="K22" s="21" t="s">
        <v>3230</v>
      </c>
      <c r="L22" s="21"/>
      <c r="M22" s="7" t="s">
        <v>197</v>
      </c>
      <c r="N22" s="354">
        <f t="shared" si="2"/>
        <v>0</v>
      </c>
      <c r="O22" s="354">
        <f t="shared" si="2"/>
        <v>0</v>
      </c>
      <c r="P22" s="354">
        <f t="shared" si="2"/>
        <v>0</v>
      </c>
      <c r="Q22" s="354">
        <f t="shared" si="2"/>
        <v>0</v>
      </c>
      <c r="R22" s="354">
        <f t="shared" si="2"/>
        <v>0</v>
      </c>
    </row>
    <row r="23" spans="1:18">
      <c r="A23" s="402" t="s">
        <v>2514</v>
      </c>
      <c r="D23" s="20" t="s">
        <v>201</v>
      </c>
      <c r="E23" s="20" t="s">
        <v>201</v>
      </c>
      <c r="F23" s="11" t="s">
        <v>232</v>
      </c>
      <c r="H23" s="20" t="s">
        <v>454</v>
      </c>
      <c r="I23" s="21"/>
      <c r="J23" s="21" t="s">
        <v>196</v>
      </c>
      <c r="K23" s="21" t="s">
        <v>3230</v>
      </c>
      <c r="L23" s="21"/>
      <c r="M23" s="7" t="s">
        <v>197</v>
      </c>
      <c r="N23" s="354">
        <f t="shared" si="2"/>
        <v>0</v>
      </c>
      <c r="O23" s="354">
        <f t="shared" si="2"/>
        <v>0</v>
      </c>
      <c r="P23" s="354">
        <f t="shared" si="2"/>
        <v>0</v>
      </c>
      <c r="Q23" s="354">
        <f t="shared" si="2"/>
        <v>0</v>
      </c>
      <c r="R23" s="354">
        <f t="shared" si="2"/>
        <v>0</v>
      </c>
    </row>
    <row r="24" spans="1:18">
      <c r="A24" s="402" t="s">
        <v>2514</v>
      </c>
      <c r="D24" s="20" t="s">
        <v>201</v>
      </c>
      <c r="E24" s="20" t="s">
        <v>201</v>
      </c>
      <c r="F24" s="11" t="s">
        <v>232</v>
      </c>
      <c r="H24" s="20" t="s">
        <v>458</v>
      </c>
      <c r="I24" s="21"/>
      <c r="J24" s="21" t="s">
        <v>196</v>
      </c>
      <c r="K24" s="21" t="s">
        <v>3230</v>
      </c>
      <c r="L24" s="21"/>
      <c r="M24" s="7" t="s">
        <v>197</v>
      </c>
      <c r="N24" s="354">
        <f t="shared" si="2"/>
        <v>0</v>
      </c>
      <c r="O24" s="354">
        <f t="shared" si="2"/>
        <v>0</v>
      </c>
      <c r="P24" s="354">
        <f t="shared" si="2"/>
        <v>0</v>
      </c>
      <c r="Q24" s="354">
        <f t="shared" si="2"/>
        <v>0</v>
      </c>
      <c r="R24" s="354">
        <f t="shared" si="2"/>
        <v>0</v>
      </c>
    </row>
    <row r="25" spans="1:18">
      <c r="A25" s="402" t="s">
        <v>2514</v>
      </c>
      <c r="D25" s="20" t="s">
        <v>201</v>
      </c>
      <c r="E25" s="20" t="s">
        <v>201</v>
      </c>
      <c r="F25" s="11" t="s">
        <v>232</v>
      </c>
      <c r="H25" s="20" t="s">
        <v>462</v>
      </c>
      <c r="I25" s="21"/>
      <c r="J25" s="21" t="s">
        <v>196</v>
      </c>
      <c r="K25" s="21" t="s">
        <v>3230</v>
      </c>
      <c r="L25" s="21"/>
      <c r="M25" s="7" t="s">
        <v>197</v>
      </c>
      <c r="N25" s="354">
        <f t="shared" si="2"/>
        <v>0</v>
      </c>
      <c r="O25" s="354">
        <f t="shared" si="2"/>
        <v>0</v>
      </c>
      <c r="P25" s="354">
        <f t="shared" si="2"/>
        <v>0</v>
      </c>
      <c r="Q25" s="354">
        <f t="shared" si="2"/>
        <v>0</v>
      </c>
      <c r="R25" s="354">
        <f t="shared" si="2"/>
        <v>0</v>
      </c>
    </row>
    <row r="26" spans="1:18" s="29" customFormat="1">
      <c r="A26" s="402"/>
      <c r="D26" s="9"/>
      <c r="E26" s="9"/>
      <c r="F26" s="9"/>
      <c r="G26" s="11"/>
      <c r="H26" s="364"/>
      <c r="I26" s="351"/>
      <c r="L26" s="116"/>
      <c r="M26" s="364"/>
      <c r="N26" s="374"/>
      <c r="O26" s="374"/>
      <c r="P26" s="374"/>
      <c r="Q26" s="374"/>
      <c r="R26" s="374"/>
    </row>
    <row r="27" spans="1:18">
      <c r="A27" s="402" t="s">
        <v>2514</v>
      </c>
      <c r="D27" s="20" t="s">
        <v>201</v>
      </c>
      <c r="E27" s="20" t="s">
        <v>201</v>
      </c>
      <c r="F27" s="11" t="s">
        <v>232</v>
      </c>
      <c r="H27" s="20" t="s">
        <v>438</v>
      </c>
      <c r="I27" s="21"/>
      <c r="J27" s="21" t="s">
        <v>196</v>
      </c>
      <c r="K27" s="21" t="s">
        <v>3231</v>
      </c>
      <c r="L27" s="21"/>
      <c r="M27" s="7" t="s">
        <v>197</v>
      </c>
      <c r="N27" s="354">
        <f t="shared" ref="N27:R32" si="3">SUMIFS(N$78:N$156,$H$78:$H$156,$H27,$J$78:$J$156,$K27)</f>
        <v>0</v>
      </c>
      <c r="O27" s="354">
        <f t="shared" si="3"/>
        <v>0</v>
      </c>
      <c r="P27" s="354">
        <f t="shared" si="3"/>
        <v>0</v>
      </c>
      <c r="Q27" s="354">
        <f t="shared" si="3"/>
        <v>0</v>
      </c>
      <c r="R27" s="354">
        <f t="shared" si="3"/>
        <v>0</v>
      </c>
    </row>
    <row r="28" spans="1:18">
      <c r="A28" s="402" t="s">
        <v>2514</v>
      </c>
      <c r="D28" s="20" t="s">
        <v>201</v>
      </c>
      <c r="E28" s="20" t="s">
        <v>201</v>
      </c>
      <c r="F28" s="11" t="s">
        <v>232</v>
      </c>
      <c r="H28" s="20" t="s">
        <v>444</v>
      </c>
      <c r="I28" s="21"/>
      <c r="J28" s="21" t="s">
        <v>196</v>
      </c>
      <c r="K28" s="21" t="s">
        <v>3231</v>
      </c>
      <c r="L28" s="21"/>
      <c r="M28" s="7" t="s">
        <v>197</v>
      </c>
      <c r="N28" s="354">
        <f t="shared" si="3"/>
        <v>0</v>
      </c>
      <c r="O28" s="354">
        <f t="shared" si="3"/>
        <v>0</v>
      </c>
      <c r="P28" s="354">
        <f t="shared" si="3"/>
        <v>0</v>
      </c>
      <c r="Q28" s="354">
        <f t="shared" si="3"/>
        <v>0</v>
      </c>
      <c r="R28" s="354">
        <f t="shared" si="3"/>
        <v>0</v>
      </c>
    </row>
    <row r="29" spans="1:18">
      <c r="A29" s="402" t="s">
        <v>2514</v>
      </c>
      <c r="D29" s="20" t="s">
        <v>201</v>
      </c>
      <c r="E29" s="20" t="s">
        <v>201</v>
      </c>
      <c r="F29" s="11" t="s">
        <v>232</v>
      </c>
      <c r="H29" s="20" t="s">
        <v>450</v>
      </c>
      <c r="I29" s="21"/>
      <c r="J29" s="21" t="s">
        <v>196</v>
      </c>
      <c r="K29" s="21" t="s">
        <v>3231</v>
      </c>
      <c r="L29" s="21"/>
      <c r="M29" s="7" t="s">
        <v>197</v>
      </c>
      <c r="N29" s="354">
        <f t="shared" si="3"/>
        <v>0</v>
      </c>
      <c r="O29" s="354">
        <f t="shared" si="3"/>
        <v>0</v>
      </c>
      <c r="P29" s="354">
        <f t="shared" si="3"/>
        <v>0</v>
      </c>
      <c r="Q29" s="354">
        <f t="shared" si="3"/>
        <v>0</v>
      </c>
      <c r="R29" s="354">
        <f t="shared" si="3"/>
        <v>0</v>
      </c>
    </row>
    <row r="30" spans="1:18">
      <c r="A30" s="402" t="s">
        <v>2514</v>
      </c>
      <c r="D30" s="20" t="s">
        <v>201</v>
      </c>
      <c r="E30" s="20" t="s">
        <v>201</v>
      </c>
      <c r="F30" s="11" t="s">
        <v>232</v>
      </c>
      <c r="H30" s="20" t="s">
        <v>454</v>
      </c>
      <c r="I30" s="21"/>
      <c r="J30" s="21" t="s">
        <v>196</v>
      </c>
      <c r="K30" s="21" t="s">
        <v>3231</v>
      </c>
      <c r="L30" s="21"/>
      <c r="M30" s="7" t="s">
        <v>197</v>
      </c>
      <c r="N30" s="354">
        <f t="shared" si="3"/>
        <v>0</v>
      </c>
      <c r="O30" s="354">
        <f t="shared" si="3"/>
        <v>0</v>
      </c>
      <c r="P30" s="354">
        <f t="shared" si="3"/>
        <v>0</v>
      </c>
      <c r="Q30" s="354">
        <f t="shared" si="3"/>
        <v>0</v>
      </c>
      <c r="R30" s="354">
        <f t="shared" si="3"/>
        <v>0</v>
      </c>
    </row>
    <row r="31" spans="1:18">
      <c r="A31" s="402" t="s">
        <v>2514</v>
      </c>
      <c r="D31" s="20" t="s">
        <v>201</v>
      </c>
      <c r="E31" s="20" t="s">
        <v>201</v>
      </c>
      <c r="F31" s="11" t="s">
        <v>232</v>
      </c>
      <c r="H31" s="20" t="s">
        <v>458</v>
      </c>
      <c r="I31" s="21"/>
      <c r="J31" s="21" t="s">
        <v>196</v>
      </c>
      <c r="K31" s="21" t="s">
        <v>3231</v>
      </c>
      <c r="L31" s="21"/>
      <c r="M31" s="7" t="s">
        <v>197</v>
      </c>
      <c r="N31" s="354">
        <f t="shared" si="3"/>
        <v>0</v>
      </c>
      <c r="O31" s="354">
        <f t="shared" si="3"/>
        <v>0</v>
      </c>
      <c r="P31" s="354">
        <f t="shared" si="3"/>
        <v>0</v>
      </c>
      <c r="Q31" s="354">
        <f t="shared" si="3"/>
        <v>0</v>
      </c>
      <c r="R31" s="354">
        <f t="shared" si="3"/>
        <v>0</v>
      </c>
    </row>
    <row r="32" spans="1:18">
      <c r="A32" s="402" t="s">
        <v>2514</v>
      </c>
      <c r="D32" s="20" t="s">
        <v>201</v>
      </c>
      <c r="E32" s="20" t="s">
        <v>201</v>
      </c>
      <c r="F32" s="11" t="s">
        <v>232</v>
      </c>
      <c r="H32" s="20" t="s">
        <v>462</v>
      </c>
      <c r="I32" s="21"/>
      <c r="J32" s="21" t="s">
        <v>196</v>
      </c>
      <c r="K32" s="21" t="s">
        <v>3231</v>
      </c>
      <c r="L32" s="21"/>
      <c r="M32" s="7" t="s">
        <v>197</v>
      </c>
      <c r="N32" s="354">
        <f t="shared" si="3"/>
        <v>0</v>
      </c>
      <c r="O32" s="354">
        <f t="shared" si="3"/>
        <v>0</v>
      </c>
      <c r="P32" s="354">
        <f t="shared" si="3"/>
        <v>0</v>
      </c>
      <c r="Q32" s="354">
        <f t="shared" si="3"/>
        <v>0</v>
      </c>
      <c r="R32" s="354">
        <f t="shared" si="3"/>
        <v>0</v>
      </c>
    </row>
    <row r="34" spans="2:13" s="29" customFormat="1" ht="18">
      <c r="B34" s="28" t="s">
        <v>2567</v>
      </c>
      <c r="C34" s="27"/>
      <c r="D34" s="27"/>
      <c r="E34" s="27"/>
      <c r="F34" s="27"/>
      <c r="G34" s="27"/>
      <c r="H34" s="27"/>
      <c r="I34" s="27"/>
      <c r="J34" s="27"/>
      <c r="K34" s="27"/>
      <c r="L34" s="27"/>
      <c r="M34" s="27"/>
    </row>
    <row r="35" spans="2:13" s="29" customFormat="1">
      <c r="B35" s="12"/>
      <c r="C35" s="12"/>
      <c r="D35" s="12"/>
      <c r="E35" s="12"/>
      <c r="F35" s="12"/>
      <c r="G35" s="7"/>
      <c r="H35" s="7"/>
      <c r="I35" s="22"/>
      <c r="J35" s="22"/>
      <c r="K35" s="22"/>
      <c r="L35" s="22"/>
      <c r="M35" s="15"/>
    </row>
    <row r="36" spans="2:13" s="29" customFormat="1" ht="14.25" customHeight="1">
      <c r="B36" s="12"/>
      <c r="C36" s="34" t="s">
        <v>438</v>
      </c>
      <c r="D36" s="34"/>
      <c r="E36" s="33"/>
      <c r="F36" s="33"/>
      <c r="G36" s="33"/>
      <c r="H36" s="33"/>
      <c r="I36" s="33"/>
      <c r="J36" s="33"/>
      <c r="K36" s="33"/>
      <c r="L36" s="33"/>
      <c r="M36" s="33"/>
    </row>
    <row r="37" spans="2:13" s="29" customFormat="1">
      <c r="B37" s="12"/>
      <c r="C37" s="12"/>
      <c r="D37" s="12"/>
      <c r="E37" s="12"/>
      <c r="F37" s="12"/>
      <c r="G37" s="7"/>
      <c r="H37" s="7"/>
      <c r="I37" s="22"/>
      <c r="J37" s="22"/>
      <c r="K37" s="22"/>
      <c r="L37" s="22"/>
      <c r="M37" s="15"/>
    </row>
    <row r="38" spans="2:13" s="29" customFormat="1">
      <c r="B38" s="11"/>
      <c r="C38" s="11"/>
      <c r="D38" s="20" t="s">
        <v>201</v>
      </c>
      <c r="E38" s="20" t="s">
        <v>201</v>
      </c>
      <c r="F38" s="11" t="s">
        <v>232</v>
      </c>
      <c r="G38" s="11" t="s">
        <v>3232</v>
      </c>
      <c r="H38" s="20" t="s">
        <v>438</v>
      </c>
      <c r="I38" s="21" t="s">
        <v>184</v>
      </c>
      <c r="J38" s="21"/>
      <c r="K38" s="21"/>
      <c r="L38" s="21" t="s">
        <v>2540</v>
      </c>
      <c r="M38" s="7" t="s">
        <v>185</v>
      </c>
    </row>
    <row r="39" spans="2:13" s="29" customFormat="1">
      <c r="B39" s="11"/>
      <c r="C39" s="11"/>
      <c r="D39" s="20" t="s">
        <v>201</v>
      </c>
      <c r="E39" s="20" t="s">
        <v>201</v>
      </c>
      <c r="F39" s="11" t="s">
        <v>232</v>
      </c>
      <c r="G39" s="11" t="s">
        <v>3233</v>
      </c>
      <c r="H39" s="20" t="s">
        <v>438</v>
      </c>
      <c r="I39" s="21" t="s">
        <v>184</v>
      </c>
      <c r="J39" s="21"/>
      <c r="K39" s="21"/>
      <c r="L39" s="21" t="s">
        <v>2540</v>
      </c>
      <c r="M39" s="7" t="s">
        <v>185</v>
      </c>
    </row>
    <row r="40" spans="2:13" s="29" customFormat="1">
      <c r="B40" s="11"/>
      <c r="C40" s="11"/>
      <c r="D40" s="20" t="s">
        <v>201</v>
      </c>
      <c r="E40" s="20" t="s">
        <v>201</v>
      </c>
      <c r="F40" s="11" t="s">
        <v>232</v>
      </c>
      <c r="G40" s="11" t="s">
        <v>3234</v>
      </c>
      <c r="H40" s="20" t="s">
        <v>438</v>
      </c>
      <c r="I40" s="21" t="s">
        <v>184</v>
      </c>
      <c r="J40" s="21"/>
      <c r="K40" s="21"/>
      <c r="L40" s="21" t="s">
        <v>2540</v>
      </c>
      <c r="M40" s="7" t="s">
        <v>185</v>
      </c>
    </row>
    <row r="41" spans="2:13" s="29" customFormat="1">
      <c r="B41" s="12"/>
      <c r="C41" s="900"/>
      <c r="D41" s="12"/>
      <c r="E41" s="12"/>
      <c r="F41" s="12"/>
      <c r="G41" s="7"/>
      <c r="H41" s="7"/>
      <c r="I41" s="22"/>
      <c r="J41" s="22"/>
      <c r="K41" s="22"/>
      <c r="L41" s="22"/>
      <c r="M41" s="15"/>
    </row>
    <row r="42" spans="2:13" s="29" customFormat="1" ht="14.25" customHeight="1">
      <c r="B42" s="12"/>
      <c r="C42" s="34" t="s">
        <v>444</v>
      </c>
      <c r="D42" s="34"/>
      <c r="E42" s="33"/>
      <c r="F42" s="33"/>
      <c r="G42" s="33"/>
      <c r="H42" s="33"/>
      <c r="I42" s="33"/>
      <c r="J42" s="33"/>
      <c r="K42" s="33"/>
      <c r="L42" s="33"/>
      <c r="M42" s="33"/>
    </row>
    <row r="43" spans="2:13" s="29" customFormat="1" ht="13.5" customHeight="1">
      <c r="B43" s="12"/>
      <c r="C43" s="12"/>
      <c r="D43" s="12"/>
      <c r="E43" s="12"/>
      <c r="F43" s="12"/>
      <c r="G43" s="7"/>
      <c r="H43" s="7"/>
      <c r="I43" s="22"/>
      <c r="J43" s="22"/>
      <c r="K43" s="22"/>
      <c r="L43" s="22"/>
      <c r="M43" s="15"/>
    </row>
    <row r="44" spans="2:13" s="29" customFormat="1">
      <c r="B44" s="11"/>
      <c r="C44" s="11"/>
      <c r="D44" s="20" t="s">
        <v>201</v>
      </c>
      <c r="E44" s="20" t="s">
        <v>201</v>
      </c>
      <c r="F44" s="11" t="s">
        <v>232</v>
      </c>
      <c r="G44" s="11" t="s">
        <v>3232</v>
      </c>
      <c r="H44" s="20" t="s">
        <v>444</v>
      </c>
      <c r="I44" s="21" t="s">
        <v>184</v>
      </c>
      <c r="J44" s="21"/>
      <c r="K44" s="21"/>
      <c r="L44" s="21" t="s">
        <v>2540</v>
      </c>
      <c r="M44" s="7" t="s">
        <v>185</v>
      </c>
    </row>
    <row r="45" spans="2:13" s="29" customFormat="1">
      <c r="B45" s="11"/>
      <c r="C45" s="11"/>
      <c r="D45" s="20" t="s">
        <v>201</v>
      </c>
      <c r="E45" s="20" t="s">
        <v>201</v>
      </c>
      <c r="F45" s="11" t="s">
        <v>232</v>
      </c>
      <c r="G45" s="11" t="s">
        <v>3233</v>
      </c>
      <c r="H45" s="20" t="s">
        <v>444</v>
      </c>
      <c r="I45" s="21" t="s">
        <v>184</v>
      </c>
      <c r="J45" s="21"/>
      <c r="K45" s="21"/>
      <c r="L45" s="21" t="s">
        <v>2540</v>
      </c>
      <c r="M45" s="7" t="s">
        <v>185</v>
      </c>
    </row>
    <row r="46" spans="2:13" s="29" customFormat="1">
      <c r="B46" s="11"/>
      <c r="C46" s="11"/>
      <c r="D46" s="20" t="s">
        <v>201</v>
      </c>
      <c r="E46" s="20" t="s">
        <v>201</v>
      </c>
      <c r="F46" s="11" t="s">
        <v>232</v>
      </c>
      <c r="G46" s="11" t="s">
        <v>3234</v>
      </c>
      <c r="H46" s="20" t="s">
        <v>444</v>
      </c>
      <c r="I46" s="21" t="s">
        <v>184</v>
      </c>
      <c r="J46" s="21"/>
      <c r="K46" s="21"/>
      <c r="L46" s="21" t="s">
        <v>2540</v>
      </c>
      <c r="M46" s="7" t="s">
        <v>185</v>
      </c>
    </row>
    <row r="47" spans="2:13" s="29" customFormat="1">
      <c r="B47" s="12"/>
      <c r="C47" s="12"/>
      <c r="D47" s="12"/>
      <c r="E47" s="12"/>
      <c r="F47" s="12"/>
      <c r="G47" s="7"/>
      <c r="H47" s="7"/>
      <c r="I47" s="22"/>
      <c r="J47" s="22"/>
      <c r="K47" s="22"/>
      <c r="L47" s="22"/>
      <c r="M47" s="15"/>
    </row>
    <row r="48" spans="2:13" s="29" customFormat="1" ht="14.25" customHeight="1">
      <c r="B48" s="12"/>
      <c r="C48" s="34" t="s">
        <v>450</v>
      </c>
      <c r="D48" s="34"/>
      <c r="E48" s="33"/>
      <c r="F48" s="33"/>
      <c r="G48" s="33"/>
      <c r="H48" s="33"/>
      <c r="I48" s="33"/>
      <c r="J48" s="33"/>
      <c r="K48" s="33"/>
      <c r="L48" s="33"/>
      <c r="M48" s="33"/>
    </row>
    <row r="50" spans="3:13" s="29" customFormat="1">
      <c r="C50" s="11"/>
      <c r="D50" s="20" t="s">
        <v>201</v>
      </c>
      <c r="E50" s="20" t="s">
        <v>201</v>
      </c>
      <c r="F50" s="11" t="s">
        <v>232</v>
      </c>
      <c r="G50" s="11" t="s">
        <v>3232</v>
      </c>
      <c r="H50" s="20" t="s">
        <v>450</v>
      </c>
      <c r="I50" s="21" t="s">
        <v>184</v>
      </c>
      <c r="J50" s="21"/>
      <c r="K50" s="21"/>
      <c r="L50" s="21" t="s">
        <v>2540</v>
      </c>
      <c r="M50" s="7" t="s">
        <v>185</v>
      </c>
    </row>
    <row r="51" spans="3:13" s="29" customFormat="1">
      <c r="C51" s="11"/>
      <c r="D51" s="20" t="s">
        <v>201</v>
      </c>
      <c r="E51" s="20" t="s">
        <v>201</v>
      </c>
      <c r="F51" s="11" t="s">
        <v>232</v>
      </c>
      <c r="G51" s="11" t="s">
        <v>3233</v>
      </c>
      <c r="H51" s="20" t="s">
        <v>450</v>
      </c>
      <c r="I51" s="21" t="s">
        <v>184</v>
      </c>
      <c r="J51" s="21"/>
      <c r="K51" s="21"/>
      <c r="L51" s="21" t="s">
        <v>2540</v>
      </c>
      <c r="M51" s="7" t="s">
        <v>185</v>
      </c>
    </row>
    <row r="52" spans="3:13" s="29" customFormat="1">
      <c r="C52" s="11"/>
      <c r="D52" s="20" t="s">
        <v>201</v>
      </c>
      <c r="E52" s="20" t="s">
        <v>201</v>
      </c>
      <c r="F52" s="11" t="s">
        <v>232</v>
      </c>
      <c r="G52" s="11" t="s">
        <v>3234</v>
      </c>
      <c r="H52" s="20" t="s">
        <v>450</v>
      </c>
      <c r="I52" s="21" t="s">
        <v>184</v>
      </c>
      <c r="J52" s="21"/>
      <c r="K52" s="21"/>
      <c r="L52" s="21" t="s">
        <v>2540</v>
      </c>
      <c r="M52" s="7" t="s">
        <v>185</v>
      </c>
    </row>
    <row r="53" spans="3:13" s="29" customFormat="1">
      <c r="C53" s="12"/>
      <c r="D53" s="12"/>
      <c r="E53" s="12"/>
      <c r="F53" s="12"/>
      <c r="G53" s="7"/>
      <c r="H53" s="7"/>
      <c r="I53" s="22"/>
      <c r="J53" s="22"/>
      <c r="K53" s="22"/>
      <c r="L53" s="22"/>
      <c r="M53" s="15"/>
    </row>
    <row r="54" spans="3:13" s="29" customFormat="1" ht="14.25" customHeight="1">
      <c r="C54" s="34" t="s">
        <v>454</v>
      </c>
      <c r="D54" s="34"/>
      <c r="E54" s="33"/>
      <c r="F54" s="33"/>
      <c r="G54" s="33"/>
      <c r="H54" s="33"/>
      <c r="I54" s="33"/>
      <c r="J54" s="33"/>
      <c r="K54" s="33"/>
      <c r="L54" s="33"/>
      <c r="M54" s="33"/>
    </row>
    <row r="55" spans="3:13" s="29" customFormat="1">
      <c r="C55" s="12"/>
      <c r="D55" s="12"/>
      <c r="E55" s="12"/>
      <c r="F55" s="12"/>
      <c r="G55" s="7"/>
      <c r="H55" s="7"/>
      <c r="I55" s="22"/>
      <c r="J55" s="22"/>
      <c r="K55" s="22"/>
      <c r="L55" s="22"/>
      <c r="M55" s="15"/>
    </row>
    <row r="56" spans="3:13" s="29" customFormat="1">
      <c r="C56" s="11"/>
      <c r="D56" s="20" t="s">
        <v>201</v>
      </c>
      <c r="E56" s="20" t="s">
        <v>201</v>
      </c>
      <c r="F56" s="11" t="s">
        <v>232</v>
      </c>
      <c r="G56" s="11" t="s">
        <v>3232</v>
      </c>
      <c r="H56" s="20" t="s">
        <v>454</v>
      </c>
      <c r="I56" s="21" t="s">
        <v>184</v>
      </c>
      <c r="J56" s="21"/>
      <c r="K56" s="21"/>
      <c r="L56" s="21" t="s">
        <v>2540</v>
      </c>
      <c r="M56" s="7" t="s">
        <v>185</v>
      </c>
    </row>
    <row r="57" spans="3:13" s="29" customFormat="1">
      <c r="C57" s="11"/>
      <c r="D57" s="20" t="s">
        <v>201</v>
      </c>
      <c r="E57" s="20" t="s">
        <v>201</v>
      </c>
      <c r="F57" s="11" t="s">
        <v>232</v>
      </c>
      <c r="G57" s="11" t="s">
        <v>3233</v>
      </c>
      <c r="H57" s="20" t="s">
        <v>454</v>
      </c>
      <c r="I57" s="21" t="s">
        <v>184</v>
      </c>
      <c r="J57" s="21"/>
      <c r="K57" s="21"/>
      <c r="L57" s="21" t="s">
        <v>2540</v>
      </c>
      <c r="M57" s="7" t="s">
        <v>185</v>
      </c>
    </row>
    <row r="58" spans="3:13" s="29" customFormat="1">
      <c r="C58" s="11"/>
      <c r="D58" s="20" t="s">
        <v>201</v>
      </c>
      <c r="E58" s="20" t="s">
        <v>201</v>
      </c>
      <c r="F58" s="11" t="s">
        <v>232</v>
      </c>
      <c r="G58" s="11" t="s">
        <v>3234</v>
      </c>
      <c r="H58" s="20" t="s">
        <v>454</v>
      </c>
      <c r="I58" s="21" t="s">
        <v>184</v>
      </c>
      <c r="J58" s="21"/>
      <c r="K58" s="21"/>
      <c r="L58" s="21" t="s">
        <v>2540</v>
      </c>
      <c r="M58" s="7" t="s">
        <v>185</v>
      </c>
    </row>
    <row r="59" spans="3:13" s="29" customFormat="1">
      <c r="C59" s="12"/>
      <c r="D59" s="12"/>
      <c r="E59" s="12"/>
      <c r="F59" s="12"/>
      <c r="G59" s="7"/>
      <c r="H59" s="7"/>
      <c r="I59" s="22"/>
      <c r="J59" s="22"/>
      <c r="K59" s="22"/>
      <c r="L59" s="22"/>
      <c r="M59" s="15"/>
    </row>
    <row r="60" spans="3:13" s="29" customFormat="1" ht="14.25" customHeight="1">
      <c r="C60" s="34" t="s">
        <v>458</v>
      </c>
      <c r="D60" s="34"/>
      <c r="E60" s="33"/>
      <c r="F60" s="33"/>
      <c r="G60" s="33"/>
      <c r="H60" s="33"/>
      <c r="I60" s="33"/>
      <c r="J60" s="33"/>
      <c r="K60" s="33"/>
      <c r="L60" s="33"/>
      <c r="M60" s="33"/>
    </row>
    <row r="61" spans="3:13" s="29" customFormat="1">
      <c r="C61" s="12"/>
      <c r="D61" s="12"/>
      <c r="E61" s="12"/>
      <c r="F61" s="12"/>
      <c r="G61" s="7"/>
      <c r="H61" s="7"/>
      <c r="I61" s="22"/>
      <c r="J61" s="22"/>
      <c r="K61" s="22"/>
      <c r="L61" s="22"/>
      <c r="M61" s="15"/>
    </row>
    <row r="62" spans="3:13" s="29" customFormat="1">
      <c r="C62" s="11"/>
      <c r="D62" s="20" t="s">
        <v>201</v>
      </c>
      <c r="E62" s="20" t="s">
        <v>201</v>
      </c>
      <c r="F62" s="11" t="s">
        <v>232</v>
      </c>
      <c r="G62" s="11" t="s">
        <v>3232</v>
      </c>
      <c r="H62" s="20" t="s">
        <v>458</v>
      </c>
      <c r="I62" s="21" t="s">
        <v>184</v>
      </c>
      <c r="J62" s="21"/>
      <c r="K62" s="21"/>
      <c r="L62" s="21" t="s">
        <v>2540</v>
      </c>
      <c r="M62" s="7" t="s">
        <v>185</v>
      </c>
    </row>
    <row r="63" spans="3:13" s="29" customFormat="1">
      <c r="C63" s="11"/>
      <c r="D63" s="20" t="s">
        <v>201</v>
      </c>
      <c r="E63" s="20" t="s">
        <v>201</v>
      </c>
      <c r="F63" s="11" t="s">
        <v>232</v>
      </c>
      <c r="G63" s="11" t="s">
        <v>3233</v>
      </c>
      <c r="H63" s="20" t="s">
        <v>458</v>
      </c>
      <c r="I63" s="21" t="s">
        <v>184</v>
      </c>
      <c r="J63" s="21"/>
      <c r="K63" s="21"/>
      <c r="L63" s="21" t="s">
        <v>2540</v>
      </c>
      <c r="M63" s="7" t="s">
        <v>185</v>
      </c>
    </row>
    <row r="64" spans="3:13" s="29" customFormat="1">
      <c r="C64" s="11"/>
      <c r="D64" s="20" t="s">
        <v>201</v>
      </c>
      <c r="E64" s="20" t="s">
        <v>201</v>
      </c>
      <c r="F64" s="11" t="s">
        <v>232</v>
      </c>
      <c r="G64" s="11" t="s">
        <v>3234</v>
      </c>
      <c r="H64" s="20" t="s">
        <v>458</v>
      </c>
      <c r="I64" s="21" t="s">
        <v>184</v>
      </c>
      <c r="J64" s="21"/>
      <c r="K64" s="21"/>
      <c r="L64" s="21" t="s">
        <v>2540</v>
      </c>
      <c r="M64" s="7" t="s">
        <v>185</v>
      </c>
    </row>
    <row r="66" spans="2:13" s="29" customFormat="1" ht="14.25" customHeight="1">
      <c r="B66" s="12"/>
      <c r="C66" s="34" t="s">
        <v>462</v>
      </c>
      <c r="D66" s="34"/>
      <c r="E66" s="33"/>
      <c r="F66" s="33"/>
      <c r="G66" s="33"/>
      <c r="H66" s="33"/>
      <c r="I66" s="33"/>
      <c r="J66" s="33"/>
      <c r="K66" s="33"/>
      <c r="L66" s="33"/>
      <c r="M66" s="33"/>
    </row>
    <row r="67" spans="2:13" s="29" customFormat="1">
      <c r="B67" s="12"/>
      <c r="C67" s="12"/>
      <c r="D67" s="12"/>
      <c r="E67" s="12"/>
      <c r="F67" s="12"/>
      <c r="G67" s="7"/>
      <c r="H67" s="7"/>
      <c r="I67" s="22"/>
      <c r="J67" s="22"/>
      <c r="K67" s="22"/>
      <c r="L67" s="22"/>
      <c r="M67" s="15"/>
    </row>
    <row r="68" spans="2:13" s="29" customFormat="1">
      <c r="B68" s="11"/>
      <c r="C68" s="11"/>
      <c r="D68" s="20" t="s">
        <v>201</v>
      </c>
      <c r="E68" s="20" t="s">
        <v>201</v>
      </c>
      <c r="F68" s="11" t="s">
        <v>232</v>
      </c>
      <c r="G68" s="11" t="s">
        <v>3232</v>
      </c>
      <c r="H68" s="20" t="s">
        <v>462</v>
      </c>
      <c r="I68" s="21" t="s">
        <v>184</v>
      </c>
      <c r="J68" s="21"/>
      <c r="K68" s="21"/>
      <c r="L68" s="21" t="s">
        <v>2540</v>
      </c>
      <c r="M68" s="7" t="s">
        <v>185</v>
      </c>
    </row>
    <row r="69" spans="2:13" s="29" customFormat="1">
      <c r="B69" s="11"/>
      <c r="C69" s="11"/>
      <c r="D69" s="20" t="s">
        <v>201</v>
      </c>
      <c r="E69" s="20" t="s">
        <v>201</v>
      </c>
      <c r="F69" s="11" t="s">
        <v>232</v>
      </c>
      <c r="G69" s="11" t="s">
        <v>3233</v>
      </c>
      <c r="H69" s="20" t="s">
        <v>462</v>
      </c>
      <c r="I69" s="21" t="s">
        <v>184</v>
      </c>
      <c r="J69" s="21"/>
      <c r="K69" s="21"/>
      <c r="L69" s="21" t="s">
        <v>2540</v>
      </c>
      <c r="M69" s="7" t="s">
        <v>185</v>
      </c>
    </row>
    <row r="70" spans="2:13" s="29" customFormat="1">
      <c r="B70" s="11"/>
      <c r="C70" s="11"/>
      <c r="D70" s="20" t="s">
        <v>201</v>
      </c>
      <c r="E70" s="20" t="s">
        <v>201</v>
      </c>
      <c r="F70" s="11" t="s">
        <v>232</v>
      </c>
      <c r="G70" s="11" t="s">
        <v>3234</v>
      </c>
      <c r="H70" s="20" t="s">
        <v>462</v>
      </c>
      <c r="I70" s="21" t="s">
        <v>184</v>
      </c>
      <c r="J70" s="21"/>
      <c r="K70" s="21"/>
      <c r="L70" s="21" t="s">
        <v>2540</v>
      </c>
      <c r="M70" s="7" t="s">
        <v>185</v>
      </c>
    </row>
    <row r="71" spans="2:13" s="29" customFormat="1">
      <c r="B71" s="11"/>
      <c r="C71" s="11"/>
      <c r="D71" s="11"/>
      <c r="E71" s="11"/>
      <c r="F71" s="11"/>
      <c r="G71" s="11"/>
      <c r="H71" s="11"/>
      <c r="I71" s="11"/>
      <c r="J71" s="11"/>
      <c r="K71" s="11"/>
      <c r="L71" s="11"/>
      <c r="M71" s="11"/>
    </row>
    <row r="72" spans="2:13" s="29" customFormat="1" ht="18">
      <c r="B72" s="28" t="s">
        <v>2600</v>
      </c>
      <c r="C72" s="27"/>
      <c r="D72" s="27"/>
      <c r="E72" s="27"/>
      <c r="F72" s="27"/>
      <c r="G72" s="27"/>
      <c r="H72" s="27"/>
      <c r="I72" s="27"/>
      <c r="J72" s="27"/>
      <c r="K72" s="27"/>
      <c r="L72" s="27"/>
      <c r="M72" s="27"/>
    </row>
    <row r="73" spans="2:13" s="29" customFormat="1">
      <c r="B73" s="12"/>
      <c r="C73" s="12"/>
      <c r="D73" s="12"/>
      <c r="E73" s="12"/>
      <c r="F73" s="12"/>
      <c r="G73" s="7"/>
      <c r="H73" s="7"/>
      <c r="I73" s="22"/>
      <c r="J73" s="22"/>
      <c r="K73" s="22"/>
      <c r="L73" s="22"/>
      <c r="M73" s="15"/>
    </row>
    <row r="74" spans="2:13" s="29" customFormat="1" ht="14.25" customHeight="1">
      <c r="B74" s="12"/>
      <c r="C74" s="34" t="s">
        <v>438</v>
      </c>
      <c r="D74" s="34"/>
      <c r="E74" s="33"/>
      <c r="F74" s="33"/>
      <c r="G74" s="33"/>
      <c r="H74" s="33"/>
      <c r="I74" s="33"/>
      <c r="J74" s="33"/>
      <c r="K74" s="33"/>
      <c r="L74" s="33"/>
      <c r="M74" s="33"/>
    </row>
    <row r="75" spans="2:13" s="29" customFormat="1">
      <c r="B75" s="12"/>
      <c r="C75" s="12"/>
      <c r="D75" s="12"/>
      <c r="E75" s="12"/>
      <c r="F75" s="12"/>
      <c r="G75" s="7"/>
      <c r="H75" s="7"/>
      <c r="I75" s="22"/>
      <c r="J75" s="22"/>
      <c r="K75" s="22"/>
      <c r="L75" s="22"/>
      <c r="M75" s="22"/>
    </row>
    <row r="76" spans="2:13" s="29" customFormat="1" ht="14.25" customHeight="1">
      <c r="B76" s="12"/>
      <c r="C76" s="12"/>
      <c r="D76" s="80" t="s">
        <v>3235</v>
      </c>
      <c r="E76" s="81"/>
      <c r="F76" s="81"/>
      <c r="G76" s="81"/>
      <c r="H76" s="81"/>
      <c r="I76" s="81"/>
      <c r="J76" s="81"/>
      <c r="K76" s="81"/>
      <c r="L76" s="81"/>
      <c r="M76" s="81"/>
    </row>
    <row r="77" spans="2:13" s="29" customFormat="1">
      <c r="B77" s="12"/>
      <c r="C77" s="12"/>
      <c r="D77" s="12"/>
      <c r="E77" s="12"/>
      <c r="F77" s="12"/>
      <c r="G77" s="7"/>
      <c r="H77" s="7"/>
      <c r="I77" s="22"/>
      <c r="J77" s="22"/>
      <c r="K77" s="22"/>
      <c r="L77" s="22"/>
      <c r="M77" s="15"/>
    </row>
    <row r="78" spans="2:13" s="29" customFormat="1">
      <c r="B78" s="11"/>
      <c r="C78" s="11"/>
      <c r="D78" s="20"/>
      <c r="E78" s="20"/>
      <c r="F78" s="11" t="s">
        <v>232</v>
      </c>
      <c r="G78" s="11" t="s">
        <v>3232</v>
      </c>
      <c r="H78" s="20" t="s">
        <v>438</v>
      </c>
      <c r="I78" s="21" t="s">
        <v>196</v>
      </c>
      <c r="J78" s="21" t="s">
        <v>3230</v>
      </c>
      <c r="K78" s="21"/>
      <c r="L78" s="21"/>
      <c r="M78" s="7" t="s">
        <v>197</v>
      </c>
    </row>
    <row r="79" spans="2:13" s="29" customFormat="1">
      <c r="B79" s="11"/>
      <c r="C79" s="11"/>
      <c r="D79" s="20"/>
      <c r="E79" s="20"/>
      <c r="F79" s="11" t="s">
        <v>232</v>
      </c>
      <c r="G79" s="11" t="s">
        <v>3233</v>
      </c>
      <c r="H79" s="20" t="s">
        <v>438</v>
      </c>
      <c r="I79" s="21" t="s">
        <v>196</v>
      </c>
      <c r="J79" s="21" t="s">
        <v>3230</v>
      </c>
      <c r="K79" s="21"/>
      <c r="L79" s="21"/>
      <c r="M79" s="7" t="s">
        <v>197</v>
      </c>
    </row>
    <row r="80" spans="2:13" s="29" customFormat="1">
      <c r="B80" s="11"/>
      <c r="C80" s="11"/>
      <c r="D80" s="20"/>
      <c r="E80" s="20"/>
      <c r="F80" s="11" t="s">
        <v>232</v>
      </c>
      <c r="G80" s="11" t="s">
        <v>3234</v>
      </c>
      <c r="H80" s="20" t="s">
        <v>438</v>
      </c>
      <c r="I80" s="21" t="s">
        <v>196</v>
      </c>
      <c r="J80" s="21" t="s">
        <v>3230</v>
      </c>
      <c r="K80" s="21"/>
      <c r="L80" s="21"/>
      <c r="M80" s="7" t="s">
        <v>197</v>
      </c>
    </row>
    <row r="82" spans="3:13" s="29" customFormat="1" ht="14.25" customHeight="1">
      <c r="C82" s="12"/>
      <c r="D82" s="80" t="s">
        <v>3236</v>
      </c>
      <c r="E82" s="81"/>
      <c r="F82" s="81"/>
      <c r="G82" s="81"/>
      <c r="H82" s="81"/>
      <c r="I82" s="81"/>
      <c r="J82" s="81"/>
      <c r="K82" s="81"/>
      <c r="L82" s="81"/>
      <c r="M82" s="81"/>
    </row>
    <row r="83" spans="3:13" s="29" customFormat="1">
      <c r="C83" s="12"/>
      <c r="D83" s="12"/>
      <c r="E83" s="12"/>
      <c r="F83" s="12"/>
      <c r="G83" s="7"/>
      <c r="H83" s="7"/>
      <c r="I83" s="22"/>
      <c r="J83" s="22"/>
      <c r="K83" s="22"/>
      <c r="L83" s="22"/>
      <c r="M83" s="15"/>
    </row>
    <row r="84" spans="3:13" s="29" customFormat="1">
      <c r="C84" s="11"/>
      <c r="D84" s="20"/>
      <c r="E84" s="20"/>
      <c r="F84" s="11" t="s">
        <v>232</v>
      </c>
      <c r="G84" s="11" t="s">
        <v>3232</v>
      </c>
      <c r="H84" s="20" t="s">
        <v>438</v>
      </c>
      <c r="I84" s="21" t="s">
        <v>196</v>
      </c>
      <c r="J84" s="21" t="s">
        <v>3231</v>
      </c>
      <c r="K84" s="21"/>
      <c r="L84" s="21"/>
      <c r="M84" s="7" t="s">
        <v>197</v>
      </c>
    </row>
    <row r="85" spans="3:13" s="29" customFormat="1">
      <c r="C85" s="11"/>
      <c r="D85" s="20"/>
      <c r="E85" s="20"/>
      <c r="F85" s="11" t="s">
        <v>232</v>
      </c>
      <c r="G85" s="11" t="s">
        <v>3233</v>
      </c>
      <c r="H85" s="20" t="s">
        <v>438</v>
      </c>
      <c r="I85" s="21" t="s">
        <v>196</v>
      </c>
      <c r="J85" s="21" t="s">
        <v>3231</v>
      </c>
      <c r="K85" s="21"/>
      <c r="L85" s="21"/>
      <c r="M85" s="7" t="s">
        <v>197</v>
      </c>
    </row>
    <row r="86" spans="3:13" s="29" customFormat="1">
      <c r="C86" s="11"/>
      <c r="D86" s="20"/>
      <c r="E86" s="20"/>
      <c r="F86" s="11" t="s">
        <v>232</v>
      </c>
      <c r="G86" s="11" t="s">
        <v>3234</v>
      </c>
      <c r="H86" s="20" t="s">
        <v>438</v>
      </c>
      <c r="I86" s="21" t="s">
        <v>196</v>
      </c>
      <c r="J86" s="21" t="s">
        <v>3231</v>
      </c>
      <c r="K86" s="21"/>
      <c r="L86" s="21"/>
      <c r="M86" s="7" t="s">
        <v>197</v>
      </c>
    </row>
    <row r="87" spans="3:13" s="29" customFormat="1">
      <c r="C87" s="12"/>
      <c r="D87" s="12"/>
      <c r="E87" s="12"/>
      <c r="F87" s="12"/>
      <c r="G87" s="7"/>
      <c r="H87" s="7"/>
      <c r="I87" s="22"/>
      <c r="J87" s="22"/>
      <c r="K87" s="22"/>
      <c r="L87" s="22"/>
      <c r="M87" s="15"/>
    </row>
    <row r="88" spans="3:13" s="29" customFormat="1" ht="14.25" customHeight="1">
      <c r="C88" s="34" t="s">
        <v>444</v>
      </c>
      <c r="D88" s="34"/>
      <c r="E88" s="33"/>
      <c r="F88" s="33"/>
      <c r="G88" s="33"/>
      <c r="H88" s="33"/>
      <c r="I88" s="33"/>
      <c r="J88" s="33"/>
      <c r="K88" s="33"/>
      <c r="L88" s="33"/>
      <c r="M88" s="33"/>
    </row>
    <row r="89" spans="3:13" s="29" customFormat="1">
      <c r="C89" s="12"/>
      <c r="D89" s="12"/>
      <c r="E89" s="12"/>
      <c r="F89" s="12"/>
      <c r="G89" s="7"/>
      <c r="H89" s="7"/>
      <c r="I89" s="22"/>
      <c r="J89" s="22"/>
      <c r="K89" s="22"/>
      <c r="L89" s="22"/>
      <c r="M89" s="15"/>
    </row>
    <row r="90" spans="3:13" s="29" customFormat="1" ht="14.25" customHeight="1">
      <c r="C90" s="12"/>
      <c r="D90" s="80" t="s">
        <v>3235</v>
      </c>
      <c r="E90" s="81"/>
      <c r="F90" s="81"/>
      <c r="G90" s="81"/>
      <c r="H90" s="81"/>
      <c r="I90" s="81"/>
      <c r="J90" s="81"/>
      <c r="K90" s="81"/>
      <c r="L90" s="81"/>
      <c r="M90" s="81"/>
    </row>
    <row r="91" spans="3:13" s="29" customFormat="1">
      <c r="C91" s="12"/>
      <c r="D91" s="12"/>
      <c r="E91" s="12"/>
      <c r="F91" s="12"/>
      <c r="G91" s="7"/>
      <c r="H91" s="7"/>
      <c r="I91" s="22"/>
      <c r="J91" s="22"/>
      <c r="K91" s="22"/>
      <c r="L91" s="22"/>
      <c r="M91" s="15"/>
    </row>
    <row r="92" spans="3:13" s="29" customFormat="1">
      <c r="C92" s="11"/>
      <c r="D92" s="20"/>
      <c r="E92" s="20"/>
      <c r="F92" s="11" t="s">
        <v>232</v>
      </c>
      <c r="G92" s="11" t="s">
        <v>3232</v>
      </c>
      <c r="H92" s="20" t="s">
        <v>444</v>
      </c>
      <c r="I92" s="21" t="s">
        <v>196</v>
      </c>
      <c r="J92" s="21" t="s">
        <v>3230</v>
      </c>
      <c r="K92" s="21"/>
      <c r="L92" s="21"/>
      <c r="M92" s="7" t="s">
        <v>197</v>
      </c>
    </row>
    <row r="93" spans="3:13" s="29" customFormat="1">
      <c r="C93" s="11"/>
      <c r="D93" s="20"/>
      <c r="E93" s="20"/>
      <c r="F93" s="11" t="s">
        <v>232</v>
      </c>
      <c r="G93" s="11" t="s">
        <v>3233</v>
      </c>
      <c r="H93" s="20" t="s">
        <v>444</v>
      </c>
      <c r="I93" s="21" t="s">
        <v>196</v>
      </c>
      <c r="J93" s="21" t="s">
        <v>3230</v>
      </c>
      <c r="K93" s="21"/>
      <c r="L93" s="21"/>
      <c r="M93" s="7" t="s">
        <v>197</v>
      </c>
    </row>
    <row r="94" spans="3:13" s="29" customFormat="1">
      <c r="C94" s="11"/>
      <c r="D94" s="20"/>
      <c r="E94" s="20"/>
      <c r="F94" s="11" t="s">
        <v>232</v>
      </c>
      <c r="G94" s="11" t="s">
        <v>3234</v>
      </c>
      <c r="H94" s="20" t="s">
        <v>444</v>
      </c>
      <c r="I94" s="21" t="s">
        <v>196</v>
      </c>
      <c r="J94" s="21" t="s">
        <v>3230</v>
      </c>
      <c r="K94" s="21"/>
      <c r="L94" s="21"/>
      <c r="M94" s="7" t="s">
        <v>197</v>
      </c>
    </row>
    <row r="95" spans="3:13" s="29" customFormat="1">
      <c r="C95" s="12"/>
      <c r="D95" s="12"/>
      <c r="E95" s="12"/>
      <c r="F95" s="12"/>
      <c r="G95" s="7"/>
      <c r="H95" s="7"/>
      <c r="I95" s="22"/>
      <c r="J95" s="22"/>
      <c r="K95" s="22"/>
      <c r="L95" s="22"/>
      <c r="M95" s="15"/>
    </row>
    <row r="96" spans="3:13" s="29" customFormat="1" ht="14.25" customHeight="1">
      <c r="C96" s="12"/>
      <c r="D96" s="80" t="s">
        <v>3236</v>
      </c>
      <c r="E96" s="81"/>
      <c r="F96" s="81"/>
      <c r="G96" s="81"/>
      <c r="H96" s="81"/>
      <c r="I96" s="81"/>
      <c r="J96" s="81"/>
      <c r="K96" s="81"/>
      <c r="L96" s="81"/>
      <c r="M96" s="81"/>
    </row>
    <row r="98" spans="3:13" s="29" customFormat="1">
      <c r="C98" s="11"/>
      <c r="D98" s="20"/>
      <c r="E98" s="20"/>
      <c r="F98" s="11" t="s">
        <v>232</v>
      </c>
      <c r="G98" s="11" t="s">
        <v>3232</v>
      </c>
      <c r="H98" s="20" t="s">
        <v>444</v>
      </c>
      <c r="I98" s="21" t="s">
        <v>196</v>
      </c>
      <c r="J98" s="21" t="s">
        <v>3231</v>
      </c>
      <c r="K98" s="21"/>
      <c r="L98" s="21"/>
      <c r="M98" s="7" t="s">
        <v>197</v>
      </c>
    </row>
    <row r="99" spans="3:13" s="29" customFormat="1">
      <c r="C99" s="11"/>
      <c r="D99" s="20"/>
      <c r="E99" s="20"/>
      <c r="F99" s="11" t="s">
        <v>232</v>
      </c>
      <c r="G99" s="11" t="s">
        <v>3233</v>
      </c>
      <c r="H99" s="20" t="s">
        <v>444</v>
      </c>
      <c r="I99" s="21" t="s">
        <v>196</v>
      </c>
      <c r="J99" s="21" t="s">
        <v>3231</v>
      </c>
      <c r="K99" s="21"/>
      <c r="L99" s="21"/>
      <c r="M99" s="7" t="s">
        <v>197</v>
      </c>
    </row>
    <row r="100" spans="3:13" s="29" customFormat="1">
      <c r="C100" s="11"/>
      <c r="D100" s="20"/>
      <c r="E100" s="20"/>
      <c r="F100" s="11" t="s">
        <v>232</v>
      </c>
      <c r="G100" s="11" t="s">
        <v>3234</v>
      </c>
      <c r="H100" s="20" t="s">
        <v>444</v>
      </c>
      <c r="I100" s="21" t="s">
        <v>196</v>
      </c>
      <c r="J100" s="21" t="s">
        <v>3231</v>
      </c>
      <c r="K100" s="21"/>
      <c r="L100" s="21"/>
      <c r="M100" s="7" t="s">
        <v>197</v>
      </c>
    </row>
    <row r="101" spans="3:13" s="29" customFormat="1">
      <c r="C101" s="12"/>
      <c r="D101" s="12"/>
      <c r="E101" s="12"/>
      <c r="F101" s="12"/>
      <c r="G101" s="7"/>
      <c r="H101" s="7"/>
      <c r="I101" s="22"/>
      <c r="J101" s="22"/>
      <c r="K101" s="22"/>
      <c r="L101" s="22"/>
      <c r="M101" s="15"/>
    </row>
    <row r="102" spans="3:13" s="29" customFormat="1" ht="14.25" customHeight="1">
      <c r="C102" s="34" t="s">
        <v>450</v>
      </c>
      <c r="D102" s="34"/>
      <c r="E102" s="33"/>
      <c r="F102" s="33"/>
      <c r="G102" s="33"/>
      <c r="H102" s="33"/>
      <c r="I102" s="33"/>
      <c r="J102" s="33"/>
      <c r="K102" s="33"/>
      <c r="L102" s="33"/>
      <c r="M102" s="33"/>
    </row>
    <row r="103" spans="3:13" s="29" customFormat="1">
      <c r="C103" s="12"/>
      <c r="D103" s="12"/>
      <c r="E103" s="12"/>
      <c r="F103" s="12"/>
      <c r="G103" s="7"/>
      <c r="H103" s="7"/>
      <c r="I103" s="22"/>
      <c r="J103" s="22"/>
      <c r="K103" s="22"/>
      <c r="L103" s="22"/>
      <c r="M103" s="15"/>
    </row>
    <row r="104" spans="3:13" s="29" customFormat="1" ht="14.25" customHeight="1">
      <c r="C104" s="12"/>
      <c r="D104" s="80" t="s">
        <v>3235</v>
      </c>
      <c r="E104" s="81"/>
      <c r="F104" s="81"/>
      <c r="G104" s="81"/>
      <c r="H104" s="81"/>
      <c r="I104" s="81"/>
      <c r="J104" s="81"/>
      <c r="K104" s="81"/>
      <c r="L104" s="81"/>
      <c r="M104" s="81"/>
    </row>
    <row r="105" spans="3:13" s="29" customFormat="1">
      <c r="C105" s="12"/>
      <c r="D105" s="12"/>
      <c r="E105" s="12"/>
      <c r="F105" s="12"/>
      <c r="G105" s="7"/>
      <c r="H105" s="7"/>
      <c r="I105" s="22"/>
      <c r="J105" s="22"/>
      <c r="K105" s="22"/>
      <c r="L105" s="22"/>
      <c r="M105" s="15"/>
    </row>
    <row r="106" spans="3:13" s="29" customFormat="1">
      <c r="C106" s="11"/>
      <c r="D106" s="20"/>
      <c r="E106" s="20"/>
      <c r="F106" s="11" t="s">
        <v>232</v>
      </c>
      <c r="G106" s="11" t="s">
        <v>3232</v>
      </c>
      <c r="H106" s="20" t="s">
        <v>450</v>
      </c>
      <c r="I106" s="21" t="s">
        <v>196</v>
      </c>
      <c r="J106" s="21" t="s">
        <v>3230</v>
      </c>
      <c r="K106" s="21"/>
      <c r="L106" s="21"/>
      <c r="M106" s="7" t="s">
        <v>197</v>
      </c>
    </row>
    <row r="107" spans="3:13" s="29" customFormat="1">
      <c r="C107" s="11"/>
      <c r="D107" s="20"/>
      <c r="E107" s="20"/>
      <c r="F107" s="11" t="s">
        <v>232</v>
      </c>
      <c r="G107" s="11" t="s">
        <v>3233</v>
      </c>
      <c r="H107" s="20" t="s">
        <v>450</v>
      </c>
      <c r="I107" s="21" t="s">
        <v>196</v>
      </c>
      <c r="J107" s="21" t="s">
        <v>3230</v>
      </c>
      <c r="K107" s="21"/>
      <c r="L107" s="21"/>
      <c r="M107" s="7" t="s">
        <v>197</v>
      </c>
    </row>
    <row r="108" spans="3:13" s="29" customFormat="1">
      <c r="C108" s="11"/>
      <c r="D108" s="20"/>
      <c r="E108" s="20"/>
      <c r="F108" s="11" t="s">
        <v>232</v>
      </c>
      <c r="G108" s="11" t="s">
        <v>3234</v>
      </c>
      <c r="H108" s="20" t="s">
        <v>450</v>
      </c>
      <c r="I108" s="21" t="s">
        <v>196</v>
      </c>
      <c r="J108" s="21" t="s">
        <v>3230</v>
      </c>
      <c r="K108" s="21"/>
      <c r="L108" s="21"/>
      <c r="M108" s="7" t="s">
        <v>197</v>
      </c>
    </row>
    <row r="109" spans="3:13" s="29" customFormat="1">
      <c r="C109" s="12"/>
      <c r="D109" s="12"/>
      <c r="E109" s="12"/>
      <c r="F109" s="12"/>
      <c r="G109" s="7"/>
      <c r="H109" s="7"/>
      <c r="I109" s="22"/>
      <c r="J109" s="22"/>
      <c r="K109" s="22"/>
      <c r="L109" s="22"/>
      <c r="M109" s="15"/>
    </row>
    <row r="110" spans="3:13" s="29" customFormat="1" ht="14.25" customHeight="1">
      <c r="C110" s="12"/>
      <c r="D110" s="80" t="s">
        <v>3236</v>
      </c>
      <c r="E110" s="81"/>
      <c r="F110" s="81"/>
      <c r="G110" s="81"/>
      <c r="H110" s="81"/>
      <c r="I110" s="81"/>
      <c r="J110" s="81"/>
      <c r="K110" s="81"/>
      <c r="L110" s="81"/>
      <c r="M110" s="81"/>
    </row>
    <row r="111" spans="3:13" s="29" customFormat="1">
      <c r="C111" s="12"/>
      <c r="D111" s="12"/>
      <c r="E111" s="12"/>
      <c r="F111" s="12"/>
      <c r="G111" s="7"/>
      <c r="H111" s="7"/>
      <c r="I111" s="22"/>
      <c r="J111" s="22"/>
      <c r="K111" s="22"/>
      <c r="L111" s="22"/>
      <c r="M111" s="15"/>
    </row>
    <row r="112" spans="3:13" s="29" customFormat="1">
      <c r="C112" s="11"/>
      <c r="D112" s="20"/>
      <c r="E112" s="20"/>
      <c r="F112" s="11" t="s">
        <v>232</v>
      </c>
      <c r="G112" s="11" t="s">
        <v>3232</v>
      </c>
      <c r="H112" s="20" t="s">
        <v>450</v>
      </c>
      <c r="I112" s="21" t="s">
        <v>196</v>
      </c>
      <c r="J112" s="21" t="s">
        <v>3231</v>
      </c>
      <c r="K112" s="21"/>
      <c r="L112" s="21"/>
      <c r="M112" s="7" t="s">
        <v>197</v>
      </c>
    </row>
    <row r="113" spans="3:13" s="29" customFormat="1">
      <c r="C113" s="11"/>
      <c r="D113" s="20"/>
      <c r="E113" s="20"/>
      <c r="F113" s="11" t="s">
        <v>232</v>
      </c>
      <c r="G113" s="11" t="s">
        <v>3233</v>
      </c>
      <c r="H113" s="20" t="s">
        <v>450</v>
      </c>
      <c r="I113" s="21" t="s">
        <v>196</v>
      </c>
      <c r="J113" s="21" t="s">
        <v>3231</v>
      </c>
      <c r="K113" s="21"/>
      <c r="L113" s="21"/>
      <c r="M113" s="7" t="s">
        <v>197</v>
      </c>
    </row>
    <row r="114" spans="3:13" s="29" customFormat="1">
      <c r="C114" s="11"/>
      <c r="D114" s="20"/>
      <c r="E114" s="20"/>
      <c r="F114" s="11" t="s">
        <v>232</v>
      </c>
      <c r="G114" s="11" t="s">
        <v>3234</v>
      </c>
      <c r="H114" s="20" t="s">
        <v>450</v>
      </c>
      <c r="I114" s="21" t="s">
        <v>196</v>
      </c>
      <c r="J114" s="21" t="s">
        <v>3231</v>
      </c>
      <c r="K114" s="21"/>
      <c r="L114" s="21"/>
      <c r="M114" s="7" t="s">
        <v>197</v>
      </c>
    </row>
    <row r="115" spans="3:13" s="29" customFormat="1">
      <c r="C115" s="12"/>
      <c r="D115" s="12"/>
      <c r="E115" s="12"/>
      <c r="F115" s="12"/>
      <c r="G115" s="7"/>
      <c r="H115" s="7"/>
      <c r="I115" s="22"/>
      <c r="J115" s="22"/>
      <c r="K115" s="22"/>
      <c r="L115" s="22"/>
      <c r="M115" s="15"/>
    </row>
    <row r="116" spans="3:13" s="29" customFormat="1" ht="14.25" customHeight="1">
      <c r="C116" s="34" t="s">
        <v>454</v>
      </c>
      <c r="D116" s="34"/>
      <c r="E116" s="33"/>
      <c r="F116" s="33"/>
      <c r="G116" s="33"/>
      <c r="H116" s="33"/>
      <c r="I116" s="33"/>
      <c r="J116" s="33"/>
      <c r="K116" s="33"/>
      <c r="L116" s="33"/>
      <c r="M116" s="33"/>
    </row>
    <row r="117" spans="3:13" s="29" customFormat="1">
      <c r="C117" s="12"/>
      <c r="D117" s="12"/>
      <c r="E117" s="12"/>
      <c r="F117" s="12"/>
      <c r="G117" s="7"/>
      <c r="H117" s="7"/>
      <c r="I117" s="22"/>
      <c r="J117" s="22"/>
      <c r="K117" s="22"/>
      <c r="L117" s="22"/>
      <c r="M117" s="15"/>
    </row>
    <row r="118" spans="3:13" s="29" customFormat="1" ht="14.25" customHeight="1">
      <c r="C118" s="12"/>
      <c r="D118" s="80" t="s">
        <v>3235</v>
      </c>
      <c r="E118" s="81"/>
      <c r="F118" s="81"/>
      <c r="G118" s="81"/>
      <c r="H118" s="81"/>
      <c r="I118" s="81"/>
      <c r="J118" s="81"/>
      <c r="K118" s="81"/>
      <c r="L118" s="81"/>
      <c r="M118" s="81"/>
    </row>
    <row r="119" spans="3:13" s="29" customFormat="1">
      <c r="C119" s="12"/>
      <c r="D119" s="12"/>
      <c r="E119" s="12"/>
      <c r="F119" s="12"/>
      <c r="G119" s="7"/>
      <c r="H119" s="7"/>
      <c r="I119" s="22"/>
      <c r="J119" s="22"/>
      <c r="K119" s="22"/>
      <c r="L119" s="22"/>
      <c r="M119" s="15"/>
    </row>
    <row r="120" spans="3:13" s="29" customFormat="1">
      <c r="C120" s="11"/>
      <c r="D120" s="20"/>
      <c r="E120" s="20"/>
      <c r="F120" s="11" t="s">
        <v>232</v>
      </c>
      <c r="G120" s="11" t="s">
        <v>3232</v>
      </c>
      <c r="H120" s="20" t="s">
        <v>454</v>
      </c>
      <c r="I120" s="21" t="s">
        <v>196</v>
      </c>
      <c r="J120" s="21" t="s">
        <v>3230</v>
      </c>
      <c r="K120" s="21"/>
      <c r="L120" s="21"/>
      <c r="M120" s="7" t="s">
        <v>197</v>
      </c>
    </row>
    <row r="121" spans="3:13" s="29" customFormat="1">
      <c r="C121" s="11"/>
      <c r="D121" s="20"/>
      <c r="E121" s="20"/>
      <c r="F121" s="11" t="s">
        <v>232</v>
      </c>
      <c r="G121" s="11" t="s">
        <v>3233</v>
      </c>
      <c r="H121" s="20" t="s">
        <v>454</v>
      </c>
      <c r="I121" s="21" t="s">
        <v>196</v>
      </c>
      <c r="J121" s="21" t="s">
        <v>3230</v>
      </c>
      <c r="K121" s="21"/>
      <c r="L121" s="21"/>
      <c r="M121" s="7" t="s">
        <v>197</v>
      </c>
    </row>
    <row r="122" spans="3:13" s="29" customFormat="1">
      <c r="C122" s="11"/>
      <c r="D122" s="20"/>
      <c r="E122" s="20"/>
      <c r="F122" s="11" t="s">
        <v>232</v>
      </c>
      <c r="G122" s="11" t="s">
        <v>3234</v>
      </c>
      <c r="H122" s="20" t="s">
        <v>454</v>
      </c>
      <c r="I122" s="21" t="s">
        <v>196</v>
      </c>
      <c r="J122" s="21" t="s">
        <v>3230</v>
      </c>
      <c r="K122" s="21"/>
      <c r="L122" s="21"/>
      <c r="M122" s="7" t="s">
        <v>197</v>
      </c>
    </row>
    <row r="123" spans="3:13" s="29" customFormat="1">
      <c r="C123" s="12"/>
      <c r="D123" s="12"/>
      <c r="E123" s="12"/>
      <c r="F123" s="12"/>
      <c r="G123" s="7"/>
      <c r="H123" s="7"/>
      <c r="I123" s="22"/>
      <c r="J123" s="22"/>
      <c r="K123" s="22"/>
      <c r="L123" s="22"/>
      <c r="M123" s="15"/>
    </row>
    <row r="124" spans="3:13" s="29" customFormat="1" ht="14.25" customHeight="1">
      <c r="C124" s="12"/>
      <c r="D124" s="80" t="s">
        <v>3236</v>
      </c>
      <c r="E124" s="81"/>
      <c r="F124" s="81"/>
      <c r="G124" s="81"/>
      <c r="H124" s="81"/>
      <c r="I124" s="81"/>
      <c r="J124" s="81"/>
      <c r="K124" s="81"/>
      <c r="L124" s="81"/>
      <c r="M124" s="81"/>
    </row>
    <row r="125" spans="3:13" s="29" customFormat="1">
      <c r="C125" s="12"/>
      <c r="D125" s="12"/>
      <c r="E125" s="12"/>
      <c r="F125" s="12"/>
      <c r="G125" s="7"/>
      <c r="H125" s="7"/>
      <c r="I125" s="22"/>
      <c r="J125" s="22"/>
      <c r="K125" s="22"/>
      <c r="L125" s="22"/>
      <c r="M125" s="15"/>
    </row>
    <row r="126" spans="3:13" s="29" customFormat="1">
      <c r="C126" s="11"/>
      <c r="D126" s="20"/>
      <c r="E126" s="20"/>
      <c r="F126" s="11" t="s">
        <v>232</v>
      </c>
      <c r="G126" s="11" t="s">
        <v>3232</v>
      </c>
      <c r="H126" s="20" t="s">
        <v>454</v>
      </c>
      <c r="I126" s="21" t="s">
        <v>196</v>
      </c>
      <c r="J126" s="21" t="s">
        <v>3231</v>
      </c>
      <c r="K126" s="21"/>
      <c r="L126" s="21"/>
      <c r="M126" s="7" t="s">
        <v>197</v>
      </c>
    </row>
    <row r="127" spans="3:13" s="29" customFormat="1">
      <c r="C127" s="11"/>
      <c r="D127" s="20"/>
      <c r="E127" s="20"/>
      <c r="F127" s="11" t="s">
        <v>232</v>
      </c>
      <c r="G127" s="11" t="s">
        <v>3233</v>
      </c>
      <c r="H127" s="20" t="s">
        <v>454</v>
      </c>
      <c r="I127" s="21" t="s">
        <v>196</v>
      </c>
      <c r="J127" s="21" t="s">
        <v>3231</v>
      </c>
      <c r="K127" s="21"/>
      <c r="L127" s="21"/>
      <c r="M127" s="7" t="s">
        <v>197</v>
      </c>
    </row>
    <row r="128" spans="3:13" s="29" customFormat="1">
      <c r="C128" s="11"/>
      <c r="D128" s="20"/>
      <c r="E128" s="20"/>
      <c r="F128" s="11" t="s">
        <v>232</v>
      </c>
      <c r="G128" s="11" t="s">
        <v>3234</v>
      </c>
      <c r="H128" s="20" t="s">
        <v>454</v>
      </c>
      <c r="I128" s="21" t="s">
        <v>196</v>
      </c>
      <c r="J128" s="21" t="s">
        <v>3231</v>
      </c>
      <c r="K128" s="21"/>
      <c r="L128" s="21"/>
      <c r="M128" s="7" t="s">
        <v>197</v>
      </c>
    </row>
    <row r="130" spans="3:13" s="29" customFormat="1" ht="14.25" customHeight="1">
      <c r="C130" s="34" t="s">
        <v>458</v>
      </c>
      <c r="D130" s="34"/>
      <c r="E130" s="33"/>
      <c r="F130" s="33"/>
      <c r="G130" s="33"/>
      <c r="H130" s="33"/>
      <c r="I130" s="33"/>
      <c r="J130" s="33"/>
      <c r="K130" s="33"/>
      <c r="L130" s="33"/>
      <c r="M130" s="33"/>
    </row>
    <row r="131" spans="3:13" s="29" customFormat="1">
      <c r="C131" s="12"/>
      <c r="D131" s="12"/>
      <c r="E131" s="12"/>
      <c r="F131" s="12"/>
      <c r="G131" s="7"/>
      <c r="H131" s="7"/>
      <c r="I131" s="22"/>
      <c r="J131" s="22"/>
      <c r="K131" s="22"/>
      <c r="L131" s="22"/>
      <c r="M131" s="15"/>
    </row>
    <row r="132" spans="3:13" s="29" customFormat="1" ht="14.25" customHeight="1">
      <c r="C132" s="12"/>
      <c r="D132" s="80" t="s">
        <v>3235</v>
      </c>
      <c r="E132" s="81"/>
      <c r="F132" s="81"/>
      <c r="G132" s="81"/>
      <c r="H132" s="81"/>
      <c r="I132" s="81"/>
      <c r="J132" s="81"/>
      <c r="K132" s="81"/>
      <c r="L132" s="81"/>
      <c r="M132" s="81"/>
    </row>
    <row r="133" spans="3:13" s="29" customFormat="1">
      <c r="C133" s="12"/>
      <c r="D133" s="12"/>
      <c r="E133" s="12"/>
      <c r="F133" s="12"/>
      <c r="G133" s="7"/>
      <c r="H133" s="7"/>
      <c r="I133" s="22"/>
      <c r="J133" s="22"/>
      <c r="K133" s="22"/>
      <c r="L133" s="22"/>
      <c r="M133" s="15"/>
    </row>
    <row r="134" spans="3:13" s="29" customFormat="1">
      <c r="C134" s="11"/>
      <c r="D134" s="20"/>
      <c r="E134" s="20"/>
      <c r="F134" s="11" t="s">
        <v>232</v>
      </c>
      <c r="G134" s="11" t="s">
        <v>3232</v>
      </c>
      <c r="H134" s="20" t="s">
        <v>458</v>
      </c>
      <c r="I134" s="21" t="s">
        <v>196</v>
      </c>
      <c r="J134" s="21" t="s">
        <v>3230</v>
      </c>
      <c r="K134" s="21"/>
      <c r="L134" s="21"/>
      <c r="M134" s="7" t="s">
        <v>197</v>
      </c>
    </row>
    <row r="135" spans="3:13" s="29" customFormat="1">
      <c r="C135" s="11"/>
      <c r="D135" s="20"/>
      <c r="E135" s="20"/>
      <c r="F135" s="11" t="s">
        <v>232</v>
      </c>
      <c r="G135" s="11" t="s">
        <v>3233</v>
      </c>
      <c r="H135" s="20" t="s">
        <v>458</v>
      </c>
      <c r="I135" s="21" t="s">
        <v>196</v>
      </c>
      <c r="J135" s="21" t="s">
        <v>3230</v>
      </c>
      <c r="K135" s="21"/>
      <c r="L135" s="21"/>
      <c r="M135" s="7" t="s">
        <v>197</v>
      </c>
    </row>
    <row r="136" spans="3:13" s="29" customFormat="1">
      <c r="C136" s="11"/>
      <c r="D136" s="20"/>
      <c r="E136" s="20"/>
      <c r="F136" s="11" t="s">
        <v>232</v>
      </c>
      <c r="G136" s="11" t="s">
        <v>3234</v>
      </c>
      <c r="H136" s="20" t="s">
        <v>458</v>
      </c>
      <c r="I136" s="21" t="s">
        <v>196</v>
      </c>
      <c r="J136" s="21" t="s">
        <v>3230</v>
      </c>
      <c r="K136" s="21"/>
      <c r="L136" s="21"/>
      <c r="M136" s="7" t="s">
        <v>197</v>
      </c>
    </row>
    <row r="137" spans="3:13" s="29" customFormat="1">
      <c r="C137" s="12"/>
      <c r="D137" s="12"/>
      <c r="E137" s="12"/>
      <c r="F137" s="12"/>
      <c r="G137" s="7"/>
      <c r="H137" s="7"/>
      <c r="I137" s="22"/>
      <c r="J137" s="22"/>
      <c r="K137" s="22"/>
      <c r="L137" s="22"/>
      <c r="M137" s="15"/>
    </row>
    <row r="138" spans="3:13" s="29" customFormat="1" ht="14.25" customHeight="1">
      <c r="C138" s="12"/>
      <c r="D138" s="80" t="s">
        <v>3236</v>
      </c>
      <c r="E138" s="81"/>
      <c r="F138" s="81"/>
      <c r="G138" s="81"/>
      <c r="H138" s="81"/>
      <c r="I138" s="81"/>
      <c r="J138" s="81"/>
      <c r="K138" s="81"/>
      <c r="L138" s="81"/>
      <c r="M138" s="33"/>
    </row>
    <row r="139" spans="3:13" s="29" customFormat="1">
      <c r="C139" s="12"/>
      <c r="D139" s="12"/>
      <c r="E139" s="12"/>
      <c r="F139" s="12"/>
      <c r="G139" s="7"/>
      <c r="H139" s="7"/>
      <c r="I139" s="22"/>
      <c r="J139" s="22"/>
      <c r="K139" s="22"/>
      <c r="L139" s="22"/>
      <c r="M139" s="15"/>
    </row>
    <row r="140" spans="3:13" s="29" customFormat="1">
      <c r="C140" s="11"/>
      <c r="D140" s="20"/>
      <c r="E140" s="20"/>
      <c r="F140" s="11" t="s">
        <v>232</v>
      </c>
      <c r="G140" s="11" t="s">
        <v>3232</v>
      </c>
      <c r="H140" s="20" t="s">
        <v>458</v>
      </c>
      <c r="I140" s="21" t="s">
        <v>196</v>
      </c>
      <c r="J140" s="21" t="s">
        <v>3231</v>
      </c>
      <c r="K140" s="21"/>
      <c r="L140" s="21"/>
      <c r="M140" s="7" t="s">
        <v>197</v>
      </c>
    </row>
    <row r="141" spans="3:13" s="29" customFormat="1">
      <c r="C141" s="11"/>
      <c r="D141" s="20"/>
      <c r="E141" s="20"/>
      <c r="F141" s="11" t="s">
        <v>232</v>
      </c>
      <c r="G141" s="11" t="s">
        <v>3233</v>
      </c>
      <c r="H141" s="20" t="s">
        <v>458</v>
      </c>
      <c r="I141" s="21" t="s">
        <v>196</v>
      </c>
      <c r="J141" s="21" t="s">
        <v>3231</v>
      </c>
      <c r="K141" s="21"/>
      <c r="L141" s="21"/>
      <c r="M141" s="7" t="s">
        <v>197</v>
      </c>
    </row>
    <row r="142" spans="3:13" s="29" customFormat="1">
      <c r="C142" s="11"/>
      <c r="D142" s="20"/>
      <c r="E142" s="20"/>
      <c r="F142" s="11" t="s">
        <v>232</v>
      </c>
      <c r="G142" s="11" t="s">
        <v>3234</v>
      </c>
      <c r="H142" s="20" t="s">
        <v>458</v>
      </c>
      <c r="I142" s="21" t="s">
        <v>196</v>
      </c>
      <c r="J142" s="21" t="s">
        <v>3231</v>
      </c>
      <c r="K142" s="21"/>
      <c r="L142" s="21"/>
      <c r="M142" s="7" t="s">
        <v>197</v>
      </c>
    </row>
    <row r="143" spans="3:13" s="29" customFormat="1">
      <c r="C143" s="12"/>
      <c r="D143" s="12"/>
      <c r="E143" s="12"/>
      <c r="F143" s="12"/>
      <c r="G143" s="7"/>
      <c r="H143" s="7"/>
      <c r="I143" s="22"/>
      <c r="J143" s="22"/>
      <c r="K143" s="22"/>
      <c r="L143" s="22"/>
      <c r="M143" s="15"/>
    </row>
    <row r="144" spans="3:13" s="29" customFormat="1" ht="14.25" customHeight="1">
      <c r="C144" s="34" t="s">
        <v>462</v>
      </c>
      <c r="D144" s="34"/>
      <c r="E144" s="33"/>
      <c r="F144" s="33"/>
      <c r="G144" s="33"/>
      <c r="H144" s="33"/>
      <c r="I144" s="33"/>
      <c r="J144" s="33"/>
      <c r="K144" s="33"/>
      <c r="L144" s="33"/>
      <c r="M144" s="33"/>
    </row>
    <row r="146" spans="2:13" s="29" customFormat="1" ht="14.25" customHeight="1">
      <c r="B146" s="12"/>
      <c r="C146" s="12"/>
      <c r="D146" s="80" t="s">
        <v>3235</v>
      </c>
      <c r="E146" s="81"/>
      <c r="F146" s="81"/>
      <c r="G146" s="81"/>
      <c r="H146" s="81"/>
      <c r="I146" s="81"/>
      <c r="J146" s="81"/>
      <c r="K146" s="81"/>
      <c r="L146" s="81"/>
      <c r="M146" s="81"/>
    </row>
    <row r="147" spans="2:13" s="29" customFormat="1">
      <c r="B147" s="12"/>
      <c r="C147" s="12"/>
      <c r="D147" s="12"/>
      <c r="E147" s="12"/>
      <c r="F147" s="12"/>
      <c r="G147" s="7"/>
      <c r="H147" s="7"/>
      <c r="I147" s="22"/>
      <c r="J147" s="22"/>
      <c r="K147" s="22"/>
      <c r="L147" s="22"/>
      <c r="M147" s="15"/>
    </row>
    <row r="148" spans="2:13" s="29" customFormat="1">
      <c r="B148" s="11"/>
      <c r="C148" s="11"/>
      <c r="D148" s="20"/>
      <c r="E148" s="20"/>
      <c r="F148" s="11" t="s">
        <v>232</v>
      </c>
      <c r="G148" s="11" t="s">
        <v>3232</v>
      </c>
      <c r="H148" s="20" t="s">
        <v>462</v>
      </c>
      <c r="I148" s="21" t="s">
        <v>196</v>
      </c>
      <c r="J148" s="21" t="s">
        <v>3230</v>
      </c>
      <c r="K148" s="21"/>
      <c r="L148" s="21"/>
      <c r="M148" s="7" t="s">
        <v>197</v>
      </c>
    </row>
    <row r="149" spans="2:13" s="29" customFormat="1">
      <c r="B149" s="11"/>
      <c r="C149" s="11"/>
      <c r="D149" s="20"/>
      <c r="E149" s="20"/>
      <c r="F149" s="11" t="s">
        <v>232</v>
      </c>
      <c r="G149" s="11" t="s">
        <v>3233</v>
      </c>
      <c r="H149" s="20" t="s">
        <v>462</v>
      </c>
      <c r="I149" s="21" t="s">
        <v>196</v>
      </c>
      <c r="J149" s="21" t="s">
        <v>3230</v>
      </c>
      <c r="K149" s="21"/>
      <c r="L149" s="21"/>
      <c r="M149" s="7" t="s">
        <v>197</v>
      </c>
    </row>
    <row r="150" spans="2:13" s="29" customFormat="1">
      <c r="B150" s="11"/>
      <c r="C150" s="11"/>
      <c r="D150" s="20"/>
      <c r="E150" s="20"/>
      <c r="F150" s="11" t="s">
        <v>232</v>
      </c>
      <c r="G150" s="11" t="s">
        <v>3234</v>
      </c>
      <c r="H150" s="20" t="s">
        <v>462</v>
      </c>
      <c r="I150" s="21" t="s">
        <v>196</v>
      </c>
      <c r="J150" s="21" t="s">
        <v>3230</v>
      </c>
      <c r="K150" s="21"/>
      <c r="L150" s="21"/>
      <c r="M150" s="7" t="s">
        <v>197</v>
      </c>
    </row>
    <row r="151" spans="2:13" s="29" customFormat="1">
      <c r="B151" s="12"/>
      <c r="C151" s="12"/>
      <c r="D151" s="12"/>
      <c r="E151" s="12"/>
      <c r="F151" s="12"/>
      <c r="G151" s="7"/>
      <c r="H151" s="7"/>
      <c r="I151" s="22"/>
      <c r="J151" s="22"/>
      <c r="K151" s="22"/>
      <c r="L151" s="22"/>
      <c r="M151" s="15"/>
    </row>
    <row r="152" spans="2:13" s="29" customFormat="1" ht="14.25" customHeight="1">
      <c r="B152" s="12"/>
      <c r="C152" s="12"/>
      <c r="D152" s="80" t="s">
        <v>3236</v>
      </c>
      <c r="E152" s="81"/>
      <c r="F152" s="81"/>
      <c r="G152" s="81"/>
      <c r="H152" s="81"/>
      <c r="I152" s="81"/>
      <c r="J152" s="81"/>
      <c r="K152" s="81"/>
      <c r="L152" s="81"/>
      <c r="M152" s="81"/>
    </row>
    <row r="153" spans="2:13" s="29" customFormat="1">
      <c r="B153" s="12"/>
      <c r="C153" s="12"/>
      <c r="D153" s="12"/>
      <c r="E153" s="12"/>
      <c r="F153" s="12"/>
      <c r="G153" s="7"/>
      <c r="H153" s="7"/>
      <c r="I153" s="22"/>
      <c r="J153" s="22"/>
      <c r="K153" s="22"/>
      <c r="L153" s="22"/>
      <c r="M153" s="15"/>
    </row>
    <row r="154" spans="2:13" s="29" customFormat="1">
      <c r="B154" s="11"/>
      <c r="C154" s="11"/>
      <c r="D154" s="20"/>
      <c r="E154" s="20"/>
      <c r="F154" s="11" t="s">
        <v>232</v>
      </c>
      <c r="G154" s="11" t="s">
        <v>3232</v>
      </c>
      <c r="H154" s="20" t="s">
        <v>462</v>
      </c>
      <c r="I154" s="21" t="s">
        <v>196</v>
      </c>
      <c r="J154" s="21" t="s">
        <v>3231</v>
      </c>
      <c r="K154" s="21"/>
      <c r="L154" s="21"/>
      <c r="M154" s="7" t="s">
        <v>197</v>
      </c>
    </row>
    <row r="155" spans="2:13" s="29" customFormat="1">
      <c r="B155" s="11"/>
      <c r="C155" s="11"/>
      <c r="D155" s="20"/>
      <c r="E155" s="20"/>
      <c r="F155" s="11" t="s">
        <v>232</v>
      </c>
      <c r="G155" s="11" t="s">
        <v>3233</v>
      </c>
      <c r="H155" s="20" t="s">
        <v>462</v>
      </c>
      <c r="I155" s="21" t="s">
        <v>196</v>
      </c>
      <c r="J155" s="21" t="s">
        <v>3231</v>
      </c>
      <c r="K155" s="21"/>
      <c r="L155" s="21"/>
      <c r="M155" s="7" t="s">
        <v>197</v>
      </c>
    </row>
    <row r="156" spans="2:13" s="29" customFormat="1">
      <c r="B156" s="11"/>
      <c r="C156" s="11"/>
      <c r="D156" s="20"/>
      <c r="E156" s="20"/>
      <c r="F156" s="11" t="s">
        <v>232</v>
      </c>
      <c r="G156" s="11" t="s">
        <v>3234</v>
      </c>
      <c r="H156" s="20" t="s">
        <v>462</v>
      </c>
      <c r="I156" s="21" t="s">
        <v>196</v>
      </c>
      <c r="J156" s="21" t="s">
        <v>3231</v>
      </c>
      <c r="K156" s="21"/>
      <c r="L156" s="21"/>
      <c r="M156" s="7" t="s">
        <v>197</v>
      </c>
    </row>
    <row r="157" spans="2:13" s="29" customFormat="1">
      <c r="B157" s="11"/>
      <c r="C157" s="11"/>
      <c r="D157" s="11"/>
      <c r="E157" s="11"/>
      <c r="F157" s="11"/>
      <c r="G157" s="11"/>
      <c r="H157" s="11"/>
      <c r="I157" s="11"/>
      <c r="J157" s="11"/>
      <c r="K157" s="11"/>
      <c r="L157" s="11"/>
      <c r="M157" s="11"/>
    </row>
    <row r="158" spans="2:13" s="29" customFormat="1" ht="18">
      <c r="B158" s="28" t="s">
        <v>3237</v>
      </c>
      <c r="C158" s="27"/>
      <c r="D158" s="27"/>
      <c r="E158" s="27"/>
      <c r="F158" s="27"/>
      <c r="G158" s="27"/>
      <c r="H158" s="27"/>
      <c r="I158" s="27"/>
      <c r="J158" s="27"/>
      <c r="K158" s="27"/>
      <c r="L158" s="27"/>
      <c r="M158" s="27"/>
    </row>
    <row r="159" spans="2:13" s="29" customFormat="1">
      <c r="B159" s="11"/>
      <c r="C159" s="11"/>
      <c r="D159" s="11"/>
      <c r="E159" s="11"/>
      <c r="F159" s="11"/>
      <c r="G159" s="11"/>
      <c r="H159" s="11"/>
      <c r="I159" s="11"/>
      <c r="J159" s="11"/>
      <c r="K159" s="11"/>
      <c r="L159" s="11"/>
      <c r="M159" s="11"/>
    </row>
    <row r="160" spans="2:13" s="29" customFormat="1" ht="14.25" customHeight="1">
      <c r="B160" s="12"/>
      <c r="C160" s="12"/>
      <c r="D160" s="80" t="s">
        <v>3238</v>
      </c>
      <c r="E160" s="81"/>
      <c r="F160" s="81"/>
      <c r="G160" s="81"/>
      <c r="H160" s="81"/>
      <c r="I160" s="81"/>
      <c r="J160" s="81"/>
      <c r="K160" s="81"/>
      <c r="L160" s="81"/>
      <c r="M160" s="81"/>
    </row>
    <row r="162" spans="4:13" s="29" customFormat="1">
      <c r="D162" s="20"/>
      <c r="E162" s="20"/>
      <c r="F162" s="11" t="s">
        <v>232</v>
      </c>
      <c r="G162" s="11" t="s">
        <v>3232</v>
      </c>
      <c r="H162" s="20" t="s">
        <v>3239</v>
      </c>
      <c r="I162" s="21" t="s">
        <v>196</v>
      </c>
      <c r="J162" s="21" t="s">
        <v>3230</v>
      </c>
      <c r="K162" s="21"/>
      <c r="L162" s="21"/>
      <c r="M162" s="7" t="s">
        <v>197</v>
      </c>
    </row>
    <row r="163" spans="4:13" s="29" customFormat="1">
      <c r="D163" s="20"/>
      <c r="E163" s="20"/>
      <c r="F163" s="11" t="s">
        <v>232</v>
      </c>
      <c r="G163" s="11" t="s">
        <v>3233</v>
      </c>
      <c r="H163" s="20" t="s">
        <v>3239</v>
      </c>
      <c r="I163" s="21" t="s">
        <v>196</v>
      </c>
      <c r="J163" s="21" t="s">
        <v>3230</v>
      </c>
      <c r="K163" s="21"/>
      <c r="L163" s="21"/>
      <c r="M163" s="7" t="s">
        <v>197</v>
      </c>
    </row>
    <row r="164" spans="4:13" s="29" customFormat="1">
      <c r="D164" s="20"/>
      <c r="E164" s="20"/>
      <c r="F164" s="11" t="s">
        <v>232</v>
      </c>
      <c r="G164" s="11" t="s">
        <v>3234</v>
      </c>
      <c r="H164" s="20" t="s">
        <v>3239</v>
      </c>
      <c r="I164" s="21" t="s">
        <v>196</v>
      </c>
      <c r="J164" s="21" t="s">
        <v>3230</v>
      </c>
      <c r="K164" s="21"/>
      <c r="L164" s="21"/>
      <c r="M164" s="7" t="s">
        <v>197</v>
      </c>
    </row>
    <row r="165" spans="4:13" s="29" customFormat="1">
      <c r="D165" s="11"/>
      <c r="E165" s="11"/>
      <c r="F165" s="11"/>
      <c r="G165" s="11"/>
      <c r="H165" s="11"/>
      <c r="I165" s="11"/>
      <c r="J165" s="11"/>
      <c r="K165" s="11"/>
      <c r="L165" s="11"/>
      <c r="M165" s="11"/>
    </row>
    <row r="166" spans="4:13" s="29" customFormat="1" ht="14.25" customHeight="1">
      <c r="D166" s="80" t="s">
        <v>3240</v>
      </c>
      <c r="E166" s="81"/>
      <c r="F166" s="81"/>
      <c r="G166" s="81"/>
      <c r="H166" s="81"/>
      <c r="I166" s="81"/>
      <c r="J166" s="81"/>
      <c r="K166" s="81"/>
      <c r="L166" s="81"/>
      <c r="M166" s="81"/>
    </row>
    <row r="167" spans="4:13" s="29" customFormat="1">
      <c r="D167" s="12"/>
      <c r="E167" s="12"/>
      <c r="F167" s="12"/>
      <c r="G167" s="7"/>
      <c r="H167" s="7"/>
      <c r="I167" s="22"/>
      <c r="J167" s="22"/>
      <c r="K167" s="22"/>
      <c r="L167" s="22"/>
      <c r="M167" s="15"/>
    </row>
    <row r="168" spans="4:13" s="29" customFormat="1">
      <c r="D168" s="20"/>
      <c r="E168" s="20"/>
      <c r="F168" s="11" t="s">
        <v>232</v>
      </c>
      <c r="G168" s="11" t="s">
        <v>3232</v>
      </c>
      <c r="H168" s="20" t="s">
        <v>3239</v>
      </c>
      <c r="I168" s="21" t="s">
        <v>196</v>
      </c>
      <c r="J168" s="21" t="s">
        <v>3230</v>
      </c>
      <c r="K168" s="21"/>
      <c r="L168" s="21"/>
      <c r="M168" s="7" t="s">
        <v>197</v>
      </c>
    </row>
    <row r="169" spans="4:13" s="29" customFormat="1">
      <c r="D169" s="20"/>
      <c r="E169" s="20"/>
      <c r="F169" s="11" t="s">
        <v>232</v>
      </c>
      <c r="G169" s="11" t="s">
        <v>3233</v>
      </c>
      <c r="H169" s="20" t="s">
        <v>3239</v>
      </c>
      <c r="I169" s="21" t="s">
        <v>196</v>
      </c>
      <c r="J169" s="21" t="s">
        <v>3230</v>
      </c>
      <c r="K169" s="21"/>
      <c r="L169" s="21"/>
      <c r="M169" s="7" t="s">
        <v>197</v>
      </c>
    </row>
    <row r="170" spans="4:13" s="29" customFormat="1">
      <c r="D170" s="20"/>
      <c r="E170" s="20"/>
      <c r="F170" s="11" t="s">
        <v>232</v>
      </c>
      <c r="G170" s="11" t="s">
        <v>3234</v>
      </c>
      <c r="H170" s="20" t="s">
        <v>3239</v>
      </c>
      <c r="I170" s="21" t="s">
        <v>196</v>
      </c>
      <c r="J170" s="21" t="s">
        <v>3230</v>
      </c>
      <c r="K170" s="21"/>
      <c r="L170" s="21"/>
      <c r="M170" s="7" t="s">
        <v>197</v>
      </c>
    </row>
    <row r="171" spans="4:13" s="29" customFormat="1">
      <c r="D171" s="11"/>
      <c r="E171" s="11"/>
      <c r="F171" s="11"/>
      <c r="G171" s="11"/>
      <c r="H171" s="11"/>
      <c r="I171" s="11"/>
      <c r="J171" s="11"/>
      <c r="K171" s="11"/>
      <c r="L171" s="11"/>
      <c r="M171" s="11"/>
    </row>
    <row r="172" spans="4:13" s="29" customFormat="1" ht="14.25" customHeight="1">
      <c r="D172" s="80" t="s">
        <v>3241</v>
      </c>
      <c r="E172" s="81"/>
      <c r="F172" s="81"/>
      <c r="G172" s="81"/>
      <c r="H172" s="81"/>
      <c r="I172" s="81"/>
      <c r="J172" s="81"/>
      <c r="K172" s="81"/>
      <c r="L172" s="81"/>
      <c r="M172" s="33"/>
    </row>
    <row r="173" spans="4:13" s="29" customFormat="1">
      <c r="D173" s="12"/>
      <c r="E173" s="12"/>
      <c r="F173" s="12"/>
      <c r="G173" s="7"/>
      <c r="H173" s="7"/>
      <c r="I173" s="22"/>
      <c r="J173" s="22"/>
      <c r="K173" s="22"/>
      <c r="L173" s="22"/>
      <c r="M173" s="15"/>
    </row>
    <row r="174" spans="4:13" s="29" customFormat="1">
      <c r="D174" s="20"/>
      <c r="E174" s="20"/>
      <c r="F174" s="11" t="s">
        <v>232</v>
      </c>
      <c r="G174" s="11" t="s">
        <v>3232</v>
      </c>
      <c r="H174" s="20" t="s">
        <v>3239</v>
      </c>
      <c r="I174" s="21" t="s">
        <v>196</v>
      </c>
      <c r="J174" s="21" t="s">
        <v>3230</v>
      </c>
      <c r="K174" s="21"/>
      <c r="L174" s="21"/>
      <c r="M174" s="7" t="s">
        <v>197</v>
      </c>
    </row>
    <row r="175" spans="4:13" s="29" customFormat="1">
      <c r="D175" s="20"/>
      <c r="E175" s="20"/>
      <c r="F175" s="11" t="s">
        <v>232</v>
      </c>
      <c r="G175" s="11" t="s">
        <v>3233</v>
      </c>
      <c r="H175" s="20" t="s">
        <v>3239</v>
      </c>
      <c r="I175" s="21" t="s">
        <v>196</v>
      </c>
      <c r="J175" s="21" t="s">
        <v>3230</v>
      </c>
      <c r="K175" s="21"/>
      <c r="L175" s="21"/>
      <c r="M175" s="7" t="s">
        <v>197</v>
      </c>
    </row>
    <row r="176" spans="4:13" s="29" customFormat="1">
      <c r="D176" s="20"/>
      <c r="E176" s="20"/>
      <c r="F176" s="11" t="s">
        <v>232</v>
      </c>
      <c r="G176" s="11" t="s">
        <v>3234</v>
      </c>
      <c r="H176" s="20" t="s">
        <v>3239</v>
      </c>
      <c r="I176" s="21" t="s">
        <v>196</v>
      </c>
      <c r="J176" s="21" t="s">
        <v>3230</v>
      </c>
      <c r="K176" s="21"/>
      <c r="L176" s="21"/>
      <c r="M176" s="7" t="s">
        <v>197</v>
      </c>
    </row>
    <row r="178" spans="4:13" s="29" customFormat="1" ht="14.25" customHeight="1">
      <c r="D178" s="80" t="s">
        <v>3242</v>
      </c>
      <c r="E178" s="81"/>
      <c r="F178" s="81"/>
      <c r="G178" s="81"/>
      <c r="H178" s="81"/>
      <c r="I178" s="81"/>
      <c r="J178" s="81"/>
      <c r="K178" s="81"/>
      <c r="L178" s="81"/>
      <c r="M178" s="81"/>
    </row>
    <row r="179" spans="4:13" s="29" customFormat="1">
      <c r="D179" s="12"/>
      <c r="E179" s="12"/>
      <c r="F179" s="12"/>
      <c r="G179" s="7"/>
      <c r="H179" s="7"/>
      <c r="I179" s="22"/>
      <c r="J179" s="22"/>
      <c r="K179" s="22"/>
      <c r="L179" s="22"/>
      <c r="M179" s="15"/>
    </row>
    <row r="180" spans="4:13" s="29" customFormat="1">
      <c r="D180" s="20"/>
      <c r="E180" s="20"/>
      <c r="F180" s="11" t="s">
        <v>232</v>
      </c>
      <c r="G180" s="11" t="s">
        <v>3232</v>
      </c>
      <c r="H180" s="20" t="s">
        <v>3239</v>
      </c>
      <c r="I180" s="21" t="s">
        <v>196</v>
      </c>
      <c r="J180" s="21" t="s">
        <v>3230</v>
      </c>
      <c r="K180" s="21"/>
      <c r="L180" s="21"/>
      <c r="M180" s="7" t="s">
        <v>197</v>
      </c>
    </row>
    <row r="181" spans="4:13" s="29" customFormat="1">
      <c r="D181" s="20"/>
      <c r="E181" s="20"/>
      <c r="F181" s="11" t="s">
        <v>232</v>
      </c>
      <c r="G181" s="11" t="s">
        <v>3233</v>
      </c>
      <c r="H181" s="20" t="s">
        <v>3239</v>
      </c>
      <c r="I181" s="21" t="s">
        <v>196</v>
      </c>
      <c r="J181" s="21" t="s">
        <v>3230</v>
      </c>
      <c r="K181" s="21"/>
      <c r="L181" s="21"/>
      <c r="M181" s="7" t="s">
        <v>197</v>
      </c>
    </row>
    <row r="182" spans="4:13" s="29" customFormat="1">
      <c r="D182" s="20"/>
      <c r="E182" s="20"/>
      <c r="F182" s="11" t="s">
        <v>232</v>
      </c>
      <c r="G182" s="11" t="s">
        <v>3234</v>
      </c>
      <c r="H182" s="20" t="s">
        <v>3239</v>
      </c>
      <c r="I182" s="21" t="s">
        <v>196</v>
      </c>
      <c r="J182" s="21" t="s">
        <v>3230</v>
      </c>
      <c r="K182" s="21"/>
      <c r="L182" s="21"/>
      <c r="M182" s="7" t="s">
        <v>197</v>
      </c>
    </row>
    <row r="183" spans="4:13" s="29" customFormat="1">
      <c r="D183" s="11"/>
      <c r="E183" s="11"/>
      <c r="F183" s="11"/>
      <c r="G183" s="11"/>
      <c r="H183" s="11"/>
      <c r="I183" s="11"/>
      <c r="J183" s="11"/>
      <c r="K183" s="11"/>
      <c r="L183" s="11"/>
      <c r="M183" s="11"/>
    </row>
    <row r="184" spans="4:13" s="29" customFormat="1" ht="14.25" customHeight="1">
      <c r="D184" s="80" t="s">
        <v>3243</v>
      </c>
      <c r="E184" s="81"/>
      <c r="F184" s="81"/>
      <c r="G184" s="81"/>
      <c r="H184" s="81"/>
      <c r="I184" s="81"/>
      <c r="J184" s="81"/>
      <c r="K184" s="81"/>
      <c r="L184" s="81"/>
      <c r="M184" s="33"/>
    </row>
    <row r="185" spans="4:13" s="29" customFormat="1">
      <c r="D185" s="12"/>
      <c r="E185" s="12"/>
      <c r="F185" s="12"/>
      <c r="G185" s="7"/>
      <c r="H185" s="7"/>
      <c r="I185" s="22"/>
      <c r="J185" s="22"/>
      <c r="K185" s="22"/>
      <c r="L185" s="22"/>
      <c r="M185" s="15"/>
    </row>
    <row r="186" spans="4:13" s="29" customFormat="1">
      <c r="D186" s="20"/>
      <c r="E186" s="20"/>
      <c r="F186" s="11" t="s">
        <v>232</v>
      </c>
      <c r="G186" s="11" t="s">
        <v>3232</v>
      </c>
      <c r="H186" s="20" t="s">
        <v>3239</v>
      </c>
      <c r="I186" s="21" t="s">
        <v>196</v>
      </c>
      <c r="J186" s="21" t="s">
        <v>3230</v>
      </c>
      <c r="K186" s="21"/>
      <c r="L186" s="21"/>
      <c r="M186" s="7" t="s">
        <v>197</v>
      </c>
    </row>
    <row r="187" spans="4:13" s="29" customFormat="1">
      <c r="D187" s="20"/>
      <c r="E187" s="20"/>
      <c r="F187" s="11" t="s">
        <v>232</v>
      </c>
      <c r="G187" s="11" t="s">
        <v>3233</v>
      </c>
      <c r="H187" s="20" t="s">
        <v>3239</v>
      </c>
      <c r="I187" s="21" t="s">
        <v>196</v>
      </c>
      <c r="J187" s="21" t="s">
        <v>3230</v>
      </c>
      <c r="K187" s="21"/>
      <c r="L187" s="21"/>
      <c r="M187" s="7" t="s">
        <v>197</v>
      </c>
    </row>
    <row r="188" spans="4:13" s="29" customFormat="1">
      <c r="D188" s="20"/>
      <c r="E188" s="20"/>
      <c r="F188" s="11" t="s">
        <v>232</v>
      </c>
      <c r="G188" s="11" t="s">
        <v>3234</v>
      </c>
      <c r="H188" s="20" t="s">
        <v>3239</v>
      </c>
      <c r="I188" s="21" t="s">
        <v>196</v>
      </c>
      <c r="J188" s="21" t="s">
        <v>3230</v>
      </c>
      <c r="K188" s="21"/>
      <c r="L188" s="21"/>
      <c r="M188" s="7" t="s">
        <v>197</v>
      </c>
    </row>
    <row r="189" spans="4:13" s="29" customFormat="1">
      <c r="D189" s="11"/>
      <c r="E189" s="11"/>
      <c r="F189" s="11"/>
      <c r="G189" s="11"/>
      <c r="H189" s="11"/>
      <c r="I189" s="11"/>
      <c r="J189" s="11"/>
      <c r="K189" s="11"/>
      <c r="L189" s="11"/>
      <c r="M189" s="11"/>
    </row>
    <row r="190" spans="4:13" s="29" customFormat="1" ht="14.25" customHeight="1">
      <c r="D190" s="80" t="s">
        <v>3244</v>
      </c>
      <c r="E190" s="81"/>
      <c r="F190" s="81"/>
      <c r="G190" s="81"/>
      <c r="H190" s="81"/>
      <c r="I190" s="81"/>
      <c r="J190" s="81"/>
      <c r="K190" s="81"/>
      <c r="L190" s="81"/>
      <c r="M190" s="33"/>
    </row>
    <row r="191" spans="4:13" s="29" customFormat="1">
      <c r="D191" s="12"/>
      <c r="E191" s="12"/>
      <c r="F191" s="12"/>
      <c r="G191" s="7"/>
      <c r="H191" s="7"/>
      <c r="I191" s="22"/>
      <c r="J191" s="22"/>
      <c r="K191" s="22"/>
      <c r="L191" s="22"/>
      <c r="M191" s="15"/>
    </row>
    <row r="192" spans="4:13" s="29" customFormat="1">
      <c r="D192" s="20"/>
      <c r="E192" s="20"/>
      <c r="F192" s="11" t="s">
        <v>232</v>
      </c>
      <c r="G192" s="11" t="s">
        <v>3232</v>
      </c>
      <c r="H192" s="20" t="s">
        <v>3239</v>
      </c>
      <c r="I192" s="21" t="s">
        <v>196</v>
      </c>
      <c r="J192" s="21" t="s">
        <v>3230</v>
      </c>
      <c r="K192" s="21"/>
      <c r="L192" s="21"/>
      <c r="M192" s="7" t="s">
        <v>197</v>
      </c>
    </row>
    <row r="193" spans="2:18" s="29" customFormat="1">
      <c r="B193" s="11"/>
      <c r="C193" s="11"/>
      <c r="D193" s="20"/>
      <c r="E193" s="20"/>
      <c r="F193" s="11" t="s">
        <v>232</v>
      </c>
      <c r="G193" s="11" t="s">
        <v>3233</v>
      </c>
      <c r="H193" s="20" t="s">
        <v>3239</v>
      </c>
      <c r="I193" s="21" t="s">
        <v>196</v>
      </c>
      <c r="J193" s="21" t="s">
        <v>3230</v>
      </c>
      <c r="K193" s="21"/>
      <c r="L193" s="21"/>
      <c r="M193" s="7" t="s">
        <v>197</v>
      </c>
      <c r="N193" s="389"/>
      <c r="O193" s="389"/>
      <c r="P193" s="389"/>
      <c r="Q193" s="389"/>
      <c r="R193" s="389"/>
    </row>
    <row r="194" spans="2:18" s="29" customFormat="1">
      <c r="B194" s="11"/>
      <c r="C194" s="11"/>
      <c r="D194" s="20"/>
      <c r="E194" s="20"/>
      <c r="F194" s="11" t="s">
        <v>232</v>
      </c>
      <c r="G194" s="11" t="s">
        <v>3234</v>
      </c>
      <c r="H194" s="20" t="s">
        <v>3239</v>
      </c>
      <c r="I194" s="21" t="s">
        <v>196</v>
      </c>
      <c r="J194" s="21" t="s">
        <v>3230</v>
      </c>
      <c r="K194" s="21"/>
      <c r="L194" s="21"/>
      <c r="M194" s="7" t="s">
        <v>197</v>
      </c>
      <c r="N194" s="389"/>
      <c r="O194" s="389"/>
      <c r="P194" s="389"/>
      <c r="Q194" s="389"/>
      <c r="R194" s="389"/>
    </row>
    <row r="195" spans="2:18" s="29" customFormat="1">
      <c r="B195" s="11"/>
      <c r="C195" s="11"/>
      <c r="D195" s="11"/>
      <c r="E195" s="11"/>
      <c r="F195" s="11"/>
      <c r="G195" s="11"/>
      <c r="H195" s="11"/>
      <c r="I195" s="11"/>
      <c r="J195" s="11"/>
      <c r="K195" s="11"/>
      <c r="L195" s="11"/>
      <c r="M195" s="11"/>
      <c r="N195" s="11"/>
      <c r="O195" s="11"/>
      <c r="P195" s="11"/>
      <c r="Q195" s="11"/>
      <c r="R195" s="11"/>
    </row>
    <row r="196" spans="2:18" s="29" customFormat="1" ht="14.25" customHeight="1">
      <c r="B196" s="12"/>
      <c r="C196" s="12"/>
      <c r="D196" s="80" t="s">
        <v>3245</v>
      </c>
      <c r="E196" s="81"/>
      <c r="F196" s="81"/>
      <c r="G196" s="81"/>
      <c r="H196" s="81"/>
      <c r="I196" s="81"/>
      <c r="J196" s="81"/>
      <c r="K196" s="81"/>
      <c r="L196" s="81"/>
      <c r="M196" s="81"/>
      <c r="N196" s="81"/>
      <c r="O196" s="81"/>
      <c r="P196" s="81"/>
      <c r="Q196" s="81"/>
      <c r="R196" s="81"/>
    </row>
    <row r="197" spans="2:18" s="29" customFormat="1">
      <c r="B197" s="12"/>
      <c r="C197" s="12"/>
      <c r="D197" s="12"/>
      <c r="E197" s="12"/>
      <c r="F197" s="12"/>
      <c r="G197" s="7"/>
      <c r="H197" s="7"/>
      <c r="I197" s="22"/>
      <c r="J197" s="22"/>
      <c r="K197" s="22"/>
      <c r="L197" s="22"/>
      <c r="M197" s="15"/>
      <c r="N197" s="12"/>
      <c r="O197" s="12"/>
      <c r="P197" s="13"/>
      <c r="Q197" s="14"/>
      <c r="R197" s="15"/>
    </row>
    <row r="198" spans="2:18" s="29" customFormat="1">
      <c r="B198" s="11"/>
      <c r="C198" s="11"/>
      <c r="D198" s="20"/>
      <c r="E198" s="20"/>
      <c r="F198" s="11" t="s">
        <v>232</v>
      </c>
      <c r="G198" s="11" t="s">
        <v>3232</v>
      </c>
      <c r="H198" s="20" t="s">
        <v>3239</v>
      </c>
      <c r="I198" s="21" t="s">
        <v>196</v>
      </c>
      <c r="J198" s="21" t="s">
        <v>3230</v>
      </c>
      <c r="K198" s="21"/>
      <c r="L198" s="21"/>
      <c r="M198" s="7" t="s">
        <v>197</v>
      </c>
      <c r="N198" s="389"/>
      <c r="O198" s="389"/>
      <c r="P198" s="389"/>
      <c r="Q198" s="389"/>
      <c r="R198" s="389"/>
    </row>
    <row r="199" spans="2:18" s="29" customFormat="1">
      <c r="B199" s="11"/>
      <c r="C199" s="11"/>
      <c r="D199" s="20"/>
      <c r="E199" s="20"/>
      <c r="F199" s="11" t="s">
        <v>232</v>
      </c>
      <c r="G199" s="11" t="s">
        <v>3233</v>
      </c>
      <c r="H199" s="20" t="s">
        <v>3239</v>
      </c>
      <c r="I199" s="21" t="s">
        <v>196</v>
      </c>
      <c r="J199" s="21" t="s">
        <v>3230</v>
      </c>
      <c r="K199" s="21"/>
      <c r="L199" s="21"/>
      <c r="M199" s="7" t="s">
        <v>197</v>
      </c>
      <c r="N199" s="389"/>
      <c r="O199" s="389"/>
      <c r="P199" s="389"/>
      <c r="Q199" s="389"/>
      <c r="R199" s="389"/>
    </row>
    <row r="200" spans="2:18" s="29" customFormat="1">
      <c r="B200" s="11"/>
      <c r="C200" s="11"/>
      <c r="D200" s="20"/>
      <c r="E200" s="20"/>
      <c r="F200" s="11" t="s">
        <v>232</v>
      </c>
      <c r="G200" s="11" t="s">
        <v>3234</v>
      </c>
      <c r="H200" s="20" t="s">
        <v>3239</v>
      </c>
      <c r="I200" s="21" t="s">
        <v>196</v>
      </c>
      <c r="J200" s="21" t="s">
        <v>3230</v>
      </c>
      <c r="K200" s="21"/>
      <c r="L200" s="21"/>
      <c r="M200" s="7" t="s">
        <v>197</v>
      </c>
      <c r="N200" s="389"/>
      <c r="O200" s="389"/>
      <c r="P200" s="389"/>
      <c r="Q200" s="389"/>
      <c r="R200" s="389"/>
    </row>
    <row r="201" spans="2:18" s="29" customFormat="1">
      <c r="B201" s="11"/>
      <c r="C201" s="11"/>
      <c r="D201" s="11"/>
      <c r="E201" s="11"/>
      <c r="F201" s="11"/>
      <c r="G201" s="11"/>
      <c r="H201" s="11"/>
      <c r="I201" s="11"/>
      <c r="J201" s="11"/>
      <c r="K201" s="11"/>
      <c r="L201" s="11"/>
      <c r="M201" s="11"/>
      <c r="N201" s="11"/>
      <c r="O201" s="11"/>
      <c r="P201" s="11"/>
      <c r="Q201" s="11"/>
      <c r="R201" s="11"/>
    </row>
    <row r="202" spans="2:18" s="27" customFormat="1" ht="18">
      <c r="B202" s="28" t="s">
        <v>3246</v>
      </c>
    </row>
    <row r="204" spans="2:18">
      <c r="F204" s="11" t="s">
        <v>232</v>
      </c>
      <c r="G204" s="11" t="s">
        <v>2986</v>
      </c>
      <c r="I204" s="11" t="s">
        <v>184</v>
      </c>
      <c r="M204" s="11" t="s">
        <v>185</v>
      </c>
      <c r="N204" s="727"/>
      <c r="O204" s="1226"/>
      <c r="P204" s="727"/>
      <c r="Q204" s="727"/>
      <c r="R204" s="727"/>
    </row>
    <row r="205" spans="2:18">
      <c r="F205" s="11" t="s">
        <v>232</v>
      </c>
      <c r="G205" s="11" t="s">
        <v>2987</v>
      </c>
      <c r="I205" s="11" t="s">
        <v>184</v>
      </c>
      <c r="M205" s="11" t="s">
        <v>185</v>
      </c>
      <c r="N205" s="727"/>
      <c r="O205" s="727"/>
      <c r="P205" s="727"/>
      <c r="Q205" s="727"/>
      <c r="R205" s="727"/>
    </row>
    <row r="207" spans="2:18">
      <c r="F207" s="11" t="s">
        <v>232</v>
      </c>
      <c r="G207" s="11" t="s">
        <v>2986</v>
      </c>
      <c r="I207" s="11" t="s">
        <v>196</v>
      </c>
      <c r="J207" s="11" t="s">
        <v>3230</v>
      </c>
      <c r="M207" s="11" t="s">
        <v>197</v>
      </c>
      <c r="N207" s="1223"/>
      <c r="O207" s="1223"/>
      <c r="P207" s="1223"/>
      <c r="Q207" s="727"/>
      <c r="R207" s="727"/>
    </row>
    <row r="208" spans="2:18">
      <c r="F208" s="11" t="s">
        <v>232</v>
      </c>
      <c r="G208" s="11" t="s">
        <v>2987</v>
      </c>
      <c r="I208" s="11" t="s">
        <v>196</v>
      </c>
      <c r="J208" s="11" t="s">
        <v>3230</v>
      </c>
      <c r="M208" s="11" t="s">
        <v>197</v>
      </c>
      <c r="N208" s="389"/>
      <c r="O208" s="389"/>
      <c r="P208" s="389"/>
      <c r="Q208" s="389"/>
      <c r="R208" s="389"/>
    </row>
    <row r="209" spans="2:18">
      <c r="N209" s="1301" t="b">
        <f>SUM(N204:N205)=N18</f>
        <v>1</v>
      </c>
      <c r="O209" s="1301" t="b">
        <f>SUM(O204:O205)=O18</f>
        <v>1</v>
      </c>
      <c r="P209" s="1301" t="b">
        <f>SUM(P204:P205)=P18</f>
        <v>1</v>
      </c>
      <c r="Q209" s="1301" t="b">
        <f>SUM(Q204:Q205)=Q18</f>
        <v>1</v>
      </c>
      <c r="R209" s="1301" t="b">
        <f>SUM(R204:R205)=R18</f>
        <v>1</v>
      </c>
    </row>
    <row r="210" spans="2:18" s="29" customFormat="1" ht="18">
      <c r="B210" s="28" t="s">
        <v>1553</v>
      </c>
      <c r="C210" s="27"/>
      <c r="D210" s="27"/>
      <c r="E210" s="27"/>
      <c r="F210" s="27"/>
      <c r="G210" s="27"/>
      <c r="H210" s="27"/>
      <c r="I210" s="27"/>
      <c r="J210" s="27"/>
      <c r="K210" s="27"/>
      <c r="L210" s="27"/>
      <c r="M210" s="27"/>
      <c r="N210" s="27"/>
      <c r="O210" s="27"/>
      <c r="P210" s="27"/>
      <c r="Q210" s="27"/>
      <c r="R21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48" id="{8F27F5B5-6B57-4613-9213-E4AC5FEC3ECC}">
            <xm:f>Cover!$E$15=N$6</xm:f>
            <x14:dxf>
              <fill>
                <patternFill>
                  <bgColor theme="7" tint="0.59996337778862885"/>
                </patternFill>
              </fill>
            </x14:dxf>
          </x14:cfRule>
          <x14:cfRule type="expression" priority="47" id="{019B4A84-B680-4153-90C9-AE52D476F79F}">
            <xm:f>Cover!$E$15&lt;&gt;N$6</xm:f>
            <x14:dxf>
              <fill>
                <patternFill>
                  <bgColor theme="0" tint="-0.24994659260841701"/>
                </patternFill>
              </fill>
            </x14:dxf>
          </x14:cfRule>
          <xm:sqref>N204 P204:R204</xm:sqref>
        </x14:conditionalFormatting>
        <x14:conditionalFormatting xmlns:xm="http://schemas.microsoft.com/office/excel/2006/main">
          <x14:cfRule type="expression" priority="187" id="{889882EF-8A7E-48F3-A466-305E0AAD7F86}">
            <xm:f>Cover!$E$15&lt;&gt;N$6</xm:f>
            <x14:dxf>
              <fill>
                <patternFill>
                  <bgColor theme="0" tint="-0.24994659260841701"/>
                </patternFill>
              </fill>
            </x14:dxf>
          </x14:cfRule>
          <x14:cfRule type="expression" priority="188" id="{A030DB0D-B4F9-4527-8828-8CAA065FF7ED}">
            <xm:f>Cover!$E$15=N$6</xm:f>
            <x14:dxf>
              <fill>
                <patternFill>
                  <bgColor theme="7" tint="0.59996337778862885"/>
                </patternFill>
              </fill>
            </x14:dxf>
          </x14:cfRule>
          <xm:sqref>N38:R40</xm:sqref>
        </x14:conditionalFormatting>
        <x14:conditionalFormatting xmlns:xm="http://schemas.microsoft.com/office/excel/2006/main">
          <x14:cfRule type="expression" priority="44" id="{166EF0EB-AC7A-429B-9934-3B5E31504D82}">
            <xm:f>Cover!$E$15=N$6</xm:f>
            <x14:dxf>
              <fill>
                <patternFill>
                  <bgColor theme="7" tint="0.59996337778862885"/>
                </patternFill>
              </fill>
            </x14:dxf>
          </x14:cfRule>
          <x14:cfRule type="expression" priority="43" id="{BF3EF6BB-2FB6-4E0A-AE9C-6D1CD486B3EC}">
            <xm:f>Cover!$E$15&lt;&gt;N$6</xm:f>
            <x14:dxf>
              <fill>
                <patternFill>
                  <bgColor theme="0" tint="-0.24994659260841701"/>
                </patternFill>
              </fill>
            </x14:dxf>
          </x14:cfRule>
          <xm:sqref>N44:R46</xm:sqref>
        </x14:conditionalFormatting>
        <x14:conditionalFormatting xmlns:xm="http://schemas.microsoft.com/office/excel/2006/main">
          <x14:cfRule type="expression" priority="42" id="{CEBEEDFB-1A46-4CB8-9BEB-A4E15F5A9AEE}">
            <xm:f>Cover!$E$15=N$6</xm:f>
            <x14:dxf>
              <fill>
                <patternFill>
                  <bgColor theme="7" tint="0.59996337778862885"/>
                </patternFill>
              </fill>
            </x14:dxf>
          </x14:cfRule>
          <x14:cfRule type="expression" priority="41" id="{0B44295E-14FF-4062-B481-1A25D3D0F9A3}">
            <xm:f>Cover!$E$15&lt;&gt;N$6</xm:f>
            <x14:dxf>
              <fill>
                <patternFill>
                  <bgColor theme="0" tint="-0.24994659260841701"/>
                </patternFill>
              </fill>
            </x14:dxf>
          </x14:cfRule>
          <xm:sqref>N50:R52</xm:sqref>
        </x14:conditionalFormatting>
        <x14:conditionalFormatting xmlns:xm="http://schemas.microsoft.com/office/excel/2006/main">
          <x14:cfRule type="expression" priority="40" id="{9DB5C308-F010-4832-86A3-5AF713F5C3F3}">
            <xm:f>Cover!$E$15=N$6</xm:f>
            <x14:dxf>
              <fill>
                <patternFill>
                  <bgColor theme="7" tint="0.59996337778862885"/>
                </patternFill>
              </fill>
            </x14:dxf>
          </x14:cfRule>
          <x14:cfRule type="expression" priority="39" id="{5CEBD3F0-8FA2-4157-97E1-A9F9546C5264}">
            <xm:f>Cover!$E$15&lt;&gt;N$6</xm:f>
            <x14:dxf>
              <fill>
                <patternFill>
                  <bgColor theme="0" tint="-0.24994659260841701"/>
                </patternFill>
              </fill>
            </x14:dxf>
          </x14:cfRule>
          <xm:sqref>N56:R58</xm:sqref>
        </x14:conditionalFormatting>
        <x14:conditionalFormatting xmlns:xm="http://schemas.microsoft.com/office/excel/2006/main">
          <x14:cfRule type="expression" priority="38" id="{FD8A5B21-E706-4884-B1F7-573C48C422F1}">
            <xm:f>Cover!$E$15=N$6</xm:f>
            <x14:dxf>
              <fill>
                <patternFill>
                  <bgColor theme="7" tint="0.59996337778862885"/>
                </patternFill>
              </fill>
            </x14:dxf>
          </x14:cfRule>
          <x14:cfRule type="expression" priority="37" id="{EB568EB8-158F-4CD1-A920-F5E7C038AC2B}">
            <xm:f>Cover!$E$15&lt;&gt;N$6</xm:f>
            <x14:dxf>
              <fill>
                <patternFill>
                  <bgColor theme="0" tint="-0.24994659260841701"/>
                </patternFill>
              </fill>
            </x14:dxf>
          </x14:cfRule>
          <xm:sqref>N62:R64</xm:sqref>
        </x14:conditionalFormatting>
        <x14:conditionalFormatting xmlns:xm="http://schemas.microsoft.com/office/excel/2006/main">
          <x14:cfRule type="expression" priority="36" id="{8FA9E2C6-A436-4276-B48E-8E98216C4AC4}">
            <xm:f>Cover!$E$15=N$6</xm:f>
            <x14:dxf>
              <fill>
                <patternFill>
                  <bgColor theme="7" tint="0.59996337778862885"/>
                </patternFill>
              </fill>
            </x14:dxf>
          </x14:cfRule>
          <x14:cfRule type="expression" priority="35" id="{05903CAF-07FE-4192-A38A-F4141DB288BC}">
            <xm:f>Cover!$E$15&lt;&gt;N$6</xm:f>
            <x14:dxf>
              <fill>
                <patternFill>
                  <bgColor theme="0" tint="-0.24994659260841701"/>
                </patternFill>
              </fill>
            </x14:dxf>
          </x14:cfRule>
          <xm:sqref>N68:R70</xm:sqref>
        </x14:conditionalFormatting>
        <x14:conditionalFormatting xmlns:xm="http://schemas.microsoft.com/office/excel/2006/main">
          <x14:cfRule type="expression" priority="34" id="{383283FC-C016-43B3-B562-62A84E37AF97}">
            <xm:f>Cover!$E$15=N$6</xm:f>
            <x14:dxf>
              <fill>
                <patternFill>
                  <bgColor theme="7" tint="0.59996337778862885"/>
                </patternFill>
              </fill>
            </x14:dxf>
          </x14:cfRule>
          <x14:cfRule type="expression" priority="33" id="{2E4AD693-C43E-42F0-9575-FDDFEC3BF7D6}">
            <xm:f>Cover!$E$15&lt;&gt;N$6</xm:f>
            <x14:dxf>
              <fill>
                <patternFill>
                  <bgColor theme="0" tint="-0.24994659260841701"/>
                </patternFill>
              </fill>
            </x14:dxf>
          </x14:cfRule>
          <xm:sqref>N78:R80</xm:sqref>
        </x14:conditionalFormatting>
        <x14:conditionalFormatting xmlns:xm="http://schemas.microsoft.com/office/excel/2006/main">
          <x14:cfRule type="expression" priority="32" id="{D1A1AA2B-FE00-4601-AEE2-40BF6BEFE896}">
            <xm:f>Cover!$E$15=N$6</xm:f>
            <x14:dxf>
              <fill>
                <patternFill>
                  <bgColor theme="7" tint="0.59996337778862885"/>
                </patternFill>
              </fill>
            </x14:dxf>
          </x14:cfRule>
          <x14:cfRule type="expression" priority="31" id="{D50B6873-083D-4631-ACE0-378B295F8083}">
            <xm:f>Cover!$E$15&lt;&gt;N$6</xm:f>
            <x14:dxf>
              <fill>
                <patternFill>
                  <bgColor theme="0" tint="-0.24994659260841701"/>
                </patternFill>
              </fill>
            </x14:dxf>
          </x14:cfRule>
          <xm:sqref>N84:R86</xm:sqref>
        </x14:conditionalFormatting>
        <x14:conditionalFormatting xmlns:xm="http://schemas.microsoft.com/office/excel/2006/main">
          <x14:cfRule type="expression" priority="29" id="{6F86BE40-21E9-420A-B5E3-9854509BF1B2}">
            <xm:f>Cover!$E$15&lt;&gt;N$6</xm:f>
            <x14:dxf>
              <fill>
                <patternFill>
                  <bgColor theme="0" tint="-0.24994659260841701"/>
                </patternFill>
              </fill>
            </x14:dxf>
          </x14:cfRule>
          <x14:cfRule type="expression" priority="30" id="{F85A02CD-94FB-47A0-8B7A-71FF6DB58160}">
            <xm:f>Cover!$E$15=N$6</xm:f>
            <x14:dxf>
              <fill>
                <patternFill>
                  <bgColor theme="7" tint="0.59996337778862885"/>
                </patternFill>
              </fill>
            </x14:dxf>
          </x14:cfRule>
          <xm:sqref>N92:R94</xm:sqref>
        </x14:conditionalFormatting>
        <x14:conditionalFormatting xmlns:xm="http://schemas.microsoft.com/office/excel/2006/main">
          <x14:cfRule type="expression" priority="28" id="{9510BAD0-3F97-4EB2-AEF4-FDA5C27CD209}">
            <xm:f>Cover!$E$15=N$6</xm:f>
            <x14:dxf>
              <fill>
                <patternFill>
                  <bgColor theme="7" tint="0.59996337778862885"/>
                </patternFill>
              </fill>
            </x14:dxf>
          </x14:cfRule>
          <x14:cfRule type="expression" priority="27" id="{09DE1BBB-6D5D-4680-A0EC-4826D634C93B}">
            <xm:f>Cover!$E$15&lt;&gt;N$6</xm:f>
            <x14:dxf>
              <fill>
                <patternFill>
                  <bgColor theme="0" tint="-0.24994659260841701"/>
                </patternFill>
              </fill>
            </x14:dxf>
          </x14:cfRule>
          <xm:sqref>N98:R100</xm:sqref>
        </x14:conditionalFormatting>
        <x14:conditionalFormatting xmlns:xm="http://schemas.microsoft.com/office/excel/2006/main">
          <x14:cfRule type="expression" priority="26" id="{B3B5E43E-4913-4375-A330-21E0D16E90F2}">
            <xm:f>Cover!$E$15=N$6</xm:f>
            <x14:dxf>
              <fill>
                <patternFill>
                  <bgColor theme="7" tint="0.59996337778862885"/>
                </patternFill>
              </fill>
            </x14:dxf>
          </x14:cfRule>
          <x14:cfRule type="expression" priority="25" id="{6EE3023A-C9AD-43C8-AF29-145301787364}">
            <xm:f>Cover!$E$15&lt;&gt;N$6</xm:f>
            <x14:dxf>
              <fill>
                <patternFill>
                  <bgColor theme="0" tint="-0.24994659260841701"/>
                </patternFill>
              </fill>
            </x14:dxf>
          </x14:cfRule>
          <xm:sqref>N106:R108</xm:sqref>
        </x14:conditionalFormatting>
        <x14:conditionalFormatting xmlns:xm="http://schemas.microsoft.com/office/excel/2006/main">
          <x14:cfRule type="expression" priority="24" id="{16C41575-3B74-46BA-AEF2-0F2CBB6B9684}">
            <xm:f>Cover!$E$15=N$6</xm:f>
            <x14:dxf>
              <fill>
                <patternFill>
                  <bgColor theme="7" tint="0.59996337778862885"/>
                </patternFill>
              </fill>
            </x14:dxf>
          </x14:cfRule>
          <x14:cfRule type="expression" priority="23" id="{34D3601C-AC77-4D06-932E-51B1D33062FD}">
            <xm:f>Cover!$E$15&lt;&gt;N$6</xm:f>
            <x14:dxf>
              <fill>
                <patternFill>
                  <bgColor theme="0" tint="-0.24994659260841701"/>
                </patternFill>
              </fill>
            </x14:dxf>
          </x14:cfRule>
          <xm:sqref>N112:R114</xm:sqref>
        </x14:conditionalFormatting>
        <x14:conditionalFormatting xmlns:xm="http://schemas.microsoft.com/office/excel/2006/main">
          <x14:cfRule type="expression" priority="22" id="{BF6908D1-7645-46AB-AA7A-05BE0D291E75}">
            <xm:f>Cover!$E$15=N$6</xm:f>
            <x14:dxf>
              <fill>
                <patternFill>
                  <bgColor theme="7" tint="0.59996337778862885"/>
                </patternFill>
              </fill>
            </x14:dxf>
          </x14:cfRule>
          <x14:cfRule type="expression" priority="21" id="{22B625F8-70B1-4D7E-9BC5-70D46C3C87B1}">
            <xm:f>Cover!$E$15&lt;&gt;N$6</xm:f>
            <x14:dxf>
              <fill>
                <patternFill>
                  <bgColor theme="0" tint="-0.24994659260841701"/>
                </patternFill>
              </fill>
            </x14:dxf>
          </x14:cfRule>
          <xm:sqref>N120:R122</xm:sqref>
        </x14:conditionalFormatting>
        <x14:conditionalFormatting xmlns:xm="http://schemas.microsoft.com/office/excel/2006/main">
          <x14:cfRule type="expression" priority="20" id="{2ED876E1-8FA3-45A3-B7A0-9C5DDC43FD83}">
            <xm:f>Cover!$E$15=N$6</xm:f>
            <x14:dxf>
              <fill>
                <patternFill>
                  <bgColor theme="7" tint="0.59996337778862885"/>
                </patternFill>
              </fill>
            </x14:dxf>
          </x14:cfRule>
          <x14:cfRule type="expression" priority="19" id="{5639B6E9-C1A7-44AF-A86D-FE88DF8DE2A7}">
            <xm:f>Cover!$E$15&lt;&gt;N$6</xm:f>
            <x14:dxf>
              <fill>
                <patternFill>
                  <bgColor theme="0" tint="-0.24994659260841701"/>
                </patternFill>
              </fill>
            </x14:dxf>
          </x14:cfRule>
          <xm:sqref>N126:R128</xm:sqref>
        </x14:conditionalFormatting>
        <x14:conditionalFormatting xmlns:xm="http://schemas.microsoft.com/office/excel/2006/main">
          <x14:cfRule type="expression" priority="17" id="{A53E9792-D852-498B-81E4-1E00BE8E6709}">
            <xm:f>Cover!$E$15&lt;&gt;N$6</xm:f>
            <x14:dxf>
              <fill>
                <patternFill>
                  <bgColor theme="0" tint="-0.24994659260841701"/>
                </patternFill>
              </fill>
            </x14:dxf>
          </x14:cfRule>
          <x14:cfRule type="expression" priority="18" id="{5574DEF8-AFCE-4764-A567-C1B35A2C664D}">
            <xm:f>Cover!$E$15=N$6</xm:f>
            <x14:dxf>
              <fill>
                <patternFill>
                  <bgColor theme="7" tint="0.59996337778862885"/>
                </patternFill>
              </fill>
            </x14:dxf>
          </x14:cfRule>
          <xm:sqref>N134:R136</xm:sqref>
        </x14:conditionalFormatting>
        <x14:conditionalFormatting xmlns:xm="http://schemas.microsoft.com/office/excel/2006/main">
          <x14:cfRule type="expression" priority="15" id="{F99637CF-B272-4EC5-B09E-25FC28FA66D6}">
            <xm:f>Cover!$E$15&lt;&gt;N$6</xm:f>
            <x14:dxf>
              <fill>
                <patternFill>
                  <bgColor theme="0" tint="-0.24994659260841701"/>
                </patternFill>
              </fill>
            </x14:dxf>
          </x14:cfRule>
          <x14:cfRule type="expression" priority="16" id="{3DDEA67E-13A5-4663-A55C-A12B12FC385F}">
            <xm:f>Cover!$E$15=N$6</xm:f>
            <x14:dxf>
              <fill>
                <patternFill>
                  <bgColor theme="7" tint="0.59996337778862885"/>
                </patternFill>
              </fill>
            </x14:dxf>
          </x14:cfRule>
          <xm:sqref>N140:R142</xm:sqref>
        </x14:conditionalFormatting>
        <x14:conditionalFormatting xmlns:xm="http://schemas.microsoft.com/office/excel/2006/main">
          <x14:cfRule type="expression" priority="14" id="{A0D1F700-9275-4F38-9EF7-659461F9227C}">
            <xm:f>Cover!$E$15=N$6</xm:f>
            <x14:dxf>
              <fill>
                <patternFill>
                  <bgColor theme="7" tint="0.59996337778862885"/>
                </patternFill>
              </fill>
            </x14:dxf>
          </x14:cfRule>
          <x14:cfRule type="expression" priority="13" id="{81519D54-53D4-4944-BAD5-4BE127FDE188}">
            <xm:f>Cover!$E$15&lt;&gt;N$6</xm:f>
            <x14:dxf>
              <fill>
                <patternFill>
                  <bgColor theme="0" tint="-0.24994659260841701"/>
                </patternFill>
              </fill>
            </x14:dxf>
          </x14:cfRule>
          <xm:sqref>N148:R150</xm:sqref>
        </x14:conditionalFormatting>
        <x14:conditionalFormatting xmlns:xm="http://schemas.microsoft.com/office/excel/2006/main">
          <x14:cfRule type="expression" priority="11" id="{D8E6AE4A-B91D-43A3-83DA-803DFE900652}">
            <xm:f>Cover!$E$15&lt;&gt;N$6</xm:f>
            <x14:dxf>
              <fill>
                <patternFill>
                  <bgColor theme="0" tint="-0.24994659260841701"/>
                </patternFill>
              </fill>
            </x14:dxf>
          </x14:cfRule>
          <x14:cfRule type="expression" priority="12" id="{168F54C6-799A-481D-83ED-1271CA21698A}">
            <xm:f>Cover!$E$15=N$6</xm:f>
            <x14:dxf>
              <fill>
                <patternFill>
                  <bgColor theme="7" tint="0.59996337778862885"/>
                </patternFill>
              </fill>
            </x14:dxf>
          </x14:cfRule>
          <xm:sqref>N154:R156</xm:sqref>
        </x14:conditionalFormatting>
        <x14:conditionalFormatting xmlns:xm="http://schemas.microsoft.com/office/excel/2006/main">
          <x14:cfRule type="expression" priority="10" id="{8AF85004-E937-4A47-A52E-677918F5EA18}">
            <xm:f>Cover!$E$15=N$6</xm:f>
            <x14:dxf>
              <fill>
                <patternFill>
                  <bgColor theme="7" tint="0.59996337778862885"/>
                </patternFill>
              </fill>
            </x14:dxf>
          </x14:cfRule>
          <x14:cfRule type="expression" priority="9" id="{83D94287-4C83-4495-AF96-D57D35236B6C}">
            <xm:f>Cover!$E$15&lt;&gt;N$6</xm:f>
            <x14:dxf>
              <fill>
                <patternFill>
                  <bgColor theme="0" tint="-0.24994659260841701"/>
                </patternFill>
              </fill>
            </x14:dxf>
          </x14:cfRule>
          <xm:sqref>N162:R164</xm:sqref>
        </x14:conditionalFormatting>
        <x14:conditionalFormatting xmlns:xm="http://schemas.microsoft.com/office/excel/2006/main">
          <x14:cfRule type="expression" priority="7" id="{C01D0685-0097-4A3A-8D15-D71DC6746AC2}">
            <xm:f>Cover!$E$15&lt;&gt;N$6</xm:f>
            <x14:dxf>
              <fill>
                <patternFill>
                  <bgColor theme="0" tint="-0.24994659260841701"/>
                </patternFill>
              </fill>
            </x14:dxf>
          </x14:cfRule>
          <x14:cfRule type="expression" priority="8" id="{95428003-00F6-4115-B1A3-38F1E2DC99BB}">
            <xm:f>Cover!$E$15=N$6</xm:f>
            <x14:dxf>
              <fill>
                <patternFill>
                  <bgColor theme="7" tint="0.59996337778862885"/>
                </patternFill>
              </fill>
            </x14:dxf>
          </x14:cfRule>
          <xm:sqref>N168:R170</xm:sqref>
        </x14:conditionalFormatting>
        <x14:conditionalFormatting xmlns:xm="http://schemas.microsoft.com/office/excel/2006/main">
          <x14:cfRule type="expression" priority="5" id="{CF529A42-A4AA-4092-8B99-611C66F892B7}">
            <xm:f>Cover!$E$15&lt;&gt;N$6</xm:f>
            <x14:dxf>
              <fill>
                <patternFill>
                  <bgColor theme="0" tint="-0.24994659260841701"/>
                </patternFill>
              </fill>
            </x14:dxf>
          </x14:cfRule>
          <x14:cfRule type="expression" priority="6" id="{B55385DE-61D9-4D2D-B7B6-0186D6D92250}">
            <xm:f>Cover!$E$15=N$6</xm:f>
            <x14:dxf>
              <fill>
                <patternFill>
                  <bgColor theme="7" tint="0.59996337778862885"/>
                </patternFill>
              </fill>
            </x14:dxf>
          </x14:cfRule>
          <xm:sqref>N174:R176</xm:sqref>
        </x14:conditionalFormatting>
        <x14:conditionalFormatting xmlns:xm="http://schemas.microsoft.com/office/excel/2006/main">
          <x14:cfRule type="expression" priority="3" id="{0581A0F0-E899-4AFC-A66E-A69501B07627}">
            <xm:f>Cover!$E$15&lt;&gt;N$6</xm:f>
            <x14:dxf>
              <fill>
                <patternFill>
                  <bgColor theme="0" tint="-0.24994659260841701"/>
                </patternFill>
              </fill>
            </x14:dxf>
          </x14:cfRule>
          <x14:cfRule type="expression" priority="4" id="{79F54A96-6AD6-4283-89BD-8886B7FED91C}">
            <xm:f>Cover!$E$15=N$6</xm:f>
            <x14:dxf>
              <fill>
                <patternFill>
                  <bgColor theme="7" tint="0.59996337778862885"/>
                </patternFill>
              </fill>
            </x14:dxf>
          </x14:cfRule>
          <xm:sqref>N180:R182</xm:sqref>
        </x14:conditionalFormatting>
        <x14:conditionalFormatting xmlns:xm="http://schemas.microsoft.com/office/excel/2006/main">
          <x14:cfRule type="expression" priority="2" id="{402EC6A0-C54B-4B62-B71B-960072977AF5}">
            <xm:f>Cover!$E$15=N$6</xm:f>
            <x14:dxf>
              <fill>
                <patternFill>
                  <bgColor theme="7" tint="0.59996337778862885"/>
                </patternFill>
              </fill>
            </x14:dxf>
          </x14:cfRule>
          <x14:cfRule type="expression" priority="1" id="{5A69D5EE-23F5-492D-A463-214D9A505DD1}">
            <xm:f>Cover!$E$15&lt;&gt;N$6</xm:f>
            <x14:dxf>
              <fill>
                <patternFill>
                  <bgColor theme="0" tint="-0.24994659260841701"/>
                </patternFill>
              </fill>
            </x14:dxf>
          </x14:cfRule>
          <xm:sqref>N186:R188</xm:sqref>
        </x14:conditionalFormatting>
        <x14:conditionalFormatting xmlns:xm="http://schemas.microsoft.com/office/excel/2006/main">
          <x14:cfRule type="expression" priority="71" id="{B591BF68-4DA5-4C74-B03E-B8AAC8F1C052}">
            <xm:f>Cover!$E$15&lt;&gt;N$6</xm:f>
            <x14:dxf>
              <fill>
                <patternFill>
                  <bgColor theme="0" tint="-0.24994659260841701"/>
                </patternFill>
              </fill>
            </x14:dxf>
          </x14:cfRule>
          <x14:cfRule type="expression" priority="72" id="{7DD9C635-6B56-410B-BB9F-8DA747FFEF1D}">
            <xm:f>Cover!$E$15=N$6</xm:f>
            <x14:dxf>
              <fill>
                <patternFill>
                  <bgColor theme="7" tint="0.59996337778862885"/>
                </patternFill>
              </fill>
            </x14:dxf>
          </x14:cfRule>
          <xm:sqref>N192:R194</xm:sqref>
        </x14:conditionalFormatting>
        <x14:conditionalFormatting xmlns:xm="http://schemas.microsoft.com/office/excel/2006/main">
          <x14:cfRule type="expression" priority="67" id="{C8F2AC6F-E006-4F3C-BC5F-CF85156DA490}">
            <xm:f>Cover!$E$15&lt;&gt;N$6</xm:f>
            <x14:dxf>
              <fill>
                <patternFill>
                  <bgColor theme="0" tint="-0.24994659260841701"/>
                </patternFill>
              </fill>
            </x14:dxf>
          </x14:cfRule>
          <x14:cfRule type="expression" priority="68" id="{D9937E5B-223B-4497-91BC-E76328815C1F}">
            <xm:f>Cover!$E$15=N$6</xm:f>
            <x14:dxf>
              <fill>
                <patternFill>
                  <bgColor theme="7" tint="0.59996337778862885"/>
                </patternFill>
              </fill>
            </x14:dxf>
          </x14:cfRule>
          <xm:sqref>N198:R200</xm:sqref>
        </x14:conditionalFormatting>
        <x14:conditionalFormatting xmlns:xm="http://schemas.microsoft.com/office/excel/2006/main">
          <x14:cfRule type="expression" priority="54" id="{96D1B095-8BA0-4462-BF7B-24ECDB0092F1}">
            <xm:f>Cover!$E$15=N$6</xm:f>
            <x14:dxf>
              <fill>
                <patternFill>
                  <bgColor theme="7" tint="0.59996337778862885"/>
                </patternFill>
              </fill>
            </x14:dxf>
          </x14:cfRule>
          <x14:cfRule type="expression" priority="53" id="{CD893238-59B7-4C4D-B1FC-337E3344785A}">
            <xm:f>Cover!$E$15&lt;&gt;N$6</xm:f>
            <x14:dxf>
              <fill>
                <patternFill>
                  <bgColor theme="0" tint="-0.24994659260841701"/>
                </patternFill>
              </fill>
            </x14:dxf>
          </x14:cfRule>
          <xm:sqref>N205:R205</xm:sqref>
        </x14:conditionalFormatting>
        <x14:conditionalFormatting xmlns:xm="http://schemas.microsoft.com/office/excel/2006/main">
          <x14:cfRule type="expression" priority="45" id="{9651D238-72C0-4113-A49E-4EA0EA8B43AB}">
            <xm:f>Cover!$E$15&lt;&gt;N$6</xm:f>
            <x14:dxf>
              <fill>
                <patternFill>
                  <bgColor theme="0" tint="-0.24994659260841701"/>
                </patternFill>
              </fill>
            </x14:dxf>
          </x14:cfRule>
          <x14:cfRule type="expression" priority="46" id="{45509CEF-EAA5-449D-B6D6-14C41762DD35}">
            <xm:f>Cover!$E$15=N$6</xm:f>
            <x14:dxf>
              <fill>
                <patternFill>
                  <bgColor theme="7" tint="0.59996337778862885"/>
                </patternFill>
              </fill>
            </x14:dxf>
          </x14:cfRule>
          <xm:sqref>N207:R208</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6496-2305-4543-ABA9-C8CA10604820}">
  <sheetPr codeName="Sheet67">
    <tabColor theme="9"/>
    <pageSetUpPr autoPageBreaks="0"/>
  </sheetPr>
  <dimension ref="A1:BE18"/>
  <sheetViews>
    <sheetView zoomScale="55" zoomScaleNormal="55" workbookViewId="0">
      <pane ySplit="4" topLeftCell="A5" activePane="bottomLeft" state="frozen"/>
      <selection activeCell="G59" sqref="G59"/>
      <selection pane="bottomLeft" activeCell="K22" sqref="K22"/>
    </sheetView>
  </sheetViews>
  <sheetFormatPr defaultColWidth="0" defaultRowHeight="14"/>
  <cols>
    <col min="1" max="1" width="14.453125" style="11" customWidth="1"/>
    <col min="2" max="3" width="1.54296875" style="11" customWidth="1"/>
    <col min="4" max="4" width="24" style="11" bestFit="1" customWidth="1"/>
    <col min="5" max="5" width="26.453125" style="11" bestFit="1" customWidth="1"/>
    <col min="6" max="6" width="27.453125" style="11" bestFit="1" customWidth="1"/>
    <col min="7" max="7" width="10.453125" style="11" bestFit="1" customWidth="1"/>
    <col min="8" max="8" width="46.54296875" style="11" bestFit="1" customWidth="1"/>
    <col min="9" max="9" width="5.453125" style="11" bestFit="1" customWidth="1"/>
    <col min="10" max="14" width="18.453125" style="11" customWidth="1"/>
    <col min="15" max="20" width="1.54296875" style="11" customWidth="1"/>
    <col min="21" max="38" width="18.453125" style="11" hidden="1" customWidth="1"/>
    <col min="39" max="45" width="14" style="11" hidden="1" customWidth="1"/>
    <col min="46" max="48" width="18.453125" style="11" hidden="1" customWidth="1"/>
    <col min="49" max="55" width="14" style="11" hidden="1" customWidth="1"/>
    <col min="56" max="57" width="18.453125" style="11" hidden="1" customWidth="1"/>
    <col min="58" max="16384" width="14" style="11" hidden="1"/>
  </cols>
  <sheetData>
    <row r="1" spans="1:14" s="2" customFormat="1" ht="25">
      <c r="A1" s="62" t="s">
        <v>1365</v>
      </c>
      <c r="B1" s="3"/>
      <c r="F1" s="4" t="s">
        <v>1</v>
      </c>
      <c r="L1" s="3"/>
    </row>
    <row r="2" spans="1:14" s="2" customFormat="1" ht="25">
      <c r="A2" s="4" t="str">
        <f>Cover!$E$13</f>
        <v>Master</v>
      </c>
      <c r="B2" s="3"/>
    </row>
    <row r="3" spans="1:14" s="2" customFormat="1" ht="25">
      <c r="A3" s="4">
        <f>Cover!$E$15</f>
        <v>2025</v>
      </c>
      <c r="B3" s="4"/>
      <c r="C3" s="4"/>
      <c r="D3" s="4"/>
    </row>
    <row r="4" spans="1:14" s="5" customFormat="1" ht="25.5" thickBot="1">
      <c r="A4" s="1302" t="s">
        <v>3247</v>
      </c>
      <c r="B4" s="6"/>
    </row>
    <row r="5" spans="1:14" ht="18">
      <c r="A5" s="7"/>
      <c r="B5" s="8"/>
      <c r="C5" s="8"/>
      <c r="D5" s="9"/>
      <c r="E5" s="9"/>
      <c r="F5" s="10"/>
      <c r="G5" s="10"/>
      <c r="H5" s="10"/>
      <c r="I5" s="7"/>
      <c r="J5" s="68" t="s">
        <v>1743</v>
      </c>
      <c r="K5" s="66"/>
      <c r="L5" s="66"/>
      <c r="M5" s="66"/>
      <c r="N5" s="67"/>
    </row>
    <row r="6" spans="1:14" s="61" customFormat="1" ht="15.5">
      <c r="A6" s="21"/>
      <c r="B6" s="57"/>
      <c r="C6" s="57"/>
      <c r="D6" s="36" t="s">
        <v>164</v>
      </c>
      <c r="E6" s="36" t="s">
        <v>1555</v>
      </c>
      <c r="F6" s="37" t="s">
        <v>2509</v>
      </c>
      <c r="G6" s="37" t="s">
        <v>174</v>
      </c>
      <c r="H6" s="37" t="s">
        <v>196</v>
      </c>
      <c r="I6" s="37" t="s">
        <v>175</v>
      </c>
      <c r="J6" s="58">
        <v>2022</v>
      </c>
      <c r="K6" s="59">
        <v>2023</v>
      </c>
      <c r="L6" s="59">
        <v>2024</v>
      </c>
      <c r="M6" s="59">
        <v>2025</v>
      </c>
      <c r="N6" s="60">
        <v>2026</v>
      </c>
    </row>
    <row r="8" spans="1:14" s="27" customFormat="1" ht="18.75" customHeight="1">
      <c r="B8" s="437" t="s">
        <v>3248</v>
      </c>
    </row>
    <row r="9" spans="1:14" ht="7.5" customHeight="1">
      <c r="B9" s="75"/>
    </row>
    <row r="10" spans="1:14" s="27" customFormat="1" ht="18">
      <c r="B10" s="28" t="s">
        <v>2600</v>
      </c>
    </row>
    <row r="11" spans="1:14" ht="14.25" customHeight="1"/>
    <row r="12" spans="1:14" ht="14.25" customHeight="1">
      <c r="A12" s="7"/>
      <c r="B12" s="8"/>
      <c r="C12" s="8"/>
      <c r="D12" s="20"/>
      <c r="E12" s="20" t="s">
        <v>182</v>
      </c>
      <c r="F12" s="7" t="s">
        <v>183</v>
      </c>
      <c r="G12" s="21" t="s">
        <v>196</v>
      </c>
      <c r="H12" s="20" t="s">
        <v>3249</v>
      </c>
      <c r="I12" s="7" t="s">
        <v>207</v>
      </c>
      <c r="J12" s="1316"/>
      <c r="K12" s="716">
        <f>J16</f>
        <v>0</v>
      </c>
      <c r="L12" s="716">
        <f t="shared" ref="L12:N12" si="0">K16</f>
        <v>0</v>
      </c>
      <c r="M12" s="716">
        <f t="shared" si="0"/>
        <v>0</v>
      </c>
      <c r="N12" s="716">
        <f t="shared" si="0"/>
        <v>0</v>
      </c>
    </row>
    <row r="13" spans="1:14" ht="14.25" customHeight="1">
      <c r="A13" s="7"/>
      <c r="B13" s="8"/>
      <c r="C13" s="8"/>
      <c r="D13" s="20"/>
      <c r="E13" s="20" t="s">
        <v>182</v>
      </c>
      <c r="F13" s="7" t="s">
        <v>183</v>
      </c>
      <c r="G13" s="21" t="s">
        <v>196</v>
      </c>
      <c r="H13" s="20" t="s">
        <v>3250</v>
      </c>
      <c r="I13" s="7" t="s">
        <v>207</v>
      </c>
      <c r="J13" s="1315"/>
      <c r="K13" s="1315"/>
      <c r="L13" s="1315"/>
      <c r="M13" s="389"/>
      <c r="N13" s="389"/>
    </row>
    <row r="14" spans="1:14" ht="14.25" customHeight="1">
      <c r="A14" s="7"/>
      <c r="B14" s="8"/>
      <c r="C14" s="8"/>
      <c r="D14" s="20"/>
      <c r="E14" s="20" t="s">
        <v>182</v>
      </c>
      <c r="F14" s="7" t="s">
        <v>183</v>
      </c>
      <c r="G14" s="21" t="s">
        <v>196</v>
      </c>
      <c r="H14" s="20" t="s">
        <v>3251</v>
      </c>
      <c r="I14" s="7" t="s">
        <v>207</v>
      </c>
      <c r="J14" s="1315"/>
      <c r="K14" s="1315"/>
      <c r="L14" s="1315"/>
      <c r="M14" s="389"/>
      <c r="N14" s="389"/>
    </row>
    <row r="15" spans="1:14" ht="14.25" customHeight="1">
      <c r="A15" s="7"/>
      <c r="B15" s="8"/>
      <c r="C15" s="8"/>
      <c r="D15" s="20"/>
      <c r="E15" s="20" t="s">
        <v>182</v>
      </c>
      <c r="F15" s="7" t="s">
        <v>183</v>
      </c>
      <c r="G15" s="21" t="s">
        <v>196</v>
      </c>
      <c r="H15" s="20" t="s">
        <v>3252</v>
      </c>
      <c r="I15" s="7" t="s">
        <v>207</v>
      </c>
      <c r="J15" s="717" cm="1">
        <f t="array" ref="J15">SUM('6.02 MainsTier_1'!R99:R102,'6.02 MainsTier_1'!R106:R109,('6.07 MainsDiversions'!T153:T156+'6.07 MainsDiversions'!T174:T177))</f>
        <v>0</v>
      </c>
      <c r="K15" s="717" cm="1">
        <f t="array" ref="K15">SUM('6.02 MainsTier_1'!S99:S102,'6.02 MainsTier_1'!S106:S109,('6.07 MainsDiversions'!U153:U156+'6.07 MainsDiversions'!U174:U177))</f>
        <v>0</v>
      </c>
      <c r="L15" s="717" cm="1">
        <f t="array" ref="L15">SUM('6.02 MainsTier_1'!T99:T102,'6.02 MainsTier_1'!T106:T109,('6.07 MainsDiversions'!V153:V156+'6.07 MainsDiversions'!V174:V177))</f>
        <v>0</v>
      </c>
      <c r="M15" s="717" cm="1">
        <f t="array" ref="M15">SUM('6.02 MainsTier_1'!U99:U102,'6.02 MainsTier_1'!U106:U109,('6.07 MainsDiversions'!W153:W156+'6.07 MainsDiversions'!W174:W177))</f>
        <v>0</v>
      </c>
      <c r="N15" s="717" cm="1">
        <f t="array" ref="N15">SUM('6.02 MainsTier_1'!V99:V102,'6.02 MainsTier_1'!V106:V109,('6.07 MainsDiversions'!X153:X156+'6.07 MainsDiversions'!X174:X177))</f>
        <v>0</v>
      </c>
    </row>
    <row r="16" spans="1:14" s="12" customFormat="1" ht="14.25" customHeight="1">
      <c r="B16" s="13"/>
      <c r="C16" s="13"/>
      <c r="D16" s="15"/>
      <c r="E16" s="20" t="s">
        <v>182</v>
      </c>
      <c r="F16" s="7" t="s">
        <v>183</v>
      </c>
      <c r="G16" s="13" t="s">
        <v>196</v>
      </c>
      <c r="H16" s="15" t="s">
        <v>3253</v>
      </c>
      <c r="I16" s="15" t="s">
        <v>207</v>
      </c>
      <c r="J16" s="935">
        <f>J12 + SUM( J13, J14 ) - J15</f>
        <v>0</v>
      </c>
      <c r="K16" s="935">
        <f t="shared" ref="K16:N16" si="1">K12 + SUM( K13, K14 ) - K15</f>
        <v>0</v>
      </c>
      <c r="L16" s="935">
        <f t="shared" si="1"/>
        <v>0</v>
      </c>
      <c r="M16" s="935">
        <f t="shared" si="1"/>
        <v>0</v>
      </c>
      <c r="N16" s="935">
        <f t="shared" si="1"/>
        <v>0</v>
      </c>
    </row>
    <row r="18" spans="2:2" s="27" customFormat="1" ht="18">
      <c r="B18" s="28" t="s">
        <v>1553</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6A48AA8C-1103-45FB-954D-DD8D6EA0A0F5}">
            <xm:f>Cover!$E$15&lt;&gt;J$6</xm:f>
            <x14:dxf>
              <fill>
                <patternFill>
                  <bgColor theme="0" tint="-0.24994659260841701"/>
                </patternFill>
              </fill>
            </x14:dxf>
          </x14:cfRule>
          <x14:cfRule type="expression" priority="2" id="{1D57A43B-1D39-41EF-B444-B56AC3DB75FA}">
            <xm:f>Cover!$E$15=J$6</xm:f>
            <x14:dxf>
              <fill>
                <patternFill>
                  <bgColor theme="7" tint="0.59996337778862885"/>
                </patternFill>
              </fill>
            </x14:dxf>
          </x14:cfRule>
          <xm:sqref>J13:N14</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1DCD-DDCA-4EDF-9FC7-E608903749CD}">
  <sheetPr codeName="Sheet68">
    <tabColor theme="9" tint="-0.499984740745262"/>
    <pageSetUpPr autoPageBreaks="0"/>
  </sheetPr>
  <dimension ref="A1:CC42"/>
  <sheetViews>
    <sheetView zoomScale="40" zoomScaleNormal="40" workbookViewId="0">
      <selection activeCell="V31" sqref="V31"/>
    </sheetView>
  </sheetViews>
  <sheetFormatPr defaultColWidth="0" defaultRowHeight="14"/>
  <cols>
    <col min="1" max="1" width="14.453125" style="11" customWidth="1"/>
    <col min="2" max="3" width="1.54296875" style="11" customWidth="1"/>
    <col min="4" max="5" width="24" style="11" bestFit="1" customWidth="1"/>
    <col min="6" max="6" width="12.453125" style="11" bestFit="1" customWidth="1"/>
    <col min="7" max="7" width="15.54296875" style="11" bestFit="1" customWidth="1"/>
    <col min="8" max="8" width="25.453125" style="11" bestFit="1" customWidth="1"/>
    <col min="9" max="9" width="5.453125" style="11" bestFit="1" customWidth="1"/>
    <col min="10" max="17" width="14.453125" style="11" bestFit="1" customWidth="1"/>
    <col min="18" max="21" width="15.453125" style="11" bestFit="1" customWidth="1"/>
    <col min="22" max="22" width="11.453125" style="11" bestFit="1" customWidth="1"/>
    <col min="23" max="24" width="2" style="11" customWidth="1"/>
    <col min="25" max="42" width="18.453125" style="11" hidden="1" customWidth="1"/>
    <col min="43" max="49" width="14" style="11" hidden="1" customWidth="1"/>
    <col min="50" max="55" width="18.453125" style="11" hidden="1" customWidth="1"/>
    <col min="56" max="57" width="14" style="11" hidden="1" customWidth="1"/>
    <col min="58" max="63" width="18.453125" style="11" hidden="1" customWidth="1"/>
    <col min="64" max="66" width="14" style="11" hidden="1" customWidth="1"/>
    <col min="67" max="72" width="18.453125" style="11" hidden="1" customWidth="1"/>
    <col min="73" max="74" width="14" style="11" hidden="1" customWidth="1"/>
    <col min="75" max="81" width="18.453125" style="11" hidden="1" customWidth="1"/>
    <col min="82" max="16384" width="14" style="11" hidden="1"/>
  </cols>
  <sheetData>
    <row r="1" spans="1:21" s="2" customFormat="1" ht="25">
      <c r="A1" s="62" t="s">
        <v>1365</v>
      </c>
      <c r="B1" s="3"/>
      <c r="H1" s="4" t="s">
        <v>1</v>
      </c>
      <c r="I1" s="4"/>
      <c r="J1" s="4"/>
      <c r="K1" s="4"/>
      <c r="L1" s="4"/>
      <c r="M1" s="4"/>
      <c r="N1" s="4"/>
      <c r="O1" s="4"/>
      <c r="P1" s="4"/>
      <c r="Q1" s="4"/>
    </row>
    <row r="2" spans="1:21" s="2" customFormat="1" ht="25">
      <c r="A2" s="4" t="str">
        <f>Cover!$E$13</f>
        <v>Master</v>
      </c>
      <c r="B2" s="3"/>
    </row>
    <row r="3" spans="1:21" s="2" customFormat="1" ht="25">
      <c r="A3" s="4">
        <f>Cover!$E$15</f>
        <v>2025</v>
      </c>
      <c r="B3" s="4"/>
      <c r="C3" s="4"/>
      <c r="D3" s="4"/>
    </row>
    <row r="4" spans="1:21" s="5" customFormat="1" ht="25.5" thickBot="1">
      <c r="A4" s="1302" t="s">
        <v>98</v>
      </c>
      <c r="B4" s="6"/>
    </row>
    <row r="5" spans="1:21" ht="15.5">
      <c r="A5" s="7"/>
      <c r="B5" s="8"/>
      <c r="C5" s="8"/>
      <c r="D5" s="36"/>
      <c r="E5" s="36"/>
      <c r="F5" s="36"/>
      <c r="G5" s="36"/>
      <c r="H5" s="37"/>
      <c r="I5" s="37"/>
      <c r="J5" s="1515" t="s">
        <v>3254</v>
      </c>
      <c r="K5" s="1515"/>
      <c r="L5" s="1515"/>
      <c r="M5" s="1515"/>
      <c r="N5" s="1515" t="s">
        <v>3255</v>
      </c>
      <c r="O5" s="1515"/>
      <c r="P5" s="1515"/>
      <c r="Q5" s="1515"/>
      <c r="R5" s="1515" t="s">
        <v>3256</v>
      </c>
      <c r="S5" s="1515"/>
      <c r="T5" s="1515" t="s">
        <v>3257</v>
      </c>
      <c r="U5" s="1515"/>
    </row>
    <row r="6" spans="1:21" s="61" customFormat="1" ht="15.5">
      <c r="A6" s="21"/>
      <c r="B6" s="57"/>
      <c r="C6" s="57"/>
      <c r="D6" s="36" t="s">
        <v>164</v>
      </c>
      <c r="E6" s="36" t="s">
        <v>165</v>
      </c>
      <c r="F6" s="36" t="s">
        <v>239</v>
      </c>
      <c r="G6" s="36" t="s">
        <v>238</v>
      </c>
      <c r="H6" s="36" t="s">
        <v>2726</v>
      </c>
      <c r="I6" s="36" t="s">
        <v>175</v>
      </c>
      <c r="J6" s="37" t="s">
        <v>3258</v>
      </c>
      <c r="K6" s="37" t="s">
        <v>3259</v>
      </c>
      <c r="L6" s="37" t="s">
        <v>3260</v>
      </c>
      <c r="M6" s="37" t="s">
        <v>3261</v>
      </c>
      <c r="N6" s="37" t="s">
        <v>2568</v>
      </c>
      <c r="O6" s="37" t="s">
        <v>2569</v>
      </c>
      <c r="P6" s="37" t="s">
        <v>2570</v>
      </c>
      <c r="Q6" s="37" t="s">
        <v>2571</v>
      </c>
      <c r="R6" s="37" t="s">
        <v>3262</v>
      </c>
      <c r="S6" s="37" t="s">
        <v>3263</v>
      </c>
      <c r="T6" s="37" t="s">
        <v>3264</v>
      </c>
      <c r="U6" s="37" t="s">
        <v>3265</v>
      </c>
    </row>
    <row r="7" spans="1:21" s="38" customFormat="1" ht="15.5">
      <c r="A7" s="11"/>
      <c r="B7" s="11"/>
      <c r="C7" s="11"/>
      <c r="D7" s="11"/>
      <c r="E7" s="11"/>
      <c r="F7" s="11"/>
      <c r="G7" s="11"/>
      <c r="H7" s="11"/>
      <c r="I7" s="11"/>
      <c r="J7" s="11"/>
      <c r="K7" s="11"/>
      <c r="L7" s="11"/>
      <c r="M7" s="11"/>
      <c r="N7" s="11"/>
      <c r="O7" s="11"/>
      <c r="P7" s="11"/>
      <c r="Q7" s="11"/>
      <c r="R7" s="11"/>
      <c r="S7" s="11"/>
      <c r="T7" s="11"/>
      <c r="U7" s="11"/>
    </row>
    <row r="8" spans="1:21" s="27" customFormat="1" ht="18.75" customHeight="1">
      <c r="B8" s="437" t="s">
        <v>3266</v>
      </c>
    </row>
    <row r="9" spans="1:21" ht="7.5" customHeight="1">
      <c r="B9" s="75"/>
    </row>
    <row r="10" spans="1:21" s="38" customFormat="1" ht="18">
      <c r="A10" s="27"/>
      <c r="B10" s="28" t="s">
        <v>3267</v>
      </c>
      <c r="C10" s="27"/>
      <c r="D10" s="27"/>
      <c r="E10" s="27"/>
      <c r="F10" s="27"/>
      <c r="G10" s="27"/>
      <c r="H10" s="27"/>
      <c r="I10" s="27"/>
      <c r="J10" s="27"/>
      <c r="K10" s="27"/>
      <c r="L10" s="27"/>
      <c r="M10" s="27"/>
      <c r="N10" s="27"/>
      <c r="O10" s="27"/>
      <c r="P10" s="27"/>
      <c r="Q10" s="27"/>
      <c r="R10" s="27"/>
      <c r="S10" s="27"/>
      <c r="T10" s="27"/>
      <c r="U10" s="27"/>
    </row>
    <row r="11" spans="1:21" s="38" customFormat="1" ht="15.5">
      <c r="A11" s="11"/>
      <c r="B11" s="11"/>
      <c r="C11" s="11"/>
      <c r="D11" s="11"/>
      <c r="E11" s="11"/>
      <c r="F11" s="11"/>
      <c r="G11" s="11"/>
      <c r="H11" s="11"/>
      <c r="I11" s="11"/>
      <c r="J11" s="11"/>
      <c r="K11" s="11"/>
      <c r="L11" s="11"/>
      <c r="M11" s="11"/>
      <c r="N11" s="11"/>
      <c r="O11" s="11"/>
      <c r="P11" s="11"/>
      <c r="Q11" s="11"/>
      <c r="R11" s="11"/>
      <c r="S11" s="11"/>
      <c r="T11" s="11"/>
      <c r="U11" s="11"/>
    </row>
    <row r="12" spans="1:21" s="38" customFormat="1" ht="15.5">
      <c r="A12" s="7"/>
      <c r="B12" s="8"/>
      <c r="C12" s="8"/>
      <c r="D12" s="20"/>
      <c r="E12" s="20"/>
      <c r="F12" s="20" t="s">
        <v>3268</v>
      </c>
      <c r="G12" s="20" t="s">
        <v>3269</v>
      </c>
      <c r="H12" s="7" t="s">
        <v>3270</v>
      </c>
      <c r="I12" s="20" t="s">
        <v>185</v>
      </c>
      <c r="J12" s="1129"/>
      <c r="K12" s="1129"/>
      <c r="L12" s="1129"/>
      <c r="M12" s="1129"/>
      <c r="N12" s="1129"/>
      <c r="O12" s="1129"/>
      <c r="P12" s="1129"/>
      <c r="Q12" s="1129"/>
      <c r="R12" s="1129"/>
      <c r="S12" s="1129"/>
      <c r="T12" s="1129"/>
      <c r="U12" s="1129"/>
    </row>
    <row r="13" spans="1:21" s="38" customFormat="1" ht="15.5">
      <c r="A13" s="7"/>
      <c r="B13" s="8"/>
      <c r="C13" s="8"/>
      <c r="D13" s="20"/>
      <c r="E13" s="20"/>
      <c r="F13" s="20" t="s">
        <v>3268</v>
      </c>
      <c r="G13" s="20" t="s">
        <v>3269</v>
      </c>
      <c r="H13" s="7" t="s">
        <v>2967</v>
      </c>
      <c r="I13" s="20" t="s">
        <v>185</v>
      </c>
      <c r="J13" s="1129"/>
      <c r="K13" s="1129"/>
      <c r="L13" s="1129"/>
      <c r="M13" s="1129"/>
      <c r="N13" s="1129"/>
      <c r="O13" s="1129"/>
      <c r="P13" s="1129"/>
      <c r="Q13" s="1129"/>
      <c r="R13" s="1129"/>
      <c r="S13" s="1129"/>
      <c r="T13" s="1129"/>
      <c r="U13" s="1129"/>
    </row>
    <row r="14" spans="1:21" s="38" customFormat="1" ht="15.5">
      <c r="A14" s="12"/>
      <c r="B14" s="12"/>
      <c r="C14" s="12"/>
      <c r="D14" s="12"/>
      <c r="E14" s="12"/>
      <c r="F14" s="12"/>
      <c r="G14" s="12"/>
      <c r="H14" s="7"/>
      <c r="I14" s="7"/>
      <c r="J14" s="400"/>
      <c r="K14" s="400"/>
      <c r="L14" s="400"/>
      <c r="M14" s="400"/>
      <c r="N14" s="400"/>
      <c r="O14" s="400"/>
      <c r="P14" s="400"/>
      <c r="Q14" s="400"/>
      <c r="R14" s="1152"/>
      <c r="S14" s="1152"/>
      <c r="T14" s="1152"/>
      <c r="U14" s="1152"/>
    </row>
    <row r="15" spans="1:21" s="38" customFormat="1" ht="15.5">
      <c r="A15" s="7"/>
      <c r="B15" s="8"/>
      <c r="C15" s="8"/>
      <c r="D15" s="20"/>
      <c r="E15" s="20"/>
      <c r="F15" s="20" t="s">
        <v>3268</v>
      </c>
      <c r="G15" s="20" t="s">
        <v>3271</v>
      </c>
      <c r="H15" s="7" t="s">
        <v>3270</v>
      </c>
      <c r="I15" s="20" t="s">
        <v>185</v>
      </c>
      <c r="J15" s="1129"/>
      <c r="K15" s="1129"/>
      <c r="L15" s="1129"/>
      <c r="M15" s="1129"/>
      <c r="N15" s="1129"/>
      <c r="O15" s="1129"/>
      <c r="P15" s="1129"/>
      <c r="Q15" s="1129"/>
      <c r="R15" s="1129"/>
      <c r="S15" s="1129"/>
      <c r="T15" s="1129"/>
      <c r="U15" s="1129"/>
    </row>
    <row r="16" spans="1:21" s="38" customFormat="1" ht="15.5">
      <c r="A16" s="12"/>
      <c r="B16" s="13"/>
      <c r="C16" s="13"/>
      <c r="D16" s="15"/>
      <c r="E16" s="15"/>
      <c r="F16" s="20" t="s">
        <v>3268</v>
      </c>
      <c r="G16" s="20" t="s">
        <v>3271</v>
      </c>
      <c r="H16" s="7" t="s">
        <v>2967</v>
      </c>
      <c r="I16" s="20" t="s">
        <v>185</v>
      </c>
      <c r="J16" s="1129"/>
      <c r="K16" s="1129"/>
      <c r="L16" s="1129"/>
      <c r="M16" s="1129"/>
      <c r="N16" s="1129"/>
      <c r="O16" s="1129"/>
      <c r="P16" s="1129"/>
      <c r="Q16" s="1129"/>
      <c r="R16" s="1129"/>
      <c r="S16" s="1129"/>
      <c r="T16" s="1129"/>
      <c r="U16" s="1129"/>
    </row>
    <row r="18" spans="2:9" s="38" customFormat="1" ht="15.5">
      <c r="B18" s="12"/>
      <c r="C18" s="12"/>
      <c r="D18" s="15"/>
      <c r="E18" s="15"/>
      <c r="F18" s="20" t="s">
        <v>3268</v>
      </c>
      <c r="G18" s="20" t="s">
        <v>3272</v>
      </c>
      <c r="H18" s="7" t="s">
        <v>3270</v>
      </c>
      <c r="I18" s="20" t="s">
        <v>185</v>
      </c>
    </row>
    <row r="19" spans="2:9" s="38" customFormat="1" ht="15.5">
      <c r="B19" s="12"/>
      <c r="C19" s="12"/>
      <c r="D19" s="15"/>
      <c r="E19" s="15"/>
      <c r="F19" s="20" t="s">
        <v>3268</v>
      </c>
      <c r="G19" s="20" t="s">
        <v>3272</v>
      </c>
      <c r="H19" s="7" t="s">
        <v>2967</v>
      </c>
      <c r="I19" s="20" t="s">
        <v>185</v>
      </c>
    </row>
    <row r="20" spans="2:9" s="38" customFormat="1" ht="15.5">
      <c r="B20" s="12"/>
      <c r="C20" s="12"/>
      <c r="D20" s="12"/>
      <c r="E20" s="12"/>
      <c r="F20" s="12"/>
      <c r="G20" s="12"/>
      <c r="H20" s="7"/>
      <c r="I20" s="7"/>
    </row>
    <row r="21" spans="2:9" s="38" customFormat="1" ht="15.5">
      <c r="B21" s="12"/>
      <c r="C21" s="12"/>
      <c r="D21" s="15"/>
      <c r="E21" s="15"/>
      <c r="F21" s="20" t="s">
        <v>3268</v>
      </c>
      <c r="G21" s="20" t="s">
        <v>3273</v>
      </c>
      <c r="H21" s="7" t="s">
        <v>3270</v>
      </c>
      <c r="I21" s="20" t="s">
        <v>185</v>
      </c>
    </row>
    <row r="22" spans="2:9" s="38" customFormat="1" ht="15.5">
      <c r="B22" s="12"/>
      <c r="C22" s="12"/>
      <c r="D22" s="15"/>
      <c r="E22" s="15"/>
      <c r="F22" s="20" t="s">
        <v>3268</v>
      </c>
      <c r="G22" s="20" t="s">
        <v>3273</v>
      </c>
      <c r="H22" s="7" t="s">
        <v>2967</v>
      </c>
      <c r="I22" s="20" t="s">
        <v>185</v>
      </c>
    </row>
    <row r="23" spans="2:9" s="38" customFormat="1" ht="15.5">
      <c r="B23" s="12"/>
      <c r="C23" s="12"/>
      <c r="D23" s="12"/>
      <c r="E23" s="12"/>
      <c r="F23" s="12"/>
      <c r="G23" s="12"/>
      <c r="H23" s="7"/>
      <c r="I23" s="7"/>
    </row>
    <row r="24" spans="2:9" s="38" customFormat="1" ht="15.5">
      <c r="B24" s="12"/>
      <c r="C24" s="12"/>
      <c r="D24" s="15"/>
      <c r="E24" s="15"/>
      <c r="F24" s="20" t="s">
        <v>3268</v>
      </c>
      <c r="G24" s="20" t="s">
        <v>3274</v>
      </c>
      <c r="H24" s="7" t="s">
        <v>3270</v>
      </c>
      <c r="I24" s="20" t="s">
        <v>185</v>
      </c>
    </row>
    <row r="25" spans="2:9" s="38" customFormat="1" ht="15.5">
      <c r="B25" s="12"/>
      <c r="C25" s="12"/>
      <c r="D25" s="15"/>
      <c r="E25" s="15"/>
      <c r="F25" s="20" t="s">
        <v>3268</v>
      </c>
      <c r="G25" s="20" t="s">
        <v>3274</v>
      </c>
      <c r="H25" s="7" t="s">
        <v>2967</v>
      </c>
      <c r="I25" s="20" t="s">
        <v>185</v>
      </c>
    </row>
    <row r="26" spans="2:9" s="38" customFormat="1" ht="15.5">
      <c r="B26" s="12"/>
      <c r="C26" s="12"/>
      <c r="D26" s="12"/>
      <c r="E26" s="12"/>
      <c r="F26" s="12"/>
      <c r="G26" s="12"/>
      <c r="H26" s="7"/>
      <c r="I26" s="7"/>
    </row>
    <row r="27" spans="2:9" s="38" customFormat="1" ht="18">
      <c r="B27" s="28" t="s">
        <v>3275</v>
      </c>
      <c r="C27" s="27"/>
      <c r="D27" s="27"/>
      <c r="E27" s="27"/>
      <c r="F27" s="27"/>
      <c r="G27" s="27"/>
      <c r="H27" s="27"/>
      <c r="I27" s="27"/>
    </row>
    <row r="28" spans="2:9" s="38" customFormat="1" ht="15.5">
      <c r="B28" s="11"/>
      <c r="C28" s="11"/>
      <c r="D28" s="11"/>
      <c r="E28" s="11"/>
      <c r="F28" s="11"/>
      <c r="G28" s="11"/>
      <c r="H28" s="11"/>
      <c r="I28" s="11"/>
    </row>
    <row r="29" spans="2:9" s="38" customFormat="1" ht="15.5">
      <c r="B29" s="8"/>
      <c r="C29" s="8"/>
      <c r="D29" s="20"/>
      <c r="E29" s="20"/>
      <c r="F29" s="20" t="s">
        <v>3276</v>
      </c>
      <c r="G29" s="20" t="s">
        <v>3269</v>
      </c>
      <c r="H29" s="7" t="s">
        <v>3270</v>
      </c>
      <c r="I29" s="20" t="s">
        <v>185</v>
      </c>
    </row>
    <row r="30" spans="2:9" s="38" customFormat="1" ht="15.5">
      <c r="B30" s="8"/>
      <c r="C30" s="8"/>
      <c r="D30" s="20"/>
      <c r="E30" s="20"/>
      <c r="F30" s="20" t="s">
        <v>3276</v>
      </c>
      <c r="G30" s="20" t="s">
        <v>3269</v>
      </c>
      <c r="H30" s="7" t="s">
        <v>2967</v>
      </c>
      <c r="I30" s="20" t="s">
        <v>185</v>
      </c>
    </row>
    <row r="31" spans="2:9" s="38" customFormat="1" ht="15.5">
      <c r="B31" s="12"/>
      <c r="C31" s="12"/>
      <c r="D31" s="12"/>
      <c r="E31" s="12"/>
      <c r="F31" s="12"/>
      <c r="G31" s="12"/>
      <c r="H31" s="7"/>
      <c r="I31" s="7"/>
    </row>
    <row r="32" spans="2:9" s="38" customFormat="1" ht="15.5">
      <c r="B32" s="8"/>
      <c r="C32" s="8"/>
      <c r="D32" s="20"/>
      <c r="E32" s="20"/>
      <c r="F32" s="20" t="s">
        <v>3276</v>
      </c>
      <c r="G32" s="20" t="s">
        <v>3271</v>
      </c>
      <c r="H32" s="7" t="s">
        <v>3270</v>
      </c>
      <c r="I32" s="20" t="s">
        <v>185</v>
      </c>
    </row>
    <row r="33" spans="6:21" s="38" customFormat="1" ht="15.5">
      <c r="F33" s="20" t="s">
        <v>3276</v>
      </c>
      <c r="G33" s="20" t="s">
        <v>3271</v>
      </c>
      <c r="H33" s="7" t="s">
        <v>2967</v>
      </c>
      <c r="I33" s="20" t="s">
        <v>185</v>
      </c>
      <c r="J33" s="1129"/>
      <c r="K33" s="1129"/>
      <c r="L33" s="1129"/>
      <c r="M33" s="1129"/>
      <c r="N33" s="1129"/>
      <c r="O33" s="1129"/>
      <c r="P33" s="1129"/>
      <c r="Q33" s="1129"/>
      <c r="R33" s="1129"/>
      <c r="S33" s="1129"/>
      <c r="T33" s="1129"/>
      <c r="U33" s="1129"/>
    </row>
    <row r="34" spans="6:21" s="38" customFormat="1" ht="15.5">
      <c r="F34" s="12"/>
      <c r="G34" s="12"/>
      <c r="H34" s="7"/>
      <c r="I34" s="7"/>
      <c r="J34" s="400"/>
      <c r="K34" s="400"/>
      <c r="L34" s="400"/>
      <c r="M34" s="400"/>
      <c r="N34" s="400"/>
      <c r="O34" s="400"/>
      <c r="P34" s="400"/>
      <c r="Q34" s="400"/>
      <c r="R34" s="1152"/>
      <c r="S34" s="1152"/>
      <c r="T34" s="1152"/>
      <c r="U34" s="1152"/>
    </row>
    <row r="35" spans="6:21" s="38" customFormat="1" ht="15.5">
      <c r="F35" s="20" t="s">
        <v>3276</v>
      </c>
      <c r="G35" s="20" t="s">
        <v>3272</v>
      </c>
      <c r="H35" s="7" t="s">
        <v>3270</v>
      </c>
      <c r="I35" s="20" t="s">
        <v>185</v>
      </c>
      <c r="J35" s="1129"/>
      <c r="K35" s="1129"/>
      <c r="L35" s="1129"/>
      <c r="M35" s="1129"/>
      <c r="N35" s="1129"/>
      <c r="O35" s="1129"/>
      <c r="P35" s="1129"/>
      <c r="Q35" s="1129"/>
      <c r="R35" s="1129"/>
      <c r="S35" s="1129"/>
      <c r="T35" s="1129"/>
      <c r="U35" s="1129"/>
    </row>
    <row r="36" spans="6:21" s="38" customFormat="1" ht="15.5">
      <c r="F36" s="20" t="s">
        <v>3276</v>
      </c>
      <c r="G36" s="20" t="s">
        <v>3272</v>
      </c>
      <c r="H36" s="7" t="s">
        <v>2967</v>
      </c>
      <c r="I36" s="20" t="s">
        <v>185</v>
      </c>
      <c r="J36" s="1129"/>
      <c r="K36" s="1129"/>
      <c r="L36" s="1129"/>
      <c r="M36" s="1129"/>
      <c r="N36" s="1129"/>
      <c r="O36" s="1129"/>
      <c r="P36" s="1129"/>
      <c r="Q36" s="1129"/>
      <c r="R36" s="1129"/>
      <c r="S36" s="1129"/>
      <c r="T36" s="1129"/>
      <c r="U36" s="1129"/>
    </row>
    <row r="37" spans="6:21" s="38" customFormat="1" ht="15.5">
      <c r="F37" s="12"/>
      <c r="G37" s="12"/>
      <c r="H37" s="7"/>
      <c r="I37" s="7"/>
      <c r="J37" s="400"/>
      <c r="K37" s="400"/>
      <c r="L37" s="400"/>
      <c r="M37" s="400"/>
      <c r="N37" s="400"/>
      <c r="O37" s="400"/>
      <c r="P37" s="400"/>
      <c r="Q37" s="400"/>
      <c r="R37" s="1152"/>
      <c r="S37" s="1152"/>
      <c r="T37" s="1152"/>
      <c r="U37" s="1152"/>
    </row>
    <row r="38" spans="6:21" s="38" customFormat="1" ht="15.5">
      <c r="F38" s="20" t="s">
        <v>3276</v>
      </c>
      <c r="G38" s="20" t="s">
        <v>3273</v>
      </c>
      <c r="H38" s="7" t="s">
        <v>3270</v>
      </c>
      <c r="I38" s="20" t="s">
        <v>185</v>
      </c>
      <c r="J38" s="1129"/>
      <c r="K38" s="1129"/>
      <c r="L38" s="1129"/>
      <c r="M38" s="1129"/>
      <c r="N38" s="1129"/>
      <c r="O38" s="1129"/>
      <c r="P38" s="1129"/>
      <c r="Q38" s="1129"/>
      <c r="R38" s="1129"/>
      <c r="S38" s="1129"/>
      <c r="T38" s="1129"/>
      <c r="U38" s="1129"/>
    </row>
    <row r="39" spans="6:21" s="38" customFormat="1" ht="15.5">
      <c r="F39" s="20" t="s">
        <v>3276</v>
      </c>
      <c r="G39" s="20" t="s">
        <v>3273</v>
      </c>
      <c r="H39" s="7" t="s">
        <v>2967</v>
      </c>
      <c r="I39" s="20" t="s">
        <v>185</v>
      </c>
      <c r="J39" s="1129"/>
      <c r="K39" s="1129"/>
      <c r="L39" s="1129"/>
      <c r="M39" s="1129"/>
      <c r="N39" s="1129"/>
      <c r="O39" s="1129"/>
      <c r="P39" s="1129"/>
      <c r="Q39" s="1129"/>
      <c r="R39" s="1129"/>
      <c r="S39" s="1129"/>
      <c r="T39" s="1129"/>
      <c r="U39" s="1129"/>
    </row>
    <row r="40" spans="6:21" s="38" customFormat="1" ht="15.5">
      <c r="F40" s="12"/>
      <c r="G40" s="12"/>
      <c r="H40" s="7"/>
      <c r="I40" s="7"/>
      <c r="J40" s="400"/>
      <c r="K40" s="400"/>
      <c r="L40" s="400"/>
      <c r="M40" s="400"/>
      <c r="N40" s="400"/>
      <c r="O40" s="400"/>
      <c r="P40" s="400"/>
      <c r="Q40" s="400"/>
      <c r="R40" s="1152"/>
      <c r="S40" s="1152"/>
      <c r="T40" s="1152"/>
      <c r="U40" s="1152"/>
    </row>
    <row r="41" spans="6:21" s="38" customFormat="1" ht="15.5">
      <c r="F41" s="20" t="s">
        <v>3276</v>
      </c>
      <c r="G41" s="20" t="s">
        <v>3274</v>
      </c>
      <c r="H41" s="7" t="s">
        <v>3270</v>
      </c>
      <c r="I41" s="20" t="s">
        <v>185</v>
      </c>
      <c r="J41" s="1129"/>
      <c r="K41" s="1129"/>
      <c r="L41" s="1129"/>
      <c r="M41" s="1129"/>
      <c r="N41" s="1129"/>
      <c r="O41" s="1129"/>
      <c r="P41" s="1129"/>
      <c r="Q41" s="1129"/>
      <c r="R41" s="1129"/>
      <c r="S41" s="1129"/>
      <c r="T41" s="1129"/>
      <c r="U41" s="1129"/>
    </row>
    <row r="42" spans="6:21" s="38" customFormat="1" ht="15.5">
      <c r="F42" s="20" t="s">
        <v>3276</v>
      </c>
      <c r="G42" s="20" t="s">
        <v>3274</v>
      </c>
      <c r="H42" s="7" t="s">
        <v>2967</v>
      </c>
      <c r="I42" s="20" t="s">
        <v>185</v>
      </c>
      <c r="J42" s="1129">
        <v>0</v>
      </c>
      <c r="K42" s="1129">
        <v>0</v>
      </c>
      <c r="L42" s="1129">
        <v>0</v>
      </c>
      <c r="M42" s="1129">
        <v>0</v>
      </c>
      <c r="N42" s="1129">
        <v>0</v>
      </c>
      <c r="O42" s="1129">
        <v>0</v>
      </c>
      <c r="P42" s="1129">
        <v>0</v>
      </c>
      <c r="Q42" s="1129">
        <v>0</v>
      </c>
      <c r="R42" s="1129">
        <v>0</v>
      </c>
      <c r="S42" s="1129">
        <v>0</v>
      </c>
      <c r="T42" s="1129">
        <v>0</v>
      </c>
      <c r="U42" s="1129">
        <v>0</v>
      </c>
    </row>
  </sheetData>
  <mergeCells count="4">
    <mergeCell ref="J5:M5"/>
    <mergeCell ref="N5:Q5"/>
    <mergeCell ref="R5:S5"/>
    <mergeCell ref="T5:U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8DD8E-F20A-4EBF-9067-458A9509004C}">
  <sheetPr codeName="Sheet69">
    <tabColor theme="7"/>
    <pageSetUpPr autoPageBreaks="0"/>
  </sheetPr>
  <dimension ref="A1:AV88"/>
  <sheetViews>
    <sheetView topLeftCell="E1" zoomScale="55" zoomScaleNormal="55" workbookViewId="0">
      <pane ySplit="6" topLeftCell="A57" activePane="bottomLeft" state="frozen"/>
      <selection activeCell="G59" sqref="G59"/>
      <selection pane="bottomLeft" activeCell="M66" sqref="M66:M86"/>
    </sheetView>
  </sheetViews>
  <sheetFormatPr defaultColWidth="0" defaultRowHeight="14"/>
  <cols>
    <col min="1" max="1" width="14.453125" style="11" customWidth="1"/>
    <col min="2" max="3" width="1.54296875" style="11" customWidth="1"/>
    <col min="4" max="4" width="23.453125" style="11" bestFit="1" customWidth="1"/>
    <col min="5" max="5" width="28.453125" style="11" bestFit="1" customWidth="1"/>
    <col min="6" max="6" width="28.54296875" style="11" bestFit="1" customWidth="1"/>
    <col min="7" max="7" width="18.453125" style="11" bestFit="1" customWidth="1"/>
    <col min="8" max="8" width="19.453125" style="11" bestFit="1" customWidth="1"/>
    <col min="9" max="9" width="30.54296875" style="11" customWidth="1"/>
    <col min="10" max="10" width="14.453125" style="11" customWidth="1"/>
    <col min="11" max="11" width="17.453125" style="11" customWidth="1"/>
    <col min="12" max="12" width="25.453125" style="11" bestFit="1" customWidth="1"/>
    <col min="13" max="13" width="19.54296875" style="11" customWidth="1"/>
    <col min="14" max="14" width="16.54296875" style="11" customWidth="1"/>
    <col min="15" max="16" width="9.54296875" style="11" customWidth="1"/>
    <col min="17" max="21" width="10.453125" style="11" customWidth="1"/>
    <col min="22" max="26" width="1.54296875" style="11" customWidth="1"/>
    <col min="27" max="27" width="5" style="11" hidden="1" customWidth="1"/>
    <col min="28" max="28" width="0" style="11" hidden="1" customWidth="1"/>
    <col min="29" max="30" width="5" style="11" hidden="1" customWidth="1"/>
    <col min="31" max="36" width="0" style="11" hidden="1" customWidth="1"/>
    <col min="37" max="37" width="5" style="11" hidden="1" customWidth="1"/>
    <col min="38" max="38" width="0" style="11" hidden="1" customWidth="1"/>
    <col min="39" max="41" width="5" style="11" hidden="1" customWidth="1"/>
    <col min="42" max="42" width="0" style="11" hidden="1" customWidth="1"/>
    <col min="43" max="45" width="5" style="11" hidden="1" customWidth="1"/>
    <col min="46" max="46" width="0" style="11" hidden="1" customWidth="1"/>
    <col min="47" max="48" width="5" style="11" hidden="1" customWidth="1"/>
    <col min="49" max="16384" width="14" style="11" hidden="1"/>
  </cols>
  <sheetData>
    <row r="1" spans="1:21" s="94" customFormat="1" ht="25">
      <c r="A1" s="62" t="s">
        <v>1365</v>
      </c>
      <c r="B1" s="3"/>
      <c r="C1" s="2"/>
      <c r="D1" s="2"/>
      <c r="E1" s="2"/>
      <c r="F1" s="4" t="s">
        <v>1</v>
      </c>
      <c r="G1" s="4"/>
      <c r="H1" s="4"/>
      <c r="I1" s="4"/>
      <c r="J1" s="4"/>
      <c r="K1" s="4"/>
      <c r="L1" s="4"/>
      <c r="M1" s="4"/>
      <c r="N1" s="2"/>
      <c r="O1" s="2"/>
      <c r="P1" s="2"/>
      <c r="Q1" s="2"/>
      <c r="R1" s="2"/>
      <c r="S1" s="3"/>
      <c r="T1" s="2"/>
      <c r="U1" s="2"/>
    </row>
    <row r="2" spans="1:21" s="94" customFormat="1" ht="25">
      <c r="A2" s="4" t="str">
        <f>Cover!$E$13</f>
        <v>Master</v>
      </c>
      <c r="B2" s="3"/>
      <c r="C2" s="2"/>
      <c r="D2" s="2"/>
      <c r="E2" s="2"/>
      <c r="F2" s="2"/>
      <c r="G2" s="2"/>
      <c r="H2" s="2"/>
      <c r="I2" s="2"/>
      <c r="J2" s="2"/>
      <c r="K2" s="2"/>
      <c r="L2" s="2"/>
      <c r="M2" s="2"/>
      <c r="N2" s="2"/>
      <c r="O2" s="2"/>
      <c r="P2" s="2"/>
      <c r="Q2" s="2"/>
      <c r="R2" s="2"/>
      <c r="S2" s="2"/>
      <c r="T2" s="2"/>
      <c r="U2" s="2"/>
    </row>
    <row r="3" spans="1:21" s="94" customFormat="1" ht="25">
      <c r="A3" s="4">
        <f>Cover!$E$15</f>
        <v>2025</v>
      </c>
      <c r="B3" s="4"/>
      <c r="C3" s="4"/>
      <c r="D3" s="4"/>
      <c r="E3" s="2"/>
      <c r="F3" s="2"/>
      <c r="G3" s="2"/>
      <c r="H3" s="2"/>
      <c r="I3" s="2"/>
      <c r="J3" s="2"/>
      <c r="K3" s="2"/>
      <c r="L3" s="2"/>
      <c r="M3" s="2"/>
      <c r="N3" s="2"/>
      <c r="O3" s="2"/>
      <c r="P3" s="2"/>
      <c r="Q3" s="2"/>
      <c r="R3" s="2"/>
      <c r="S3" s="2"/>
      <c r="T3" s="2"/>
      <c r="U3" s="2"/>
    </row>
    <row r="4" spans="1:21" s="95" customFormat="1" ht="25.5" thickBot="1">
      <c r="A4" s="1302" t="s">
        <v>100</v>
      </c>
      <c r="B4" s="6"/>
      <c r="C4" s="5"/>
      <c r="D4" s="5"/>
      <c r="E4" s="5"/>
      <c r="F4" s="5"/>
      <c r="G4" s="5"/>
      <c r="H4" s="5"/>
      <c r="I4" s="5"/>
      <c r="J4" s="5"/>
      <c r="K4" s="5"/>
      <c r="L4" s="5"/>
      <c r="M4" s="5"/>
      <c r="N4" s="5"/>
      <c r="O4" s="5"/>
      <c r="P4" s="5"/>
      <c r="Q4" s="5"/>
      <c r="R4" s="5"/>
      <c r="S4" s="5"/>
      <c r="T4" s="5"/>
      <c r="U4" s="5"/>
    </row>
    <row r="5" spans="1:21" ht="18">
      <c r="A5" s="7"/>
      <c r="B5" s="8"/>
      <c r="C5" s="8"/>
      <c r="D5" s="9"/>
      <c r="E5" s="9"/>
      <c r="F5" s="10"/>
      <c r="G5" s="10"/>
      <c r="H5" s="10"/>
      <c r="I5" s="10"/>
      <c r="J5" s="10"/>
      <c r="K5" s="10"/>
      <c r="L5" s="10"/>
      <c r="M5" s="10"/>
      <c r="N5" s="10"/>
      <c r="O5" s="10"/>
      <c r="P5" s="7"/>
      <c r="Q5" s="68" t="s">
        <v>1743</v>
      </c>
      <c r="R5" s="66"/>
      <c r="S5" s="66"/>
      <c r="T5" s="66"/>
      <c r="U5" s="67"/>
    </row>
    <row r="6" spans="1:21" s="61" customFormat="1" ht="46.5">
      <c r="A6" s="21"/>
      <c r="B6" s="57"/>
      <c r="C6" s="57"/>
      <c r="D6" s="36" t="s">
        <v>164</v>
      </c>
      <c r="E6" s="36" t="s">
        <v>1555</v>
      </c>
      <c r="F6" s="37" t="s">
        <v>2509</v>
      </c>
      <c r="G6" s="37" t="s">
        <v>409</v>
      </c>
      <c r="H6" s="37" t="s">
        <v>410</v>
      </c>
      <c r="I6" s="37" t="s">
        <v>411</v>
      </c>
      <c r="J6" s="298" t="s">
        <v>3277</v>
      </c>
      <c r="K6" s="298" t="s">
        <v>3278</v>
      </c>
      <c r="L6" s="298" t="s">
        <v>3279</v>
      </c>
      <c r="M6" s="298" t="s">
        <v>3280</v>
      </c>
      <c r="N6" s="37" t="s">
        <v>174</v>
      </c>
      <c r="O6" s="37" t="s">
        <v>196</v>
      </c>
      <c r="P6" s="37" t="s">
        <v>175</v>
      </c>
      <c r="Q6" s="118">
        <v>2022</v>
      </c>
      <c r="R6" s="119">
        <v>2023</v>
      </c>
      <c r="S6" s="119">
        <v>2024</v>
      </c>
      <c r="T6" s="119">
        <v>2025</v>
      </c>
      <c r="U6" s="120">
        <v>2026</v>
      </c>
    </row>
    <row r="8" spans="1:21" ht="18.75" customHeight="1">
      <c r="A8" s="27"/>
      <c r="B8" s="437" t="s">
        <v>3281</v>
      </c>
      <c r="C8" s="27"/>
      <c r="D8" s="27"/>
      <c r="E8" s="27"/>
      <c r="F8" s="27"/>
      <c r="G8" s="27"/>
      <c r="H8" s="27"/>
      <c r="I8" s="27"/>
      <c r="J8" s="27"/>
      <c r="K8" s="27"/>
      <c r="L8" s="27"/>
      <c r="M8" s="27"/>
      <c r="N8" s="27"/>
      <c r="O8" s="27"/>
      <c r="P8" s="27"/>
      <c r="Q8" s="27"/>
      <c r="R8" s="27"/>
      <c r="S8" s="27"/>
      <c r="T8" s="27"/>
      <c r="U8" s="27"/>
    </row>
    <row r="9" spans="1:21" ht="7.5" customHeight="1">
      <c r="B9" s="75"/>
    </row>
    <row r="10" spans="1:21" ht="18">
      <c r="A10" s="27"/>
      <c r="B10" s="28" t="s">
        <v>3282</v>
      </c>
      <c r="C10" s="27"/>
      <c r="D10" s="27"/>
      <c r="E10" s="27"/>
      <c r="F10" s="27"/>
      <c r="G10" s="27"/>
      <c r="H10" s="27"/>
      <c r="I10" s="27"/>
      <c r="J10" s="27"/>
      <c r="K10" s="27"/>
      <c r="L10" s="27"/>
      <c r="M10" s="27"/>
      <c r="N10" s="27"/>
      <c r="O10" s="27"/>
      <c r="P10" s="27"/>
      <c r="Q10" s="27"/>
      <c r="R10" s="27"/>
      <c r="S10" s="27"/>
      <c r="T10" s="27"/>
      <c r="U10" s="27"/>
    </row>
    <row r="12" spans="1:21">
      <c r="A12" s="12"/>
      <c r="B12" s="12"/>
      <c r="C12" s="34" t="s">
        <v>3283</v>
      </c>
      <c r="D12" s="34"/>
      <c r="E12" s="33"/>
      <c r="F12" s="33"/>
      <c r="G12" s="33"/>
      <c r="H12" s="33"/>
      <c r="I12" s="33"/>
      <c r="J12" s="33"/>
      <c r="K12" s="33"/>
      <c r="L12" s="33"/>
      <c r="M12" s="33"/>
      <c r="N12" s="33"/>
      <c r="O12" s="33"/>
      <c r="P12" s="33"/>
      <c r="Q12" s="33"/>
      <c r="R12" s="33"/>
      <c r="S12" s="33"/>
      <c r="T12" s="33"/>
      <c r="U12" s="33"/>
    </row>
    <row r="14" spans="1:21" ht="14.25" customHeight="1">
      <c r="A14" s="7"/>
      <c r="B14" s="8"/>
      <c r="C14" s="8"/>
      <c r="D14" s="20"/>
      <c r="E14" s="20" t="s">
        <v>1557</v>
      </c>
      <c r="G14" s="7"/>
      <c r="H14" s="7" t="s">
        <v>417</v>
      </c>
      <c r="I14" s="7" t="s">
        <v>3284</v>
      </c>
      <c r="J14" s="53"/>
      <c r="K14" s="53"/>
      <c r="L14" s="700">
        <f>J14+K14</f>
        <v>0</v>
      </c>
      <c r="M14" s="7"/>
      <c r="N14" s="21" t="s">
        <v>196</v>
      </c>
      <c r="O14" s="21" t="s">
        <v>2991</v>
      </c>
      <c r="P14" s="7" t="s">
        <v>207</v>
      </c>
      <c r="Q14" s="389"/>
      <c r="R14" s="389"/>
      <c r="S14" s="389"/>
      <c r="T14" s="389"/>
      <c r="U14" s="389"/>
    </row>
    <row r="15" spans="1:21" ht="14.25" customHeight="1">
      <c r="A15" s="7"/>
      <c r="B15" s="8"/>
      <c r="C15" s="8"/>
      <c r="D15" s="20"/>
      <c r="E15" s="20" t="s">
        <v>1557</v>
      </c>
      <c r="G15" s="7"/>
      <c r="H15" s="7" t="s">
        <v>417</v>
      </c>
      <c r="I15" s="7" t="s">
        <v>3285</v>
      </c>
      <c r="J15" s="53"/>
      <c r="K15" s="53"/>
      <c r="L15" s="700">
        <f t="shared" ref="L15:L19" si="0">J15+K15</f>
        <v>0</v>
      </c>
      <c r="M15" s="7"/>
      <c r="N15" s="21" t="s">
        <v>196</v>
      </c>
      <c r="O15" s="21" t="s">
        <v>2991</v>
      </c>
      <c r="P15" s="7" t="s">
        <v>207</v>
      </c>
      <c r="Q15" s="389"/>
      <c r="R15" s="389"/>
      <c r="S15" s="389"/>
      <c r="T15" s="389"/>
      <c r="U15" s="389"/>
    </row>
    <row r="16" spans="1:21" ht="14.25" customHeight="1">
      <c r="A16" s="7"/>
      <c r="B16" s="8"/>
      <c r="C16" s="8"/>
      <c r="D16" s="20"/>
      <c r="E16" s="20" t="s">
        <v>1557</v>
      </c>
      <c r="G16" s="7"/>
      <c r="H16" s="7" t="s">
        <v>417</v>
      </c>
      <c r="I16" s="7" t="s">
        <v>3286</v>
      </c>
      <c r="J16" s="53"/>
      <c r="K16" s="53"/>
      <c r="L16" s="700">
        <f t="shared" si="0"/>
        <v>0</v>
      </c>
      <c r="M16" s="7"/>
      <c r="N16" s="21" t="s">
        <v>196</v>
      </c>
      <c r="O16" s="21" t="s">
        <v>2991</v>
      </c>
      <c r="P16" s="7" t="s">
        <v>207</v>
      </c>
      <c r="Q16" s="389"/>
      <c r="R16" s="389"/>
      <c r="S16" s="389"/>
      <c r="T16" s="389"/>
      <c r="U16" s="389"/>
    </row>
    <row r="17" spans="3:16" ht="14.25" customHeight="1">
      <c r="C17" s="8"/>
      <c r="D17" s="20"/>
      <c r="E17" s="20" t="s">
        <v>1557</v>
      </c>
      <c r="G17" s="7"/>
      <c r="H17" s="7" t="s">
        <v>417</v>
      </c>
      <c r="I17" s="7" t="s">
        <v>3287</v>
      </c>
      <c r="J17" s="53"/>
      <c r="K17" s="53"/>
      <c r="L17" s="700">
        <f t="shared" si="0"/>
        <v>0</v>
      </c>
      <c r="M17" s="7"/>
      <c r="N17" s="21" t="s">
        <v>196</v>
      </c>
      <c r="O17" s="21" t="s">
        <v>2991</v>
      </c>
      <c r="P17" s="7" t="s">
        <v>207</v>
      </c>
    </row>
    <row r="18" spans="3:16" ht="14.25" customHeight="1">
      <c r="C18" s="8"/>
      <c r="D18" s="20"/>
      <c r="E18" s="20" t="s">
        <v>1557</v>
      </c>
      <c r="G18" s="7"/>
      <c r="H18" s="7" t="s">
        <v>417</v>
      </c>
      <c r="I18" s="7" t="s">
        <v>3288</v>
      </c>
      <c r="J18" s="53"/>
      <c r="K18" s="53"/>
      <c r="L18" s="700">
        <f t="shared" si="0"/>
        <v>0</v>
      </c>
      <c r="M18" s="7"/>
      <c r="N18" s="21" t="s">
        <v>196</v>
      </c>
      <c r="O18" s="21" t="s">
        <v>2991</v>
      </c>
      <c r="P18" s="7" t="s">
        <v>207</v>
      </c>
    </row>
    <row r="19" spans="3:16" ht="14.25" customHeight="1">
      <c r="C19" s="13"/>
      <c r="D19" s="15"/>
      <c r="E19" s="20" t="s">
        <v>1557</v>
      </c>
      <c r="G19" s="7"/>
      <c r="H19" s="7" t="s">
        <v>417</v>
      </c>
      <c r="I19" s="7" t="s">
        <v>3289</v>
      </c>
      <c r="J19" s="53"/>
      <c r="K19" s="53"/>
      <c r="L19" s="700">
        <f t="shared" si="0"/>
        <v>0</v>
      </c>
      <c r="M19" s="7"/>
      <c r="N19" s="21" t="s">
        <v>196</v>
      </c>
      <c r="O19" s="21" t="s">
        <v>2991</v>
      </c>
      <c r="P19" s="7" t="s">
        <v>207</v>
      </c>
    </row>
    <row r="21" spans="3:16">
      <c r="C21" s="34" t="s">
        <v>3290</v>
      </c>
      <c r="D21" s="34"/>
      <c r="E21" s="33"/>
      <c r="F21" s="33"/>
      <c r="G21" s="33"/>
      <c r="H21" s="33"/>
      <c r="I21" s="33"/>
      <c r="J21" s="33"/>
      <c r="K21" s="33"/>
      <c r="L21" s="33"/>
      <c r="M21" s="33"/>
      <c r="N21" s="33"/>
      <c r="O21" s="33"/>
      <c r="P21" s="33"/>
    </row>
    <row r="23" spans="3:16" ht="14.25" customHeight="1">
      <c r="C23" s="8"/>
      <c r="D23" s="20"/>
      <c r="E23" s="20" t="s">
        <v>1557</v>
      </c>
      <c r="G23" s="7"/>
      <c r="H23" s="7" t="s">
        <v>417</v>
      </c>
      <c r="I23" s="7" t="s">
        <v>3291</v>
      </c>
      <c r="J23" s="53"/>
      <c r="K23" s="53"/>
      <c r="L23" s="700">
        <f t="shared" ref="L23:L26" si="1">J23+K23</f>
        <v>0</v>
      </c>
      <c r="M23" s="7"/>
      <c r="N23" s="21" t="s">
        <v>196</v>
      </c>
      <c r="O23" s="21" t="s">
        <v>2991</v>
      </c>
      <c r="P23" s="7" t="s">
        <v>207</v>
      </c>
    </row>
    <row r="24" spans="3:16" ht="14.25" customHeight="1">
      <c r="C24" s="8"/>
      <c r="D24" s="20"/>
      <c r="E24" s="20" t="s">
        <v>1557</v>
      </c>
      <c r="G24" s="7"/>
      <c r="H24" s="7" t="s">
        <v>417</v>
      </c>
      <c r="I24" s="7" t="s">
        <v>3292</v>
      </c>
      <c r="J24" s="53"/>
      <c r="K24" s="53"/>
      <c r="L24" s="700">
        <f t="shared" si="1"/>
        <v>0</v>
      </c>
      <c r="M24" s="7"/>
      <c r="N24" s="21" t="s">
        <v>196</v>
      </c>
      <c r="O24" s="21" t="s">
        <v>2991</v>
      </c>
      <c r="P24" s="7" t="s">
        <v>207</v>
      </c>
    </row>
    <row r="25" spans="3:16" ht="14.25" customHeight="1">
      <c r="C25" s="8"/>
      <c r="D25" s="20"/>
      <c r="E25" s="20" t="s">
        <v>1557</v>
      </c>
      <c r="G25" s="7"/>
      <c r="H25" s="7" t="s">
        <v>417</v>
      </c>
      <c r="I25" s="7" t="s">
        <v>3293</v>
      </c>
      <c r="J25" s="53"/>
      <c r="K25" s="53"/>
      <c r="L25" s="700">
        <f t="shared" si="1"/>
        <v>0</v>
      </c>
      <c r="M25" s="7"/>
      <c r="N25" s="21" t="s">
        <v>196</v>
      </c>
      <c r="O25" s="21" t="s">
        <v>2991</v>
      </c>
      <c r="P25" s="7" t="s">
        <v>207</v>
      </c>
    </row>
    <row r="26" spans="3:16" ht="15.5">
      <c r="C26" s="8"/>
      <c r="D26" s="20"/>
      <c r="E26" s="20" t="s">
        <v>1557</v>
      </c>
      <c r="G26" s="7"/>
      <c r="H26" s="7" t="s">
        <v>417</v>
      </c>
      <c r="I26" s="7" t="s">
        <v>3294</v>
      </c>
      <c r="J26" s="53"/>
      <c r="K26" s="53"/>
      <c r="L26" s="700">
        <f t="shared" si="1"/>
        <v>0</v>
      </c>
      <c r="M26" s="7"/>
      <c r="N26" s="21" t="s">
        <v>196</v>
      </c>
      <c r="O26" s="21" t="s">
        <v>2991</v>
      </c>
      <c r="P26" s="7" t="s">
        <v>207</v>
      </c>
    </row>
    <row r="28" spans="3:16">
      <c r="C28" s="34" t="s">
        <v>3295</v>
      </c>
      <c r="D28" s="34"/>
      <c r="E28" s="33"/>
      <c r="F28" s="33"/>
      <c r="G28" s="33"/>
      <c r="H28" s="33"/>
      <c r="I28" s="33"/>
      <c r="J28" s="33"/>
      <c r="K28" s="33"/>
      <c r="L28" s="33"/>
      <c r="M28" s="33"/>
      <c r="N28" s="33"/>
      <c r="O28" s="33"/>
      <c r="P28" s="33"/>
    </row>
    <row r="30" spans="3:16" ht="14.25" customHeight="1">
      <c r="C30" s="8"/>
      <c r="D30" s="20"/>
      <c r="E30" s="11" t="s">
        <v>1573</v>
      </c>
      <c r="G30" s="7"/>
      <c r="H30" s="7" t="s">
        <v>417</v>
      </c>
      <c r="I30" s="7"/>
      <c r="J30" s="53"/>
      <c r="K30" s="53"/>
      <c r="L30" s="700">
        <f t="shared" ref="L30:L33" si="2">J30+K30</f>
        <v>0</v>
      </c>
      <c r="M30" s="7"/>
      <c r="N30" s="21" t="s">
        <v>196</v>
      </c>
      <c r="O30" s="13" t="s">
        <v>3295</v>
      </c>
      <c r="P30" s="7" t="s">
        <v>197</v>
      </c>
    </row>
    <row r="31" spans="3:16" ht="14.25" customHeight="1">
      <c r="C31" s="8"/>
      <c r="D31" s="20"/>
      <c r="E31" s="11" t="s">
        <v>1583</v>
      </c>
      <c r="F31" s="11" t="s">
        <v>274</v>
      </c>
      <c r="G31" s="7"/>
      <c r="H31" s="7" t="s">
        <v>417</v>
      </c>
      <c r="I31" s="7"/>
      <c r="J31" s="53"/>
      <c r="K31" s="53"/>
      <c r="L31" s="700">
        <f t="shared" si="2"/>
        <v>0</v>
      </c>
      <c r="M31" s="7"/>
      <c r="N31" s="21" t="s">
        <v>196</v>
      </c>
      <c r="O31" s="13" t="s">
        <v>3295</v>
      </c>
      <c r="P31" s="7" t="s">
        <v>197</v>
      </c>
    </row>
    <row r="32" spans="3:16" ht="14.25" customHeight="1">
      <c r="C32" s="8"/>
      <c r="D32" s="20"/>
      <c r="E32" s="11" t="s">
        <v>1583</v>
      </c>
      <c r="F32" s="11" t="s">
        <v>270</v>
      </c>
      <c r="G32" s="7"/>
      <c r="H32" s="7" t="s">
        <v>417</v>
      </c>
      <c r="I32" s="7"/>
      <c r="J32" s="53"/>
      <c r="K32" s="53"/>
      <c r="L32" s="700">
        <f t="shared" si="2"/>
        <v>0</v>
      </c>
      <c r="M32" s="7"/>
      <c r="N32" s="21" t="s">
        <v>196</v>
      </c>
      <c r="O32" s="13" t="s">
        <v>3295</v>
      </c>
      <c r="P32" s="7" t="s">
        <v>197</v>
      </c>
    </row>
    <row r="33" spans="2:16" ht="14.25" customHeight="1">
      <c r="B33" s="8"/>
      <c r="C33" s="8"/>
      <c r="D33" s="20"/>
      <c r="E33" s="11" t="s">
        <v>1581</v>
      </c>
      <c r="G33" s="7"/>
      <c r="H33" s="7" t="s">
        <v>417</v>
      </c>
      <c r="I33" s="7"/>
      <c r="J33" s="53"/>
      <c r="K33" s="53"/>
      <c r="L33" s="700">
        <f t="shared" si="2"/>
        <v>0</v>
      </c>
      <c r="M33" s="7"/>
      <c r="N33" s="21" t="s">
        <v>196</v>
      </c>
      <c r="O33" s="13" t="s">
        <v>3295</v>
      </c>
      <c r="P33" s="7" t="s">
        <v>197</v>
      </c>
    </row>
    <row r="34" spans="2:16" ht="14.25" customHeight="1">
      <c r="B34" s="8"/>
      <c r="C34" s="8"/>
      <c r="D34" s="20"/>
      <c r="E34" s="11" t="s">
        <v>1588</v>
      </c>
      <c r="G34" s="7"/>
      <c r="H34" s="7" t="s">
        <v>417</v>
      </c>
      <c r="I34" s="7"/>
      <c r="J34" s="53"/>
      <c r="K34" s="53"/>
      <c r="L34" s="700">
        <f t="shared" ref="L34" si="3">J34+K34</f>
        <v>0</v>
      </c>
      <c r="M34" s="7"/>
      <c r="N34" s="21" t="s">
        <v>196</v>
      </c>
      <c r="O34" s="13" t="s">
        <v>3295</v>
      </c>
      <c r="P34" s="7" t="s">
        <v>197</v>
      </c>
    </row>
    <row r="35" spans="2:16" ht="14.25" customHeight="1"/>
    <row r="36" spans="2:16" ht="18">
      <c r="B36" s="28" t="s">
        <v>245</v>
      </c>
      <c r="C36" s="27"/>
      <c r="D36" s="27"/>
      <c r="E36" s="27"/>
      <c r="F36" s="27"/>
      <c r="G36" s="27"/>
      <c r="H36" s="27"/>
      <c r="I36" s="27"/>
      <c r="J36" s="27"/>
      <c r="K36" s="27"/>
      <c r="L36" s="27"/>
      <c r="M36" s="27"/>
      <c r="N36" s="27"/>
      <c r="O36" s="27"/>
      <c r="P36" s="27"/>
    </row>
    <row r="38" spans="2:16">
      <c r="B38" s="12"/>
      <c r="C38" s="34" t="s">
        <v>3283</v>
      </c>
      <c r="D38" s="34"/>
      <c r="E38" s="33"/>
      <c r="F38" s="33"/>
      <c r="G38" s="33"/>
      <c r="H38" s="33"/>
      <c r="I38" s="33"/>
      <c r="J38" s="33"/>
      <c r="K38" s="33"/>
      <c r="L38" s="33"/>
      <c r="M38" s="33"/>
      <c r="N38" s="33"/>
      <c r="O38" s="33"/>
      <c r="P38" s="33"/>
    </row>
    <row r="40" spans="2:16" ht="14.25" customHeight="1">
      <c r="B40" s="8"/>
      <c r="C40" s="8"/>
      <c r="D40" s="20"/>
      <c r="E40" s="20" t="s">
        <v>1557</v>
      </c>
      <c r="G40" s="7"/>
      <c r="H40" s="7" t="s">
        <v>245</v>
      </c>
      <c r="I40" s="7" t="s">
        <v>3284</v>
      </c>
      <c r="J40" s="7"/>
      <c r="K40" s="7"/>
      <c r="L40" s="7"/>
      <c r="M40" s="7"/>
      <c r="N40" s="21" t="s">
        <v>196</v>
      </c>
      <c r="O40" s="21" t="s">
        <v>2991</v>
      </c>
      <c r="P40" s="7" t="s">
        <v>207</v>
      </c>
    </row>
    <row r="41" spans="2:16" ht="14.25" customHeight="1">
      <c r="B41" s="8"/>
      <c r="C41" s="901"/>
      <c r="D41" s="20"/>
      <c r="E41" s="20" t="s">
        <v>1557</v>
      </c>
      <c r="G41" s="7"/>
      <c r="H41" s="7" t="s">
        <v>245</v>
      </c>
      <c r="I41" s="7" t="s">
        <v>3285</v>
      </c>
      <c r="J41" s="7"/>
      <c r="K41" s="7"/>
      <c r="L41" s="7"/>
      <c r="M41" s="7"/>
      <c r="N41" s="21" t="s">
        <v>196</v>
      </c>
      <c r="O41" s="21" t="s">
        <v>2991</v>
      </c>
      <c r="P41" s="7" t="s">
        <v>207</v>
      </c>
    </row>
    <row r="42" spans="2:16" ht="14.25" customHeight="1">
      <c r="B42" s="8"/>
      <c r="C42" s="8"/>
      <c r="D42" s="20"/>
      <c r="E42" s="20" t="s">
        <v>1557</v>
      </c>
      <c r="G42" s="7"/>
      <c r="H42" s="7" t="s">
        <v>245</v>
      </c>
      <c r="I42" s="7" t="s">
        <v>3286</v>
      </c>
      <c r="J42" s="7"/>
      <c r="K42" s="7"/>
      <c r="L42" s="7"/>
      <c r="M42" s="7"/>
      <c r="N42" s="21" t="s">
        <v>196</v>
      </c>
      <c r="O42" s="21" t="s">
        <v>2991</v>
      </c>
      <c r="P42" s="7" t="s">
        <v>207</v>
      </c>
    </row>
    <row r="43" spans="2:16" ht="13.5" customHeight="1">
      <c r="B43" s="8"/>
      <c r="C43" s="8"/>
      <c r="D43" s="20"/>
      <c r="E43" s="20" t="s">
        <v>1557</v>
      </c>
      <c r="G43" s="7"/>
      <c r="H43" s="7" t="s">
        <v>245</v>
      </c>
      <c r="I43" s="7" t="s">
        <v>3287</v>
      </c>
      <c r="J43" s="7"/>
      <c r="K43" s="7"/>
      <c r="L43" s="7"/>
      <c r="M43" s="7"/>
      <c r="N43" s="21" t="s">
        <v>196</v>
      </c>
      <c r="O43" s="21" t="s">
        <v>2991</v>
      </c>
      <c r="P43" s="7" t="s">
        <v>207</v>
      </c>
    </row>
    <row r="44" spans="2:16" ht="14.25" customHeight="1">
      <c r="B44" s="457"/>
      <c r="C44" s="457"/>
      <c r="D44" s="20"/>
      <c r="E44" s="20" t="s">
        <v>1557</v>
      </c>
      <c r="G44" s="456"/>
      <c r="H44" s="456" t="s">
        <v>245</v>
      </c>
      <c r="I44" s="456" t="s">
        <v>3288</v>
      </c>
      <c r="J44" s="456"/>
      <c r="K44" s="456"/>
      <c r="L44" s="456"/>
      <c r="M44" s="456"/>
      <c r="N44" s="462" t="s">
        <v>196</v>
      </c>
      <c r="O44" s="462" t="s">
        <v>2991</v>
      </c>
      <c r="P44" s="456" t="s">
        <v>207</v>
      </c>
    </row>
    <row r="45" spans="2:16" ht="14.25" customHeight="1">
      <c r="B45" s="13"/>
      <c r="C45" s="13"/>
      <c r="D45" s="15"/>
      <c r="E45" s="20" t="s">
        <v>1557</v>
      </c>
      <c r="G45" s="7"/>
      <c r="H45" s="7" t="s">
        <v>245</v>
      </c>
      <c r="I45" s="7" t="s">
        <v>3289</v>
      </c>
      <c r="J45" s="7"/>
      <c r="K45" s="7"/>
      <c r="L45" s="7"/>
      <c r="M45" s="7"/>
      <c r="N45" s="21" t="s">
        <v>196</v>
      </c>
      <c r="O45" s="21" t="s">
        <v>2991</v>
      </c>
      <c r="P45" s="7" t="s">
        <v>207</v>
      </c>
    </row>
    <row r="47" spans="2:16">
      <c r="B47" s="12"/>
      <c r="C47" s="34" t="s">
        <v>3290</v>
      </c>
      <c r="D47" s="34"/>
      <c r="E47" s="33"/>
      <c r="F47" s="33"/>
      <c r="G47" s="33"/>
      <c r="H47" s="33"/>
      <c r="I47" s="33"/>
      <c r="J47" s="33"/>
      <c r="K47" s="33"/>
      <c r="L47" s="33"/>
      <c r="M47" s="33"/>
      <c r="N47" s="33"/>
      <c r="O47" s="33"/>
      <c r="P47" s="33"/>
    </row>
    <row r="49" spans="2:16" ht="14.25" customHeight="1">
      <c r="B49" s="8"/>
      <c r="C49" s="8"/>
      <c r="D49" s="20"/>
      <c r="E49" s="20" t="s">
        <v>1557</v>
      </c>
      <c r="G49" s="7"/>
      <c r="H49" s="7" t="s">
        <v>245</v>
      </c>
      <c r="I49" s="7" t="s">
        <v>3291</v>
      </c>
      <c r="J49" s="7"/>
      <c r="K49" s="7"/>
      <c r="L49" s="7"/>
      <c r="M49" s="7"/>
      <c r="N49" s="21" t="s">
        <v>196</v>
      </c>
      <c r="O49" s="21" t="s">
        <v>2991</v>
      </c>
      <c r="P49" s="7" t="s">
        <v>207</v>
      </c>
    </row>
    <row r="50" spans="2:16" ht="14.25" customHeight="1">
      <c r="B50" s="8"/>
      <c r="C50" s="8"/>
      <c r="D50" s="20"/>
      <c r="E50" s="20" t="s">
        <v>1557</v>
      </c>
      <c r="G50" s="7"/>
      <c r="H50" s="7" t="s">
        <v>245</v>
      </c>
      <c r="I50" s="7" t="s">
        <v>3292</v>
      </c>
      <c r="J50" s="7"/>
      <c r="K50" s="7"/>
      <c r="L50" s="7"/>
      <c r="M50" s="7"/>
      <c r="N50" s="21" t="s">
        <v>196</v>
      </c>
      <c r="O50" s="21" t="s">
        <v>2991</v>
      </c>
      <c r="P50" s="7" t="s">
        <v>207</v>
      </c>
    </row>
    <row r="51" spans="2:16" ht="14.25" customHeight="1">
      <c r="B51" s="8"/>
      <c r="C51" s="8"/>
      <c r="D51" s="20"/>
      <c r="E51" s="20" t="s">
        <v>1557</v>
      </c>
      <c r="G51" s="7"/>
      <c r="H51" s="7" t="s">
        <v>245</v>
      </c>
      <c r="I51" s="7" t="s">
        <v>3293</v>
      </c>
      <c r="J51" s="7"/>
      <c r="K51" s="7"/>
      <c r="L51" s="7"/>
      <c r="M51" s="7"/>
      <c r="N51" s="21" t="s">
        <v>196</v>
      </c>
      <c r="O51" s="21" t="s">
        <v>2991</v>
      </c>
      <c r="P51" s="7" t="s">
        <v>207</v>
      </c>
    </row>
    <row r="52" spans="2:16" ht="14.25" customHeight="1">
      <c r="B52" s="8"/>
      <c r="C52" s="8"/>
      <c r="D52" s="20"/>
      <c r="E52" s="20" t="s">
        <v>1557</v>
      </c>
      <c r="G52" s="7"/>
      <c r="H52" s="7" t="s">
        <v>245</v>
      </c>
      <c r="I52" s="7" t="s">
        <v>3294</v>
      </c>
      <c r="J52" s="7"/>
      <c r="K52" s="7"/>
      <c r="L52" s="7"/>
      <c r="M52" s="7"/>
      <c r="N52" s="21" t="s">
        <v>196</v>
      </c>
      <c r="O52" s="21" t="s">
        <v>2991</v>
      </c>
      <c r="P52" s="7" t="s">
        <v>207</v>
      </c>
    </row>
    <row r="54" spans="2:16">
      <c r="B54" s="12"/>
      <c r="C54" s="34" t="s">
        <v>3295</v>
      </c>
      <c r="D54" s="34"/>
      <c r="E54" s="33"/>
      <c r="F54" s="33"/>
      <c r="G54" s="33"/>
      <c r="H54" s="33"/>
      <c r="I54" s="33"/>
      <c r="J54" s="33"/>
      <c r="K54" s="33"/>
      <c r="L54" s="33"/>
      <c r="M54" s="33"/>
      <c r="N54" s="33"/>
      <c r="O54" s="33"/>
      <c r="P54" s="33"/>
    </row>
    <row r="56" spans="2:16" ht="14.25" customHeight="1">
      <c r="B56" s="8"/>
      <c r="C56" s="8"/>
      <c r="D56" s="20"/>
      <c r="E56" s="11" t="s">
        <v>1573</v>
      </c>
      <c r="G56" s="7"/>
      <c r="H56" s="7" t="s">
        <v>245</v>
      </c>
      <c r="I56" s="7"/>
      <c r="J56" s="7"/>
      <c r="K56" s="7"/>
      <c r="L56" s="7"/>
      <c r="M56" s="7"/>
      <c r="N56" s="21" t="s">
        <v>196</v>
      </c>
      <c r="O56" s="13" t="s">
        <v>3295</v>
      </c>
      <c r="P56" s="7" t="s">
        <v>197</v>
      </c>
    </row>
    <row r="57" spans="2:16" ht="14.25" customHeight="1">
      <c r="B57" s="8"/>
      <c r="C57" s="8"/>
      <c r="D57" s="20"/>
      <c r="E57" s="11" t="s">
        <v>1583</v>
      </c>
      <c r="F57" s="11" t="s">
        <v>274</v>
      </c>
      <c r="G57" s="7"/>
      <c r="H57" s="7" t="s">
        <v>245</v>
      </c>
      <c r="I57" s="7"/>
      <c r="J57" s="7"/>
      <c r="K57" s="7"/>
      <c r="L57" s="7"/>
      <c r="M57" s="7"/>
      <c r="N57" s="21" t="s">
        <v>196</v>
      </c>
      <c r="O57" s="13" t="s">
        <v>3295</v>
      </c>
      <c r="P57" s="7" t="s">
        <v>197</v>
      </c>
    </row>
    <row r="58" spans="2:16" ht="14.25" customHeight="1">
      <c r="B58" s="8"/>
      <c r="C58" s="8"/>
      <c r="D58" s="20"/>
      <c r="E58" s="11" t="s">
        <v>1583</v>
      </c>
      <c r="F58" s="11" t="s">
        <v>270</v>
      </c>
      <c r="G58" s="7"/>
      <c r="H58" s="7" t="s">
        <v>245</v>
      </c>
      <c r="I58" s="7"/>
      <c r="J58" s="7"/>
      <c r="K58" s="7"/>
      <c r="L58" s="7"/>
      <c r="M58" s="7"/>
      <c r="N58" s="21" t="s">
        <v>196</v>
      </c>
      <c r="O58" s="13" t="s">
        <v>3295</v>
      </c>
      <c r="P58" s="7" t="s">
        <v>197</v>
      </c>
    </row>
    <row r="59" spans="2:16" ht="14.25" customHeight="1">
      <c r="B59" s="8"/>
      <c r="C59" s="8"/>
      <c r="D59" s="20"/>
      <c r="E59" s="11" t="s">
        <v>1581</v>
      </c>
      <c r="G59" s="7"/>
      <c r="H59" s="7" t="s">
        <v>245</v>
      </c>
      <c r="I59" s="7"/>
      <c r="J59" s="7"/>
      <c r="K59" s="7"/>
      <c r="L59" s="7"/>
      <c r="M59" s="7"/>
      <c r="N59" s="21" t="s">
        <v>196</v>
      </c>
      <c r="O59" s="13" t="s">
        <v>3295</v>
      </c>
      <c r="P59" s="7" t="s">
        <v>197</v>
      </c>
    </row>
    <row r="60" spans="2:16" ht="14.25" customHeight="1">
      <c r="B60" s="8"/>
      <c r="C60" s="8"/>
      <c r="D60" s="20"/>
      <c r="E60" s="11" t="s">
        <v>1588</v>
      </c>
      <c r="G60" s="7"/>
      <c r="H60" s="7" t="s">
        <v>245</v>
      </c>
      <c r="I60" s="7"/>
      <c r="J60" s="7"/>
      <c r="K60" s="7"/>
      <c r="L60" s="7"/>
      <c r="M60" s="7"/>
      <c r="N60" s="21" t="s">
        <v>196</v>
      </c>
      <c r="O60" s="13" t="s">
        <v>3295</v>
      </c>
      <c r="P60" s="7" t="s">
        <v>197</v>
      </c>
    </row>
    <row r="62" spans="2:16" ht="18">
      <c r="B62" s="28" t="s">
        <v>3296</v>
      </c>
      <c r="C62" s="27"/>
      <c r="D62" s="27"/>
      <c r="E62" s="27"/>
      <c r="F62" s="27"/>
      <c r="G62" s="27"/>
      <c r="H62" s="27"/>
      <c r="I62" s="27"/>
      <c r="J62" s="27"/>
      <c r="K62" s="27"/>
      <c r="L62" s="27"/>
      <c r="M62" s="27"/>
      <c r="N62" s="27"/>
      <c r="O62" s="27"/>
      <c r="P62" s="27"/>
    </row>
    <row r="64" spans="2:16">
      <c r="B64" s="12"/>
      <c r="C64" s="34" t="s">
        <v>3283</v>
      </c>
      <c r="D64" s="34"/>
      <c r="E64" s="33"/>
      <c r="F64" s="33"/>
      <c r="G64" s="33"/>
      <c r="H64" s="33"/>
      <c r="I64" s="33"/>
      <c r="J64" s="33"/>
      <c r="K64" s="33"/>
      <c r="L64" s="33"/>
      <c r="M64" s="33"/>
      <c r="N64" s="33"/>
      <c r="O64" s="33"/>
      <c r="P64" s="33"/>
    </row>
    <row r="66" spans="3:13">
      <c r="E66" s="20" t="s">
        <v>1557</v>
      </c>
      <c r="G66" s="7" t="s">
        <v>3297</v>
      </c>
      <c r="H66" s="7"/>
      <c r="I66" s="7" t="s">
        <v>3284</v>
      </c>
      <c r="M66" s="918">
        <f t="shared" ref="M66:M71" si="4">L14+T14+T40</f>
        <v>0</v>
      </c>
    </row>
    <row r="67" spans="3:13">
      <c r="E67" s="20" t="s">
        <v>1557</v>
      </c>
      <c r="G67" s="7" t="s">
        <v>3297</v>
      </c>
      <c r="H67" s="7"/>
      <c r="I67" s="7" t="s">
        <v>3285</v>
      </c>
      <c r="M67" s="918">
        <f t="shared" si="4"/>
        <v>0</v>
      </c>
    </row>
    <row r="68" spans="3:13">
      <c r="E68" s="20" t="s">
        <v>1557</v>
      </c>
      <c r="G68" s="7" t="s">
        <v>3297</v>
      </c>
      <c r="H68" s="7"/>
      <c r="I68" s="7" t="s">
        <v>3286</v>
      </c>
      <c r="M68" s="918">
        <f t="shared" si="4"/>
        <v>0</v>
      </c>
    </row>
    <row r="69" spans="3:13">
      <c r="E69" s="20" t="s">
        <v>1557</v>
      </c>
      <c r="G69" s="7" t="s">
        <v>3297</v>
      </c>
      <c r="H69" s="7"/>
      <c r="I69" s="7" t="s">
        <v>3287</v>
      </c>
      <c r="M69" s="918">
        <f t="shared" si="4"/>
        <v>0</v>
      </c>
    </row>
    <row r="70" spans="3:13">
      <c r="E70" s="20" t="s">
        <v>1557</v>
      </c>
      <c r="G70" s="7" t="s">
        <v>3297</v>
      </c>
      <c r="H70" s="7"/>
      <c r="I70" s="7" t="s">
        <v>3288</v>
      </c>
      <c r="M70" s="918">
        <f t="shared" si="4"/>
        <v>0</v>
      </c>
    </row>
    <row r="71" spans="3:13">
      <c r="E71" s="20" t="s">
        <v>1557</v>
      </c>
      <c r="G71" s="7" t="s">
        <v>3297</v>
      </c>
      <c r="H71" s="7"/>
      <c r="I71" s="7" t="s">
        <v>3289</v>
      </c>
      <c r="M71" s="918">
        <f t="shared" si="4"/>
        <v>0</v>
      </c>
    </row>
    <row r="73" spans="3:13">
      <c r="C73" s="34" t="s">
        <v>3290</v>
      </c>
      <c r="D73" s="34"/>
      <c r="E73" s="33"/>
      <c r="F73" s="33"/>
      <c r="G73" s="33"/>
      <c r="H73" s="33"/>
      <c r="I73" s="33"/>
      <c r="J73" s="33"/>
      <c r="K73" s="33"/>
      <c r="L73" s="33"/>
      <c r="M73" s="33"/>
    </row>
    <row r="75" spans="3:13">
      <c r="E75" s="20" t="s">
        <v>1557</v>
      </c>
      <c r="G75" s="7" t="s">
        <v>3297</v>
      </c>
      <c r="I75" s="7" t="s">
        <v>3291</v>
      </c>
      <c r="M75" s="918">
        <f>L23+T23+T49</f>
        <v>0</v>
      </c>
    </row>
    <row r="76" spans="3:13">
      <c r="E76" s="20" t="s">
        <v>1557</v>
      </c>
      <c r="G76" s="7" t="s">
        <v>3297</v>
      </c>
      <c r="I76" s="7" t="s">
        <v>3292</v>
      </c>
      <c r="M76" s="918">
        <f>L24+T24+T50</f>
        <v>0</v>
      </c>
    </row>
    <row r="77" spans="3:13">
      <c r="E77" s="20" t="s">
        <v>1557</v>
      </c>
      <c r="G77" s="7" t="s">
        <v>3297</v>
      </c>
      <c r="I77" s="7" t="s">
        <v>3293</v>
      </c>
      <c r="M77" s="918">
        <f>L25+T25+T51</f>
        <v>0</v>
      </c>
    </row>
    <row r="78" spans="3:13">
      <c r="E78" s="20" t="s">
        <v>1557</v>
      </c>
      <c r="G78" s="7" t="s">
        <v>3297</v>
      </c>
      <c r="I78" s="7" t="s">
        <v>3294</v>
      </c>
      <c r="M78" s="918">
        <f>L26+T26+T52</f>
        <v>0</v>
      </c>
    </row>
    <row r="79" spans="3:13">
      <c r="E79" s="20"/>
      <c r="G79" s="7"/>
      <c r="I79" s="7"/>
      <c r="J79" s="7"/>
      <c r="K79" s="7"/>
      <c r="L79" s="7"/>
      <c r="M79" s="7"/>
    </row>
    <row r="80" spans="3:13">
      <c r="C80" s="34" t="s">
        <v>3295</v>
      </c>
      <c r="D80" s="34"/>
      <c r="E80" s="33"/>
      <c r="F80" s="33"/>
      <c r="G80" s="33"/>
      <c r="H80" s="33"/>
      <c r="I80" s="33"/>
      <c r="J80" s="33"/>
      <c r="K80" s="33"/>
      <c r="L80" s="33"/>
      <c r="M80" s="33"/>
    </row>
    <row r="82" spans="2:13">
      <c r="E82" s="11" t="s">
        <v>1573</v>
      </c>
      <c r="G82" s="7" t="s">
        <v>3297</v>
      </c>
      <c r="J82" s="7"/>
      <c r="K82" s="7"/>
      <c r="L82" s="7"/>
      <c r="M82" s="918">
        <f>L30+T30+T56</f>
        <v>0</v>
      </c>
    </row>
    <row r="83" spans="2:13">
      <c r="E83" s="11" t="s">
        <v>1583</v>
      </c>
      <c r="F83" s="11" t="s">
        <v>274</v>
      </c>
      <c r="G83" s="7" t="s">
        <v>3297</v>
      </c>
      <c r="J83" s="7"/>
      <c r="K83" s="7"/>
      <c r="L83" s="7"/>
      <c r="M83" s="918">
        <f>L31+T31+T57</f>
        <v>0</v>
      </c>
    </row>
    <row r="84" spans="2:13">
      <c r="E84" s="11" t="s">
        <v>1583</v>
      </c>
      <c r="F84" s="11" t="s">
        <v>270</v>
      </c>
      <c r="G84" s="7" t="s">
        <v>3297</v>
      </c>
      <c r="J84" s="7"/>
      <c r="K84" s="7"/>
      <c r="L84" s="7"/>
      <c r="M84" s="918">
        <f>L32+T32+T58</f>
        <v>0</v>
      </c>
    </row>
    <row r="85" spans="2:13">
      <c r="E85" s="11" t="s">
        <v>1581</v>
      </c>
      <c r="G85" s="7" t="s">
        <v>3297</v>
      </c>
      <c r="M85" s="918">
        <f>L33+T33+T59</f>
        <v>0</v>
      </c>
    </row>
    <row r="86" spans="2:13">
      <c r="E86" s="11" t="s">
        <v>1588</v>
      </c>
      <c r="G86" s="7" t="s">
        <v>3297</v>
      </c>
      <c r="M86" s="918">
        <f>L34+T34+T60</f>
        <v>0</v>
      </c>
    </row>
    <row r="88" spans="2:13" ht="18">
      <c r="B88" s="28" t="s">
        <v>1553</v>
      </c>
      <c r="C88" s="27"/>
      <c r="D88" s="27"/>
      <c r="E88" s="27"/>
      <c r="F88" s="27"/>
      <c r="G88" s="27"/>
      <c r="H88" s="27"/>
      <c r="I88" s="27"/>
      <c r="J88" s="27"/>
      <c r="K88" s="27"/>
      <c r="L88" s="27"/>
      <c r="M8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25" id="{A3F3944D-70F8-4178-A48B-AD364631410F}">
            <xm:f>Cover!$E$15&lt;&gt;Q$6</xm:f>
            <x14:dxf>
              <fill>
                <patternFill>
                  <bgColor theme="0" tint="-0.24994659260841701"/>
                </patternFill>
              </fill>
            </x14:dxf>
          </x14:cfRule>
          <x14:cfRule type="expression" priority="26" id="{9F07735F-3D8D-416F-9DB7-2D80E99E2BBE}">
            <xm:f>Cover!$E$15=Q$6</xm:f>
            <x14:dxf>
              <fill>
                <patternFill>
                  <bgColor theme="7" tint="0.59996337778862885"/>
                </patternFill>
              </fill>
            </x14:dxf>
          </x14:cfRule>
          <xm:sqref>Q14:U19</xm:sqref>
        </x14:conditionalFormatting>
        <x14:conditionalFormatting xmlns:xm="http://schemas.microsoft.com/office/excel/2006/main">
          <x14:cfRule type="expression" priority="9" id="{155C4A46-574B-4675-83E5-B248BCC64D8A}">
            <xm:f>Cover!$E$15&lt;&gt;Q$6</xm:f>
            <x14:dxf>
              <fill>
                <patternFill>
                  <bgColor theme="0" tint="-0.24994659260841701"/>
                </patternFill>
              </fill>
            </x14:dxf>
          </x14:cfRule>
          <x14:cfRule type="expression" priority="10" id="{A2490F14-2994-4649-8E35-1048F6F533E1}">
            <xm:f>Cover!$E$15=Q$6</xm:f>
            <x14:dxf>
              <fill>
                <patternFill>
                  <bgColor theme="7" tint="0.59996337778862885"/>
                </patternFill>
              </fill>
            </x14:dxf>
          </x14:cfRule>
          <xm:sqref>Q23:U26</xm:sqref>
        </x14:conditionalFormatting>
        <x14:conditionalFormatting xmlns:xm="http://schemas.microsoft.com/office/excel/2006/main">
          <x14:cfRule type="expression" priority="7" id="{F28AC134-C4F4-4956-B140-9095B7467357}">
            <xm:f>Cover!$E$15&lt;&gt;Q$6</xm:f>
            <x14:dxf>
              <fill>
                <patternFill>
                  <bgColor theme="0" tint="-0.24994659260841701"/>
                </patternFill>
              </fill>
            </x14:dxf>
          </x14:cfRule>
          <x14:cfRule type="expression" priority="8" id="{20D53C5A-8662-47B8-9A47-D88430F69A42}">
            <xm:f>Cover!$E$15=Q$6</xm:f>
            <x14:dxf>
              <fill>
                <patternFill>
                  <bgColor theme="7" tint="0.59996337778862885"/>
                </patternFill>
              </fill>
            </x14:dxf>
          </x14:cfRule>
          <xm:sqref>Q30:U34</xm:sqref>
        </x14:conditionalFormatting>
        <x14:conditionalFormatting xmlns:xm="http://schemas.microsoft.com/office/excel/2006/main">
          <x14:cfRule type="expression" priority="5" id="{24EA1778-16F2-4372-8BD4-E57DAB33A336}">
            <xm:f>Cover!$E$15&lt;&gt;Q$6</xm:f>
            <x14:dxf>
              <fill>
                <patternFill>
                  <bgColor theme="0" tint="-0.24994659260841701"/>
                </patternFill>
              </fill>
            </x14:dxf>
          </x14:cfRule>
          <x14:cfRule type="expression" priority="6" id="{5079BCBE-374E-4660-B4E1-384680B562AB}">
            <xm:f>Cover!$E$15=Q$6</xm:f>
            <x14:dxf>
              <fill>
                <patternFill>
                  <bgColor theme="7" tint="0.59996337778862885"/>
                </patternFill>
              </fill>
            </x14:dxf>
          </x14:cfRule>
          <xm:sqref>Q40:U45</xm:sqref>
        </x14:conditionalFormatting>
        <x14:conditionalFormatting xmlns:xm="http://schemas.microsoft.com/office/excel/2006/main">
          <x14:cfRule type="expression" priority="3" id="{5C7908D7-81A8-4DBA-B063-BFF86B4367AA}">
            <xm:f>Cover!$E$15&lt;&gt;Q$6</xm:f>
            <x14:dxf>
              <fill>
                <patternFill>
                  <bgColor theme="0" tint="-0.24994659260841701"/>
                </patternFill>
              </fill>
            </x14:dxf>
          </x14:cfRule>
          <x14:cfRule type="expression" priority="4" id="{4DFEA6F9-1FAB-43D9-9D9E-C77E3B0D63B3}">
            <xm:f>Cover!$E$15=Q$6</xm:f>
            <x14:dxf>
              <fill>
                <patternFill>
                  <bgColor theme="7" tint="0.59996337778862885"/>
                </patternFill>
              </fill>
            </x14:dxf>
          </x14:cfRule>
          <xm:sqref>Q49:U52</xm:sqref>
        </x14:conditionalFormatting>
        <x14:conditionalFormatting xmlns:xm="http://schemas.microsoft.com/office/excel/2006/main">
          <x14:cfRule type="expression" priority="1" id="{EDD6C7AF-94D7-4515-B9F5-6A59E7A3C1D8}">
            <xm:f>Cover!$E$15&lt;&gt;Q$6</xm:f>
            <x14:dxf>
              <fill>
                <patternFill>
                  <bgColor theme="0" tint="-0.24994659260841701"/>
                </patternFill>
              </fill>
            </x14:dxf>
          </x14:cfRule>
          <x14:cfRule type="expression" priority="2" id="{EE77FA8D-A889-40D6-B52E-A5A14D6C6E8D}">
            <xm:f>Cover!$E$15=Q$6</xm:f>
            <x14:dxf>
              <fill>
                <patternFill>
                  <bgColor theme="7" tint="0.59996337778862885"/>
                </patternFill>
              </fill>
            </x14:dxf>
          </x14:cfRule>
          <xm:sqref>Q56:U60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1CFDE-F0D9-4BA7-9A7B-A6466A811E03}">
  <sheetPr>
    <tabColor theme="4"/>
    <pageSetUpPr autoPageBreaks="0"/>
  </sheetPr>
  <dimension ref="A1:AU83"/>
  <sheetViews>
    <sheetView zoomScale="40" zoomScaleNormal="40" workbookViewId="0">
      <pane ySplit="4" topLeftCell="A38" activePane="bottomLeft" state="frozen"/>
      <selection activeCell="A46" sqref="A46:O46"/>
      <selection pane="bottomLeft" activeCell="AA46" sqref="AA46:AB46"/>
    </sheetView>
  </sheetViews>
  <sheetFormatPr defaultColWidth="9.453125" defaultRowHeight="14"/>
  <cols>
    <col min="1" max="1" width="62.453125" style="11" bestFit="1" customWidth="1"/>
    <col min="2" max="2" width="41.453125" style="11" customWidth="1"/>
    <col min="3" max="3" width="17.54296875" style="11" bestFit="1" customWidth="1"/>
    <col min="4" max="4" width="16.453125" style="11" bestFit="1" customWidth="1"/>
    <col min="5" max="10" width="14.54296875" style="11" customWidth="1"/>
    <col min="11" max="11" width="14.453125" style="11" customWidth="1"/>
    <col min="12" max="17" width="14.54296875" style="11" customWidth="1"/>
    <col min="18" max="18" width="11.453125" style="11" bestFit="1" customWidth="1"/>
    <col min="19" max="24" width="14.54296875" style="11" customWidth="1"/>
    <col min="25" max="25" width="18.453125" style="11" customWidth="1"/>
    <col min="26" max="26" width="14.54296875" style="11" customWidth="1"/>
    <col min="27" max="27" width="18.453125" style="11" customWidth="1"/>
    <col min="28" max="33" width="14.54296875" style="11" customWidth="1"/>
    <col min="34" max="34" width="18.453125" style="11" customWidth="1"/>
    <col min="35" max="40" width="14.54296875" style="11" customWidth="1"/>
    <col min="41" max="41" width="9.453125" style="11" bestFit="1"/>
    <col min="42" max="47" width="14.54296875" style="11" customWidth="1"/>
    <col min="48" max="16356" width="9.453125" style="11" bestFit="1"/>
    <col min="16357" max="16384" width="18.453125" style="11" customWidth="1"/>
  </cols>
  <sheetData>
    <row r="1" spans="1:47" s="2" customFormat="1" ht="25">
      <c r="A1" s="1176" t="s">
        <v>1365</v>
      </c>
      <c r="B1" s="124"/>
      <c r="J1" s="124"/>
    </row>
    <row r="2" spans="1:47" s="2" customFormat="1" ht="25">
      <c r="A2" s="125" t="str">
        <f>Cover!$E$13</f>
        <v>Master</v>
      </c>
    </row>
    <row r="3" spans="1:47" s="2" customFormat="1" ht="25">
      <c r="A3" s="125">
        <f>Cover!$E$15</f>
        <v>2025</v>
      </c>
    </row>
    <row r="4" spans="1:47" s="5" customFormat="1" ht="25.5" thickBot="1">
      <c r="A4" s="127" t="s">
        <v>31</v>
      </c>
      <c r="B4" s="127"/>
    </row>
    <row r="5" spans="1:47" ht="14.15" customHeight="1">
      <c r="A5" s="36" t="s">
        <v>1367</v>
      </c>
      <c r="B5" s="36"/>
      <c r="C5" s="37" t="s">
        <v>1368</v>
      </c>
      <c r="D5" s="37" t="s">
        <v>175</v>
      </c>
      <c r="E5" s="1485" t="s">
        <v>1425</v>
      </c>
      <c r="F5" s="1485"/>
      <c r="G5" s="1485"/>
      <c r="H5" s="1485"/>
      <c r="I5" s="1485"/>
      <c r="J5" s="1485"/>
      <c r="K5" s="1303"/>
      <c r="L5" s="1485" t="s">
        <v>1426</v>
      </c>
      <c r="M5" s="1485"/>
      <c r="N5" s="1485"/>
      <c r="O5" s="1485"/>
      <c r="P5" s="1485"/>
      <c r="Q5" s="1485"/>
      <c r="R5" s="1303"/>
      <c r="S5" s="1485" t="s">
        <v>1427</v>
      </c>
      <c r="T5" s="1485"/>
      <c r="U5" s="1485"/>
      <c r="V5" s="1485"/>
      <c r="W5" s="1485"/>
      <c r="X5" s="1485"/>
      <c r="Y5" s="1303"/>
      <c r="Z5" s="1192" t="s">
        <v>1428</v>
      </c>
      <c r="AA5" s="1177"/>
      <c r="AB5" s="1489" t="s">
        <v>220</v>
      </c>
      <c r="AC5" s="1490"/>
      <c r="AD5" s="1490"/>
      <c r="AE5" s="1490"/>
      <c r="AF5" s="1490"/>
      <c r="AG5" s="1491"/>
      <c r="AH5" s="1303"/>
      <c r="AI5" s="1489" t="s">
        <v>1429</v>
      </c>
      <c r="AJ5" s="1490"/>
      <c r="AK5" s="1490"/>
      <c r="AL5" s="1490"/>
      <c r="AM5" s="1490"/>
      <c r="AN5" s="1491"/>
      <c r="AO5" s="1303"/>
      <c r="AP5" s="1489" t="s">
        <v>1369</v>
      </c>
      <c r="AQ5" s="1490"/>
      <c r="AR5" s="1490"/>
      <c r="AS5" s="1490"/>
      <c r="AT5" s="1490"/>
      <c r="AU5" s="1491"/>
    </row>
    <row r="6" spans="1:47" ht="14.15" customHeight="1">
      <c r="A6" s="1303"/>
      <c r="B6" s="1303"/>
      <c r="E6" s="1179">
        <v>2022</v>
      </c>
      <c r="F6" s="1179">
        <v>2023</v>
      </c>
      <c r="G6" s="1179">
        <v>2024</v>
      </c>
      <c r="H6" s="1179">
        <v>2025</v>
      </c>
      <c r="I6" s="1179">
        <v>2026</v>
      </c>
      <c r="J6" s="1180" t="s">
        <v>1369</v>
      </c>
      <c r="K6" s="1303"/>
      <c r="L6" s="1179">
        <v>2022</v>
      </c>
      <c r="M6" s="1179">
        <v>2023</v>
      </c>
      <c r="N6" s="1179">
        <v>2024</v>
      </c>
      <c r="O6" s="1179">
        <v>2025</v>
      </c>
      <c r="P6" s="1179">
        <v>2026</v>
      </c>
      <c r="Q6" s="1180" t="s">
        <v>1369</v>
      </c>
      <c r="R6" s="1303"/>
      <c r="S6" s="1179">
        <v>2022</v>
      </c>
      <c r="T6" s="1179">
        <v>2023</v>
      </c>
      <c r="U6" s="1179">
        <v>2024</v>
      </c>
      <c r="V6" s="1179">
        <v>2025</v>
      </c>
      <c r="W6" s="1179">
        <v>2026</v>
      </c>
      <c r="X6" s="1180" t="s">
        <v>1369</v>
      </c>
      <c r="Y6" s="1181" t="s">
        <v>1430</v>
      </c>
      <c r="Z6" s="1262">
        <v>0</v>
      </c>
      <c r="AA6" s="1182"/>
      <c r="AB6" s="1179">
        <v>2022</v>
      </c>
      <c r="AC6" s="1179">
        <v>2023</v>
      </c>
      <c r="AD6" s="1179">
        <v>2024</v>
      </c>
      <c r="AE6" s="1179">
        <v>2025</v>
      </c>
      <c r="AF6" s="1179">
        <v>2026</v>
      </c>
      <c r="AG6" s="1180" t="s">
        <v>1369</v>
      </c>
      <c r="AH6" s="1303"/>
      <c r="AI6" s="1179">
        <v>2022</v>
      </c>
      <c r="AJ6" s="1179">
        <v>2023</v>
      </c>
      <c r="AK6" s="1179">
        <v>2024</v>
      </c>
      <c r="AL6" s="1179">
        <v>2025</v>
      </c>
      <c r="AM6" s="1179">
        <v>2026</v>
      </c>
      <c r="AN6" s="1180" t="s">
        <v>1369</v>
      </c>
      <c r="AO6" s="1303"/>
      <c r="AP6" s="1179">
        <v>2022</v>
      </c>
      <c r="AQ6" s="1179">
        <v>2023</v>
      </c>
      <c r="AR6" s="1179">
        <v>2024</v>
      </c>
      <c r="AS6" s="1179">
        <v>2025</v>
      </c>
      <c r="AT6" s="1179">
        <v>2026</v>
      </c>
      <c r="AU6" s="1180" t="s">
        <v>1369</v>
      </c>
    </row>
    <row r="7" spans="1:47" ht="14.5">
      <c r="A7" s="1186" t="s">
        <v>189</v>
      </c>
      <c r="B7" s="1178" t="s">
        <v>1373</v>
      </c>
      <c r="C7" s="1178" t="s">
        <v>1368</v>
      </c>
      <c r="D7" s="1178" t="s">
        <v>185</v>
      </c>
      <c r="E7" s="705"/>
      <c r="F7" s="705"/>
      <c r="G7" s="705"/>
      <c r="H7" s="705"/>
      <c r="I7" s="705"/>
      <c r="J7" s="1191">
        <f t="shared" ref="J7:J45" si="0">SUM(E7:I7)</f>
        <v>0</v>
      </c>
      <c r="K7" s="1305"/>
      <c r="L7" s="1200">
        <f>'2.01 Revenue - PCDs'!F208</f>
        <v>0</v>
      </c>
      <c r="M7" s="1200">
        <f>'2.01 Revenue - PCDs'!G208</f>
        <v>0</v>
      </c>
      <c r="N7" s="1200">
        <f>'2.01 Revenue - PCDs'!H208</f>
        <v>0</v>
      </c>
      <c r="O7" s="1200">
        <f>'2.01 Revenue - PCDs'!I208</f>
        <v>0</v>
      </c>
      <c r="P7" s="1200">
        <f>'2.01 Revenue - PCDs'!J208</f>
        <v>0</v>
      </c>
      <c r="Q7" s="1191">
        <f t="shared" ref="Q7:Q45" si="1">SUM(L7:P7)</f>
        <v>0</v>
      </c>
      <c r="R7" s="1303" t="s">
        <v>1431</v>
      </c>
      <c r="S7" s="1191">
        <f>SUMIFS('1.01b MultiActivityVar RPEs'!C:C,'1.01b MultiActivityVar RPEs'!$B:$B,"="&amp;$B7)</f>
        <v>0</v>
      </c>
      <c r="T7" s="1191">
        <f>SUMIFS('1.01b MultiActivityVar RPEs'!D:D,'1.01b MultiActivityVar RPEs'!$B:$B,"="&amp;$B7)</f>
        <v>0</v>
      </c>
      <c r="U7" s="1191">
        <f>SUMIFS('1.01b MultiActivityVar RPEs'!E:E,'1.01b MultiActivityVar RPEs'!$B:$B,"="&amp;$B7)</f>
        <v>0</v>
      </c>
      <c r="V7" s="1191">
        <f>SUMIFS('1.01b MultiActivityVar RPEs'!F:F,'1.01b MultiActivityVar RPEs'!$B:$B,"="&amp;$B7)</f>
        <v>0</v>
      </c>
      <c r="W7" s="1191">
        <f>SUMIFS('1.01b MultiActivityVar RPEs'!G:G,'1.01b MultiActivityVar RPEs'!$B:$B,"="&amp;$B7)</f>
        <v>0</v>
      </c>
      <c r="X7" s="1191">
        <f t="shared" ref="X7:X45" si="2">SUM(S7:W7)</f>
        <v>0</v>
      </c>
      <c r="Y7" s="1181" t="s">
        <v>1432</v>
      </c>
      <c r="Z7" s="1262">
        <v>0</v>
      </c>
      <c r="AA7" s="1182"/>
      <c r="AB7" s="1191">
        <f t="shared" ref="AB7:AB43" si="3">SUM(S7,L7,E7)*$Z$6</f>
        <v>0</v>
      </c>
      <c r="AC7" s="1191">
        <f t="shared" ref="AC7:AC43" si="4">SUM(T7,M7,F7)*$Z$7</f>
        <v>0</v>
      </c>
      <c r="AD7" s="1191">
        <f t="shared" ref="AD7:AD43" si="5">SUM(U7,N7,G7)*$Z$8</f>
        <v>0</v>
      </c>
      <c r="AE7" s="1191">
        <f t="shared" ref="AE7:AE43" si="6">SUM(V7,O7,H7)*$Z$9</f>
        <v>0</v>
      </c>
      <c r="AF7" s="1191">
        <f t="shared" ref="AF7:AF43" si="7">SUM(W7,P7,I7)*$Z$10</f>
        <v>0</v>
      </c>
      <c r="AG7" s="1191">
        <f t="shared" ref="AG7:AG45" si="8">SUM(AB7:AF7)</f>
        <v>0</v>
      </c>
      <c r="AH7" s="1303"/>
      <c r="AI7" s="1191">
        <f>SUMIFS('1.01c MultiActivityVar No RPEs'!C:C,'1.01c MultiActivityVar No RPEs'!$B:$B,"="&amp;$B7)</f>
        <v>0</v>
      </c>
      <c r="AJ7" s="1191">
        <f>SUMIFS('1.01c MultiActivityVar No RPEs'!D:D,'1.01c MultiActivityVar No RPEs'!$B:$B,"="&amp;$B7)</f>
        <v>0</v>
      </c>
      <c r="AK7" s="1191">
        <f>SUMIFS('1.01c MultiActivityVar No RPEs'!E:E,'1.01c MultiActivityVar No RPEs'!$B:$B,"="&amp;$B7)</f>
        <v>0</v>
      </c>
      <c r="AL7" s="1191">
        <f>SUMIFS('1.01c MultiActivityVar No RPEs'!F:F,'1.01c MultiActivityVar No RPEs'!$B:$B,"="&amp;$B7)</f>
        <v>0</v>
      </c>
      <c r="AM7" s="1191">
        <f>SUMIFS('1.01c MultiActivityVar No RPEs'!G:G,'1.01c MultiActivityVar No RPEs'!$B:$B,"="&amp;$B7)</f>
        <v>0</v>
      </c>
      <c r="AN7" s="1191">
        <f t="shared" ref="AN7:AN45" si="9">SUM(AI7:AM7)</f>
        <v>0</v>
      </c>
      <c r="AO7" s="1303"/>
      <c r="AP7" s="1191">
        <f>SUM(AI7,AB7,S7,L7,E7)</f>
        <v>0</v>
      </c>
      <c r="AQ7" s="1191">
        <f t="shared" ref="AQ7:AT22" si="10">SUM(AJ7,AC7,T7,M7,F7)</f>
        <v>0</v>
      </c>
      <c r="AR7" s="1191">
        <f t="shared" si="10"/>
        <v>0</v>
      </c>
      <c r="AS7" s="1191">
        <f t="shared" si="10"/>
        <v>0</v>
      </c>
      <c r="AT7" s="1191">
        <f t="shared" si="10"/>
        <v>0</v>
      </c>
      <c r="AU7" s="1191">
        <f t="shared" ref="AU7:AU45" si="11">SUM(AP7:AT7)</f>
        <v>0</v>
      </c>
    </row>
    <row r="8" spans="1:47" ht="14.5">
      <c r="A8" s="1187"/>
      <c r="B8" s="1178" t="s">
        <v>1375</v>
      </c>
      <c r="C8" s="1178" t="s">
        <v>1368</v>
      </c>
      <c r="D8" s="1178" t="s">
        <v>185</v>
      </c>
      <c r="E8" s="705"/>
      <c r="F8" s="705"/>
      <c r="G8" s="705"/>
      <c r="H8" s="705"/>
      <c r="I8" s="705"/>
      <c r="J8" s="1191">
        <f t="shared" si="0"/>
        <v>0</v>
      </c>
      <c r="K8" s="1305"/>
      <c r="L8" s="1200"/>
      <c r="M8" s="1200"/>
      <c r="N8" s="1200"/>
      <c r="O8" s="1200"/>
      <c r="P8" s="1200"/>
      <c r="Q8" s="1191">
        <f t="shared" si="1"/>
        <v>0</v>
      </c>
      <c r="R8" s="1303"/>
      <c r="S8" s="1191">
        <f>SUMIFS('1.01b MultiActivityVar RPEs'!C:C,'1.01b MultiActivityVar RPEs'!$B:$B,"="&amp;$B8)</f>
        <v>0</v>
      </c>
      <c r="T8" s="1191">
        <f>SUMIFS('1.01b MultiActivityVar RPEs'!D:D,'1.01b MultiActivityVar RPEs'!$B:$B,"="&amp;$B8)</f>
        <v>0</v>
      </c>
      <c r="U8" s="1191">
        <f>SUMIFS('1.01b MultiActivityVar RPEs'!E:E,'1.01b MultiActivityVar RPEs'!$B:$B,"="&amp;$B8)</f>
        <v>0</v>
      </c>
      <c r="V8" s="1191">
        <f>SUMIFS('1.01b MultiActivityVar RPEs'!F:F,'1.01b MultiActivityVar RPEs'!$B:$B,"="&amp;$B8)</f>
        <v>0</v>
      </c>
      <c r="W8" s="1191">
        <f>SUMIFS('1.01b MultiActivityVar RPEs'!G:G,'1.01b MultiActivityVar RPEs'!$B:$B,"="&amp;$B8)</f>
        <v>0</v>
      </c>
      <c r="X8" s="1191">
        <f t="shared" si="2"/>
        <v>0</v>
      </c>
      <c r="Y8" s="1181" t="s">
        <v>1433</v>
      </c>
      <c r="Z8" s="1262">
        <v>0</v>
      </c>
      <c r="AA8" s="1182"/>
      <c r="AB8" s="1191">
        <f t="shared" si="3"/>
        <v>0</v>
      </c>
      <c r="AC8" s="1191">
        <f t="shared" si="4"/>
        <v>0</v>
      </c>
      <c r="AD8" s="1191">
        <f t="shared" si="5"/>
        <v>0</v>
      </c>
      <c r="AE8" s="1191">
        <f t="shared" si="6"/>
        <v>0</v>
      </c>
      <c r="AF8" s="1191">
        <f t="shared" si="7"/>
        <v>0</v>
      </c>
      <c r="AG8" s="1191">
        <f t="shared" si="8"/>
        <v>0</v>
      </c>
      <c r="AH8" s="1303"/>
      <c r="AI8" s="1191">
        <f>SUMIFS('1.01c MultiActivityVar No RPEs'!C:C,'1.01c MultiActivityVar No RPEs'!$B:$B,"="&amp;$B8)</f>
        <v>0</v>
      </c>
      <c r="AJ8" s="1191">
        <f>SUMIFS('1.01c MultiActivityVar No RPEs'!D:D,'1.01c MultiActivityVar No RPEs'!$B:$B,"="&amp;$B8)</f>
        <v>0</v>
      </c>
      <c r="AK8" s="1191">
        <f>SUMIFS('1.01c MultiActivityVar No RPEs'!E:E,'1.01c MultiActivityVar No RPEs'!$B:$B,"="&amp;$B8)</f>
        <v>0</v>
      </c>
      <c r="AL8" s="1191">
        <f>SUMIFS('1.01c MultiActivityVar No RPEs'!F:F,'1.01c MultiActivityVar No RPEs'!$B:$B,"="&amp;$B8)</f>
        <v>0</v>
      </c>
      <c r="AM8" s="1191">
        <f>SUMIFS('1.01c MultiActivityVar No RPEs'!G:G,'1.01c MultiActivityVar No RPEs'!$B:$B,"="&amp;$B8)</f>
        <v>0</v>
      </c>
      <c r="AN8" s="1191">
        <f t="shared" si="9"/>
        <v>0</v>
      </c>
      <c r="AO8" s="1303"/>
      <c r="AP8" s="1191">
        <f t="shared" ref="AP8:AT43" si="12">SUM(AI8,AB8,S8,L8,E8)</f>
        <v>0</v>
      </c>
      <c r="AQ8" s="1191">
        <f t="shared" si="10"/>
        <v>0</v>
      </c>
      <c r="AR8" s="1191">
        <f t="shared" si="10"/>
        <v>0</v>
      </c>
      <c r="AS8" s="1191">
        <f t="shared" si="10"/>
        <v>0</v>
      </c>
      <c r="AT8" s="1191">
        <f t="shared" si="10"/>
        <v>0</v>
      </c>
      <c r="AU8" s="1191">
        <f t="shared" si="11"/>
        <v>0</v>
      </c>
    </row>
    <row r="9" spans="1:47" ht="14.5">
      <c r="A9" s="1187"/>
      <c r="B9" s="1178" t="s">
        <v>1376</v>
      </c>
      <c r="C9" s="1178" t="s">
        <v>1368</v>
      </c>
      <c r="D9" s="1178" t="s">
        <v>185</v>
      </c>
      <c r="E9" s="705"/>
      <c r="F9" s="705"/>
      <c r="G9" s="705"/>
      <c r="H9" s="705"/>
      <c r="I9" s="705"/>
      <c r="J9" s="1191">
        <f t="shared" si="0"/>
        <v>0</v>
      </c>
      <c r="K9" s="1305"/>
      <c r="L9" s="1200"/>
      <c r="M9" s="1200"/>
      <c r="N9" s="1200"/>
      <c r="O9" s="1200"/>
      <c r="P9" s="1200"/>
      <c r="Q9" s="1191">
        <f t="shared" si="1"/>
        <v>0</v>
      </c>
      <c r="R9" s="1303"/>
      <c r="S9" s="1191">
        <f>SUMIFS('1.01b MultiActivityVar RPEs'!C:C,'1.01b MultiActivityVar RPEs'!$B:$B,"="&amp;$B9)</f>
        <v>0</v>
      </c>
      <c r="T9" s="1191">
        <f>SUMIFS('1.01b MultiActivityVar RPEs'!D:D,'1.01b MultiActivityVar RPEs'!$B:$B,"="&amp;$B9)</f>
        <v>0</v>
      </c>
      <c r="U9" s="1191">
        <f>SUMIFS('1.01b MultiActivityVar RPEs'!E:E,'1.01b MultiActivityVar RPEs'!$B:$B,"="&amp;$B9)</f>
        <v>0</v>
      </c>
      <c r="V9" s="1191">
        <f>SUMIFS('1.01b MultiActivityVar RPEs'!F:F,'1.01b MultiActivityVar RPEs'!$B:$B,"="&amp;$B9)</f>
        <v>0</v>
      </c>
      <c r="W9" s="1191">
        <f>SUMIFS('1.01b MultiActivityVar RPEs'!G:G,'1.01b MultiActivityVar RPEs'!$B:$B,"="&amp;$B9)</f>
        <v>0</v>
      </c>
      <c r="X9" s="1191">
        <f t="shared" si="2"/>
        <v>0</v>
      </c>
      <c r="Y9" s="1181" t="s">
        <v>1434</v>
      </c>
      <c r="Z9" s="1262">
        <v>0</v>
      </c>
      <c r="AA9" s="1182"/>
      <c r="AB9" s="1191">
        <f t="shared" si="3"/>
        <v>0</v>
      </c>
      <c r="AC9" s="1191">
        <f t="shared" si="4"/>
        <v>0</v>
      </c>
      <c r="AD9" s="1191">
        <f t="shared" si="5"/>
        <v>0</v>
      </c>
      <c r="AE9" s="1191">
        <f t="shared" si="6"/>
        <v>0</v>
      </c>
      <c r="AF9" s="1191">
        <f t="shared" si="7"/>
        <v>0</v>
      </c>
      <c r="AG9" s="1191">
        <f t="shared" si="8"/>
        <v>0</v>
      </c>
      <c r="AH9" s="1303"/>
      <c r="AI9" s="1191">
        <f>SUMIFS('1.01c MultiActivityVar No RPEs'!C:C,'1.01c MultiActivityVar No RPEs'!$B:$B,"="&amp;$B9)</f>
        <v>0</v>
      </c>
      <c r="AJ9" s="1191">
        <f>SUMIFS('1.01c MultiActivityVar No RPEs'!D:D,'1.01c MultiActivityVar No RPEs'!$B:$B,"="&amp;$B9)</f>
        <v>0</v>
      </c>
      <c r="AK9" s="1191">
        <f>SUMIFS('1.01c MultiActivityVar No RPEs'!E:E,'1.01c MultiActivityVar No RPEs'!$B:$B,"="&amp;$B9)</f>
        <v>0</v>
      </c>
      <c r="AL9" s="1191">
        <f>SUMIFS('1.01c MultiActivityVar No RPEs'!F:F,'1.01c MultiActivityVar No RPEs'!$B:$B,"="&amp;$B9)</f>
        <v>0</v>
      </c>
      <c r="AM9" s="1191">
        <f>SUMIFS('1.01c MultiActivityVar No RPEs'!G:G,'1.01c MultiActivityVar No RPEs'!$B:$B,"="&amp;$B9)</f>
        <v>0</v>
      </c>
      <c r="AN9" s="1191">
        <f t="shared" si="9"/>
        <v>0</v>
      </c>
      <c r="AO9" s="1303"/>
      <c r="AP9" s="1191">
        <f t="shared" si="12"/>
        <v>0</v>
      </c>
      <c r="AQ9" s="1191">
        <f t="shared" si="10"/>
        <v>0</v>
      </c>
      <c r="AR9" s="1191">
        <f t="shared" si="10"/>
        <v>0</v>
      </c>
      <c r="AS9" s="1191">
        <f t="shared" si="10"/>
        <v>0</v>
      </c>
      <c r="AT9" s="1191">
        <f t="shared" si="10"/>
        <v>0</v>
      </c>
      <c r="AU9" s="1191">
        <f t="shared" si="11"/>
        <v>0</v>
      </c>
    </row>
    <row r="10" spans="1:47" ht="14.5">
      <c r="A10" s="1187"/>
      <c r="B10" s="731" t="s">
        <v>1377</v>
      </c>
      <c r="C10" s="1178" t="s">
        <v>1368</v>
      </c>
      <c r="D10" s="1178" t="s">
        <v>185</v>
      </c>
      <c r="E10" s="705"/>
      <c r="F10" s="705"/>
      <c r="G10" s="705"/>
      <c r="H10" s="705"/>
      <c r="I10" s="705"/>
      <c r="J10" s="1191">
        <f t="shared" si="0"/>
        <v>0</v>
      </c>
      <c r="K10" s="1305"/>
      <c r="L10" s="1200"/>
      <c r="M10" s="1200"/>
      <c r="N10" s="1200"/>
      <c r="O10" s="1200"/>
      <c r="P10" s="1200"/>
      <c r="Q10" s="1191">
        <f t="shared" si="1"/>
        <v>0</v>
      </c>
      <c r="R10" s="1303"/>
      <c r="S10" s="1191">
        <f>SUMIFS('1.01b MultiActivityVar RPEs'!C:C,'1.01b MultiActivityVar RPEs'!$B:$B,"="&amp;$B10)</f>
        <v>0</v>
      </c>
      <c r="T10" s="1191">
        <f>SUMIFS('1.01b MultiActivityVar RPEs'!D:D,'1.01b MultiActivityVar RPEs'!$B:$B,"="&amp;$B10)</f>
        <v>0</v>
      </c>
      <c r="U10" s="1191">
        <f>SUMIFS('1.01b MultiActivityVar RPEs'!E:E,'1.01b MultiActivityVar RPEs'!$B:$B,"="&amp;$B10)</f>
        <v>0</v>
      </c>
      <c r="V10" s="1191">
        <f>SUMIFS('1.01b MultiActivityVar RPEs'!F:F,'1.01b MultiActivityVar RPEs'!$B:$B,"="&amp;$B10)</f>
        <v>0</v>
      </c>
      <c r="W10" s="1191">
        <f>SUMIFS('1.01b MultiActivityVar RPEs'!G:G,'1.01b MultiActivityVar RPEs'!$B:$B,"="&amp;$B10)</f>
        <v>0</v>
      </c>
      <c r="X10" s="1191">
        <f t="shared" si="2"/>
        <v>0</v>
      </c>
      <c r="Y10" s="1181" t="s">
        <v>1435</v>
      </c>
      <c r="Z10" s="1262">
        <v>0</v>
      </c>
      <c r="AA10" s="1182"/>
      <c r="AB10" s="1191">
        <f t="shared" si="3"/>
        <v>0</v>
      </c>
      <c r="AC10" s="1191">
        <f t="shared" si="4"/>
        <v>0</v>
      </c>
      <c r="AD10" s="1191">
        <f t="shared" si="5"/>
        <v>0</v>
      </c>
      <c r="AE10" s="1191">
        <f t="shared" si="6"/>
        <v>0</v>
      </c>
      <c r="AF10" s="1191">
        <f t="shared" si="7"/>
        <v>0</v>
      </c>
      <c r="AG10" s="1191">
        <f t="shared" si="8"/>
        <v>0</v>
      </c>
      <c r="AH10" s="1303"/>
      <c r="AI10" s="1191">
        <f>SUMIFS('1.01c MultiActivityVar No RPEs'!C:C,'1.01c MultiActivityVar No RPEs'!$B:$B,"="&amp;$B10)</f>
        <v>0</v>
      </c>
      <c r="AJ10" s="1191">
        <f>SUMIFS('1.01c MultiActivityVar No RPEs'!D:D,'1.01c MultiActivityVar No RPEs'!$B:$B,"="&amp;$B10)</f>
        <v>0</v>
      </c>
      <c r="AK10" s="1191">
        <f>SUMIFS('1.01c MultiActivityVar No RPEs'!E:E,'1.01c MultiActivityVar No RPEs'!$B:$B,"="&amp;$B10)</f>
        <v>0</v>
      </c>
      <c r="AL10" s="1191">
        <f>SUMIFS('1.01c MultiActivityVar No RPEs'!F:F,'1.01c MultiActivityVar No RPEs'!$B:$B,"="&amp;$B10)</f>
        <v>0</v>
      </c>
      <c r="AM10" s="1191">
        <f>SUMIFS('1.01c MultiActivityVar No RPEs'!G:G,'1.01c MultiActivityVar No RPEs'!$B:$B,"="&amp;$B10)</f>
        <v>0</v>
      </c>
      <c r="AN10" s="1191">
        <f t="shared" si="9"/>
        <v>0</v>
      </c>
      <c r="AO10" s="1303"/>
      <c r="AP10" s="1191">
        <f t="shared" si="12"/>
        <v>0</v>
      </c>
      <c r="AQ10" s="1191">
        <f t="shared" si="10"/>
        <v>0</v>
      </c>
      <c r="AR10" s="1191">
        <f t="shared" si="10"/>
        <v>0</v>
      </c>
      <c r="AS10" s="1191">
        <f t="shared" si="10"/>
        <v>0</v>
      </c>
      <c r="AT10" s="1191">
        <f t="shared" si="10"/>
        <v>0</v>
      </c>
      <c r="AU10" s="1191">
        <f t="shared" si="11"/>
        <v>0</v>
      </c>
    </row>
    <row r="11" spans="1:47" ht="14.5">
      <c r="A11" s="1187"/>
      <c r="B11" s="731" t="s">
        <v>1378</v>
      </c>
      <c r="C11" s="1178" t="s">
        <v>1368</v>
      </c>
      <c r="D11" s="1178" t="s">
        <v>185</v>
      </c>
      <c r="E11" s="705"/>
      <c r="F11" s="705"/>
      <c r="G11" s="705"/>
      <c r="H11" s="705"/>
      <c r="I11" s="705"/>
      <c r="J11" s="1191">
        <f t="shared" si="0"/>
        <v>0</v>
      </c>
      <c r="K11" s="1305"/>
      <c r="L11" s="1200"/>
      <c r="M11" s="1200"/>
      <c r="N11" s="1200"/>
      <c r="O11" s="1200"/>
      <c r="P11" s="1200"/>
      <c r="Q11" s="1191">
        <f t="shared" si="1"/>
        <v>0</v>
      </c>
      <c r="R11" s="1303"/>
      <c r="S11" s="1191">
        <f>SUMIFS('1.01b MultiActivityVar RPEs'!C:C,'1.01b MultiActivityVar RPEs'!$B:$B,"="&amp;$B11)</f>
        <v>0</v>
      </c>
      <c r="T11" s="1191">
        <f>SUMIFS('1.01b MultiActivityVar RPEs'!D:D,'1.01b MultiActivityVar RPEs'!$B:$B,"="&amp;$B11)</f>
        <v>0</v>
      </c>
      <c r="U11" s="1191">
        <f>SUMIFS('1.01b MultiActivityVar RPEs'!E:E,'1.01b MultiActivityVar RPEs'!$B:$B,"="&amp;$B11)</f>
        <v>0</v>
      </c>
      <c r="V11" s="1191">
        <f>SUMIFS('1.01b MultiActivityVar RPEs'!F:F,'1.01b MultiActivityVar RPEs'!$B:$B,"="&amp;$B11)</f>
        <v>0</v>
      </c>
      <c r="W11" s="1191">
        <f>SUMIFS('1.01b MultiActivityVar RPEs'!G:G,'1.01b MultiActivityVar RPEs'!$B:$B,"="&amp;$B11)</f>
        <v>0</v>
      </c>
      <c r="X11" s="1191">
        <f t="shared" si="2"/>
        <v>0</v>
      </c>
      <c r="Y11" s="1303"/>
      <c r="Z11" s="1303"/>
      <c r="AA11" s="1304"/>
      <c r="AB11" s="1191">
        <f t="shared" si="3"/>
        <v>0</v>
      </c>
      <c r="AC11" s="1191">
        <f t="shared" si="4"/>
        <v>0</v>
      </c>
      <c r="AD11" s="1191">
        <f t="shared" si="5"/>
        <v>0</v>
      </c>
      <c r="AE11" s="1191">
        <f t="shared" si="6"/>
        <v>0</v>
      </c>
      <c r="AF11" s="1191">
        <f t="shared" si="7"/>
        <v>0</v>
      </c>
      <c r="AG11" s="1191">
        <f t="shared" si="8"/>
        <v>0</v>
      </c>
      <c r="AH11" s="1303"/>
      <c r="AI11" s="1191">
        <f>SUMIFS('1.01c MultiActivityVar No RPEs'!C:C,'1.01c MultiActivityVar No RPEs'!$B:$B,"="&amp;$B11)</f>
        <v>0</v>
      </c>
      <c r="AJ11" s="1191">
        <f>SUMIFS('1.01c MultiActivityVar No RPEs'!D:D,'1.01c MultiActivityVar No RPEs'!$B:$B,"="&amp;$B11)</f>
        <v>0</v>
      </c>
      <c r="AK11" s="1191">
        <f>SUMIFS('1.01c MultiActivityVar No RPEs'!E:E,'1.01c MultiActivityVar No RPEs'!$B:$B,"="&amp;$B11)</f>
        <v>0</v>
      </c>
      <c r="AL11" s="1191">
        <f>SUMIFS('1.01c MultiActivityVar No RPEs'!F:F,'1.01c MultiActivityVar No RPEs'!$B:$B,"="&amp;$B11)</f>
        <v>0</v>
      </c>
      <c r="AM11" s="1191">
        <f>SUMIFS('1.01c MultiActivityVar No RPEs'!G:G,'1.01c MultiActivityVar No RPEs'!$B:$B,"="&amp;$B11)</f>
        <v>0</v>
      </c>
      <c r="AN11" s="1191">
        <f t="shared" si="9"/>
        <v>0</v>
      </c>
      <c r="AO11" s="1303"/>
      <c r="AP11" s="1191">
        <f t="shared" si="12"/>
        <v>0</v>
      </c>
      <c r="AQ11" s="1191">
        <f t="shared" si="10"/>
        <v>0</v>
      </c>
      <c r="AR11" s="1191">
        <f t="shared" si="10"/>
        <v>0</v>
      </c>
      <c r="AS11" s="1191">
        <f t="shared" si="10"/>
        <v>0</v>
      </c>
      <c r="AT11" s="1191">
        <f t="shared" si="10"/>
        <v>0</v>
      </c>
      <c r="AU11" s="1191">
        <f t="shared" si="11"/>
        <v>0</v>
      </c>
    </row>
    <row r="12" spans="1:47" ht="14.5">
      <c r="A12" s="1187"/>
      <c r="B12" s="731" t="s">
        <v>1379</v>
      </c>
      <c r="C12" s="1178" t="s">
        <v>1368</v>
      </c>
      <c r="D12" s="1178" t="s">
        <v>185</v>
      </c>
      <c r="E12" s="705"/>
      <c r="F12" s="705"/>
      <c r="G12" s="705"/>
      <c r="H12" s="705"/>
      <c r="I12" s="705"/>
      <c r="J12" s="1191">
        <f t="shared" si="0"/>
        <v>0</v>
      </c>
      <c r="K12" s="1305"/>
      <c r="L12" s="1200"/>
      <c r="M12" s="1200"/>
      <c r="N12" s="1200"/>
      <c r="O12" s="1200"/>
      <c r="P12" s="1200"/>
      <c r="Q12" s="1191">
        <f t="shared" si="1"/>
        <v>0</v>
      </c>
      <c r="R12" s="1303"/>
      <c r="S12" s="1191">
        <f>SUMIFS('1.01b MultiActivityVar RPEs'!C:C,'1.01b MultiActivityVar RPEs'!$B:$B,"="&amp;$B12)</f>
        <v>0</v>
      </c>
      <c r="T12" s="1191">
        <f>SUMIFS('1.01b MultiActivityVar RPEs'!D:D,'1.01b MultiActivityVar RPEs'!$B:$B,"="&amp;$B12)</f>
        <v>0</v>
      </c>
      <c r="U12" s="1191">
        <f>SUMIFS('1.01b MultiActivityVar RPEs'!E:E,'1.01b MultiActivityVar RPEs'!$B:$B,"="&amp;$B12)</f>
        <v>0</v>
      </c>
      <c r="V12" s="1191">
        <f>SUMIFS('1.01b MultiActivityVar RPEs'!F:F,'1.01b MultiActivityVar RPEs'!$B:$B,"="&amp;$B12)</f>
        <v>0</v>
      </c>
      <c r="W12" s="1191">
        <f>SUMIFS('1.01b MultiActivityVar RPEs'!G:G,'1.01b MultiActivityVar RPEs'!$B:$B,"="&amp;$B12)</f>
        <v>0</v>
      </c>
      <c r="X12" s="1191">
        <f t="shared" si="2"/>
        <v>0</v>
      </c>
      <c r="Y12" s="1303"/>
      <c r="Z12" s="1303"/>
      <c r="AA12" s="1304"/>
      <c r="AB12" s="1191">
        <f t="shared" si="3"/>
        <v>0</v>
      </c>
      <c r="AC12" s="1191">
        <f t="shared" si="4"/>
        <v>0</v>
      </c>
      <c r="AD12" s="1191">
        <f t="shared" si="5"/>
        <v>0</v>
      </c>
      <c r="AE12" s="1191">
        <f t="shared" si="6"/>
        <v>0</v>
      </c>
      <c r="AF12" s="1191">
        <f t="shared" si="7"/>
        <v>0</v>
      </c>
      <c r="AG12" s="1191">
        <f t="shared" si="8"/>
        <v>0</v>
      </c>
      <c r="AH12" s="1303"/>
      <c r="AI12" s="1191">
        <f>SUMIFS('1.01c MultiActivityVar No RPEs'!C:C,'1.01c MultiActivityVar No RPEs'!$B:$B,"="&amp;$B12)</f>
        <v>0</v>
      </c>
      <c r="AJ12" s="1191">
        <f>SUMIFS('1.01c MultiActivityVar No RPEs'!D:D,'1.01c MultiActivityVar No RPEs'!$B:$B,"="&amp;$B12)</f>
        <v>0</v>
      </c>
      <c r="AK12" s="1191">
        <f>SUMIFS('1.01c MultiActivityVar No RPEs'!E:E,'1.01c MultiActivityVar No RPEs'!$B:$B,"="&amp;$B12)</f>
        <v>0</v>
      </c>
      <c r="AL12" s="1191">
        <f>SUMIFS('1.01c MultiActivityVar No RPEs'!F:F,'1.01c MultiActivityVar No RPEs'!$B:$B,"="&amp;$B12)</f>
        <v>0</v>
      </c>
      <c r="AM12" s="1191">
        <f>SUMIFS('1.01c MultiActivityVar No RPEs'!G:G,'1.01c MultiActivityVar No RPEs'!$B:$B,"="&amp;$B12)</f>
        <v>0</v>
      </c>
      <c r="AN12" s="1191">
        <f t="shared" si="9"/>
        <v>0</v>
      </c>
      <c r="AO12" s="1303"/>
      <c r="AP12" s="1191">
        <f t="shared" si="12"/>
        <v>0</v>
      </c>
      <c r="AQ12" s="1191">
        <f t="shared" si="10"/>
        <v>0</v>
      </c>
      <c r="AR12" s="1191">
        <f t="shared" si="10"/>
        <v>0</v>
      </c>
      <c r="AS12" s="1191">
        <f t="shared" si="10"/>
        <v>0</v>
      </c>
      <c r="AT12" s="1191">
        <f t="shared" si="10"/>
        <v>0</v>
      </c>
      <c r="AU12" s="1191">
        <f t="shared" si="11"/>
        <v>0</v>
      </c>
    </row>
    <row r="13" spans="1:47" ht="14.5">
      <c r="A13" s="1187"/>
      <c r="B13" s="731" t="s">
        <v>1380</v>
      </c>
      <c r="C13" s="1178" t="s">
        <v>1368</v>
      </c>
      <c r="D13" s="1178" t="s">
        <v>185</v>
      </c>
      <c r="E13" s="705"/>
      <c r="F13" s="705"/>
      <c r="G13" s="705"/>
      <c r="H13" s="705"/>
      <c r="I13" s="705"/>
      <c r="J13" s="1191">
        <f t="shared" si="0"/>
        <v>0</v>
      </c>
      <c r="K13" s="1305"/>
      <c r="L13" s="1200"/>
      <c r="M13" s="1200"/>
      <c r="N13" s="1200"/>
      <c r="O13" s="1200"/>
      <c r="P13" s="1200"/>
      <c r="Q13" s="1191">
        <f t="shared" si="1"/>
        <v>0</v>
      </c>
      <c r="R13" s="1303"/>
      <c r="S13" s="1191">
        <f>SUMIFS('1.01b MultiActivityVar RPEs'!C:C,'1.01b MultiActivityVar RPEs'!$B:$B,"="&amp;$B13)</f>
        <v>0</v>
      </c>
      <c r="T13" s="1191">
        <f>SUMIFS('1.01b MultiActivityVar RPEs'!D:D,'1.01b MultiActivityVar RPEs'!$B:$B,"="&amp;$B13)</f>
        <v>0</v>
      </c>
      <c r="U13" s="1191">
        <f>SUMIFS('1.01b MultiActivityVar RPEs'!E:E,'1.01b MultiActivityVar RPEs'!$B:$B,"="&amp;$B13)</f>
        <v>0</v>
      </c>
      <c r="V13" s="1191">
        <f>SUMIFS('1.01b MultiActivityVar RPEs'!F:F,'1.01b MultiActivityVar RPEs'!$B:$B,"="&amp;$B13)</f>
        <v>0</v>
      </c>
      <c r="W13" s="1191">
        <f>SUMIFS('1.01b MultiActivityVar RPEs'!G:G,'1.01b MultiActivityVar RPEs'!$B:$B,"="&amp;$B13)</f>
        <v>0</v>
      </c>
      <c r="X13" s="1191">
        <f t="shared" si="2"/>
        <v>0</v>
      </c>
      <c r="Y13" s="1303"/>
      <c r="Z13" s="1303"/>
      <c r="AA13" s="1304"/>
      <c r="AB13" s="1191">
        <f t="shared" si="3"/>
        <v>0</v>
      </c>
      <c r="AC13" s="1191">
        <f t="shared" si="4"/>
        <v>0</v>
      </c>
      <c r="AD13" s="1191">
        <f t="shared" si="5"/>
        <v>0</v>
      </c>
      <c r="AE13" s="1191">
        <f t="shared" si="6"/>
        <v>0</v>
      </c>
      <c r="AF13" s="1191">
        <f t="shared" si="7"/>
        <v>0</v>
      </c>
      <c r="AG13" s="1191">
        <f t="shared" si="8"/>
        <v>0</v>
      </c>
      <c r="AH13" s="1303"/>
      <c r="AI13" s="1191">
        <f>SUMIFS('1.01c MultiActivityVar No RPEs'!C:C,'1.01c MultiActivityVar No RPEs'!$B:$B,"="&amp;$B13)</f>
        <v>0</v>
      </c>
      <c r="AJ13" s="1191">
        <f>SUMIFS('1.01c MultiActivityVar No RPEs'!D:D,'1.01c MultiActivityVar No RPEs'!$B:$B,"="&amp;$B13)</f>
        <v>0</v>
      </c>
      <c r="AK13" s="1191">
        <f>SUMIFS('1.01c MultiActivityVar No RPEs'!E:E,'1.01c MultiActivityVar No RPEs'!$B:$B,"="&amp;$B13)</f>
        <v>0</v>
      </c>
      <c r="AL13" s="1191">
        <f>SUMIFS('1.01c MultiActivityVar No RPEs'!F:F,'1.01c MultiActivityVar No RPEs'!$B:$B,"="&amp;$B13)</f>
        <v>0</v>
      </c>
      <c r="AM13" s="1191">
        <f>SUMIFS('1.01c MultiActivityVar No RPEs'!G:G,'1.01c MultiActivityVar No RPEs'!$B:$B,"="&amp;$B13)</f>
        <v>0</v>
      </c>
      <c r="AN13" s="1191">
        <f t="shared" si="9"/>
        <v>0</v>
      </c>
      <c r="AO13" s="1303"/>
      <c r="AP13" s="1191">
        <f t="shared" si="12"/>
        <v>0</v>
      </c>
      <c r="AQ13" s="1191">
        <f t="shared" si="10"/>
        <v>0</v>
      </c>
      <c r="AR13" s="1191">
        <f t="shared" si="10"/>
        <v>0</v>
      </c>
      <c r="AS13" s="1191">
        <f t="shared" si="10"/>
        <v>0</v>
      </c>
      <c r="AT13" s="1191">
        <f t="shared" si="10"/>
        <v>0</v>
      </c>
      <c r="AU13" s="1191">
        <f t="shared" si="11"/>
        <v>0</v>
      </c>
    </row>
    <row r="14" spans="1:47" ht="14.5">
      <c r="A14" s="1187"/>
      <c r="B14" s="731" t="s">
        <v>1381</v>
      </c>
      <c r="C14" s="1178" t="s">
        <v>1368</v>
      </c>
      <c r="D14" s="1178" t="s">
        <v>185</v>
      </c>
      <c r="E14" s="705"/>
      <c r="F14" s="705"/>
      <c r="G14" s="705"/>
      <c r="H14" s="705"/>
      <c r="I14" s="705"/>
      <c r="J14" s="1191">
        <f t="shared" si="0"/>
        <v>0</v>
      </c>
      <c r="K14" s="1305"/>
      <c r="L14" s="1200"/>
      <c r="M14" s="1200"/>
      <c r="N14" s="1200"/>
      <c r="O14" s="1200"/>
      <c r="P14" s="1200"/>
      <c r="Q14" s="1191">
        <f t="shared" si="1"/>
        <v>0</v>
      </c>
      <c r="R14" s="1303"/>
      <c r="S14" s="1191">
        <f>SUMIFS('1.01b MultiActivityVar RPEs'!C:C,'1.01b MultiActivityVar RPEs'!$B:$B,"="&amp;$B14)</f>
        <v>0</v>
      </c>
      <c r="T14" s="1191">
        <f>SUMIFS('1.01b MultiActivityVar RPEs'!D:D,'1.01b MultiActivityVar RPEs'!$B:$B,"="&amp;$B14)</f>
        <v>0</v>
      </c>
      <c r="U14" s="1191">
        <f>SUMIFS('1.01b MultiActivityVar RPEs'!E:E,'1.01b MultiActivityVar RPEs'!$B:$B,"="&amp;$B14)</f>
        <v>0</v>
      </c>
      <c r="V14" s="1191">
        <f>SUMIFS('1.01b MultiActivityVar RPEs'!F:F,'1.01b MultiActivityVar RPEs'!$B:$B,"="&amp;$B14)</f>
        <v>0</v>
      </c>
      <c r="W14" s="1191">
        <f>SUMIFS('1.01b MultiActivityVar RPEs'!G:G,'1.01b MultiActivityVar RPEs'!$B:$B,"="&amp;$B14)</f>
        <v>0</v>
      </c>
      <c r="X14" s="1191">
        <f t="shared" si="2"/>
        <v>0</v>
      </c>
      <c r="Y14" s="1303"/>
      <c r="Z14" s="1303"/>
      <c r="AA14" s="1304"/>
      <c r="AB14" s="1191">
        <f t="shared" si="3"/>
        <v>0</v>
      </c>
      <c r="AC14" s="1191">
        <f t="shared" si="4"/>
        <v>0</v>
      </c>
      <c r="AD14" s="1191">
        <f t="shared" si="5"/>
        <v>0</v>
      </c>
      <c r="AE14" s="1191">
        <f t="shared" si="6"/>
        <v>0</v>
      </c>
      <c r="AF14" s="1191">
        <f t="shared" si="7"/>
        <v>0</v>
      </c>
      <c r="AG14" s="1191">
        <f t="shared" si="8"/>
        <v>0</v>
      </c>
      <c r="AH14" s="1303"/>
      <c r="AI14" s="1191">
        <f>SUMIFS('1.01c MultiActivityVar No RPEs'!C:C,'1.01c MultiActivityVar No RPEs'!$B:$B,"="&amp;$B14)</f>
        <v>0</v>
      </c>
      <c r="AJ14" s="1191">
        <f>SUMIFS('1.01c MultiActivityVar No RPEs'!D:D,'1.01c MultiActivityVar No RPEs'!$B:$B,"="&amp;$B14)</f>
        <v>0</v>
      </c>
      <c r="AK14" s="1191">
        <f>SUMIFS('1.01c MultiActivityVar No RPEs'!E:E,'1.01c MultiActivityVar No RPEs'!$B:$B,"="&amp;$B14)</f>
        <v>0</v>
      </c>
      <c r="AL14" s="1191">
        <f>SUMIFS('1.01c MultiActivityVar No RPEs'!F:F,'1.01c MultiActivityVar No RPEs'!$B:$B,"="&amp;$B14)</f>
        <v>0</v>
      </c>
      <c r="AM14" s="1191">
        <f>SUMIFS('1.01c MultiActivityVar No RPEs'!G:G,'1.01c MultiActivityVar No RPEs'!$B:$B,"="&amp;$B14)</f>
        <v>0</v>
      </c>
      <c r="AN14" s="1191">
        <f t="shared" si="9"/>
        <v>0</v>
      </c>
      <c r="AO14" s="1303"/>
      <c r="AP14" s="1191">
        <f t="shared" si="12"/>
        <v>0</v>
      </c>
      <c r="AQ14" s="1191">
        <f t="shared" si="10"/>
        <v>0</v>
      </c>
      <c r="AR14" s="1191">
        <f t="shared" si="10"/>
        <v>0</v>
      </c>
      <c r="AS14" s="1191">
        <f t="shared" si="10"/>
        <v>0</v>
      </c>
      <c r="AT14" s="1191">
        <f t="shared" si="10"/>
        <v>0</v>
      </c>
      <c r="AU14" s="1191">
        <f t="shared" si="11"/>
        <v>0</v>
      </c>
    </row>
    <row r="15" spans="1:47" ht="14.5">
      <c r="A15" s="1187"/>
      <c r="B15" s="731" t="s">
        <v>178</v>
      </c>
      <c r="C15" s="1178" t="s">
        <v>1368</v>
      </c>
      <c r="D15" s="1178" t="s">
        <v>185</v>
      </c>
      <c r="E15" s="705"/>
      <c r="F15" s="705"/>
      <c r="G15" s="705"/>
      <c r="H15" s="705"/>
      <c r="I15" s="705"/>
      <c r="J15" s="1191">
        <f t="shared" si="0"/>
        <v>0</v>
      </c>
      <c r="K15" s="1305"/>
      <c r="L15" s="1200"/>
      <c r="M15" s="1200"/>
      <c r="N15" s="1200"/>
      <c r="O15" s="1200"/>
      <c r="P15" s="1200"/>
      <c r="Q15" s="1191">
        <f t="shared" si="1"/>
        <v>0</v>
      </c>
      <c r="R15" s="1303"/>
      <c r="S15" s="1191">
        <f>SUMIFS('1.01b MultiActivityVar RPEs'!C:C,'1.01b MultiActivityVar RPEs'!$B:$B,"="&amp;$B15)</f>
        <v>0</v>
      </c>
      <c r="T15" s="1191">
        <f>SUMIFS('1.01b MultiActivityVar RPEs'!D:D,'1.01b MultiActivityVar RPEs'!$B:$B,"="&amp;$B15)</f>
        <v>0</v>
      </c>
      <c r="U15" s="1191">
        <f>SUMIFS('1.01b MultiActivityVar RPEs'!E:E,'1.01b MultiActivityVar RPEs'!$B:$B,"="&amp;$B15)</f>
        <v>0</v>
      </c>
      <c r="V15" s="1191">
        <f>SUMIFS('1.01b MultiActivityVar RPEs'!F:F,'1.01b MultiActivityVar RPEs'!$B:$B,"="&amp;$B15)</f>
        <v>0</v>
      </c>
      <c r="W15" s="1191">
        <f>SUMIFS('1.01b MultiActivityVar RPEs'!G:G,'1.01b MultiActivityVar RPEs'!$B:$B,"="&amp;$B15)</f>
        <v>0</v>
      </c>
      <c r="X15" s="1191">
        <f t="shared" si="2"/>
        <v>0</v>
      </c>
      <c r="Y15" s="1303"/>
      <c r="Z15" s="1303"/>
      <c r="AA15" s="1304"/>
      <c r="AB15" s="1191">
        <f t="shared" si="3"/>
        <v>0</v>
      </c>
      <c r="AC15" s="1191">
        <f t="shared" si="4"/>
        <v>0</v>
      </c>
      <c r="AD15" s="1191">
        <f t="shared" si="5"/>
        <v>0</v>
      </c>
      <c r="AE15" s="1191">
        <f t="shared" si="6"/>
        <v>0</v>
      </c>
      <c r="AF15" s="1191">
        <f t="shared" si="7"/>
        <v>0</v>
      </c>
      <c r="AG15" s="1191">
        <f t="shared" si="8"/>
        <v>0</v>
      </c>
      <c r="AH15" s="1303"/>
      <c r="AI15" s="1191">
        <f>SUMIFS('1.01c MultiActivityVar No RPEs'!C:C,'1.01c MultiActivityVar No RPEs'!$B:$B,"="&amp;$B15)</f>
        <v>0</v>
      </c>
      <c r="AJ15" s="1191">
        <f>SUMIFS('1.01c MultiActivityVar No RPEs'!D:D,'1.01c MultiActivityVar No RPEs'!$B:$B,"="&amp;$B15)</f>
        <v>0</v>
      </c>
      <c r="AK15" s="1191">
        <f>SUMIFS('1.01c MultiActivityVar No RPEs'!E:E,'1.01c MultiActivityVar No RPEs'!$B:$B,"="&amp;$B15)</f>
        <v>0</v>
      </c>
      <c r="AL15" s="1191">
        <f>SUMIFS('1.01c MultiActivityVar No RPEs'!F:F,'1.01c MultiActivityVar No RPEs'!$B:$B,"="&amp;$B15)</f>
        <v>0</v>
      </c>
      <c r="AM15" s="1191">
        <f>SUMIFS('1.01c MultiActivityVar No RPEs'!G:G,'1.01c MultiActivityVar No RPEs'!$B:$B,"="&amp;$B15)</f>
        <v>0</v>
      </c>
      <c r="AN15" s="1191">
        <f t="shared" si="9"/>
        <v>0</v>
      </c>
      <c r="AO15" s="1303"/>
      <c r="AP15" s="1191">
        <f t="shared" si="12"/>
        <v>0</v>
      </c>
      <c r="AQ15" s="1191">
        <f t="shared" si="10"/>
        <v>0</v>
      </c>
      <c r="AR15" s="1191">
        <f t="shared" si="10"/>
        <v>0</v>
      </c>
      <c r="AS15" s="1191">
        <f t="shared" si="10"/>
        <v>0</v>
      </c>
      <c r="AT15" s="1191">
        <f t="shared" si="10"/>
        <v>0</v>
      </c>
      <c r="AU15" s="1191">
        <f t="shared" si="11"/>
        <v>0</v>
      </c>
    </row>
    <row r="16" spans="1:47" ht="14.5">
      <c r="A16" s="1188"/>
      <c r="B16" s="731" t="s">
        <v>1436</v>
      </c>
      <c r="C16" s="1178" t="s">
        <v>1368</v>
      </c>
      <c r="D16" s="1178" t="s">
        <v>185</v>
      </c>
      <c r="E16" s="705"/>
      <c r="F16" s="705"/>
      <c r="G16" s="705"/>
      <c r="H16" s="705"/>
      <c r="I16" s="705"/>
      <c r="J16" s="1191">
        <f t="shared" si="0"/>
        <v>0</v>
      </c>
      <c r="K16" s="1305"/>
      <c r="L16" s="1200"/>
      <c r="M16" s="1200"/>
      <c r="N16" s="1200"/>
      <c r="O16" s="1200"/>
      <c r="P16" s="1200"/>
      <c r="Q16" s="1191">
        <f t="shared" si="1"/>
        <v>0</v>
      </c>
      <c r="R16" s="1303"/>
      <c r="S16" s="1191">
        <f>SUMIFS('1.01b MultiActivityVar RPEs'!C:C,'1.01b MultiActivityVar RPEs'!$B:$B,"="&amp;$B16)</f>
        <v>0</v>
      </c>
      <c r="T16" s="1191">
        <f>SUMIFS('1.01b MultiActivityVar RPEs'!D:D,'1.01b MultiActivityVar RPEs'!$B:$B,"="&amp;$B16)</f>
        <v>0</v>
      </c>
      <c r="U16" s="1191">
        <f>SUMIFS('1.01b MultiActivityVar RPEs'!E:E,'1.01b MultiActivityVar RPEs'!$B:$B,"="&amp;$B16)</f>
        <v>0</v>
      </c>
      <c r="V16" s="1191">
        <f>SUMIFS('1.01b MultiActivityVar RPEs'!F:F,'1.01b MultiActivityVar RPEs'!$B:$B,"="&amp;$B16)</f>
        <v>0</v>
      </c>
      <c r="W16" s="1191">
        <f>SUMIFS('1.01b MultiActivityVar RPEs'!G:G,'1.01b MultiActivityVar RPEs'!$B:$B,"="&amp;$B16)</f>
        <v>0</v>
      </c>
      <c r="X16" s="1191">
        <f t="shared" si="2"/>
        <v>0</v>
      </c>
      <c r="Y16" s="1303"/>
      <c r="Z16" s="1303"/>
      <c r="AA16" s="1304"/>
      <c r="AB16" s="1191">
        <f t="shared" si="3"/>
        <v>0</v>
      </c>
      <c r="AC16" s="1191">
        <f t="shared" si="4"/>
        <v>0</v>
      </c>
      <c r="AD16" s="1191">
        <f t="shared" si="5"/>
        <v>0</v>
      </c>
      <c r="AE16" s="1191">
        <f t="shared" si="6"/>
        <v>0</v>
      </c>
      <c r="AF16" s="1191">
        <f t="shared" si="7"/>
        <v>0</v>
      </c>
      <c r="AG16" s="1191">
        <f t="shared" si="8"/>
        <v>0</v>
      </c>
      <c r="AH16" s="1303"/>
      <c r="AI16" s="1191">
        <f>SUMIFS('1.01c MultiActivityVar No RPEs'!C:C,'1.01c MultiActivityVar No RPEs'!$B:$B,"="&amp;$B16)</f>
        <v>0</v>
      </c>
      <c r="AJ16" s="1191">
        <f>SUMIFS('1.01c MultiActivityVar No RPEs'!D:D,'1.01c MultiActivityVar No RPEs'!$B:$B,"="&amp;$B16)</f>
        <v>0</v>
      </c>
      <c r="AK16" s="1191">
        <f>SUMIFS('1.01c MultiActivityVar No RPEs'!E:E,'1.01c MultiActivityVar No RPEs'!$B:$B,"="&amp;$B16)</f>
        <v>0</v>
      </c>
      <c r="AL16" s="1191">
        <f>SUMIFS('1.01c MultiActivityVar No RPEs'!F:F,'1.01c MultiActivityVar No RPEs'!$B:$B,"="&amp;$B16)</f>
        <v>0</v>
      </c>
      <c r="AM16" s="1191">
        <f>SUMIFS('1.01c MultiActivityVar No RPEs'!G:G,'1.01c MultiActivityVar No RPEs'!$B:$B,"="&amp;$B16)</f>
        <v>0</v>
      </c>
      <c r="AN16" s="1191">
        <f t="shared" si="9"/>
        <v>0</v>
      </c>
      <c r="AO16" s="1303"/>
      <c r="AP16" s="1191">
        <f t="shared" si="12"/>
        <v>0</v>
      </c>
      <c r="AQ16" s="1191">
        <f t="shared" si="10"/>
        <v>0</v>
      </c>
      <c r="AR16" s="1191">
        <f t="shared" si="10"/>
        <v>0</v>
      </c>
      <c r="AS16" s="1191">
        <f t="shared" si="10"/>
        <v>0</v>
      </c>
      <c r="AT16" s="1191">
        <f t="shared" si="10"/>
        <v>0</v>
      </c>
      <c r="AU16" s="1191">
        <f t="shared" si="11"/>
        <v>0</v>
      </c>
    </row>
    <row r="17" spans="1:47" ht="14.5">
      <c r="A17" s="1186" t="s">
        <v>72</v>
      </c>
      <c r="B17" s="731" t="s">
        <v>1437</v>
      </c>
      <c r="C17" s="1178" t="s">
        <v>1368</v>
      </c>
      <c r="D17" s="1178" t="s">
        <v>185</v>
      </c>
      <c r="E17" s="705"/>
      <c r="F17" s="705"/>
      <c r="G17" s="705"/>
      <c r="H17" s="705"/>
      <c r="I17" s="705"/>
      <c r="J17" s="1191">
        <f t="shared" si="0"/>
        <v>0</v>
      </c>
      <c r="K17" s="1305"/>
      <c r="L17" s="1200"/>
      <c r="M17" s="1200"/>
      <c r="N17" s="1200"/>
      <c r="O17" s="1200"/>
      <c r="P17" s="1200"/>
      <c r="Q17" s="1191">
        <f t="shared" si="1"/>
        <v>0</v>
      </c>
      <c r="R17" s="1303"/>
      <c r="S17" s="1191">
        <f>SUMIFS('1.01b MultiActivityVar RPEs'!C:C,'1.01b MultiActivityVar RPEs'!$B:$B,"="&amp;$B17)</f>
        <v>0</v>
      </c>
      <c r="T17" s="1191">
        <f>SUMIFS('1.01b MultiActivityVar RPEs'!D:D,'1.01b MultiActivityVar RPEs'!$B:$B,"="&amp;$B17)</f>
        <v>0</v>
      </c>
      <c r="U17" s="1191">
        <f>SUMIFS('1.01b MultiActivityVar RPEs'!E:E,'1.01b MultiActivityVar RPEs'!$B:$B,"="&amp;$B17)</f>
        <v>0</v>
      </c>
      <c r="V17" s="1191">
        <f>SUMIFS('1.01b MultiActivityVar RPEs'!F:F,'1.01b MultiActivityVar RPEs'!$B:$B,"="&amp;$B17)</f>
        <v>0</v>
      </c>
      <c r="W17" s="1191">
        <f>SUMIFS('1.01b MultiActivityVar RPEs'!G:G,'1.01b MultiActivityVar RPEs'!$B:$B,"="&amp;$B17)</f>
        <v>0</v>
      </c>
      <c r="X17" s="1191">
        <f t="shared" si="2"/>
        <v>0</v>
      </c>
      <c r="Y17" s="1303"/>
      <c r="Z17" s="1303"/>
      <c r="AA17" s="1304"/>
      <c r="AB17" s="1191">
        <f t="shared" si="3"/>
        <v>0</v>
      </c>
      <c r="AC17" s="1191">
        <f t="shared" si="4"/>
        <v>0</v>
      </c>
      <c r="AD17" s="1191">
        <f t="shared" si="5"/>
        <v>0</v>
      </c>
      <c r="AE17" s="1191">
        <f t="shared" si="6"/>
        <v>0</v>
      </c>
      <c r="AF17" s="1191">
        <f t="shared" si="7"/>
        <v>0</v>
      </c>
      <c r="AG17" s="1191">
        <f t="shared" si="8"/>
        <v>0</v>
      </c>
      <c r="AH17" s="1303"/>
      <c r="AI17" s="1191">
        <f>SUMIFS('1.01c MultiActivityVar No RPEs'!C:C,'1.01c MultiActivityVar No RPEs'!$B:$B,"="&amp;$B17)</f>
        <v>0</v>
      </c>
      <c r="AJ17" s="1191">
        <f>SUMIFS('1.01c MultiActivityVar No RPEs'!D:D,'1.01c MultiActivityVar No RPEs'!$B:$B,"="&amp;$B17)</f>
        <v>0</v>
      </c>
      <c r="AK17" s="1191">
        <f>SUMIFS('1.01c MultiActivityVar No RPEs'!E:E,'1.01c MultiActivityVar No RPEs'!$B:$B,"="&amp;$B17)</f>
        <v>0</v>
      </c>
      <c r="AL17" s="1191">
        <f>SUMIFS('1.01c MultiActivityVar No RPEs'!F:F,'1.01c MultiActivityVar No RPEs'!$B:$B,"="&amp;$B17)</f>
        <v>0</v>
      </c>
      <c r="AM17" s="1191">
        <f>SUMIFS('1.01c MultiActivityVar No RPEs'!G:G,'1.01c MultiActivityVar No RPEs'!$B:$B,"="&amp;$B17)</f>
        <v>0</v>
      </c>
      <c r="AN17" s="1191">
        <f t="shared" si="9"/>
        <v>0</v>
      </c>
      <c r="AO17" s="1303"/>
      <c r="AP17" s="1191">
        <f t="shared" si="12"/>
        <v>0</v>
      </c>
      <c r="AQ17" s="1191">
        <f t="shared" si="10"/>
        <v>0</v>
      </c>
      <c r="AR17" s="1191">
        <f t="shared" si="10"/>
        <v>0</v>
      </c>
      <c r="AS17" s="1191">
        <f t="shared" si="10"/>
        <v>0</v>
      </c>
      <c r="AT17" s="1191">
        <f t="shared" si="10"/>
        <v>0</v>
      </c>
      <c r="AU17" s="1191">
        <f t="shared" si="11"/>
        <v>0</v>
      </c>
    </row>
    <row r="18" spans="1:47" ht="14.5">
      <c r="A18" s="1187"/>
      <c r="B18" s="731" t="s">
        <v>1438</v>
      </c>
      <c r="C18" s="1178" t="s">
        <v>1368</v>
      </c>
      <c r="D18" s="1178" t="s">
        <v>185</v>
      </c>
      <c r="E18" s="705"/>
      <c r="F18" s="705"/>
      <c r="G18" s="705"/>
      <c r="H18" s="705"/>
      <c r="I18" s="705"/>
      <c r="J18" s="1191">
        <f t="shared" si="0"/>
        <v>0</v>
      </c>
      <c r="K18" s="1305"/>
      <c r="L18" s="1200">
        <f>E70</f>
        <v>0</v>
      </c>
      <c r="M18" s="1200">
        <f t="shared" ref="M18:P18" si="13">F70</f>
        <v>0</v>
      </c>
      <c r="N18" s="1200">
        <f t="shared" si="13"/>
        <v>0</v>
      </c>
      <c r="O18" s="1200">
        <f t="shared" si="13"/>
        <v>0</v>
      </c>
      <c r="P18" s="1200">
        <f t="shared" si="13"/>
        <v>0</v>
      </c>
      <c r="Q18" s="1191">
        <f t="shared" si="1"/>
        <v>0</v>
      </c>
      <c r="R18" s="1303" t="s">
        <v>1439</v>
      </c>
      <c r="S18" s="1191">
        <f>SUMIFS('1.01b MultiActivityVar RPEs'!C:C,'1.01b MultiActivityVar RPEs'!$B:$B,"="&amp;$B18)</f>
        <v>0</v>
      </c>
      <c r="T18" s="1191">
        <f>SUMIFS('1.01b MultiActivityVar RPEs'!D:D,'1.01b MultiActivityVar RPEs'!$B:$B,"="&amp;$B18)</f>
        <v>0</v>
      </c>
      <c r="U18" s="1191">
        <f>SUMIFS('1.01b MultiActivityVar RPEs'!E:E,'1.01b MultiActivityVar RPEs'!$B:$B,"="&amp;$B18)</f>
        <v>0</v>
      </c>
      <c r="V18" s="1191">
        <f>SUMIFS('1.01b MultiActivityVar RPEs'!F:F,'1.01b MultiActivityVar RPEs'!$B:$B,"="&amp;$B18)</f>
        <v>0</v>
      </c>
      <c r="W18" s="1191">
        <f>SUMIFS('1.01b MultiActivityVar RPEs'!G:G,'1.01b MultiActivityVar RPEs'!$B:$B,"="&amp;$B18)</f>
        <v>0</v>
      </c>
      <c r="X18" s="1191">
        <f t="shared" si="2"/>
        <v>0</v>
      </c>
      <c r="Y18" s="1303"/>
      <c r="Z18" s="1303"/>
      <c r="AA18" s="1304"/>
      <c r="AB18" s="1191">
        <f t="shared" si="3"/>
        <v>0</v>
      </c>
      <c r="AC18" s="1191">
        <f t="shared" si="4"/>
        <v>0</v>
      </c>
      <c r="AD18" s="1191">
        <f t="shared" si="5"/>
        <v>0</v>
      </c>
      <c r="AE18" s="1191">
        <f t="shared" si="6"/>
        <v>0</v>
      </c>
      <c r="AF18" s="1191">
        <f t="shared" si="7"/>
        <v>0</v>
      </c>
      <c r="AG18" s="1191">
        <f t="shared" si="8"/>
        <v>0</v>
      </c>
      <c r="AH18" s="1303"/>
      <c r="AI18" s="1191">
        <f>SUMIFS('1.01c MultiActivityVar No RPEs'!C:C,'1.01c MultiActivityVar No RPEs'!$B:$B,"="&amp;$B18)</f>
        <v>0</v>
      </c>
      <c r="AJ18" s="1191">
        <f>SUMIFS('1.01c MultiActivityVar No RPEs'!D:D,'1.01c MultiActivityVar No RPEs'!$B:$B,"="&amp;$B18)</f>
        <v>0</v>
      </c>
      <c r="AK18" s="1191">
        <f>SUMIFS('1.01c MultiActivityVar No RPEs'!E:E,'1.01c MultiActivityVar No RPEs'!$B:$B,"="&amp;$B18)</f>
        <v>0</v>
      </c>
      <c r="AL18" s="1191">
        <f>SUMIFS('1.01c MultiActivityVar No RPEs'!F:F,'1.01c MultiActivityVar No RPEs'!$B:$B,"="&amp;$B18)</f>
        <v>0</v>
      </c>
      <c r="AM18" s="1191">
        <f>SUMIFS('1.01c MultiActivityVar No RPEs'!G:G,'1.01c MultiActivityVar No RPEs'!$B:$B,"="&amp;$B18)</f>
        <v>0</v>
      </c>
      <c r="AN18" s="1191">
        <f t="shared" si="9"/>
        <v>0</v>
      </c>
      <c r="AO18" s="1303"/>
      <c r="AP18" s="1191">
        <f t="shared" si="12"/>
        <v>0</v>
      </c>
      <c r="AQ18" s="1191">
        <f t="shared" si="10"/>
        <v>0</v>
      </c>
      <c r="AR18" s="1191">
        <f t="shared" si="10"/>
        <v>0</v>
      </c>
      <c r="AS18" s="1191">
        <f t="shared" si="10"/>
        <v>0</v>
      </c>
      <c r="AT18" s="1191">
        <f t="shared" si="10"/>
        <v>0</v>
      </c>
      <c r="AU18" s="1191">
        <f t="shared" si="11"/>
        <v>0</v>
      </c>
    </row>
    <row r="19" spans="1:47" ht="14.5">
      <c r="A19" s="1187"/>
      <c r="B19" s="731" t="s">
        <v>1440</v>
      </c>
      <c r="C19" s="1178" t="s">
        <v>1368</v>
      </c>
      <c r="D19" s="1178" t="s">
        <v>185</v>
      </c>
      <c r="E19" s="705"/>
      <c r="F19" s="705"/>
      <c r="G19" s="705"/>
      <c r="H19" s="705"/>
      <c r="I19" s="705"/>
      <c r="J19" s="1191">
        <f t="shared" si="0"/>
        <v>0</v>
      </c>
      <c r="K19" s="1305"/>
      <c r="L19" s="1200"/>
      <c r="M19" s="1200"/>
      <c r="N19" s="1200"/>
      <c r="O19" s="1200"/>
      <c r="P19" s="1200"/>
      <c r="Q19" s="1191">
        <f t="shared" si="1"/>
        <v>0</v>
      </c>
      <c r="R19" s="1303"/>
      <c r="S19" s="1191">
        <f>SUMIFS('1.01b MultiActivityVar RPEs'!C:C,'1.01b MultiActivityVar RPEs'!$B:$B,"="&amp;$B19)</f>
        <v>0</v>
      </c>
      <c r="T19" s="1191">
        <f>SUMIFS('1.01b MultiActivityVar RPEs'!D:D,'1.01b MultiActivityVar RPEs'!$B:$B,"="&amp;$B19)</f>
        <v>0</v>
      </c>
      <c r="U19" s="1191">
        <f>SUMIFS('1.01b MultiActivityVar RPEs'!E:E,'1.01b MultiActivityVar RPEs'!$B:$B,"="&amp;$B19)</f>
        <v>0</v>
      </c>
      <c r="V19" s="1191">
        <f>SUMIFS('1.01b MultiActivityVar RPEs'!F:F,'1.01b MultiActivityVar RPEs'!$B:$B,"="&amp;$B19)</f>
        <v>0</v>
      </c>
      <c r="W19" s="1191">
        <f>SUMIFS('1.01b MultiActivityVar RPEs'!G:G,'1.01b MultiActivityVar RPEs'!$B:$B,"="&amp;$B19)</f>
        <v>0</v>
      </c>
      <c r="X19" s="1191">
        <f t="shared" si="2"/>
        <v>0</v>
      </c>
      <c r="Y19" s="1303"/>
      <c r="Z19" s="1303"/>
      <c r="AA19" s="1304"/>
      <c r="AB19" s="1191">
        <f t="shared" si="3"/>
        <v>0</v>
      </c>
      <c r="AC19" s="1191">
        <f t="shared" si="4"/>
        <v>0</v>
      </c>
      <c r="AD19" s="1191">
        <f t="shared" si="5"/>
        <v>0</v>
      </c>
      <c r="AE19" s="1191">
        <f t="shared" si="6"/>
        <v>0</v>
      </c>
      <c r="AF19" s="1191">
        <f t="shared" si="7"/>
        <v>0</v>
      </c>
      <c r="AG19" s="1191">
        <f t="shared" si="8"/>
        <v>0</v>
      </c>
      <c r="AH19" s="1303"/>
      <c r="AI19" s="1191">
        <f>SUMIFS('1.01c MultiActivityVar No RPEs'!C:C,'1.01c MultiActivityVar No RPEs'!$B:$B,"="&amp;$B19)</f>
        <v>0</v>
      </c>
      <c r="AJ19" s="1191">
        <f>SUMIFS('1.01c MultiActivityVar No RPEs'!D:D,'1.01c MultiActivityVar No RPEs'!$B:$B,"="&amp;$B19)</f>
        <v>0</v>
      </c>
      <c r="AK19" s="1191">
        <f>SUMIFS('1.01c MultiActivityVar No RPEs'!E:E,'1.01c MultiActivityVar No RPEs'!$B:$B,"="&amp;$B19)</f>
        <v>0</v>
      </c>
      <c r="AL19" s="1191">
        <f>SUMIFS('1.01c MultiActivityVar No RPEs'!F:F,'1.01c MultiActivityVar No RPEs'!$B:$B,"="&amp;$B19)</f>
        <v>0</v>
      </c>
      <c r="AM19" s="1191">
        <f>SUMIFS('1.01c MultiActivityVar No RPEs'!G:G,'1.01c MultiActivityVar No RPEs'!$B:$B,"="&amp;$B19)</f>
        <v>0</v>
      </c>
      <c r="AN19" s="1191">
        <f t="shared" si="9"/>
        <v>0</v>
      </c>
      <c r="AO19" s="1303"/>
      <c r="AP19" s="1191">
        <f t="shared" si="12"/>
        <v>0</v>
      </c>
      <c r="AQ19" s="1191">
        <f t="shared" si="10"/>
        <v>0</v>
      </c>
      <c r="AR19" s="1191">
        <f t="shared" si="10"/>
        <v>0</v>
      </c>
      <c r="AS19" s="1191">
        <f t="shared" si="10"/>
        <v>0</v>
      </c>
      <c r="AT19" s="1191">
        <f t="shared" si="10"/>
        <v>0</v>
      </c>
      <c r="AU19" s="1191">
        <f t="shared" si="11"/>
        <v>0</v>
      </c>
    </row>
    <row r="20" spans="1:47" ht="14.5">
      <c r="A20" s="1187"/>
      <c r="B20" s="731" t="s">
        <v>1441</v>
      </c>
      <c r="C20" s="1178" t="s">
        <v>1368</v>
      </c>
      <c r="D20" s="1178" t="s">
        <v>185</v>
      </c>
      <c r="E20" s="705"/>
      <c r="F20" s="705"/>
      <c r="G20" s="705"/>
      <c r="H20" s="705"/>
      <c r="I20" s="705"/>
      <c r="J20" s="1191">
        <f t="shared" si="0"/>
        <v>0</v>
      </c>
      <c r="K20" s="1305"/>
      <c r="L20" s="1200"/>
      <c r="M20" s="1200"/>
      <c r="N20" s="1200"/>
      <c r="O20" s="1200"/>
      <c r="P20" s="1200"/>
      <c r="Q20" s="1191">
        <f t="shared" si="1"/>
        <v>0</v>
      </c>
      <c r="R20" s="1303"/>
      <c r="S20" s="1191">
        <f>SUMIFS('1.01b MultiActivityVar RPEs'!C:C,'1.01b MultiActivityVar RPEs'!$B:$B,"="&amp;$B20)</f>
        <v>0</v>
      </c>
      <c r="T20" s="1191">
        <f>SUMIFS('1.01b MultiActivityVar RPEs'!D:D,'1.01b MultiActivityVar RPEs'!$B:$B,"="&amp;$B20)</f>
        <v>0</v>
      </c>
      <c r="U20" s="1191">
        <f>SUMIFS('1.01b MultiActivityVar RPEs'!E:E,'1.01b MultiActivityVar RPEs'!$B:$B,"="&amp;$B20)</f>
        <v>0</v>
      </c>
      <c r="V20" s="1191">
        <f>SUMIFS('1.01b MultiActivityVar RPEs'!F:F,'1.01b MultiActivityVar RPEs'!$B:$B,"="&amp;$B20)</f>
        <v>0</v>
      </c>
      <c r="W20" s="1191">
        <f>SUMIFS('1.01b MultiActivityVar RPEs'!G:G,'1.01b MultiActivityVar RPEs'!$B:$B,"="&amp;$B20)</f>
        <v>0</v>
      </c>
      <c r="X20" s="1191">
        <f t="shared" si="2"/>
        <v>0</v>
      </c>
      <c r="Y20" s="1303"/>
      <c r="Z20" s="1303"/>
      <c r="AA20" s="1304"/>
      <c r="AB20" s="1191">
        <f t="shared" si="3"/>
        <v>0</v>
      </c>
      <c r="AC20" s="1191">
        <f t="shared" si="4"/>
        <v>0</v>
      </c>
      <c r="AD20" s="1191">
        <f t="shared" si="5"/>
        <v>0</v>
      </c>
      <c r="AE20" s="1191">
        <f t="shared" si="6"/>
        <v>0</v>
      </c>
      <c r="AF20" s="1191">
        <f t="shared" si="7"/>
        <v>0</v>
      </c>
      <c r="AG20" s="1191">
        <f t="shared" si="8"/>
        <v>0</v>
      </c>
      <c r="AH20" s="1303"/>
      <c r="AI20" s="1191">
        <f>SUMIFS('1.01c MultiActivityVar No RPEs'!C:C,'1.01c MultiActivityVar No RPEs'!$B:$B,"="&amp;$B20)</f>
        <v>0</v>
      </c>
      <c r="AJ20" s="1191">
        <f>SUMIFS('1.01c MultiActivityVar No RPEs'!D:D,'1.01c MultiActivityVar No RPEs'!$B:$B,"="&amp;$B20)</f>
        <v>0</v>
      </c>
      <c r="AK20" s="1191">
        <f>SUMIFS('1.01c MultiActivityVar No RPEs'!E:E,'1.01c MultiActivityVar No RPEs'!$B:$B,"="&amp;$B20)</f>
        <v>0</v>
      </c>
      <c r="AL20" s="1191">
        <f>SUMIFS('1.01c MultiActivityVar No RPEs'!F:F,'1.01c MultiActivityVar No RPEs'!$B:$B,"="&amp;$B20)</f>
        <v>0</v>
      </c>
      <c r="AM20" s="1191">
        <f>SUMIFS('1.01c MultiActivityVar No RPEs'!G:G,'1.01c MultiActivityVar No RPEs'!$B:$B,"="&amp;$B20)</f>
        <v>0</v>
      </c>
      <c r="AN20" s="1191">
        <f t="shared" si="9"/>
        <v>0</v>
      </c>
      <c r="AO20" s="1303"/>
      <c r="AP20" s="1191">
        <f t="shared" si="12"/>
        <v>0</v>
      </c>
      <c r="AQ20" s="1191">
        <f t="shared" si="10"/>
        <v>0</v>
      </c>
      <c r="AR20" s="1191">
        <f t="shared" si="10"/>
        <v>0</v>
      </c>
      <c r="AS20" s="1191">
        <f t="shared" si="10"/>
        <v>0</v>
      </c>
      <c r="AT20" s="1191">
        <f t="shared" si="10"/>
        <v>0</v>
      </c>
      <c r="AU20" s="1191">
        <f t="shared" si="11"/>
        <v>0</v>
      </c>
    </row>
    <row r="21" spans="1:47" ht="14.5">
      <c r="A21" s="1187"/>
      <c r="B21" s="731" t="s">
        <v>1442</v>
      </c>
      <c r="C21" s="1178" t="s">
        <v>1368</v>
      </c>
      <c r="D21" s="1178" t="s">
        <v>185</v>
      </c>
      <c r="E21" s="705"/>
      <c r="F21" s="705"/>
      <c r="G21" s="705"/>
      <c r="H21" s="705"/>
      <c r="I21" s="705"/>
      <c r="J21" s="1191">
        <f t="shared" si="0"/>
        <v>0</v>
      </c>
      <c r="K21" s="1305"/>
      <c r="L21" s="1200"/>
      <c r="M21" s="1200"/>
      <c r="N21" s="1200"/>
      <c r="O21" s="1200"/>
      <c r="P21" s="1200"/>
      <c r="Q21" s="1191">
        <f t="shared" si="1"/>
        <v>0</v>
      </c>
      <c r="R21" s="1303"/>
      <c r="S21" s="1191">
        <f>SUMIFS('1.01b MultiActivityVar RPEs'!C:C,'1.01b MultiActivityVar RPEs'!$B:$B,"="&amp;$B21)</f>
        <v>0</v>
      </c>
      <c r="T21" s="1191">
        <f>SUMIFS('1.01b MultiActivityVar RPEs'!D:D,'1.01b MultiActivityVar RPEs'!$B:$B,"="&amp;$B21)</f>
        <v>0</v>
      </c>
      <c r="U21" s="1191">
        <f>SUMIFS('1.01b MultiActivityVar RPEs'!E:E,'1.01b MultiActivityVar RPEs'!$B:$B,"="&amp;$B21)</f>
        <v>0</v>
      </c>
      <c r="V21" s="1191">
        <f>SUMIFS('1.01b MultiActivityVar RPEs'!F:F,'1.01b MultiActivityVar RPEs'!$B:$B,"="&amp;$B21)</f>
        <v>0</v>
      </c>
      <c r="W21" s="1191">
        <f>SUMIFS('1.01b MultiActivityVar RPEs'!G:G,'1.01b MultiActivityVar RPEs'!$B:$B,"="&amp;$B21)</f>
        <v>0</v>
      </c>
      <c r="X21" s="1191">
        <f t="shared" si="2"/>
        <v>0</v>
      </c>
      <c r="Y21" s="1303"/>
      <c r="Z21" s="1303"/>
      <c r="AA21" s="1304"/>
      <c r="AB21" s="1191">
        <f t="shared" si="3"/>
        <v>0</v>
      </c>
      <c r="AC21" s="1191">
        <f t="shared" si="4"/>
        <v>0</v>
      </c>
      <c r="AD21" s="1191">
        <f t="shared" si="5"/>
        <v>0</v>
      </c>
      <c r="AE21" s="1191">
        <f t="shared" si="6"/>
        <v>0</v>
      </c>
      <c r="AF21" s="1191">
        <f t="shared" si="7"/>
        <v>0</v>
      </c>
      <c r="AG21" s="1191">
        <f t="shared" si="8"/>
        <v>0</v>
      </c>
      <c r="AH21" s="1303"/>
      <c r="AI21" s="1191">
        <f>SUMIFS('1.01c MultiActivityVar No RPEs'!C:C,'1.01c MultiActivityVar No RPEs'!$B:$B,"="&amp;$B21)</f>
        <v>0</v>
      </c>
      <c r="AJ21" s="1191">
        <f>SUMIFS('1.01c MultiActivityVar No RPEs'!D:D,'1.01c MultiActivityVar No RPEs'!$B:$B,"="&amp;$B21)</f>
        <v>0</v>
      </c>
      <c r="AK21" s="1191">
        <f>SUMIFS('1.01c MultiActivityVar No RPEs'!E:E,'1.01c MultiActivityVar No RPEs'!$B:$B,"="&amp;$B21)</f>
        <v>0</v>
      </c>
      <c r="AL21" s="1191">
        <f>SUMIFS('1.01c MultiActivityVar No RPEs'!F:F,'1.01c MultiActivityVar No RPEs'!$B:$B,"="&amp;$B21)</f>
        <v>0</v>
      </c>
      <c r="AM21" s="1191">
        <f>SUMIFS('1.01c MultiActivityVar No RPEs'!G:G,'1.01c MultiActivityVar No RPEs'!$B:$B,"="&amp;$B21)</f>
        <v>0</v>
      </c>
      <c r="AN21" s="1191">
        <f t="shared" si="9"/>
        <v>0</v>
      </c>
      <c r="AO21" s="1303"/>
      <c r="AP21" s="1191">
        <f t="shared" si="12"/>
        <v>0</v>
      </c>
      <c r="AQ21" s="1191">
        <f t="shared" si="10"/>
        <v>0</v>
      </c>
      <c r="AR21" s="1191">
        <f t="shared" si="10"/>
        <v>0</v>
      </c>
      <c r="AS21" s="1191">
        <f t="shared" si="10"/>
        <v>0</v>
      </c>
      <c r="AT21" s="1191">
        <f t="shared" si="10"/>
        <v>0</v>
      </c>
      <c r="AU21" s="1191">
        <f t="shared" si="11"/>
        <v>0</v>
      </c>
    </row>
    <row r="22" spans="1:47" ht="14.5">
      <c r="A22" s="1187"/>
      <c r="B22" s="731" t="s">
        <v>1443</v>
      </c>
      <c r="C22" s="1178" t="s">
        <v>1368</v>
      </c>
      <c r="D22" s="1178" t="s">
        <v>185</v>
      </c>
      <c r="E22" s="705"/>
      <c r="F22" s="705"/>
      <c r="G22" s="705"/>
      <c r="H22" s="705"/>
      <c r="I22" s="705"/>
      <c r="J22" s="1191">
        <f t="shared" si="0"/>
        <v>0</v>
      </c>
      <c r="K22" s="1305"/>
      <c r="L22" s="1200">
        <f>'2.01 Revenue - PCDs'!F33</f>
        <v>0</v>
      </c>
      <c r="M22" s="1200">
        <f>'2.01 Revenue - PCDs'!G33</f>
        <v>0</v>
      </c>
      <c r="N22" s="1200">
        <f>'2.01 Revenue - PCDs'!H33</f>
        <v>0</v>
      </c>
      <c r="O22" s="1200">
        <f>'2.01 Revenue - PCDs'!I33</f>
        <v>0</v>
      </c>
      <c r="P22" s="1200">
        <f>'2.01 Revenue - PCDs'!J33</f>
        <v>0</v>
      </c>
      <c r="Q22" s="1191">
        <f t="shared" si="1"/>
        <v>0</v>
      </c>
      <c r="R22" s="1303" t="s">
        <v>1439</v>
      </c>
      <c r="S22" s="1191">
        <f>SUMIFS('1.01b MultiActivityVar RPEs'!C:C,'1.01b MultiActivityVar RPEs'!$B:$B,"="&amp;$B22)</f>
        <v>0</v>
      </c>
      <c r="T22" s="1191">
        <f>SUMIFS('1.01b MultiActivityVar RPEs'!D:D,'1.01b MultiActivityVar RPEs'!$B:$B,"="&amp;$B22)</f>
        <v>0</v>
      </c>
      <c r="U22" s="1191">
        <f>SUMIFS('1.01b MultiActivityVar RPEs'!E:E,'1.01b MultiActivityVar RPEs'!$B:$B,"="&amp;$B22)</f>
        <v>0</v>
      </c>
      <c r="V22" s="1191">
        <f>SUMIFS('1.01b MultiActivityVar RPEs'!F:F,'1.01b MultiActivityVar RPEs'!$B:$B,"="&amp;$B22)</f>
        <v>0</v>
      </c>
      <c r="W22" s="1191">
        <f>SUMIFS('1.01b MultiActivityVar RPEs'!G:G,'1.01b MultiActivityVar RPEs'!$B:$B,"="&amp;$B22)</f>
        <v>0</v>
      </c>
      <c r="X22" s="1191">
        <f t="shared" si="2"/>
        <v>0</v>
      </c>
      <c r="Y22" s="1303"/>
      <c r="Z22" s="1303"/>
      <c r="AA22" s="1304"/>
      <c r="AB22" s="1191">
        <f t="shared" si="3"/>
        <v>0</v>
      </c>
      <c r="AC22" s="1191">
        <f t="shared" si="4"/>
        <v>0</v>
      </c>
      <c r="AD22" s="1191">
        <f t="shared" si="5"/>
        <v>0</v>
      </c>
      <c r="AE22" s="1191">
        <f t="shared" si="6"/>
        <v>0</v>
      </c>
      <c r="AF22" s="1191">
        <f t="shared" si="7"/>
        <v>0</v>
      </c>
      <c r="AG22" s="1191">
        <f t="shared" si="8"/>
        <v>0</v>
      </c>
      <c r="AH22" s="1303"/>
      <c r="AI22" s="1191">
        <f>SUMIFS('1.01c MultiActivityVar No RPEs'!C:C,'1.01c MultiActivityVar No RPEs'!$B:$B,"="&amp;$B22)</f>
        <v>0</v>
      </c>
      <c r="AJ22" s="1191">
        <f>SUMIFS('1.01c MultiActivityVar No RPEs'!D:D,'1.01c MultiActivityVar No RPEs'!$B:$B,"="&amp;$B22)</f>
        <v>0</v>
      </c>
      <c r="AK22" s="1191">
        <f>SUMIFS('1.01c MultiActivityVar No RPEs'!E:E,'1.01c MultiActivityVar No RPEs'!$B:$B,"="&amp;$B22)</f>
        <v>0</v>
      </c>
      <c r="AL22" s="1191">
        <f>SUMIFS('1.01c MultiActivityVar No RPEs'!F:F,'1.01c MultiActivityVar No RPEs'!$B:$B,"="&amp;$B22)</f>
        <v>0</v>
      </c>
      <c r="AM22" s="1191">
        <f>SUMIFS('1.01c MultiActivityVar No RPEs'!G:G,'1.01c MultiActivityVar No RPEs'!$B:$B,"="&amp;$B22)</f>
        <v>0</v>
      </c>
      <c r="AN22" s="1191">
        <f t="shared" si="9"/>
        <v>0</v>
      </c>
      <c r="AO22" s="1303"/>
      <c r="AP22" s="1191">
        <f t="shared" si="12"/>
        <v>0</v>
      </c>
      <c r="AQ22" s="1191">
        <f t="shared" si="10"/>
        <v>0</v>
      </c>
      <c r="AR22" s="1191">
        <f t="shared" si="10"/>
        <v>0</v>
      </c>
      <c r="AS22" s="1191">
        <f t="shared" si="10"/>
        <v>0</v>
      </c>
      <c r="AT22" s="1191">
        <f t="shared" si="10"/>
        <v>0</v>
      </c>
      <c r="AU22" s="1191">
        <f t="shared" si="11"/>
        <v>0</v>
      </c>
    </row>
    <row r="23" spans="1:47" ht="14.5">
      <c r="A23" s="1187"/>
      <c r="B23" s="731" t="s">
        <v>1444</v>
      </c>
      <c r="C23" s="1178" t="s">
        <v>1368</v>
      </c>
      <c r="D23" s="1178" t="s">
        <v>185</v>
      </c>
      <c r="E23" s="705"/>
      <c r="F23" s="705"/>
      <c r="G23" s="705"/>
      <c r="H23" s="705"/>
      <c r="I23" s="705"/>
      <c r="J23" s="1191">
        <f t="shared" si="0"/>
        <v>0</v>
      </c>
      <c r="K23" s="1305"/>
      <c r="L23" s="1200"/>
      <c r="M23" s="1200"/>
      <c r="N23" s="1200"/>
      <c r="O23" s="1200"/>
      <c r="P23" s="1200"/>
      <c r="Q23" s="1191">
        <f t="shared" si="1"/>
        <v>0</v>
      </c>
      <c r="R23" s="1303"/>
      <c r="S23" s="1191">
        <f>SUMIFS('1.01b MultiActivityVar RPEs'!C:C,'1.01b MultiActivityVar RPEs'!$B:$B,"="&amp;$B23)</f>
        <v>0</v>
      </c>
      <c r="T23" s="1191">
        <f>SUMIFS('1.01b MultiActivityVar RPEs'!D:D,'1.01b MultiActivityVar RPEs'!$B:$B,"="&amp;$B23)</f>
        <v>0</v>
      </c>
      <c r="U23" s="1191">
        <f>SUMIFS('1.01b MultiActivityVar RPEs'!E:E,'1.01b MultiActivityVar RPEs'!$B:$B,"="&amp;$B23)</f>
        <v>0</v>
      </c>
      <c r="V23" s="1191">
        <f>SUMIFS('1.01b MultiActivityVar RPEs'!F:F,'1.01b MultiActivityVar RPEs'!$B:$B,"="&amp;$B23)</f>
        <v>0</v>
      </c>
      <c r="W23" s="1191">
        <f>SUMIFS('1.01b MultiActivityVar RPEs'!G:G,'1.01b MultiActivityVar RPEs'!$B:$B,"="&amp;$B23)</f>
        <v>0</v>
      </c>
      <c r="X23" s="1191">
        <f t="shared" si="2"/>
        <v>0</v>
      </c>
      <c r="Y23" s="1303"/>
      <c r="Z23" s="1303"/>
      <c r="AA23" s="1304"/>
      <c r="AB23" s="1191">
        <f t="shared" si="3"/>
        <v>0</v>
      </c>
      <c r="AC23" s="1191">
        <f t="shared" si="4"/>
        <v>0</v>
      </c>
      <c r="AD23" s="1191">
        <f t="shared" si="5"/>
        <v>0</v>
      </c>
      <c r="AE23" s="1191">
        <f t="shared" si="6"/>
        <v>0</v>
      </c>
      <c r="AF23" s="1191">
        <f t="shared" si="7"/>
        <v>0</v>
      </c>
      <c r="AG23" s="1191">
        <f t="shared" si="8"/>
        <v>0</v>
      </c>
      <c r="AH23" s="1303"/>
      <c r="AI23" s="1191">
        <f>SUMIFS('1.01c MultiActivityVar No RPEs'!C:C,'1.01c MultiActivityVar No RPEs'!$B:$B,"="&amp;$B23)</f>
        <v>0</v>
      </c>
      <c r="AJ23" s="1191">
        <f>SUMIFS('1.01c MultiActivityVar No RPEs'!D:D,'1.01c MultiActivityVar No RPEs'!$B:$B,"="&amp;$B23)</f>
        <v>0</v>
      </c>
      <c r="AK23" s="1191">
        <f>SUMIFS('1.01c MultiActivityVar No RPEs'!E:E,'1.01c MultiActivityVar No RPEs'!$B:$B,"="&amp;$B23)</f>
        <v>0</v>
      </c>
      <c r="AL23" s="1191">
        <f>SUMIFS('1.01c MultiActivityVar No RPEs'!F:F,'1.01c MultiActivityVar No RPEs'!$B:$B,"="&amp;$B23)</f>
        <v>0</v>
      </c>
      <c r="AM23" s="1191">
        <f>SUMIFS('1.01c MultiActivityVar No RPEs'!G:G,'1.01c MultiActivityVar No RPEs'!$B:$B,"="&amp;$B23)</f>
        <v>0</v>
      </c>
      <c r="AN23" s="1191">
        <f t="shared" si="9"/>
        <v>0</v>
      </c>
      <c r="AO23" s="1303"/>
      <c r="AP23" s="1191">
        <f t="shared" si="12"/>
        <v>0</v>
      </c>
      <c r="AQ23" s="1191">
        <f t="shared" si="12"/>
        <v>0</v>
      </c>
      <c r="AR23" s="1191">
        <f t="shared" si="12"/>
        <v>0</v>
      </c>
      <c r="AS23" s="1191">
        <f t="shared" si="12"/>
        <v>0</v>
      </c>
      <c r="AT23" s="1191">
        <f t="shared" si="12"/>
        <v>0</v>
      </c>
      <c r="AU23" s="1191">
        <f t="shared" si="11"/>
        <v>0</v>
      </c>
    </row>
    <row r="24" spans="1:47" ht="14.5">
      <c r="A24" s="1187"/>
      <c r="B24" s="731" t="s">
        <v>1445</v>
      </c>
      <c r="C24" s="1178" t="s">
        <v>1368</v>
      </c>
      <c r="D24" s="1178" t="s">
        <v>185</v>
      </c>
      <c r="E24" s="705"/>
      <c r="F24" s="705"/>
      <c r="G24" s="705"/>
      <c r="H24" s="705"/>
      <c r="I24" s="705"/>
      <c r="J24" s="1191">
        <f t="shared" si="0"/>
        <v>0</v>
      </c>
      <c r="K24" s="1305"/>
      <c r="L24" s="1200">
        <f>-'2.01 Revenue - PCDs'!F102</f>
        <v>0</v>
      </c>
      <c r="M24" s="1200">
        <f>-'2.01 Revenue - PCDs'!G102</f>
        <v>0</v>
      </c>
      <c r="N24" s="1200">
        <f>-'2.01 Revenue - PCDs'!H102</f>
        <v>0</v>
      </c>
      <c r="O24" s="1200">
        <f>-'2.01 Revenue - PCDs'!I102</f>
        <v>0</v>
      </c>
      <c r="P24" s="1200">
        <f>-'2.01 Revenue - PCDs'!J102</f>
        <v>0</v>
      </c>
      <c r="Q24" s="1191">
        <f t="shared" si="1"/>
        <v>0</v>
      </c>
      <c r="R24" s="1303" t="s">
        <v>1439</v>
      </c>
      <c r="S24" s="1191">
        <f>SUMIFS('1.01b MultiActivityVar RPEs'!C:C,'1.01b MultiActivityVar RPEs'!$B:$B,"="&amp;$B24)</f>
        <v>0</v>
      </c>
      <c r="T24" s="1191">
        <f>SUMIFS('1.01b MultiActivityVar RPEs'!D:D,'1.01b MultiActivityVar RPEs'!$B:$B,"="&amp;$B24)</f>
        <v>0</v>
      </c>
      <c r="U24" s="1191">
        <f>SUMIFS('1.01b MultiActivityVar RPEs'!E:E,'1.01b MultiActivityVar RPEs'!$B:$B,"="&amp;$B24)</f>
        <v>0</v>
      </c>
      <c r="V24" s="1191">
        <f>SUMIFS('1.01b MultiActivityVar RPEs'!F:F,'1.01b MultiActivityVar RPEs'!$B:$B,"="&amp;$B24)</f>
        <v>0</v>
      </c>
      <c r="W24" s="1191">
        <f>SUMIFS('1.01b MultiActivityVar RPEs'!G:G,'1.01b MultiActivityVar RPEs'!$B:$B,"="&amp;$B24)</f>
        <v>0</v>
      </c>
      <c r="X24" s="1191">
        <f t="shared" si="2"/>
        <v>0</v>
      </c>
      <c r="Y24" s="1303"/>
      <c r="Z24" s="1303"/>
      <c r="AA24" s="1304"/>
      <c r="AB24" s="1191">
        <f t="shared" si="3"/>
        <v>0</v>
      </c>
      <c r="AC24" s="1191">
        <f t="shared" si="4"/>
        <v>0</v>
      </c>
      <c r="AD24" s="1191">
        <f t="shared" si="5"/>
        <v>0</v>
      </c>
      <c r="AE24" s="1191">
        <f t="shared" si="6"/>
        <v>0</v>
      </c>
      <c r="AF24" s="1191">
        <f t="shared" si="7"/>
        <v>0</v>
      </c>
      <c r="AG24" s="1191">
        <f t="shared" si="8"/>
        <v>0</v>
      </c>
      <c r="AH24" s="1303"/>
      <c r="AI24" s="1191">
        <f>SUMIFS('1.01c MultiActivityVar No RPEs'!C:C,'1.01c MultiActivityVar No RPEs'!$B:$B,"="&amp;$B24)</f>
        <v>0</v>
      </c>
      <c r="AJ24" s="1191">
        <f>SUMIFS('1.01c MultiActivityVar No RPEs'!D:D,'1.01c MultiActivityVar No RPEs'!$B:$B,"="&amp;$B24)</f>
        <v>0</v>
      </c>
      <c r="AK24" s="1191">
        <f>SUMIFS('1.01c MultiActivityVar No RPEs'!E:E,'1.01c MultiActivityVar No RPEs'!$B:$B,"="&amp;$B24)</f>
        <v>0</v>
      </c>
      <c r="AL24" s="1191">
        <f>SUMIFS('1.01c MultiActivityVar No RPEs'!F:F,'1.01c MultiActivityVar No RPEs'!$B:$B,"="&amp;$B24)</f>
        <v>0</v>
      </c>
      <c r="AM24" s="1191">
        <f>SUMIFS('1.01c MultiActivityVar No RPEs'!G:G,'1.01c MultiActivityVar No RPEs'!$B:$B,"="&amp;$B24)</f>
        <v>0</v>
      </c>
      <c r="AN24" s="1191">
        <f t="shared" si="9"/>
        <v>0</v>
      </c>
      <c r="AO24" s="1303"/>
      <c r="AP24" s="1191">
        <f>SUM(AI24,AB24,S24,L24,E24)</f>
        <v>0</v>
      </c>
      <c r="AQ24" s="1191">
        <f t="shared" si="12"/>
        <v>0</v>
      </c>
      <c r="AR24" s="1191">
        <f t="shared" si="12"/>
        <v>0</v>
      </c>
      <c r="AS24" s="1191">
        <f t="shared" si="12"/>
        <v>0</v>
      </c>
      <c r="AT24" s="1191">
        <f t="shared" si="12"/>
        <v>0</v>
      </c>
      <c r="AU24" s="1191">
        <f t="shared" si="11"/>
        <v>0</v>
      </c>
    </row>
    <row r="25" spans="1:47" ht="14.5">
      <c r="A25" s="1187"/>
      <c r="B25" s="731" t="s">
        <v>1446</v>
      </c>
      <c r="C25" s="1178" t="s">
        <v>1368</v>
      </c>
      <c r="D25" s="1178" t="s">
        <v>185</v>
      </c>
      <c r="E25" s="705"/>
      <c r="F25" s="705"/>
      <c r="G25" s="705"/>
      <c r="H25" s="705"/>
      <c r="I25" s="705"/>
      <c r="J25" s="1191">
        <f t="shared" si="0"/>
        <v>0</v>
      </c>
      <c r="K25" s="1305"/>
      <c r="L25" s="1200"/>
      <c r="M25" s="1200"/>
      <c r="N25" s="1200"/>
      <c r="O25" s="1200"/>
      <c r="P25" s="1200"/>
      <c r="Q25" s="1191">
        <f t="shared" si="1"/>
        <v>0</v>
      </c>
      <c r="R25" s="1303"/>
      <c r="S25" s="1191">
        <f>SUMIFS('1.01b MultiActivityVar RPEs'!C:C,'1.01b MultiActivityVar RPEs'!$B:$B,"="&amp;$B25)</f>
        <v>0</v>
      </c>
      <c r="T25" s="1191">
        <f>SUMIFS('1.01b MultiActivityVar RPEs'!D:D,'1.01b MultiActivityVar RPEs'!$B:$B,"="&amp;$B25)</f>
        <v>0</v>
      </c>
      <c r="U25" s="1191">
        <f>SUMIFS('1.01b MultiActivityVar RPEs'!E:E,'1.01b MultiActivityVar RPEs'!$B:$B,"="&amp;$B25)</f>
        <v>0</v>
      </c>
      <c r="V25" s="1191">
        <f>SUMIFS('1.01b MultiActivityVar RPEs'!F:F,'1.01b MultiActivityVar RPEs'!$B:$B,"="&amp;$B25)</f>
        <v>0</v>
      </c>
      <c r="W25" s="1191">
        <f>SUMIFS('1.01b MultiActivityVar RPEs'!G:G,'1.01b MultiActivityVar RPEs'!$B:$B,"="&amp;$B25)</f>
        <v>0</v>
      </c>
      <c r="X25" s="1191">
        <f t="shared" si="2"/>
        <v>0</v>
      </c>
      <c r="Y25" s="1303"/>
      <c r="Z25" s="1303"/>
      <c r="AA25" s="1304"/>
      <c r="AB25" s="1191">
        <f t="shared" si="3"/>
        <v>0</v>
      </c>
      <c r="AC25" s="1191">
        <f t="shared" si="4"/>
        <v>0</v>
      </c>
      <c r="AD25" s="1191">
        <f t="shared" si="5"/>
        <v>0</v>
      </c>
      <c r="AE25" s="1191">
        <f t="shared" si="6"/>
        <v>0</v>
      </c>
      <c r="AF25" s="1191">
        <f t="shared" si="7"/>
        <v>0</v>
      </c>
      <c r="AG25" s="1191">
        <f t="shared" si="8"/>
        <v>0</v>
      </c>
      <c r="AH25" s="1303"/>
      <c r="AI25" s="1191">
        <f>SUMIFS('1.01c MultiActivityVar No RPEs'!C:C,'1.01c MultiActivityVar No RPEs'!$B:$B,"="&amp;$B25)</f>
        <v>0</v>
      </c>
      <c r="AJ25" s="1191">
        <f>SUMIFS('1.01c MultiActivityVar No RPEs'!D:D,'1.01c MultiActivityVar No RPEs'!$B:$B,"="&amp;$B25)</f>
        <v>0</v>
      </c>
      <c r="AK25" s="1191">
        <f>SUMIFS('1.01c MultiActivityVar No RPEs'!E:E,'1.01c MultiActivityVar No RPEs'!$B:$B,"="&amp;$B25)</f>
        <v>0</v>
      </c>
      <c r="AL25" s="1191">
        <f>SUMIFS('1.01c MultiActivityVar No RPEs'!F:F,'1.01c MultiActivityVar No RPEs'!$B:$B,"="&amp;$B25)</f>
        <v>0</v>
      </c>
      <c r="AM25" s="1191">
        <f>SUMIFS('1.01c MultiActivityVar No RPEs'!G:G,'1.01c MultiActivityVar No RPEs'!$B:$B,"="&amp;$B25)</f>
        <v>0</v>
      </c>
      <c r="AN25" s="1191">
        <f t="shared" si="9"/>
        <v>0</v>
      </c>
      <c r="AO25" s="1303"/>
      <c r="AP25" s="1191">
        <f t="shared" si="12"/>
        <v>0</v>
      </c>
      <c r="AQ25" s="1191">
        <f t="shared" si="12"/>
        <v>0</v>
      </c>
      <c r="AR25" s="1191">
        <f t="shared" si="12"/>
        <v>0</v>
      </c>
      <c r="AS25" s="1191">
        <f t="shared" si="12"/>
        <v>0</v>
      </c>
      <c r="AT25" s="1191">
        <f t="shared" si="12"/>
        <v>0</v>
      </c>
      <c r="AU25" s="1191">
        <f t="shared" si="11"/>
        <v>0</v>
      </c>
    </row>
    <row r="26" spans="1:47" ht="14.5">
      <c r="A26" s="1187"/>
      <c r="B26" s="731" t="s">
        <v>1447</v>
      </c>
      <c r="C26" s="1178" t="s">
        <v>1368</v>
      </c>
      <c r="D26" s="1178" t="s">
        <v>185</v>
      </c>
      <c r="E26" s="705"/>
      <c r="F26" s="705"/>
      <c r="G26" s="705"/>
      <c r="H26" s="705"/>
      <c r="I26" s="705"/>
      <c r="J26" s="1191">
        <f t="shared" si="0"/>
        <v>0</v>
      </c>
      <c r="K26" s="1305"/>
      <c r="L26" s="1200"/>
      <c r="M26" s="1200"/>
      <c r="N26" s="1200"/>
      <c r="O26" s="1200"/>
      <c r="P26" s="1200"/>
      <c r="Q26" s="1191">
        <f t="shared" si="1"/>
        <v>0</v>
      </c>
      <c r="R26" s="1303"/>
      <c r="S26" s="1191">
        <f>SUMIFS('1.01b MultiActivityVar RPEs'!C:C,'1.01b MultiActivityVar RPEs'!$B:$B,"="&amp;$B26)</f>
        <v>0</v>
      </c>
      <c r="T26" s="1191">
        <f>SUMIFS('1.01b MultiActivityVar RPEs'!D:D,'1.01b MultiActivityVar RPEs'!$B:$B,"="&amp;$B26)</f>
        <v>0</v>
      </c>
      <c r="U26" s="1191">
        <f>SUMIFS('1.01b MultiActivityVar RPEs'!E:E,'1.01b MultiActivityVar RPEs'!$B:$B,"="&amp;$B26)</f>
        <v>0</v>
      </c>
      <c r="V26" s="1191">
        <f>SUMIFS('1.01b MultiActivityVar RPEs'!F:F,'1.01b MultiActivityVar RPEs'!$B:$B,"="&amp;$B26)</f>
        <v>0</v>
      </c>
      <c r="W26" s="1191">
        <f>SUMIFS('1.01b MultiActivityVar RPEs'!G:G,'1.01b MultiActivityVar RPEs'!$B:$B,"="&amp;$B26)</f>
        <v>0</v>
      </c>
      <c r="X26" s="1191">
        <f t="shared" si="2"/>
        <v>0</v>
      </c>
      <c r="Y26" s="1303"/>
      <c r="Z26" s="1303"/>
      <c r="AA26" s="1304"/>
      <c r="AB26" s="1191">
        <f t="shared" si="3"/>
        <v>0</v>
      </c>
      <c r="AC26" s="1191">
        <f t="shared" si="4"/>
        <v>0</v>
      </c>
      <c r="AD26" s="1191">
        <f t="shared" si="5"/>
        <v>0</v>
      </c>
      <c r="AE26" s="1191">
        <f t="shared" si="6"/>
        <v>0</v>
      </c>
      <c r="AF26" s="1191">
        <f t="shared" si="7"/>
        <v>0</v>
      </c>
      <c r="AG26" s="1191">
        <f t="shared" si="8"/>
        <v>0</v>
      </c>
      <c r="AH26" s="1303"/>
      <c r="AI26" s="1191">
        <f>SUMIFS('1.01c MultiActivityVar No RPEs'!C:C,'1.01c MultiActivityVar No RPEs'!$B:$B,"="&amp;$B26)</f>
        <v>0</v>
      </c>
      <c r="AJ26" s="1191">
        <f>SUMIFS('1.01c MultiActivityVar No RPEs'!D:D,'1.01c MultiActivityVar No RPEs'!$B:$B,"="&amp;$B26)</f>
        <v>0</v>
      </c>
      <c r="AK26" s="1191">
        <f>SUMIFS('1.01c MultiActivityVar No RPEs'!E:E,'1.01c MultiActivityVar No RPEs'!$B:$B,"="&amp;$B26)</f>
        <v>0</v>
      </c>
      <c r="AL26" s="1191">
        <f>SUMIFS('1.01c MultiActivityVar No RPEs'!F:F,'1.01c MultiActivityVar No RPEs'!$B:$B,"="&amp;$B26)</f>
        <v>0</v>
      </c>
      <c r="AM26" s="1191">
        <f>SUMIFS('1.01c MultiActivityVar No RPEs'!G:G,'1.01c MultiActivityVar No RPEs'!$B:$B,"="&amp;$B26)</f>
        <v>0</v>
      </c>
      <c r="AN26" s="1191">
        <f t="shared" si="9"/>
        <v>0</v>
      </c>
      <c r="AO26" s="1303"/>
      <c r="AP26" s="1191">
        <f t="shared" si="12"/>
        <v>0</v>
      </c>
      <c r="AQ26" s="1191">
        <f t="shared" si="12"/>
        <v>0</v>
      </c>
      <c r="AR26" s="1191">
        <f t="shared" si="12"/>
        <v>0</v>
      </c>
      <c r="AS26" s="1191">
        <f t="shared" si="12"/>
        <v>0</v>
      </c>
      <c r="AT26" s="1191">
        <f t="shared" si="12"/>
        <v>0</v>
      </c>
      <c r="AU26" s="1191">
        <f t="shared" si="11"/>
        <v>0</v>
      </c>
    </row>
    <row r="27" spans="1:47" ht="14.5">
      <c r="A27" s="1186" t="s">
        <v>201</v>
      </c>
      <c r="B27" s="731" t="s">
        <v>1448</v>
      </c>
      <c r="C27" s="1178" t="s">
        <v>1368</v>
      </c>
      <c r="D27" s="1178" t="s">
        <v>185</v>
      </c>
      <c r="E27" s="705"/>
      <c r="F27" s="705"/>
      <c r="G27" s="705"/>
      <c r="H27" s="705"/>
      <c r="I27" s="705"/>
      <c r="J27" s="1191">
        <f t="shared" si="0"/>
        <v>0</v>
      </c>
      <c r="K27" s="1305"/>
      <c r="L27" s="1200">
        <f>'2.01 Revenue - PCDs'!F65-'2.01 Revenue - PCDs'!F63</f>
        <v>0</v>
      </c>
      <c r="M27" s="1200">
        <f>'2.01 Revenue - PCDs'!G65-'2.01 Revenue - PCDs'!G63</f>
        <v>0</v>
      </c>
      <c r="N27" s="1200">
        <f>'2.01 Revenue - PCDs'!H65-'2.01 Revenue - PCDs'!H63</f>
        <v>0</v>
      </c>
      <c r="O27" s="1200">
        <f>'2.01 Revenue - PCDs'!I65-'2.01 Revenue - PCDs'!I63</f>
        <v>0</v>
      </c>
      <c r="P27" s="1200">
        <f>'2.01 Revenue - PCDs'!J65-'2.01 Revenue - PCDs'!J63</f>
        <v>0</v>
      </c>
      <c r="Q27" s="1191">
        <f t="shared" si="1"/>
        <v>0</v>
      </c>
      <c r="R27" s="1303" t="s">
        <v>1439</v>
      </c>
      <c r="S27" s="1191">
        <f>SUMIFS('1.01b MultiActivityVar RPEs'!C:C,'1.01b MultiActivityVar RPEs'!$B:$B,"="&amp;$B27)</f>
        <v>0</v>
      </c>
      <c r="T27" s="1191">
        <f>SUMIFS('1.01b MultiActivityVar RPEs'!D:D,'1.01b MultiActivityVar RPEs'!$B:$B,"="&amp;$B27)</f>
        <v>0</v>
      </c>
      <c r="U27" s="1191">
        <f>SUMIFS('1.01b MultiActivityVar RPEs'!E:E,'1.01b MultiActivityVar RPEs'!$B:$B,"="&amp;$B27)</f>
        <v>0</v>
      </c>
      <c r="V27" s="1191">
        <f>SUMIFS('1.01b MultiActivityVar RPEs'!F:F,'1.01b MultiActivityVar RPEs'!$B:$B,"="&amp;$B27)</f>
        <v>0</v>
      </c>
      <c r="W27" s="1191">
        <f>SUMIFS('1.01b MultiActivityVar RPEs'!G:G,'1.01b MultiActivityVar RPEs'!$B:$B,"="&amp;$B27)</f>
        <v>0</v>
      </c>
      <c r="X27" s="1191">
        <f t="shared" si="2"/>
        <v>0</v>
      </c>
      <c r="Y27" s="1303"/>
      <c r="Z27" s="1303"/>
      <c r="AA27" s="1304"/>
      <c r="AB27" s="1191">
        <f t="shared" si="3"/>
        <v>0</v>
      </c>
      <c r="AC27" s="1191">
        <f t="shared" si="4"/>
        <v>0</v>
      </c>
      <c r="AD27" s="1191">
        <f t="shared" si="5"/>
        <v>0</v>
      </c>
      <c r="AE27" s="1191">
        <f t="shared" si="6"/>
        <v>0</v>
      </c>
      <c r="AF27" s="1191">
        <f t="shared" si="7"/>
        <v>0</v>
      </c>
      <c r="AG27" s="1191">
        <f t="shared" si="8"/>
        <v>0</v>
      </c>
      <c r="AH27" s="1303"/>
      <c r="AI27" s="1191">
        <f>SUMIFS('1.01c MultiActivityVar No RPEs'!C:C,'1.01c MultiActivityVar No RPEs'!$B:$B,"="&amp;$B27)</f>
        <v>0</v>
      </c>
      <c r="AJ27" s="1191">
        <f>SUMIFS('1.01c MultiActivityVar No RPEs'!D:D,'1.01c MultiActivityVar No RPEs'!$B:$B,"="&amp;$B27)</f>
        <v>0</v>
      </c>
      <c r="AK27" s="1191">
        <f>SUMIFS('1.01c MultiActivityVar No RPEs'!E:E,'1.01c MultiActivityVar No RPEs'!$B:$B,"="&amp;$B27)</f>
        <v>0</v>
      </c>
      <c r="AL27" s="1191">
        <f>SUMIFS('1.01c MultiActivityVar No RPEs'!F:F,'1.01c MultiActivityVar No RPEs'!$B:$B,"="&amp;$B27)</f>
        <v>0</v>
      </c>
      <c r="AM27" s="1191">
        <f>SUMIFS('1.01c MultiActivityVar No RPEs'!G:G,'1.01c MultiActivityVar No RPEs'!$B:$B,"="&amp;$B27)</f>
        <v>0</v>
      </c>
      <c r="AN27" s="1191">
        <f t="shared" si="9"/>
        <v>0</v>
      </c>
      <c r="AO27" s="1303"/>
      <c r="AP27" s="1191">
        <f t="shared" si="12"/>
        <v>0</v>
      </c>
      <c r="AQ27" s="1191">
        <f t="shared" si="12"/>
        <v>0</v>
      </c>
      <c r="AR27" s="1191">
        <f t="shared" si="12"/>
        <v>0</v>
      </c>
      <c r="AS27" s="1191">
        <f t="shared" si="12"/>
        <v>0</v>
      </c>
      <c r="AT27" s="1191">
        <f t="shared" si="12"/>
        <v>0</v>
      </c>
      <c r="AU27" s="1191">
        <f t="shared" si="11"/>
        <v>0</v>
      </c>
    </row>
    <row r="28" spans="1:47" ht="14.5">
      <c r="A28" s="1187"/>
      <c r="B28" s="731" t="s">
        <v>1449</v>
      </c>
      <c r="C28" s="1178" t="s">
        <v>1368</v>
      </c>
      <c r="D28" s="1178" t="s">
        <v>185</v>
      </c>
      <c r="E28" s="705"/>
      <c r="F28" s="705"/>
      <c r="G28" s="705"/>
      <c r="H28" s="705"/>
      <c r="I28" s="705"/>
      <c r="J28" s="1191">
        <f t="shared" si="0"/>
        <v>0</v>
      </c>
      <c r="K28" s="1305"/>
      <c r="L28" s="1200">
        <f>'2.01 Revenue - PCDs'!F82-'2.01 Revenue - PCDs'!F80</f>
        <v>0</v>
      </c>
      <c r="M28" s="1200">
        <f>'2.01 Revenue - PCDs'!G82-'2.01 Revenue - PCDs'!G80</f>
        <v>0</v>
      </c>
      <c r="N28" s="1200">
        <f>'2.01 Revenue - PCDs'!H82-'2.01 Revenue - PCDs'!H80</f>
        <v>0</v>
      </c>
      <c r="O28" s="1200">
        <f>'2.01 Revenue - PCDs'!I82-'2.01 Revenue - PCDs'!I80</f>
        <v>0</v>
      </c>
      <c r="P28" s="1200">
        <f>'2.01 Revenue - PCDs'!J82-'2.01 Revenue - PCDs'!J80</f>
        <v>0</v>
      </c>
      <c r="Q28" s="1191">
        <f t="shared" si="1"/>
        <v>0</v>
      </c>
      <c r="R28" s="1303" t="s">
        <v>1439</v>
      </c>
      <c r="S28" s="1191">
        <f>SUMIFS('1.01b MultiActivityVar RPEs'!C:C,'1.01b MultiActivityVar RPEs'!$B:$B,"="&amp;$B28)</f>
        <v>0</v>
      </c>
      <c r="T28" s="1191">
        <f>SUMIFS('1.01b MultiActivityVar RPEs'!D:D,'1.01b MultiActivityVar RPEs'!$B:$B,"="&amp;$B28)</f>
        <v>0</v>
      </c>
      <c r="U28" s="1191">
        <f>SUMIFS('1.01b MultiActivityVar RPEs'!E:E,'1.01b MultiActivityVar RPEs'!$B:$B,"="&amp;$B28)</f>
        <v>0</v>
      </c>
      <c r="V28" s="1191">
        <f>SUMIFS('1.01b MultiActivityVar RPEs'!F:F,'1.01b MultiActivityVar RPEs'!$B:$B,"="&amp;$B28)</f>
        <v>0</v>
      </c>
      <c r="W28" s="1191">
        <f>SUMIFS('1.01b MultiActivityVar RPEs'!G:G,'1.01b MultiActivityVar RPEs'!$B:$B,"="&amp;$B28)</f>
        <v>0</v>
      </c>
      <c r="X28" s="1191">
        <f t="shared" si="2"/>
        <v>0</v>
      </c>
      <c r="Y28" s="1303"/>
      <c r="Z28" s="1303"/>
      <c r="AA28" s="1304"/>
      <c r="AB28" s="1191">
        <f t="shared" si="3"/>
        <v>0</v>
      </c>
      <c r="AC28" s="1191">
        <f t="shared" si="4"/>
        <v>0</v>
      </c>
      <c r="AD28" s="1191">
        <f t="shared" si="5"/>
        <v>0</v>
      </c>
      <c r="AE28" s="1191">
        <f t="shared" si="6"/>
        <v>0</v>
      </c>
      <c r="AF28" s="1191">
        <f t="shared" si="7"/>
        <v>0</v>
      </c>
      <c r="AG28" s="1191">
        <f t="shared" si="8"/>
        <v>0</v>
      </c>
      <c r="AH28" s="1303"/>
      <c r="AI28" s="1191">
        <f>SUMIFS('1.01c MultiActivityVar No RPEs'!C:C,'1.01c MultiActivityVar No RPEs'!$B:$B,"="&amp;$B28)</f>
        <v>0</v>
      </c>
      <c r="AJ28" s="1191">
        <f>SUMIFS('1.01c MultiActivityVar No RPEs'!D:D,'1.01c MultiActivityVar No RPEs'!$B:$B,"="&amp;$B28)</f>
        <v>0</v>
      </c>
      <c r="AK28" s="1191">
        <f>SUMIFS('1.01c MultiActivityVar No RPEs'!E:E,'1.01c MultiActivityVar No RPEs'!$B:$B,"="&amp;$B28)</f>
        <v>0</v>
      </c>
      <c r="AL28" s="1191">
        <f>SUMIFS('1.01c MultiActivityVar No RPEs'!F:F,'1.01c MultiActivityVar No RPEs'!$B:$B,"="&amp;$B28)</f>
        <v>0</v>
      </c>
      <c r="AM28" s="1191">
        <f>SUMIFS('1.01c MultiActivityVar No RPEs'!G:G,'1.01c MultiActivityVar No RPEs'!$B:$B,"="&amp;$B28)</f>
        <v>0</v>
      </c>
      <c r="AN28" s="1191">
        <f t="shared" si="9"/>
        <v>0</v>
      </c>
      <c r="AO28" s="1303"/>
      <c r="AP28" s="1191">
        <f t="shared" si="12"/>
        <v>0</v>
      </c>
      <c r="AQ28" s="1191">
        <f t="shared" si="12"/>
        <v>0</v>
      </c>
      <c r="AR28" s="1191">
        <f t="shared" si="12"/>
        <v>0</v>
      </c>
      <c r="AS28" s="1191">
        <f t="shared" si="12"/>
        <v>0</v>
      </c>
      <c r="AT28" s="1191">
        <f t="shared" si="12"/>
        <v>0</v>
      </c>
      <c r="AU28" s="1191">
        <f t="shared" si="11"/>
        <v>0</v>
      </c>
    </row>
    <row r="29" spans="1:47" ht="14.5">
      <c r="A29" s="1187"/>
      <c r="B29" s="731" t="s">
        <v>1450</v>
      </c>
      <c r="C29" s="1178" t="s">
        <v>1368</v>
      </c>
      <c r="D29" s="1178" t="s">
        <v>185</v>
      </c>
      <c r="E29" s="705"/>
      <c r="F29" s="705"/>
      <c r="G29" s="705"/>
      <c r="H29" s="705"/>
      <c r="I29" s="705"/>
      <c r="J29" s="1191">
        <f t="shared" si="0"/>
        <v>0</v>
      </c>
      <c r="K29" s="1305"/>
      <c r="L29" s="1200">
        <f>E83</f>
        <v>0</v>
      </c>
      <c r="M29" s="1200">
        <f t="shared" ref="M29:P29" si="14">F83</f>
        <v>0</v>
      </c>
      <c r="N29" s="1200">
        <f t="shared" si="14"/>
        <v>0</v>
      </c>
      <c r="O29" s="1200">
        <f t="shared" si="14"/>
        <v>0</v>
      </c>
      <c r="P29" s="1200">
        <f t="shared" si="14"/>
        <v>0</v>
      </c>
      <c r="Q29" s="1191">
        <f t="shared" si="1"/>
        <v>0</v>
      </c>
      <c r="R29" s="1303" t="s">
        <v>1439</v>
      </c>
      <c r="S29" s="1191">
        <f>SUMIFS('1.01b MultiActivityVar RPEs'!C:C,'1.01b MultiActivityVar RPEs'!$B:$B,"="&amp;$B29)</f>
        <v>0</v>
      </c>
      <c r="T29" s="1191">
        <f>SUMIFS('1.01b MultiActivityVar RPEs'!D:D,'1.01b MultiActivityVar RPEs'!$B:$B,"="&amp;$B29)</f>
        <v>0</v>
      </c>
      <c r="U29" s="1191">
        <f>SUMIFS('1.01b MultiActivityVar RPEs'!E:E,'1.01b MultiActivityVar RPEs'!$B:$B,"="&amp;$B29)</f>
        <v>0</v>
      </c>
      <c r="V29" s="1191">
        <f>SUMIFS('1.01b MultiActivityVar RPEs'!F:F,'1.01b MultiActivityVar RPEs'!$B:$B,"="&amp;$B29)</f>
        <v>0</v>
      </c>
      <c r="W29" s="1191">
        <f>SUMIFS('1.01b MultiActivityVar RPEs'!G:G,'1.01b MultiActivityVar RPEs'!$B:$B,"="&amp;$B29)</f>
        <v>0</v>
      </c>
      <c r="X29" s="1191">
        <f t="shared" si="2"/>
        <v>0</v>
      </c>
      <c r="Y29" s="1303"/>
      <c r="Z29" s="1303"/>
      <c r="AA29" s="1304"/>
      <c r="AB29" s="1191">
        <f t="shared" si="3"/>
        <v>0</v>
      </c>
      <c r="AC29" s="1191">
        <f t="shared" si="4"/>
        <v>0</v>
      </c>
      <c r="AD29" s="1191">
        <f t="shared" si="5"/>
        <v>0</v>
      </c>
      <c r="AE29" s="1191">
        <f t="shared" si="6"/>
        <v>0</v>
      </c>
      <c r="AF29" s="1191">
        <f t="shared" si="7"/>
        <v>0</v>
      </c>
      <c r="AG29" s="1191">
        <f t="shared" si="8"/>
        <v>0</v>
      </c>
      <c r="AH29" s="1303"/>
      <c r="AI29" s="1191">
        <f>SUMIFS('1.01c MultiActivityVar No RPEs'!C:C,'1.01c MultiActivityVar No RPEs'!$B:$B,"="&amp;$B29)</f>
        <v>0</v>
      </c>
      <c r="AJ29" s="1191">
        <f>SUMIFS('1.01c MultiActivityVar No RPEs'!D:D,'1.01c MultiActivityVar No RPEs'!$B:$B,"="&amp;$B29)</f>
        <v>0</v>
      </c>
      <c r="AK29" s="1191">
        <f>SUMIFS('1.01c MultiActivityVar No RPEs'!E:E,'1.01c MultiActivityVar No RPEs'!$B:$B,"="&amp;$B29)</f>
        <v>0</v>
      </c>
      <c r="AL29" s="1191">
        <f>SUMIFS('1.01c MultiActivityVar No RPEs'!F:F,'1.01c MultiActivityVar No RPEs'!$B:$B,"="&amp;$B29)</f>
        <v>0</v>
      </c>
      <c r="AM29" s="1191">
        <f>SUMIFS('1.01c MultiActivityVar No RPEs'!G:G,'1.01c MultiActivityVar No RPEs'!$B:$B,"="&amp;$B29)</f>
        <v>0</v>
      </c>
      <c r="AN29" s="1191">
        <f t="shared" si="9"/>
        <v>0</v>
      </c>
      <c r="AO29" s="1303"/>
      <c r="AP29" s="1191">
        <f t="shared" si="12"/>
        <v>0</v>
      </c>
      <c r="AQ29" s="1191">
        <f t="shared" si="12"/>
        <v>0</v>
      </c>
      <c r="AR29" s="1191">
        <f t="shared" si="12"/>
        <v>0</v>
      </c>
      <c r="AS29" s="1191">
        <f t="shared" si="12"/>
        <v>0</v>
      </c>
      <c r="AT29" s="1191">
        <f t="shared" si="12"/>
        <v>0</v>
      </c>
      <c r="AU29" s="1191">
        <f t="shared" si="11"/>
        <v>0</v>
      </c>
    </row>
    <row r="30" spans="1:47" ht="14.5">
      <c r="A30" s="1187"/>
      <c r="B30" s="731" t="s">
        <v>1451</v>
      </c>
      <c r="C30" s="1178" t="s">
        <v>1368</v>
      </c>
      <c r="D30" s="1178" t="s">
        <v>185</v>
      </c>
      <c r="E30" s="705"/>
      <c r="F30" s="705"/>
      <c r="G30" s="705"/>
      <c r="H30" s="705"/>
      <c r="I30" s="705"/>
      <c r="J30" s="1191">
        <f t="shared" si="0"/>
        <v>0</v>
      </c>
      <c r="K30" s="1305"/>
      <c r="L30" s="1200"/>
      <c r="M30" s="1200"/>
      <c r="N30" s="1200"/>
      <c r="O30" s="1200"/>
      <c r="P30" s="1200"/>
      <c r="Q30" s="1191">
        <f t="shared" si="1"/>
        <v>0</v>
      </c>
      <c r="R30" s="1303"/>
      <c r="S30" s="1191">
        <f>SUMIFS('1.01b MultiActivityVar RPEs'!C:C,'1.01b MultiActivityVar RPEs'!$B:$B,"="&amp;$B30)</f>
        <v>0</v>
      </c>
      <c r="T30" s="1191">
        <f>SUMIFS('1.01b MultiActivityVar RPEs'!D:D,'1.01b MultiActivityVar RPEs'!$B:$B,"="&amp;$B30)</f>
        <v>0</v>
      </c>
      <c r="U30" s="1191">
        <f>SUMIFS('1.01b MultiActivityVar RPEs'!E:E,'1.01b MultiActivityVar RPEs'!$B:$B,"="&amp;$B30)</f>
        <v>0</v>
      </c>
      <c r="V30" s="1191">
        <f>SUMIFS('1.01b MultiActivityVar RPEs'!F:F,'1.01b MultiActivityVar RPEs'!$B:$B,"="&amp;$B30)</f>
        <v>0</v>
      </c>
      <c r="W30" s="1191">
        <f>SUMIFS('1.01b MultiActivityVar RPEs'!G:G,'1.01b MultiActivityVar RPEs'!$B:$B,"="&amp;$B30)</f>
        <v>0</v>
      </c>
      <c r="X30" s="1191">
        <f t="shared" si="2"/>
        <v>0</v>
      </c>
      <c r="Y30" s="1303"/>
      <c r="Z30" s="1303"/>
      <c r="AA30" s="1304"/>
      <c r="AB30" s="1191">
        <f t="shared" si="3"/>
        <v>0</v>
      </c>
      <c r="AC30" s="1191">
        <f t="shared" si="4"/>
        <v>0</v>
      </c>
      <c r="AD30" s="1191">
        <f t="shared" si="5"/>
        <v>0</v>
      </c>
      <c r="AE30" s="1191">
        <f t="shared" si="6"/>
        <v>0</v>
      </c>
      <c r="AF30" s="1191">
        <f t="shared" si="7"/>
        <v>0</v>
      </c>
      <c r="AG30" s="1191">
        <f t="shared" si="8"/>
        <v>0</v>
      </c>
      <c r="AH30" s="1303"/>
      <c r="AI30" s="1191">
        <f>SUMIFS('1.01c MultiActivityVar No RPEs'!C:C,'1.01c MultiActivityVar No RPEs'!$B:$B,"="&amp;$B30)</f>
        <v>0</v>
      </c>
      <c r="AJ30" s="1191">
        <f>SUMIFS('1.01c MultiActivityVar No RPEs'!D:D,'1.01c MultiActivityVar No RPEs'!$B:$B,"="&amp;$B30)</f>
        <v>0</v>
      </c>
      <c r="AK30" s="1191">
        <f>SUMIFS('1.01c MultiActivityVar No RPEs'!E:E,'1.01c MultiActivityVar No RPEs'!$B:$B,"="&amp;$B30)</f>
        <v>0</v>
      </c>
      <c r="AL30" s="1191">
        <f>SUMIFS('1.01c MultiActivityVar No RPEs'!F:F,'1.01c MultiActivityVar No RPEs'!$B:$B,"="&amp;$B30)</f>
        <v>0</v>
      </c>
      <c r="AM30" s="1191">
        <f>SUMIFS('1.01c MultiActivityVar No RPEs'!G:G,'1.01c MultiActivityVar No RPEs'!$B:$B,"="&amp;$B30)</f>
        <v>0</v>
      </c>
      <c r="AN30" s="1191">
        <f t="shared" si="9"/>
        <v>0</v>
      </c>
      <c r="AO30" s="1303"/>
      <c r="AP30" s="1191">
        <f t="shared" si="12"/>
        <v>0</v>
      </c>
      <c r="AQ30" s="1191">
        <f t="shared" si="12"/>
        <v>0</v>
      </c>
      <c r="AR30" s="1191">
        <f t="shared" si="12"/>
        <v>0</v>
      </c>
      <c r="AS30" s="1191">
        <f t="shared" si="12"/>
        <v>0</v>
      </c>
      <c r="AT30" s="1191">
        <f t="shared" si="12"/>
        <v>0</v>
      </c>
      <c r="AU30" s="1191">
        <f t="shared" si="11"/>
        <v>0</v>
      </c>
    </row>
    <row r="31" spans="1:47" ht="14.5">
      <c r="A31" s="1187"/>
      <c r="B31" s="731" t="s">
        <v>1452</v>
      </c>
      <c r="C31" s="1178" t="s">
        <v>1368</v>
      </c>
      <c r="D31" s="1178" t="s">
        <v>185</v>
      </c>
      <c r="E31" s="705"/>
      <c r="F31" s="705"/>
      <c r="G31" s="705"/>
      <c r="H31" s="705"/>
      <c r="I31" s="705"/>
      <c r="J31" s="1191">
        <f t="shared" si="0"/>
        <v>0</v>
      </c>
      <c r="K31" s="1305"/>
      <c r="L31" s="1200"/>
      <c r="M31" s="1200"/>
      <c r="N31" s="1200"/>
      <c r="O31" s="1200"/>
      <c r="P31" s="1200"/>
      <c r="Q31" s="1191">
        <f t="shared" si="1"/>
        <v>0</v>
      </c>
      <c r="R31" s="1303"/>
      <c r="S31" s="1191">
        <f>SUMIFS('1.01b MultiActivityVar RPEs'!C:C,'1.01b MultiActivityVar RPEs'!$B:$B,"="&amp;$B31)</f>
        <v>0</v>
      </c>
      <c r="T31" s="1191">
        <f>SUMIFS('1.01b MultiActivityVar RPEs'!D:D,'1.01b MultiActivityVar RPEs'!$B:$B,"="&amp;$B31)</f>
        <v>0</v>
      </c>
      <c r="U31" s="1191">
        <f>SUMIFS('1.01b MultiActivityVar RPEs'!E:E,'1.01b MultiActivityVar RPEs'!$B:$B,"="&amp;$B31)</f>
        <v>0</v>
      </c>
      <c r="V31" s="1191">
        <f>SUMIFS('1.01b MultiActivityVar RPEs'!F:F,'1.01b MultiActivityVar RPEs'!$B:$B,"="&amp;$B31)</f>
        <v>0</v>
      </c>
      <c r="W31" s="1191">
        <f>SUMIFS('1.01b MultiActivityVar RPEs'!G:G,'1.01b MultiActivityVar RPEs'!$B:$B,"="&amp;$B31)</f>
        <v>0</v>
      </c>
      <c r="X31" s="1191">
        <f t="shared" si="2"/>
        <v>0</v>
      </c>
      <c r="Y31" s="1303"/>
      <c r="Z31" s="1303"/>
      <c r="AA31" s="1304"/>
      <c r="AB31" s="1191">
        <f t="shared" si="3"/>
        <v>0</v>
      </c>
      <c r="AC31" s="1191">
        <f t="shared" si="4"/>
        <v>0</v>
      </c>
      <c r="AD31" s="1191">
        <f t="shared" si="5"/>
        <v>0</v>
      </c>
      <c r="AE31" s="1191">
        <f t="shared" si="6"/>
        <v>0</v>
      </c>
      <c r="AF31" s="1191">
        <f t="shared" si="7"/>
        <v>0</v>
      </c>
      <c r="AG31" s="1191">
        <f t="shared" si="8"/>
        <v>0</v>
      </c>
      <c r="AH31" s="1303"/>
      <c r="AI31" s="1191">
        <f>SUMIFS('1.01c MultiActivityVar No RPEs'!C:C,'1.01c MultiActivityVar No RPEs'!$B:$B,"="&amp;$B31)</f>
        <v>0</v>
      </c>
      <c r="AJ31" s="1191">
        <f>SUMIFS('1.01c MultiActivityVar No RPEs'!D:D,'1.01c MultiActivityVar No RPEs'!$B:$B,"="&amp;$B31)</f>
        <v>0</v>
      </c>
      <c r="AK31" s="1191">
        <f>SUMIFS('1.01c MultiActivityVar No RPEs'!E:E,'1.01c MultiActivityVar No RPEs'!$B:$B,"="&amp;$B31)</f>
        <v>0</v>
      </c>
      <c r="AL31" s="1191">
        <f>SUMIFS('1.01c MultiActivityVar No RPEs'!F:F,'1.01c MultiActivityVar No RPEs'!$B:$B,"="&amp;$B31)</f>
        <v>0</v>
      </c>
      <c r="AM31" s="1191">
        <f>SUMIFS('1.01c MultiActivityVar No RPEs'!G:G,'1.01c MultiActivityVar No RPEs'!$B:$B,"="&amp;$B31)</f>
        <v>0</v>
      </c>
      <c r="AN31" s="1191">
        <f t="shared" si="9"/>
        <v>0</v>
      </c>
      <c r="AO31" s="1303"/>
      <c r="AP31" s="1191">
        <f t="shared" si="12"/>
        <v>0</v>
      </c>
      <c r="AQ31" s="1191">
        <f t="shared" si="12"/>
        <v>0</v>
      </c>
      <c r="AR31" s="1191">
        <f t="shared" si="12"/>
        <v>0</v>
      </c>
      <c r="AS31" s="1191">
        <f t="shared" si="12"/>
        <v>0</v>
      </c>
      <c r="AT31" s="1191">
        <f t="shared" si="12"/>
        <v>0</v>
      </c>
      <c r="AU31" s="1191">
        <f t="shared" si="11"/>
        <v>0</v>
      </c>
    </row>
    <row r="32" spans="1:47" ht="14.5">
      <c r="A32" s="1187"/>
      <c r="B32" s="731" t="s">
        <v>1405</v>
      </c>
      <c r="C32" s="1178" t="s">
        <v>1368</v>
      </c>
      <c r="D32" s="1178" t="s">
        <v>185</v>
      </c>
      <c r="E32" s="705"/>
      <c r="F32" s="705"/>
      <c r="G32" s="705"/>
      <c r="H32" s="705"/>
      <c r="I32" s="705"/>
      <c r="J32" s="1191">
        <f t="shared" si="0"/>
        <v>0</v>
      </c>
      <c r="K32" s="1305"/>
      <c r="L32" s="1200"/>
      <c r="M32" s="1200"/>
      <c r="N32" s="1200"/>
      <c r="O32" s="1200"/>
      <c r="P32" s="1200"/>
      <c r="Q32" s="1191">
        <f t="shared" si="1"/>
        <v>0</v>
      </c>
      <c r="R32" s="1303"/>
      <c r="S32" s="1191">
        <f>SUMIFS('1.01b MultiActivityVar RPEs'!C:C,'1.01b MultiActivityVar RPEs'!$B:$B,"="&amp;$B32)</f>
        <v>0</v>
      </c>
      <c r="T32" s="1191">
        <f>SUMIFS('1.01b MultiActivityVar RPEs'!D:D,'1.01b MultiActivityVar RPEs'!$B:$B,"="&amp;$B32)</f>
        <v>0</v>
      </c>
      <c r="U32" s="1191">
        <f>SUMIFS('1.01b MultiActivityVar RPEs'!E:E,'1.01b MultiActivityVar RPEs'!$B:$B,"="&amp;$B32)</f>
        <v>0</v>
      </c>
      <c r="V32" s="1191">
        <f>SUMIFS('1.01b MultiActivityVar RPEs'!F:F,'1.01b MultiActivityVar RPEs'!$B:$B,"="&amp;$B32)</f>
        <v>0</v>
      </c>
      <c r="W32" s="1191">
        <f>SUMIFS('1.01b MultiActivityVar RPEs'!G:G,'1.01b MultiActivityVar RPEs'!$B:$B,"="&amp;$B32)</f>
        <v>0</v>
      </c>
      <c r="X32" s="1191">
        <f t="shared" si="2"/>
        <v>0</v>
      </c>
      <c r="Y32" s="1303"/>
      <c r="Z32" s="1303"/>
      <c r="AA32" s="1304"/>
      <c r="AB32" s="1191">
        <f t="shared" si="3"/>
        <v>0</v>
      </c>
      <c r="AC32" s="1191">
        <f t="shared" si="4"/>
        <v>0</v>
      </c>
      <c r="AD32" s="1191">
        <f t="shared" si="5"/>
        <v>0</v>
      </c>
      <c r="AE32" s="1191">
        <f t="shared" si="6"/>
        <v>0</v>
      </c>
      <c r="AF32" s="1191">
        <f t="shared" si="7"/>
        <v>0</v>
      </c>
      <c r="AG32" s="1191">
        <f t="shared" si="8"/>
        <v>0</v>
      </c>
      <c r="AH32" s="1303"/>
      <c r="AI32" s="1191">
        <f>SUMIFS('1.01c MultiActivityVar No RPEs'!C:C,'1.01c MultiActivityVar No RPEs'!$B:$B,"="&amp;$B32)</f>
        <v>0</v>
      </c>
      <c r="AJ32" s="1191">
        <f>SUMIFS('1.01c MultiActivityVar No RPEs'!D:D,'1.01c MultiActivityVar No RPEs'!$B:$B,"="&amp;$B32)</f>
        <v>0</v>
      </c>
      <c r="AK32" s="1191">
        <f>SUMIFS('1.01c MultiActivityVar No RPEs'!E:E,'1.01c MultiActivityVar No RPEs'!$B:$B,"="&amp;$B32)</f>
        <v>0</v>
      </c>
      <c r="AL32" s="1191">
        <f>SUMIFS('1.01c MultiActivityVar No RPEs'!F:F,'1.01c MultiActivityVar No RPEs'!$B:$B,"="&amp;$B32)</f>
        <v>0</v>
      </c>
      <c r="AM32" s="1191">
        <f>SUMIFS('1.01c MultiActivityVar No RPEs'!G:G,'1.01c MultiActivityVar No RPEs'!$B:$B,"="&amp;$B32)</f>
        <v>0</v>
      </c>
      <c r="AN32" s="1191">
        <f t="shared" si="9"/>
        <v>0</v>
      </c>
      <c r="AO32" s="1303"/>
      <c r="AP32" s="1191">
        <f t="shared" si="12"/>
        <v>0</v>
      </c>
      <c r="AQ32" s="1191">
        <f t="shared" si="12"/>
        <v>0</v>
      </c>
      <c r="AR32" s="1191">
        <f t="shared" si="12"/>
        <v>0</v>
      </c>
      <c r="AS32" s="1191">
        <f t="shared" si="12"/>
        <v>0</v>
      </c>
      <c r="AT32" s="1191">
        <f t="shared" si="12"/>
        <v>0</v>
      </c>
      <c r="AU32" s="1191">
        <f t="shared" si="11"/>
        <v>0</v>
      </c>
    </row>
    <row r="33" spans="1:47" ht="14.5">
      <c r="A33" s="1187"/>
      <c r="B33" s="731" t="s">
        <v>1406</v>
      </c>
      <c r="C33" s="1178" t="s">
        <v>1368</v>
      </c>
      <c r="D33" s="1178" t="s">
        <v>185</v>
      </c>
      <c r="E33" s="705"/>
      <c r="F33" s="705"/>
      <c r="G33" s="705"/>
      <c r="H33" s="705"/>
      <c r="I33" s="705"/>
      <c r="J33" s="1191">
        <f t="shared" si="0"/>
        <v>0</v>
      </c>
      <c r="K33" s="1305"/>
      <c r="L33" s="1183"/>
      <c r="M33" s="1183"/>
      <c r="N33" s="1183"/>
      <c r="O33" s="1183"/>
      <c r="P33" s="1183"/>
      <c r="Q33" s="1191">
        <f t="shared" si="1"/>
        <v>0</v>
      </c>
      <c r="R33" s="1303"/>
      <c r="S33" s="1191">
        <f>SUMIFS('1.01b MultiActivityVar RPEs'!C:C,'1.01b MultiActivityVar RPEs'!$B:$B,"="&amp;$B33)</f>
        <v>0</v>
      </c>
      <c r="T33" s="1191">
        <f>SUMIFS('1.01b MultiActivityVar RPEs'!D:D,'1.01b MultiActivityVar RPEs'!$B:$B,"="&amp;$B33)</f>
        <v>0</v>
      </c>
      <c r="U33" s="1191">
        <f>SUMIFS('1.01b MultiActivityVar RPEs'!E:E,'1.01b MultiActivityVar RPEs'!$B:$B,"="&amp;$B33)</f>
        <v>0</v>
      </c>
      <c r="V33" s="1191">
        <f>SUMIFS('1.01b MultiActivityVar RPEs'!F:F,'1.01b MultiActivityVar RPEs'!$B:$B,"="&amp;$B33)</f>
        <v>0</v>
      </c>
      <c r="W33" s="1191">
        <f>SUMIFS('1.01b MultiActivityVar RPEs'!G:G,'1.01b MultiActivityVar RPEs'!$B:$B,"="&amp;$B33)</f>
        <v>0</v>
      </c>
      <c r="X33" s="1191">
        <f t="shared" si="2"/>
        <v>0</v>
      </c>
      <c r="Y33" s="1303"/>
      <c r="Z33" s="1303"/>
      <c r="AA33" s="1304"/>
      <c r="AB33" s="1191">
        <f t="shared" si="3"/>
        <v>0</v>
      </c>
      <c r="AC33" s="1191">
        <f t="shared" si="4"/>
        <v>0</v>
      </c>
      <c r="AD33" s="1191">
        <f t="shared" si="5"/>
        <v>0</v>
      </c>
      <c r="AE33" s="1191">
        <f t="shared" si="6"/>
        <v>0</v>
      </c>
      <c r="AF33" s="1191">
        <f t="shared" si="7"/>
        <v>0</v>
      </c>
      <c r="AG33" s="1191">
        <f t="shared" si="8"/>
        <v>0</v>
      </c>
      <c r="AH33" s="1303"/>
      <c r="AI33" s="1191">
        <f>SUMIFS('1.01c MultiActivityVar No RPEs'!C:C,'1.01c MultiActivityVar No RPEs'!$B:$B,"="&amp;$B33)</f>
        <v>0</v>
      </c>
      <c r="AJ33" s="1191">
        <f>SUMIFS('1.01c MultiActivityVar No RPEs'!D:D,'1.01c MultiActivityVar No RPEs'!$B:$B,"="&amp;$B33)</f>
        <v>0</v>
      </c>
      <c r="AK33" s="1191">
        <f>SUMIFS('1.01c MultiActivityVar No RPEs'!E:E,'1.01c MultiActivityVar No RPEs'!$B:$B,"="&amp;$B33)</f>
        <v>0</v>
      </c>
      <c r="AL33" s="1191">
        <f>SUMIFS('1.01c MultiActivityVar No RPEs'!F:F,'1.01c MultiActivityVar No RPEs'!$B:$B,"="&amp;$B33)</f>
        <v>0</v>
      </c>
      <c r="AM33" s="1191">
        <f>SUMIFS('1.01c MultiActivityVar No RPEs'!G:G,'1.01c MultiActivityVar No RPEs'!$B:$B,"="&amp;$B33)</f>
        <v>0</v>
      </c>
      <c r="AN33" s="1191">
        <f t="shared" si="9"/>
        <v>0</v>
      </c>
      <c r="AO33" s="1303"/>
      <c r="AP33" s="1191">
        <f t="shared" si="12"/>
        <v>0</v>
      </c>
      <c r="AQ33" s="1191">
        <f t="shared" si="12"/>
        <v>0</v>
      </c>
      <c r="AR33" s="1191">
        <f t="shared" si="12"/>
        <v>0</v>
      </c>
      <c r="AS33" s="1191">
        <f t="shared" si="12"/>
        <v>0</v>
      </c>
      <c r="AT33" s="1191">
        <f t="shared" si="12"/>
        <v>0</v>
      </c>
      <c r="AU33" s="1191">
        <f t="shared" si="11"/>
        <v>0</v>
      </c>
    </row>
    <row r="34" spans="1:47" ht="14.5">
      <c r="A34" s="1187"/>
      <c r="B34" s="731" t="s">
        <v>1407</v>
      </c>
      <c r="C34" s="1178" t="s">
        <v>1368</v>
      </c>
      <c r="D34" s="1178" t="s">
        <v>185</v>
      </c>
      <c r="E34" s="705"/>
      <c r="F34" s="705"/>
      <c r="G34" s="705"/>
      <c r="H34" s="705"/>
      <c r="I34" s="705"/>
      <c r="J34" s="1191">
        <f t="shared" si="0"/>
        <v>0</v>
      </c>
      <c r="K34" s="1305"/>
      <c r="L34" s="1183"/>
      <c r="M34" s="1183"/>
      <c r="N34" s="1183"/>
      <c r="O34" s="1183"/>
      <c r="P34" s="1183"/>
      <c r="Q34" s="1191">
        <f t="shared" si="1"/>
        <v>0</v>
      </c>
      <c r="R34" s="1303"/>
      <c r="S34" s="1191">
        <f>SUMIFS('1.01b MultiActivityVar RPEs'!C:C,'1.01b MultiActivityVar RPEs'!$B:$B,"="&amp;$B34)</f>
        <v>0</v>
      </c>
      <c r="T34" s="1191">
        <f>SUMIFS('1.01b MultiActivityVar RPEs'!D:D,'1.01b MultiActivityVar RPEs'!$B:$B,"="&amp;$B34)</f>
        <v>0</v>
      </c>
      <c r="U34" s="1191">
        <f>SUMIFS('1.01b MultiActivityVar RPEs'!E:E,'1.01b MultiActivityVar RPEs'!$B:$B,"="&amp;$B34)</f>
        <v>0</v>
      </c>
      <c r="V34" s="1191">
        <f>SUMIFS('1.01b MultiActivityVar RPEs'!F:F,'1.01b MultiActivityVar RPEs'!$B:$B,"="&amp;$B34)</f>
        <v>0</v>
      </c>
      <c r="W34" s="1191">
        <f>SUMIFS('1.01b MultiActivityVar RPEs'!G:G,'1.01b MultiActivityVar RPEs'!$B:$B,"="&amp;$B34)</f>
        <v>0</v>
      </c>
      <c r="X34" s="1191">
        <f t="shared" si="2"/>
        <v>0</v>
      </c>
      <c r="Y34" s="1303"/>
      <c r="Z34" s="1303"/>
      <c r="AA34" s="1304"/>
      <c r="AB34" s="1191">
        <f t="shared" si="3"/>
        <v>0</v>
      </c>
      <c r="AC34" s="1191">
        <f t="shared" si="4"/>
        <v>0</v>
      </c>
      <c r="AD34" s="1191">
        <f t="shared" si="5"/>
        <v>0</v>
      </c>
      <c r="AE34" s="1191">
        <f t="shared" si="6"/>
        <v>0</v>
      </c>
      <c r="AF34" s="1191">
        <f t="shared" si="7"/>
        <v>0</v>
      </c>
      <c r="AG34" s="1191">
        <f t="shared" si="8"/>
        <v>0</v>
      </c>
      <c r="AH34" s="1303"/>
      <c r="AI34" s="1191">
        <f>SUMIFS('1.01c MultiActivityVar No RPEs'!C:C,'1.01c MultiActivityVar No RPEs'!$B:$B,"="&amp;$B34)</f>
        <v>0</v>
      </c>
      <c r="AJ34" s="1191">
        <f>SUMIFS('1.01c MultiActivityVar No RPEs'!D:D,'1.01c MultiActivityVar No RPEs'!$B:$B,"="&amp;$B34)</f>
        <v>0</v>
      </c>
      <c r="AK34" s="1191">
        <f>SUMIFS('1.01c MultiActivityVar No RPEs'!E:E,'1.01c MultiActivityVar No RPEs'!$B:$B,"="&amp;$B34)</f>
        <v>0</v>
      </c>
      <c r="AL34" s="1191">
        <f>SUMIFS('1.01c MultiActivityVar No RPEs'!F:F,'1.01c MultiActivityVar No RPEs'!$B:$B,"="&amp;$B34)</f>
        <v>0</v>
      </c>
      <c r="AM34" s="1191">
        <f>SUMIFS('1.01c MultiActivityVar No RPEs'!G:G,'1.01c MultiActivityVar No RPEs'!$B:$B,"="&amp;$B34)</f>
        <v>0</v>
      </c>
      <c r="AN34" s="1191">
        <f t="shared" si="9"/>
        <v>0</v>
      </c>
      <c r="AO34" s="1303"/>
      <c r="AP34" s="1191">
        <f t="shared" si="12"/>
        <v>0</v>
      </c>
      <c r="AQ34" s="1191">
        <f t="shared" si="12"/>
        <v>0</v>
      </c>
      <c r="AR34" s="1191">
        <f t="shared" si="12"/>
        <v>0</v>
      </c>
      <c r="AS34" s="1191">
        <f t="shared" si="12"/>
        <v>0</v>
      </c>
      <c r="AT34" s="1191">
        <f t="shared" si="12"/>
        <v>0</v>
      </c>
      <c r="AU34" s="1191">
        <f t="shared" si="11"/>
        <v>0</v>
      </c>
    </row>
    <row r="35" spans="1:47" ht="14.5">
      <c r="A35" s="1187"/>
      <c r="B35" s="731" t="s">
        <v>1408</v>
      </c>
      <c r="C35" s="1178" t="s">
        <v>1368</v>
      </c>
      <c r="D35" s="1178" t="s">
        <v>185</v>
      </c>
      <c r="E35" s="705"/>
      <c r="F35" s="705"/>
      <c r="G35" s="705"/>
      <c r="H35" s="705"/>
      <c r="I35" s="705"/>
      <c r="J35" s="1191">
        <f t="shared" si="0"/>
        <v>0</v>
      </c>
      <c r="K35" s="1305"/>
      <c r="L35" s="1183"/>
      <c r="M35" s="1183"/>
      <c r="N35" s="1183"/>
      <c r="O35" s="1183"/>
      <c r="P35" s="1183"/>
      <c r="Q35" s="1191">
        <f t="shared" si="1"/>
        <v>0</v>
      </c>
      <c r="R35" s="1303"/>
      <c r="S35" s="1191">
        <f>SUMIFS('1.01b MultiActivityVar RPEs'!C:C,'1.01b MultiActivityVar RPEs'!$B:$B,"="&amp;$B35)</f>
        <v>0</v>
      </c>
      <c r="T35" s="1191">
        <f>SUMIFS('1.01b MultiActivityVar RPEs'!D:D,'1.01b MultiActivityVar RPEs'!$B:$B,"="&amp;$B35)</f>
        <v>0</v>
      </c>
      <c r="U35" s="1191">
        <f>SUMIFS('1.01b MultiActivityVar RPEs'!E:E,'1.01b MultiActivityVar RPEs'!$B:$B,"="&amp;$B35)</f>
        <v>0</v>
      </c>
      <c r="V35" s="1191">
        <f>SUMIFS('1.01b MultiActivityVar RPEs'!F:F,'1.01b MultiActivityVar RPEs'!$B:$B,"="&amp;$B35)</f>
        <v>0</v>
      </c>
      <c r="W35" s="1191">
        <f>SUMIFS('1.01b MultiActivityVar RPEs'!G:G,'1.01b MultiActivityVar RPEs'!$B:$B,"="&amp;$B35)</f>
        <v>0</v>
      </c>
      <c r="X35" s="1191">
        <f t="shared" si="2"/>
        <v>0</v>
      </c>
      <c r="Y35" s="1303"/>
      <c r="Z35" s="1303"/>
      <c r="AA35" s="1304"/>
      <c r="AB35" s="1191">
        <f t="shared" si="3"/>
        <v>0</v>
      </c>
      <c r="AC35" s="1191">
        <f t="shared" si="4"/>
        <v>0</v>
      </c>
      <c r="AD35" s="1191">
        <f t="shared" si="5"/>
        <v>0</v>
      </c>
      <c r="AE35" s="1191">
        <f t="shared" si="6"/>
        <v>0</v>
      </c>
      <c r="AF35" s="1191">
        <f t="shared" si="7"/>
        <v>0</v>
      </c>
      <c r="AG35" s="1191">
        <f t="shared" si="8"/>
        <v>0</v>
      </c>
      <c r="AH35" s="1303"/>
      <c r="AI35" s="1191">
        <f>SUMIFS('1.01c MultiActivityVar No RPEs'!C:C,'1.01c MultiActivityVar No RPEs'!$B:$B,"="&amp;$B35)</f>
        <v>0</v>
      </c>
      <c r="AJ35" s="1191">
        <f>SUMIFS('1.01c MultiActivityVar No RPEs'!D:D,'1.01c MultiActivityVar No RPEs'!$B:$B,"="&amp;$B35)</f>
        <v>0</v>
      </c>
      <c r="AK35" s="1191">
        <f>SUMIFS('1.01c MultiActivityVar No RPEs'!E:E,'1.01c MultiActivityVar No RPEs'!$B:$B,"="&amp;$B35)</f>
        <v>0</v>
      </c>
      <c r="AL35" s="1191">
        <f>SUMIFS('1.01c MultiActivityVar No RPEs'!F:F,'1.01c MultiActivityVar No RPEs'!$B:$B,"="&amp;$B35)</f>
        <v>0</v>
      </c>
      <c r="AM35" s="1191">
        <f>SUMIFS('1.01c MultiActivityVar No RPEs'!G:G,'1.01c MultiActivityVar No RPEs'!$B:$B,"="&amp;$B35)</f>
        <v>0</v>
      </c>
      <c r="AN35" s="1191">
        <f t="shared" si="9"/>
        <v>0</v>
      </c>
      <c r="AO35" s="1303"/>
      <c r="AP35" s="1191">
        <f t="shared" si="12"/>
        <v>0</v>
      </c>
      <c r="AQ35" s="1191">
        <f t="shared" si="12"/>
        <v>0</v>
      </c>
      <c r="AR35" s="1191">
        <f t="shared" si="12"/>
        <v>0</v>
      </c>
      <c r="AS35" s="1191">
        <f t="shared" si="12"/>
        <v>0</v>
      </c>
      <c r="AT35" s="1191">
        <f t="shared" si="12"/>
        <v>0</v>
      </c>
      <c r="AU35" s="1191">
        <f t="shared" si="11"/>
        <v>0</v>
      </c>
    </row>
    <row r="36" spans="1:47" ht="14.5">
      <c r="A36" s="1187"/>
      <c r="B36" s="731" t="s">
        <v>1409</v>
      </c>
      <c r="C36" s="1178" t="s">
        <v>1368</v>
      </c>
      <c r="D36" s="1178" t="s">
        <v>185</v>
      </c>
      <c r="E36" s="705"/>
      <c r="F36" s="705"/>
      <c r="G36" s="705"/>
      <c r="H36" s="705"/>
      <c r="I36" s="705"/>
      <c r="J36" s="1191">
        <f t="shared" si="0"/>
        <v>0</v>
      </c>
      <c r="K36" s="1305"/>
      <c r="L36" s="1183"/>
      <c r="M36" s="1183"/>
      <c r="N36" s="1183"/>
      <c r="O36" s="1183"/>
      <c r="P36" s="1183"/>
      <c r="Q36" s="1191">
        <f t="shared" si="1"/>
        <v>0</v>
      </c>
      <c r="R36" s="1303"/>
      <c r="S36" s="1191">
        <f>SUMIFS('1.01b MultiActivityVar RPEs'!C:C,'1.01b MultiActivityVar RPEs'!$B:$B,"="&amp;$B36)</f>
        <v>0</v>
      </c>
      <c r="T36" s="1191">
        <f>SUMIFS('1.01b MultiActivityVar RPEs'!D:D,'1.01b MultiActivityVar RPEs'!$B:$B,"="&amp;$B36)</f>
        <v>0</v>
      </c>
      <c r="U36" s="1191">
        <f>SUMIFS('1.01b MultiActivityVar RPEs'!E:E,'1.01b MultiActivityVar RPEs'!$B:$B,"="&amp;$B36)</f>
        <v>0</v>
      </c>
      <c r="V36" s="1191">
        <f>SUMIFS('1.01b MultiActivityVar RPEs'!F:F,'1.01b MultiActivityVar RPEs'!$B:$B,"="&amp;$B36)</f>
        <v>0</v>
      </c>
      <c r="W36" s="1191">
        <f>SUMIFS('1.01b MultiActivityVar RPEs'!G:G,'1.01b MultiActivityVar RPEs'!$B:$B,"="&amp;$B36)</f>
        <v>0</v>
      </c>
      <c r="X36" s="1191">
        <f t="shared" si="2"/>
        <v>0</v>
      </c>
      <c r="Y36" s="1303"/>
      <c r="Z36" s="1303"/>
      <c r="AA36" s="1304"/>
      <c r="AB36" s="1191">
        <f t="shared" si="3"/>
        <v>0</v>
      </c>
      <c r="AC36" s="1191">
        <f t="shared" si="4"/>
        <v>0</v>
      </c>
      <c r="AD36" s="1191">
        <f t="shared" si="5"/>
        <v>0</v>
      </c>
      <c r="AE36" s="1191">
        <f t="shared" si="6"/>
        <v>0</v>
      </c>
      <c r="AF36" s="1191">
        <f t="shared" si="7"/>
        <v>0</v>
      </c>
      <c r="AG36" s="1191">
        <f t="shared" si="8"/>
        <v>0</v>
      </c>
      <c r="AH36" s="1303"/>
      <c r="AI36" s="1191">
        <f>SUMIFS('1.01c MultiActivityVar No RPEs'!C:C,'1.01c MultiActivityVar No RPEs'!$B:$B,"="&amp;$B36)</f>
        <v>0</v>
      </c>
      <c r="AJ36" s="1191">
        <f>SUMIFS('1.01c MultiActivityVar No RPEs'!D:D,'1.01c MultiActivityVar No RPEs'!$B:$B,"="&amp;$B36)</f>
        <v>0</v>
      </c>
      <c r="AK36" s="1191">
        <f>SUMIFS('1.01c MultiActivityVar No RPEs'!E:E,'1.01c MultiActivityVar No RPEs'!$B:$B,"="&amp;$B36)</f>
        <v>0</v>
      </c>
      <c r="AL36" s="1191">
        <f>SUMIFS('1.01c MultiActivityVar No RPEs'!F:F,'1.01c MultiActivityVar No RPEs'!$B:$B,"="&amp;$B36)</f>
        <v>0</v>
      </c>
      <c r="AM36" s="1191">
        <f>SUMIFS('1.01c MultiActivityVar No RPEs'!G:G,'1.01c MultiActivityVar No RPEs'!$B:$B,"="&amp;$B36)</f>
        <v>0</v>
      </c>
      <c r="AN36" s="1191">
        <f t="shared" si="9"/>
        <v>0</v>
      </c>
      <c r="AO36" s="1303"/>
      <c r="AP36" s="1191">
        <f t="shared" si="12"/>
        <v>0</v>
      </c>
      <c r="AQ36" s="1191">
        <f t="shared" si="12"/>
        <v>0</v>
      </c>
      <c r="AR36" s="1191">
        <f t="shared" si="12"/>
        <v>0</v>
      </c>
      <c r="AS36" s="1191">
        <f t="shared" si="12"/>
        <v>0</v>
      </c>
      <c r="AT36" s="1191">
        <f t="shared" si="12"/>
        <v>0</v>
      </c>
      <c r="AU36" s="1191">
        <f t="shared" si="11"/>
        <v>0</v>
      </c>
    </row>
    <row r="37" spans="1:47" ht="14.5">
      <c r="A37" s="1187"/>
      <c r="B37" s="731" t="s">
        <v>1410</v>
      </c>
      <c r="C37" s="1178" t="s">
        <v>1368</v>
      </c>
      <c r="D37" s="1178" t="s">
        <v>185</v>
      </c>
      <c r="E37" s="705"/>
      <c r="F37" s="705"/>
      <c r="G37" s="705"/>
      <c r="H37" s="705"/>
      <c r="I37" s="705"/>
      <c r="J37" s="1191">
        <f t="shared" si="0"/>
        <v>0</v>
      </c>
      <c r="K37" s="1305"/>
      <c r="L37" s="1183"/>
      <c r="M37" s="1183"/>
      <c r="N37" s="1183"/>
      <c r="O37" s="1183"/>
      <c r="P37" s="1183"/>
      <c r="Q37" s="1191">
        <f t="shared" si="1"/>
        <v>0</v>
      </c>
      <c r="R37" s="1303"/>
      <c r="S37" s="1191">
        <f>SUMIFS('1.01b MultiActivityVar RPEs'!C:C,'1.01b MultiActivityVar RPEs'!$B:$B,"="&amp;$B37)</f>
        <v>0</v>
      </c>
      <c r="T37" s="1191">
        <f>SUMIFS('1.01b MultiActivityVar RPEs'!D:D,'1.01b MultiActivityVar RPEs'!$B:$B,"="&amp;$B37)</f>
        <v>0</v>
      </c>
      <c r="U37" s="1191">
        <f>SUMIFS('1.01b MultiActivityVar RPEs'!E:E,'1.01b MultiActivityVar RPEs'!$B:$B,"="&amp;$B37)</f>
        <v>0</v>
      </c>
      <c r="V37" s="1191">
        <f>SUMIFS('1.01b MultiActivityVar RPEs'!F:F,'1.01b MultiActivityVar RPEs'!$B:$B,"="&amp;$B37)</f>
        <v>0</v>
      </c>
      <c r="W37" s="1191">
        <f>SUMIFS('1.01b MultiActivityVar RPEs'!G:G,'1.01b MultiActivityVar RPEs'!$B:$B,"="&amp;$B37)</f>
        <v>0</v>
      </c>
      <c r="X37" s="1191">
        <f t="shared" si="2"/>
        <v>0</v>
      </c>
      <c r="Y37" s="1303"/>
      <c r="Z37" s="1303"/>
      <c r="AA37" s="1304"/>
      <c r="AB37" s="1191">
        <f t="shared" si="3"/>
        <v>0</v>
      </c>
      <c r="AC37" s="1191">
        <f t="shared" si="4"/>
        <v>0</v>
      </c>
      <c r="AD37" s="1191">
        <f t="shared" si="5"/>
        <v>0</v>
      </c>
      <c r="AE37" s="1191">
        <f t="shared" si="6"/>
        <v>0</v>
      </c>
      <c r="AF37" s="1191">
        <f t="shared" si="7"/>
        <v>0</v>
      </c>
      <c r="AG37" s="1191">
        <f t="shared" si="8"/>
        <v>0</v>
      </c>
      <c r="AH37" s="1303"/>
      <c r="AI37" s="1191">
        <f>SUMIFS('1.01c MultiActivityVar No RPEs'!C:C,'1.01c MultiActivityVar No RPEs'!$B:$B,"="&amp;$B37)</f>
        <v>0</v>
      </c>
      <c r="AJ37" s="1191">
        <f>SUMIFS('1.01c MultiActivityVar No RPEs'!D:D,'1.01c MultiActivityVar No RPEs'!$B:$B,"="&amp;$B37)</f>
        <v>0</v>
      </c>
      <c r="AK37" s="1191">
        <f>SUMIFS('1.01c MultiActivityVar No RPEs'!E:E,'1.01c MultiActivityVar No RPEs'!$B:$B,"="&amp;$B37)</f>
        <v>0</v>
      </c>
      <c r="AL37" s="1191">
        <f>SUMIFS('1.01c MultiActivityVar No RPEs'!F:F,'1.01c MultiActivityVar No RPEs'!$B:$B,"="&amp;$B37)</f>
        <v>0</v>
      </c>
      <c r="AM37" s="1191">
        <f>SUMIFS('1.01c MultiActivityVar No RPEs'!G:G,'1.01c MultiActivityVar No RPEs'!$B:$B,"="&amp;$B37)</f>
        <v>0</v>
      </c>
      <c r="AN37" s="1191">
        <f t="shared" si="9"/>
        <v>0</v>
      </c>
      <c r="AO37" s="1303"/>
      <c r="AP37" s="1191">
        <f t="shared" si="12"/>
        <v>0</v>
      </c>
      <c r="AQ37" s="1191">
        <f t="shared" si="12"/>
        <v>0</v>
      </c>
      <c r="AR37" s="1191">
        <f t="shared" si="12"/>
        <v>0</v>
      </c>
      <c r="AS37" s="1191">
        <f t="shared" si="12"/>
        <v>0</v>
      </c>
      <c r="AT37" s="1191">
        <f t="shared" si="12"/>
        <v>0</v>
      </c>
      <c r="AU37" s="1191">
        <f t="shared" si="11"/>
        <v>0</v>
      </c>
    </row>
    <row r="38" spans="1:47" ht="14.5">
      <c r="A38" s="1187"/>
      <c r="B38" s="731" t="s">
        <v>1411</v>
      </c>
      <c r="C38" s="1178" t="s">
        <v>1368</v>
      </c>
      <c r="D38" s="1178" t="s">
        <v>185</v>
      </c>
      <c r="E38" s="705"/>
      <c r="F38" s="705"/>
      <c r="G38" s="705"/>
      <c r="H38" s="705"/>
      <c r="I38" s="705"/>
      <c r="J38" s="1191">
        <f t="shared" si="0"/>
        <v>0</v>
      </c>
      <c r="K38" s="1305"/>
      <c r="L38" s="1183"/>
      <c r="M38" s="1183"/>
      <c r="N38" s="1183"/>
      <c r="O38" s="1183"/>
      <c r="P38" s="1183"/>
      <c r="Q38" s="1191">
        <f t="shared" si="1"/>
        <v>0</v>
      </c>
      <c r="R38" s="1303"/>
      <c r="S38" s="1191">
        <f>SUMIFS('1.01b MultiActivityVar RPEs'!C:C,'1.01b MultiActivityVar RPEs'!$B:$B,"="&amp;$B38)</f>
        <v>0</v>
      </c>
      <c r="T38" s="1191">
        <f>SUMIFS('1.01b MultiActivityVar RPEs'!D:D,'1.01b MultiActivityVar RPEs'!$B:$B,"="&amp;$B38)</f>
        <v>0</v>
      </c>
      <c r="U38" s="1191">
        <f>SUMIFS('1.01b MultiActivityVar RPEs'!E:E,'1.01b MultiActivityVar RPEs'!$B:$B,"="&amp;$B38)</f>
        <v>0</v>
      </c>
      <c r="V38" s="1191">
        <f>SUMIFS('1.01b MultiActivityVar RPEs'!F:F,'1.01b MultiActivityVar RPEs'!$B:$B,"="&amp;$B38)</f>
        <v>0</v>
      </c>
      <c r="W38" s="1191">
        <f>SUMIFS('1.01b MultiActivityVar RPEs'!G:G,'1.01b MultiActivityVar RPEs'!$B:$B,"="&amp;$B38)</f>
        <v>0</v>
      </c>
      <c r="X38" s="1191">
        <f t="shared" si="2"/>
        <v>0</v>
      </c>
      <c r="Y38" s="1303"/>
      <c r="Z38" s="1303"/>
      <c r="AA38" s="1304"/>
      <c r="AB38" s="1191">
        <f t="shared" si="3"/>
        <v>0</v>
      </c>
      <c r="AC38" s="1191">
        <f t="shared" si="4"/>
        <v>0</v>
      </c>
      <c r="AD38" s="1191">
        <f t="shared" si="5"/>
        <v>0</v>
      </c>
      <c r="AE38" s="1191">
        <f t="shared" si="6"/>
        <v>0</v>
      </c>
      <c r="AF38" s="1191">
        <f t="shared" si="7"/>
        <v>0</v>
      </c>
      <c r="AG38" s="1191">
        <f t="shared" si="8"/>
        <v>0</v>
      </c>
      <c r="AH38" s="1303"/>
      <c r="AI38" s="1191">
        <f>SUMIFS('1.01c MultiActivityVar No RPEs'!C:C,'1.01c MultiActivityVar No RPEs'!$B:$B,"="&amp;$B38)</f>
        <v>0</v>
      </c>
      <c r="AJ38" s="1191">
        <f>SUMIFS('1.01c MultiActivityVar No RPEs'!D:D,'1.01c MultiActivityVar No RPEs'!$B:$B,"="&amp;$B38)</f>
        <v>0</v>
      </c>
      <c r="AK38" s="1191">
        <f>SUMIFS('1.01c MultiActivityVar No RPEs'!E:E,'1.01c MultiActivityVar No RPEs'!$B:$B,"="&amp;$B38)</f>
        <v>0</v>
      </c>
      <c r="AL38" s="1191">
        <f>SUMIFS('1.01c MultiActivityVar No RPEs'!F:F,'1.01c MultiActivityVar No RPEs'!$B:$B,"="&amp;$B38)</f>
        <v>0</v>
      </c>
      <c r="AM38" s="1191">
        <f>SUMIFS('1.01c MultiActivityVar No RPEs'!G:G,'1.01c MultiActivityVar No RPEs'!$B:$B,"="&amp;$B38)</f>
        <v>0</v>
      </c>
      <c r="AN38" s="1191">
        <f t="shared" si="9"/>
        <v>0</v>
      </c>
      <c r="AO38" s="1303"/>
      <c r="AP38" s="1191">
        <f t="shared" si="12"/>
        <v>0</v>
      </c>
      <c r="AQ38" s="1191">
        <f t="shared" si="12"/>
        <v>0</v>
      </c>
      <c r="AR38" s="1191">
        <f t="shared" si="12"/>
        <v>0</v>
      </c>
      <c r="AS38" s="1191">
        <f t="shared" si="12"/>
        <v>0</v>
      </c>
      <c r="AT38" s="1191">
        <f t="shared" si="12"/>
        <v>0</v>
      </c>
      <c r="AU38" s="1191">
        <f t="shared" si="11"/>
        <v>0</v>
      </c>
    </row>
    <row r="39" spans="1:47" ht="14.5">
      <c r="A39" s="1187"/>
      <c r="B39" s="731" t="s">
        <v>1453</v>
      </c>
      <c r="C39" s="1178" t="s">
        <v>1368</v>
      </c>
      <c r="D39" s="1178" t="s">
        <v>185</v>
      </c>
      <c r="E39" s="705"/>
      <c r="F39" s="705"/>
      <c r="G39" s="705"/>
      <c r="H39" s="705"/>
      <c r="I39" s="705"/>
      <c r="J39" s="1191">
        <f t="shared" si="0"/>
        <v>0</v>
      </c>
      <c r="K39" s="1305"/>
      <c r="L39" s="1183"/>
      <c r="M39" s="1183"/>
      <c r="N39" s="1183"/>
      <c r="O39" s="1183"/>
      <c r="P39" s="1183"/>
      <c r="Q39" s="1191">
        <f t="shared" si="1"/>
        <v>0</v>
      </c>
      <c r="R39" s="1303"/>
      <c r="S39" s="1191">
        <f>SUMIFS('1.01b MultiActivityVar RPEs'!C:C,'1.01b MultiActivityVar RPEs'!$B:$B,"="&amp;$B39)</f>
        <v>0</v>
      </c>
      <c r="T39" s="1191">
        <f>SUMIFS('1.01b MultiActivityVar RPEs'!D:D,'1.01b MultiActivityVar RPEs'!$B:$B,"="&amp;$B39)</f>
        <v>0</v>
      </c>
      <c r="U39" s="1191">
        <f>SUMIFS('1.01b MultiActivityVar RPEs'!E:E,'1.01b MultiActivityVar RPEs'!$B:$B,"="&amp;$B39)</f>
        <v>0</v>
      </c>
      <c r="V39" s="1191">
        <f>SUMIFS('1.01b MultiActivityVar RPEs'!F:F,'1.01b MultiActivityVar RPEs'!$B:$B,"="&amp;$B39)</f>
        <v>0</v>
      </c>
      <c r="W39" s="1191">
        <f>SUMIFS('1.01b MultiActivityVar RPEs'!G:G,'1.01b MultiActivityVar RPEs'!$B:$B,"="&amp;$B39)</f>
        <v>0</v>
      </c>
      <c r="X39" s="1191">
        <f t="shared" si="2"/>
        <v>0</v>
      </c>
      <c r="Y39" s="1303"/>
      <c r="Z39" s="1303"/>
      <c r="AA39" s="1304"/>
      <c r="AB39" s="1191">
        <f t="shared" si="3"/>
        <v>0</v>
      </c>
      <c r="AC39" s="1191">
        <f t="shared" si="4"/>
        <v>0</v>
      </c>
      <c r="AD39" s="1191">
        <f t="shared" si="5"/>
        <v>0</v>
      </c>
      <c r="AE39" s="1191">
        <f t="shared" si="6"/>
        <v>0</v>
      </c>
      <c r="AF39" s="1191">
        <f t="shared" si="7"/>
        <v>0</v>
      </c>
      <c r="AG39" s="1191">
        <f t="shared" si="8"/>
        <v>0</v>
      </c>
      <c r="AH39" s="1303"/>
      <c r="AI39" s="1191">
        <f>SUMIFS('1.01c MultiActivityVar No RPEs'!C:C,'1.01c MultiActivityVar No RPEs'!$B:$B,"="&amp;$B39)</f>
        <v>0</v>
      </c>
      <c r="AJ39" s="1191">
        <f>SUMIFS('1.01c MultiActivityVar No RPEs'!D:D,'1.01c MultiActivityVar No RPEs'!$B:$B,"="&amp;$B39)</f>
        <v>0</v>
      </c>
      <c r="AK39" s="1191">
        <f>SUMIFS('1.01c MultiActivityVar No RPEs'!E:E,'1.01c MultiActivityVar No RPEs'!$B:$B,"="&amp;$B39)</f>
        <v>0</v>
      </c>
      <c r="AL39" s="1191">
        <f>SUMIFS('1.01c MultiActivityVar No RPEs'!F:F,'1.01c MultiActivityVar No RPEs'!$B:$B,"="&amp;$B39)</f>
        <v>0</v>
      </c>
      <c r="AM39" s="1191">
        <f>SUMIFS('1.01c MultiActivityVar No RPEs'!G:G,'1.01c MultiActivityVar No RPEs'!$B:$B,"="&amp;$B39)</f>
        <v>0</v>
      </c>
      <c r="AN39" s="1191">
        <f t="shared" si="9"/>
        <v>0</v>
      </c>
      <c r="AO39" s="1303"/>
      <c r="AP39" s="1191">
        <f t="shared" si="12"/>
        <v>0</v>
      </c>
      <c r="AQ39" s="1191">
        <f t="shared" si="12"/>
        <v>0</v>
      </c>
      <c r="AR39" s="1191">
        <f t="shared" si="12"/>
        <v>0</v>
      </c>
      <c r="AS39" s="1191">
        <f t="shared" si="12"/>
        <v>0</v>
      </c>
      <c r="AT39" s="1191">
        <f t="shared" si="12"/>
        <v>0</v>
      </c>
      <c r="AU39" s="1191">
        <f t="shared" si="11"/>
        <v>0</v>
      </c>
    </row>
    <row r="40" spans="1:47" ht="14.5">
      <c r="A40" s="1188"/>
      <c r="B40" s="1189" t="s">
        <v>470</v>
      </c>
      <c r="C40" s="1178" t="s">
        <v>1368</v>
      </c>
      <c r="D40" s="1178" t="s">
        <v>185</v>
      </c>
      <c r="E40" s="705"/>
      <c r="F40" s="705"/>
      <c r="G40" s="705"/>
      <c r="H40" s="705"/>
      <c r="I40" s="705"/>
      <c r="J40" s="1191">
        <f t="shared" si="0"/>
        <v>0</v>
      </c>
      <c r="K40" s="1305"/>
      <c r="L40" s="1183"/>
      <c r="M40" s="1183"/>
      <c r="N40" s="1183"/>
      <c r="O40" s="1183"/>
      <c r="P40" s="1183"/>
      <c r="Q40" s="1191">
        <f t="shared" si="1"/>
        <v>0</v>
      </c>
      <c r="R40" s="1303"/>
      <c r="S40" s="1191">
        <f>SUMIFS('1.01b MultiActivityVar RPEs'!C:C,'1.01b MultiActivityVar RPEs'!$B:$B,"="&amp;$B40)</f>
        <v>0</v>
      </c>
      <c r="T40" s="1191">
        <f>SUMIFS('1.01b MultiActivityVar RPEs'!D:D,'1.01b MultiActivityVar RPEs'!$B:$B,"="&amp;$B40)</f>
        <v>0</v>
      </c>
      <c r="U40" s="1191">
        <f>SUMIFS('1.01b MultiActivityVar RPEs'!E:E,'1.01b MultiActivityVar RPEs'!$B:$B,"="&amp;$B40)</f>
        <v>0</v>
      </c>
      <c r="V40" s="1191">
        <f>SUMIFS('1.01b MultiActivityVar RPEs'!F:F,'1.01b MultiActivityVar RPEs'!$B:$B,"="&amp;$B40)</f>
        <v>0</v>
      </c>
      <c r="W40" s="1191">
        <f>SUMIFS('1.01b MultiActivityVar RPEs'!G:G,'1.01b MultiActivityVar RPEs'!$B:$B,"="&amp;$B40)</f>
        <v>0</v>
      </c>
      <c r="X40" s="1191">
        <f t="shared" si="2"/>
        <v>0</v>
      </c>
      <c r="Y40" s="1303"/>
      <c r="Z40" s="1303"/>
      <c r="AA40" s="1304"/>
      <c r="AB40" s="1191">
        <f t="shared" si="3"/>
        <v>0</v>
      </c>
      <c r="AC40" s="1191">
        <f t="shared" si="4"/>
        <v>0</v>
      </c>
      <c r="AD40" s="1191">
        <f t="shared" si="5"/>
        <v>0</v>
      </c>
      <c r="AE40" s="1191">
        <f t="shared" si="6"/>
        <v>0</v>
      </c>
      <c r="AF40" s="1191">
        <f t="shared" si="7"/>
        <v>0</v>
      </c>
      <c r="AG40" s="1191">
        <f t="shared" si="8"/>
        <v>0</v>
      </c>
      <c r="AH40" s="1303"/>
      <c r="AI40" s="1191">
        <f>SUMIFS('1.01c MultiActivityVar No RPEs'!C:C,'1.01c MultiActivityVar No RPEs'!$B:$B,"="&amp;$B40)</f>
        <v>0</v>
      </c>
      <c r="AJ40" s="1191">
        <f>SUMIFS('1.01c MultiActivityVar No RPEs'!D:D,'1.01c MultiActivityVar No RPEs'!$B:$B,"="&amp;$B40)</f>
        <v>0</v>
      </c>
      <c r="AK40" s="1191">
        <f>SUMIFS('1.01c MultiActivityVar No RPEs'!E:E,'1.01c MultiActivityVar No RPEs'!$B:$B,"="&amp;$B40)</f>
        <v>0</v>
      </c>
      <c r="AL40" s="1191">
        <f>SUMIFS('1.01c MultiActivityVar No RPEs'!F:F,'1.01c MultiActivityVar No RPEs'!$B:$B,"="&amp;$B40)</f>
        <v>0</v>
      </c>
      <c r="AM40" s="1191">
        <f>SUMIFS('1.01c MultiActivityVar No RPEs'!G:G,'1.01c MultiActivityVar No RPEs'!$B:$B,"="&amp;$B40)</f>
        <v>0</v>
      </c>
      <c r="AN40" s="1191">
        <f t="shared" si="9"/>
        <v>0</v>
      </c>
      <c r="AO40" s="1303"/>
      <c r="AP40" s="1191">
        <f t="shared" si="12"/>
        <v>0</v>
      </c>
      <c r="AQ40" s="1191">
        <f t="shared" si="12"/>
        <v>0</v>
      </c>
      <c r="AR40" s="1191">
        <f t="shared" si="12"/>
        <v>0</v>
      </c>
      <c r="AS40" s="1191">
        <f t="shared" si="12"/>
        <v>0</v>
      </c>
      <c r="AT40" s="1191">
        <f t="shared" si="12"/>
        <v>0</v>
      </c>
      <c r="AU40" s="1191">
        <f t="shared" si="11"/>
        <v>0</v>
      </c>
    </row>
    <row r="41" spans="1:47" ht="14.15" customHeight="1">
      <c r="A41" s="1218"/>
      <c r="B41" s="1178" t="s">
        <v>1454</v>
      </c>
      <c r="C41" s="1178" t="s">
        <v>1368</v>
      </c>
      <c r="D41" s="1178" t="s">
        <v>185</v>
      </c>
      <c r="E41" s="705"/>
      <c r="F41" s="705"/>
      <c r="G41" s="705"/>
      <c r="H41" s="705"/>
      <c r="I41" s="705"/>
      <c r="J41" s="1191">
        <f t="shared" si="0"/>
        <v>0</v>
      </c>
      <c r="K41" s="1305"/>
      <c r="L41" s="1183"/>
      <c r="M41" s="1183"/>
      <c r="N41" s="1183"/>
      <c r="O41" s="1183"/>
      <c r="P41" s="1183"/>
      <c r="Q41" s="1191">
        <f t="shared" si="1"/>
        <v>0</v>
      </c>
      <c r="R41" s="1303"/>
      <c r="S41" s="1191">
        <f>SUMIFS('1.01b MultiActivityVar RPEs'!C:C,'1.01b MultiActivityVar RPEs'!$B:$B,"="&amp;$B41)</f>
        <v>0</v>
      </c>
      <c r="T41" s="1191">
        <f>SUMIFS('1.01b MultiActivityVar RPEs'!D:D,'1.01b MultiActivityVar RPEs'!$B:$B,"="&amp;$B41)</f>
        <v>0</v>
      </c>
      <c r="U41" s="1191">
        <f>SUMIFS('1.01b MultiActivityVar RPEs'!E:E,'1.01b MultiActivityVar RPEs'!$B:$B,"="&amp;$B41)</f>
        <v>0</v>
      </c>
      <c r="V41" s="1191">
        <f>SUMIFS('1.01b MultiActivityVar RPEs'!F:F,'1.01b MultiActivityVar RPEs'!$B:$B,"="&amp;$B41)</f>
        <v>0</v>
      </c>
      <c r="W41" s="1191">
        <f>SUMIFS('1.01b MultiActivityVar RPEs'!G:G,'1.01b MultiActivityVar RPEs'!$B:$B,"="&amp;$B41)</f>
        <v>0</v>
      </c>
      <c r="X41" s="1191">
        <f t="shared" si="2"/>
        <v>0</v>
      </c>
      <c r="Y41" s="1303"/>
      <c r="Z41" s="1303"/>
      <c r="AA41" s="1304"/>
      <c r="AB41" s="1191">
        <f t="shared" si="3"/>
        <v>0</v>
      </c>
      <c r="AC41" s="1191">
        <f t="shared" si="4"/>
        <v>0</v>
      </c>
      <c r="AD41" s="1191">
        <f t="shared" si="5"/>
        <v>0</v>
      </c>
      <c r="AE41" s="1191">
        <f t="shared" si="6"/>
        <v>0</v>
      </c>
      <c r="AF41" s="1191">
        <f t="shared" si="7"/>
        <v>0</v>
      </c>
      <c r="AG41" s="1191">
        <f t="shared" si="8"/>
        <v>0</v>
      </c>
      <c r="AH41" s="1303"/>
      <c r="AI41" s="1191">
        <f>SUMIFS('1.01c MultiActivityVar No RPEs'!C:C,'1.01c MultiActivityVar No RPEs'!$B:$B,"="&amp;$B41)</f>
        <v>0</v>
      </c>
      <c r="AJ41" s="1191">
        <f>SUMIFS('1.01c MultiActivityVar No RPEs'!D:D,'1.01c MultiActivityVar No RPEs'!$B:$B,"="&amp;$B41)</f>
        <v>0</v>
      </c>
      <c r="AK41" s="1191">
        <f>SUMIFS('1.01c MultiActivityVar No RPEs'!E:E,'1.01c MultiActivityVar No RPEs'!$B:$B,"="&amp;$B41)</f>
        <v>0</v>
      </c>
      <c r="AL41" s="1191">
        <f>SUMIFS('1.01c MultiActivityVar No RPEs'!F:F,'1.01c MultiActivityVar No RPEs'!$B:$B,"="&amp;$B41)</f>
        <v>0</v>
      </c>
      <c r="AM41" s="1191">
        <f>SUMIFS('1.01c MultiActivityVar No RPEs'!G:G,'1.01c MultiActivityVar No RPEs'!$B:$B,"="&amp;$B41)</f>
        <v>0</v>
      </c>
      <c r="AN41" s="1191">
        <f t="shared" si="9"/>
        <v>0</v>
      </c>
      <c r="AO41" s="1303"/>
      <c r="AP41" s="1191">
        <f t="shared" si="12"/>
        <v>0</v>
      </c>
      <c r="AQ41" s="1191">
        <f t="shared" si="12"/>
        <v>0</v>
      </c>
      <c r="AR41" s="1191">
        <f t="shared" si="12"/>
        <v>0</v>
      </c>
      <c r="AS41" s="1191">
        <f t="shared" si="12"/>
        <v>0</v>
      </c>
      <c r="AT41" s="1191">
        <f t="shared" si="12"/>
        <v>0</v>
      </c>
      <c r="AU41" s="1191">
        <f t="shared" si="11"/>
        <v>0</v>
      </c>
    </row>
    <row r="42" spans="1:47" ht="14.15" customHeight="1">
      <c r="A42" s="1486" t="s">
        <v>1455</v>
      </c>
      <c r="B42" s="731" t="s">
        <v>1456</v>
      </c>
      <c r="C42" s="1178" t="s">
        <v>1368</v>
      </c>
      <c r="D42" s="1178" t="s">
        <v>185</v>
      </c>
      <c r="E42" s="705"/>
      <c r="F42" s="705"/>
      <c r="G42" s="705"/>
      <c r="H42" s="705"/>
      <c r="I42" s="705"/>
      <c r="J42" s="1191">
        <f t="shared" si="0"/>
        <v>0</v>
      </c>
      <c r="K42" s="1305"/>
      <c r="L42" s="1183"/>
      <c r="M42" s="1183"/>
      <c r="N42" s="1183"/>
      <c r="O42" s="1183"/>
      <c r="P42" s="1183"/>
      <c r="Q42" s="1191">
        <f t="shared" si="1"/>
        <v>0</v>
      </c>
      <c r="R42" s="1303"/>
      <c r="S42" s="1191">
        <f>SUMIFS('1.01b MultiActivityVar RPEs'!C:C,'1.01b MultiActivityVar RPEs'!$B:$B,"="&amp;$B42)</f>
        <v>0</v>
      </c>
      <c r="T42" s="1191">
        <f>SUMIFS('1.01b MultiActivityVar RPEs'!D:D,'1.01b MultiActivityVar RPEs'!$B:$B,"="&amp;$B42)</f>
        <v>0</v>
      </c>
      <c r="U42" s="1191">
        <f>SUMIFS('1.01b MultiActivityVar RPEs'!E:E,'1.01b MultiActivityVar RPEs'!$B:$B,"="&amp;$B42)</f>
        <v>0</v>
      </c>
      <c r="V42" s="1191">
        <f>SUMIFS('1.01b MultiActivityVar RPEs'!F:F,'1.01b MultiActivityVar RPEs'!$B:$B,"="&amp;$B42)</f>
        <v>0</v>
      </c>
      <c r="W42" s="1191">
        <f>SUMIFS('1.01b MultiActivityVar RPEs'!G:G,'1.01b MultiActivityVar RPEs'!$B:$B,"="&amp;$B42)</f>
        <v>0</v>
      </c>
      <c r="X42" s="1191">
        <f t="shared" si="2"/>
        <v>0</v>
      </c>
      <c r="Y42" s="1303"/>
      <c r="Z42" s="1303"/>
      <c r="AA42" s="1304"/>
      <c r="AB42" s="1191">
        <f t="shared" si="3"/>
        <v>0</v>
      </c>
      <c r="AC42" s="1191">
        <f t="shared" si="4"/>
        <v>0</v>
      </c>
      <c r="AD42" s="1191">
        <f t="shared" si="5"/>
        <v>0</v>
      </c>
      <c r="AE42" s="1191">
        <f t="shared" si="6"/>
        <v>0</v>
      </c>
      <c r="AF42" s="1191">
        <f t="shared" si="7"/>
        <v>0</v>
      </c>
      <c r="AG42" s="1191">
        <f t="shared" si="8"/>
        <v>0</v>
      </c>
      <c r="AH42" s="1303"/>
      <c r="AI42" s="1191">
        <f>SUMIFS('1.01c MultiActivityVar No RPEs'!C:C,'1.01c MultiActivityVar No RPEs'!$B:$B,"="&amp;$B42)</f>
        <v>0</v>
      </c>
      <c r="AJ42" s="1191">
        <f>SUMIFS('1.01c MultiActivityVar No RPEs'!D:D,'1.01c MultiActivityVar No RPEs'!$B:$B,"="&amp;$B42)</f>
        <v>0</v>
      </c>
      <c r="AK42" s="1191">
        <f>SUMIFS('1.01c MultiActivityVar No RPEs'!E:E,'1.01c MultiActivityVar No RPEs'!$B:$B,"="&amp;$B42)</f>
        <v>0</v>
      </c>
      <c r="AL42" s="1191">
        <f>SUMIFS('1.01c MultiActivityVar No RPEs'!F:F,'1.01c MultiActivityVar No RPEs'!$B:$B,"="&amp;$B42)</f>
        <v>0</v>
      </c>
      <c r="AM42" s="1191">
        <f>SUMIFS('1.01c MultiActivityVar No RPEs'!G:G,'1.01c MultiActivityVar No RPEs'!$B:$B,"="&amp;$B42)</f>
        <v>0</v>
      </c>
      <c r="AN42" s="1191">
        <f t="shared" si="9"/>
        <v>0</v>
      </c>
      <c r="AO42" s="1303"/>
      <c r="AP42" s="1191">
        <f t="shared" si="12"/>
        <v>0</v>
      </c>
      <c r="AQ42" s="1191">
        <f t="shared" si="12"/>
        <v>0</v>
      </c>
      <c r="AR42" s="1191">
        <f t="shared" si="12"/>
        <v>0</v>
      </c>
      <c r="AS42" s="1191">
        <f t="shared" si="12"/>
        <v>0</v>
      </c>
      <c r="AT42" s="1191">
        <f t="shared" si="12"/>
        <v>0</v>
      </c>
      <c r="AU42" s="1191">
        <f t="shared" si="11"/>
        <v>0</v>
      </c>
    </row>
    <row r="43" spans="1:47" ht="14.15" customHeight="1">
      <c r="A43" s="1487"/>
      <c r="B43" s="731" t="s">
        <v>1457</v>
      </c>
      <c r="C43" s="1178" t="s">
        <v>1368</v>
      </c>
      <c r="D43" s="1178" t="s">
        <v>185</v>
      </c>
      <c r="E43" s="705"/>
      <c r="F43" s="705"/>
      <c r="G43" s="705"/>
      <c r="H43" s="705"/>
      <c r="I43" s="705"/>
      <c r="J43" s="1191">
        <f t="shared" si="0"/>
        <v>0</v>
      </c>
      <c r="K43" s="1305"/>
      <c r="L43" s="1183"/>
      <c r="M43" s="1183"/>
      <c r="N43" s="1183"/>
      <c r="O43" s="1183"/>
      <c r="P43" s="1183"/>
      <c r="Q43" s="1191">
        <f t="shared" si="1"/>
        <v>0</v>
      </c>
      <c r="R43" s="1303"/>
      <c r="S43" s="1191">
        <f>SUMIFS('1.01b MultiActivityVar RPEs'!C:C,'1.01b MultiActivityVar RPEs'!$B:$B,"="&amp;$B43)</f>
        <v>0</v>
      </c>
      <c r="T43" s="1191">
        <f>SUMIFS('1.01b MultiActivityVar RPEs'!D:D,'1.01b MultiActivityVar RPEs'!$B:$B,"="&amp;$B43)</f>
        <v>0</v>
      </c>
      <c r="U43" s="1191">
        <f>SUMIFS('1.01b MultiActivityVar RPEs'!E:E,'1.01b MultiActivityVar RPEs'!$B:$B,"="&amp;$B43)</f>
        <v>0</v>
      </c>
      <c r="V43" s="1191">
        <f>SUMIFS('1.01b MultiActivityVar RPEs'!F:F,'1.01b MultiActivityVar RPEs'!$B:$B,"="&amp;$B43)</f>
        <v>0</v>
      </c>
      <c r="W43" s="1191">
        <f>SUMIFS('1.01b MultiActivityVar RPEs'!G:G,'1.01b MultiActivityVar RPEs'!$B:$B,"="&amp;$B43)</f>
        <v>0</v>
      </c>
      <c r="X43" s="1191">
        <f t="shared" si="2"/>
        <v>0</v>
      </c>
      <c r="Y43" s="1303"/>
      <c r="Z43" s="1303"/>
      <c r="AA43" s="1304"/>
      <c r="AB43" s="1191">
        <f t="shared" si="3"/>
        <v>0</v>
      </c>
      <c r="AC43" s="1191">
        <f t="shared" si="4"/>
        <v>0</v>
      </c>
      <c r="AD43" s="1191">
        <f t="shared" si="5"/>
        <v>0</v>
      </c>
      <c r="AE43" s="1191">
        <f t="shared" si="6"/>
        <v>0</v>
      </c>
      <c r="AF43" s="1191">
        <f t="shared" si="7"/>
        <v>0</v>
      </c>
      <c r="AG43" s="1191">
        <f t="shared" si="8"/>
        <v>0</v>
      </c>
      <c r="AH43" s="1303"/>
      <c r="AI43" s="1191">
        <f>SUMIFS('1.01c MultiActivityVar No RPEs'!C:C,'1.01c MultiActivityVar No RPEs'!$B:$B,"="&amp;$B43)</f>
        <v>0</v>
      </c>
      <c r="AJ43" s="1191">
        <f>SUMIFS('1.01c MultiActivityVar No RPEs'!D:D,'1.01c MultiActivityVar No RPEs'!$B:$B,"="&amp;$B43)</f>
        <v>0</v>
      </c>
      <c r="AK43" s="1191">
        <f>SUMIFS('1.01c MultiActivityVar No RPEs'!E:E,'1.01c MultiActivityVar No RPEs'!$B:$B,"="&amp;$B43)</f>
        <v>0</v>
      </c>
      <c r="AL43" s="1191">
        <f>SUMIFS('1.01c MultiActivityVar No RPEs'!F:F,'1.01c MultiActivityVar No RPEs'!$B:$B,"="&amp;$B43)</f>
        <v>0</v>
      </c>
      <c r="AM43" s="1191">
        <f>SUMIFS('1.01c MultiActivityVar No RPEs'!G:G,'1.01c MultiActivityVar No RPEs'!$B:$B,"="&amp;$B43)</f>
        <v>0</v>
      </c>
      <c r="AN43" s="1191">
        <f t="shared" si="9"/>
        <v>0</v>
      </c>
      <c r="AO43" s="1303"/>
      <c r="AP43" s="1191">
        <f t="shared" si="12"/>
        <v>0</v>
      </c>
      <c r="AQ43" s="1191">
        <f t="shared" si="12"/>
        <v>0</v>
      </c>
      <c r="AR43" s="1191">
        <f t="shared" si="12"/>
        <v>0</v>
      </c>
      <c r="AS43" s="1191">
        <f t="shared" si="12"/>
        <v>0</v>
      </c>
      <c r="AT43" s="1191">
        <f t="shared" si="12"/>
        <v>0</v>
      </c>
      <c r="AU43" s="1191">
        <f t="shared" si="11"/>
        <v>0</v>
      </c>
    </row>
    <row r="44" spans="1:47" ht="13.5" customHeight="1">
      <c r="A44" s="1488"/>
      <c r="B44" s="731" t="s">
        <v>1458</v>
      </c>
      <c r="C44" s="1178" t="s">
        <v>1368</v>
      </c>
      <c r="D44" s="1178" t="s">
        <v>185</v>
      </c>
      <c r="E44" s="705"/>
      <c r="F44" s="705"/>
      <c r="G44" s="705"/>
      <c r="H44" s="705"/>
      <c r="I44" s="705"/>
      <c r="J44" s="1191">
        <f t="shared" si="0"/>
        <v>0</v>
      </c>
      <c r="K44" s="1305"/>
      <c r="L44" s="1183"/>
      <c r="M44" s="1183"/>
      <c r="N44" s="1183"/>
      <c r="O44" s="1183"/>
      <c r="P44" s="1183"/>
      <c r="Q44" s="1191">
        <f t="shared" si="1"/>
        <v>0</v>
      </c>
      <c r="R44" s="1303"/>
      <c r="S44" s="1191">
        <f>SUMIFS('1.01b MultiActivityVar RPEs'!C:C,'1.01b MultiActivityVar RPEs'!$B:$B,"="&amp;$B44)</f>
        <v>0</v>
      </c>
      <c r="T44" s="1191">
        <f>SUMIFS('1.01b MultiActivityVar RPEs'!D:D,'1.01b MultiActivityVar RPEs'!$B:$B,"="&amp;$B44)</f>
        <v>0</v>
      </c>
      <c r="U44" s="1191">
        <f>SUMIFS('1.01b MultiActivityVar RPEs'!E:E,'1.01b MultiActivityVar RPEs'!$B:$B,"="&amp;$B44)</f>
        <v>0</v>
      </c>
      <c r="V44" s="1191">
        <f>SUMIFS('1.01b MultiActivityVar RPEs'!F:F,'1.01b MultiActivityVar RPEs'!$B:$B,"="&amp;$B44)</f>
        <v>0</v>
      </c>
      <c r="W44" s="1191">
        <f>SUMIFS('1.01b MultiActivityVar RPEs'!G:G,'1.01b MultiActivityVar RPEs'!$B:$B,"="&amp;$B44)</f>
        <v>0</v>
      </c>
      <c r="X44" s="1191">
        <f t="shared" ref="X44" si="15">SUM(S44:W44)</f>
        <v>0</v>
      </c>
      <c r="Y44" s="1303"/>
      <c r="Z44" s="1303"/>
      <c r="AA44" s="1304"/>
      <c r="AB44" s="1191">
        <f t="shared" ref="AB44" si="16">SUM(S44,L44,E44)*$Z$6</f>
        <v>0</v>
      </c>
      <c r="AC44" s="1191">
        <f t="shared" ref="AC44" si="17">SUM(T44,M44,F44)*$Z$7</f>
        <v>0</v>
      </c>
      <c r="AD44" s="1191">
        <f t="shared" ref="AD44" si="18">SUM(U44,N44,G44)*$Z$8</f>
        <v>0</v>
      </c>
      <c r="AE44" s="1191">
        <f t="shared" ref="AE44" si="19">SUM(V44,O44,H44)*$Z$9</f>
        <v>0</v>
      </c>
      <c r="AF44" s="1191">
        <f t="shared" ref="AF44" si="20">SUM(W44,P44,I44)*$Z$10</f>
        <v>0</v>
      </c>
      <c r="AG44" s="1191">
        <f t="shared" ref="AG44" si="21">SUM(AB44:AF44)</f>
        <v>0</v>
      </c>
      <c r="AH44" s="1303"/>
      <c r="AI44" s="1191">
        <f>SUMIFS('1.01c MultiActivityVar No RPEs'!C:C,'1.01c MultiActivityVar No RPEs'!$B:$B,"="&amp;$B44)</f>
        <v>0</v>
      </c>
      <c r="AJ44" s="1191">
        <f>SUMIFS('1.01c MultiActivityVar No RPEs'!D:D,'1.01c MultiActivityVar No RPEs'!$B:$B,"="&amp;$B44)</f>
        <v>0</v>
      </c>
      <c r="AK44" s="1191">
        <f>SUMIFS('1.01c MultiActivityVar No RPEs'!E:E,'1.01c MultiActivityVar No RPEs'!$B:$B,"="&amp;$B44)</f>
        <v>0</v>
      </c>
      <c r="AL44" s="1191">
        <f>SUMIFS('1.01c MultiActivityVar No RPEs'!F:F,'1.01c MultiActivityVar No RPEs'!$B:$B,"="&amp;$B44)</f>
        <v>0</v>
      </c>
      <c r="AM44" s="1191">
        <f>SUMIFS('1.01c MultiActivityVar No RPEs'!G:G,'1.01c MultiActivityVar No RPEs'!$B:$B,"="&amp;$B44)</f>
        <v>0</v>
      </c>
      <c r="AN44" s="1191">
        <f t="shared" ref="AN44" si="22">SUM(AI44:AM44)</f>
        <v>0</v>
      </c>
      <c r="AO44" s="1303"/>
      <c r="AP44" s="1191">
        <f t="shared" ref="AP44" si="23">SUM(AI44,AB44,S44,L44,E44)</f>
        <v>0</v>
      </c>
      <c r="AQ44" s="1191">
        <f t="shared" ref="AQ44" si="24">SUM(AJ44,AC44,T44,M44,F44)</f>
        <v>0</v>
      </c>
      <c r="AR44" s="1191">
        <f t="shared" ref="AR44" si="25">SUM(AK44,AD44,U44,N44,G44)</f>
        <v>0</v>
      </c>
      <c r="AS44" s="1191">
        <f t="shared" ref="AS44" si="26">SUM(AL44,AE44,V44,O44,H44)</f>
        <v>0</v>
      </c>
      <c r="AT44" s="1191">
        <f t="shared" ref="AT44" si="27">SUM(AM44,AF44,W44,P44,I44)</f>
        <v>0</v>
      </c>
      <c r="AU44" s="1191">
        <f t="shared" ref="AU44" si="28">SUM(AP44:AT44)</f>
        <v>0</v>
      </c>
    </row>
    <row r="45" spans="1:47" ht="14.15" customHeight="1">
      <c r="A45" s="1190" t="s">
        <v>166</v>
      </c>
      <c r="B45" s="1303"/>
      <c r="C45" s="1178" t="s">
        <v>1368</v>
      </c>
      <c r="D45" s="1178" t="s">
        <v>185</v>
      </c>
      <c r="E45" s="1191">
        <f>SUM(E7:E41)</f>
        <v>0</v>
      </c>
      <c r="F45" s="1191">
        <f t="shared" ref="F45:I45" si="29">SUM(F7:F41)</f>
        <v>0</v>
      </c>
      <c r="G45" s="1191">
        <f t="shared" si="29"/>
        <v>0</v>
      </c>
      <c r="H45" s="1191">
        <f t="shared" si="29"/>
        <v>0</v>
      </c>
      <c r="I45" s="1191">
        <f t="shared" si="29"/>
        <v>0</v>
      </c>
      <c r="J45" s="1191">
        <f t="shared" si="0"/>
        <v>0</v>
      </c>
      <c r="K45" s="1303"/>
      <c r="L45" s="1191">
        <f>SUM(L7:L41)</f>
        <v>0</v>
      </c>
      <c r="M45" s="1191">
        <f t="shared" ref="M45:P45" si="30">SUM(M7:M41)</f>
        <v>0</v>
      </c>
      <c r="N45" s="1191">
        <f t="shared" si="30"/>
        <v>0</v>
      </c>
      <c r="O45" s="1191">
        <f t="shared" si="30"/>
        <v>0</v>
      </c>
      <c r="P45" s="1191">
        <f t="shared" si="30"/>
        <v>0</v>
      </c>
      <c r="Q45" s="1191">
        <f t="shared" si="1"/>
        <v>0</v>
      </c>
      <c r="R45" s="1303"/>
      <c r="S45" s="1191">
        <f>SUM(S7:S41)</f>
        <v>0</v>
      </c>
      <c r="T45" s="1191">
        <f t="shared" ref="T45:W45" si="31">SUM(T7:T41)</f>
        <v>0</v>
      </c>
      <c r="U45" s="1191">
        <f t="shared" si="31"/>
        <v>0</v>
      </c>
      <c r="V45" s="1191">
        <f t="shared" si="31"/>
        <v>0</v>
      </c>
      <c r="W45" s="1191">
        <f t="shared" si="31"/>
        <v>0</v>
      </c>
      <c r="X45" s="1191">
        <f t="shared" si="2"/>
        <v>0</v>
      </c>
      <c r="Y45" s="1303"/>
      <c r="Z45" s="1303"/>
      <c r="AA45" s="1304"/>
      <c r="AB45" s="1191">
        <f>SUM(AB7:AB41)</f>
        <v>0</v>
      </c>
      <c r="AC45" s="1191">
        <f t="shared" ref="AC45:AF45" si="32">SUM(AC7:AC41)</f>
        <v>0</v>
      </c>
      <c r="AD45" s="1191">
        <f t="shared" si="32"/>
        <v>0</v>
      </c>
      <c r="AE45" s="1191">
        <f t="shared" si="32"/>
        <v>0</v>
      </c>
      <c r="AF45" s="1191">
        <f t="shared" si="32"/>
        <v>0</v>
      </c>
      <c r="AG45" s="1191">
        <f t="shared" si="8"/>
        <v>0</v>
      </c>
      <c r="AH45" s="1303"/>
      <c r="AI45" s="1191">
        <f>SUM(AI7:AI41)</f>
        <v>0</v>
      </c>
      <c r="AJ45" s="1191">
        <f t="shared" ref="AJ45:AM45" si="33">SUM(AJ7:AJ41)</f>
        <v>0</v>
      </c>
      <c r="AK45" s="1191">
        <f t="shared" si="33"/>
        <v>0</v>
      </c>
      <c r="AL45" s="1191">
        <f t="shared" si="33"/>
        <v>0</v>
      </c>
      <c r="AM45" s="1191">
        <f t="shared" si="33"/>
        <v>0</v>
      </c>
      <c r="AN45" s="1191">
        <f t="shared" si="9"/>
        <v>0</v>
      </c>
      <c r="AO45" s="1303"/>
      <c r="AP45" s="1191">
        <f>SUM(AP7:AP41)</f>
        <v>0</v>
      </c>
      <c r="AQ45" s="1191">
        <f t="shared" ref="AQ45:AT45" si="34">SUM(AQ7:AQ41)</f>
        <v>0</v>
      </c>
      <c r="AR45" s="1191">
        <f t="shared" si="34"/>
        <v>0</v>
      </c>
      <c r="AS45" s="1191">
        <f t="shared" si="34"/>
        <v>0</v>
      </c>
      <c r="AT45" s="1191">
        <f t="shared" si="34"/>
        <v>0</v>
      </c>
      <c r="AU45" s="1191">
        <f t="shared" si="11"/>
        <v>0</v>
      </c>
    </row>
    <row r="46" spans="1:47" ht="14.15" customHeight="1">
      <c r="A46" s="1303"/>
      <c r="B46" s="1303"/>
      <c r="E46" s="1305"/>
      <c r="F46" s="1305"/>
      <c r="G46" s="1305"/>
      <c r="H46" s="1305"/>
      <c r="I46" s="1305"/>
      <c r="J46" s="1184"/>
      <c r="K46" s="1303"/>
      <c r="L46" s="1303"/>
      <c r="M46" s="1305"/>
      <c r="N46" s="1305"/>
      <c r="O46" s="1305"/>
      <c r="P46" s="1305"/>
      <c r="Q46" s="1184"/>
      <c r="R46" s="1303"/>
      <c r="S46" s="1305"/>
      <c r="T46" s="1305"/>
      <c r="U46" s="1305"/>
      <c r="V46" s="1305"/>
      <c r="W46" s="1305"/>
      <c r="X46" s="1184"/>
      <c r="Y46" s="1303"/>
      <c r="Z46" s="1303"/>
      <c r="AA46" s="1304"/>
      <c r="AB46" s="1304"/>
      <c r="AC46" s="1305"/>
      <c r="AD46" s="1305"/>
      <c r="AE46" s="1305"/>
      <c r="AF46" s="1305"/>
      <c r="AG46" s="1184"/>
      <c r="AH46" s="1303"/>
      <c r="AI46" s="1185"/>
      <c r="AJ46" s="1185"/>
      <c r="AK46" s="1185"/>
      <c r="AL46" s="1185"/>
      <c r="AM46" s="1185"/>
      <c r="AN46" s="1185"/>
      <c r="AO46" s="1303"/>
      <c r="AP46" s="1305"/>
      <c r="AQ46" s="1305"/>
      <c r="AR46" s="1305"/>
      <c r="AS46" s="1305"/>
      <c r="AT46" s="1305"/>
      <c r="AU46" s="1305"/>
    </row>
    <row r="47" spans="1:47" ht="14.15" customHeight="1">
      <c r="A47" s="1303"/>
      <c r="B47" s="731" t="s">
        <v>1456</v>
      </c>
      <c r="E47" s="1484" t="s">
        <v>1459</v>
      </c>
      <c r="F47" s="1484"/>
      <c r="G47" s="1484"/>
      <c r="H47" s="1484"/>
      <c r="I47" s="1484"/>
      <c r="J47" s="1484"/>
      <c r="K47" s="1303"/>
      <c r="L47" s="1484" t="s">
        <v>1460</v>
      </c>
      <c r="M47" s="1484"/>
      <c r="N47" s="1484"/>
      <c r="O47" s="1484"/>
      <c r="P47" s="1484"/>
      <c r="Q47" s="1484"/>
      <c r="R47" s="1303"/>
      <c r="S47" s="1484" t="s">
        <v>1460</v>
      </c>
      <c r="T47" s="1484"/>
      <c r="U47" s="1484"/>
      <c r="V47" s="1484"/>
      <c r="W47" s="1484"/>
      <c r="X47" s="1484"/>
      <c r="Y47" s="1303"/>
      <c r="Z47" s="1303"/>
      <c r="AA47" s="1304"/>
      <c r="AC47" s="1305"/>
      <c r="AD47" s="1465" t="s">
        <v>1461</v>
      </c>
      <c r="AE47" s="1305"/>
      <c r="AF47" s="1305"/>
      <c r="AG47" s="1305"/>
      <c r="AH47" s="1303"/>
      <c r="AI47" s="1484" t="s">
        <v>1460</v>
      </c>
      <c r="AJ47" s="1484"/>
      <c r="AK47" s="1484"/>
      <c r="AL47" s="1484"/>
      <c r="AM47" s="1484"/>
      <c r="AN47" s="1484"/>
      <c r="AO47" s="1303"/>
      <c r="AP47" s="1484" t="s">
        <v>1462</v>
      </c>
      <c r="AQ47" s="1484"/>
      <c r="AR47" s="1484"/>
      <c r="AS47" s="1484"/>
      <c r="AT47" s="1484"/>
      <c r="AU47" s="1484"/>
    </row>
    <row r="50" spans="1:9" ht="15.5">
      <c r="A50" s="1297" t="s">
        <v>1463</v>
      </c>
      <c r="B50" s="1296"/>
      <c r="C50" s="1296"/>
      <c r="D50" s="1296"/>
      <c r="E50" s="1296"/>
      <c r="F50" s="1296"/>
      <c r="G50" s="1296"/>
      <c r="H50" s="1296"/>
      <c r="I50" s="1296"/>
    </row>
    <row r="52" spans="1:9">
      <c r="A52" s="1295" t="str">
        <f>'2.02 Revenue - Volume Drivers'!A11</f>
        <v>Fuel Poor Network Extension Scheme volume driver</v>
      </c>
    </row>
    <row r="53" spans="1:9" ht="14.5">
      <c r="A53" s="1292" t="s">
        <v>1464</v>
      </c>
      <c r="D53" s="1292" t="s">
        <v>1465</v>
      </c>
    </row>
    <row r="54" spans="1:9" ht="14.5">
      <c r="A54" s="11" t="s">
        <v>1466</v>
      </c>
      <c r="B54" s="11" t="s">
        <v>1467</v>
      </c>
      <c r="C54" s="1291" t="s">
        <v>1468</v>
      </c>
      <c r="E54" s="1293" cm="1">
        <f t="array" ref="E54">SUMPRODUCT(('License Values Data Table'!F$2:F$697)*('License Values Data Table'!$D$2:$D$697=$A$2)*('License Values Data Table'!$B$2:$B$697=$B54))</f>
        <v>0</v>
      </c>
      <c r="F54" s="1293" cm="1">
        <f t="array" ref="F54">SUMPRODUCT(('License Values Data Table'!G$2:G$697)*('License Values Data Table'!$D$2:$D$697=$A$2)*('License Values Data Table'!$B$2:$B$697=$B54))</f>
        <v>0</v>
      </c>
      <c r="G54" s="1293" cm="1">
        <f t="array" ref="G54">SUMPRODUCT(('License Values Data Table'!H$2:H$697)*('License Values Data Table'!$D$2:$D$697=$A$2)*('License Values Data Table'!$B$2:$B$697=$B54))</f>
        <v>0</v>
      </c>
      <c r="H54" s="1293" cm="1">
        <f t="array" ref="H54">SUMPRODUCT(('License Values Data Table'!I$2:I$697)*('License Values Data Table'!$D$2:$D$697=$A$2)*('License Values Data Table'!$B$2:$B$697=$B54))</f>
        <v>0</v>
      </c>
      <c r="I54" s="1293" cm="1">
        <f t="array" ref="I54">SUMPRODUCT(('License Values Data Table'!J$2:J$697)*('License Values Data Table'!$D$2:$D$697=$A$2)*('License Values Data Table'!$B$2:$B$697=$B54))</f>
        <v>0</v>
      </c>
    </row>
    <row r="55" spans="1:9" ht="14.5">
      <c r="A55" s="11" t="s">
        <v>1469</v>
      </c>
      <c r="B55" s="11" t="s">
        <v>1470</v>
      </c>
      <c r="C55" s="1291" t="s">
        <v>1471</v>
      </c>
      <c r="D55" s="11" t="s">
        <v>1472</v>
      </c>
      <c r="E55" s="1293" cm="1">
        <f t="array" ref="E55">SUMPRODUCT(('License Values Data Table'!F$2:F$697)*('License Values Data Table'!$D$2:$D$697=$A$2)*('License Values Data Table'!$B$2:$B$697=$B55))</f>
        <v>0</v>
      </c>
      <c r="F55" s="1293" cm="1">
        <f t="array" ref="F55">SUMPRODUCT(('License Values Data Table'!G$2:G$697)*('License Values Data Table'!$D$2:$D$697=$A$2)*('License Values Data Table'!$B$2:$B$697=$B55))</f>
        <v>0</v>
      </c>
      <c r="G55" s="1293" cm="1">
        <f t="array" ref="G55">SUMPRODUCT(('License Values Data Table'!H$2:H$697)*('License Values Data Table'!$D$2:$D$697=$A$2)*('License Values Data Table'!$B$2:$B$697=$B55))</f>
        <v>0</v>
      </c>
      <c r="H55" s="1293" cm="1">
        <f t="array" ref="H55">SUMPRODUCT(('License Values Data Table'!I$2:I$697)*('License Values Data Table'!$D$2:$D$697=$A$2)*('License Values Data Table'!$B$2:$B$697=$B55))</f>
        <v>0</v>
      </c>
      <c r="I55" s="1293" cm="1">
        <f t="array" ref="I55">SUMPRODUCT(('License Values Data Table'!J$2:J$697)*('License Values Data Table'!$D$2:$D$697=$A$2)*('License Values Data Table'!$B$2:$B$697=$B55))</f>
        <v>0</v>
      </c>
    </row>
    <row r="56" spans="1:9" ht="14.5">
      <c r="A56" s="11" t="s">
        <v>1473</v>
      </c>
      <c r="C56" s="1291"/>
      <c r="D56" s="11" t="s">
        <v>1472</v>
      </c>
      <c r="E56" s="1294">
        <f>E54*E55/10^6</f>
        <v>0</v>
      </c>
      <c r="F56" s="1294">
        <f>F54*F55/10^6</f>
        <v>0</v>
      </c>
      <c r="G56" s="1294">
        <f>G54*G55/10^6</f>
        <v>0</v>
      </c>
      <c r="H56" s="1294">
        <f>H54*H55/10^6</f>
        <v>0</v>
      </c>
      <c r="I56" s="1294">
        <f>I54*I55/10^6</f>
        <v>0</v>
      </c>
    </row>
    <row r="57" spans="1:9" ht="14.5">
      <c r="A57" s="11" t="s">
        <v>1474</v>
      </c>
      <c r="C57" s="1291"/>
      <c r="D57" s="11" t="s">
        <v>1472</v>
      </c>
      <c r="E57" s="1294">
        <f>'2.02 Revenue - Volume Drivers'!F18</f>
        <v>0</v>
      </c>
      <c r="F57" s="1294">
        <f>'2.02 Revenue - Volume Drivers'!G18</f>
        <v>0</v>
      </c>
      <c r="G57" s="1294">
        <f>'2.02 Revenue - Volume Drivers'!H18</f>
        <v>0</v>
      </c>
      <c r="H57" s="1294">
        <f>'2.02 Revenue - Volume Drivers'!I18</f>
        <v>0</v>
      </c>
      <c r="I57" s="1294">
        <f>'2.02 Revenue - Volume Drivers'!J18</f>
        <v>0</v>
      </c>
    </row>
    <row r="58" spans="1:9">
      <c r="A58" s="11" t="s">
        <v>1475</v>
      </c>
      <c r="D58" s="11" t="s">
        <v>1472</v>
      </c>
      <c r="E58" s="1294">
        <f>E57-E56</f>
        <v>0</v>
      </c>
      <c r="F58" s="1294">
        <f t="shared" ref="F58:I58" si="35">F57-F56</f>
        <v>0</v>
      </c>
      <c r="G58" s="1294">
        <f t="shared" si="35"/>
        <v>0</v>
      </c>
      <c r="H58" s="1294">
        <f t="shared" si="35"/>
        <v>0</v>
      </c>
      <c r="I58" s="1294">
        <f t="shared" si="35"/>
        <v>0</v>
      </c>
    </row>
    <row r="60" spans="1:9">
      <c r="A60" s="29" t="str">
        <f>'2.02 Revenue - Volume Drivers'!A21</f>
        <v>Domestic Connections volume driver</v>
      </c>
    </row>
    <row r="61" spans="1:9">
      <c r="A61" s="11" t="s">
        <v>1464</v>
      </c>
    </row>
    <row r="62" spans="1:9" ht="14.5">
      <c r="A62" s="11" t="s">
        <v>1476</v>
      </c>
      <c r="B62" s="11" t="s">
        <v>1477</v>
      </c>
      <c r="C62" s="1291" t="s">
        <v>1468</v>
      </c>
      <c r="E62" s="1293" cm="1">
        <f t="array" ref="E62">SUMPRODUCT(('License Values Data Table'!F$2:F$697)*('License Values Data Table'!$D$2:$D$697=$A$2)*('License Values Data Table'!$B$2:$B$697=$B62))</f>
        <v>0</v>
      </c>
      <c r="F62" s="1293" cm="1">
        <f t="array" ref="F62">SUMPRODUCT(('License Values Data Table'!G$2:G$697)*('License Values Data Table'!$D$2:$D$697=$A$2)*('License Values Data Table'!$B$2:$B$697=$B62))</f>
        <v>0</v>
      </c>
      <c r="G62" s="1293" cm="1">
        <f t="array" ref="G62">SUMPRODUCT(('License Values Data Table'!H$2:H$697)*('License Values Data Table'!$D$2:$D$697=$A$2)*('License Values Data Table'!$B$2:$B$697=$B62))</f>
        <v>0</v>
      </c>
      <c r="H62" s="1293" cm="1">
        <f t="array" ref="H62">SUMPRODUCT(('License Values Data Table'!I$2:I$697)*('License Values Data Table'!$D$2:$D$697=$A$2)*('License Values Data Table'!$B$2:$B$697=$B62))</f>
        <v>0</v>
      </c>
      <c r="I62" s="1293" cm="1">
        <f t="array" ref="I62">SUMPRODUCT(('License Values Data Table'!J$2:J$697)*('License Values Data Table'!$D$2:$D$697=$A$2)*('License Values Data Table'!$B$2:$B$697=$B62))</f>
        <v>0</v>
      </c>
    </row>
    <row r="63" spans="1:9" ht="14.5">
      <c r="A63" s="11" t="s">
        <v>1478</v>
      </c>
      <c r="B63" s="11" t="s">
        <v>1479</v>
      </c>
      <c r="C63" s="1291" t="s">
        <v>1468</v>
      </c>
      <c r="E63" s="1293" cm="1">
        <f t="array" ref="E63">SUMPRODUCT(('License Values Data Table'!F$2:F$697)*('License Values Data Table'!$D$2:$D$697=$A$2)*('License Values Data Table'!$B$2:$B$697=$B63))</f>
        <v>0</v>
      </c>
      <c r="F63" s="1293" cm="1">
        <f t="array" ref="F63">SUMPRODUCT(('License Values Data Table'!G$2:G$697)*('License Values Data Table'!$D$2:$D$697=$A$2)*('License Values Data Table'!$B$2:$B$697=$B63))</f>
        <v>0</v>
      </c>
      <c r="G63" s="1293" cm="1">
        <f t="array" ref="G63">SUMPRODUCT(('License Values Data Table'!H$2:H$697)*('License Values Data Table'!$D$2:$D$697=$A$2)*('License Values Data Table'!$B$2:$B$697=$B63))</f>
        <v>0</v>
      </c>
      <c r="H63" s="1293" cm="1">
        <f t="array" ref="H63">SUMPRODUCT(('License Values Data Table'!I$2:I$697)*('License Values Data Table'!$D$2:$D$697=$A$2)*('License Values Data Table'!$B$2:$B$697=$B63))</f>
        <v>0</v>
      </c>
      <c r="I63" s="1293" cm="1">
        <f t="array" ref="I63">SUMPRODUCT(('License Values Data Table'!J$2:J$697)*('License Values Data Table'!$D$2:$D$697=$A$2)*('License Values Data Table'!$B$2:$B$697=$B63))</f>
        <v>0</v>
      </c>
    </row>
    <row r="64" spans="1:9" ht="14.5">
      <c r="A64" s="11" t="s">
        <v>1480</v>
      </c>
      <c r="B64" s="11" t="s">
        <v>1481</v>
      </c>
      <c r="C64" s="1291"/>
      <c r="D64" s="11" t="s">
        <v>1472</v>
      </c>
      <c r="E64" s="1293" cm="1">
        <f t="array" ref="E64">SUMPRODUCT(('License Values Data Table'!F$2:F$697)*('License Values Data Table'!$D$2:$D$697=$A$2)*('License Values Data Table'!$B$2:$B$697=$B64))</f>
        <v>0</v>
      </c>
      <c r="F64" s="1293" cm="1">
        <f t="array" ref="F64">SUMPRODUCT(('License Values Data Table'!G$2:G$697)*('License Values Data Table'!$D$2:$D$697=$A$2)*('License Values Data Table'!$B$2:$B$697=$B64))</f>
        <v>0</v>
      </c>
      <c r="G64" s="1293" cm="1">
        <f t="array" ref="G64">SUMPRODUCT(('License Values Data Table'!H$2:H$697)*('License Values Data Table'!$D$2:$D$697=$A$2)*('License Values Data Table'!$B$2:$B$697=$B64))</f>
        <v>0</v>
      </c>
      <c r="H64" s="1293" cm="1">
        <f t="array" ref="H64">SUMPRODUCT(('License Values Data Table'!I$2:I$697)*('License Values Data Table'!$D$2:$D$697=$A$2)*('License Values Data Table'!$B$2:$B$697=$B64))</f>
        <v>0</v>
      </c>
      <c r="I64" s="1293" cm="1">
        <f t="array" ref="I64">SUMPRODUCT(('License Values Data Table'!J$2:J$697)*('License Values Data Table'!$D$2:$D$697=$A$2)*('License Values Data Table'!$B$2:$B$697=$B64))</f>
        <v>0</v>
      </c>
    </row>
    <row r="65" spans="1:9" ht="14.5">
      <c r="A65" s="11" t="s">
        <v>1482</v>
      </c>
      <c r="B65" s="11" t="s">
        <v>1483</v>
      </c>
      <c r="C65" s="1291"/>
      <c r="D65" s="11" t="s">
        <v>1472</v>
      </c>
      <c r="E65" s="1293" cm="1">
        <f t="array" ref="E65">SUMPRODUCT(('License Values Data Table'!F$2:F$697)*('License Values Data Table'!$D$2:$D$697=$A$2)*('License Values Data Table'!$B$2:$B$697=$B65))</f>
        <v>0</v>
      </c>
      <c r="F65" s="1293" cm="1">
        <f t="array" ref="F65">SUMPRODUCT(('License Values Data Table'!G$2:G$697)*('License Values Data Table'!$D$2:$D$697=$A$2)*('License Values Data Table'!$B$2:$B$697=$B65))</f>
        <v>0</v>
      </c>
      <c r="G65" s="1293" cm="1">
        <f t="array" ref="G65">SUMPRODUCT(('License Values Data Table'!H$2:H$697)*('License Values Data Table'!$D$2:$D$697=$A$2)*('License Values Data Table'!$B$2:$B$697=$B65))</f>
        <v>0</v>
      </c>
      <c r="H65" s="1293" cm="1">
        <f t="array" ref="H65">SUMPRODUCT(('License Values Data Table'!I$2:I$697)*('License Values Data Table'!$D$2:$D$697=$A$2)*('License Values Data Table'!$B$2:$B$697=$B65))</f>
        <v>0</v>
      </c>
      <c r="I65" s="1293" cm="1">
        <f t="array" ref="I65">SUMPRODUCT(('License Values Data Table'!J$2:J$697)*('License Values Data Table'!$D$2:$D$697=$A$2)*('License Values Data Table'!$B$2:$B$697=$B65))</f>
        <v>0</v>
      </c>
    </row>
    <row r="66" spans="1:9">
      <c r="A66" s="11" t="s">
        <v>1473</v>
      </c>
      <c r="D66" s="11" t="s">
        <v>1484</v>
      </c>
      <c r="E66" s="1294">
        <f>E62*E64*10^-6+E63*E65*10^-6</f>
        <v>0</v>
      </c>
      <c r="F66" s="1294">
        <f t="shared" ref="F66:I66" si="36">F62*F64*10^-6+F63*F65*10^-6</f>
        <v>0</v>
      </c>
      <c r="G66" s="1294">
        <f t="shared" si="36"/>
        <v>0</v>
      </c>
      <c r="H66" s="1294">
        <f t="shared" si="36"/>
        <v>0</v>
      </c>
      <c r="I66" s="1294">
        <f t="shared" si="36"/>
        <v>0</v>
      </c>
    </row>
    <row r="67" spans="1:9">
      <c r="A67" s="11" t="s">
        <v>1474</v>
      </c>
      <c r="D67" s="11" t="s">
        <v>1484</v>
      </c>
      <c r="E67" s="1294">
        <f>'2.02 Revenue - Volume Drivers'!F28</f>
        <v>0</v>
      </c>
      <c r="F67" s="1294">
        <f>'2.02 Revenue - Volume Drivers'!G28</f>
        <v>0</v>
      </c>
      <c r="G67" s="1294">
        <f>'2.02 Revenue - Volume Drivers'!H28</f>
        <v>0</v>
      </c>
      <c r="H67" s="1294">
        <f>'2.02 Revenue - Volume Drivers'!I28</f>
        <v>0</v>
      </c>
      <c r="I67" s="1294">
        <f>'2.02 Revenue - Volume Drivers'!J28</f>
        <v>0</v>
      </c>
    </row>
    <row r="68" spans="1:9">
      <c r="A68" s="11" t="s">
        <v>1475</v>
      </c>
      <c r="C68" s="515"/>
      <c r="D68" s="11" t="s">
        <v>1484</v>
      </c>
      <c r="E68" s="1294">
        <f>E67-E66</f>
        <v>0</v>
      </c>
      <c r="F68" s="1294">
        <f t="shared" ref="F68:I68" si="37">F67-F66</f>
        <v>0</v>
      </c>
      <c r="G68" s="1294">
        <f t="shared" si="37"/>
        <v>0</v>
      </c>
      <c r="H68" s="1294">
        <f t="shared" si="37"/>
        <v>0</v>
      </c>
      <c r="I68" s="1294">
        <f t="shared" si="37"/>
        <v>0</v>
      </c>
    </row>
    <row r="70" spans="1:9">
      <c r="A70" s="29" t="s">
        <v>1485</v>
      </c>
      <c r="B70" s="29" t="s">
        <v>1486</v>
      </c>
      <c r="D70" s="11" t="s">
        <v>1484</v>
      </c>
      <c r="E70" s="1294">
        <f>E58+E68</f>
        <v>0</v>
      </c>
      <c r="F70" s="1294">
        <f t="shared" ref="F70:I70" si="38">F58+F68</f>
        <v>0</v>
      </c>
      <c r="G70" s="1294">
        <f t="shared" si="38"/>
        <v>0</v>
      </c>
      <c r="H70" s="1294">
        <f t="shared" si="38"/>
        <v>0</v>
      </c>
      <c r="I70" s="1294">
        <f t="shared" si="38"/>
        <v>0</v>
      </c>
    </row>
    <row r="71" spans="1:9">
      <c r="A71" s="29"/>
      <c r="B71" s="29"/>
    </row>
    <row r="73" spans="1:9">
      <c r="A73" s="29" t="str">
        <f>'2.02 Revenue - Volume Drivers'!A32</f>
        <v>Tier 2A mains and services replacement volume driver</v>
      </c>
    </row>
    <row r="74" spans="1:9">
      <c r="A74" s="11" t="s">
        <v>1464</v>
      </c>
    </row>
    <row r="75" spans="1:9">
      <c r="A75" s="11" t="s">
        <v>1487</v>
      </c>
      <c r="B75" s="11" t="s">
        <v>1488</v>
      </c>
      <c r="C75" s="11" t="s">
        <v>1489</v>
      </c>
      <c r="D75" s="11" t="s">
        <v>1490</v>
      </c>
      <c r="E75" s="1293" cm="1">
        <f t="array" ref="E75">SUMPRODUCT(('License Values Data Table'!F$2:F$697)*('License Values Data Table'!$D$2:$D$697=$A$2)*('License Values Data Table'!$B$2:$B$697=$B75))</f>
        <v>0</v>
      </c>
      <c r="F75" s="1293" cm="1">
        <f t="array" ref="F75">SUMPRODUCT(('License Values Data Table'!G$2:G$697)*('License Values Data Table'!$D$2:$D$697=$A$2)*('License Values Data Table'!$B$2:$B$697=$B75))</f>
        <v>0</v>
      </c>
      <c r="G75" s="1293" cm="1">
        <f t="array" ref="G75">SUMPRODUCT(('License Values Data Table'!H$2:H$697)*('License Values Data Table'!$D$2:$D$697=$A$2)*('License Values Data Table'!$B$2:$B$697=$B75))</f>
        <v>0</v>
      </c>
      <c r="H75" s="1293" cm="1">
        <f t="array" ref="H75">SUMPRODUCT(('License Values Data Table'!I$2:I$697)*('License Values Data Table'!$D$2:$D$697=$A$2)*('License Values Data Table'!$B$2:$B$697=$B75))</f>
        <v>0</v>
      </c>
      <c r="I75" s="1293" cm="1">
        <f t="array" ref="I75">SUMPRODUCT(('License Values Data Table'!J$2:J$697)*('License Values Data Table'!$D$2:$D$697=$A$2)*('License Values Data Table'!$B$2:$B$697=$B75))</f>
        <v>0</v>
      </c>
    </row>
    <row r="76" spans="1:9">
      <c r="A76" s="11" t="s">
        <v>1491</v>
      </c>
      <c r="B76" s="11" t="s">
        <v>1492</v>
      </c>
      <c r="C76" s="11" t="s">
        <v>1489</v>
      </c>
      <c r="D76" s="11" t="s">
        <v>1490</v>
      </c>
      <c r="E76" s="1293" cm="1">
        <f t="array" ref="E76">SUMPRODUCT(('License Values Data Table'!F$2:F$697)*('License Values Data Table'!$D$2:$D$697=$A$2)*('License Values Data Table'!$B$2:$B$697=$B76))</f>
        <v>0</v>
      </c>
      <c r="F76" s="1293" cm="1">
        <f t="array" ref="F76">SUMPRODUCT(('License Values Data Table'!G$2:G$697)*('License Values Data Table'!$D$2:$D$697=$A$2)*('License Values Data Table'!$B$2:$B$697=$B76))</f>
        <v>0</v>
      </c>
      <c r="G76" s="1293" cm="1">
        <f t="array" ref="G76">SUMPRODUCT(('License Values Data Table'!H$2:H$697)*('License Values Data Table'!$D$2:$D$697=$A$2)*('License Values Data Table'!$B$2:$B$697=$B76))</f>
        <v>0</v>
      </c>
      <c r="H76" s="1293" cm="1">
        <f t="array" ref="H76">SUMPRODUCT(('License Values Data Table'!I$2:I$697)*('License Values Data Table'!$D$2:$D$697=$A$2)*('License Values Data Table'!$B$2:$B$697=$B76))</f>
        <v>0</v>
      </c>
      <c r="I76" s="1293" cm="1">
        <f t="array" ref="I76">SUMPRODUCT(('License Values Data Table'!J$2:J$697)*('License Values Data Table'!$D$2:$D$697=$A$2)*('License Values Data Table'!$B$2:$B$697=$B76))</f>
        <v>0</v>
      </c>
    </row>
    <row r="77" spans="1:9">
      <c r="A77" s="11" t="s">
        <v>1493</v>
      </c>
      <c r="B77" s="11" t="s">
        <v>1494</v>
      </c>
      <c r="C77" s="11" t="s">
        <v>1489</v>
      </c>
      <c r="D77" s="11" t="s">
        <v>1490</v>
      </c>
      <c r="E77" s="1293" cm="1">
        <f t="array" ref="E77">SUMPRODUCT(('License Values Data Table'!F$2:F$697)*('License Values Data Table'!$D$2:$D$697=$A$2)*('License Values Data Table'!$B$2:$B$697=$B77))</f>
        <v>0</v>
      </c>
      <c r="F77" s="1293" cm="1">
        <f t="array" ref="F77">SUMPRODUCT(('License Values Data Table'!G$2:G$697)*('License Values Data Table'!$D$2:$D$697=$A$2)*('License Values Data Table'!$B$2:$B$697=$B77))</f>
        <v>0</v>
      </c>
      <c r="G77" s="1293" cm="1">
        <f t="array" ref="G77">SUMPRODUCT(('License Values Data Table'!H$2:H$697)*('License Values Data Table'!$D$2:$D$697=$A$2)*('License Values Data Table'!$B$2:$B$697=$B77))</f>
        <v>0</v>
      </c>
      <c r="H77" s="1293" cm="1">
        <f t="array" ref="H77">SUMPRODUCT(('License Values Data Table'!I$2:I$697)*('License Values Data Table'!$D$2:$D$697=$A$2)*('License Values Data Table'!$B$2:$B$697=$B77))</f>
        <v>0</v>
      </c>
      <c r="I77" s="1293" cm="1">
        <f t="array" ref="I77">SUMPRODUCT(('License Values Data Table'!J$2:J$697)*('License Values Data Table'!$D$2:$D$697=$A$2)*('License Values Data Table'!$B$2:$B$697=$B77))</f>
        <v>0</v>
      </c>
    </row>
    <row r="78" spans="1:9">
      <c r="A78" s="11" t="s">
        <v>1495</v>
      </c>
      <c r="B78" s="11" t="s">
        <v>1496</v>
      </c>
      <c r="C78" s="11" t="s">
        <v>1489</v>
      </c>
      <c r="D78" s="11" t="s">
        <v>1497</v>
      </c>
      <c r="E78" s="1293" cm="1">
        <f t="array" ref="E78">SUMPRODUCT(('License Values Data Table'!F$2:F$697)*('License Values Data Table'!$D$2:$D$697=$A$2)*('License Values Data Table'!$A$2:$A$697=$A78))</f>
        <v>0</v>
      </c>
      <c r="F78" s="1293" cm="1">
        <f t="array" ref="F78">SUMPRODUCT(('License Values Data Table'!G$2:G$697)*('License Values Data Table'!$D$2:$D$697=$A$2)*('License Values Data Table'!$A$2:$A$697=$A78))</f>
        <v>0</v>
      </c>
      <c r="G78" s="1293" cm="1">
        <f t="array" ref="G78">SUMPRODUCT(('License Values Data Table'!H$2:H$697)*('License Values Data Table'!$D$2:$D$697=$A$2)*('License Values Data Table'!$A$2:$A$697=$A78))</f>
        <v>0</v>
      </c>
      <c r="H78" s="1293" cm="1">
        <f t="array" ref="H78">SUMPRODUCT(('License Values Data Table'!I$2:I$697)*('License Values Data Table'!$D$2:$D$697=$A$2)*('License Values Data Table'!$A$2:$A$697=$A78))</f>
        <v>0</v>
      </c>
      <c r="I78" s="1293" cm="1">
        <f t="array" ref="I78">SUMPRODUCT(('License Values Data Table'!J$2:J$697)*('License Values Data Table'!$D$2:$D$697=$A$2)*('License Values Data Table'!$A$2:$A$697=$A78))</f>
        <v>0</v>
      </c>
    </row>
    <row r="79" spans="1:9">
      <c r="A79" s="11" t="s">
        <v>1498</v>
      </c>
      <c r="B79" s="11" t="s">
        <v>1496</v>
      </c>
      <c r="C79" s="11" t="s">
        <v>1489</v>
      </c>
      <c r="D79" s="11" t="s">
        <v>1497</v>
      </c>
      <c r="E79" s="1293" cm="1">
        <f t="array" ref="E79">SUMPRODUCT(('License Values Data Table'!F$2:F$697)*('License Values Data Table'!$D$2:$D$697=$A$2)*('License Values Data Table'!$A$2:$A$697=$A79))</f>
        <v>0</v>
      </c>
      <c r="F79" s="1293" cm="1">
        <f t="array" ref="F79">SUMPRODUCT(('License Values Data Table'!G$2:G$697)*('License Values Data Table'!$D$2:$D$697=$A$2)*('License Values Data Table'!$A$2:$A$697=$A79))</f>
        <v>0</v>
      </c>
      <c r="G79" s="1293" cm="1">
        <f t="array" ref="G79">SUMPRODUCT(('License Values Data Table'!H$2:H$697)*('License Values Data Table'!$D$2:$D$697=$A$2)*('License Values Data Table'!$A$2:$A$697=$A79))</f>
        <v>0</v>
      </c>
      <c r="H79" s="1293" cm="1">
        <f t="array" ref="H79">SUMPRODUCT(('License Values Data Table'!I$2:I$697)*('License Values Data Table'!$D$2:$D$697=$A$2)*('License Values Data Table'!$A$2:$A$697=$A79))</f>
        <v>0</v>
      </c>
      <c r="I79" s="1293" cm="1">
        <f t="array" ref="I79">SUMPRODUCT(('License Values Data Table'!J$2:J$697)*('License Values Data Table'!$D$2:$D$697=$A$2)*('License Values Data Table'!$A$2:$A$697=$A79))</f>
        <v>0</v>
      </c>
    </row>
    <row r="80" spans="1:9">
      <c r="A80" s="11" t="s">
        <v>1499</v>
      </c>
      <c r="B80" s="11" t="s">
        <v>1496</v>
      </c>
      <c r="C80" s="11" t="s">
        <v>1489</v>
      </c>
      <c r="D80" s="11" t="s">
        <v>1497</v>
      </c>
      <c r="E80" s="1293" cm="1">
        <f t="array" ref="E80">SUMPRODUCT(('License Values Data Table'!F$2:F$697)*('License Values Data Table'!$D$2:$D$697=$A$2)*('License Values Data Table'!$A$2:$A$697=$A80))</f>
        <v>0</v>
      </c>
      <c r="F80" s="1293" cm="1">
        <f t="array" ref="F80">SUMPRODUCT(('License Values Data Table'!G$2:G$697)*('License Values Data Table'!$D$2:$D$697=$A$2)*('License Values Data Table'!$A$2:$A$697=$A80))</f>
        <v>0</v>
      </c>
      <c r="G80" s="1293" cm="1">
        <f t="array" ref="G80">SUMPRODUCT(('License Values Data Table'!H$2:H$697)*('License Values Data Table'!$D$2:$D$697=$A$2)*('License Values Data Table'!$A$2:$A$697=$A80))</f>
        <v>0</v>
      </c>
      <c r="H80" s="1293" cm="1">
        <f t="array" ref="H80">SUMPRODUCT(('License Values Data Table'!I$2:I$697)*('License Values Data Table'!$D$2:$D$697=$A$2)*('License Values Data Table'!$A$2:$A$697=$A80))</f>
        <v>0</v>
      </c>
      <c r="I80" s="1293" cm="1">
        <f t="array" ref="I80">SUMPRODUCT(('License Values Data Table'!J$2:J$697)*('License Values Data Table'!$D$2:$D$697=$A$2)*('License Values Data Table'!$A$2:$A$697=$A80))</f>
        <v>0</v>
      </c>
    </row>
    <row r="81" spans="1:9">
      <c r="B81" s="11" t="s">
        <v>1500</v>
      </c>
      <c r="C81" s="11" t="s">
        <v>1501</v>
      </c>
      <c r="D81" s="11" t="s">
        <v>1484</v>
      </c>
      <c r="E81" s="1294">
        <f>SUMPRODUCT(E75:E77,E78:E80)*10^-6</f>
        <v>0</v>
      </c>
      <c r="F81" s="1294">
        <f t="shared" ref="F81:I81" si="39">SUMPRODUCT(F75:F77,F78:F80)*10^-6</f>
        <v>0</v>
      </c>
      <c r="G81" s="1294">
        <f t="shared" si="39"/>
        <v>0</v>
      </c>
      <c r="H81" s="1294">
        <f t="shared" si="39"/>
        <v>0</v>
      </c>
      <c r="I81" s="1294">
        <f t="shared" si="39"/>
        <v>0</v>
      </c>
    </row>
    <row r="82" spans="1:9">
      <c r="A82" s="11" t="s">
        <v>1474</v>
      </c>
      <c r="E82" s="1294">
        <f>'2.02 Revenue - Volume Drivers'!F40</f>
        <v>0</v>
      </c>
      <c r="F82" s="1294">
        <f>'2.02 Revenue - Volume Drivers'!G40</f>
        <v>0</v>
      </c>
      <c r="G82" s="1294">
        <f>'2.02 Revenue - Volume Drivers'!H40</f>
        <v>0</v>
      </c>
      <c r="H82" s="1294">
        <f>'2.02 Revenue - Volume Drivers'!I40</f>
        <v>0</v>
      </c>
      <c r="I82" s="1294">
        <f>'2.02 Revenue - Volume Drivers'!J40</f>
        <v>0</v>
      </c>
    </row>
    <row r="83" spans="1:9">
      <c r="A83" s="11" t="s">
        <v>1475</v>
      </c>
      <c r="D83" s="11" t="s">
        <v>1484</v>
      </c>
      <c r="E83" s="1294">
        <f>E82-E81</f>
        <v>0</v>
      </c>
      <c r="F83" s="1294">
        <f t="shared" ref="F83:I83" si="40">F82-F81</f>
        <v>0</v>
      </c>
      <c r="G83" s="1294">
        <f t="shared" si="40"/>
        <v>0</v>
      </c>
      <c r="H83" s="1294">
        <f t="shared" si="40"/>
        <v>0</v>
      </c>
      <c r="I83" s="1294">
        <f t="shared" si="40"/>
        <v>0</v>
      </c>
    </row>
  </sheetData>
  <mergeCells count="12">
    <mergeCell ref="AB5:AG5"/>
    <mergeCell ref="AI5:AN5"/>
    <mergeCell ref="AP5:AU5"/>
    <mergeCell ref="S47:X47"/>
    <mergeCell ref="AI47:AN47"/>
    <mergeCell ref="AP47:AU47"/>
    <mergeCell ref="L47:Q47"/>
    <mergeCell ref="L5:Q5"/>
    <mergeCell ref="S5:X5"/>
    <mergeCell ref="A42:A44"/>
    <mergeCell ref="E47:J47"/>
    <mergeCell ref="E5:J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80B4B-014C-411A-BBB9-158A9BA7F15F}">
  <sheetPr codeName="Sheet70">
    <tabColor theme="7"/>
    <pageSetUpPr autoPageBreaks="0"/>
  </sheetPr>
  <dimension ref="A1:AS101"/>
  <sheetViews>
    <sheetView zoomScale="40" zoomScaleNormal="40" workbookViewId="0">
      <pane ySplit="6" topLeftCell="A7" activePane="bottomLeft" state="frozen"/>
      <selection activeCell="G59" sqref="G59"/>
      <selection pane="bottomLeft" activeCell="T11" sqref="T11"/>
    </sheetView>
  </sheetViews>
  <sheetFormatPr defaultColWidth="0" defaultRowHeight="14"/>
  <cols>
    <col min="1" max="1" width="14.453125" style="11" customWidth="1"/>
    <col min="2" max="3" width="1.54296875" style="11" customWidth="1"/>
    <col min="4" max="4" width="24" style="11" customWidth="1"/>
    <col min="5" max="5" width="26.453125" style="11" bestFit="1" customWidth="1"/>
    <col min="6" max="6" width="21.54296875" style="11" bestFit="1" customWidth="1"/>
    <col min="7" max="7" width="38.453125" style="11" bestFit="1" customWidth="1"/>
    <col min="8" max="8" width="18" style="11" bestFit="1" customWidth="1"/>
    <col min="9" max="9" width="14.54296875" style="11" bestFit="1" customWidth="1"/>
    <col min="10" max="10" width="20.453125" style="11" bestFit="1" customWidth="1"/>
    <col min="11" max="11" width="10.453125" style="11" bestFit="1" customWidth="1"/>
    <col min="12" max="12" width="34.54296875" style="11" customWidth="1"/>
    <col min="13" max="13" width="7.453125" style="11" bestFit="1" customWidth="1"/>
    <col min="14" max="18" width="12.453125" style="11" customWidth="1"/>
    <col min="19" max="23" width="1.54296875" style="11" customWidth="1"/>
    <col min="24" max="24" width="5" style="11" hidden="1" customWidth="1"/>
    <col min="25" max="33" width="0" style="11" hidden="1" customWidth="1"/>
    <col min="34" max="45" width="5" style="11" hidden="1" customWidth="1"/>
    <col min="46" max="16384" width="14" style="11" hidden="1"/>
  </cols>
  <sheetData>
    <row r="1" spans="1:18" s="94" customFormat="1" ht="25">
      <c r="A1" s="62" t="s">
        <v>1365</v>
      </c>
      <c r="B1" s="3"/>
      <c r="C1" s="2"/>
      <c r="D1" s="2"/>
      <c r="E1" s="2"/>
      <c r="F1" s="4"/>
      <c r="G1" s="4"/>
      <c r="H1" s="4"/>
      <c r="I1" s="4"/>
      <c r="J1" s="4"/>
      <c r="K1" s="2"/>
      <c r="L1" s="2"/>
      <c r="M1" s="2"/>
      <c r="N1" s="2"/>
      <c r="O1" s="2"/>
      <c r="P1" s="3"/>
      <c r="Q1" s="2"/>
      <c r="R1" s="2"/>
    </row>
    <row r="2" spans="1:18" s="94" customFormat="1" ht="25">
      <c r="A2" s="4" t="str">
        <f>Cover!$E$13</f>
        <v>Master</v>
      </c>
      <c r="B2" s="3"/>
      <c r="C2" s="2"/>
      <c r="D2" s="2"/>
      <c r="E2" s="2"/>
      <c r="F2" s="2"/>
      <c r="G2" s="2"/>
      <c r="H2" s="2"/>
      <c r="I2" s="2"/>
      <c r="J2" s="2"/>
      <c r="K2" s="2"/>
      <c r="L2" s="2"/>
      <c r="M2" s="2"/>
      <c r="N2" s="2"/>
      <c r="O2" s="2"/>
      <c r="P2" s="2"/>
      <c r="Q2" s="2"/>
      <c r="R2" s="2"/>
    </row>
    <row r="3" spans="1:18" s="94" customFormat="1" ht="25">
      <c r="A3" s="4">
        <f>Cover!$E$15</f>
        <v>2025</v>
      </c>
      <c r="B3" s="4"/>
      <c r="C3" s="4"/>
      <c r="D3" s="4"/>
      <c r="E3" s="2"/>
      <c r="F3" s="2"/>
      <c r="G3" s="2"/>
      <c r="H3" s="2"/>
      <c r="I3" s="2"/>
      <c r="J3" s="2"/>
      <c r="K3" s="2"/>
      <c r="L3" s="2"/>
      <c r="M3" s="2"/>
      <c r="N3" s="2"/>
      <c r="O3" s="2"/>
      <c r="P3" s="2"/>
      <c r="Q3" s="2"/>
      <c r="R3" s="2"/>
    </row>
    <row r="4" spans="1:18" s="95" customFormat="1" ht="25.5" thickBot="1">
      <c r="A4" s="1302" t="s">
        <v>3298</v>
      </c>
      <c r="B4" s="6"/>
      <c r="C4" s="5"/>
      <c r="D4" s="5"/>
      <c r="E4" s="5"/>
      <c r="F4" s="5"/>
      <c r="G4" s="5"/>
      <c r="H4" s="5"/>
      <c r="I4" s="5"/>
      <c r="J4" s="5"/>
      <c r="K4" s="5"/>
      <c r="L4" s="5"/>
      <c r="M4" s="5"/>
      <c r="N4" s="5"/>
      <c r="O4" s="5"/>
      <c r="P4" s="5"/>
      <c r="Q4" s="5"/>
      <c r="R4" s="5"/>
    </row>
    <row r="5" spans="1:18" ht="18">
      <c r="A5" s="456"/>
      <c r="B5" s="457"/>
      <c r="C5" s="457"/>
      <c r="D5" s="9"/>
      <c r="E5" s="9"/>
      <c r="F5" s="458"/>
      <c r="G5" s="458"/>
      <c r="H5" s="458"/>
      <c r="I5" s="458"/>
      <c r="J5" s="458"/>
      <c r="K5" s="458"/>
      <c r="L5" s="458"/>
      <c r="M5" s="456"/>
      <c r="N5" s="870" t="s">
        <v>1743</v>
      </c>
      <c r="O5" s="888"/>
      <c r="P5" s="888"/>
      <c r="Q5" s="888"/>
      <c r="R5" s="889"/>
    </row>
    <row r="6" spans="1:18" s="61" customFormat="1" ht="15.5">
      <c r="A6" s="462"/>
      <c r="B6" s="463"/>
      <c r="C6" s="463"/>
      <c r="D6" s="36" t="s">
        <v>164</v>
      </c>
      <c r="E6" s="36" t="s">
        <v>1555</v>
      </c>
      <c r="F6" s="713" t="s">
        <v>405</v>
      </c>
      <c r="G6" s="713" t="s">
        <v>406</v>
      </c>
      <c r="H6" s="713" t="s">
        <v>407</v>
      </c>
      <c r="I6" s="713" t="s">
        <v>408</v>
      </c>
      <c r="J6" s="713" t="s">
        <v>410</v>
      </c>
      <c r="K6" s="713" t="s">
        <v>174</v>
      </c>
      <c r="L6" s="713" t="s">
        <v>196</v>
      </c>
      <c r="M6" s="713" t="s">
        <v>175</v>
      </c>
      <c r="N6" s="464">
        <v>2022</v>
      </c>
      <c r="O6" s="465">
        <v>2023</v>
      </c>
      <c r="P6" s="465">
        <v>2024</v>
      </c>
      <c r="Q6" s="465">
        <v>2025</v>
      </c>
      <c r="R6" s="466">
        <v>2026</v>
      </c>
    </row>
    <row r="8" spans="1:18" ht="18">
      <c r="A8" s="27"/>
      <c r="B8" s="28" t="s">
        <v>3299</v>
      </c>
      <c r="C8" s="27"/>
      <c r="D8" s="27"/>
      <c r="E8" s="27"/>
      <c r="F8" s="27"/>
      <c r="G8" s="27"/>
      <c r="H8" s="27"/>
      <c r="I8" s="27"/>
      <c r="J8" s="27"/>
      <c r="K8" s="27"/>
      <c r="L8" s="27"/>
      <c r="M8" s="27"/>
      <c r="N8" s="27"/>
      <c r="O8" s="27"/>
      <c r="P8" s="27"/>
      <c r="Q8" s="27"/>
      <c r="R8" s="27"/>
    </row>
    <row r="9" spans="1:18" s="27" customFormat="1" ht="18.75" customHeight="1">
      <c r="A9" s="11"/>
      <c r="B9" s="11"/>
      <c r="C9" s="11"/>
      <c r="D9" s="11"/>
      <c r="E9" s="11"/>
      <c r="F9" s="11"/>
      <c r="G9" s="11"/>
      <c r="H9" s="11"/>
      <c r="I9" s="11"/>
      <c r="J9" s="11"/>
      <c r="K9" s="11"/>
      <c r="L9" s="11"/>
      <c r="M9" s="11"/>
      <c r="N9" s="11"/>
      <c r="O9" s="11"/>
      <c r="P9" s="11"/>
      <c r="Q9" s="11"/>
      <c r="R9" s="11"/>
    </row>
    <row r="10" spans="1:18">
      <c r="A10" s="467"/>
      <c r="B10" s="467"/>
      <c r="C10" s="34" t="s">
        <v>1644</v>
      </c>
      <c r="D10" s="34"/>
      <c r="E10" s="33"/>
      <c r="F10" s="33"/>
      <c r="G10" s="33"/>
      <c r="H10" s="33"/>
      <c r="I10" s="33"/>
      <c r="J10" s="33"/>
      <c r="K10" s="33"/>
      <c r="L10" s="33"/>
      <c r="M10" s="33"/>
      <c r="N10" s="33"/>
      <c r="O10" s="33"/>
      <c r="P10" s="33"/>
      <c r="Q10" s="33"/>
      <c r="R10" s="33"/>
    </row>
    <row r="12" spans="1:18" ht="14.25" customHeight="1">
      <c r="A12" s="456"/>
      <c r="B12" s="457"/>
      <c r="C12" s="457"/>
      <c r="D12" s="20"/>
      <c r="E12" s="20" t="s">
        <v>1644</v>
      </c>
      <c r="F12" s="20" t="s">
        <v>1644</v>
      </c>
      <c r="G12" s="20" t="s">
        <v>1590</v>
      </c>
      <c r="H12" s="456" t="s">
        <v>3300</v>
      </c>
      <c r="I12" s="456"/>
      <c r="J12" s="456" t="s">
        <v>3301</v>
      </c>
      <c r="K12" s="462" t="s">
        <v>196</v>
      </c>
      <c r="L12" s="462" t="s">
        <v>3302</v>
      </c>
      <c r="M12" s="456" t="s">
        <v>1593</v>
      </c>
      <c r="N12" s="389"/>
      <c r="O12" s="389"/>
      <c r="P12" s="389"/>
      <c r="Q12" s="389"/>
      <c r="R12" s="389"/>
    </row>
    <row r="13" spans="1:18" ht="14.25" customHeight="1">
      <c r="A13" s="456"/>
      <c r="B13" s="457"/>
      <c r="C13" s="457"/>
      <c r="D13" s="20"/>
      <c r="E13" s="20" t="s">
        <v>1644</v>
      </c>
      <c r="F13" s="20" t="s">
        <v>1644</v>
      </c>
      <c r="G13" s="20" t="s">
        <v>1594</v>
      </c>
      <c r="H13" s="456" t="s">
        <v>3300</v>
      </c>
      <c r="I13" s="456"/>
      <c r="J13" s="456" t="s">
        <v>3301</v>
      </c>
      <c r="K13" s="462" t="s">
        <v>196</v>
      </c>
      <c r="L13" s="462" t="s">
        <v>3302</v>
      </c>
      <c r="M13" s="456" t="s">
        <v>1593</v>
      </c>
      <c r="N13" s="389"/>
      <c r="O13" s="389"/>
      <c r="P13" s="389"/>
      <c r="Q13" s="389"/>
      <c r="R13" s="389"/>
    </row>
    <row r="14" spans="1:18" ht="14.25" customHeight="1">
      <c r="A14" s="456"/>
      <c r="B14" s="457"/>
      <c r="C14" s="457"/>
      <c r="D14" s="20"/>
      <c r="E14" s="20" t="s">
        <v>1644</v>
      </c>
      <c r="F14" s="20" t="s">
        <v>1644</v>
      </c>
      <c r="G14" s="20" t="s">
        <v>1595</v>
      </c>
      <c r="H14" s="456" t="s">
        <v>3300</v>
      </c>
      <c r="I14" s="456"/>
      <c r="J14" s="456" t="s">
        <v>3301</v>
      </c>
      <c r="K14" s="462" t="s">
        <v>196</v>
      </c>
      <c r="L14" s="462" t="s">
        <v>3302</v>
      </c>
      <c r="M14" s="456" t="s">
        <v>1593</v>
      </c>
      <c r="N14" s="389"/>
      <c r="O14" s="389"/>
      <c r="P14" s="389"/>
      <c r="Q14" s="389"/>
      <c r="R14" s="389"/>
    </row>
    <row r="15" spans="1:18" s="12" customFormat="1" ht="14.25" customHeight="1">
      <c r="A15" s="467"/>
      <c r="B15" s="13"/>
      <c r="C15" s="13"/>
      <c r="D15" s="469"/>
      <c r="E15" s="20" t="s">
        <v>1644</v>
      </c>
      <c r="F15" s="20" t="s">
        <v>1644</v>
      </c>
      <c r="G15" s="469" t="s">
        <v>3303</v>
      </c>
      <c r="H15" s="456" t="s">
        <v>3300</v>
      </c>
      <c r="I15" s="456"/>
      <c r="J15" s="456" t="s">
        <v>3301</v>
      </c>
      <c r="K15" s="13" t="s">
        <v>196</v>
      </c>
      <c r="L15" s="13" t="s">
        <v>3302</v>
      </c>
      <c r="M15" s="469" t="s">
        <v>1593</v>
      </c>
      <c r="N15" s="389"/>
      <c r="O15" s="389"/>
      <c r="P15" s="389"/>
      <c r="Q15" s="389"/>
      <c r="R15" s="389"/>
    </row>
    <row r="16" spans="1:18" s="12" customFormat="1" ht="14.25" customHeight="1">
      <c r="A16" s="467"/>
      <c r="B16" s="13"/>
      <c r="C16" s="13"/>
      <c r="D16" s="469"/>
      <c r="E16" s="20" t="s">
        <v>1644</v>
      </c>
      <c r="F16" s="20" t="s">
        <v>1644</v>
      </c>
      <c r="G16" s="469" t="s">
        <v>3304</v>
      </c>
      <c r="H16" s="456" t="s">
        <v>3300</v>
      </c>
      <c r="I16" s="456"/>
      <c r="J16" s="456" t="s">
        <v>3301</v>
      </c>
      <c r="K16" s="13" t="s">
        <v>196</v>
      </c>
      <c r="L16" s="13" t="s">
        <v>3302</v>
      </c>
      <c r="M16" s="469" t="s">
        <v>1593</v>
      </c>
      <c r="N16" s="389"/>
      <c r="O16" s="389"/>
      <c r="P16" s="389"/>
      <c r="Q16" s="389"/>
      <c r="R16" s="389"/>
    </row>
    <row r="19" spans="2:13" ht="18">
      <c r="B19" s="28" t="s">
        <v>3305</v>
      </c>
      <c r="C19" s="27"/>
      <c r="D19" s="27"/>
      <c r="E19" s="27"/>
      <c r="F19" s="27"/>
      <c r="G19" s="27"/>
      <c r="H19" s="27"/>
      <c r="I19" s="27"/>
      <c r="J19" s="27"/>
      <c r="K19" s="27"/>
      <c r="L19" s="27"/>
      <c r="M19" s="27"/>
    </row>
    <row r="21" spans="2:13">
      <c r="B21" s="467"/>
      <c r="C21" s="34" t="s">
        <v>1644</v>
      </c>
      <c r="D21" s="34"/>
      <c r="E21" s="33"/>
      <c r="F21" s="33"/>
      <c r="G21" s="33"/>
      <c r="H21" s="33"/>
      <c r="I21" s="33"/>
      <c r="J21" s="33"/>
      <c r="K21" s="33"/>
      <c r="L21" s="33"/>
      <c r="M21" s="33"/>
    </row>
    <row r="23" spans="2:13" ht="14.25" customHeight="1">
      <c r="B23" s="457"/>
      <c r="C23" s="457"/>
      <c r="D23" s="20"/>
      <c r="E23" s="20" t="s">
        <v>1644</v>
      </c>
      <c r="F23" s="20" t="s">
        <v>1644</v>
      </c>
      <c r="G23" s="20" t="s">
        <v>1590</v>
      </c>
      <c r="H23" s="456" t="s">
        <v>3300</v>
      </c>
      <c r="I23" s="456" t="s">
        <v>3306</v>
      </c>
      <c r="J23" s="456" t="s">
        <v>417</v>
      </c>
      <c r="K23" s="462" t="s">
        <v>196</v>
      </c>
      <c r="L23" s="462" t="s">
        <v>3302</v>
      </c>
      <c r="M23" s="456" t="s">
        <v>1593</v>
      </c>
    </row>
    <row r="24" spans="2:13" ht="14.25" customHeight="1">
      <c r="B24" s="457"/>
      <c r="C24" s="457"/>
      <c r="D24" s="20"/>
      <c r="E24" s="20" t="s">
        <v>1644</v>
      </c>
      <c r="F24" s="20" t="s">
        <v>1644</v>
      </c>
      <c r="G24" s="20" t="s">
        <v>1594</v>
      </c>
      <c r="H24" s="456" t="s">
        <v>3300</v>
      </c>
      <c r="I24" s="456" t="s">
        <v>3306</v>
      </c>
      <c r="J24" s="456" t="s">
        <v>417</v>
      </c>
      <c r="K24" s="462" t="s">
        <v>196</v>
      </c>
      <c r="L24" s="462" t="s">
        <v>3302</v>
      </c>
      <c r="M24" s="456" t="s">
        <v>1593</v>
      </c>
    </row>
    <row r="25" spans="2:13" ht="14.25" customHeight="1">
      <c r="B25" s="457"/>
      <c r="C25" s="457"/>
      <c r="D25" s="20"/>
      <c r="E25" s="20" t="s">
        <v>1644</v>
      </c>
      <c r="F25" s="20" t="s">
        <v>1644</v>
      </c>
      <c r="G25" s="20" t="s">
        <v>1595</v>
      </c>
      <c r="H25" s="456" t="s">
        <v>3300</v>
      </c>
      <c r="I25" s="456" t="s">
        <v>3306</v>
      </c>
      <c r="J25" s="456" t="s">
        <v>417</v>
      </c>
      <c r="K25" s="462" t="s">
        <v>196</v>
      </c>
      <c r="L25" s="462" t="s">
        <v>3302</v>
      </c>
      <c r="M25" s="456" t="s">
        <v>1593</v>
      </c>
    </row>
    <row r="26" spans="2:13" s="12" customFormat="1" ht="14.25" customHeight="1">
      <c r="B26" s="13"/>
      <c r="C26" s="13"/>
      <c r="D26" s="469"/>
      <c r="E26" s="20" t="s">
        <v>1644</v>
      </c>
      <c r="F26" s="20" t="s">
        <v>1644</v>
      </c>
      <c r="G26" s="469" t="s">
        <v>3303</v>
      </c>
      <c r="H26" s="456" t="s">
        <v>3300</v>
      </c>
      <c r="I26" s="456" t="s">
        <v>3306</v>
      </c>
      <c r="J26" s="456" t="s">
        <v>417</v>
      </c>
      <c r="K26" s="13" t="s">
        <v>196</v>
      </c>
      <c r="L26" s="13" t="s">
        <v>3302</v>
      </c>
      <c r="M26" s="469" t="s">
        <v>1593</v>
      </c>
    </row>
    <row r="27" spans="2:13" s="12" customFormat="1" ht="14.25" customHeight="1">
      <c r="B27" s="13"/>
      <c r="C27" s="13"/>
      <c r="D27" s="469"/>
      <c r="E27" s="20" t="s">
        <v>1644</v>
      </c>
      <c r="F27" s="20" t="s">
        <v>1644</v>
      </c>
      <c r="G27" s="469" t="s">
        <v>3304</v>
      </c>
      <c r="H27" s="456" t="s">
        <v>3300</v>
      </c>
      <c r="I27" s="456" t="s">
        <v>3306</v>
      </c>
      <c r="J27" s="456" t="s">
        <v>417</v>
      </c>
      <c r="K27" s="13" t="s">
        <v>196</v>
      </c>
      <c r="L27" s="13" t="s">
        <v>3302</v>
      </c>
      <c r="M27" s="469" t="s">
        <v>1593</v>
      </c>
    </row>
    <row r="29" spans="2:13" ht="18">
      <c r="B29" s="28" t="s">
        <v>3307</v>
      </c>
      <c r="C29" s="27"/>
      <c r="D29" s="27"/>
      <c r="E29" s="27"/>
      <c r="F29" s="27"/>
      <c r="G29" s="27"/>
      <c r="H29" s="27"/>
      <c r="I29" s="27"/>
      <c r="J29" s="27"/>
      <c r="K29" s="27"/>
      <c r="L29" s="27"/>
      <c r="M29" s="27"/>
    </row>
    <row r="31" spans="2:13">
      <c r="B31" s="467"/>
      <c r="C31" s="34" t="s">
        <v>1644</v>
      </c>
      <c r="D31" s="34"/>
      <c r="E31" s="33"/>
      <c r="F31" s="33"/>
      <c r="G31" s="33"/>
      <c r="H31" s="33"/>
      <c r="I31" s="33"/>
      <c r="J31" s="33"/>
      <c r="K31" s="33"/>
      <c r="L31" s="33"/>
      <c r="M31" s="33"/>
    </row>
    <row r="33" spans="2:16" ht="14.25" customHeight="1">
      <c r="B33" s="457"/>
      <c r="C33" s="457"/>
      <c r="D33" s="20"/>
      <c r="E33" s="20" t="s">
        <v>1644</v>
      </c>
      <c r="F33" s="20" t="s">
        <v>1644</v>
      </c>
      <c r="G33" s="20" t="s">
        <v>1590</v>
      </c>
      <c r="H33" s="456" t="s">
        <v>3300</v>
      </c>
      <c r="I33" s="456"/>
      <c r="J33" s="456" t="s">
        <v>3308</v>
      </c>
      <c r="K33" s="462" t="s">
        <v>196</v>
      </c>
      <c r="L33" s="462" t="s">
        <v>3302</v>
      </c>
      <c r="M33" s="456" t="s">
        <v>1593</v>
      </c>
      <c r="N33" s="890">
        <f t="shared" ref="N33:O37" si="0">SUM(N12,N23)</f>
        <v>0</v>
      </c>
      <c r="O33" s="890">
        <f t="shared" si="0"/>
        <v>0</v>
      </c>
      <c r="P33" s="890">
        <f t="shared" ref="P33" si="1">SUM(P12,P23)</f>
        <v>0</v>
      </c>
    </row>
    <row r="34" spans="2:16" ht="14.25" customHeight="1">
      <c r="B34" s="457"/>
      <c r="C34" s="457"/>
      <c r="D34" s="20"/>
      <c r="E34" s="20" t="s">
        <v>1644</v>
      </c>
      <c r="F34" s="20" t="s">
        <v>1644</v>
      </c>
      <c r="G34" s="20" t="s">
        <v>1594</v>
      </c>
      <c r="H34" s="456" t="s">
        <v>3300</v>
      </c>
      <c r="I34" s="456"/>
      <c r="J34" s="456" t="s">
        <v>3308</v>
      </c>
      <c r="K34" s="462" t="s">
        <v>196</v>
      </c>
      <c r="L34" s="462" t="s">
        <v>3302</v>
      </c>
      <c r="M34" s="456" t="s">
        <v>1593</v>
      </c>
      <c r="N34" s="890">
        <f t="shared" si="0"/>
        <v>0</v>
      </c>
      <c r="O34" s="890">
        <f t="shared" si="0"/>
        <v>0</v>
      </c>
      <c r="P34" s="890">
        <f t="shared" ref="P34" si="2">SUM(P13,P24)</f>
        <v>0</v>
      </c>
    </row>
    <row r="35" spans="2:16" ht="14.25" customHeight="1">
      <c r="B35" s="457"/>
      <c r="C35" s="457"/>
      <c r="D35" s="20"/>
      <c r="E35" s="20" t="s">
        <v>1644</v>
      </c>
      <c r="F35" s="20" t="s">
        <v>1644</v>
      </c>
      <c r="G35" s="20" t="s">
        <v>1595</v>
      </c>
      <c r="H35" s="456" t="s">
        <v>3300</v>
      </c>
      <c r="I35" s="456"/>
      <c r="J35" s="456" t="s">
        <v>3308</v>
      </c>
      <c r="K35" s="462" t="s">
        <v>196</v>
      </c>
      <c r="L35" s="462" t="s">
        <v>3302</v>
      </c>
      <c r="M35" s="456" t="s">
        <v>1593</v>
      </c>
      <c r="N35" s="890">
        <f t="shared" si="0"/>
        <v>0</v>
      </c>
      <c r="O35" s="890">
        <f t="shared" si="0"/>
        <v>0</v>
      </c>
      <c r="P35" s="890">
        <f t="shared" ref="P35" si="3">SUM(P14,P25)</f>
        <v>0</v>
      </c>
    </row>
    <row r="36" spans="2:16" s="12" customFormat="1" ht="14.25" customHeight="1">
      <c r="B36" s="13"/>
      <c r="C36" s="13"/>
      <c r="D36" s="469"/>
      <c r="E36" s="20" t="s">
        <v>1644</v>
      </c>
      <c r="F36" s="20" t="s">
        <v>1644</v>
      </c>
      <c r="G36" s="469" t="s">
        <v>3303</v>
      </c>
      <c r="H36" s="456" t="s">
        <v>3300</v>
      </c>
      <c r="I36" s="456"/>
      <c r="J36" s="456" t="s">
        <v>3308</v>
      </c>
      <c r="K36" s="13" t="s">
        <v>196</v>
      </c>
      <c r="L36" s="13" t="s">
        <v>3302</v>
      </c>
      <c r="M36" s="469" t="s">
        <v>1593</v>
      </c>
      <c r="N36" s="890">
        <f t="shared" si="0"/>
        <v>0</v>
      </c>
      <c r="O36" s="890">
        <f t="shared" si="0"/>
        <v>0</v>
      </c>
      <c r="P36" s="890">
        <f t="shared" ref="P36" si="4">SUM(P15,P26)</f>
        <v>0</v>
      </c>
    </row>
    <row r="37" spans="2:16" s="12" customFormat="1" ht="14.25" customHeight="1">
      <c r="B37" s="13"/>
      <c r="C37" s="13"/>
      <c r="D37" s="469"/>
      <c r="E37" s="20" t="s">
        <v>1644</v>
      </c>
      <c r="F37" s="20" t="s">
        <v>1644</v>
      </c>
      <c r="G37" s="469" t="s">
        <v>3304</v>
      </c>
      <c r="H37" s="456" t="s">
        <v>3300</v>
      </c>
      <c r="I37" s="456"/>
      <c r="J37" s="456" t="s">
        <v>3308</v>
      </c>
      <c r="K37" s="13" t="s">
        <v>196</v>
      </c>
      <c r="L37" s="13" t="s">
        <v>3302</v>
      </c>
      <c r="M37" s="469" t="s">
        <v>1593</v>
      </c>
      <c r="N37" s="890">
        <f t="shared" si="0"/>
        <v>0</v>
      </c>
      <c r="O37" s="890">
        <f t="shared" si="0"/>
        <v>0</v>
      </c>
      <c r="P37" s="890">
        <f t="shared" ref="P37" si="5">SUM(P16,P27)</f>
        <v>0</v>
      </c>
    </row>
    <row r="38" spans="2:16" s="12" customFormat="1" ht="14.25" customHeight="1">
      <c r="B38" s="13"/>
      <c r="C38" s="13"/>
      <c r="D38" s="469"/>
      <c r="E38" s="20"/>
      <c r="F38" s="20"/>
      <c r="G38" s="469"/>
      <c r="H38" s="456"/>
      <c r="I38" s="456"/>
      <c r="J38" s="456"/>
      <c r="K38" s="13"/>
      <c r="L38" s="13"/>
      <c r="M38" s="469"/>
      <c r="N38" s="469"/>
      <c r="O38" s="469"/>
    </row>
    <row r="40" spans="2:16" ht="18">
      <c r="B40" s="28" t="s">
        <v>245</v>
      </c>
      <c r="C40" s="27"/>
      <c r="D40" s="27"/>
      <c r="E40" s="27"/>
      <c r="F40" s="27"/>
      <c r="G40" s="27"/>
      <c r="H40" s="27"/>
      <c r="I40" s="27"/>
      <c r="J40" s="27"/>
      <c r="K40" s="27"/>
      <c r="L40" s="27"/>
      <c r="M40" s="27"/>
      <c r="N40" s="27"/>
      <c r="O40" s="27"/>
      <c r="P40" s="27"/>
    </row>
    <row r="42" spans="2:16" ht="14.25" customHeight="1">
      <c r="B42" s="467"/>
      <c r="C42" s="34" t="s">
        <v>1644</v>
      </c>
      <c r="D42" s="34"/>
      <c r="E42" s="33"/>
      <c r="F42" s="33"/>
      <c r="G42" s="33"/>
      <c r="H42" s="33"/>
      <c r="I42" s="33"/>
      <c r="J42" s="33"/>
      <c r="K42" s="33"/>
      <c r="L42" s="33"/>
      <c r="M42" s="33"/>
      <c r="N42" s="33"/>
      <c r="O42" s="33"/>
      <c r="P42" s="33"/>
    </row>
    <row r="43" spans="2:16" ht="14.25" customHeight="1"/>
    <row r="44" spans="2:16" ht="15.5">
      <c r="B44" s="457"/>
      <c r="C44" s="457"/>
      <c r="D44" s="20"/>
      <c r="E44" s="20" t="s">
        <v>1644</v>
      </c>
      <c r="F44" s="20" t="s">
        <v>1644</v>
      </c>
      <c r="G44" s="20" t="s">
        <v>1590</v>
      </c>
      <c r="H44" s="456" t="s">
        <v>3300</v>
      </c>
      <c r="I44" s="456"/>
      <c r="J44" s="456" t="s">
        <v>245</v>
      </c>
      <c r="K44" s="462" t="s">
        <v>196</v>
      </c>
      <c r="L44" s="462" t="s">
        <v>3302</v>
      </c>
      <c r="M44" s="456" t="s">
        <v>1593</v>
      </c>
      <c r="N44" s="389"/>
      <c r="O44" s="389"/>
      <c r="P44" s="1345"/>
    </row>
    <row r="45" spans="2:16" ht="15.5">
      <c r="B45" s="457"/>
      <c r="C45" s="457"/>
      <c r="D45" s="20"/>
      <c r="E45" s="20" t="s">
        <v>1644</v>
      </c>
      <c r="F45" s="20" t="s">
        <v>1644</v>
      </c>
      <c r="G45" s="20" t="s">
        <v>1594</v>
      </c>
      <c r="H45" s="456" t="s">
        <v>3300</v>
      </c>
      <c r="I45" s="456"/>
      <c r="J45" s="456" t="s">
        <v>245</v>
      </c>
      <c r="K45" s="462" t="s">
        <v>196</v>
      </c>
      <c r="L45" s="462" t="s">
        <v>3302</v>
      </c>
      <c r="M45" s="456" t="s">
        <v>1593</v>
      </c>
      <c r="N45" s="389"/>
      <c r="O45" s="389"/>
      <c r="P45" s="1345"/>
    </row>
    <row r="46" spans="2:16" ht="15.5">
      <c r="B46" s="457"/>
      <c r="C46" s="457"/>
      <c r="D46" s="20"/>
      <c r="E46" s="20" t="s">
        <v>1644</v>
      </c>
      <c r="F46" s="20" t="s">
        <v>1644</v>
      </c>
      <c r="G46" s="20" t="s">
        <v>1595</v>
      </c>
      <c r="H46" s="456" t="s">
        <v>3300</v>
      </c>
      <c r="I46" s="456"/>
      <c r="J46" s="456" t="s">
        <v>245</v>
      </c>
      <c r="K46" s="462" t="s">
        <v>196</v>
      </c>
      <c r="L46" s="462" t="s">
        <v>3302</v>
      </c>
      <c r="M46" s="456" t="s">
        <v>1593</v>
      </c>
      <c r="N46" s="389"/>
      <c r="O46" s="389"/>
      <c r="P46" s="1345"/>
    </row>
    <row r="47" spans="2:16">
      <c r="B47" s="13"/>
      <c r="C47" s="13"/>
      <c r="D47" s="469"/>
      <c r="E47" s="20" t="s">
        <v>1644</v>
      </c>
      <c r="F47" s="20" t="s">
        <v>1644</v>
      </c>
      <c r="G47" s="469" t="s">
        <v>3303</v>
      </c>
      <c r="H47" s="456" t="s">
        <v>3300</v>
      </c>
      <c r="I47" s="456"/>
      <c r="J47" s="456" t="s">
        <v>245</v>
      </c>
      <c r="K47" s="13" t="s">
        <v>196</v>
      </c>
      <c r="L47" s="13" t="s">
        <v>3302</v>
      </c>
      <c r="M47" s="469" t="s">
        <v>1593</v>
      </c>
      <c r="N47" s="389"/>
      <c r="O47" s="389"/>
      <c r="P47" s="1345"/>
    </row>
    <row r="48" spans="2:16" ht="14.25" customHeight="1">
      <c r="B48" s="13"/>
      <c r="C48" s="13"/>
      <c r="D48" s="469"/>
      <c r="E48" s="20" t="s">
        <v>1644</v>
      </c>
      <c r="F48" s="20" t="s">
        <v>1644</v>
      </c>
      <c r="G48" s="469" t="s">
        <v>1598</v>
      </c>
      <c r="H48" s="456" t="s">
        <v>3300</v>
      </c>
      <c r="I48" s="456"/>
      <c r="J48" s="456" t="s">
        <v>245</v>
      </c>
      <c r="K48" s="13" t="s">
        <v>196</v>
      </c>
      <c r="L48" s="13" t="s">
        <v>3302</v>
      </c>
      <c r="M48" s="469" t="s">
        <v>1593</v>
      </c>
      <c r="N48" s="389"/>
      <c r="O48" s="389"/>
      <c r="P48" s="1345"/>
    </row>
    <row r="51" spans="2:13" ht="18">
      <c r="B51" s="28" t="s">
        <v>1561</v>
      </c>
      <c r="C51" s="27"/>
      <c r="D51" s="27"/>
      <c r="E51" s="27"/>
      <c r="F51" s="27"/>
      <c r="G51" s="27"/>
      <c r="H51" s="27"/>
      <c r="I51" s="27"/>
      <c r="J51" s="27"/>
      <c r="K51" s="27"/>
      <c r="L51" s="27"/>
      <c r="M51" s="27"/>
    </row>
    <row r="53" spans="2:13" ht="14.25" customHeight="1">
      <c r="B53" s="467"/>
      <c r="C53" s="34" t="s">
        <v>1644</v>
      </c>
      <c r="D53" s="34"/>
      <c r="E53" s="33"/>
      <c r="F53" s="33"/>
      <c r="G53" s="33"/>
      <c r="H53" s="33"/>
      <c r="I53" s="33"/>
      <c r="J53" s="33"/>
      <c r="K53" s="33"/>
      <c r="L53" s="33"/>
      <c r="M53" s="33"/>
    </row>
    <row r="55" spans="2:13" ht="13.5" customHeight="1">
      <c r="B55" s="457"/>
      <c r="C55" s="457"/>
      <c r="D55" s="20"/>
      <c r="E55" s="20" t="s">
        <v>1644</v>
      </c>
      <c r="F55" s="20" t="s">
        <v>1644</v>
      </c>
      <c r="G55" s="20" t="s">
        <v>1590</v>
      </c>
      <c r="H55" s="456" t="s">
        <v>3309</v>
      </c>
      <c r="I55" s="456"/>
      <c r="J55" s="456"/>
      <c r="K55" s="462" t="s">
        <v>3310</v>
      </c>
      <c r="L55" s="462" t="s">
        <v>1561</v>
      </c>
      <c r="M55" s="456" t="s">
        <v>197</v>
      </c>
    </row>
    <row r="56" spans="2:13" ht="14.25" customHeight="1">
      <c r="B56" s="457"/>
      <c r="C56" s="457"/>
      <c r="D56" s="20"/>
      <c r="E56" s="20" t="s">
        <v>1644</v>
      </c>
      <c r="F56" s="20" t="s">
        <v>1644</v>
      </c>
      <c r="G56" s="20" t="s">
        <v>1594</v>
      </c>
      <c r="H56" s="456" t="s">
        <v>3309</v>
      </c>
      <c r="I56" s="456"/>
      <c r="J56" s="456"/>
      <c r="K56" s="462" t="s">
        <v>3310</v>
      </c>
      <c r="L56" s="462" t="s">
        <v>1561</v>
      </c>
      <c r="M56" s="456" t="s">
        <v>197</v>
      </c>
    </row>
    <row r="57" spans="2:13" ht="14.25" customHeight="1">
      <c r="B57" s="457"/>
      <c r="C57" s="457"/>
      <c r="D57" s="20"/>
      <c r="E57" s="20" t="s">
        <v>1644</v>
      </c>
      <c r="F57" s="20" t="s">
        <v>1644</v>
      </c>
      <c r="G57" s="20" t="s">
        <v>1595</v>
      </c>
      <c r="H57" s="456" t="s">
        <v>3309</v>
      </c>
      <c r="I57" s="456"/>
      <c r="J57" s="456"/>
      <c r="K57" s="462" t="s">
        <v>3310</v>
      </c>
      <c r="L57" s="462" t="s">
        <v>1561</v>
      </c>
      <c r="M57" s="456" t="s">
        <v>197</v>
      </c>
    </row>
    <row r="58" spans="2:13">
      <c r="B58" s="13"/>
      <c r="C58" s="13"/>
      <c r="D58" s="469"/>
      <c r="E58" s="20" t="s">
        <v>1644</v>
      </c>
      <c r="F58" s="20" t="s">
        <v>1644</v>
      </c>
      <c r="G58" s="469" t="s">
        <v>3303</v>
      </c>
      <c r="H58" s="456" t="s">
        <v>3309</v>
      </c>
      <c r="I58" s="456"/>
      <c r="J58" s="456"/>
      <c r="K58" s="462" t="s">
        <v>3310</v>
      </c>
      <c r="L58" s="13" t="s">
        <v>1561</v>
      </c>
      <c r="M58" s="469" t="s">
        <v>197</v>
      </c>
    </row>
    <row r="60" spans="2:13" ht="18">
      <c r="B60" s="28" t="s">
        <v>3311</v>
      </c>
      <c r="C60" s="27"/>
      <c r="D60" s="27"/>
      <c r="E60" s="27"/>
      <c r="F60" s="27"/>
      <c r="G60" s="27"/>
      <c r="H60" s="27"/>
      <c r="I60" s="27"/>
      <c r="J60" s="27"/>
      <c r="K60" s="27"/>
      <c r="L60" s="27"/>
      <c r="M60" s="27"/>
    </row>
    <row r="62" spans="2:13">
      <c r="B62" s="467"/>
      <c r="C62" s="34" t="s">
        <v>1644</v>
      </c>
      <c r="D62" s="34"/>
      <c r="E62" s="33"/>
      <c r="F62" s="33"/>
      <c r="G62" s="33"/>
      <c r="H62" s="33"/>
      <c r="I62" s="33"/>
      <c r="J62" s="33"/>
      <c r="K62" s="33"/>
      <c r="L62" s="33"/>
      <c r="M62" s="33"/>
    </row>
    <row r="63" spans="2:13" ht="14.25" customHeight="1"/>
    <row r="64" spans="2:13" ht="14.25" customHeight="1">
      <c r="B64" s="457"/>
      <c r="C64" s="457"/>
      <c r="D64" s="20"/>
      <c r="E64" s="20" t="s">
        <v>1644</v>
      </c>
      <c r="F64" s="20" t="s">
        <v>1644</v>
      </c>
      <c r="G64" s="20" t="s">
        <v>1590</v>
      </c>
      <c r="H64" s="456" t="s">
        <v>3300</v>
      </c>
      <c r="I64" s="456"/>
      <c r="J64" s="456"/>
      <c r="K64" s="462" t="s">
        <v>196</v>
      </c>
      <c r="L64" s="456" t="s">
        <v>3312</v>
      </c>
      <c r="M64" s="456" t="s">
        <v>1593</v>
      </c>
    </row>
    <row r="65" spans="2:18" ht="14.25" customHeight="1">
      <c r="B65" s="457"/>
      <c r="C65" s="457"/>
      <c r="D65" s="20"/>
      <c r="E65" s="20" t="s">
        <v>1644</v>
      </c>
      <c r="F65" s="20" t="s">
        <v>1644</v>
      </c>
      <c r="G65" s="20" t="s">
        <v>1594</v>
      </c>
      <c r="H65" s="456" t="s">
        <v>3300</v>
      </c>
      <c r="I65" s="456"/>
      <c r="J65" s="456"/>
      <c r="K65" s="462" t="s">
        <v>196</v>
      </c>
      <c r="L65" s="456" t="s">
        <v>3311</v>
      </c>
      <c r="M65" s="456" t="s">
        <v>1593</v>
      </c>
      <c r="N65" s="389"/>
      <c r="O65" s="389"/>
      <c r="P65" s="389"/>
      <c r="Q65" s="389"/>
      <c r="R65" s="389"/>
    </row>
    <row r="66" spans="2:18" s="12" customFormat="1" ht="14.25" customHeight="1">
      <c r="B66" s="457"/>
      <c r="C66" s="457"/>
      <c r="D66" s="20"/>
      <c r="E66" s="20" t="s">
        <v>1644</v>
      </c>
      <c r="F66" s="20" t="s">
        <v>1644</v>
      </c>
      <c r="G66" s="20" t="s">
        <v>1595</v>
      </c>
      <c r="H66" s="456" t="s">
        <v>3300</v>
      </c>
      <c r="I66" s="456"/>
      <c r="J66" s="456"/>
      <c r="K66" s="462" t="s">
        <v>196</v>
      </c>
      <c r="L66" s="456" t="s">
        <v>3311</v>
      </c>
      <c r="M66" s="456" t="s">
        <v>1593</v>
      </c>
      <c r="N66" s="389"/>
      <c r="O66" s="389"/>
      <c r="P66" s="389"/>
      <c r="Q66" s="389"/>
      <c r="R66" s="389"/>
    </row>
    <row r="67" spans="2:18">
      <c r="B67" s="13"/>
      <c r="C67" s="13"/>
      <c r="D67" s="469"/>
      <c r="E67" s="20" t="s">
        <v>1644</v>
      </c>
      <c r="F67" s="20" t="s">
        <v>1644</v>
      </c>
      <c r="G67" s="469" t="s">
        <v>3303</v>
      </c>
      <c r="H67" s="456" t="s">
        <v>3300</v>
      </c>
      <c r="I67" s="456"/>
      <c r="J67" s="456"/>
      <c r="K67" s="13" t="s">
        <v>196</v>
      </c>
      <c r="L67" s="456" t="s">
        <v>3311</v>
      </c>
      <c r="M67" s="469" t="s">
        <v>1593</v>
      </c>
      <c r="N67" s="389"/>
      <c r="O67" s="389"/>
      <c r="P67" s="389"/>
      <c r="Q67" s="389"/>
      <c r="R67" s="389"/>
    </row>
    <row r="68" spans="2:18">
      <c r="B68" s="13"/>
      <c r="C68" s="13"/>
      <c r="D68" s="469"/>
      <c r="E68" s="20"/>
      <c r="F68" s="20"/>
      <c r="G68" s="469"/>
      <c r="H68" s="456"/>
      <c r="I68" s="456"/>
      <c r="J68" s="456"/>
      <c r="K68" s="13"/>
      <c r="L68" s="456"/>
      <c r="M68" s="469"/>
      <c r="N68" s="469"/>
      <c r="O68" s="469"/>
      <c r="P68" s="469"/>
      <c r="Q68" s="469"/>
      <c r="R68" s="469"/>
    </row>
    <row r="70" spans="2:18" ht="18">
      <c r="B70" s="28" t="s">
        <v>3313</v>
      </c>
      <c r="C70" s="27"/>
      <c r="D70" s="27"/>
      <c r="E70" s="27"/>
      <c r="F70" s="27"/>
      <c r="G70" s="27"/>
      <c r="H70" s="27"/>
      <c r="I70" s="27"/>
      <c r="J70" s="27"/>
      <c r="K70" s="27"/>
      <c r="L70" s="27"/>
      <c r="M70" s="27"/>
      <c r="N70" s="27"/>
      <c r="O70" s="27"/>
      <c r="P70" s="27"/>
      <c r="Q70" s="27"/>
      <c r="R70" s="27"/>
    </row>
    <row r="72" spans="2:18">
      <c r="B72" s="467"/>
      <c r="C72" s="34" t="s">
        <v>3314</v>
      </c>
      <c r="D72" s="34"/>
      <c r="E72" s="33"/>
      <c r="F72" s="33"/>
      <c r="G72" s="33"/>
      <c r="H72" s="33"/>
      <c r="I72" s="33"/>
      <c r="J72" s="33"/>
      <c r="K72" s="33"/>
      <c r="L72" s="33"/>
      <c r="M72" s="33"/>
      <c r="N72" s="33"/>
      <c r="O72" s="33"/>
      <c r="P72" s="33"/>
      <c r="Q72" s="33"/>
      <c r="R72" s="33"/>
    </row>
    <row r="73" spans="2:18" ht="14.25" customHeight="1"/>
    <row r="74" spans="2:18" ht="14.25" customHeight="1">
      <c r="B74" s="457"/>
      <c r="C74" s="457"/>
      <c r="D74" s="20"/>
      <c r="E74" s="20" t="s">
        <v>1576</v>
      </c>
      <c r="F74" s="20" t="s">
        <v>3315</v>
      </c>
      <c r="G74" s="20"/>
      <c r="H74" s="456"/>
      <c r="I74" s="456"/>
      <c r="J74" s="456"/>
      <c r="K74" s="462" t="s">
        <v>196</v>
      </c>
      <c r="L74" s="456" t="s">
        <v>3316</v>
      </c>
      <c r="M74" s="456" t="s">
        <v>1593</v>
      </c>
      <c r="N74" s="389"/>
      <c r="O74" s="389"/>
      <c r="P74" s="389"/>
      <c r="Q74" s="389"/>
      <c r="R74" s="389"/>
    </row>
    <row r="75" spans="2:18" ht="14.25" customHeight="1">
      <c r="B75" s="457"/>
      <c r="C75" s="457"/>
      <c r="D75" s="20"/>
      <c r="E75" s="20" t="s">
        <v>1576</v>
      </c>
      <c r="F75" s="20" t="s">
        <v>3315</v>
      </c>
      <c r="G75" s="20"/>
      <c r="H75" s="456"/>
      <c r="I75" s="456"/>
      <c r="J75" s="456"/>
      <c r="K75" s="462" t="s">
        <v>196</v>
      </c>
      <c r="L75" s="456" t="s">
        <v>3317</v>
      </c>
      <c r="M75" s="456" t="s">
        <v>1593</v>
      </c>
      <c r="N75" s="389"/>
      <c r="O75" s="389"/>
      <c r="P75" s="389"/>
      <c r="Q75" s="389"/>
      <c r="R75" s="389"/>
    </row>
    <row r="76" spans="2:18" s="12" customFormat="1" ht="14.25" customHeight="1">
      <c r="B76" s="457"/>
      <c r="C76" s="457"/>
      <c r="D76" s="20"/>
      <c r="E76" s="20" t="s">
        <v>1576</v>
      </c>
      <c r="F76" s="20" t="s">
        <v>3315</v>
      </c>
      <c r="G76" s="20"/>
      <c r="H76" s="456"/>
      <c r="I76" s="456"/>
      <c r="J76" s="456"/>
      <c r="K76" s="462" t="s">
        <v>196</v>
      </c>
      <c r="L76" s="456" t="s">
        <v>3318</v>
      </c>
      <c r="M76" s="456" t="s">
        <v>1593</v>
      </c>
      <c r="N76" s="890">
        <f>SUM(N74:N75)</f>
        <v>0</v>
      </c>
      <c r="O76" s="890">
        <f t="shared" ref="O76:R76" si="6">SUM(O74:O75)</f>
        <v>0</v>
      </c>
      <c r="P76" s="890">
        <f t="shared" si="6"/>
        <v>0</v>
      </c>
      <c r="Q76" s="890">
        <f t="shared" si="6"/>
        <v>0</v>
      </c>
      <c r="R76" s="890">
        <f t="shared" si="6"/>
        <v>0</v>
      </c>
    </row>
    <row r="77" spans="2:18">
      <c r="B77" s="13"/>
      <c r="C77" s="13"/>
      <c r="D77" s="469"/>
      <c r="E77" s="20" t="s">
        <v>1576</v>
      </c>
      <c r="F77" s="20" t="s">
        <v>3315</v>
      </c>
      <c r="G77" s="469"/>
      <c r="H77" s="456"/>
      <c r="I77" s="456"/>
      <c r="J77" s="456"/>
      <c r="K77" s="13" t="s">
        <v>196</v>
      </c>
      <c r="L77" s="456" t="s">
        <v>3319</v>
      </c>
      <c r="M77" s="469" t="s">
        <v>1593</v>
      </c>
      <c r="N77" s="389"/>
      <c r="O77" s="389"/>
      <c r="P77" s="389"/>
      <c r="Q77" s="389"/>
      <c r="R77" s="389"/>
    </row>
    <row r="78" spans="2:18">
      <c r="B78" s="13"/>
      <c r="C78" s="13"/>
      <c r="D78" s="469"/>
      <c r="E78" s="20" t="s">
        <v>1576</v>
      </c>
      <c r="F78" s="20" t="s">
        <v>3315</v>
      </c>
      <c r="G78" s="469"/>
      <c r="H78" s="456"/>
      <c r="I78" s="456"/>
      <c r="J78" s="456"/>
      <c r="K78" s="13" t="s">
        <v>196</v>
      </c>
      <c r="L78" s="456" t="s">
        <v>245</v>
      </c>
      <c r="M78" s="469" t="s">
        <v>1593</v>
      </c>
      <c r="N78" s="389"/>
      <c r="O78" s="389"/>
      <c r="P78" s="389"/>
      <c r="Q78" s="389"/>
      <c r="R78" s="389"/>
    </row>
    <row r="79" spans="2:18">
      <c r="B79" s="13"/>
      <c r="C79" s="13"/>
      <c r="D79" s="469"/>
      <c r="E79" s="20" t="s">
        <v>1576</v>
      </c>
      <c r="F79" s="20" t="s">
        <v>3315</v>
      </c>
      <c r="G79" s="469"/>
      <c r="H79" s="456"/>
      <c r="I79" s="456"/>
      <c r="J79" s="456"/>
      <c r="K79" s="13" t="s">
        <v>196</v>
      </c>
      <c r="L79" s="456" t="s">
        <v>3320</v>
      </c>
      <c r="M79" s="469" t="s">
        <v>1593</v>
      </c>
      <c r="N79" s="890">
        <f>SUM(N76:N78)</f>
        <v>0</v>
      </c>
      <c r="O79" s="890">
        <f t="shared" ref="O79:R79" si="7">SUM(O76:O78)</f>
        <v>0</v>
      </c>
      <c r="P79" s="890">
        <f t="shared" si="7"/>
        <v>0</v>
      </c>
      <c r="Q79" s="890">
        <f t="shared" si="7"/>
        <v>0</v>
      </c>
      <c r="R79" s="890">
        <f t="shared" si="7"/>
        <v>0</v>
      </c>
    </row>
    <row r="81" spans="2:18">
      <c r="B81" s="467"/>
      <c r="C81" s="34" t="s">
        <v>3321</v>
      </c>
      <c r="D81" s="34"/>
      <c r="E81" s="33"/>
      <c r="F81" s="33"/>
      <c r="G81" s="33"/>
      <c r="H81" s="33"/>
      <c r="I81" s="33"/>
      <c r="J81" s="33"/>
      <c r="K81" s="33"/>
      <c r="L81" s="33"/>
      <c r="M81" s="33"/>
      <c r="N81" s="33"/>
      <c r="O81" s="33"/>
      <c r="P81" s="33"/>
      <c r="Q81" s="33"/>
      <c r="R81" s="33"/>
    </row>
    <row r="83" spans="2:18" ht="15.5">
      <c r="B83" s="457"/>
      <c r="C83" s="457"/>
      <c r="D83" s="20"/>
      <c r="E83" s="20" t="s">
        <v>1576</v>
      </c>
      <c r="F83" s="20" t="s">
        <v>3321</v>
      </c>
      <c r="G83" s="796" t="s">
        <v>3322</v>
      </c>
      <c r="H83" s="456"/>
      <c r="I83" s="456"/>
      <c r="J83" s="456"/>
      <c r="K83" s="462" t="s">
        <v>196</v>
      </c>
      <c r="L83" s="456" t="s">
        <v>3323</v>
      </c>
      <c r="M83" s="469" t="s">
        <v>1593</v>
      </c>
      <c r="N83" s="389"/>
      <c r="O83" s="389"/>
      <c r="P83" s="389"/>
      <c r="Q83" s="389"/>
      <c r="R83" s="389"/>
    </row>
    <row r="84" spans="2:18" ht="15.5">
      <c r="B84" s="457"/>
      <c r="C84" s="457"/>
      <c r="D84" s="20"/>
      <c r="E84" s="20"/>
      <c r="F84" s="20"/>
      <c r="G84" s="796"/>
      <c r="H84" s="456"/>
      <c r="I84" s="456"/>
      <c r="J84" s="456"/>
      <c r="K84" s="462"/>
      <c r="L84" s="456"/>
      <c r="M84" s="469"/>
    </row>
    <row r="85" spans="2:18" ht="18">
      <c r="B85" s="28" t="s">
        <v>2981</v>
      </c>
      <c r="C85" s="27"/>
      <c r="D85" s="27"/>
      <c r="E85" s="27"/>
      <c r="F85" s="27"/>
      <c r="G85" s="27"/>
      <c r="H85" s="27"/>
      <c r="I85" s="27"/>
      <c r="J85" s="27"/>
      <c r="K85" s="27"/>
      <c r="L85" s="27"/>
      <c r="M85" s="27"/>
      <c r="N85" s="27"/>
      <c r="O85" s="27"/>
      <c r="P85" s="27"/>
      <c r="Q85" s="27"/>
      <c r="R85" s="27"/>
    </row>
    <row r="86" spans="2:18">
      <c r="B86" s="467"/>
      <c r="C86" s="29"/>
      <c r="D86" s="29"/>
    </row>
    <row r="87" spans="2:18" ht="15.5">
      <c r="B87" s="457"/>
      <c r="C87" s="457"/>
      <c r="D87" s="20"/>
      <c r="E87" s="20"/>
      <c r="F87" s="20" t="s">
        <v>2981</v>
      </c>
      <c r="G87" s="796" t="s">
        <v>3324</v>
      </c>
      <c r="H87" s="456"/>
      <c r="I87" s="456"/>
      <c r="J87" s="456"/>
      <c r="K87" s="456" t="s">
        <v>196</v>
      </c>
      <c r="L87" s="456" t="s">
        <v>3325</v>
      </c>
      <c r="M87" s="469"/>
      <c r="N87" s="389"/>
      <c r="O87" s="389"/>
      <c r="P87" s="389"/>
      <c r="Q87" s="389"/>
      <c r="R87" s="389"/>
    </row>
    <row r="88" spans="2:18" ht="15.5">
      <c r="B88" s="457"/>
      <c r="C88" s="457"/>
      <c r="D88" s="20"/>
      <c r="E88" s="20"/>
      <c r="F88" s="20" t="s">
        <v>2981</v>
      </c>
      <c r="G88" s="796" t="s">
        <v>3324</v>
      </c>
      <c r="H88" s="456"/>
      <c r="I88" s="456"/>
      <c r="J88" s="456"/>
      <c r="K88" s="456" t="s">
        <v>196</v>
      </c>
      <c r="L88" s="456" t="s">
        <v>3326</v>
      </c>
      <c r="M88" s="469"/>
      <c r="N88" s="389"/>
      <c r="O88" s="389"/>
      <c r="P88" s="389"/>
      <c r="Q88" s="389"/>
      <c r="R88" s="389"/>
    </row>
    <row r="89" spans="2:18" ht="15.5">
      <c r="B89" s="457"/>
      <c r="C89" s="457"/>
      <c r="D89" s="20"/>
      <c r="E89" s="20"/>
      <c r="F89" s="20" t="s">
        <v>2981</v>
      </c>
      <c r="G89" s="796" t="s">
        <v>3324</v>
      </c>
      <c r="H89" s="456"/>
      <c r="I89" s="456"/>
      <c r="J89" s="456"/>
      <c r="K89" s="456" t="s">
        <v>196</v>
      </c>
      <c r="L89" s="456" t="s">
        <v>3318</v>
      </c>
      <c r="M89" s="469"/>
      <c r="N89" s="890">
        <f>SUM(N87:N88)</f>
        <v>0</v>
      </c>
      <c r="O89" s="890">
        <f t="shared" ref="O89:R89" si="8">SUM(O87:O88)</f>
        <v>0</v>
      </c>
      <c r="P89" s="890">
        <f t="shared" si="8"/>
        <v>0</v>
      </c>
      <c r="Q89" s="890">
        <f t="shared" si="8"/>
        <v>0</v>
      </c>
      <c r="R89" s="890">
        <f t="shared" si="8"/>
        <v>0</v>
      </c>
    </row>
    <row r="90" spans="2:18" ht="15.5">
      <c r="B90" s="457"/>
      <c r="C90" s="457"/>
      <c r="D90" s="20"/>
      <c r="E90" s="20"/>
      <c r="F90" s="20" t="s">
        <v>2981</v>
      </c>
      <c r="G90" s="796" t="s">
        <v>3324</v>
      </c>
      <c r="H90" s="456"/>
      <c r="I90" s="456"/>
      <c r="J90" s="456"/>
      <c r="K90" s="456" t="s">
        <v>196</v>
      </c>
      <c r="L90" s="456" t="s">
        <v>3306</v>
      </c>
      <c r="M90" s="469"/>
      <c r="N90" s="389"/>
      <c r="O90" s="389"/>
      <c r="P90" s="389"/>
      <c r="Q90" s="389"/>
      <c r="R90" s="389"/>
    </row>
    <row r="91" spans="2:18" ht="15.5">
      <c r="B91" s="457"/>
      <c r="C91" s="457"/>
      <c r="D91" s="20"/>
      <c r="E91" s="20"/>
      <c r="F91" s="20" t="s">
        <v>2981</v>
      </c>
      <c r="G91" s="796" t="s">
        <v>3324</v>
      </c>
      <c r="H91" s="456"/>
      <c r="I91" s="456"/>
      <c r="J91" s="456"/>
      <c r="K91" s="456" t="s">
        <v>196</v>
      </c>
      <c r="L91" s="456" t="s">
        <v>245</v>
      </c>
      <c r="M91" s="469"/>
      <c r="N91" s="389"/>
      <c r="O91" s="389"/>
      <c r="P91" s="389"/>
      <c r="Q91" s="389"/>
      <c r="R91" s="389"/>
    </row>
    <row r="92" spans="2:18" ht="15.5">
      <c r="B92" s="457"/>
      <c r="C92" s="457"/>
      <c r="D92" s="20"/>
      <c r="E92" s="20"/>
      <c r="F92" s="20" t="s">
        <v>2981</v>
      </c>
      <c r="G92" s="796" t="s">
        <v>3324</v>
      </c>
      <c r="H92" s="456"/>
      <c r="I92" s="456"/>
      <c r="J92" s="456"/>
      <c r="K92" s="456" t="s">
        <v>196</v>
      </c>
      <c r="L92" s="456" t="s">
        <v>3320</v>
      </c>
      <c r="M92" s="469"/>
      <c r="N92" s="890">
        <f>SUM(N89:N91)</f>
        <v>0</v>
      </c>
      <c r="O92" s="890">
        <f t="shared" ref="O92:R92" si="9">SUM(O89:O91)</f>
        <v>0</v>
      </c>
      <c r="P92" s="890">
        <f t="shared" si="9"/>
        <v>0</v>
      </c>
      <c r="Q92" s="890">
        <f t="shared" si="9"/>
        <v>0</v>
      </c>
      <c r="R92" s="890">
        <f t="shared" si="9"/>
        <v>0</v>
      </c>
    </row>
    <row r="93" spans="2:18" ht="15.5">
      <c r="B93" s="457"/>
      <c r="C93" s="457"/>
      <c r="D93" s="20"/>
      <c r="E93" s="20"/>
      <c r="F93" s="20"/>
      <c r="G93" s="796"/>
      <c r="H93" s="456"/>
      <c r="I93" s="456"/>
      <c r="J93" s="456"/>
      <c r="K93" s="456"/>
      <c r="L93" s="456"/>
      <c r="M93" s="469"/>
      <c r="N93" s="469"/>
      <c r="O93" s="469"/>
      <c r="P93" s="469"/>
      <c r="Q93" s="469"/>
      <c r="R93" s="469"/>
    </row>
    <row r="94" spans="2:18">
      <c r="B94" s="467"/>
      <c r="C94" s="34" t="s">
        <v>3327</v>
      </c>
      <c r="D94" s="34"/>
      <c r="E94" s="33"/>
      <c r="F94" s="33"/>
      <c r="G94" s="33"/>
      <c r="H94" s="33"/>
      <c r="I94" s="33"/>
      <c r="J94" s="33"/>
      <c r="K94" s="33"/>
      <c r="L94" s="33"/>
      <c r="M94" s="33"/>
      <c r="N94" s="33"/>
      <c r="O94" s="33"/>
      <c r="P94" s="33"/>
      <c r="Q94" s="33"/>
      <c r="R94" s="33"/>
    </row>
    <row r="95" spans="2:18" ht="15.5">
      <c r="B95" s="457"/>
      <c r="C95" s="457"/>
      <c r="D95" s="20"/>
      <c r="E95" s="20"/>
      <c r="F95" s="20"/>
      <c r="G95" s="796"/>
      <c r="H95" s="456"/>
      <c r="I95" s="456"/>
      <c r="J95" s="456"/>
      <c r="K95" s="456"/>
      <c r="L95" s="456"/>
      <c r="M95" s="469"/>
      <c r="N95" s="469"/>
      <c r="O95" s="469"/>
      <c r="P95" s="469"/>
      <c r="Q95" s="469"/>
      <c r="R95" s="469"/>
    </row>
    <row r="96" spans="2:18" ht="15.5">
      <c r="B96" s="457"/>
      <c r="C96" s="457"/>
      <c r="D96" s="20"/>
      <c r="E96" s="20"/>
      <c r="F96" s="20" t="s">
        <v>2981</v>
      </c>
      <c r="G96" s="796" t="s">
        <v>3328</v>
      </c>
      <c r="H96" s="456"/>
      <c r="I96" s="456"/>
      <c r="J96" s="456"/>
      <c r="K96" s="462" t="s">
        <v>196</v>
      </c>
      <c r="L96" s="456" t="s">
        <v>3329</v>
      </c>
      <c r="M96" s="469" t="s">
        <v>1593</v>
      </c>
      <c r="N96" s="389"/>
      <c r="O96" s="389"/>
      <c r="P96" s="389"/>
      <c r="Q96" s="389"/>
      <c r="R96" s="389"/>
    </row>
    <row r="97" spans="2:18" ht="15.5">
      <c r="B97" s="457"/>
      <c r="C97" s="457"/>
      <c r="D97" s="20"/>
      <c r="E97" s="20"/>
      <c r="F97" s="20" t="s">
        <v>2981</v>
      </c>
      <c r="G97" s="796" t="s">
        <v>3328</v>
      </c>
      <c r="H97" s="456"/>
      <c r="I97" s="456"/>
      <c r="J97" s="456"/>
      <c r="K97" s="462" t="s">
        <v>196</v>
      </c>
      <c r="L97" s="456" t="s">
        <v>3330</v>
      </c>
      <c r="M97" s="469" t="s">
        <v>1593</v>
      </c>
      <c r="N97" s="389"/>
      <c r="O97" s="389"/>
      <c r="P97" s="389"/>
      <c r="Q97" s="389"/>
      <c r="R97" s="389"/>
    </row>
    <row r="98" spans="2:18" ht="15.5">
      <c r="B98" s="457"/>
      <c r="C98" s="457"/>
      <c r="D98" s="20"/>
      <c r="E98" s="20"/>
      <c r="F98" s="20" t="s">
        <v>2981</v>
      </c>
      <c r="G98" s="796" t="s">
        <v>3328</v>
      </c>
      <c r="H98" s="456"/>
      <c r="I98" s="456"/>
      <c r="J98" s="456"/>
      <c r="K98" s="462" t="s">
        <v>196</v>
      </c>
      <c r="L98" s="456" t="s">
        <v>3331</v>
      </c>
      <c r="M98" s="469" t="s">
        <v>1593</v>
      </c>
      <c r="N98" s="890">
        <f>SUM(N96:N97)</f>
        <v>0</v>
      </c>
      <c r="O98" s="890">
        <f>SUM(O96:O97)</f>
        <v>0</v>
      </c>
      <c r="P98" s="890">
        <f t="shared" ref="P98:R98" si="10">SUM(P96:P97)</f>
        <v>0</v>
      </c>
      <c r="Q98" s="890">
        <f t="shared" si="10"/>
        <v>0</v>
      </c>
      <c r="R98" s="890">
        <f t="shared" si="10"/>
        <v>0</v>
      </c>
    </row>
    <row r="99" spans="2:18" ht="15.5">
      <c r="B99" s="457"/>
      <c r="C99" s="457"/>
      <c r="D99" s="20"/>
      <c r="E99" s="20"/>
      <c r="F99" s="20"/>
      <c r="G99" s="796"/>
      <c r="H99" s="456"/>
      <c r="I99" s="456"/>
      <c r="J99" s="456"/>
      <c r="K99" s="462"/>
      <c r="L99" s="456"/>
      <c r="M99" s="469"/>
      <c r="N99" s="469"/>
      <c r="O99" s="469"/>
      <c r="P99" s="469"/>
      <c r="Q99" s="469"/>
      <c r="R99" s="469"/>
    </row>
    <row r="100" spans="2:18" ht="14.25" customHeight="1">
      <c r="D100"/>
    </row>
    <row r="101" spans="2:18" ht="18">
      <c r="B101" s="28" t="s">
        <v>1553</v>
      </c>
      <c r="C101" s="27"/>
      <c r="D101" s="27"/>
      <c r="E101" s="27"/>
      <c r="F101" s="27"/>
      <c r="G101" s="27"/>
      <c r="H101" s="27"/>
      <c r="I101" s="27"/>
      <c r="J101" s="27"/>
      <c r="K101" s="27"/>
      <c r="L101" s="27"/>
      <c r="M101" s="27"/>
      <c r="N101" s="27"/>
      <c r="O101" s="27"/>
      <c r="P101" s="27"/>
      <c r="Q101" s="27"/>
      <c r="R10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23" id="{FFA23302-A3B6-47FB-8BB7-0ADE156375F1}">
            <xm:f>Cover!$E$15&lt;&gt;N$6</xm:f>
            <x14:dxf>
              <fill>
                <patternFill>
                  <bgColor theme="0" tint="-0.24994659260841701"/>
                </patternFill>
              </fill>
            </x14:dxf>
          </x14:cfRule>
          <x14:cfRule type="expression" priority="24" id="{46F5BE3A-0D33-4B9E-90FC-7B0B1CB67114}">
            <xm:f>Cover!$E$15=N$6</xm:f>
            <x14:dxf>
              <fill>
                <patternFill>
                  <bgColor theme="7" tint="0.59996337778862885"/>
                </patternFill>
              </fill>
            </x14:dxf>
          </x14:cfRule>
          <xm:sqref>N12:R16</xm:sqref>
        </x14:conditionalFormatting>
        <x14:conditionalFormatting xmlns:xm="http://schemas.microsoft.com/office/excel/2006/main">
          <x14:cfRule type="expression" priority="1" id="{200D6E28-454E-45C7-819E-D270003339B8}">
            <xm:f>Cover!$E$15&lt;&gt;N$6</xm:f>
            <x14:dxf>
              <fill>
                <patternFill>
                  <bgColor theme="0" tint="-0.24994659260841701"/>
                </patternFill>
              </fill>
            </x14:dxf>
          </x14:cfRule>
          <x14:cfRule type="expression" priority="2" id="{C6BBDFFF-F372-41EB-AF08-B03C216871AE}">
            <xm:f>Cover!$E$15=N$6</xm:f>
            <x14:dxf>
              <fill>
                <patternFill>
                  <bgColor theme="7" tint="0.59996337778862885"/>
                </patternFill>
              </fill>
            </x14:dxf>
          </x14:cfRule>
          <xm:sqref>N23:R27</xm:sqref>
        </x14:conditionalFormatting>
        <x14:conditionalFormatting xmlns:xm="http://schemas.microsoft.com/office/excel/2006/main">
          <x14:cfRule type="expression" priority="19" id="{A3406EAC-6F2E-448D-B7BF-0FB678CE7E7B}">
            <xm:f>Cover!$E$15&lt;&gt;N$6</xm:f>
            <x14:dxf>
              <fill>
                <patternFill>
                  <bgColor theme="0" tint="-0.24994659260841701"/>
                </patternFill>
              </fill>
            </x14:dxf>
          </x14:cfRule>
          <x14:cfRule type="expression" priority="20" id="{E39882AC-2E91-4CCB-BC03-8966D5B200D2}">
            <xm:f>Cover!$E$15=N$6</xm:f>
            <x14:dxf>
              <fill>
                <patternFill>
                  <bgColor theme="7" tint="0.59996337778862885"/>
                </patternFill>
              </fill>
            </x14:dxf>
          </x14:cfRule>
          <xm:sqref>N44:R48</xm:sqref>
        </x14:conditionalFormatting>
        <x14:conditionalFormatting xmlns:xm="http://schemas.microsoft.com/office/excel/2006/main">
          <x14:cfRule type="expression" priority="17" id="{9D18E3F8-46A6-4BF0-BEAA-86B3FDFCAF98}">
            <xm:f>Cover!$E$15&lt;&gt;N$6</xm:f>
            <x14:dxf>
              <fill>
                <patternFill>
                  <bgColor theme="0" tint="-0.24994659260841701"/>
                </patternFill>
              </fill>
            </x14:dxf>
          </x14:cfRule>
          <x14:cfRule type="expression" priority="18" id="{6558F902-8740-48C8-916C-8DA4D63DF4C3}">
            <xm:f>Cover!$E$15=N$6</xm:f>
            <x14:dxf>
              <fill>
                <patternFill>
                  <bgColor theme="7" tint="0.59996337778862885"/>
                </patternFill>
              </fill>
            </x14:dxf>
          </x14:cfRule>
          <xm:sqref>N55:R58</xm:sqref>
        </x14:conditionalFormatting>
        <x14:conditionalFormatting xmlns:xm="http://schemas.microsoft.com/office/excel/2006/main">
          <x14:cfRule type="expression" priority="15" id="{889B9541-E270-495E-8F6C-67330B7E0088}">
            <xm:f>Cover!$E$15&lt;&gt;N$6</xm:f>
            <x14:dxf>
              <fill>
                <patternFill>
                  <bgColor theme="0" tint="-0.24994659260841701"/>
                </patternFill>
              </fill>
            </x14:dxf>
          </x14:cfRule>
          <x14:cfRule type="expression" priority="16" id="{C12D91BD-7B4B-45C0-A236-34DABE0E4EB8}">
            <xm:f>Cover!$E$15=N$6</xm:f>
            <x14:dxf>
              <fill>
                <patternFill>
                  <bgColor theme="7" tint="0.59996337778862885"/>
                </patternFill>
              </fill>
            </x14:dxf>
          </x14:cfRule>
          <xm:sqref>N64:R67</xm:sqref>
        </x14:conditionalFormatting>
        <x14:conditionalFormatting xmlns:xm="http://schemas.microsoft.com/office/excel/2006/main">
          <x14:cfRule type="expression" priority="13" id="{D4ABC8CE-AB94-4D00-BDB4-BF5AFCA69E86}">
            <xm:f>Cover!$E$15&lt;&gt;N$6</xm:f>
            <x14:dxf>
              <fill>
                <patternFill>
                  <bgColor theme="0" tint="-0.24994659260841701"/>
                </patternFill>
              </fill>
            </x14:dxf>
          </x14:cfRule>
          <x14:cfRule type="expression" priority="14" id="{023D6E48-EE2C-4683-953E-0A144C47D01E}">
            <xm:f>Cover!$E$15=N$6</xm:f>
            <x14:dxf>
              <fill>
                <patternFill>
                  <bgColor theme="7" tint="0.59996337778862885"/>
                </patternFill>
              </fill>
            </x14:dxf>
          </x14:cfRule>
          <xm:sqref>N74:R75</xm:sqref>
        </x14:conditionalFormatting>
        <x14:conditionalFormatting xmlns:xm="http://schemas.microsoft.com/office/excel/2006/main">
          <x14:cfRule type="expression" priority="11" id="{78B9AA33-912F-4B80-849B-5F0A3FEEF13C}">
            <xm:f>Cover!$E$15&lt;&gt;N$6</xm:f>
            <x14:dxf>
              <fill>
                <patternFill>
                  <bgColor theme="0" tint="-0.24994659260841701"/>
                </patternFill>
              </fill>
            </x14:dxf>
          </x14:cfRule>
          <x14:cfRule type="expression" priority="12" id="{BDA064D8-5E59-426D-931E-1D0FB95404AB}">
            <xm:f>Cover!$E$15=N$6</xm:f>
            <x14:dxf>
              <fill>
                <patternFill>
                  <bgColor theme="7" tint="0.59996337778862885"/>
                </patternFill>
              </fill>
            </x14:dxf>
          </x14:cfRule>
          <xm:sqref>N77:R78</xm:sqref>
        </x14:conditionalFormatting>
        <x14:conditionalFormatting xmlns:xm="http://schemas.microsoft.com/office/excel/2006/main">
          <x14:cfRule type="expression" priority="9" id="{3DB8B365-7778-41ED-96C8-48D5BD9B484C}">
            <xm:f>Cover!$E$15&lt;&gt;N$6</xm:f>
            <x14:dxf>
              <fill>
                <patternFill>
                  <bgColor theme="0" tint="-0.24994659260841701"/>
                </patternFill>
              </fill>
            </x14:dxf>
          </x14:cfRule>
          <x14:cfRule type="expression" priority="10" id="{18324A9A-FAE1-4F2E-84C1-AA70D4A6E2D5}">
            <xm:f>Cover!$E$15=N$6</xm:f>
            <x14:dxf>
              <fill>
                <patternFill>
                  <bgColor theme="7" tint="0.59996337778862885"/>
                </patternFill>
              </fill>
            </x14:dxf>
          </x14:cfRule>
          <xm:sqref>N83:R83</xm:sqref>
        </x14:conditionalFormatting>
        <x14:conditionalFormatting xmlns:xm="http://schemas.microsoft.com/office/excel/2006/main">
          <x14:cfRule type="expression" priority="7" id="{5BE64007-B5F8-4677-ACE7-DEDE683D1B1E}">
            <xm:f>Cover!$E$15&lt;&gt;N$6</xm:f>
            <x14:dxf>
              <fill>
                <patternFill>
                  <bgColor theme="0" tint="-0.24994659260841701"/>
                </patternFill>
              </fill>
            </x14:dxf>
          </x14:cfRule>
          <x14:cfRule type="expression" priority="8" id="{373A3113-6808-4F98-A3E5-18E7CE9D4333}">
            <xm:f>Cover!$E$15=N$6</xm:f>
            <x14:dxf>
              <fill>
                <patternFill>
                  <bgColor theme="7" tint="0.59996337778862885"/>
                </patternFill>
              </fill>
            </x14:dxf>
          </x14:cfRule>
          <xm:sqref>N87:R88</xm:sqref>
        </x14:conditionalFormatting>
        <x14:conditionalFormatting xmlns:xm="http://schemas.microsoft.com/office/excel/2006/main">
          <x14:cfRule type="expression" priority="5" id="{F88D965F-22CA-4AF9-9B6C-AAF8AB59F1CA}">
            <xm:f>Cover!$E$15&lt;&gt;N$6</xm:f>
            <x14:dxf>
              <fill>
                <patternFill>
                  <bgColor theme="0" tint="-0.24994659260841701"/>
                </patternFill>
              </fill>
            </x14:dxf>
          </x14:cfRule>
          <x14:cfRule type="expression" priority="6" id="{68313422-5479-41E5-99E2-6BC183E2A056}">
            <xm:f>Cover!$E$15=N$6</xm:f>
            <x14:dxf>
              <fill>
                <patternFill>
                  <bgColor theme="7" tint="0.59996337778862885"/>
                </patternFill>
              </fill>
            </x14:dxf>
          </x14:cfRule>
          <xm:sqref>N90:R91</xm:sqref>
        </x14:conditionalFormatting>
        <x14:conditionalFormatting xmlns:xm="http://schemas.microsoft.com/office/excel/2006/main">
          <x14:cfRule type="expression" priority="3" id="{2158735E-5FAF-4E39-A0AD-9A8ED7C60389}">
            <xm:f>Cover!$E$15&lt;&gt;N$6</xm:f>
            <x14:dxf>
              <fill>
                <patternFill>
                  <bgColor theme="0" tint="-0.24994659260841701"/>
                </patternFill>
              </fill>
            </x14:dxf>
          </x14:cfRule>
          <x14:cfRule type="expression" priority="4" id="{E809BA8C-5A3A-4D25-85CF-37F8F14AE6D0}">
            <xm:f>Cover!$E$15=N$6</xm:f>
            <x14:dxf>
              <fill>
                <patternFill>
                  <bgColor theme="7" tint="0.59996337778862885"/>
                </patternFill>
              </fill>
            </x14:dxf>
          </x14:cfRule>
          <xm:sqref>N96:R97</xm:sqref>
        </x14:conditionalFormatting>
        <x14:conditionalFormatting xmlns:xm="http://schemas.microsoft.com/office/excel/2006/main">
          <x14:cfRule type="expression" priority="29" id="{BD91811F-F53F-4BDE-B87B-6D602E95CDB0}">
            <xm:f>Cover!$E$15&lt;&gt;Q$6</xm:f>
            <x14:dxf>
              <fill>
                <patternFill>
                  <bgColor theme="0" tint="-0.24994659260841701"/>
                </patternFill>
              </fill>
            </x14:dxf>
          </x14:cfRule>
          <x14:cfRule type="expression" priority="30" id="{AFD411DC-CA50-4191-83FD-9214361D2136}">
            <xm:f>Cover!$E$15=Q$6</xm:f>
            <x14:dxf>
              <fill>
                <patternFill>
                  <bgColor theme="7" tint="0.59996337778862885"/>
                </patternFill>
              </fill>
            </x14:dxf>
          </x14:cfRule>
          <xm:sqref>Q33:R37</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F2AD8-7E17-4424-8474-C67ACD682743}">
  <sheetPr codeName="Sheet39">
    <tabColor theme="7"/>
    <pageSetUpPr autoPageBreaks="0"/>
  </sheetPr>
  <dimension ref="A1:AZ348"/>
  <sheetViews>
    <sheetView zoomScale="55" zoomScaleNormal="55" workbookViewId="0">
      <pane ySplit="6" topLeftCell="A7" activePane="bottomLeft" state="frozen"/>
      <selection activeCell="G59" sqref="G59"/>
      <selection pane="bottomLeft" activeCell="A13" sqref="A13"/>
    </sheetView>
  </sheetViews>
  <sheetFormatPr defaultColWidth="0" defaultRowHeight="14"/>
  <cols>
    <col min="1" max="1" width="14.453125" style="11" customWidth="1"/>
    <col min="2" max="3" width="1.54296875" style="11" customWidth="1"/>
    <col min="4" max="4" width="24" style="11" bestFit="1" customWidth="1"/>
    <col min="5" max="5" width="19" style="11" customWidth="1"/>
    <col min="6" max="6" width="16.54296875" style="11" customWidth="1"/>
    <col min="7" max="7" width="15.54296875" style="11" bestFit="1" customWidth="1"/>
    <col min="8" max="8" width="17.54296875" style="11" customWidth="1"/>
    <col min="9" max="9" width="33.453125" style="11" bestFit="1" customWidth="1"/>
    <col min="10" max="10" width="17.453125" style="11" customWidth="1"/>
    <col min="11" max="11" width="10.453125" style="11" bestFit="1" customWidth="1"/>
    <col min="12" max="12" width="9.54296875" style="11" bestFit="1" customWidth="1"/>
    <col min="13" max="14" width="11.54296875" style="11" customWidth="1"/>
    <col min="15" max="18" width="13.54296875" style="11" customWidth="1"/>
    <col min="19" max="19" width="1.453125" style="11" customWidth="1"/>
    <col min="20" max="23" width="1.54296875" style="11" customWidth="1"/>
    <col min="24" max="31" width="5" style="11" hidden="1" customWidth="1"/>
    <col min="32" max="33" width="0" style="11" hidden="1" customWidth="1"/>
    <col min="34" max="52" width="5" style="11" hidden="1" customWidth="1"/>
    <col min="53" max="16384" width="14" style="11" hidden="1"/>
  </cols>
  <sheetData>
    <row r="1" spans="1:18" s="94" customFormat="1" ht="25">
      <c r="A1" s="62" t="s">
        <v>1365</v>
      </c>
      <c r="B1" s="3"/>
      <c r="C1" s="2"/>
      <c r="D1" s="2"/>
      <c r="E1" s="2"/>
      <c r="F1" s="4" t="s">
        <v>1</v>
      </c>
      <c r="G1" s="4"/>
      <c r="H1" s="4"/>
      <c r="I1" s="4"/>
      <c r="J1" s="4"/>
      <c r="K1" s="2"/>
      <c r="L1" s="2"/>
      <c r="M1" s="2"/>
      <c r="N1" s="2"/>
      <c r="O1" s="2"/>
      <c r="P1" s="3"/>
      <c r="Q1" s="2"/>
      <c r="R1" s="2"/>
    </row>
    <row r="2" spans="1:18" s="94" customFormat="1" ht="25">
      <c r="A2" s="4" t="str">
        <f>Cover!$E$13</f>
        <v>Master</v>
      </c>
      <c r="B2" s="3"/>
      <c r="C2" s="2"/>
      <c r="D2" s="2"/>
      <c r="E2" s="2"/>
      <c r="F2" s="2"/>
      <c r="G2" s="2"/>
      <c r="H2" s="2"/>
      <c r="I2" s="2"/>
      <c r="J2" s="2"/>
      <c r="K2" s="2"/>
      <c r="L2" s="2"/>
      <c r="M2" s="2"/>
      <c r="N2" s="2"/>
      <c r="O2" s="2"/>
      <c r="P2" s="2"/>
      <c r="Q2" s="2"/>
      <c r="R2" s="2"/>
    </row>
    <row r="3" spans="1:18" s="94" customFormat="1" ht="25">
      <c r="A3" s="4">
        <f>Cover!$E$15</f>
        <v>2025</v>
      </c>
      <c r="B3" s="4"/>
      <c r="C3" s="4"/>
      <c r="D3" s="4"/>
      <c r="E3" s="2"/>
      <c r="F3" s="2"/>
      <c r="G3" s="2"/>
      <c r="H3" s="2"/>
      <c r="I3" s="2"/>
      <c r="J3" s="2"/>
      <c r="K3" s="2"/>
      <c r="L3" s="2"/>
      <c r="M3" s="2"/>
      <c r="N3" s="2"/>
      <c r="O3" s="2"/>
      <c r="P3" s="2"/>
      <c r="Q3" s="2"/>
      <c r="R3" s="2"/>
    </row>
    <row r="4" spans="1:18" s="95" customFormat="1" ht="25.5" thickBot="1">
      <c r="A4" s="1302" t="s">
        <v>3332</v>
      </c>
      <c r="B4" s="6"/>
      <c r="C4" s="5"/>
      <c r="D4" s="5"/>
      <c r="E4" s="5"/>
      <c r="F4" s="5"/>
      <c r="G4" s="5"/>
      <c r="H4" s="5"/>
      <c r="I4" s="5"/>
      <c r="J4" s="5"/>
      <c r="K4" s="5"/>
      <c r="L4" s="5"/>
      <c r="M4" s="5"/>
      <c r="N4" s="5"/>
      <c r="O4" s="5"/>
      <c r="P4" s="5"/>
      <c r="Q4" s="5"/>
      <c r="R4" s="5"/>
    </row>
    <row r="5" spans="1:18" ht="18">
      <c r="A5" s="7"/>
      <c r="B5" s="8"/>
      <c r="C5" s="8"/>
      <c r="D5" s="9"/>
      <c r="E5" s="9"/>
      <c r="F5" s="10"/>
      <c r="G5" s="10"/>
      <c r="H5" s="10"/>
      <c r="I5" s="10"/>
      <c r="J5" s="10"/>
      <c r="K5" s="10"/>
      <c r="L5" s="10"/>
      <c r="M5" s="7"/>
      <c r="N5" s="68" t="s">
        <v>1743</v>
      </c>
      <c r="O5" s="66"/>
      <c r="P5" s="66"/>
      <c r="Q5" s="66"/>
      <c r="R5" s="439"/>
    </row>
    <row r="6" spans="1:18" s="61" customFormat="1" ht="51.75" customHeight="1">
      <c r="A6" s="21"/>
      <c r="B6" s="57"/>
      <c r="C6" s="57"/>
      <c r="D6" s="36" t="s">
        <v>164</v>
      </c>
      <c r="E6" s="36" t="s">
        <v>1555</v>
      </c>
      <c r="F6" s="37" t="s">
        <v>2509</v>
      </c>
      <c r="G6" s="37" t="s">
        <v>406</v>
      </c>
      <c r="H6" s="37" t="s">
        <v>407</v>
      </c>
      <c r="I6" s="37" t="s">
        <v>411</v>
      </c>
      <c r="J6" s="298" t="s">
        <v>3333</v>
      </c>
      <c r="K6" s="37" t="s">
        <v>174</v>
      </c>
      <c r="L6" s="37" t="s">
        <v>196</v>
      </c>
      <c r="M6" s="37" t="s">
        <v>175</v>
      </c>
      <c r="N6" s="16">
        <v>2022</v>
      </c>
      <c r="O6" s="17">
        <v>2023</v>
      </c>
      <c r="P6" s="17">
        <v>2024</v>
      </c>
      <c r="Q6" s="17">
        <v>2025</v>
      </c>
      <c r="R6" s="440">
        <v>2026</v>
      </c>
    </row>
    <row r="8" spans="1:18" s="27" customFormat="1" ht="18.75" customHeight="1">
      <c r="B8" s="437" t="s">
        <v>3334</v>
      </c>
    </row>
    <row r="9" spans="1:18" ht="18.649999999999999" customHeight="1">
      <c r="B9" s="75"/>
    </row>
    <row r="10" spans="1:18" ht="13.5" customHeight="1">
      <c r="A10" s="27"/>
      <c r="B10" s="28" t="s">
        <v>3335</v>
      </c>
      <c r="C10" s="27"/>
      <c r="D10" s="27"/>
      <c r="E10" s="27"/>
      <c r="F10" s="27"/>
      <c r="G10" s="27"/>
      <c r="H10" s="27"/>
      <c r="I10" s="27"/>
      <c r="J10" s="27"/>
      <c r="K10" s="27"/>
      <c r="L10" s="27"/>
      <c r="M10" s="27"/>
      <c r="N10" s="27"/>
      <c r="O10" s="27"/>
      <c r="P10" s="27"/>
      <c r="Q10" s="27"/>
      <c r="R10" s="27"/>
    </row>
    <row r="11" spans="1:18" ht="14.25" customHeight="1"/>
    <row r="12" spans="1:18" s="81" customFormat="1" ht="13.5" customHeight="1">
      <c r="A12" s="12"/>
      <c r="B12" s="12"/>
      <c r="C12" s="12"/>
      <c r="D12" s="80" t="s">
        <v>3336</v>
      </c>
    </row>
    <row r="14" spans="1:18" ht="14.25" customHeight="1">
      <c r="D14" s="15"/>
      <c r="E14" s="11" t="s">
        <v>182</v>
      </c>
      <c r="F14" s="11" t="s">
        <v>1604</v>
      </c>
      <c r="G14" s="7"/>
      <c r="H14" s="7"/>
      <c r="I14" s="7" t="s">
        <v>418</v>
      </c>
      <c r="K14" s="23" t="s">
        <v>196</v>
      </c>
      <c r="L14" s="7" t="s">
        <v>2991</v>
      </c>
      <c r="M14" s="15" t="s">
        <v>207</v>
      </c>
      <c r="N14" s="368"/>
      <c r="O14" s="368"/>
      <c r="P14" s="368"/>
      <c r="Q14" s="368"/>
      <c r="R14" s="368"/>
    </row>
    <row r="15" spans="1:18" ht="14.25" customHeight="1">
      <c r="D15" s="15"/>
      <c r="E15" s="11" t="s">
        <v>182</v>
      </c>
      <c r="F15" s="11" t="s">
        <v>1604</v>
      </c>
      <c r="G15" s="7"/>
      <c r="H15" s="7"/>
      <c r="I15" s="7" t="s">
        <v>426</v>
      </c>
      <c r="K15" s="23" t="s">
        <v>196</v>
      </c>
      <c r="L15" s="7" t="s">
        <v>2991</v>
      </c>
      <c r="M15" s="15" t="s">
        <v>207</v>
      </c>
      <c r="N15" s="368"/>
      <c r="O15" s="368"/>
      <c r="P15" s="368"/>
      <c r="Q15" s="368"/>
      <c r="R15" s="368"/>
    </row>
    <row r="16" spans="1:18" ht="14.25" customHeight="1">
      <c r="D16" s="15"/>
      <c r="E16" s="11" t="s">
        <v>182</v>
      </c>
      <c r="F16" s="11" t="s">
        <v>1604</v>
      </c>
      <c r="G16" s="7"/>
      <c r="H16" s="7"/>
      <c r="I16" s="7" t="s">
        <v>433</v>
      </c>
      <c r="K16" s="23" t="s">
        <v>196</v>
      </c>
      <c r="L16" s="7" t="s">
        <v>2991</v>
      </c>
      <c r="M16" s="15" t="s">
        <v>207</v>
      </c>
      <c r="N16" s="368"/>
      <c r="O16" s="368"/>
      <c r="P16" s="368"/>
      <c r="Q16" s="368"/>
      <c r="R16" s="368"/>
    </row>
    <row r="17" spans="4:18" ht="14.25" customHeight="1">
      <c r="D17" s="15"/>
      <c r="E17" s="11" t="s">
        <v>182</v>
      </c>
      <c r="F17" s="11" t="s">
        <v>1604</v>
      </c>
      <c r="G17" s="7"/>
      <c r="H17" s="7"/>
      <c r="I17" s="7" t="s">
        <v>439</v>
      </c>
      <c r="K17" s="23" t="s">
        <v>196</v>
      </c>
      <c r="L17" s="7" t="s">
        <v>2991</v>
      </c>
      <c r="M17" s="15" t="s">
        <v>207</v>
      </c>
      <c r="N17" s="368"/>
      <c r="O17" s="368"/>
      <c r="P17" s="368"/>
      <c r="Q17" s="368"/>
      <c r="R17" s="368"/>
    </row>
    <row r="18" spans="4:18" ht="14.25" customHeight="1">
      <c r="E18" s="11" t="s">
        <v>182</v>
      </c>
      <c r="F18" s="11" t="s">
        <v>1604</v>
      </c>
      <c r="G18" s="7"/>
      <c r="H18" s="7"/>
      <c r="I18" s="11" t="s">
        <v>446</v>
      </c>
      <c r="K18" s="23" t="s">
        <v>196</v>
      </c>
      <c r="L18" s="7" t="s">
        <v>2991</v>
      </c>
      <c r="M18" s="11" t="s">
        <v>207</v>
      </c>
      <c r="N18" s="368"/>
      <c r="O18" s="368"/>
      <c r="P18" s="368"/>
      <c r="Q18" s="368"/>
      <c r="R18" s="368"/>
    </row>
    <row r="19" spans="4:18" ht="14.25" customHeight="1">
      <c r="E19" s="11" t="s">
        <v>182</v>
      </c>
      <c r="F19" s="11" t="s">
        <v>1604</v>
      </c>
      <c r="G19" s="7"/>
      <c r="H19" s="7"/>
      <c r="I19" s="11" t="s">
        <v>452</v>
      </c>
      <c r="K19" s="23" t="s">
        <v>196</v>
      </c>
      <c r="L19" s="7" t="s">
        <v>2991</v>
      </c>
      <c r="M19" s="11" t="s">
        <v>207</v>
      </c>
      <c r="N19" s="368"/>
      <c r="O19" s="368"/>
      <c r="P19" s="368"/>
      <c r="Q19" s="368"/>
      <c r="R19" s="368"/>
    </row>
    <row r="20" spans="4:18" s="12" customFormat="1" ht="14.25" customHeight="1">
      <c r="E20" s="11" t="s">
        <v>182</v>
      </c>
      <c r="F20" s="11" t="s">
        <v>1604</v>
      </c>
      <c r="G20" s="7"/>
      <c r="H20" s="7"/>
      <c r="I20" s="7" t="s">
        <v>456</v>
      </c>
      <c r="J20" s="11"/>
      <c r="K20" s="23" t="s">
        <v>196</v>
      </c>
      <c r="L20" s="7" t="s">
        <v>2991</v>
      </c>
      <c r="M20" s="15" t="s">
        <v>207</v>
      </c>
      <c r="N20" s="368"/>
      <c r="O20" s="368"/>
      <c r="P20" s="368"/>
      <c r="Q20" s="368"/>
      <c r="R20" s="368"/>
    </row>
    <row r="21" spans="4:18" ht="14.25" customHeight="1">
      <c r="D21" s="20"/>
      <c r="E21" s="11" t="s">
        <v>182</v>
      </c>
      <c r="F21" s="11" t="s">
        <v>1604</v>
      </c>
      <c r="G21" s="7"/>
      <c r="H21" s="7"/>
      <c r="I21" s="7" t="s">
        <v>460</v>
      </c>
      <c r="K21" s="23" t="s">
        <v>196</v>
      </c>
      <c r="L21" s="7" t="s">
        <v>2991</v>
      </c>
      <c r="M21" s="7" t="s">
        <v>207</v>
      </c>
      <c r="N21" s="368"/>
      <c r="O21" s="368"/>
      <c r="P21" s="368"/>
      <c r="Q21" s="368"/>
      <c r="R21" s="368"/>
    </row>
    <row r="22" spans="4:18" ht="14.25" customHeight="1">
      <c r="D22" s="20"/>
      <c r="E22" s="11" t="s">
        <v>182</v>
      </c>
      <c r="F22" s="11" t="s">
        <v>1604</v>
      </c>
      <c r="G22" s="7"/>
      <c r="H22" s="7"/>
      <c r="I22" s="7" t="s">
        <v>1605</v>
      </c>
      <c r="K22" s="23" t="s">
        <v>196</v>
      </c>
      <c r="L22" s="7" t="s">
        <v>2991</v>
      </c>
      <c r="M22" s="7" t="s">
        <v>207</v>
      </c>
      <c r="N22" s="368"/>
      <c r="O22" s="368"/>
      <c r="P22" s="368"/>
      <c r="Q22" s="368"/>
      <c r="R22" s="368"/>
    </row>
    <row r="24" spans="4:18" s="33" customFormat="1" ht="13.5" customHeight="1">
      <c r="D24" s="80" t="s">
        <v>3337</v>
      </c>
      <c r="E24" s="81"/>
      <c r="F24" s="81"/>
      <c r="G24" s="81"/>
      <c r="H24" s="81"/>
      <c r="I24" s="81"/>
      <c r="J24" s="81"/>
      <c r="K24" s="81"/>
      <c r="L24" s="81"/>
      <c r="M24" s="81"/>
      <c r="N24" s="81"/>
      <c r="O24" s="81"/>
      <c r="P24" s="81"/>
      <c r="Q24" s="81"/>
      <c r="R24" s="81"/>
    </row>
    <row r="26" spans="4:18">
      <c r="E26" s="11" t="s">
        <v>182</v>
      </c>
      <c r="F26" s="11" t="s">
        <v>1604</v>
      </c>
      <c r="G26" s="7" t="s">
        <v>1616</v>
      </c>
      <c r="H26" s="7"/>
      <c r="I26" s="7"/>
      <c r="K26" s="23" t="s">
        <v>196</v>
      </c>
      <c r="L26" s="7" t="s">
        <v>2991</v>
      </c>
      <c r="M26" s="15" t="s">
        <v>207</v>
      </c>
      <c r="N26" s="368"/>
      <c r="O26" s="368"/>
      <c r="P26" s="368"/>
      <c r="Q26" s="368"/>
      <c r="R26" s="368"/>
    </row>
    <row r="27" spans="4:18">
      <c r="E27" s="11" t="s">
        <v>182</v>
      </c>
      <c r="F27" s="11" t="s">
        <v>1604</v>
      </c>
      <c r="G27" s="7" t="s">
        <v>429</v>
      </c>
      <c r="H27" s="7"/>
      <c r="I27" s="7"/>
      <c r="K27" s="23" t="s">
        <v>196</v>
      </c>
      <c r="L27" s="7" t="s">
        <v>2991</v>
      </c>
      <c r="M27" s="15" t="s">
        <v>207</v>
      </c>
      <c r="N27" s="368"/>
      <c r="O27" s="368"/>
      <c r="P27" s="368"/>
      <c r="Q27" s="368"/>
      <c r="R27" s="368"/>
    </row>
    <row r="28" spans="4:18">
      <c r="E28" s="11" t="s">
        <v>182</v>
      </c>
      <c r="F28" s="11" t="s">
        <v>1604</v>
      </c>
      <c r="G28" s="7" t="s">
        <v>3338</v>
      </c>
      <c r="H28" s="7"/>
      <c r="I28" s="7"/>
      <c r="K28" s="23" t="s">
        <v>196</v>
      </c>
      <c r="L28" s="7" t="s">
        <v>2991</v>
      </c>
      <c r="M28" s="15" t="s">
        <v>207</v>
      </c>
      <c r="N28" s="368"/>
      <c r="O28" s="368"/>
      <c r="P28" s="368"/>
      <c r="Q28" s="368"/>
      <c r="R28" s="368"/>
    </row>
    <row r="29" spans="4:18">
      <c r="E29" s="11" t="s">
        <v>182</v>
      </c>
      <c r="F29" s="11" t="s">
        <v>1604</v>
      </c>
      <c r="G29" s="7" t="s">
        <v>3339</v>
      </c>
      <c r="H29" s="7"/>
      <c r="I29" s="7"/>
      <c r="K29" s="23" t="s">
        <v>196</v>
      </c>
      <c r="L29" s="7" t="s">
        <v>2991</v>
      </c>
      <c r="M29" s="15" t="s">
        <v>207</v>
      </c>
      <c r="N29" s="368"/>
      <c r="O29" s="368"/>
      <c r="P29" s="368"/>
      <c r="Q29" s="368"/>
      <c r="R29" s="368"/>
    </row>
    <row r="30" spans="4:18">
      <c r="E30" s="11" t="s">
        <v>182</v>
      </c>
      <c r="F30" s="11" t="s">
        <v>1604</v>
      </c>
      <c r="G30" s="7" t="s">
        <v>422</v>
      </c>
      <c r="H30" s="7"/>
      <c r="K30" s="23" t="s">
        <v>196</v>
      </c>
      <c r="L30" s="7" t="s">
        <v>2991</v>
      </c>
      <c r="M30" s="11" t="s">
        <v>207</v>
      </c>
      <c r="N30" s="368"/>
      <c r="O30" s="368"/>
      <c r="P30" s="368"/>
      <c r="Q30" s="368"/>
      <c r="R30" s="368"/>
    </row>
    <row r="31" spans="4:18">
      <c r="E31" s="11" t="s">
        <v>182</v>
      </c>
      <c r="F31" s="11" t="s">
        <v>1604</v>
      </c>
      <c r="G31" s="7" t="s">
        <v>3340</v>
      </c>
      <c r="H31" s="7"/>
      <c r="K31" s="23" t="s">
        <v>196</v>
      </c>
      <c r="L31" s="7" t="s">
        <v>2991</v>
      </c>
      <c r="M31" s="11" t="s">
        <v>207</v>
      </c>
      <c r="N31" s="368"/>
      <c r="O31" s="368"/>
      <c r="P31" s="368"/>
      <c r="Q31" s="368"/>
      <c r="R31" s="368"/>
    </row>
    <row r="32" spans="4:18">
      <c r="N32" s="488">
        <f>SUM(N26:N31)</f>
        <v>0</v>
      </c>
      <c r="O32" s="488">
        <f t="shared" ref="O32:R32" si="0">SUM(O26:O31)</f>
        <v>0</v>
      </c>
      <c r="P32" s="488">
        <f t="shared" si="0"/>
        <v>0</v>
      </c>
      <c r="Q32" s="488">
        <f t="shared" si="0"/>
        <v>0</v>
      </c>
      <c r="R32" s="488">
        <f t="shared" si="0"/>
        <v>0</v>
      </c>
    </row>
    <row r="34" spans="3:18">
      <c r="C34" s="34" t="s">
        <v>3341</v>
      </c>
      <c r="D34" s="34"/>
      <c r="E34" s="33"/>
      <c r="F34" s="33"/>
      <c r="G34" s="33"/>
      <c r="H34" s="33"/>
      <c r="I34" s="33"/>
      <c r="J34" s="33"/>
      <c r="K34" s="33"/>
      <c r="L34" s="33"/>
      <c r="M34" s="33"/>
      <c r="N34" s="33"/>
      <c r="O34" s="33"/>
      <c r="P34" s="33"/>
      <c r="Q34" s="33"/>
      <c r="R34" s="33"/>
    </row>
    <row r="36" spans="3:18" s="33" customFormat="1" ht="13.5" customHeight="1">
      <c r="C36" s="12"/>
      <c r="D36" s="80" t="s">
        <v>1616</v>
      </c>
      <c r="E36" s="81"/>
      <c r="F36" s="81"/>
      <c r="G36" s="81"/>
      <c r="H36" s="81"/>
      <c r="I36" s="81"/>
      <c r="J36" s="81"/>
      <c r="K36" s="81"/>
      <c r="L36" s="81"/>
      <c r="M36" s="81"/>
      <c r="N36" s="81"/>
      <c r="O36" s="81"/>
      <c r="P36" s="81"/>
      <c r="Q36" s="81"/>
      <c r="R36" s="81"/>
    </row>
    <row r="37" spans="3:18" ht="13.5" customHeight="1"/>
    <row r="38" spans="3:18">
      <c r="D38" s="15"/>
      <c r="I38" s="29" t="s">
        <v>3342</v>
      </c>
      <c r="M38" s="456" t="s">
        <v>207</v>
      </c>
      <c r="N38" s="1331"/>
      <c r="O38" s="389"/>
      <c r="P38" s="1315"/>
      <c r="Q38" s="389"/>
      <c r="R38" s="389"/>
    </row>
    <row r="39" spans="3:18">
      <c r="D39" s="15"/>
      <c r="I39" s="739" t="s">
        <v>3343</v>
      </c>
      <c r="M39" s="456" t="s">
        <v>207</v>
      </c>
      <c r="N39" s="389"/>
      <c r="O39" s="389"/>
      <c r="P39" s="389"/>
      <c r="Q39" s="389"/>
      <c r="R39" s="389"/>
    </row>
    <row r="40" spans="3:18">
      <c r="D40" s="15"/>
      <c r="I40" s="29" t="s">
        <v>3344</v>
      </c>
      <c r="M40" s="456" t="s">
        <v>207</v>
      </c>
      <c r="N40" s="488">
        <f>SUM(N38:N39)</f>
        <v>0</v>
      </c>
      <c r="O40" s="488">
        <f t="shared" ref="O40:R40" si="1">SUM(O38:O39)</f>
        <v>0</v>
      </c>
      <c r="P40" s="488">
        <f t="shared" si="1"/>
        <v>0</v>
      </c>
      <c r="Q40" s="488">
        <f t="shared" si="1"/>
        <v>0</v>
      </c>
      <c r="R40" s="488">
        <f t="shared" si="1"/>
        <v>0</v>
      </c>
    </row>
    <row r="41" spans="3:18" ht="14.25" customHeight="1">
      <c r="C41" s="901"/>
      <c r="D41" s="20"/>
      <c r="E41" s="11" t="s">
        <v>182</v>
      </c>
      <c r="F41" s="11" t="s">
        <v>1604</v>
      </c>
      <c r="G41" s="7" t="s">
        <v>1616</v>
      </c>
      <c r="H41" s="7" t="s">
        <v>430</v>
      </c>
      <c r="I41" s="7" t="s">
        <v>418</v>
      </c>
      <c r="K41" s="21" t="s">
        <v>196</v>
      </c>
      <c r="L41" s="7" t="s">
        <v>2991</v>
      </c>
      <c r="M41" s="7" t="s">
        <v>207</v>
      </c>
      <c r="N41" s="1315"/>
      <c r="O41" s="1315"/>
      <c r="P41" s="1315"/>
      <c r="Q41" s="389"/>
      <c r="R41" s="389"/>
    </row>
    <row r="42" spans="3:18" ht="14.25" customHeight="1">
      <c r="C42" s="8"/>
      <c r="D42" s="20"/>
      <c r="E42" s="11" t="s">
        <v>182</v>
      </c>
      <c r="F42" s="11" t="s">
        <v>1604</v>
      </c>
      <c r="G42" s="7" t="s">
        <v>1616</v>
      </c>
      <c r="H42" s="7" t="s">
        <v>430</v>
      </c>
      <c r="I42" s="7" t="s">
        <v>426</v>
      </c>
      <c r="K42" s="21" t="s">
        <v>196</v>
      </c>
      <c r="L42" s="7" t="s">
        <v>2991</v>
      </c>
      <c r="M42" s="7" t="s">
        <v>207</v>
      </c>
      <c r="N42" s="1315"/>
      <c r="O42" s="1315"/>
      <c r="P42" s="1315"/>
      <c r="Q42" s="389"/>
      <c r="R42" s="389"/>
    </row>
    <row r="43" spans="3:18" ht="13.5" customHeight="1">
      <c r="C43" s="8"/>
      <c r="D43" s="20"/>
      <c r="E43" s="11" t="s">
        <v>182</v>
      </c>
      <c r="F43" s="11" t="s">
        <v>1604</v>
      </c>
      <c r="G43" s="7" t="s">
        <v>1616</v>
      </c>
      <c r="H43" s="7" t="s">
        <v>430</v>
      </c>
      <c r="I43" s="7" t="s">
        <v>433</v>
      </c>
      <c r="K43" s="21" t="s">
        <v>196</v>
      </c>
      <c r="L43" s="7" t="s">
        <v>2991</v>
      </c>
      <c r="M43" s="7" t="s">
        <v>207</v>
      </c>
      <c r="N43" s="1315"/>
      <c r="O43" s="1315"/>
      <c r="P43" s="1315"/>
      <c r="Q43" s="389"/>
      <c r="R43" s="389"/>
    </row>
    <row r="44" spans="3:18" s="12" customFormat="1" ht="14.25" customHeight="1">
      <c r="D44" s="15"/>
      <c r="E44" s="11" t="s">
        <v>182</v>
      </c>
      <c r="F44" s="11" t="s">
        <v>1604</v>
      </c>
      <c r="G44" s="7" t="s">
        <v>1616</v>
      </c>
      <c r="H44" s="7" t="s">
        <v>430</v>
      </c>
      <c r="I44" s="7" t="s">
        <v>439</v>
      </c>
      <c r="J44" s="11"/>
      <c r="K44" s="23" t="s">
        <v>196</v>
      </c>
      <c r="L44" s="7" t="s">
        <v>2991</v>
      </c>
      <c r="M44" s="15" t="s">
        <v>207</v>
      </c>
      <c r="N44" s="1315"/>
      <c r="O44" s="1315"/>
      <c r="P44" s="1315"/>
      <c r="Q44" s="389"/>
      <c r="R44" s="389"/>
    </row>
    <row r="45" spans="3:18" s="12" customFormat="1" ht="14.25" customHeight="1">
      <c r="D45" s="15"/>
      <c r="E45" s="11" t="s">
        <v>182</v>
      </c>
      <c r="F45" s="11" t="s">
        <v>1604</v>
      </c>
      <c r="G45" s="7" t="s">
        <v>1616</v>
      </c>
      <c r="H45" s="7" t="s">
        <v>430</v>
      </c>
      <c r="I45" s="7" t="s">
        <v>446</v>
      </c>
      <c r="J45" s="11"/>
      <c r="K45" s="23" t="s">
        <v>196</v>
      </c>
      <c r="L45" s="7" t="s">
        <v>2991</v>
      </c>
      <c r="M45" s="15" t="s">
        <v>207</v>
      </c>
      <c r="N45" s="1315"/>
      <c r="O45" s="1315"/>
      <c r="P45" s="1315"/>
      <c r="Q45" s="389"/>
      <c r="R45" s="389"/>
    </row>
    <row r="46" spans="3:18" s="12" customFormat="1" ht="14.25" customHeight="1">
      <c r="D46" s="15"/>
      <c r="E46" s="11" t="s">
        <v>182</v>
      </c>
      <c r="F46" s="11" t="s">
        <v>1604</v>
      </c>
      <c r="G46" s="7" t="s">
        <v>1616</v>
      </c>
      <c r="H46" s="7" t="s">
        <v>430</v>
      </c>
      <c r="I46" s="7" t="s">
        <v>452</v>
      </c>
      <c r="J46" s="11"/>
      <c r="K46" s="23" t="s">
        <v>196</v>
      </c>
      <c r="L46" s="7" t="s">
        <v>2991</v>
      </c>
      <c r="M46" s="15" t="s">
        <v>207</v>
      </c>
      <c r="N46" s="1315"/>
      <c r="O46" s="1315"/>
      <c r="P46" s="1315"/>
      <c r="Q46" s="389"/>
      <c r="R46" s="389"/>
    </row>
    <row r="47" spans="3:18" s="12" customFormat="1" ht="14.25" customHeight="1">
      <c r="D47" s="15"/>
      <c r="E47" s="11" t="s">
        <v>182</v>
      </c>
      <c r="F47" s="11" t="s">
        <v>1604</v>
      </c>
      <c r="G47" s="7" t="s">
        <v>1616</v>
      </c>
      <c r="H47" s="7" t="s">
        <v>430</v>
      </c>
      <c r="I47" s="7" t="s">
        <v>456</v>
      </c>
      <c r="J47" s="11"/>
      <c r="K47" s="23" t="s">
        <v>196</v>
      </c>
      <c r="L47" s="7" t="s">
        <v>2991</v>
      </c>
      <c r="M47" s="15" t="s">
        <v>207</v>
      </c>
      <c r="N47" s="1315"/>
      <c r="O47" s="1315"/>
      <c r="P47" s="1315"/>
      <c r="Q47" s="389"/>
      <c r="R47" s="389"/>
    </row>
    <row r="48" spans="3:18" s="12" customFormat="1" ht="12.75" customHeight="1">
      <c r="D48" s="15"/>
      <c r="E48" s="11" t="s">
        <v>182</v>
      </c>
      <c r="F48" s="11" t="s">
        <v>1604</v>
      </c>
      <c r="G48" s="7" t="s">
        <v>1616</v>
      </c>
      <c r="H48" s="7" t="s">
        <v>430</v>
      </c>
      <c r="I48" s="7" t="s">
        <v>460</v>
      </c>
      <c r="J48" s="11"/>
      <c r="K48" s="23" t="s">
        <v>196</v>
      </c>
      <c r="L48" s="7" t="s">
        <v>2991</v>
      </c>
      <c r="M48" s="15" t="s">
        <v>207</v>
      </c>
      <c r="N48" s="1315"/>
      <c r="O48" s="1315"/>
      <c r="P48" s="1315"/>
      <c r="Q48" s="389"/>
      <c r="R48" s="389"/>
    </row>
    <row r="49" spans="5:18" s="12" customFormat="1" ht="14.25" customHeight="1">
      <c r="E49" s="11" t="s">
        <v>182</v>
      </c>
      <c r="F49" s="11" t="s">
        <v>1604</v>
      </c>
      <c r="G49" s="7" t="s">
        <v>1616</v>
      </c>
      <c r="H49" s="7" t="s">
        <v>430</v>
      </c>
      <c r="I49" s="7" t="s">
        <v>1605</v>
      </c>
      <c r="J49" s="11"/>
      <c r="K49" s="23" t="s">
        <v>196</v>
      </c>
      <c r="L49" s="7" t="s">
        <v>2991</v>
      </c>
      <c r="M49" s="15" t="s">
        <v>207</v>
      </c>
      <c r="N49" s="1315"/>
      <c r="O49" s="1315"/>
      <c r="P49" s="1315"/>
      <c r="Q49" s="389"/>
      <c r="R49" s="389"/>
    </row>
    <row r="50" spans="5:18" s="12" customFormat="1" ht="14.25" customHeight="1">
      <c r="E50" s="11"/>
      <c r="F50" s="11"/>
      <c r="G50" s="7"/>
      <c r="H50" s="7"/>
      <c r="I50" s="31" t="s">
        <v>3345</v>
      </c>
      <c r="J50" s="15"/>
      <c r="K50" s="15"/>
      <c r="L50" s="15"/>
      <c r="M50" s="15"/>
      <c r="N50" s="488">
        <f>SUM(N41:N49)</f>
        <v>0</v>
      </c>
      <c r="O50" s="488">
        <f>SUM(O41:O49)</f>
        <v>0</v>
      </c>
      <c r="P50" s="488">
        <f>SUM(P41:P49)</f>
        <v>0</v>
      </c>
      <c r="Q50" s="488">
        <f>SUM(Q41:Q49)</f>
        <v>0</v>
      </c>
      <c r="R50" s="488">
        <f>SUM(R41:R49)</f>
        <v>0</v>
      </c>
    </row>
    <row r="51" spans="5:18" s="12" customFormat="1" ht="14.25" customHeight="1">
      <c r="E51" s="11"/>
      <c r="F51" s="11"/>
      <c r="G51" s="7"/>
      <c r="H51" s="7"/>
      <c r="I51" s="31" t="s">
        <v>3346</v>
      </c>
      <c r="J51" s="15"/>
      <c r="K51" s="15"/>
      <c r="L51" s="15"/>
      <c r="M51" s="15"/>
      <c r="N51" s="488">
        <f>N50-N40</f>
        <v>0</v>
      </c>
      <c r="O51" s="488">
        <f>O50-O40</f>
        <v>0</v>
      </c>
      <c r="P51" s="488">
        <f>P50-P40</f>
        <v>0</v>
      </c>
      <c r="Q51" s="488">
        <f>Q50-Q40</f>
        <v>0</v>
      </c>
      <c r="R51" s="488">
        <f>R50-R40</f>
        <v>0</v>
      </c>
    </row>
    <row r="52" spans="5:18" s="12" customFormat="1" ht="14.25" customHeight="1">
      <c r="E52" s="11"/>
      <c r="F52" s="11"/>
      <c r="G52" s="7"/>
      <c r="H52" s="7"/>
      <c r="I52" s="7"/>
      <c r="J52" s="15"/>
      <c r="K52" s="15"/>
      <c r="L52" s="15"/>
      <c r="M52" s="15"/>
      <c r="N52" s="15"/>
      <c r="O52" s="15"/>
      <c r="P52" s="15"/>
      <c r="Q52" s="15"/>
      <c r="R52" s="15"/>
    </row>
    <row r="53" spans="5:18">
      <c r="I53" s="29" t="s">
        <v>3342</v>
      </c>
      <c r="M53" s="456" t="s">
        <v>207</v>
      </c>
      <c r="N53" s="1331"/>
      <c r="O53" s="1333"/>
      <c r="P53" s="1315"/>
      <c r="Q53" s="488"/>
      <c r="R53" s="488"/>
    </row>
    <row r="54" spans="5:18">
      <c r="I54" s="739" t="s">
        <v>3343</v>
      </c>
      <c r="M54" s="456" t="s">
        <v>207</v>
      </c>
      <c r="N54" s="1333"/>
      <c r="O54" s="1333"/>
      <c r="P54" s="389"/>
      <c r="Q54" s="389"/>
      <c r="R54" s="389"/>
    </row>
    <row r="55" spans="5:18">
      <c r="I55" s="29" t="s">
        <v>3344</v>
      </c>
      <c r="M55" s="456" t="s">
        <v>207</v>
      </c>
      <c r="N55" s="488">
        <f>SUM(N53:N54)</f>
        <v>0</v>
      </c>
      <c r="O55" s="488">
        <f t="shared" ref="O55:R55" si="2">SUM(O53:O54)</f>
        <v>0</v>
      </c>
      <c r="P55" s="488">
        <f t="shared" si="2"/>
        <v>0</v>
      </c>
      <c r="Q55" s="488">
        <f t="shared" si="2"/>
        <v>0</v>
      </c>
      <c r="R55" s="488">
        <f t="shared" si="2"/>
        <v>0</v>
      </c>
    </row>
    <row r="56" spans="5:18" ht="14.25" customHeight="1">
      <c r="E56" s="11" t="s">
        <v>182</v>
      </c>
      <c r="F56" s="11" t="s">
        <v>1604</v>
      </c>
      <c r="G56" s="7" t="s">
        <v>1616</v>
      </c>
      <c r="H56" s="7" t="s">
        <v>437</v>
      </c>
      <c r="I56" s="7" t="s">
        <v>418</v>
      </c>
      <c r="K56" s="21" t="s">
        <v>196</v>
      </c>
      <c r="L56" s="7" t="s">
        <v>2991</v>
      </c>
      <c r="M56" s="7" t="s">
        <v>207</v>
      </c>
      <c r="N56" s="1315"/>
      <c r="O56" s="1315"/>
      <c r="P56" s="1315"/>
      <c r="Q56" s="389"/>
      <c r="R56" s="389"/>
    </row>
    <row r="57" spans="5:18" ht="14.25" customHeight="1">
      <c r="E57" s="11" t="s">
        <v>182</v>
      </c>
      <c r="F57" s="11" t="s">
        <v>1604</v>
      </c>
      <c r="G57" s="7" t="s">
        <v>1616</v>
      </c>
      <c r="H57" s="7" t="s">
        <v>437</v>
      </c>
      <c r="I57" s="7" t="s">
        <v>426</v>
      </c>
      <c r="K57" s="21" t="s">
        <v>196</v>
      </c>
      <c r="L57" s="7" t="s">
        <v>2991</v>
      </c>
      <c r="M57" s="7" t="s">
        <v>207</v>
      </c>
      <c r="N57" s="1315"/>
      <c r="O57" s="1315"/>
      <c r="P57" s="1315"/>
      <c r="Q57" s="389"/>
      <c r="R57" s="389"/>
    </row>
    <row r="58" spans="5:18" ht="14.25" customHeight="1">
      <c r="E58" s="11" t="s">
        <v>182</v>
      </c>
      <c r="F58" s="11" t="s">
        <v>1604</v>
      </c>
      <c r="G58" s="7" t="s">
        <v>1616</v>
      </c>
      <c r="H58" s="7" t="s">
        <v>437</v>
      </c>
      <c r="I58" s="7" t="s">
        <v>433</v>
      </c>
      <c r="K58" s="21" t="s">
        <v>196</v>
      </c>
      <c r="L58" s="7" t="s">
        <v>2991</v>
      </c>
      <c r="M58" s="7" t="s">
        <v>207</v>
      </c>
      <c r="N58" s="1315"/>
      <c r="O58" s="1315"/>
      <c r="P58" s="1315"/>
      <c r="Q58" s="389"/>
      <c r="R58" s="389"/>
    </row>
    <row r="59" spans="5:18" s="12" customFormat="1" ht="14.25" customHeight="1">
      <c r="E59" s="11" t="s">
        <v>182</v>
      </c>
      <c r="F59" s="11" t="s">
        <v>1604</v>
      </c>
      <c r="G59" s="7" t="s">
        <v>1616</v>
      </c>
      <c r="H59" s="7" t="s">
        <v>437</v>
      </c>
      <c r="I59" s="7" t="s">
        <v>439</v>
      </c>
      <c r="J59" s="11"/>
      <c r="K59" s="13" t="s">
        <v>196</v>
      </c>
      <c r="L59" s="7" t="s">
        <v>2991</v>
      </c>
      <c r="M59" s="15" t="s">
        <v>207</v>
      </c>
      <c r="N59" s="1315"/>
      <c r="O59" s="1315"/>
      <c r="P59" s="1315"/>
      <c r="Q59" s="389"/>
      <c r="R59" s="389"/>
    </row>
    <row r="60" spans="5:18" s="12" customFormat="1" ht="14.25" customHeight="1">
      <c r="E60" s="11" t="s">
        <v>182</v>
      </c>
      <c r="F60" s="11" t="s">
        <v>1604</v>
      </c>
      <c r="G60" s="7" t="s">
        <v>1616</v>
      </c>
      <c r="H60" s="7" t="s">
        <v>437</v>
      </c>
      <c r="I60" s="7" t="s">
        <v>446</v>
      </c>
      <c r="J60" s="11"/>
      <c r="K60" s="23" t="s">
        <v>196</v>
      </c>
      <c r="L60" s="7" t="s">
        <v>2991</v>
      </c>
      <c r="M60" s="15" t="s">
        <v>207</v>
      </c>
      <c r="N60" s="1315"/>
      <c r="O60" s="1315"/>
      <c r="P60" s="1315"/>
      <c r="Q60" s="389"/>
      <c r="R60" s="389"/>
    </row>
    <row r="61" spans="5:18" s="12" customFormat="1" ht="14.25" customHeight="1">
      <c r="E61" s="11" t="s">
        <v>182</v>
      </c>
      <c r="F61" s="11" t="s">
        <v>1604</v>
      </c>
      <c r="G61" s="7" t="s">
        <v>1616</v>
      </c>
      <c r="H61" s="7" t="s">
        <v>437</v>
      </c>
      <c r="I61" s="7" t="s">
        <v>452</v>
      </c>
      <c r="J61" s="11"/>
      <c r="K61" s="23" t="s">
        <v>196</v>
      </c>
      <c r="L61" s="7" t="s">
        <v>2991</v>
      </c>
      <c r="M61" s="15" t="s">
        <v>207</v>
      </c>
      <c r="N61" s="1315"/>
      <c r="O61" s="1315"/>
      <c r="P61" s="1315"/>
      <c r="Q61" s="389"/>
      <c r="R61" s="389"/>
    </row>
    <row r="62" spans="5:18" s="12" customFormat="1" ht="14.25" customHeight="1">
      <c r="E62" s="11" t="s">
        <v>182</v>
      </c>
      <c r="F62" s="11" t="s">
        <v>1604</v>
      </c>
      <c r="G62" s="7" t="s">
        <v>1616</v>
      </c>
      <c r="H62" s="7" t="s">
        <v>437</v>
      </c>
      <c r="I62" s="7" t="s">
        <v>456</v>
      </c>
      <c r="J62" s="11"/>
      <c r="K62" s="23" t="s">
        <v>196</v>
      </c>
      <c r="L62" s="7" t="s">
        <v>2991</v>
      </c>
      <c r="M62" s="15" t="s">
        <v>207</v>
      </c>
      <c r="N62" s="1315"/>
      <c r="O62" s="1315"/>
      <c r="P62" s="1315"/>
      <c r="Q62" s="389"/>
      <c r="R62" s="389"/>
    </row>
    <row r="63" spans="5:18" s="12" customFormat="1" ht="14.25" customHeight="1">
      <c r="E63" s="11" t="s">
        <v>182</v>
      </c>
      <c r="F63" s="11" t="s">
        <v>1604</v>
      </c>
      <c r="G63" s="7" t="s">
        <v>1616</v>
      </c>
      <c r="H63" s="7" t="s">
        <v>437</v>
      </c>
      <c r="I63" s="7" t="s">
        <v>460</v>
      </c>
      <c r="J63" s="11"/>
      <c r="K63" s="23" t="s">
        <v>196</v>
      </c>
      <c r="L63" s="7" t="s">
        <v>2991</v>
      </c>
      <c r="M63" s="15" t="s">
        <v>207</v>
      </c>
      <c r="N63" s="1315"/>
      <c r="O63" s="1315"/>
      <c r="P63" s="1315"/>
      <c r="Q63" s="389"/>
      <c r="R63" s="389"/>
    </row>
    <row r="64" spans="5:18" s="12" customFormat="1" ht="14.25" customHeight="1">
      <c r="E64" s="11" t="s">
        <v>182</v>
      </c>
      <c r="F64" s="11" t="s">
        <v>1604</v>
      </c>
      <c r="G64" s="7" t="s">
        <v>1616</v>
      </c>
      <c r="H64" s="7" t="s">
        <v>437</v>
      </c>
      <c r="I64" s="7" t="s">
        <v>1605</v>
      </c>
      <c r="J64" s="11"/>
      <c r="K64" s="23" t="s">
        <v>196</v>
      </c>
      <c r="L64" s="7" t="s">
        <v>2991</v>
      </c>
      <c r="M64" s="15" t="s">
        <v>207</v>
      </c>
      <c r="N64" s="1315"/>
      <c r="O64" s="1315"/>
      <c r="P64" s="1315"/>
      <c r="Q64" s="389"/>
      <c r="R64" s="389"/>
    </row>
    <row r="65" spans="5:18" s="12" customFormat="1" ht="14.25" customHeight="1">
      <c r="E65" s="11"/>
      <c r="F65" s="11"/>
      <c r="G65" s="7"/>
      <c r="H65" s="7"/>
      <c r="I65" s="31" t="s">
        <v>3345</v>
      </c>
      <c r="J65" s="15"/>
      <c r="K65" s="15"/>
      <c r="L65" s="15"/>
      <c r="M65" s="15"/>
      <c r="N65" s="488">
        <f>SUM(N56:N64)</f>
        <v>0</v>
      </c>
      <c r="O65" s="488">
        <f t="shared" ref="O65:R65" si="3">SUM(O56:O64)</f>
        <v>0</v>
      </c>
      <c r="P65" s="488">
        <f t="shared" si="3"/>
        <v>0</v>
      </c>
      <c r="Q65" s="488">
        <f t="shared" si="3"/>
        <v>0</v>
      </c>
      <c r="R65" s="488">
        <f t="shared" si="3"/>
        <v>0</v>
      </c>
    </row>
    <row r="66" spans="5:18" s="12" customFormat="1" ht="14.25" customHeight="1">
      <c r="E66" s="11"/>
      <c r="F66" s="11"/>
      <c r="G66" s="7"/>
      <c r="H66" s="7"/>
      <c r="I66" s="31" t="s">
        <v>3346</v>
      </c>
      <c r="J66" s="15"/>
      <c r="K66" s="15"/>
      <c r="L66" s="15"/>
      <c r="M66" s="15"/>
      <c r="N66" s="488">
        <f>N65-N55</f>
        <v>0</v>
      </c>
      <c r="O66" s="488">
        <f t="shared" ref="O66:R66" si="4">O65-O55</f>
        <v>0</v>
      </c>
      <c r="P66" s="488">
        <f t="shared" si="4"/>
        <v>0</v>
      </c>
      <c r="Q66" s="488">
        <f t="shared" si="4"/>
        <v>0</v>
      </c>
      <c r="R66" s="488">
        <f t="shared" si="4"/>
        <v>0</v>
      </c>
    </row>
    <row r="68" spans="5:18">
      <c r="I68" s="29" t="s">
        <v>3342</v>
      </c>
      <c r="M68" s="456" t="s">
        <v>207</v>
      </c>
      <c r="N68" s="1331"/>
      <c r="O68" s="1333"/>
      <c r="P68" s="1315"/>
      <c r="Q68" s="488"/>
      <c r="R68" s="488"/>
    </row>
    <row r="69" spans="5:18">
      <c r="I69" s="739" t="s">
        <v>3343</v>
      </c>
      <c r="M69" s="456" t="s">
        <v>207</v>
      </c>
      <c r="N69" s="1333"/>
      <c r="O69" s="1333"/>
      <c r="P69" s="1315"/>
      <c r="Q69" s="389"/>
      <c r="R69" s="389"/>
    </row>
    <row r="70" spans="5:18">
      <c r="I70" s="29" t="s">
        <v>3344</v>
      </c>
      <c r="M70" s="456" t="s">
        <v>207</v>
      </c>
      <c r="N70" s="488">
        <f>SUM(N68:N69)</f>
        <v>0</v>
      </c>
      <c r="O70" s="488">
        <f t="shared" ref="O70:R70" si="5">SUM(O68:O69)</f>
        <v>0</v>
      </c>
      <c r="P70" s="488">
        <f t="shared" si="5"/>
        <v>0</v>
      </c>
      <c r="Q70" s="488">
        <f t="shared" si="5"/>
        <v>0</v>
      </c>
      <c r="R70" s="488">
        <f t="shared" si="5"/>
        <v>0</v>
      </c>
    </row>
    <row r="71" spans="5:18" ht="14.25" customHeight="1">
      <c r="E71" s="11" t="s">
        <v>182</v>
      </c>
      <c r="F71" s="11" t="s">
        <v>1604</v>
      </c>
      <c r="G71" s="7" t="s">
        <v>1616</v>
      </c>
      <c r="H71" s="7" t="s">
        <v>3347</v>
      </c>
      <c r="I71" s="7" t="s">
        <v>418</v>
      </c>
      <c r="K71" s="21" t="s">
        <v>196</v>
      </c>
      <c r="L71" s="7" t="s">
        <v>2991</v>
      </c>
      <c r="M71" s="7" t="s">
        <v>207</v>
      </c>
      <c r="N71" s="1315"/>
      <c r="O71" s="1315"/>
      <c r="P71" s="1315"/>
      <c r="Q71" s="389"/>
      <c r="R71" s="389"/>
    </row>
    <row r="72" spans="5:18" ht="14.25" customHeight="1">
      <c r="E72" s="11" t="s">
        <v>182</v>
      </c>
      <c r="F72" s="11" t="s">
        <v>1604</v>
      </c>
      <c r="G72" s="7" t="s">
        <v>1616</v>
      </c>
      <c r="H72" s="7" t="s">
        <v>3347</v>
      </c>
      <c r="I72" s="7" t="s">
        <v>426</v>
      </c>
      <c r="K72" s="21" t="s">
        <v>196</v>
      </c>
      <c r="L72" s="7" t="s">
        <v>2991</v>
      </c>
      <c r="M72" s="7" t="s">
        <v>207</v>
      </c>
      <c r="N72" s="1315"/>
      <c r="O72" s="1315"/>
      <c r="P72" s="1315"/>
      <c r="Q72" s="389"/>
      <c r="R72" s="389"/>
    </row>
    <row r="73" spans="5:18" ht="14.25" customHeight="1">
      <c r="E73" s="11" t="s">
        <v>182</v>
      </c>
      <c r="F73" s="11" t="s">
        <v>1604</v>
      </c>
      <c r="G73" s="7" t="s">
        <v>1616</v>
      </c>
      <c r="H73" s="7" t="s">
        <v>3347</v>
      </c>
      <c r="I73" s="7" t="s">
        <v>433</v>
      </c>
      <c r="K73" s="21" t="s">
        <v>196</v>
      </c>
      <c r="L73" s="7" t="s">
        <v>2991</v>
      </c>
      <c r="M73" s="7" t="s">
        <v>207</v>
      </c>
      <c r="N73" s="1315"/>
      <c r="O73" s="1315"/>
      <c r="P73" s="1315"/>
      <c r="Q73" s="389"/>
      <c r="R73" s="389"/>
    </row>
    <row r="74" spans="5:18" s="12" customFormat="1" ht="14.25" customHeight="1">
      <c r="E74" s="11" t="s">
        <v>182</v>
      </c>
      <c r="F74" s="11" t="s">
        <v>1604</v>
      </c>
      <c r="G74" s="7" t="s">
        <v>1616</v>
      </c>
      <c r="H74" s="7" t="s">
        <v>3347</v>
      </c>
      <c r="I74" s="7" t="s">
        <v>439</v>
      </c>
      <c r="J74" s="11"/>
      <c r="K74" s="13" t="s">
        <v>196</v>
      </c>
      <c r="L74" s="7" t="s">
        <v>2991</v>
      </c>
      <c r="M74" s="15" t="s">
        <v>207</v>
      </c>
      <c r="N74" s="1315"/>
      <c r="O74" s="1315"/>
      <c r="P74" s="1315"/>
      <c r="Q74" s="389"/>
      <c r="R74" s="389"/>
    </row>
    <row r="75" spans="5:18" s="12" customFormat="1" ht="14.25" customHeight="1">
      <c r="E75" s="11" t="s">
        <v>182</v>
      </c>
      <c r="F75" s="11" t="s">
        <v>1604</v>
      </c>
      <c r="G75" s="7" t="s">
        <v>1616</v>
      </c>
      <c r="H75" s="7" t="s">
        <v>3347</v>
      </c>
      <c r="I75" s="7" t="s">
        <v>446</v>
      </c>
      <c r="J75" s="11"/>
      <c r="K75" s="23" t="s">
        <v>196</v>
      </c>
      <c r="L75" s="7" t="s">
        <v>2991</v>
      </c>
      <c r="M75" s="15" t="s">
        <v>207</v>
      </c>
      <c r="N75" s="1315"/>
      <c r="O75" s="1315"/>
      <c r="P75" s="1315"/>
      <c r="Q75" s="389"/>
      <c r="R75" s="389"/>
    </row>
    <row r="76" spans="5:18" s="12" customFormat="1" ht="14.25" customHeight="1">
      <c r="E76" s="11" t="s">
        <v>182</v>
      </c>
      <c r="F76" s="11" t="s">
        <v>1604</v>
      </c>
      <c r="G76" s="7" t="s">
        <v>1616</v>
      </c>
      <c r="H76" s="7" t="s">
        <v>3347</v>
      </c>
      <c r="I76" s="7" t="s">
        <v>452</v>
      </c>
      <c r="J76" s="11"/>
      <c r="K76" s="23" t="s">
        <v>196</v>
      </c>
      <c r="L76" s="7" t="s">
        <v>2991</v>
      </c>
      <c r="M76" s="15" t="s">
        <v>207</v>
      </c>
      <c r="N76" s="1315"/>
      <c r="O76" s="1315"/>
      <c r="P76" s="1315"/>
      <c r="Q76" s="389"/>
      <c r="R76" s="389"/>
    </row>
    <row r="77" spans="5:18" s="12" customFormat="1" ht="14.25" customHeight="1">
      <c r="E77" s="11" t="s">
        <v>182</v>
      </c>
      <c r="F77" s="11" t="s">
        <v>1604</v>
      </c>
      <c r="G77" s="7" t="s">
        <v>1616</v>
      </c>
      <c r="H77" s="7" t="s">
        <v>3347</v>
      </c>
      <c r="I77" s="7" t="s">
        <v>456</v>
      </c>
      <c r="J77" s="11"/>
      <c r="K77" s="23" t="s">
        <v>196</v>
      </c>
      <c r="L77" s="7" t="s">
        <v>2991</v>
      </c>
      <c r="M77" s="15" t="s">
        <v>207</v>
      </c>
      <c r="N77" s="1315"/>
      <c r="O77" s="1315"/>
      <c r="P77" s="1315"/>
      <c r="Q77" s="389"/>
      <c r="R77" s="389"/>
    </row>
    <row r="78" spans="5:18" s="12" customFormat="1" ht="14.25" customHeight="1">
      <c r="E78" s="11" t="s">
        <v>182</v>
      </c>
      <c r="F78" s="11" t="s">
        <v>1604</v>
      </c>
      <c r="G78" s="7" t="s">
        <v>1616</v>
      </c>
      <c r="H78" s="7" t="s">
        <v>3347</v>
      </c>
      <c r="I78" s="7" t="s">
        <v>460</v>
      </c>
      <c r="J78" s="11"/>
      <c r="K78" s="23" t="s">
        <v>196</v>
      </c>
      <c r="L78" s="7" t="s">
        <v>2991</v>
      </c>
      <c r="M78" s="15" t="s">
        <v>207</v>
      </c>
      <c r="N78" s="1315"/>
      <c r="O78" s="1315"/>
      <c r="P78" s="1315"/>
      <c r="Q78" s="389"/>
      <c r="R78" s="389"/>
    </row>
    <row r="79" spans="5:18" s="12" customFormat="1" ht="14.25" customHeight="1">
      <c r="E79" s="11" t="s">
        <v>182</v>
      </c>
      <c r="F79" s="11" t="s">
        <v>1604</v>
      </c>
      <c r="G79" s="7" t="s">
        <v>1616</v>
      </c>
      <c r="H79" s="7" t="s">
        <v>3347</v>
      </c>
      <c r="I79" s="7" t="s">
        <v>1605</v>
      </c>
      <c r="J79" s="11"/>
      <c r="K79" s="23" t="s">
        <v>196</v>
      </c>
      <c r="L79" s="7" t="s">
        <v>2991</v>
      </c>
      <c r="M79" s="15" t="s">
        <v>207</v>
      </c>
      <c r="N79" s="1315"/>
      <c r="O79" s="1315"/>
      <c r="P79" s="1315"/>
      <c r="Q79" s="389"/>
      <c r="R79" s="389"/>
    </row>
    <row r="80" spans="5:18" s="12" customFormat="1" ht="14.25" customHeight="1">
      <c r="E80" s="11"/>
      <c r="F80" s="11"/>
      <c r="G80" s="7"/>
      <c r="H80" s="7"/>
      <c r="I80" s="31" t="s">
        <v>3345</v>
      </c>
      <c r="J80" s="15"/>
      <c r="K80" s="15"/>
      <c r="L80" s="15"/>
      <c r="M80" s="15"/>
      <c r="N80" s="488">
        <f>SUM(N71:N79)</f>
        <v>0</v>
      </c>
      <c r="O80" s="488">
        <f t="shared" ref="O80:R80" si="6">SUM(O71:O79)</f>
        <v>0</v>
      </c>
      <c r="P80" s="488">
        <f t="shared" si="6"/>
        <v>0</v>
      </c>
      <c r="Q80" s="488">
        <f t="shared" si="6"/>
        <v>0</v>
      </c>
      <c r="R80" s="488">
        <f t="shared" si="6"/>
        <v>0</v>
      </c>
    </row>
    <row r="81" spans="4:18" s="12" customFormat="1" ht="14.25" customHeight="1">
      <c r="D81" s="15"/>
      <c r="E81" s="11"/>
      <c r="F81" s="11"/>
      <c r="G81" s="7"/>
      <c r="H81" s="7"/>
      <c r="I81" s="31" t="s">
        <v>3346</v>
      </c>
      <c r="J81" s="15"/>
      <c r="K81" s="15"/>
      <c r="L81" s="15"/>
      <c r="M81" s="15"/>
      <c r="N81" s="488">
        <f>N80-N70</f>
        <v>0</v>
      </c>
      <c r="O81" s="488">
        <f t="shared" ref="O81:R81" si="7">O80-O70</f>
        <v>0</v>
      </c>
      <c r="P81" s="488">
        <f t="shared" si="7"/>
        <v>0</v>
      </c>
      <c r="Q81" s="488">
        <f t="shared" si="7"/>
        <v>0</v>
      </c>
      <c r="R81" s="488">
        <f t="shared" si="7"/>
        <v>0</v>
      </c>
    </row>
    <row r="82" spans="4:18" ht="14.25" customHeight="1"/>
    <row r="83" spans="4:18" s="33" customFormat="1" ht="14.25" customHeight="1">
      <c r="D83" s="80" t="s">
        <v>221</v>
      </c>
      <c r="E83" s="81"/>
      <c r="F83" s="81"/>
      <c r="G83" s="81"/>
      <c r="H83" s="81"/>
      <c r="I83" s="81"/>
      <c r="J83" s="81"/>
      <c r="K83" s="81"/>
      <c r="L83" s="81"/>
      <c r="M83" s="81"/>
      <c r="N83" s="81"/>
      <c r="O83" s="81"/>
      <c r="P83" s="81"/>
      <c r="Q83" s="81"/>
      <c r="R83" s="81"/>
    </row>
    <row r="85" spans="4:18">
      <c r="D85" s="15"/>
      <c r="I85" s="29" t="s">
        <v>3342</v>
      </c>
      <c r="M85" s="456" t="s">
        <v>207</v>
      </c>
      <c r="N85" s="1331"/>
      <c r="O85" s="1333"/>
      <c r="P85" s="1315"/>
      <c r="Q85" s="488"/>
      <c r="R85" s="488"/>
    </row>
    <row r="86" spans="4:18">
      <c r="D86" s="15"/>
      <c r="I86" s="739" t="s">
        <v>3343</v>
      </c>
      <c r="M86" s="456" t="s">
        <v>207</v>
      </c>
      <c r="N86" s="1333"/>
      <c r="O86" s="1333"/>
      <c r="P86" s="1315"/>
      <c r="Q86" s="389"/>
      <c r="R86" s="389"/>
    </row>
    <row r="87" spans="4:18">
      <c r="D87" s="15"/>
      <c r="I87" s="29" t="s">
        <v>3344</v>
      </c>
      <c r="M87" s="456" t="s">
        <v>207</v>
      </c>
      <c r="N87" s="488">
        <f>SUM(N85:N86)</f>
        <v>0</v>
      </c>
      <c r="O87" s="488">
        <f t="shared" ref="O87:R87" si="8">SUM(O85:O86)</f>
        <v>0</v>
      </c>
      <c r="P87" s="488">
        <f t="shared" si="8"/>
        <v>0</v>
      </c>
      <c r="Q87" s="488">
        <f t="shared" si="8"/>
        <v>0</v>
      </c>
      <c r="R87" s="488">
        <f t="shared" si="8"/>
        <v>0</v>
      </c>
    </row>
    <row r="88" spans="4:18" ht="14.25" customHeight="1">
      <c r="D88" s="20"/>
      <c r="E88" s="11" t="s">
        <v>182</v>
      </c>
      <c r="F88" s="11" t="s">
        <v>1604</v>
      </c>
      <c r="G88" s="7" t="s">
        <v>221</v>
      </c>
      <c r="H88" s="7" t="s">
        <v>430</v>
      </c>
      <c r="I88" s="7" t="s">
        <v>418</v>
      </c>
      <c r="K88" s="21" t="s">
        <v>196</v>
      </c>
      <c r="L88" s="7" t="s">
        <v>2991</v>
      </c>
      <c r="M88" s="7" t="s">
        <v>207</v>
      </c>
      <c r="N88" s="1315"/>
      <c r="O88" s="1315"/>
      <c r="P88" s="1315"/>
      <c r="Q88" s="389"/>
      <c r="R88" s="389"/>
    </row>
    <row r="89" spans="4:18" ht="14.25" customHeight="1">
      <c r="D89" s="20"/>
      <c r="E89" s="11" t="s">
        <v>182</v>
      </c>
      <c r="F89" s="11" t="s">
        <v>1604</v>
      </c>
      <c r="G89" s="7" t="s">
        <v>221</v>
      </c>
      <c r="H89" s="7" t="s">
        <v>430</v>
      </c>
      <c r="I89" s="7" t="s">
        <v>426</v>
      </c>
      <c r="K89" s="21" t="s">
        <v>196</v>
      </c>
      <c r="L89" s="7" t="s">
        <v>2991</v>
      </c>
      <c r="M89" s="7" t="s">
        <v>207</v>
      </c>
      <c r="N89" s="1315"/>
      <c r="O89" s="1315"/>
      <c r="P89" s="1315"/>
      <c r="Q89" s="389"/>
      <c r="R89" s="389"/>
    </row>
    <row r="90" spans="4:18" ht="14.25" customHeight="1">
      <c r="D90" s="20"/>
      <c r="E90" s="11" t="s">
        <v>182</v>
      </c>
      <c r="F90" s="11" t="s">
        <v>1604</v>
      </c>
      <c r="G90" s="7" t="s">
        <v>221</v>
      </c>
      <c r="H90" s="7" t="s">
        <v>430</v>
      </c>
      <c r="I90" s="7" t="s">
        <v>433</v>
      </c>
      <c r="K90" s="21" t="s">
        <v>196</v>
      </c>
      <c r="L90" s="7" t="s">
        <v>2991</v>
      </c>
      <c r="M90" s="7" t="s">
        <v>207</v>
      </c>
      <c r="N90" s="1315"/>
      <c r="O90" s="1315"/>
      <c r="P90" s="1315"/>
      <c r="Q90" s="389"/>
      <c r="R90" s="389"/>
    </row>
    <row r="91" spans="4:18" s="12" customFormat="1" ht="14.25" customHeight="1">
      <c r="D91" s="15"/>
      <c r="E91" s="11" t="s">
        <v>182</v>
      </c>
      <c r="F91" s="11" t="s">
        <v>1604</v>
      </c>
      <c r="G91" s="7" t="s">
        <v>221</v>
      </c>
      <c r="H91" s="7" t="s">
        <v>430</v>
      </c>
      <c r="I91" s="7" t="s">
        <v>439</v>
      </c>
      <c r="J91" s="11"/>
      <c r="K91" s="13" t="s">
        <v>196</v>
      </c>
      <c r="L91" s="7" t="s">
        <v>2991</v>
      </c>
      <c r="M91" s="15" t="s">
        <v>207</v>
      </c>
      <c r="N91" s="1315"/>
      <c r="O91" s="1315"/>
      <c r="P91" s="1315"/>
      <c r="Q91" s="389"/>
      <c r="R91" s="389"/>
    </row>
    <row r="92" spans="4:18" s="12" customFormat="1" ht="14.25" customHeight="1">
      <c r="D92" s="15"/>
      <c r="E92" s="11" t="s">
        <v>182</v>
      </c>
      <c r="F92" s="11" t="s">
        <v>1604</v>
      </c>
      <c r="G92" s="7" t="s">
        <v>221</v>
      </c>
      <c r="H92" s="7" t="s">
        <v>430</v>
      </c>
      <c r="I92" s="7" t="s">
        <v>446</v>
      </c>
      <c r="J92" s="11"/>
      <c r="K92" s="23" t="s">
        <v>196</v>
      </c>
      <c r="L92" s="7" t="s">
        <v>2991</v>
      </c>
      <c r="M92" s="15" t="s">
        <v>207</v>
      </c>
      <c r="N92" s="1315"/>
      <c r="O92" s="1315"/>
      <c r="P92" s="1315"/>
      <c r="Q92" s="389"/>
      <c r="R92" s="389"/>
    </row>
    <row r="93" spans="4:18" s="12" customFormat="1" ht="14.25" customHeight="1">
      <c r="D93" s="15"/>
      <c r="E93" s="11" t="s">
        <v>182</v>
      </c>
      <c r="F93" s="11" t="s">
        <v>1604</v>
      </c>
      <c r="G93" s="7" t="s">
        <v>221</v>
      </c>
      <c r="H93" s="7" t="s">
        <v>430</v>
      </c>
      <c r="I93" s="7" t="s">
        <v>452</v>
      </c>
      <c r="J93" s="11"/>
      <c r="K93" s="23" t="s">
        <v>196</v>
      </c>
      <c r="L93" s="7" t="s">
        <v>2991</v>
      </c>
      <c r="M93" s="15" t="s">
        <v>207</v>
      </c>
      <c r="N93" s="1315"/>
      <c r="O93" s="1315"/>
      <c r="P93" s="1315"/>
      <c r="Q93" s="389"/>
      <c r="R93" s="389"/>
    </row>
    <row r="94" spans="4:18" s="12" customFormat="1" ht="14.25" customHeight="1">
      <c r="D94" s="15"/>
      <c r="E94" s="11" t="s">
        <v>182</v>
      </c>
      <c r="F94" s="11" t="s">
        <v>1604</v>
      </c>
      <c r="G94" s="7" t="s">
        <v>221</v>
      </c>
      <c r="H94" s="7" t="s">
        <v>430</v>
      </c>
      <c r="I94" s="7" t="s">
        <v>456</v>
      </c>
      <c r="J94" s="11"/>
      <c r="K94" s="23" t="s">
        <v>196</v>
      </c>
      <c r="L94" s="7" t="s">
        <v>2991</v>
      </c>
      <c r="M94" s="15" t="s">
        <v>207</v>
      </c>
      <c r="N94" s="1315"/>
      <c r="O94" s="1315"/>
      <c r="P94" s="1315"/>
      <c r="Q94" s="389"/>
      <c r="R94" s="389"/>
    </row>
    <row r="95" spans="4:18" s="12" customFormat="1" ht="14.25" customHeight="1">
      <c r="D95" s="15"/>
      <c r="E95" s="11" t="s">
        <v>182</v>
      </c>
      <c r="F95" s="11" t="s">
        <v>1604</v>
      </c>
      <c r="G95" s="7" t="s">
        <v>221</v>
      </c>
      <c r="H95" s="7" t="s">
        <v>430</v>
      </c>
      <c r="I95" s="7" t="s">
        <v>460</v>
      </c>
      <c r="J95" s="11"/>
      <c r="K95" s="23" t="s">
        <v>196</v>
      </c>
      <c r="L95" s="7" t="s">
        <v>2991</v>
      </c>
      <c r="M95" s="15" t="s">
        <v>207</v>
      </c>
      <c r="N95" s="1315"/>
      <c r="O95" s="1315"/>
      <c r="P95" s="1315"/>
      <c r="Q95" s="389"/>
      <c r="R95" s="389"/>
    </row>
    <row r="96" spans="4:18" s="12" customFormat="1" ht="14.25" customHeight="1">
      <c r="D96" s="15"/>
      <c r="E96" s="11" t="s">
        <v>182</v>
      </c>
      <c r="F96" s="11" t="s">
        <v>1604</v>
      </c>
      <c r="G96" s="7" t="s">
        <v>221</v>
      </c>
      <c r="H96" s="7" t="s">
        <v>430</v>
      </c>
      <c r="I96" s="7" t="s">
        <v>1605</v>
      </c>
      <c r="J96" s="11"/>
      <c r="K96" s="23" t="s">
        <v>196</v>
      </c>
      <c r="L96" s="7" t="s">
        <v>2991</v>
      </c>
      <c r="M96" s="15" t="s">
        <v>207</v>
      </c>
      <c r="N96" s="1315"/>
      <c r="O96" s="1315"/>
      <c r="P96" s="1315"/>
      <c r="Q96" s="389"/>
      <c r="R96" s="389"/>
    </row>
    <row r="97" spans="5:18" s="12" customFormat="1" ht="14.25" customHeight="1">
      <c r="E97" s="11"/>
      <c r="F97" s="11"/>
      <c r="G97" s="7"/>
      <c r="H97" s="7"/>
      <c r="I97" s="31" t="s">
        <v>3345</v>
      </c>
      <c r="J97" s="15"/>
      <c r="K97" s="15"/>
      <c r="L97" s="15"/>
      <c r="M97" s="15"/>
      <c r="N97" s="488">
        <f t="shared" ref="N97:R97" si="9">SUM(N88:N96)</f>
        <v>0</v>
      </c>
      <c r="O97" s="488">
        <f t="shared" si="9"/>
        <v>0</v>
      </c>
      <c r="P97" s="488">
        <f t="shared" si="9"/>
        <v>0</v>
      </c>
      <c r="Q97" s="488">
        <f t="shared" si="9"/>
        <v>0</v>
      </c>
      <c r="R97" s="488">
        <f t="shared" si="9"/>
        <v>0</v>
      </c>
    </row>
    <row r="98" spans="5:18" s="12" customFormat="1" ht="14.25" customHeight="1">
      <c r="E98" s="11"/>
      <c r="F98" s="11"/>
      <c r="G98" s="7"/>
      <c r="H98" s="7"/>
      <c r="I98" s="31" t="s">
        <v>3346</v>
      </c>
      <c r="J98" s="15"/>
      <c r="K98" s="15"/>
      <c r="L98" s="15"/>
      <c r="M98" s="15"/>
      <c r="N98" s="488">
        <f t="shared" ref="N98:R98" si="10">N97-N87</f>
        <v>0</v>
      </c>
      <c r="O98" s="488">
        <f t="shared" si="10"/>
        <v>0</v>
      </c>
      <c r="P98" s="488">
        <f t="shared" si="10"/>
        <v>0</v>
      </c>
      <c r="Q98" s="488">
        <f t="shared" si="10"/>
        <v>0</v>
      </c>
      <c r="R98" s="488">
        <f t="shared" si="10"/>
        <v>0</v>
      </c>
    </row>
    <row r="99" spans="5:18" ht="14.25" customHeight="1"/>
    <row r="100" spans="5:18">
      <c r="I100" s="29" t="s">
        <v>3342</v>
      </c>
      <c r="M100" s="456" t="s">
        <v>207</v>
      </c>
      <c r="N100" s="1331"/>
      <c r="O100" s="1333"/>
      <c r="P100" s="1315"/>
      <c r="Q100" s="488"/>
      <c r="R100" s="488"/>
    </row>
    <row r="101" spans="5:18">
      <c r="I101" s="739" t="s">
        <v>3343</v>
      </c>
      <c r="M101" s="456" t="s">
        <v>207</v>
      </c>
      <c r="N101" s="1333"/>
      <c r="O101" s="1333"/>
      <c r="P101" s="1315"/>
      <c r="Q101" s="389"/>
      <c r="R101" s="389"/>
    </row>
    <row r="102" spans="5:18">
      <c r="I102" s="29" t="s">
        <v>3344</v>
      </c>
      <c r="M102" s="456" t="s">
        <v>207</v>
      </c>
      <c r="N102" s="488">
        <f>SUM(N100:N101)</f>
        <v>0</v>
      </c>
      <c r="O102" s="488">
        <f t="shared" ref="O102:R102" si="11">SUM(O100:O101)</f>
        <v>0</v>
      </c>
      <c r="P102" s="488">
        <f t="shared" si="11"/>
        <v>0</v>
      </c>
      <c r="Q102" s="488">
        <f t="shared" si="11"/>
        <v>0</v>
      </c>
      <c r="R102" s="488">
        <f t="shared" si="11"/>
        <v>0</v>
      </c>
    </row>
    <row r="103" spans="5:18" ht="14.25" customHeight="1">
      <c r="E103" s="11" t="s">
        <v>182</v>
      </c>
      <c r="F103" s="11" t="s">
        <v>1604</v>
      </c>
      <c r="G103" s="7" t="s">
        <v>221</v>
      </c>
      <c r="H103" s="7" t="s">
        <v>437</v>
      </c>
      <c r="I103" s="7" t="s">
        <v>418</v>
      </c>
      <c r="K103" s="21" t="s">
        <v>196</v>
      </c>
      <c r="L103" s="7" t="s">
        <v>2991</v>
      </c>
      <c r="M103" s="7" t="s">
        <v>207</v>
      </c>
      <c r="N103" s="1315"/>
      <c r="O103" s="1315"/>
      <c r="P103" s="1315"/>
      <c r="Q103" s="389"/>
      <c r="R103" s="389"/>
    </row>
    <row r="104" spans="5:18" ht="14.25" customHeight="1">
      <c r="E104" s="11" t="s">
        <v>182</v>
      </c>
      <c r="F104" s="11" t="s">
        <v>1604</v>
      </c>
      <c r="G104" s="7" t="s">
        <v>221</v>
      </c>
      <c r="H104" s="7" t="s">
        <v>437</v>
      </c>
      <c r="I104" s="7" t="s">
        <v>426</v>
      </c>
      <c r="K104" s="21" t="s">
        <v>196</v>
      </c>
      <c r="L104" s="7" t="s">
        <v>2991</v>
      </c>
      <c r="M104" s="7" t="s">
        <v>207</v>
      </c>
      <c r="N104" s="1315"/>
      <c r="O104" s="1315"/>
      <c r="P104" s="1315"/>
      <c r="Q104" s="389"/>
      <c r="R104" s="389"/>
    </row>
    <row r="105" spans="5:18" ht="14.25" customHeight="1">
      <c r="E105" s="11" t="s">
        <v>182</v>
      </c>
      <c r="F105" s="11" t="s">
        <v>1604</v>
      </c>
      <c r="G105" s="7" t="s">
        <v>221</v>
      </c>
      <c r="H105" s="7" t="s">
        <v>437</v>
      </c>
      <c r="I105" s="7" t="s">
        <v>433</v>
      </c>
      <c r="K105" s="21" t="s">
        <v>196</v>
      </c>
      <c r="L105" s="7" t="s">
        <v>2991</v>
      </c>
      <c r="M105" s="7" t="s">
        <v>207</v>
      </c>
      <c r="N105" s="1315"/>
      <c r="O105" s="1315"/>
      <c r="P105" s="1315"/>
      <c r="Q105" s="389"/>
      <c r="R105" s="389"/>
    </row>
    <row r="106" spans="5:18" s="12" customFormat="1" ht="14.25" customHeight="1">
      <c r="E106" s="11" t="s">
        <v>182</v>
      </c>
      <c r="F106" s="11" t="s">
        <v>1604</v>
      </c>
      <c r="G106" s="7" t="s">
        <v>221</v>
      </c>
      <c r="H106" s="7" t="s">
        <v>437</v>
      </c>
      <c r="I106" s="7" t="s">
        <v>439</v>
      </c>
      <c r="J106" s="11"/>
      <c r="K106" s="13" t="s">
        <v>196</v>
      </c>
      <c r="L106" s="7" t="s">
        <v>2991</v>
      </c>
      <c r="M106" s="15" t="s">
        <v>207</v>
      </c>
      <c r="N106" s="1315"/>
      <c r="O106" s="1315"/>
      <c r="P106" s="1315"/>
      <c r="Q106" s="389"/>
      <c r="R106" s="389"/>
    </row>
    <row r="107" spans="5:18" s="12" customFormat="1" ht="14.25" customHeight="1">
      <c r="E107" s="11" t="s">
        <v>182</v>
      </c>
      <c r="F107" s="11" t="s">
        <v>1604</v>
      </c>
      <c r="G107" s="7" t="s">
        <v>221</v>
      </c>
      <c r="H107" s="7" t="s">
        <v>437</v>
      </c>
      <c r="I107" s="7" t="s">
        <v>446</v>
      </c>
      <c r="J107" s="11"/>
      <c r="K107" s="23" t="s">
        <v>196</v>
      </c>
      <c r="L107" s="7" t="s">
        <v>2991</v>
      </c>
      <c r="M107" s="15" t="s">
        <v>207</v>
      </c>
      <c r="N107" s="1315"/>
      <c r="O107" s="1315"/>
      <c r="P107" s="1315"/>
      <c r="Q107" s="389"/>
      <c r="R107" s="389"/>
    </row>
    <row r="108" spans="5:18" s="12" customFormat="1" ht="14.25" customHeight="1">
      <c r="E108" s="11" t="s">
        <v>182</v>
      </c>
      <c r="F108" s="11" t="s">
        <v>1604</v>
      </c>
      <c r="G108" s="7" t="s">
        <v>221</v>
      </c>
      <c r="H108" s="7" t="s">
        <v>437</v>
      </c>
      <c r="I108" s="7" t="s">
        <v>452</v>
      </c>
      <c r="J108" s="11"/>
      <c r="K108" s="23" t="s">
        <v>196</v>
      </c>
      <c r="L108" s="7" t="s">
        <v>2991</v>
      </c>
      <c r="M108" s="15" t="s">
        <v>207</v>
      </c>
      <c r="N108" s="1315"/>
      <c r="O108" s="1315"/>
      <c r="P108" s="1315"/>
      <c r="Q108" s="389"/>
      <c r="R108" s="389"/>
    </row>
    <row r="109" spans="5:18" s="12" customFormat="1" ht="14.25" customHeight="1">
      <c r="E109" s="11" t="s">
        <v>182</v>
      </c>
      <c r="F109" s="11" t="s">
        <v>1604</v>
      </c>
      <c r="G109" s="7" t="s">
        <v>221</v>
      </c>
      <c r="H109" s="7" t="s">
        <v>437</v>
      </c>
      <c r="I109" s="7" t="s">
        <v>456</v>
      </c>
      <c r="J109" s="11"/>
      <c r="K109" s="23" t="s">
        <v>196</v>
      </c>
      <c r="L109" s="7" t="s">
        <v>2991</v>
      </c>
      <c r="M109" s="15" t="s">
        <v>207</v>
      </c>
      <c r="N109" s="1315"/>
      <c r="O109" s="1315"/>
      <c r="P109" s="1315"/>
      <c r="Q109" s="389"/>
      <c r="R109" s="389"/>
    </row>
    <row r="110" spans="5:18" s="12" customFormat="1" ht="13.5" customHeight="1">
      <c r="E110" s="11" t="s">
        <v>182</v>
      </c>
      <c r="F110" s="11" t="s">
        <v>1604</v>
      </c>
      <c r="G110" s="7" t="s">
        <v>221</v>
      </c>
      <c r="H110" s="7" t="s">
        <v>437</v>
      </c>
      <c r="I110" s="7" t="s">
        <v>460</v>
      </c>
      <c r="J110" s="11"/>
      <c r="K110" s="23" t="s">
        <v>196</v>
      </c>
      <c r="L110" s="7" t="s">
        <v>2991</v>
      </c>
      <c r="M110" s="15" t="s">
        <v>207</v>
      </c>
      <c r="N110" s="1315"/>
      <c r="O110" s="1315"/>
      <c r="P110" s="1315"/>
      <c r="Q110" s="389"/>
      <c r="R110" s="389"/>
    </row>
    <row r="111" spans="5:18" s="12" customFormat="1" ht="14.25" customHeight="1">
      <c r="E111" s="11" t="s">
        <v>182</v>
      </c>
      <c r="F111" s="11" t="s">
        <v>1604</v>
      </c>
      <c r="G111" s="7" t="s">
        <v>221</v>
      </c>
      <c r="H111" s="7" t="s">
        <v>437</v>
      </c>
      <c r="I111" s="7" t="s">
        <v>1605</v>
      </c>
      <c r="J111" s="11"/>
      <c r="K111" s="23" t="s">
        <v>196</v>
      </c>
      <c r="L111" s="7" t="s">
        <v>2991</v>
      </c>
      <c r="M111" s="15" t="s">
        <v>207</v>
      </c>
      <c r="N111" s="1315"/>
      <c r="O111" s="1315"/>
      <c r="P111" s="1315"/>
      <c r="Q111" s="389"/>
      <c r="R111" s="389"/>
    </row>
    <row r="112" spans="5:18" s="12" customFormat="1" ht="14.25" customHeight="1">
      <c r="E112" s="11"/>
      <c r="F112" s="11"/>
      <c r="G112" s="7"/>
      <c r="H112" s="7"/>
      <c r="I112" s="31" t="s">
        <v>3345</v>
      </c>
      <c r="J112" s="15"/>
      <c r="K112" s="15"/>
      <c r="L112" s="15"/>
      <c r="M112" s="15"/>
      <c r="N112" s="488">
        <f>SUM(N103:N111)</f>
        <v>0</v>
      </c>
      <c r="O112" s="488">
        <f t="shared" ref="O112:R112" si="12">SUM(O103:O111)</f>
        <v>0</v>
      </c>
      <c r="P112" s="488">
        <f t="shared" si="12"/>
        <v>0</v>
      </c>
      <c r="Q112" s="488">
        <f t="shared" si="12"/>
        <v>0</v>
      </c>
      <c r="R112" s="488">
        <f t="shared" si="12"/>
        <v>0</v>
      </c>
    </row>
    <row r="113" spans="5:18" s="12" customFormat="1" ht="14.25" customHeight="1">
      <c r="E113" s="11"/>
      <c r="F113" s="11"/>
      <c r="G113" s="7"/>
      <c r="H113" s="7"/>
      <c r="I113" s="31" t="s">
        <v>3346</v>
      </c>
      <c r="J113" s="15"/>
      <c r="K113" s="15"/>
      <c r="L113" s="15"/>
      <c r="M113" s="15"/>
      <c r="N113" s="488">
        <f>N112-N102</f>
        <v>0</v>
      </c>
      <c r="O113" s="488">
        <f t="shared" ref="O113:R113" si="13">O112-O102</f>
        <v>0</v>
      </c>
      <c r="P113" s="488">
        <f t="shared" si="13"/>
        <v>0</v>
      </c>
      <c r="Q113" s="488">
        <f t="shared" si="13"/>
        <v>0</v>
      </c>
      <c r="R113" s="488">
        <f t="shared" si="13"/>
        <v>0</v>
      </c>
    </row>
    <row r="114" spans="5:18">
      <c r="G114" s="7"/>
    </row>
    <row r="115" spans="5:18">
      <c r="I115" s="29" t="s">
        <v>3342</v>
      </c>
      <c r="M115" s="456" t="s">
        <v>207</v>
      </c>
      <c r="N115" s="1331"/>
      <c r="O115" s="1333"/>
      <c r="P115" s="1315"/>
      <c r="Q115" s="488"/>
      <c r="R115" s="488"/>
    </row>
    <row r="116" spans="5:18">
      <c r="I116" s="739" t="s">
        <v>3343</v>
      </c>
      <c r="M116" s="456" t="s">
        <v>207</v>
      </c>
      <c r="N116" s="1333"/>
      <c r="O116" s="1333"/>
      <c r="P116" s="1315"/>
      <c r="Q116" s="389"/>
      <c r="R116" s="389"/>
    </row>
    <row r="117" spans="5:18">
      <c r="I117" s="29" t="s">
        <v>3344</v>
      </c>
      <c r="M117" s="456" t="s">
        <v>207</v>
      </c>
      <c r="N117" s="488">
        <f>SUM(N115:N116)</f>
        <v>0</v>
      </c>
      <c r="O117" s="488">
        <f t="shared" ref="O117:R117" si="14">SUM(O115:O116)</f>
        <v>0</v>
      </c>
      <c r="P117" s="488">
        <f t="shared" si="14"/>
        <v>0</v>
      </c>
      <c r="Q117" s="488">
        <f t="shared" si="14"/>
        <v>0</v>
      </c>
      <c r="R117" s="488">
        <f t="shared" si="14"/>
        <v>0</v>
      </c>
    </row>
    <row r="118" spans="5:18" ht="13.5" customHeight="1">
      <c r="E118" s="11" t="s">
        <v>182</v>
      </c>
      <c r="F118" s="11" t="s">
        <v>1604</v>
      </c>
      <c r="G118" s="7" t="s">
        <v>221</v>
      </c>
      <c r="H118" s="7" t="s">
        <v>3347</v>
      </c>
      <c r="I118" s="7" t="s">
        <v>418</v>
      </c>
      <c r="K118" s="21" t="s">
        <v>196</v>
      </c>
      <c r="L118" s="7" t="s">
        <v>2991</v>
      </c>
      <c r="M118" s="7" t="s">
        <v>207</v>
      </c>
      <c r="N118" s="1315"/>
      <c r="O118" s="1315"/>
      <c r="P118" s="1315"/>
      <c r="Q118" s="389"/>
      <c r="R118" s="389"/>
    </row>
    <row r="119" spans="5:18" ht="14.25" customHeight="1">
      <c r="E119" s="11" t="s">
        <v>182</v>
      </c>
      <c r="F119" s="11" t="s">
        <v>1604</v>
      </c>
      <c r="G119" s="7" t="s">
        <v>221</v>
      </c>
      <c r="H119" s="7" t="s">
        <v>3347</v>
      </c>
      <c r="I119" s="7" t="s">
        <v>426</v>
      </c>
      <c r="K119" s="21" t="s">
        <v>196</v>
      </c>
      <c r="L119" s="7" t="s">
        <v>2991</v>
      </c>
      <c r="M119" s="7" t="s">
        <v>207</v>
      </c>
      <c r="N119" s="1315"/>
      <c r="O119" s="1315"/>
      <c r="P119" s="1315"/>
      <c r="Q119" s="389"/>
      <c r="R119" s="389"/>
    </row>
    <row r="120" spans="5:18" ht="14.25" customHeight="1">
      <c r="E120" s="11" t="s">
        <v>182</v>
      </c>
      <c r="F120" s="11" t="s">
        <v>1604</v>
      </c>
      <c r="G120" s="7" t="s">
        <v>221</v>
      </c>
      <c r="H120" s="7" t="s">
        <v>3347</v>
      </c>
      <c r="I120" s="7" t="s">
        <v>433</v>
      </c>
      <c r="K120" s="21" t="s">
        <v>196</v>
      </c>
      <c r="L120" s="7" t="s">
        <v>2991</v>
      </c>
      <c r="M120" s="7" t="s">
        <v>207</v>
      </c>
      <c r="N120" s="1315"/>
      <c r="O120" s="1315"/>
      <c r="P120" s="1315"/>
      <c r="Q120" s="389"/>
      <c r="R120" s="389"/>
    </row>
    <row r="121" spans="5:18" s="12" customFormat="1" ht="14.25" customHeight="1">
      <c r="E121" s="11" t="s">
        <v>182</v>
      </c>
      <c r="F121" s="11" t="s">
        <v>1604</v>
      </c>
      <c r="G121" s="7" t="s">
        <v>221</v>
      </c>
      <c r="H121" s="7" t="s">
        <v>3347</v>
      </c>
      <c r="I121" s="7" t="s">
        <v>439</v>
      </c>
      <c r="J121" s="11"/>
      <c r="K121" s="13" t="s">
        <v>196</v>
      </c>
      <c r="L121" s="7" t="s">
        <v>2991</v>
      </c>
      <c r="M121" s="15" t="s">
        <v>207</v>
      </c>
      <c r="N121" s="1315"/>
      <c r="O121" s="1315"/>
      <c r="P121" s="1315"/>
      <c r="Q121" s="389"/>
      <c r="R121" s="389"/>
    </row>
    <row r="122" spans="5:18" s="12" customFormat="1" ht="14.25" customHeight="1">
      <c r="E122" s="11" t="s">
        <v>182</v>
      </c>
      <c r="F122" s="11" t="s">
        <v>1604</v>
      </c>
      <c r="G122" s="7" t="s">
        <v>221</v>
      </c>
      <c r="H122" s="7" t="s">
        <v>3347</v>
      </c>
      <c r="I122" s="7" t="s">
        <v>446</v>
      </c>
      <c r="J122" s="11"/>
      <c r="K122" s="23" t="s">
        <v>196</v>
      </c>
      <c r="L122" s="7" t="s">
        <v>2991</v>
      </c>
      <c r="M122" s="15" t="s">
        <v>207</v>
      </c>
      <c r="N122" s="1315"/>
      <c r="O122" s="1315"/>
      <c r="P122" s="1315"/>
      <c r="Q122" s="389"/>
      <c r="R122" s="389"/>
    </row>
    <row r="123" spans="5:18" s="12" customFormat="1" ht="14.25" customHeight="1">
      <c r="E123" s="11" t="s">
        <v>182</v>
      </c>
      <c r="F123" s="11" t="s">
        <v>1604</v>
      </c>
      <c r="G123" s="7" t="s">
        <v>221</v>
      </c>
      <c r="H123" s="7" t="s">
        <v>3347</v>
      </c>
      <c r="I123" s="7" t="s">
        <v>452</v>
      </c>
      <c r="J123" s="11"/>
      <c r="K123" s="23" t="s">
        <v>196</v>
      </c>
      <c r="L123" s="7" t="s">
        <v>2991</v>
      </c>
      <c r="M123" s="15" t="s">
        <v>207</v>
      </c>
      <c r="N123" s="1315"/>
      <c r="O123" s="1315"/>
      <c r="P123" s="1315"/>
      <c r="Q123" s="389"/>
      <c r="R123" s="389"/>
    </row>
    <row r="124" spans="5:18" s="12" customFormat="1" ht="14.25" customHeight="1">
      <c r="E124" s="11" t="s">
        <v>182</v>
      </c>
      <c r="F124" s="11" t="s">
        <v>1604</v>
      </c>
      <c r="G124" s="7" t="s">
        <v>221</v>
      </c>
      <c r="H124" s="7" t="s">
        <v>3347</v>
      </c>
      <c r="I124" s="7" t="s">
        <v>456</v>
      </c>
      <c r="J124" s="11"/>
      <c r="K124" s="23" t="s">
        <v>196</v>
      </c>
      <c r="L124" s="7" t="s">
        <v>2991</v>
      </c>
      <c r="M124" s="15" t="s">
        <v>207</v>
      </c>
      <c r="N124" s="1315"/>
      <c r="O124" s="1315"/>
      <c r="P124" s="1315"/>
      <c r="Q124" s="389"/>
      <c r="R124" s="389"/>
    </row>
    <row r="125" spans="5:18" s="12" customFormat="1" ht="14.25" customHeight="1">
      <c r="E125" s="11" t="s">
        <v>182</v>
      </c>
      <c r="F125" s="11" t="s">
        <v>1604</v>
      </c>
      <c r="G125" s="7" t="s">
        <v>221</v>
      </c>
      <c r="H125" s="7" t="s">
        <v>3347</v>
      </c>
      <c r="I125" s="7" t="s">
        <v>460</v>
      </c>
      <c r="J125" s="11"/>
      <c r="K125" s="23" t="s">
        <v>196</v>
      </c>
      <c r="L125" s="7" t="s">
        <v>2991</v>
      </c>
      <c r="M125" s="15" t="s">
        <v>207</v>
      </c>
      <c r="N125" s="1315"/>
      <c r="O125" s="1315"/>
      <c r="P125" s="1315"/>
      <c r="Q125" s="389"/>
      <c r="R125" s="389"/>
    </row>
    <row r="126" spans="5:18" s="12" customFormat="1" ht="14.25" customHeight="1">
      <c r="E126" s="11" t="s">
        <v>182</v>
      </c>
      <c r="F126" s="11" t="s">
        <v>1604</v>
      </c>
      <c r="G126" s="7" t="s">
        <v>221</v>
      </c>
      <c r="H126" s="7" t="s">
        <v>3347</v>
      </c>
      <c r="I126" s="7" t="s">
        <v>1605</v>
      </c>
      <c r="J126" s="11"/>
      <c r="K126" s="23" t="s">
        <v>196</v>
      </c>
      <c r="L126" s="7" t="s">
        <v>2991</v>
      </c>
      <c r="M126" s="15" t="s">
        <v>207</v>
      </c>
      <c r="N126" s="1315"/>
      <c r="O126" s="1315"/>
      <c r="P126" s="1315"/>
      <c r="Q126" s="389"/>
      <c r="R126" s="389"/>
    </row>
    <row r="127" spans="5:18" s="12" customFormat="1" ht="14.25" customHeight="1">
      <c r="E127" s="11"/>
      <c r="F127" s="11"/>
      <c r="G127" s="7"/>
      <c r="H127" s="7"/>
      <c r="I127" s="31" t="s">
        <v>3345</v>
      </c>
      <c r="J127" s="15"/>
      <c r="K127" s="15"/>
      <c r="L127" s="15"/>
      <c r="M127" s="15"/>
      <c r="N127" s="488">
        <f>SUM(N118:N126)</f>
        <v>0</v>
      </c>
      <c r="O127" s="488">
        <f t="shared" ref="O127:R127" si="15">SUM(O118:O126)</f>
        <v>0</v>
      </c>
      <c r="P127" s="488">
        <f t="shared" si="15"/>
        <v>0</v>
      </c>
      <c r="Q127" s="488">
        <f t="shared" si="15"/>
        <v>0</v>
      </c>
      <c r="R127" s="488">
        <f t="shared" si="15"/>
        <v>0</v>
      </c>
    </row>
    <row r="128" spans="5:18" s="12" customFormat="1" ht="14.25" customHeight="1">
      <c r="E128" s="11"/>
      <c r="F128" s="11"/>
      <c r="G128" s="7"/>
      <c r="H128" s="7"/>
      <c r="I128" s="31" t="s">
        <v>3346</v>
      </c>
      <c r="J128" s="15"/>
      <c r="K128" s="15"/>
      <c r="L128" s="15"/>
      <c r="M128" s="15"/>
      <c r="N128" s="488">
        <f>N127-N117</f>
        <v>0</v>
      </c>
      <c r="O128" s="488">
        <f t="shared" ref="O128:R128" si="16">O127-O117</f>
        <v>0</v>
      </c>
      <c r="P128" s="488">
        <f t="shared" si="16"/>
        <v>0</v>
      </c>
      <c r="Q128" s="488">
        <f t="shared" si="16"/>
        <v>0</v>
      </c>
      <c r="R128" s="488">
        <f t="shared" si="16"/>
        <v>0</v>
      </c>
    </row>
    <row r="130" spans="4:18" s="33" customFormat="1" ht="13.5" customHeight="1">
      <c r="D130" s="80" t="s">
        <v>3338</v>
      </c>
      <c r="E130" s="81"/>
      <c r="F130" s="81"/>
      <c r="G130" s="81"/>
      <c r="H130" s="81"/>
      <c r="I130" s="81"/>
      <c r="J130" s="81"/>
      <c r="K130" s="81"/>
      <c r="L130" s="81"/>
      <c r="M130" s="81"/>
      <c r="N130" s="81"/>
      <c r="O130" s="81"/>
      <c r="P130" s="81"/>
      <c r="Q130" s="81"/>
      <c r="R130" s="81"/>
    </row>
    <row r="131" spans="4:18" ht="13.5" customHeight="1"/>
    <row r="132" spans="4:18">
      <c r="D132" s="15"/>
      <c r="I132" s="29" t="s">
        <v>3342</v>
      </c>
      <c r="M132" s="456" t="s">
        <v>207</v>
      </c>
      <c r="N132" s="1331"/>
      <c r="O132" s="1333"/>
      <c r="P132" s="1315"/>
      <c r="Q132" s="488"/>
      <c r="R132" s="488"/>
    </row>
    <row r="133" spans="4:18">
      <c r="D133" s="15"/>
      <c r="I133" s="739" t="s">
        <v>3343</v>
      </c>
      <c r="M133" s="456" t="s">
        <v>207</v>
      </c>
      <c r="N133" s="1333"/>
      <c r="O133" s="1333"/>
      <c r="P133" s="1332"/>
      <c r="Q133" s="389"/>
      <c r="R133" s="389"/>
    </row>
    <row r="134" spans="4:18">
      <c r="D134" s="15"/>
      <c r="I134" s="29" t="s">
        <v>3344</v>
      </c>
      <c r="M134" s="456" t="s">
        <v>207</v>
      </c>
      <c r="N134" s="488">
        <f>SUM(N132:N133)</f>
        <v>0</v>
      </c>
      <c r="O134" s="488">
        <f t="shared" ref="O134:R134" si="17">SUM(O132:O133)</f>
        <v>0</v>
      </c>
      <c r="P134" s="488">
        <f t="shared" si="17"/>
        <v>0</v>
      </c>
      <c r="Q134" s="488">
        <f t="shared" si="17"/>
        <v>0</v>
      </c>
      <c r="R134" s="488">
        <f t="shared" si="17"/>
        <v>0</v>
      </c>
    </row>
    <row r="135" spans="4:18" s="12" customFormat="1" ht="14.25" customHeight="1">
      <c r="D135" s="15"/>
      <c r="E135" s="11" t="s">
        <v>182</v>
      </c>
      <c r="F135" s="11" t="s">
        <v>1604</v>
      </c>
      <c r="G135" s="7" t="s">
        <v>3338</v>
      </c>
      <c r="H135" s="7" t="s">
        <v>430</v>
      </c>
      <c r="I135" s="7" t="s">
        <v>418</v>
      </c>
      <c r="J135" s="11"/>
      <c r="K135" s="23" t="s">
        <v>196</v>
      </c>
      <c r="L135" s="7" t="s">
        <v>2991</v>
      </c>
      <c r="M135" s="15" t="s">
        <v>207</v>
      </c>
      <c r="N135" s="1315"/>
      <c r="O135" s="1315"/>
      <c r="P135" s="1315"/>
      <c r="Q135" s="389"/>
      <c r="R135" s="389"/>
    </row>
    <row r="136" spans="4:18" s="12" customFormat="1" ht="14.25" customHeight="1">
      <c r="D136" s="15"/>
      <c r="E136" s="11" t="s">
        <v>182</v>
      </c>
      <c r="F136" s="11" t="s">
        <v>1604</v>
      </c>
      <c r="G136" s="7" t="s">
        <v>3338</v>
      </c>
      <c r="H136" s="7" t="s">
        <v>430</v>
      </c>
      <c r="I136" s="7" t="s">
        <v>426</v>
      </c>
      <c r="J136" s="11"/>
      <c r="K136" s="23" t="s">
        <v>196</v>
      </c>
      <c r="L136" s="7" t="s">
        <v>2991</v>
      </c>
      <c r="M136" s="15" t="s">
        <v>207</v>
      </c>
      <c r="N136" s="1315"/>
      <c r="O136" s="1315"/>
      <c r="P136" s="1315"/>
      <c r="Q136" s="389"/>
      <c r="R136" s="389"/>
    </row>
    <row r="137" spans="4:18" s="12" customFormat="1" ht="14.25" customHeight="1">
      <c r="D137" s="15"/>
      <c r="E137" s="11" t="s">
        <v>182</v>
      </c>
      <c r="F137" s="11" t="s">
        <v>1604</v>
      </c>
      <c r="G137" s="7" t="s">
        <v>3338</v>
      </c>
      <c r="H137" s="7" t="s">
        <v>430</v>
      </c>
      <c r="I137" s="7" t="s">
        <v>433</v>
      </c>
      <c r="J137" s="11"/>
      <c r="K137" s="23" t="s">
        <v>196</v>
      </c>
      <c r="L137" s="7" t="s">
        <v>2991</v>
      </c>
      <c r="M137" s="15" t="s">
        <v>207</v>
      </c>
      <c r="N137" s="1315"/>
      <c r="O137" s="1315"/>
      <c r="P137" s="1315"/>
      <c r="Q137" s="389"/>
      <c r="R137" s="389"/>
    </row>
    <row r="138" spans="4:18" s="12" customFormat="1" ht="14.25" customHeight="1">
      <c r="D138" s="15"/>
      <c r="E138" s="11" t="s">
        <v>182</v>
      </c>
      <c r="F138" s="11" t="s">
        <v>1604</v>
      </c>
      <c r="G138" s="7" t="s">
        <v>3338</v>
      </c>
      <c r="H138" s="7" t="s">
        <v>430</v>
      </c>
      <c r="I138" s="7" t="s">
        <v>439</v>
      </c>
      <c r="J138" s="11"/>
      <c r="K138" s="23" t="s">
        <v>196</v>
      </c>
      <c r="L138" s="7" t="s">
        <v>2991</v>
      </c>
      <c r="M138" s="15" t="s">
        <v>207</v>
      </c>
      <c r="N138" s="1315"/>
      <c r="O138" s="1315"/>
      <c r="P138" s="1315"/>
      <c r="Q138" s="389"/>
      <c r="R138" s="389"/>
    </row>
    <row r="139" spans="4:18" s="12" customFormat="1" ht="14.25" customHeight="1">
      <c r="D139" s="15"/>
      <c r="E139" s="11" t="s">
        <v>182</v>
      </c>
      <c r="F139" s="11" t="s">
        <v>1604</v>
      </c>
      <c r="G139" s="7" t="s">
        <v>3338</v>
      </c>
      <c r="H139" s="7" t="s">
        <v>430</v>
      </c>
      <c r="I139" s="7" t="s">
        <v>446</v>
      </c>
      <c r="J139" s="11"/>
      <c r="K139" s="23" t="s">
        <v>196</v>
      </c>
      <c r="L139" s="7" t="s">
        <v>2991</v>
      </c>
      <c r="M139" s="15" t="s">
        <v>207</v>
      </c>
      <c r="N139" s="1315"/>
      <c r="O139" s="1315"/>
      <c r="P139" s="1315"/>
      <c r="Q139" s="389"/>
      <c r="R139" s="389"/>
    </row>
    <row r="140" spans="4:18" s="12" customFormat="1" ht="14.25" customHeight="1">
      <c r="D140" s="15"/>
      <c r="E140" s="11" t="s">
        <v>182</v>
      </c>
      <c r="F140" s="11" t="s">
        <v>1604</v>
      </c>
      <c r="G140" s="7" t="s">
        <v>3338</v>
      </c>
      <c r="H140" s="7" t="s">
        <v>430</v>
      </c>
      <c r="I140" s="7" t="s">
        <v>452</v>
      </c>
      <c r="J140" s="11"/>
      <c r="K140" s="23" t="s">
        <v>196</v>
      </c>
      <c r="L140" s="7" t="s">
        <v>2991</v>
      </c>
      <c r="M140" s="15" t="s">
        <v>207</v>
      </c>
      <c r="N140" s="1315"/>
      <c r="O140" s="1315"/>
      <c r="P140" s="1315"/>
      <c r="Q140" s="389"/>
      <c r="R140" s="389"/>
    </row>
    <row r="141" spans="4:18" s="12" customFormat="1" ht="14.25" customHeight="1">
      <c r="D141" s="15"/>
      <c r="E141" s="11" t="s">
        <v>182</v>
      </c>
      <c r="F141" s="11" t="s">
        <v>1604</v>
      </c>
      <c r="G141" s="7" t="s">
        <v>3338</v>
      </c>
      <c r="H141" s="7" t="s">
        <v>430</v>
      </c>
      <c r="I141" s="7" t="s">
        <v>456</v>
      </c>
      <c r="J141" s="11"/>
      <c r="K141" s="23" t="s">
        <v>196</v>
      </c>
      <c r="L141" s="7" t="s">
        <v>2991</v>
      </c>
      <c r="M141" s="15" t="s">
        <v>207</v>
      </c>
      <c r="N141" s="1315"/>
      <c r="O141" s="1315"/>
      <c r="P141" s="1315"/>
      <c r="Q141" s="389"/>
      <c r="R141" s="389"/>
    </row>
    <row r="142" spans="4:18" s="12" customFormat="1" ht="14.25" customHeight="1">
      <c r="D142" s="15"/>
      <c r="E142" s="11" t="s">
        <v>182</v>
      </c>
      <c r="F142" s="11" t="s">
        <v>1604</v>
      </c>
      <c r="G142" s="7" t="s">
        <v>3338</v>
      </c>
      <c r="H142" s="7" t="s">
        <v>430</v>
      </c>
      <c r="I142" s="7" t="s">
        <v>460</v>
      </c>
      <c r="J142" s="11"/>
      <c r="K142" s="23" t="s">
        <v>196</v>
      </c>
      <c r="L142" s="7" t="s">
        <v>2991</v>
      </c>
      <c r="M142" s="15" t="s">
        <v>207</v>
      </c>
      <c r="N142" s="1315"/>
      <c r="O142" s="1315"/>
      <c r="P142" s="1315"/>
      <c r="Q142" s="389"/>
      <c r="R142" s="389"/>
    </row>
    <row r="143" spans="4:18" s="12" customFormat="1" ht="14.25" customHeight="1">
      <c r="D143" s="15"/>
      <c r="E143" s="11" t="s">
        <v>182</v>
      </c>
      <c r="F143" s="11" t="s">
        <v>1604</v>
      </c>
      <c r="G143" s="7" t="s">
        <v>3338</v>
      </c>
      <c r="H143" s="7" t="s">
        <v>430</v>
      </c>
      <c r="I143" s="7" t="s">
        <v>1605</v>
      </c>
      <c r="J143" s="11"/>
      <c r="K143" s="23" t="s">
        <v>196</v>
      </c>
      <c r="L143" s="7" t="s">
        <v>2991</v>
      </c>
      <c r="M143" s="15" t="s">
        <v>207</v>
      </c>
      <c r="N143" s="1315"/>
      <c r="O143" s="1315"/>
      <c r="P143" s="1315"/>
      <c r="Q143" s="389"/>
      <c r="R143" s="389"/>
    </row>
    <row r="144" spans="4:18" s="12" customFormat="1" ht="14.25" customHeight="1">
      <c r="D144" s="15"/>
      <c r="E144" s="11"/>
      <c r="F144" s="11"/>
      <c r="G144" s="7"/>
      <c r="H144" s="7"/>
      <c r="I144" s="31" t="s">
        <v>3345</v>
      </c>
      <c r="J144" s="15"/>
      <c r="K144" s="15"/>
      <c r="L144" s="15"/>
      <c r="M144" s="15"/>
      <c r="N144" s="488">
        <f>SUM(N135:N143)</f>
        <v>0</v>
      </c>
      <c r="O144" s="488">
        <f t="shared" ref="O144:R144" si="18">SUM(O135:O143)</f>
        <v>0</v>
      </c>
      <c r="P144" s="488">
        <f t="shared" si="18"/>
        <v>0</v>
      </c>
      <c r="Q144" s="488">
        <f t="shared" si="18"/>
        <v>0</v>
      </c>
      <c r="R144" s="488">
        <f t="shared" si="18"/>
        <v>0</v>
      </c>
    </row>
    <row r="145" spans="5:18" s="12" customFormat="1" ht="14.25" customHeight="1">
      <c r="E145" s="11"/>
      <c r="F145" s="11"/>
      <c r="G145" s="7"/>
      <c r="H145" s="7"/>
      <c r="I145" s="31" t="s">
        <v>3346</v>
      </c>
      <c r="J145" s="15"/>
      <c r="K145" s="15"/>
      <c r="L145" s="15"/>
      <c r="M145" s="15"/>
      <c r="N145" s="488">
        <f>N144-N134</f>
        <v>0</v>
      </c>
      <c r="O145" s="488">
        <f t="shared" ref="O145:R145" si="19">O144-O134</f>
        <v>0</v>
      </c>
      <c r="P145" s="488">
        <f t="shared" si="19"/>
        <v>0</v>
      </c>
      <c r="Q145" s="488">
        <f t="shared" si="19"/>
        <v>0</v>
      </c>
      <c r="R145" s="488">
        <f t="shared" si="19"/>
        <v>0</v>
      </c>
    </row>
    <row r="146" spans="5:18" ht="14.25" customHeight="1"/>
    <row r="147" spans="5:18" ht="14.25" customHeight="1"/>
    <row r="148" spans="5:18">
      <c r="I148" s="29" t="s">
        <v>3342</v>
      </c>
      <c r="M148" s="456" t="s">
        <v>207</v>
      </c>
      <c r="N148" s="1331"/>
      <c r="O148" s="1333"/>
      <c r="P148" s="1315"/>
      <c r="Q148" s="488"/>
      <c r="R148" s="488"/>
    </row>
    <row r="149" spans="5:18">
      <c r="I149" s="739" t="s">
        <v>3343</v>
      </c>
      <c r="M149" s="456" t="s">
        <v>207</v>
      </c>
      <c r="N149" s="1333"/>
      <c r="O149" s="1333"/>
      <c r="P149" s="1332"/>
      <c r="Q149" s="389"/>
      <c r="R149" s="389"/>
    </row>
    <row r="150" spans="5:18">
      <c r="I150" s="29" t="s">
        <v>3344</v>
      </c>
      <c r="M150" s="456" t="s">
        <v>207</v>
      </c>
      <c r="N150" s="488">
        <f>SUM(N148:N149)</f>
        <v>0</v>
      </c>
      <c r="O150" s="488">
        <f t="shared" ref="O150:R150" si="20">SUM(O148:O149)</f>
        <v>0</v>
      </c>
      <c r="P150" s="488">
        <f t="shared" si="20"/>
        <v>0</v>
      </c>
      <c r="Q150" s="488">
        <f t="shared" si="20"/>
        <v>0</v>
      </c>
      <c r="R150" s="488">
        <f t="shared" si="20"/>
        <v>0</v>
      </c>
    </row>
    <row r="151" spans="5:18" s="12" customFormat="1" ht="14.25" customHeight="1">
      <c r="E151" s="11" t="s">
        <v>182</v>
      </c>
      <c r="F151" s="11" t="s">
        <v>1604</v>
      </c>
      <c r="G151" s="7" t="s">
        <v>3338</v>
      </c>
      <c r="H151" s="7" t="s">
        <v>437</v>
      </c>
      <c r="I151" s="7" t="s">
        <v>418</v>
      </c>
      <c r="J151" s="11"/>
      <c r="K151" s="23" t="s">
        <v>196</v>
      </c>
      <c r="L151" s="7" t="s">
        <v>2991</v>
      </c>
      <c r="M151" s="15" t="s">
        <v>207</v>
      </c>
      <c r="N151" s="1315"/>
      <c r="O151" s="1315"/>
      <c r="P151" s="1332"/>
      <c r="Q151" s="389"/>
      <c r="R151" s="389"/>
    </row>
    <row r="152" spans="5:18" s="12" customFormat="1" ht="14.25" customHeight="1">
      <c r="E152" s="11" t="s">
        <v>182</v>
      </c>
      <c r="F152" s="11" t="s">
        <v>1604</v>
      </c>
      <c r="G152" s="7" t="s">
        <v>3338</v>
      </c>
      <c r="H152" s="7" t="s">
        <v>437</v>
      </c>
      <c r="I152" s="7" t="s">
        <v>426</v>
      </c>
      <c r="J152" s="11"/>
      <c r="K152" s="23" t="s">
        <v>196</v>
      </c>
      <c r="L152" s="7" t="s">
        <v>2991</v>
      </c>
      <c r="M152" s="15" t="s">
        <v>207</v>
      </c>
      <c r="N152" s="1315"/>
      <c r="O152" s="1315"/>
      <c r="P152" s="1315"/>
      <c r="Q152" s="389"/>
      <c r="R152" s="389"/>
    </row>
    <row r="153" spans="5:18" s="12" customFormat="1" ht="14.25" customHeight="1">
      <c r="E153" s="11" t="s">
        <v>182</v>
      </c>
      <c r="F153" s="11" t="s">
        <v>1604</v>
      </c>
      <c r="G153" s="7" t="s">
        <v>3338</v>
      </c>
      <c r="H153" s="7" t="s">
        <v>437</v>
      </c>
      <c r="I153" s="7" t="s">
        <v>433</v>
      </c>
      <c r="J153" s="11"/>
      <c r="K153" s="23" t="s">
        <v>196</v>
      </c>
      <c r="L153" s="7" t="s">
        <v>2991</v>
      </c>
      <c r="M153" s="15" t="s">
        <v>207</v>
      </c>
      <c r="N153" s="1315"/>
      <c r="O153" s="1315"/>
      <c r="P153" s="1315"/>
      <c r="Q153" s="389"/>
      <c r="R153" s="389"/>
    </row>
    <row r="154" spans="5:18" s="12" customFormat="1" ht="14.25" customHeight="1">
      <c r="E154" s="11" t="s">
        <v>182</v>
      </c>
      <c r="F154" s="11" t="s">
        <v>1604</v>
      </c>
      <c r="G154" s="7" t="s">
        <v>3338</v>
      </c>
      <c r="H154" s="7" t="s">
        <v>437</v>
      </c>
      <c r="I154" s="7" t="s">
        <v>439</v>
      </c>
      <c r="J154" s="11"/>
      <c r="K154" s="23" t="s">
        <v>196</v>
      </c>
      <c r="L154" s="7" t="s">
        <v>2991</v>
      </c>
      <c r="M154" s="15" t="s">
        <v>207</v>
      </c>
      <c r="N154" s="1315"/>
      <c r="O154" s="1315"/>
      <c r="P154" s="1315"/>
      <c r="Q154" s="389"/>
      <c r="R154" s="389"/>
    </row>
    <row r="155" spans="5:18" s="12" customFormat="1" ht="14.25" customHeight="1">
      <c r="E155" s="11" t="s">
        <v>182</v>
      </c>
      <c r="F155" s="11" t="s">
        <v>1604</v>
      </c>
      <c r="G155" s="7" t="s">
        <v>3338</v>
      </c>
      <c r="H155" s="7" t="s">
        <v>437</v>
      </c>
      <c r="I155" s="7" t="s">
        <v>446</v>
      </c>
      <c r="J155" s="11"/>
      <c r="K155" s="23" t="s">
        <v>196</v>
      </c>
      <c r="L155" s="7" t="s">
        <v>2991</v>
      </c>
      <c r="M155" s="15" t="s">
        <v>207</v>
      </c>
      <c r="N155" s="1315"/>
      <c r="O155" s="1315"/>
      <c r="P155" s="1332"/>
      <c r="Q155" s="389"/>
      <c r="R155" s="389"/>
    </row>
    <row r="156" spans="5:18" s="12" customFormat="1" ht="14.25" customHeight="1">
      <c r="E156" s="11" t="s">
        <v>182</v>
      </c>
      <c r="F156" s="11" t="s">
        <v>1604</v>
      </c>
      <c r="G156" s="7" t="s">
        <v>3338</v>
      </c>
      <c r="H156" s="7" t="s">
        <v>437</v>
      </c>
      <c r="I156" s="7" t="s">
        <v>452</v>
      </c>
      <c r="J156" s="11"/>
      <c r="K156" s="23" t="s">
        <v>196</v>
      </c>
      <c r="L156" s="7" t="s">
        <v>2991</v>
      </c>
      <c r="M156" s="15" t="s">
        <v>207</v>
      </c>
      <c r="N156" s="1315"/>
      <c r="O156" s="1315"/>
      <c r="P156" s="1315"/>
      <c r="Q156" s="389"/>
      <c r="R156" s="389"/>
    </row>
    <row r="157" spans="5:18" s="12" customFormat="1" ht="14.25" customHeight="1">
      <c r="E157" s="11" t="s">
        <v>182</v>
      </c>
      <c r="F157" s="11" t="s">
        <v>1604</v>
      </c>
      <c r="G157" s="7" t="s">
        <v>3338</v>
      </c>
      <c r="H157" s="7" t="s">
        <v>437</v>
      </c>
      <c r="I157" s="7" t="s">
        <v>456</v>
      </c>
      <c r="J157" s="11"/>
      <c r="K157" s="23" t="s">
        <v>196</v>
      </c>
      <c r="L157" s="7" t="s">
        <v>2991</v>
      </c>
      <c r="M157" s="15" t="s">
        <v>207</v>
      </c>
      <c r="N157" s="1315"/>
      <c r="O157" s="1315"/>
      <c r="P157" s="1315"/>
      <c r="Q157" s="389"/>
      <c r="R157" s="389"/>
    </row>
    <row r="158" spans="5:18" s="12" customFormat="1" ht="14.25" customHeight="1">
      <c r="E158" s="11" t="s">
        <v>182</v>
      </c>
      <c r="F158" s="11" t="s">
        <v>1604</v>
      </c>
      <c r="G158" s="7" t="s">
        <v>3338</v>
      </c>
      <c r="H158" s="7" t="s">
        <v>437</v>
      </c>
      <c r="I158" s="7" t="s">
        <v>460</v>
      </c>
      <c r="J158" s="11"/>
      <c r="K158" s="23" t="s">
        <v>196</v>
      </c>
      <c r="L158" s="7" t="s">
        <v>2991</v>
      </c>
      <c r="M158" s="15" t="s">
        <v>207</v>
      </c>
      <c r="N158" s="1315"/>
      <c r="O158" s="1315"/>
      <c r="P158" s="1315"/>
      <c r="Q158" s="389"/>
      <c r="R158" s="389"/>
    </row>
    <row r="159" spans="5:18" s="12" customFormat="1" ht="13.5" customHeight="1">
      <c r="E159" s="11" t="s">
        <v>182</v>
      </c>
      <c r="F159" s="11" t="s">
        <v>1604</v>
      </c>
      <c r="G159" s="7" t="s">
        <v>3338</v>
      </c>
      <c r="H159" s="7" t="s">
        <v>437</v>
      </c>
      <c r="I159" s="7" t="s">
        <v>1605</v>
      </c>
      <c r="J159" s="11"/>
      <c r="K159" s="23" t="s">
        <v>196</v>
      </c>
      <c r="L159" s="7" t="s">
        <v>2991</v>
      </c>
      <c r="M159" s="15" t="s">
        <v>207</v>
      </c>
      <c r="N159" s="1315"/>
      <c r="O159" s="1315"/>
      <c r="P159" s="1315"/>
      <c r="Q159" s="389"/>
      <c r="R159" s="389"/>
    </row>
    <row r="160" spans="5:18" s="12" customFormat="1" ht="14.25" customHeight="1">
      <c r="E160" s="11"/>
      <c r="F160" s="11"/>
      <c r="G160" s="7"/>
      <c r="H160" s="7"/>
      <c r="I160" s="31" t="s">
        <v>3345</v>
      </c>
      <c r="J160" s="15"/>
      <c r="K160" s="15"/>
      <c r="L160" s="15"/>
      <c r="M160" s="15"/>
      <c r="N160" s="488">
        <f>SUM(N151:N159)</f>
        <v>0</v>
      </c>
      <c r="O160" s="488">
        <f t="shared" ref="O160:R160" si="21">SUM(O151:O159)</f>
        <v>0</v>
      </c>
      <c r="P160" s="488">
        <f t="shared" si="21"/>
        <v>0</v>
      </c>
      <c r="Q160" s="488">
        <f t="shared" si="21"/>
        <v>0</v>
      </c>
      <c r="R160" s="488">
        <f t="shared" si="21"/>
        <v>0</v>
      </c>
    </row>
    <row r="161" spans="4:18" s="12" customFormat="1" ht="14.25" customHeight="1">
      <c r="D161" s="15"/>
      <c r="E161" s="11"/>
      <c r="F161" s="11"/>
      <c r="G161" s="7"/>
      <c r="H161" s="7"/>
      <c r="I161" s="31" t="s">
        <v>3346</v>
      </c>
      <c r="J161" s="15"/>
      <c r="K161" s="15"/>
      <c r="L161" s="15"/>
      <c r="M161" s="15"/>
      <c r="N161" s="488">
        <f>N160-N150</f>
        <v>0</v>
      </c>
      <c r="O161" s="488">
        <f t="shared" ref="O161:R161" si="22">O160-O150</f>
        <v>0</v>
      </c>
      <c r="P161" s="488">
        <f t="shared" si="22"/>
        <v>0</v>
      </c>
      <c r="Q161" s="488">
        <f t="shared" si="22"/>
        <v>0</v>
      </c>
      <c r="R161" s="488">
        <f t="shared" si="22"/>
        <v>0</v>
      </c>
    </row>
    <row r="162" spans="4:18" ht="14.25" customHeight="1"/>
    <row r="163" spans="4:18" s="33" customFormat="1" ht="14.25" customHeight="1">
      <c r="D163" s="80" t="s">
        <v>3339</v>
      </c>
      <c r="E163" s="81"/>
      <c r="F163" s="81"/>
      <c r="G163" s="81"/>
      <c r="H163" s="81"/>
      <c r="I163" s="81"/>
      <c r="J163" s="81"/>
      <c r="K163" s="81"/>
      <c r="L163" s="81"/>
      <c r="M163" s="81"/>
      <c r="N163" s="81"/>
      <c r="O163" s="81"/>
      <c r="P163" s="81"/>
      <c r="Q163" s="81"/>
      <c r="R163" s="81"/>
    </row>
    <row r="164" spans="4:18" ht="14.25" customHeight="1"/>
    <row r="165" spans="4:18">
      <c r="D165" s="15"/>
      <c r="I165" s="29" t="s">
        <v>3342</v>
      </c>
      <c r="M165" s="456" t="s">
        <v>207</v>
      </c>
      <c r="N165" s="1331"/>
      <c r="O165" s="1333"/>
      <c r="P165" s="1315"/>
      <c r="Q165" s="488"/>
      <c r="R165" s="488"/>
    </row>
    <row r="166" spans="4:18">
      <c r="D166" s="15"/>
      <c r="I166" s="739" t="s">
        <v>3343</v>
      </c>
      <c r="M166" s="456" t="s">
        <v>207</v>
      </c>
      <c r="N166" s="1333"/>
      <c r="O166" s="1333"/>
      <c r="P166" s="1332"/>
      <c r="Q166" s="389"/>
      <c r="R166" s="389"/>
    </row>
    <row r="167" spans="4:18">
      <c r="D167" s="15"/>
      <c r="I167" s="29" t="s">
        <v>3344</v>
      </c>
      <c r="M167" s="456" t="s">
        <v>207</v>
      </c>
      <c r="N167" s="488">
        <f>SUM(N165:N166)</f>
        <v>0</v>
      </c>
      <c r="O167" s="488">
        <f t="shared" ref="O167:R167" si="23">SUM(O165:O166)</f>
        <v>0</v>
      </c>
      <c r="P167" s="488">
        <f t="shared" si="23"/>
        <v>0</v>
      </c>
      <c r="Q167" s="488">
        <f t="shared" si="23"/>
        <v>0</v>
      </c>
      <c r="R167" s="488">
        <f t="shared" si="23"/>
        <v>0</v>
      </c>
    </row>
    <row r="168" spans="4:18" s="12" customFormat="1" ht="14.25" customHeight="1">
      <c r="D168" s="15"/>
      <c r="E168" s="11" t="s">
        <v>182</v>
      </c>
      <c r="F168" s="11" t="s">
        <v>1604</v>
      </c>
      <c r="G168" s="7" t="s">
        <v>3339</v>
      </c>
      <c r="H168" s="7" t="s">
        <v>430</v>
      </c>
      <c r="I168" s="7" t="s">
        <v>418</v>
      </c>
      <c r="J168" s="11"/>
      <c r="K168" s="23" t="s">
        <v>196</v>
      </c>
      <c r="L168" s="7" t="s">
        <v>2991</v>
      </c>
      <c r="M168" s="15" t="s">
        <v>207</v>
      </c>
      <c r="N168" s="1315"/>
      <c r="O168" s="1315"/>
      <c r="P168" s="1315"/>
      <c r="Q168" s="389"/>
      <c r="R168" s="389"/>
    </row>
    <row r="169" spans="4:18" s="12" customFormat="1" ht="14.25" customHeight="1">
      <c r="D169" s="15"/>
      <c r="E169" s="11" t="s">
        <v>182</v>
      </c>
      <c r="F169" s="11" t="s">
        <v>1604</v>
      </c>
      <c r="G169" s="7" t="s">
        <v>3339</v>
      </c>
      <c r="H169" s="7" t="s">
        <v>430</v>
      </c>
      <c r="I169" s="7" t="s">
        <v>426</v>
      </c>
      <c r="J169" s="11"/>
      <c r="K169" s="23" t="s">
        <v>196</v>
      </c>
      <c r="L169" s="7" t="s">
        <v>2991</v>
      </c>
      <c r="M169" s="15" t="s">
        <v>207</v>
      </c>
      <c r="N169" s="1315"/>
      <c r="O169" s="1315"/>
      <c r="P169" s="1315"/>
      <c r="Q169" s="389"/>
      <c r="R169" s="389"/>
    </row>
    <row r="170" spans="4:18" s="12" customFormat="1" ht="14.25" customHeight="1">
      <c r="D170" s="15"/>
      <c r="E170" s="11" t="s">
        <v>182</v>
      </c>
      <c r="F170" s="11" t="s">
        <v>1604</v>
      </c>
      <c r="G170" s="7" t="s">
        <v>3339</v>
      </c>
      <c r="H170" s="7" t="s">
        <v>430</v>
      </c>
      <c r="I170" s="7" t="s">
        <v>433</v>
      </c>
      <c r="J170" s="11"/>
      <c r="K170" s="23" t="s">
        <v>196</v>
      </c>
      <c r="L170" s="7" t="s">
        <v>2991</v>
      </c>
      <c r="M170" s="15" t="s">
        <v>207</v>
      </c>
      <c r="N170" s="1315"/>
      <c r="O170" s="1315"/>
      <c r="P170" s="1315"/>
      <c r="Q170" s="389"/>
      <c r="R170" s="389"/>
    </row>
    <row r="171" spans="4:18" s="12" customFormat="1" ht="14.25" customHeight="1">
      <c r="D171" s="15"/>
      <c r="E171" s="11" t="s">
        <v>182</v>
      </c>
      <c r="F171" s="11" t="s">
        <v>1604</v>
      </c>
      <c r="G171" s="7" t="s">
        <v>3339</v>
      </c>
      <c r="H171" s="7" t="s">
        <v>430</v>
      </c>
      <c r="I171" s="7" t="s">
        <v>439</v>
      </c>
      <c r="J171" s="11"/>
      <c r="K171" s="23" t="s">
        <v>196</v>
      </c>
      <c r="L171" s="7" t="s">
        <v>2991</v>
      </c>
      <c r="M171" s="15" t="s">
        <v>207</v>
      </c>
      <c r="N171" s="1315"/>
      <c r="O171" s="1315"/>
      <c r="P171" s="1315"/>
      <c r="Q171" s="389"/>
      <c r="R171" s="389"/>
    </row>
    <row r="172" spans="4:18" s="12" customFormat="1" ht="14.25" customHeight="1">
      <c r="D172" s="15"/>
      <c r="E172" s="11" t="s">
        <v>182</v>
      </c>
      <c r="F172" s="11" t="s">
        <v>1604</v>
      </c>
      <c r="G172" s="7" t="s">
        <v>3339</v>
      </c>
      <c r="H172" s="7" t="s">
        <v>430</v>
      </c>
      <c r="I172" s="7" t="s">
        <v>446</v>
      </c>
      <c r="J172" s="11"/>
      <c r="K172" s="23" t="s">
        <v>196</v>
      </c>
      <c r="L172" s="7" t="s">
        <v>2991</v>
      </c>
      <c r="M172" s="15" t="s">
        <v>207</v>
      </c>
      <c r="N172" s="1315"/>
      <c r="O172" s="1315"/>
      <c r="P172" s="1315"/>
      <c r="Q172" s="389"/>
      <c r="R172" s="389"/>
    </row>
    <row r="173" spans="4:18" s="12" customFormat="1" ht="14.25" customHeight="1">
      <c r="D173" s="15"/>
      <c r="E173" s="11" t="s">
        <v>182</v>
      </c>
      <c r="F173" s="11" t="s">
        <v>1604</v>
      </c>
      <c r="G173" s="7" t="s">
        <v>3339</v>
      </c>
      <c r="H173" s="7" t="s">
        <v>430</v>
      </c>
      <c r="I173" s="7" t="s">
        <v>452</v>
      </c>
      <c r="J173" s="11"/>
      <c r="K173" s="23" t="s">
        <v>196</v>
      </c>
      <c r="L173" s="7" t="s">
        <v>2991</v>
      </c>
      <c r="M173" s="15" t="s">
        <v>207</v>
      </c>
      <c r="N173" s="1315"/>
      <c r="O173" s="1315"/>
      <c r="P173" s="1315"/>
      <c r="Q173" s="389"/>
      <c r="R173" s="389"/>
    </row>
    <row r="174" spans="4:18" s="12" customFormat="1" ht="14.25" customHeight="1">
      <c r="D174" s="15"/>
      <c r="E174" s="11" t="s">
        <v>182</v>
      </c>
      <c r="F174" s="11" t="s">
        <v>1604</v>
      </c>
      <c r="G174" s="7" t="s">
        <v>3339</v>
      </c>
      <c r="H174" s="7" t="s">
        <v>430</v>
      </c>
      <c r="I174" s="7" t="s">
        <v>456</v>
      </c>
      <c r="J174" s="11"/>
      <c r="K174" s="23" t="s">
        <v>196</v>
      </c>
      <c r="L174" s="7" t="s">
        <v>2991</v>
      </c>
      <c r="M174" s="15" t="s">
        <v>207</v>
      </c>
      <c r="N174" s="1315"/>
      <c r="O174" s="1315"/>
      <c r="P174" s="1315"/>
      <c r="Q174" s="389"/>
      <c r="R174" s="389"/>
    </row>
    <row r="175" spans="4:18" s="12" customFormat="1" ht="14.25" customHeight="1">
      <c r="D175" s="15"/>
      <c r="E175" s="11" t="s">
        <v>182</v>
      </c>
      <c r="F175" s="11" t="s">
        <v>1604</v>
      </c>
      <c r="G175" s="7" t="s">
        <v>3339</v>
      </c>
      <c r="H175" s="7" t="s">
        <v>430</v>
      </c>
      <c r="I175" s="7" t="s">
        <v>460</v>
      </c>
      <c r="J175" s="11"/>
      <c r="K175" s="23" t="s">
        <v>196</v>
      </c>
      <c r="L175" s="7" t="s">
        <v>2991</v>
      </c>
      <c r="M175" s="15" t="s">
        <v>207</v>
      </c>
      <c r="N175" s="1315"/>
      <c r="O175" s="1315"/>
      <c r="P175" s="1315"/>
      <c r="Q175" s="389"/>
      <c r="R175" s="389"/>
    </row>
    <row r="176" spans="4:18" s="12" customFormat="1" ht="14.25" customHeight="1">
      <c r="D176" s="15"/>
      <c r="E176" s="11" t="s">
        <v>182</v>
      </c>
      <c r="F176" s="11" t="s">
        <v>1604</v>
      </c>
      <c r="G176" s="7" t="s">
        <v>3339</v>
      </c>
      <c r="H176" s="7" t="s">
        <v>430</v>
      </c>
      <c r="I176" s="7" t="s">
        <v>1605</v>
      </c>
      <c r="J176" s="11"/>
      <c r="K176" s="23" t="s">
        <v>196</v>
      </c>
      <c r="L176" s="7" t="s">
        <v>2991</v>
      </c>
      <c r="M176" s="15" t="s">
        <v>207</v>
      </c>
      <c r="N176" s="1315"/>
      <c r="O176" s="1315"/>
      <c r="P176" s="1315"/>
      <c r="Q176" s="389"/>
      <c r="R176" s="389"/>
    </row>
    <row r="177" spans="5:18" s="12" customFormat="1" ht="14.25" customHeight="1">
      <c r="E177" s="11"/>
      <c r="F177" s="11"/>
      <c r="G177" s="7"/>
      <c r="H177" s="7"/>
      <c r="I177" s="31" t="s">
        <v>3345</v>
      </c>
      <c r="J177" s="15"/>
      <c r="K177" s="15"/>
      <c r="L177" s="15"/>
      <c r="M177" s="15"/>
      <c r="N177" s="488">
        <f t="shared" ref="N177:O177" si="24">SUM(N168:N176)</f>
        <v>0</v>
      </c>
      <c r="O177" s="488">
        <f t="shared" si="24"/>
        <v>0</v>
      </c>
      <c r="P177" s="488">
        <f>SUM(P168:P176)</f>
        <v>0</v>
      </c>
      <c r="Q177" s="488">
        <f>SUM(Q168:Q176)</f>
        <v>0</v>
      </c>
      <c r="R177" s="488">
        <f>SUM(R168:R176)</f>
        <v>0</v>
      </c>
    </row>
    <row r="178" spans="5:18" ht="13.5" customHeight="1">
      <c r="I178" s="31" t="s">
        <v>3346</v>
      </c>
      <c r="N178" s="488">
        <f t="shared" ref="N178:O178" si="25">N177-N167</f>
        <v>0</v>
      </c>
      <c r="O178" s="488">
        <f t="shared" si="25"/>
        <v>0</v>
      </c>
      <c r="P178" s="488">
        <f>P177-P167</f>
        <v>0</v>
      </c>
      <c r="Q178" s="488">
        <f>Q177-Q167</f>
        <v>0</v>
      </c>
      <c r="R178" s="488">
        <f>R177-R167</f>
        <v>0</v>
      </c>
    </row>
    <row r="179" spans="5:18" ht="14.25" customHeight="1"/>
    <row r="180" spans="5:18">
      <c r="I180" s="29" t="s">
        <v>3342</v>
      </c>
      <c r="M180" s="456" t="s">
        <v>207</v>
      </c>
      <c r="N180" s="1331"/>
      <c r="O180" s="1333"/>
      <c r="P180" s="1315"/>
      <c r="Q180" s="488"/>
      <c r="R180" s="488"/>
    </row>
    <row r="181" spans="5:18">
      <c r="I181" s="739" t="s">
        <v>3343</v>
      </c>
      <c r="M181" s="456" t="s">
        <v>207</v>
      </c>
      <c r="N181" s="1333"/>
      <c r="O181" s="1333"/>
      <c r="P181" s="1332"/>
      <c r="Q181" s="389"/>
      <c r="R181" s="389"/>
    </row>
    <row r="182" spans="5:18">
      <c r="I182" s="29" t="s">
        <v>3344</v>
      </c>
      <c r="M182" s="456" t="s">
        <v>207</v>
      </c>
      <c r="N182" s="488">
        <f>SUM(N180:N181)</f>
        <v>0</v>
      </c>
      <c r="O182" s="488">
        <f t="shared" ref="O182:R182" si="26">SUM(O180:O181)</f>
        <v>0</v>
      </c>
      <c r="P182" s="488">
        <f t="shared" si="26"/>
        <v>0</v>
      </c>
      <c r="Q182" s="488">
        <f t="shared" si="26"/>
        <v>0</v>
      </c>
      <c r="R182" s="488">
        <f t="shared" si="26"/>
        <v>0</v>
      </c>
    </row>
    <row r="183" spans="5:18" s="12" customFormat="1" ht="14.25" customHeight="1">
      <c r="E183" s="11" t="s">
        <v>182</v>
      </c>
      <c r="F183" s="11" t="s">
        <v>1604</v>
      </c>
      <c r="G183" s="7" t="s">
        <v>3339</v>
      </c>
      <c r="H183" s="7" t="s">
        <v>437</v>
      </c>
      <c r="I183" s="7" t="s">
        <v>418</v>
      </c>
      <c r="J183" s="11"/>
      <c r="K183" s="23" t="s">
        <v>196</v>
      </c>
      <c r="L183" s="7" t="s">
        <v>2991</v>
      </c>
      <c r="M183" s="15" t="s">
        <v>207</v>
      </c>
      <c r="N183" s="1315"/>
      <c r="O183" s="1315"/>
      <c r="P183" s="1315"/>
      <c r="Q183" s="389"/>
      <c r="R183" s="389"/>
    </row>
    <row r="184" spans="5:18" s="12" customFormat="1" ht="14.25" customHeight="1">
      <c r="E184" s="11" t="s">
        <v>182</v>
      </c>
      <c r="F184" s="11" t="s">
        <v>1604</v>
      </c>
      <c r="G184" s="7" t="s">
        <v>3339</v>
      </c>
      <c r="H184" s="7" t="s">
        <v>437</v>
      </c>
      <c r="I184" s="7" t="s">
        <v>426</v>
      </c>
      <c r="J184" s="11"/>
      <c r="K184" s="23" t="s">
        <v>196</v>
      </c>
      <c r="L184" s="7" t="s">
        <v>2991</v>
      </c>
      <c r="M184" s="15" t="s">
        <v>207</v>
      </c>
      <c r="N184" s="1315"/>
      <c r="O184" s="1315"/>
      <c r="P184" s="1315"/>
      <c r="Q184" s="389"/>
      <c r="R184" s="389"/>
    </row>
    <row r="185" spans="5:18" s="12" customFormat="1" ht="14.25" customHeight="1">
      <c r="E185" s="11" t="s">
        <v>182</v>
      </c>
      <c r="F185" s="11" t="s">
        <v>1604</v>
      </c>
      <c r="G185" s="7" t="s">
        <v>3339</v>
      </c>
      <c r="H185" s="7" t="s">
        <v>437</v>
      </c>
      <c r="I185" s="7" t="s">
        <v>433</v>
      </c>
      <c r="J185" s="11"/>
      <c r="K185" s="23" t="s">
        <v>196</v>
      </c>
      <c r="L185" s="7" t="s">
        <v>2991</v>
      </c>
      <c r="M185" s="15" t="s">
        <v>207</v>
      </c>
      <c r="N185" s="1315"/>
      <c r="O185" s="1315"/>
      <c r="P185" s="1315"/>
      <c r="Q185" s="389"/>
      <c r="R185" s="389"/>
    </row>
    <row r="186" spans="5:18" s="12" customFormat="1" ht="14.25" customHeight="1">
      <c r="E186" s="11" t="s">
        <v>182</v>
      </c>
      <c r="F186" s="11" t="s">
        <v>1604</v>
      </c>
      <c r="G186" s="7" t="s">
        <v>3339</v>
      </c>
      <c r="H186" s="7" t="s">
        <v>437</v>
      </c>
      <c r="I186" s="7" t="s">
        <v>439</v>
      </c>
      <c r="J186" s="11"/>
      <c r="K186" s="23" t="s">
        <v>196</v>
      </c>
      <c r="L186" s="7" t="s">
        <v>2991</v>
      </c>
      <c r="M186" s="15" t="s">
        <v>207</v>
      </c>
      <c r="N186" s="1315"/>
      <c r="O186" s="1315"/>
      <c r="P186" s="1315"/>
      <c r="Q186" s="389"/>
      <c r="R186" s="389"/>
    </row>
    <row r="187" spans="5:18" s="12" customFormat="1" ht="14.25" customHeight="1">
      <c r="E187" s="11" t="s">
        <v>182</v>
      </c>
      <c r="F187" s="11" t="s">
        <v>1604</v>
      </c>
      <c r="G187" s="7" t="s">
        <v>3339</v>
      </c>
      <c r="H187" s="7" t="s">
        <v>437</v>
      </c>
      <c r="I187" s="7" t="s">
        <v>446</v>
      </c>
      <c r="J187" s="11"/>
      <c r="K187" s="23" t="s">
        <v>196</v>
      </c>
      <c r="L187" s="7" t="s">
        <v>2991</v>
      </c>
      <c r="M187" s="15" t="s">
        <v>207</v>
      </c>
      <c r="N187" s="1315"/>
      <c r="O187" s="1315"/>
      <c r="P187" s="1315"/>
      <c r="Q187" s="389"/>
      <c r="R187" s="389"/>
    </row>
    <row r="188" spans="5:18" s="12" customFormat="1" ht="14.25" customHeight="1">
      <c r="E188" s="11" t="s">
        <v>182</v>
      </c>
      <c r="F188" s="11" t="s">
        <v>1604</v>
      </c>
      <c r="G188" s="7" t="s">
        <v>3339</v>
      </c>
      <c r="H188" s="7" t="s">
        <v>437</v>
      </c>
      <c r="I188" s="7" t="s">
        <v>452</v>
      </c>
      <c r="J188" s="11"/>
      <c r="K188" s="23" t="s">
        <v>196</v>
      </c>
      <c r="L188" s="7" t="s">
        <v>2991</v>
      </c>
      <c r="M188" s="15" t="s">
        <v>207</v>
      </c>
      <c r="N188" s="1315"/>
      <c r="O188" s="1315"/>
      <c r="P188" s="1315"/>
      <c r="Q188" s="389"/>
      <c r="R188" s="389"/>
    </row>
    <row r="189" spans="5:18" s="12" customFormat="1" ht="14.25" customHeight="1">
      <c r="E189" s="11" t="s">
        <v>182</v>
      </c>
      <c r="F189" s="11" t="s">
        <v>1604</v>
      </c>
      <c r="G189" s="7" t="s">
        <v>3339</v>
      </c>
      <c r="H189" s="7" t="s">
        <v>437</v>
      </c>
      <c r="I189" s="7" t="s">
        <v>456</v>
      </c>
      <c r="J189" s="11"/>
      <c r="K189" s="23" t="s">
        <v>196</v>
      </c>
      <c r="L189" s="7" t="s">
        <v>2991</v>
      </c>
      <c r="M189" s="15" t="s">
        <v>207</v>
      </c>
      <c r="N189" s="1315"/>
      <c r="O189" s="1315"/>
      <c r="P189" s="1315"/>
      <c r="Q189" s="389"/>
      <c r="R189" s="389"/>
    </row>
    <row r="190" spans="5:18" s="12" customFormat="1" ht="14.25" customHeight="1">
      <c r="E190" s="11" t="s">
        <v>182</v>
      </c>
      <c r="F190" s="11" t="s">
        <v>1604</v>
      </c>
      <c r="G190" s="7" t="s">
        <v>3339</v>
      </c>
      <c r="H190" s="7" t="s">
        <v>437</v>
      </c>
      <c r="I190" s="7" t="s">
        <v>460</v>
      </c>
      <c r="J190" s="11"/>
      <c r="K190" s="23" t="s">
        <v>196</v>
      </c>
      <c r="L190" s="7" t="s">
        <v>2991</v>
      </c>
      <c r="M190" s="15" t="s">
        <v>207</v>
      </c>
      <c r="N190" s="1315"/>
      <c r="O190" s="1315"/>
      <c r="P190" s="1315"/>
      <c r="Q190" s="389"/>
      <c r="R190" s="389"/>
    </row>
    <row r="191" spans="5:18" s="12" customFormat="1" ht="13.5" customHeight="1">
      <c r="E191" s="11" t="s">
        <v>182</v>
      </c>
      <c r="F191" s="11" t="s">
        <v>1604</v>
      </c>
      <c r="G191" s="7" t="s">
        <v>3339</v>
      </c>
      <c r="H191" s="7" t="s">
        <v>437</v>
      </c>
      <c r="I191" s="7" t="s">
        <v>1605</v>
      </c>
      <c r="J191" s="11"/>
      <c r="K191" s="23" t="s">
        <v>196</v>
      </c>
      <c r="L191" s="7" t="s">
        <v>2991</v>
      </c>
      <c r="M191" s="15" t="s">
        <v>207</v>
      </c>
      <c r="N191" s="1315"/>
      <c r="O191" s="1315"/>
      <c r="P191" s="1315"/>
      <c r="Q191" s="389"/>
      <c r="R191" s="389"/>
    </row>
    <row r="192" spans="5:18" s="12" customFormat="1" ht="14.25" customHeight="1">
      <c r="E192" s="11"/>
      <c r="F192" s="11"/>
      <c r="G192" s="7"/>
      <c r="H192" s="7"/>
      <c r="I192" s="31" t="s">
        <v>3345</v>
      </c>
      <c r="J192" s="15"/>
      <c r="K192" s="15"/>
      <c r="L192" s="15"/>
      <c r="M192" s="15"/>
      <c r="N192" s="488">
        <f>SUM(N183:N191)</f>
        <v>0</v>
      </c>
      <c r="O192" s="488">
        <f t="shared" ref="O192:R192" si="27">SUM(O183:O191)</f>
        <v>0</v>
      </c>
      <c r="P192" s="488">
        <f t="shared" si="27"/>
        <v>0</v>
      </c>
      <c r="Q192" s="488">
        <f t="shared" si="27"/>
        <v>0</v>
      </c>
      <c r="R192" s="488">
        <f t="shared" si="27"/>
        <v>0</v>
      </c>
    </row>
    <row r="193" spans="4:18" s="12" customFormat="1" ht="14.25" customHeight="1">
      <c r="D193" s="15"/>
      <c r="E193" s="11"/>
      <c r="F193" s="11"/>
      <c r="G193" s="7"/>
      <c r="H193" s="7"/>
      <c r="I193" s="31" t="s">
        <v>3346</v>
      </c>
      <c r="J193" s="15"/>
      <c r="K193" s="15"/>
      <c r="L193" s="15"/>
      <c r="M193" s="15"/>
      <c r="N193" s="488">
        <f>N192-N182</f>
        <v>0</v>
      </c>
      <c r="O193" s="488">
        <f t="shared" ref="O193:R193" si="28">O192-O182</f>
        <v>0</v>
      </c>
      <c r="P193" s="488">
        <f t="shared" si="28"/>
        <v>0</v>
      </c>
      <c r="Q193" s="488">
        <f t="shared" si="28"/>
        <v>0</v>
      </c>
      <c r="R193" s="488">
        <f t="shared" si="28"/>
        <v>0</v>
      </c>
    </row>
    <row r="194" spans="4:18" ht="14.25" customHeight="1"/>
    <row r="195" spans="4:18" s="33" customFormat="1" ht="14.25" customHeight="1">
      <c r="D195" s="80" t="s">
        <v>422</v>
      </c>
      <c r="E195" s="81"/>
      <c r="F195" s="81"/>
      <c r="G195" s="81"/>
      <c r="H195" s="81"/>
      <c r="I195" s="81"/>
      <c r="J195" s="81"/>
      <c r="K195" s="81"/>
      <c r="L195" s="81"/>
      <c r="M195" s="81"/>
      <c r="N195" s="81"/>
      <c r="O195" s="81"/>
      <c r="P195" s="81"/>
      <c r="Q195" s="81"/>
      <c r="R195" s="81"/>
    </row>
    <row r="196" spans="4:18" ht="14.25" customHeight="1"/>
    <row r="197" spans="4:18">
      <c r="D197" s="15"/>
      <c r="I197" s="29" t="s">
        <v>3342</v>
      </c>
      <c r="M197" s="456" t="s">
        <v>207</v>
      </c>
      <c r="N197" s="1331"/>
      <c r="O197" s="1333"/>
      <c r="P197" s="1315"/>
      <c r="Q197" s="488"/>
      <c r="R197" s="488"/>
    </row>
    <row r="198" spans="4:18">
      <c r="D198" s="15"/>
      <c r="I198" s="739" t="s">
        <v>3343</v>
      </c>
      <c r="M198" s="456" t="s">
        <v>207</v>
      </c>
      <c r="N198" s="1333"/>
      <c r="O198" s="1333"/>
      <c r="P198" s="1332"/>
      <c r="Q198" s="389"/>
      <c r="R198" s="389"/>
    </row>
    <row r="199" spans="4:18">
      <c r="D199" s="15"/>
      <c r="I199" s="29" t="s">
        <v>3344</v>
      </c>
      <c r="M199" s="456" t="s">
        <v>207</v>
      </c>
      <c r="N199" s="488">
        <f>SUM(N197:N198)</f>
        <v>0</v>
      </c>
      <c r="O199" s="488">
        <f t="shared" ref="O199:R199" si="29">SUM(O197:O198)</f>
        <v>0</v>
      </c>
      <c r="P199" s="488">
        <f t="shared" si="29"/>
        <v>0</v>
      </c>
      <c r="Q199" s="488">
        <f t="shared" si="29"/>
        <v>0</v>
      </c>
      <c r="R199" s="488">
        <f t="shared" si="29"/>
        <v>0</v>
      </c>
    </row>
    <row r="200" spans="4:18" s="12" customFormat="1" ht="14.25" customHeight="1">
      <c r="D200" s="15"/>
      <c r="E200" s="11" t="s">
        <v>182</v>
      </c>
      <c r="F200" s="11" t="s">
        <v>1604</v>
      </c>
      <c r="G200" s="7" t="s">
        <v>422</v>
      </c>
      <c r="H200" s="7" t="s">
        <v>430</v>
      </c>
      <c r="I200" s="7" t="s">
        <v>418</v>
      </c>
      <c r="J200" s="11"/>
      <c r="K200" s="23" t="s">
        <v>196</v>
      </c>
      <c r="L200" s="7" t="s">
        <v>2991</v>
      </c>
      <c r="M200" s="15" t="s">
        <v>207</v>
      </c>
      <c r="N200" s="1315"/>
      <c r="O200" s="1315"/>
      <c r="P200" s="1315"/>
      <c r="Q200" s="389"/>
      <c r="R200" s="389"/>
    </row>
    <row r="201" spans="4:18" s="12" customFormat="1" ht="14.25" customHeight="1">
      <c r="D201" s="15"/>
      <c r="E201" s="11" t="s">
        <v>182</v>
      </c>
      <c r="F201" s="11" t="s">
        <v>1604</v>
      </c>
      <c r="G201" s="7" t="s">
        <v>422</v>
      </c>
      <c r="H201" s="7" t="s">
        <v>430</v>
      </c>
      <c r="I201" s="7" t="s">
        <v>426</v>
      </c>
      <c r="J201" s="11"/>
      <c r="K201" s="23" t="s">
        <v>196</v>
      </c>
      <c r="L201" s="7" t="s">
        <v>2991</v>
      </c>
      <c r="M201" s="15" t="s">
        <v>207</v>
      </c>
      <c r="N201" s="1315"/>
      <c r="O201" s="1315"/>
      <c r="P201" s="1315"/>
      <c r="Q201" s="389"/>
      <c r="R201" s="389"/>
    </row>
    <row r="202" spans="4:18" s="12" customFormat="1" ht="14.25" customHeight="1">
      <c r="D202" s="15"/>
      <c r="E202" s="11" t="s">
        <v>182</v>
      </c>
      <c r="F202" s="11" t="s">
        <v>1604</v>
      </c>
      <c r="G202" s="7" t="s">
        <v>422</v>
      </c>
      <c r="H202" s="7" t="s">
        <v>430</v>
      </c>
      <c r="I202" s="7" t="s">
        <v>433</v>
      </c>
      <c r="J202" s="11"/>
      <c r="K202" s="23" t="s">
        <v>196</v>
      </c>
      <c r="L202" s="7" t="s">
        <v>2991</v>
      </c>
      <c r="M202" s="15" t="s">
        <v>207</v>
      </c>
      <c r="N202" s="1315"/>
      <c r="O202" s="1315"/>
      <c r="P202" s="1315"/>
      <c r="Q202" s="389"/>
      <c r="R202" s="389"/>
    </row>
    <row r="203" spans="4:18" s="12" customFormat="1" ht="14.25" customHeight="1">
      <c r="D203" s="15"/>
      <c r="E203" s="11" t="s">
        <v>182</v>
      </c>
      <c r="F203" s="11" t="s">
        <v>1604</v>
      </c>
      <c r="G203" s="7" t="s">
        <v>422</v>
      </c>
      <c r="H203" s="7" t="s">
        <v>430</v>
      </c>
      <c r="I203" s="7" t="s">
        <v>439</v>
      </c>
      <c r="J203" s="11"/>
      <c r="K203" s="23" t="s">
        <v>196</v>
      </c>
      <c r="L203" s="7" t="s">
        <v>2991</v>
      </c>
      <c r="M203" s="15" t="s">
        <v>207</v>
      </c>
      <c r="N203" s="1315"/>
      <c r="O203" s="1315"/>
      <c r="P203" s="1315"/>
      <c r="Q203" s="389"/>
      <c r="R203" s="389"/>
    </row>
    <row r="204" spans="4:18" s="12" customFormat="1" ht="14.25" customHeight="1">
      <c r="D204" s="15"/>
      <c r="E204" s="11" t="s">
        <v>182</v>
      </c>
      <c r="F204" s="11" t="s">
        <v>1604</v>
      </c>
      <c r="G204" s="7" t="s">
        <v>422</v>
      </c>
      <c r="H204" s="7" t="s">
        <v>430</v>
      </c>
      <c r="I204" s="7" t="s">
        <v>446</v>
      </c>
      <c r="J204" s="11"/>
      <c r="K204" s="23" t="s">
        <v>196</v>
      </c>
      <c r="L204" s="7" t="s">
        <v>2991</v>
      </c>
      <c r="M204" s="15" t="s">
        <v>207</v>
      </c>
      <c r="N204" s="1315"/>
      <c r="O204" s="1315"/>
      <c r="P204" s="1315"/>
      <c r="Q204" s="389"/>
      <c r="R204" s="389"/>
    </row>
    <row r="205" spans="4:18" s="12" customFormat="1" ht="14.25" customHeight="1">
      <c r="E205" s="11" t="s">
        <v>182</v>
      </c>
      <c r="F205" s="11" t="s">
        <v>1604</v>
      </c>
      <c r="G205" s="7" t="s">
        <v>422</v>
      </c>
      <c r="H205" s="7" t="s">
        <v>430</v>
      </c>
      <c r="I205" s="7" t="s">
        <v>452</v>
      </c>
      <c r="J205" s="11"/>
      <c r="K205" s="23" t="s">
        <v>196</v>
      </c>
      <c r="L205" s="7" t="s">
        <v>2991</v>
      </c>
      <c r="M205" s="15" t="s">
        <v>207</v>
      </c>
      <c r="N205" s="1315"/>
      <c r="O205" s="1315"/>
      <c r="P205" s="1315"/>
      <c r="Q205" s="389"/>
      <c r="R205" s="389"/>
    </row>
    <row r="206" spans="4:18" ht="14.25" customHeight="1">
      <c r="E206" s="11" t="s">
        <v>182</v>
      </c>
      <c r="F206" s="11" t="s">
        <v>1604</v>
      </c>
      <c r="G206" s="7" t="s">
        <v>422</v>
      </c>
      <c r="H206" s="7" t="s">
        <v>430</v>
      </c>
      <c r="I206" s="11" t="s">
        <v>456</v>
      </c>
      <c r="K206" s="23" t="s">
        <v>196</v>
      </c>
      <c r="L206" s="7" t="s">
        <v>2991</v>
      </c>
      <c r="M206" s="11" t="s">
        <v>207</v>
      </c>
      <c r="N206" s="1315"/>
      <c r="O206" s="1315"/>
      <c r="P206" s="1315"/>
      <c r="Q206" s="389"/>
      <c r="R206" s="389"/>
    </row>
    <row r="207" spans="4:18" s="12" customFormat="1" ht="14.25" customHeight="1">
      <c r="E207" s="11" t="s">
        <v>182</v>
      </c>
      <c r="F207" s="11" t="s">
        <v>1604</v>
      </c>
      <c r="G207" s="7" t="s">
        <v>422</v>
      </c>
      <c r="H207" s="7" t="s">
        <v>430</v>
      </c>
      <c r="I207" s="7" t="s">
        <v>460</v>
      </c>
      <c r="J207" s="11"/>
      <c r="K207" s="23" t="s">
        <v>196</v>
      </c>
      <c r="L207" s="7" t="s">
        <v>2991</v>
      </c>
      <c r="M207" s="15" t="s">
        <v>207</v>
      </c>
      <c r="N207" s="1315"/>
      <c r="O207" s="1315"/>
      <c r="P207" s="1315"/>
      <c r="Q207" s="389"/>
      <c r="R207" s="389"/>
    </row>
    <row r="208" spans="4:18" ht="14.25" customHeight="1">
      <c r="D208" s="20"/>
      <c r="E208" s="11" t="s">
        <v>182</v>
      </c>
      <c r="F208" s="11" t="s">
        <v>1604</v>
      </c>
      <c r="G208" s="7" t="s">
        <v>422</v>
      </c>
      <c r="H208" s="7" t="s">
        <v>430</v>
      </c>
      <c r="I208" s="7" t="s">
        <v>1605</v>
      </c>
      <c r="K208" s="23" t="s">
        <v>196</v>
      </c>
      <c r="L208" s="7" t="s">
        <v>2991</v>
      </c>
      <c r="M208" s="7" t="s">
        <v>207</v>
      </c>
      <c r="N208" s="1315"/>
      <c r="O208" s="1315"/>
      <c r="P208" s="1332"/>
      <c r="Q208" s="389"/>
      <c r="R208" s="389"/>
    </row>
    <row r="209" spans="5:18" s="12" customFormat="1" ht="14.25" customHeight="1">
      <c r="E209" s="11"/>
      <c r="F209" s="11"/>
      <c r="G209" s="7"/>
      <c r="H209" s="7"/>
      <c r="I209" s="31" t="s">
        <v>3345</v>
      </c>
      <c r="J209" s="15"/>
      <c r="K209" s="15"/>
      <c r="L209" s="15"/>
      <c r="M209" s="15"/>
      <c r="N209" s="488">
        <f>SUM(N200:N208)</f>
        <v>0</v>
      </c>
      <c r="O209" s="488">
        <f t="shared" ref="O209:R209" si="30">SUM(O200:O208)</f>
        <v>0</v>
      </c>
      <c r="P209" s="488">
        <f t="shared" si="30"/>
        <v>0</v>
      </c>
      <c r="Q209" s="488">
        <f t="shared" si="30"/>
        <v>0</v>
      </c>
      <c r="R209" s="488">
        <f t="shared" si="30"/>
        <v>0</v>
      </c>
    </row>
    <row r="210" spans="5:18" s="12" customFormat="1" ht="14.25" customHeight="1">
      <c r="E210" s="11"/>
      <c r="F210" s="11"/>
      <c r="G210" s="7"/>
      <c r="H210" s="7"/>
      <c r="I210" s="31" t="s">
        <v>3346</v>
      </c>
      <c r="J210" s="15"/>
      <c r="K210" s="15"/>
      <c r="L210" s="15"/>
      <c r="M210" s="15"/>
      <c r="N210" s="488">
        <f>N209-N199</f>
        <v>0</v>
      </c>
      <c r="O210" s="488">
        <f t="shared" ref="O210:R210" si="31">O209-O199</f>
        <v>0</v>
      </c>
      <c r="P210" s="488">
        <f t="shared" si="31"/>
        <v>0</v>
      </c>
      <c r="Q210" s="488">
        <f t="shared" si="31"/>
        <v>0</v>
      </c>
      <c r="R210" s="488">
        <f t="shared" si="31"/>
        <v>0</v>
      </c>
    </row>
    <row r="211" spans="5:18" ht="14.25" customHeight="1"/>
    <row r="212" spans="5:18">
      <c r="I212" s="29" t="s">
        <v>3342</v>
      </c>
      <c r="M212" s="456" t="s">
        <v>207</v>
      </c>
      <c r="N212" s="1331"/>
      <c r="O212" s="1333"/>
      <c r="P212" s="1315"/>
      <c r="Q212" s="488"/>
      <c r="R212" s="488"/>
    </row>
    <row r="213" spans="5:18">
      <c r="I213" s="739" t="s">
        <v>3343</v>
      </c>
      <c r="M213" s="456" t="s">
        <v>207</v>
      </c>
      <c r="N213" s="1333"/>
      <c r="O213" s="1333"/>
      <c r="P213" s="1315"/>
      <c r="Q213" s="389"/>
      <c r="R213" s="389"/>
    </row>
    <row r="214" spans="5:18">
      <c r="I214" s="29" t="s">
        <v>3344</v>
      </c>
      <c r="M214" s="456" t="s">
        <v>207</v>
      </c>
      <c r="N214" s="488">
        <f>SUM(N212:N213)</f>
        <v>0</v>
      </c>
      <c r="O214" s="488">
        <f t="shared" ref="O214:R214" si="32">SUM(O212:O213)</f>
        <v>0</v>
      </c>
      <c r="P214" s="488">
        <f t="shared" si="32"/>
        <v>0</v>
      </c>
      <c r="Q214" s="488">
        <f t="shared" si="32"/>
        <v>0</v>
      </c>
      <c r="R214" s="488">
        <f t="shared" si="32"/>
        <v>0</v>
      </c>
    </row>
    <row r="215" spans="5:18" s="12" customFormat="1" ht="14.25" customHeight="1">
      <c r="E215" s="11" t="s">
        <v>182</v>
      </c>
      <c r="F215" s="11" t="s">
        <v>1604</v>
      </c>
      <c r="G215" s="7" t="s">
        <v>422</v>
      </c>
      <c r="H215" s="7" t="s">
        <v>437</v>
      </c>
      <c r="I215" s="7" t="s">
        <v>418</v>
      </c>
      <c r="J215" s="11"/>
      <c r="K215" s="23" t="s">
        <v>196</v>
      </c>
      <c r="L215" s="7" t="s">
        <v>2991</v>
      </c>
      <c r="M215" s="15" t="s">
        <v>207</v>
      </c>
      <c r="N215" s="1315"/>
      <c r="O215" s="1315"/>
      <c r="P215" s="1332"/>
      <c r="Q215" s="389"/>
      <c r="R215" s="389"/>
    </row>
    <row r="216" spans="5:18" s="12" customFormat="1" ht="14.25" customHeight="1">
      <c r="E216" s="11" t="s">
        <v>182</v>
      </c>
      <c r="F216" s="11" t="s">
        <v>1604</v>
      </c>
      <c r="G216" s="7" t="s">
        <v>422</v>
      </c>
      <c r="H216" s="7" t="s">
        <v>437</v>
      </c>
      <c r="I216" s="7" t="s">
        <v>426</v>
      </c>
      <c r="J216" s="11"/>
      <c r="K216" s="23" t="s">
        <v>196</v>
      </c>
      <c r="L216" s="7" t="s">
        <v>2991</v>
      </c>
      <c r="M216" s="15" t="s">
        <v>207</v>
      </c>
      <c r="N216" s="1315"/>
      <c r="O216" s="1315"/>
      <c r="P216" s="1315"/>
      <c r="Q216" s="389"/>
      <c r="R216" s="389"/>
    </row>
    <row r="217" spans="5:18" s="12" customFormat="1" ht="14.25" customHeight="1">
      <c r="E217" s="11" t="s">
        <v>182</v>
      </c>
      <c r="F217" s="11" t="s">
        <v>1604</v>
      </c>
      <c r="G217" s="7" t="s">
        <v>422</v>
      </c>
      <c r="H217" s="7" t="s">
        <v>437</v>
      </c>
      <c r="I217" s="7" t="s">
        <v>433</v>
      </c>
      <c r="J217" s="11"/>
      <c r="K217" s="23" t="s">
        <v>196</v>
      </c>
      <c r="L217" s="7" t="s">
        <v>2991</v>
      </c>
      <c r="M217" s="15" t="s">
        <v>207</v>
      </c>
      <c r="N217" s="1315"/>
      <c r="O217" s="1315"/>
      <c r="P217" s="1315"/>
      <c r="Q217" s="389"/>
      <c r="R217" s="389"/>
    </row>
    <row r="218" spans="5:18" s="12" customFormat="1" ht="14.25" customHeight="1">
      <c r="E218" s="11" t="s">
        <v>182</v>
      </c>
      <c r="F218" s="11" t="s">
        <v>1604</v>
      </c>
      <c r="G218" s="7" t="s">
        <v>422</v>
      </c>
      <c r="H218" s="7" t="s">
        <v>437</v>
      </c>
      <c r="I218" s="7" t="s">
        <v>439</v>
      </c>
      <c r="J218" s="11"/>
      <c r="K218" s="23" t="s">
        <v>196</v>
      </c>
      <c r="L218" s="7" t="s">
        <v>2991</v>
      </c>
      <c r="M218" s="15" t="s">
        <v>207</v>
      </c>
      <c r="N218" s="1315"/>
      <c r="O218" s="1315"/>
      <c r="P218" s="1315"/>
      <c r="Q218" s="389"/>
      <c r="R218" s="389"/>
    </row>
    <row r="219" spans="5:18" s="12" customFormat="1" ht="14.25" customHeight="1">
      <c r="E219" s="11" t="s">
        <v>182</v>
      </c>
      <c r="F219" s="11" t="s">
        <v>1604</v>
      </c>
      <c r="G219" s="7" t="s">
        <v>422</v>
      </c>
      <c r="H219" s="7" t="s">
        <v>437</v>
      </c>
      <c r="I219" s="7" t="s">
        <v>446</v>
      </c>
      <c r="J219" s="11"/>
      <c r="K219" s="23" t="s">
        <v>196</v>
      </c>
      <c r="L219" s="7" t="s">
        <v>2991</v>
      </c>
      <c r="M219" s="15" t="s">
        <v>207</v>
      </c>
      <c r="N219" s="1315"/>
      <c r="O219" s="1315"/>
      <c r="P219" s="1332"/>
      <c r="Q219" s="389"/>
      <c r="R219" s="389"/>
    </row>
    <row r="220" spans="5:18" s="12" customFormat="1" ht="14.25" customHeight="1">
      <c r="E220" s="11" t="s">
        <v>182</v>
      </c>
      <c r="F220" s="11" t="s">
        <v>1604</v>
      </c>
      <c r="G220" s="7" t="s">
        <v>422</v>
      </c>
      <c r="H220" s="7" t="s">
        <v>437</v>
      </c>
      <c r="I220" s="7" t="s">
        <v>452</v>
      </c>
      <c r="J220" s="11"/>
      <c r="K220" s="23" t="s">
        <v>196</v>
      </c>
      <c r="L220" s="7" t="s">
        <v>2991</v>
      </c>
      <c r="M220" s="15" t="s">
        <v>207</v>
      </c>
      <c r="N220" s="1315"/>
      <c r="O220" s="1315"/>
      <c r="P220" s="1315"/>
      <c r="Q220" s="389"/>
      <c r="R220" s="389"/>
    </row>
    <row r="221" spans="5:18" ht="14.25" customHeight="1">
      <c r="E221" s="11" t="s">
        <v>182</v>
      </c>
      <c r="F221" s="11" t="s">
        <v>1604</v>
      </c>
      <c r="G221" s="7" t="s">
        <v>422</v>
      </c>
      <c r="H221" s="7" t="s">
        <v>437</v>
      </c>
      <c r="I221" s="11" t="s">
        <v>456</v>
      </c>
      <c r="K221" s="23" t="s">
        <v>196</v>
      </c>
      <c r="L221" s="7" t="s">
        <v>2991</v>
      </c>
      <c r="M221" s="11" t="s">
        <v>207</v>
      </c>
      <c r="N221" s="1315"/>
      <c r="O221" s="1315"/>
      <c r="P221" s="1315"/>
      <c r="Q221" s="389"/>
      <c r="R221" s="389"/>
    </row>
    <row r="222" spans="5:18" s="12" customFormat="1" ht="14.25" customHeight="1">
      <c r="E222" s="11" t="s">
        <v>182</v>
      </c>
      <c r="F222" s="11" t="s">
        <v>1604</v>
      </c>
      <c r="G222" s="7" t="s">
        <v>422</v>
      </c>
      <c r="H222" s="7" t="s">
        <v>437</v>
      </c>
      <c r="I222" s="7" t="s">
        <v>460</v>
      </c>
      <c r="J222" s="11"/>
      <c r="K222" s="23" t="s">
        <v>196</v>
      </c>
      <c r="L222" s="7" t="s">
        <v>2991</v>
      </c>
      <c r="M222" s="15" t="s">
        <v>207</v>
      </c>
      <c r="N222" s="1315"/>
      <c r="O222" s="1315"/>
      <c r="P222" s="1315"/>
      <c r="Q222" s="389"/>
      <c r="R222" s="389"/>
    </row>
    <row r="223" spans="5:18" ht="14.25" customHeight="1">
      <c r="E223" s="11" t="s">
        <v>182</v>
      </c>
      <c r="F223" s="11" t="s">
        <v>1604</v>
      </c>
      <c r="G223" s="7" t="s">
        <v>422</v>
      </c>
      <c r="H223" s="7" t="s">
        <v>437</v>
      </c>
      <c r="I223" s="7" t="s">
        <v>1605</v>
      </c>
      <c r="K223" s="23" t="s">
        <v>196</v>
      </c>
      <c r="L223" s="7" t="s">
        <v>2991</v>
      </c>
      <c r="M223" s="7" t="s">
        <v>207</v>
      </c>
      <c r="N223" s="1315"/>
      <c r="O223" s="1315"/>
      <c r="P223" s="1332"/>
      <c r="Q223" s="389"/>
      <c r="R223" s="389"/>
    </row>
    <row r="224" spans="5:18" s="12" customFormat="1" ht="14.25" customHeight="1">
      <c r="E224" s="11"/>
      <c r="F224" s="11"/>
      <c r="G224" s="7"/>
      <c r="H224" s="7"/>
      <c r="I224" s="31" t="s">
        <v>3345</v>
      </c>
      <c r="J224" s="15"/>
      <c r="K224" s="15"/>
      <c r="L224" s="15"/>
      <c r="M224" s="15"/>
      <c r="N224" s="488">
        <f>SUM(N215:N223)</f>
        <v>0</v>
      </c>
      <c r="O224" s="488">
        <f t="shared" ref="O224:R224" si="33">SUM(O215:O223)</f>
        <v>0</v>
      </c>
      <c r="P224" s="488">
        <f t="shared" si="33"/>
        <v>0</v>
      </c>
      <c r="Q224" s="488">
        <f t="shared" si="33"/>
        <v>0</v>
      </c>
      <c r="R224" s="488">
        <f t="shared" si="33"/>
        <v>0</v>
      </c>
    </row>
    <row r="225" spans="4:18" s="12" customFormat="1" ht="14.25" customHeight="1">
      <c r="D225" s="15"/>
      <c r="E225" s="11"/>
      <c r="F225" s="11"/>
      <c r="G225" s="7"/>
      <c r="H225" s="7"/>
      <c r="I225" s="31" t="s">
        <v>3346</v>
      </c>
      <c r="J225" s="15"/>
      <c r="K225" s="15"/>
      <c r="L225" s="15"/>
      <c r="M225" s="15"/>
      <c r="N225" s="488">
        <f>N224-N214</f>
        <v>0</v>
      </c>
      <c r="O225" s="488">
        <f t="shared" ref="O225:R225" si="34">O224-O214</f>
        <v>0</v>
      </c>
      <c r="P225" s="488">
        <f t="shared" si="34"/>
        <v>0</v>
      </c>
      <c r="Q225" s="488">
        <f t="shared" si="34"/>
        <v>0</v>
      </c>
      <c r="R225" s="488">
        <f t="shared" si="34"/>
        <v>0</v>
      </c>
    </row>
    <row r="226" spans="4:18" ht="14.25" customHeight="1"/>
    <row r="227" spans="4:18" s="33" customFormat="1" ht="14.25" customHeight="1">
      <c r="D227" s="80" t="s">
        <v>3340</v>
      </c>
      <c r="E227" s="81"/>
      <c r="F227" s="81"/>
      <c r="G227" s="81"/>
      <c r="H227" s="81"/>
      <c r="I227" s="81"/>
      <c r="J227" s="81"/>
      <c r="K227" s="81"/>
      <c r="L227" s="81"/>
      <c r="M227" s="81"/>
      <c r="N227" s="81"/>
      <c r="O227" s="81"/>
      <c r="P227" s="81"/>
      <c r="Q227" s="81"/>
      <c r="R227" s="81"/>
    </row>
    <row r="228" spans="4:18" ht="14.25" customHeight="1"/>
    <row r="229" spans="4:18">
      <c r="D229" s="15"/>
      <c r="I229" s="29" t="s">
        <v>3342</v>
      </c>
      <c r="M229" s="456" t="s">
        <v>207</v>
      </c>
      <c r="N229" s="1331"/>
      <c r="O229" s="1333"/>
      <c r="P229" s="1315"/>
      <c r="Q229" s="488"/>
      <c r="R229" s="488"/>
    </row>
    <row r="230" spans="4:18">
      <c r="D230" s="15"/>
      <c r="I230" s="739" t="s">
        <v>3343</v>
      </c>
      <c r="M230" s="456" t="s">
        <v>207</v>
      </c>
      <c r="N230" s="1333"/>
      <c r="O230" s="1333"/>
      <c r="P230" s="1332"/>
      <c r="Q230" s="389"/>
      <c r="R230" s="389"/>
    </row>
    <row r="231" spans="4:18">
      <c r="D231" s="15"/>
      <c r="I231" s="29" t="s">
        <v>3344</v>
      </c>
      <c r="M231" s="456" t="s">
        <v>207</v>
      </c>
      <c r="N231" s="488">
        <f>SUM(N229:N230)</f>
        <v>0</v>
      </c>
      <c r="O231" s="488">
        <f t="shared" ref="O231:R231" si="35">SUM(O229:O230)</f>
        <v>0</v>
      </c>
      <c r="P231" s="488">
        <f t="shared" si="35"/>
        <v>0</v>
      </c>
      <c r="Q231" s="488">
        <f t="shared" si="35"/>
        <v>0</v>
      </c>
      <c r="R231" s="488">
        <f t="shared" si="35"/>
        <v>0</v>
      </c>
    </row>
    <row r="232" spans="4:18" ht="13.5" customHeight="1">
      <c r="D232" s="15"/>
      <c r="E232" s="11" t="s">
        <v>182</v>
      </c>
      <c r="F232" s="11" t="s">
        <v>1604</v>
      </c>
      <c r="G232" s="7" t="s">
        <v>3340</v>
      </c>
      <c r="H232" s="7" t="s">
        <v>430</v>
      </c>
      <c r="I232" s="7" t="s">
        <v>418</v>
      </c>
      <c r="K232" s="23" t="s">
        <v>196</v>
      </c>
      <c r="L232" s="7" t="s">
        <v>2991</v>
      </c>
      <c r="M232" s="15" t="s">
        <v>207</v>
      </c>
      <c r="N232" s="1315"/>
      <c r="O232" s="1315"/>
      <c r="P232" s="1315"/>
      <c r="Q232" s="389"/>
      <c r="R232" s="389"/>
    </row>
    <row r="233" spans="4:18" ht="14.25" customHeight="1">
      <c r="D233" s="15"/>
      <c r="E233" s="11" t="s">
        <v>182</v>
      </c>
      <c r="F233" s="11" t="s">
        <v>1604</v>
      </c>
      <c r="G233" s="7" t="s">
        <v>3340</v>
      </c>
      <c r="H233" s="7" t="s">
        <v>430</v>
      </c>
      <c r="I233" s="7" t="s">
        <v>426</v>
      </c>
      <c r="K233" s="23" t="s">
        <v>196</v>
      </c>
      <c r="L233" s="7" t="s">
        <v>2991</v>
      </c>
      <c r="M233" s="15" t="s">
        <v>207</v>
      </c>
      <c r="N233" s="1315"/>
      <c r="O233" s="1315"/>
      <c r="P233" s="1332"/>
      <c r="Q233" s="389"/>
      <c r="R233" s="389"/>
    </row>
    <row r="234" spans="4:18" ht="14.25" customHeight="1">
      <c r="D234" s="15"/>
      <c r="E234" s="11" t="s">
        <v>182</v>
      </c>
      <c r="F234" s="11" t="s">
        <v>1604</v>
      </c>
      <c r="G234" s="7" t="s">
        <v>3340</v>
      </c>
      <c r="H234" s="7" t="s">
        <v>430</v>
      </c>
      <c r="I234" s="7" t="s">
        <v>433</v>
      </c>
      <c r="K234" s="23" t="s">
        <v>196</v>
      </c>
      <c r="L234" s="7" t="s">
        <v>2991</v>
      </c>
      <c r="M234" s="15" t="s">
        <v>207</v>
      </c>
      <c r="N234" s="1315"/>
      <c r="O234" s="1315"/>
      <c r="P234" s="1332"/>
      <c r="Q234" s="389"/>
      <c r="R234" s="389"/>
    </row>
    <row r="235" spans="4:18" ht="14.25" customHeight="1">
      <c r="D235" s="15"/>
      <c r="E235" s="11" t="s">
        <v>182</v>
      </c>
      <c r="F235" s="11" t="s">
        <v>1604</v>
      </c>
      <c r="G235" s="7" t="s">
        <v>3340</v>
      </c>
      <c r="H235" s="7" t="s">
        <v>430</v>
      </c>
      <c r="I235" s="7" t="s">
        <v>439</v>
      </c>
      <c r="K235" s="23" t="s">
        <v>196</v>
      </c>
      <c r="L235" s="7" t="s">
        <v>2991</v>
      </c>
      <c r="M235" s="15" t="s">
        <v>207</v>
      </c>
      <c r="N235" s="1315"/>
      <c r="O235" s="1315"/>
      <c r="P235" s="1332"/>
      <c r="Q235" s="389"/>
      <c r="R235" s="389"/>
    </row>
    <row r="236" spans="4:18" ht="14.25" customHeight="1">
      <c r="E236" s="11" t="s">
        <v>182</v>
      </c>
      <c r="F236" s="11" t="s">
        <v>1604</v>
      </c>
      <c r="G236" s="7" t="s">
        <v>3340</v>
      </c>
      <c r="H236" s="7" t="s">
        <v>430</v>
      </c>
      <c r="I236" s="11" t="s">
        <v>446</v>
      </c>
      <c r="K236" s="23" t="s">
        <v>196</v>
      </c>
      <c r="L236" s="7" t="s">
        <v>2991</v>
      </c>
      <c r="M236" s="11" t="s">
        <v>207</v>
      </c>
      <c r="N236" s="1315"/>
      <c r="O236" s="1315"/>
      <c r="P236" s="1332"/>
      <c r="Q236" s="389"/>
      <c r="R236" s="389"/>
    </row>
    <row r="237" spans="4:18" ht="14.25" customHeight="1">
      <c r="E237" s="11" t="s">
        <v>182</v>
      </c>
      <c r="F237" s="11" t="s">
        <v>1604</v>
      </c>
      <c r="G237" s="7" t="s">
        <v>3340</v>
      </c>
      <c r="H237" s="7" t="s">
        <v>430</v>
      </c>
      <c r="I237" s="11" t="s">
        <v>452</v>
      </c>
      <c r="K237" s="23" t="s">
        <v>196</v>
      </c>
      <c r="L237" s="7" t="s">
        <v>2991</v>
      </c>
      <c r="M237" s="11" t="s">
        <v>207</v>
      </c>
      <c r="N237" s="1315"/>
      <c r="O237" s="1315"/>
      <c r="P237" s="1332"/>
      <c r="Q237" s="389"/>
      <c r="R237" s="389"/>
    </row>
    <row r="238" spans="4:18" s="12" customFormat="1" ht="14.25" customHeight="1">
      <c r="E238" s="11" t="s">
        <v>182</v>
      </c>
      <c r="F238" s="11" t="s">
        <v>1604</v>
      </c>
      <c r="G238" s="7" t="s">
        <v>3340</v>
      </c>
      <c r="H238" s="7" t="s">
        <v>430</v>
      </c>
      <c r="I238" s="7" t="s">
        <v>456</v>
      </c>
      <c r="J238" s="11"/>
      <c r="K238" s="23" t="s">
        <v>196</v>
      </c>
      <c r="L238" s="7" t="s">
        <v>2991</v>
      </c>
      <c r="M238" s="15" t="s">
        <v>207</v>
      </c>
      <c r="N238" s="1315"/>
      <c r="O238" s="1315"/>
      <c r="P238" s="1332"/>
      <c r="Q238" s="389"/>
      <c r="R238" s="389"/>
    </row>
    <row r="239" spans="4:18" ht="14.25" customHeight="1">
      <c r="D239" s="20"/>
      <c r="E239" s="11" t="s">
        <v>182</v>
      </c>
      <c r="F239" s="11" t="s">
        <v>1604</v>
      </c>
      <c r="G239" s="7" t="s">
        <v>3340</v>
      </c>
      <c r="H239" s="7" t="s">
        <v>430</v>
      </c>
      <c r="I239" s="7" t="s">
        <v>460</v>
      </c>
      <c r="K239" s="23" t="s">
        <v>196</v>
      </c>
      <c r="L239" s="7" t="s">
        <v>2991</v>
      </c>
      <c r="M239" s="7" t="s">
        <v>207</v>
      </c>
      <c r="N239" s="1315"/>
      <c r="O239" s="1315"/>
      <c r="P239" s="1332"/>
      <c r="Q239" s="389"/>
      <c r="R239" s="389"/>
    </row>
    <row r="240" spans="4:18" ht="14.25" customHeight="1">
      <c r="D240" s="20"/>
      <c r="E240" s="11" t="s">
        <v>182</v>
      </c>
      <c r="F240" s="11" t="s">
        <v>1604</v>
      </c>
      <c r="G240" s="7" t="s">
        <v>3340</v>
      </c>
      <c r="H240" s="7" t="s">
        <v>430</v>
      </c>
      <c r="I240" s="7" t="s">
        <v>1605</v>
      </c>
      <c r="K240" s="23" t="s">
        <v>196</v>
      </c>
      <c r="L240" s="7" t="s">
        <v>2991</v>
      </c>
      <c r="M240" s="7" t="s">
        <v>207</v>
      </c>
      <c r="N240" s="1315"/>
      <c r="O240" s="1315"/>
      <c r="P240" s="1332"/>
      <c r="Q240" s="389"/>
      <c r="R240" s="389"/>
    </row>
    <row r="241" spans="5:18" s="12" customFormat="1" ht="14.25" customHeight="1">
      <c r="E241" s="11"/>
      <c r="F241" s="11"/>
      <c r="G241" s="7"/>
      <c r="H241" s="7"/>
      <c r="I241" s="31" t="s">
        <v>3345</v>
      </c>
      <c r="J241" s="15"/>
      <c r="K241" s="15"/>
      <c r="L241" s="15"/>
      <c r="M241" s="15"/>
      <c r="N241" s="488">
        <f>SUM(N232:N240)</f>
        <v>0</v>
      </c>
      <c r="O241" s="488">
        <f t="shared" ref="O241:R241" si="36">SUM(O232:O240)</f>
        <v>0</v>
      </c>
      <c r="P241" s="488">
        <f t="shared" si="36"/>
        <v>0</v>
      </c>
      <c r="Q241" s="488">
        <f t="shared" si="36"/>
        <v>0</v>
      </c>
      <c r="R241" s="488">
        <f t="shared" si="36"/>
        <v>0</v>
      </c>
    </row>
    <row r="242" spans="5:18" s="12" customFormat="1" ht="14.25" customHeight="1">
      <c r="E242" s="11"/>
      <c r="F242" s="11"/>
      <c r="G242" s="7"/>
      <c r="H242" s="7"/>
      <c r="I242" s="31" t="s">
        <v>3346</v>
      </c>
      <c r="J242" s="15"/>
      <c r="K242" s="15"/>
      <c r="L242" s="15"/>
      <c r="M242" s="15"/>
      <c r="N242" s="488">
        <f>N241-N231</f>
        <v>0</v>
      </c>
      <c r="O242" s="488">
        <f t="shared" ref="O242:R242" si="37">O241-O231</f>
        <v>0</v>
      </c>
      <c r="P242" s="488">
        <f t="shared" si="37"/>
        <v>0</v>
      </c>
      <c r="Q242" s="488">
        <f t="shared" si="37"/>
        <v>0</v>
      </c>
      <c r="R242" s="488">
        <f t="shared" si="37"/>
        <v>0</v>
      </c>
    </row>
    <row r="244" spans="5:18">
      <c r="I244" s="29" t="s">
        <v>3342</v>
      </c>
      <c r="M244" s="456" t="s">
        <v>207</v>
      </c>
      <c r="N244" s="936"/>
      <c r="O244" s="389"/>
      <c r="P244" s="389"/>
      <c r="Q244" s="488"/>
      <c r="R244" s="488"/>
    </row>
    <row r="245" spans="5:18">
      <c r="I245" s="739" t="s">
        <v>3343</v>
      </c>
      <c r="M245" s="456" t="s">
        <v>207</v>
      </c>
      <c r="N245" s="389"/>
      <c r="O245" s="389"/>
      <c r="P245" s="389"/>
      <c r="Q245" s="389"/>
      <c r="R245" s="389"/>
    </row>
    <row r="246" spans="5:18">
      <c r="I246" s="29" t="s">
        <v>3344</v>
      </c>
      <c r="M246" s="456" t="s">
        <v>207</v>
      </c>
      <c r="N246" s="488">
        <f>SUM(N244:N245)</f>
        <v>0</v>
      </c>
      <c r="O246" s="488">
        <f t="shared" ref="O246:R246" si="38">SUM(O244:O245)</f>
        <v>0</v>
      </c>
      <c r="P246" s="488">
        <f t="shared" si="38"/>
        <v>0</v>
      </c>
      <c r="Q246" s="488">
        <f t="shared" si="38"/>
        <v>0</v>
      </c>
      <c r="R246" s="488">
        <f t="shared" si="38"/>
        <v>0</v>
      </c>
    </row>
    <row r="247" spans="5:18" ht="14.25" customHeight="1">
      <c r="E247" s="11" t="s">
        <v>182</v>
      </c>
      <c r="F247" s="11" t="s">
        <v>1604</v>
      </c>
      <c r="G247" s="7" t="s">
        <v>3340</v>
      </c>
      <c r="H247" s="7" t="s">
        <v>437</v>
      </c>
      <c r="I247" s="7" t="s">
        <v>418</v>
      </c>
      <c r="K247" s="23" t="s">
        <v>196</v>
      </c>
      <c r="L247" s="7" t="s">
        <v>2991</v>
      </c>
      <c r="M247" s="15" t="s">
        <v>207</v>
      </c>
      <c r="N247" s="389"/>
      <c r="O247" s="389"/>
      <c r="P247" s="389"/>
      <c r="Q247" s="389"/>
      <c r="R247" s="389"/>
    </row>
    <row r="248" spans="5:18" ht="14.25" customHeight="1">
      <c r="E248" s="11" t="s">
        <v>182</v>
      </c>
      <c r="F248" s="11" t="s">
        <v>1604</v>
      </c>
      <c r="G248" s="7" t="s">
        <v>3340</v>
      </c>
      <c r="H248" s="7" t="s">
        <v>437</v>
      </c>
      <c r="I248" s="7" t="s">
        <v>426</v>
      </c>
      <c r="K248" s="23" t="s">
        <v>196</v>
      </c>
      <c r="L248" s="7" t="s">
        <v>2991</v>
      </c>
      <c r="M248" s="15" t="s">
        <v>207</v>
      </c>
      <c r="N248" s="389"/>
      <c r="O248" s="389"/>
      <c r="P248" s="389"/>
      <c r="Q248" s="389"/>
      <c r="R248" s="389"/>
    </row>
    <row r="249" spans="5:18" ht="14.25" customHeight="1">
      <c r="E249" s="11" t="s">
        <v>182</v>
      </c>
      <c r="F249" s="11" t="s">
        <v>1604</v>
      </c>
      <c r="G249" s="7" t="s">
        <v>3340</v>
      </c>
      <c r="H249" s="7" t="s">
        <v>437</v>
      </c>
      <c r="I249" s="7" t="s">
        <v>433</v>
      </c>
      <c r="K249" s="23" t="s">
        <v>196</v>
      </c>
      <c r="L249" s="7" t="s">
        <v>2991</v>
      </c>
      <c r="M249" s="15" t="s">
        <v>207</v>
      </c>
      <c r="N249" s="389"/>
      <c r="O249" s="389"/>
      <c r="P249" s="389"/>
      <c r="Q249" s="389"/>
      <c r="R249" s="389"/>
    </row>
    <row r="250" spans="5:18" ht="14.25" customHeight="1">
      <c r="E250" s="11" t="s">
        <v>182</v>
      </c>
      <c r="F250" s="11" t="s">
        <v>1604</v>
      </c>
      <c r="G250" s="7" t="s">
        <v>3340</v>
      </c>
      <c r="H250" s="7" t="s">
        <v>437</v>
      </c>
      <c r="I250" s="7" t="s">
        <v>439</v>
      </c>
      <c r="K250" s="23" t="s">
        <v>196</v>
      </c>
      <c r="L250" s="7" t="s">
        <v>2991</v>
      </c>
      <c r="M250" s="15" t="s">
        <v>207</v>
      </c>
      <c r="N250" s="389"/>
      <c r="O250" s="389"/>
      <c r="P250" s="389"/>
      <c r="Q250" s="389"/>
      <c r="R250" s="389"/>
    </row>
    <row r="251" spans="5:18" ht="14.25" customHeight="1">
      <c r="E251" s="11" t="s">
        <v>182</v>
      </c>
      <c r="F251" s="11" t="s">
        <v>1604</v>
      </c>
      <c r="G251" s="7" t="s">
        <v>3340</v>
      </c>
      <c r="H251" s="7" t="s">
        <v>437</v>
      </c>
      <c r="I251" s="11" t="s">
        <v>446</v>
      </c>
      <c r="K251" s="23" t="s">
        <v>196</v>
      </c>
      <c r="L251" s="7" t="s">
        <v>2991</v>
      </c>
      <c r="M251" s="11" t="s">
        <v>207</v>
      </c>
      <c r="N251" s="389"/>
      <c r="O251" s="389"/>
      <c r="P251" s="389"/>
      <c r="Q251" s="389"/>
      <c r="R251" s="389"/>
    </row>
    <row r="252" spans="5:18" ht="14.25" customHeight="1">
      <c r="E252" s="11" t="s">
        <v>182</v>
      </c>
      <c r="F252" s="11" t="s">
        <v>1604</v>
      </c>
      <c r="G252" s="7" t="s">
        <v>3340</v>
      </c>
      <c r="H252" s="7" t="s">
        <v>437</v>
      </c>
      <c r="I252" s="11" t="s">
        <v>452</v>
      </c>
      <c r="K252" s="23" t="s">
        <v>196</v>
      </c>
      <c r="L252" s="7" t="s">
        <v>2991</v>
      </c>
      <c r="M252" s="11" t="s">
        <v>207</v>
      </c>
      <c r="N252" s="389"/>
      <c r="O252" s="389"/>
      <c r="P252" s="389"/>
      <c r="Q252" s="389"/>
      <c r="R252" s="389"/>
    </row>
    <row r="253" spans="5:18" s="12" customFormat="1" ht="14.25" customHeight="1">
      <c r="E253" s="11" t="s">
        <v>182</v>
      </c>
      <c r="F253" s="11" t="s">
        <v>1604</v>
      </c>
      <c r="G253" s="7" t="s">
        <v>3340</v>
      </c>
      <c r="H253" s="7" t="s">
        <v>437</v>
      </c>
      <c r="I253" s="7" t="s">
        <v>456</v>
      </c>
      <c r="J253" s="11"/>
      <c r="K253" s="23" t="s">
        <v>196</v>
      </c>
      <c r="L253" s="7" t="s">
        <v>2991</v>
      </c>
      <c r="M253" s="15" t="s">
        <v>207</v>
      </c>
      <c r="N253" s="389"/>
      <c r="O253" s="389"/>
      <c r="P253" s="389"/>
      <c r="Q253" s="389"/>
      <c r="R253" s="389"/>
    </row>
    <row r="254" spans="5:18" ht="14.25" customHeight="1">
      <c r="E254" s="11" t="s">
        <v>182</v>
      </c>
      <c r="F254" s="11" t="s">
        <v>1604</v>
      </c>
      <c r="G254" s="7" t="s">
        <v>3340</v>
      </c>
      <c r="H254" s="7" t="s">
        <v>437</v>
      </c>
      <c r="I254" s="7" t="s">
        <v>460</v>
      </c>
      <c r="K254" s="23" t="s">
        <v>196</v>
      </c>
      <c r="L254" s="7" t="s">
        <v>2991</v>
      </c>
      <c r="M254" s="7" t="s">
        <v>207</v>
      </c>
      <c r="N254" s="389"/>
      <c r="O254" s="389"/>
      <c r="P254" s="389"/>
      <c r="Q254" s="389"/>
      <c r="R254" s="389"/>
    </row>
    <row r="255" spans="5:18" ht="14.25" customHeight="1">
      <c r="E255" s="11" t="s">
        <v>182</v>
      </c>
      <c r="F255" s="11" t="s">
        <v>1604</v>
      </c>
      <c r="G255" s="7" t="s">
        <v>3340</v>
      </c>
      <c r="H255" s="7" t="s">
        <v>437</v>
      </c>
      <c r="I255" s="7" t="s">
        <v>1605</v>
      </c>
      <c r="K255" s="23" t="s">
        <v>196</v>
      </c>
      <c r="L255" s="7" t="s">
        <v>2991</v>
      </c>
      <c r="M255" s="7" t="s">
        <v>207</v>
      </c>
      <c r="N255" s="389"/>
      <c r="O255" s="389"/>
      <c r="P255" s="389"/>
      <c r="Q255" s="389"/>
      <c r="R255" s="389"/>
    </row>
    <row r="256" spans="5:18" s="12" customFormat="1" ht="14.25" customHeight="1">
      <c r="E256" s="11"/>
      <c r="F256" s="11"/>
      <c r="G256" s="7"/>
      <c r="H256" s="7"/>
      <c r="I256" s="31" t="s">
        <v>3345</v>
      </c>
      <c r="J256" s="15"/>
      <c r="K256" s="15"/>
      <c r="L256" s="15"/>
      <c r="M256" s="15"/>
      <c r="N256" s="488">
        <f>SUM(N247:N255)</f>
        <v>0</v>
      </c>
      <c r="O256" s="488">
        <f t="shared" ref="O256:R256" si="39">SUM(O247:O255)</f>
        <v>0</v>
      </c>
      <c r="P256" s="488">
        <f t="shared" si="39"/>
        <v>0</v>
      </c>
      <c r="Q256" s="488">
        <f t="shared" si="39"/>
        <v>0</v>
      </c>
      <c r="R256" s="488">
        <f t="shared" si="39"/>
        <v>0</v>
      </c>
    </row>
    <row r="257" spans="2:18" s="12" customFormat="1" ht="14.25" customHeight="1">
      <c r="D257" s="15"/>
      <c r="E257" s="11"/>
      <c r="F257" s="11"/>
      <c r="G257" s="7"/>
      <c r="H257" s="7"/>
      <c r="I257" s="31" t="s">
        <v>3346</v>
      </c>
      <c r="J257" s="15"/>
      <c r="K257" s="15"/>
      <c r="L257" s="15"/>
      <c r="M257" s="15"/>
      <c r="N257" s="488">
        <f>N256-N246</f>
        <v>0</v>
      </c>
      <c r="O257" s="488">
        <f t="shared" ref="O257:R257" si="40">O256-O246</f>
        <v>0</v>
      </c>
      <c r="P257" s="488">
        <f t="shared" si="40"/>
        <v>0</v>
      </c>
      <c r="Q257" s="488">
        <f t="shared" si="40"/>
        <v>0</v>
      </c>
      <c r="R257" s="488">
        <f t="shared" si="40"/>
        <v>0</v>
      </c>
    </row>
    <row r="259" spans="2:18" ht="18">
      <c r="B259" s="28" t="s">
        <v>3348</v>
      </c>
      <c r="C259" s="27"/>
      <c r="D259" s="27"/>
      <c r="E259" s="27"/>
      <c r="F259" s="27"/>
      <c r="G259" s="27"/>
      <c r="H259" s="27"/>
      <c r="I259" s="27"/>
      <c r="J259" s="27"/>
      <c r="K259" s="27"/>
      <c r="L259" s="27"/>
      <c r="M259" s="27"/>
      <c r="N259" s="27"/>
      <c r="O259" s="27"/>
      <c r="P259" s="27"/>
      <c r="Q259" s="27"/>
      <c r="R259" s="27"/>
    </row>
    <row r="261" spans="2:18">
      <c r="B261" s="12"/>
      <c r="C261" s="34" t="s">
        <v>3349</v>
      </c>
      <c r="D261" s="34"/>
      <c r="E261" s="33"/>
      <c r="F261" s="33"/>
      <c r="G261" s="33"/>
      <c r="H261" s="33"/>
      <c r="I261" s="33"/>
      <c r="J261" s="33"/>
      <c r="K261" s="33"/>
      <c r="L261" s="33"/>
      <c r="M261" s="33"/>
      <c r="N261" s="33"/>
      <c r="O261" s="33"/>
      <c r="P261" s="33"/>
      <c r="Q261" s="33"/>
      <c r="R261" s="33"/>
    </row>
    <row r="263" spans="2:18">
      <c r="D263" s="15"/>
      <c r="I263" s="29" t="s">
        <v>3342</v>
      </c>
      <c r="M263" s="456" t="s">
        <v>207</v>
      </c>
      <c r="N263" s="1331"/>
      <c r="O263" s="1333"/>
      <c r="P263" s="1315"/>
      <c r="Q263" s="488"/>
      <c r="R263" s="488"/>
    </row>
    <row r="264" spans="2:18">
      <c r="D264" s="15"/>
      <c r="I264" s="739" t="s">
        <v>3343</v>
      </c>
      <c r="M264" s="456" t="s">
        <v>207</v>
      </c>
      <c r="N264" s="1333"/>
      <c r="O264" s="1333"/>
      <c r="P264" s="1315"/>
      <c r="Q264" s="389"/>
      <c r="R264" s="389"/>
    </row>
    <row r="265" spans="2:18">
      <c r="D265" s="15"/>
      <c r="I265" s="29" t="s">
        <v>3344</v>
      </c>
      <c r="M265" s="456" t="s">
        <v>207</v>
      </c>
      <c r="N265" s="488">
        <f>SUM(N263:N264)</f>
        <v>0</v>
      </c>
      <c r="O265" s="488">
        <f t="shared" ref="O265:R265" si="41">SUM(O263:O264)</f>
        <v>0</v>
      </c>
      <c r="P265" s="488">
        <f t="shared" si="41"/>
        <v>0</v>
      </c>
      <c r="Q265" s="488">
        <f t="shared" si="41"/>
        <v>0</v>
      </c>
      <c r="R265" s="488">
        <f t="shared" si="41"/>
        <v>0</v>
      </c>
    </row>
    <row r="266" spans="2:18" ht="14.25" customHeight="1">
      <c r="D266" s="15"/>
      <c r="E266" s="11" t="s">
        <v>182</v>
      </c>
      <c r="F266" s="11" t="s">
        <v>1604</v>
      </c>
      <c r="G266" s="7" t="s">
        <v>2630</v>
      </c>
      <c r="H266" s="7"/>
      <c r="I266" s="7" t="s">
        <v>418</v>
      </c>
      <c r="K266" s="23" t="s">
        <v>196</v>
      </c>
      <c r="L266" s="7" t="s">
        <v>2991</v>
      </c>
      <c r="M266" s="15" t="s">
        <v>207</v>
      </c>
      <c r="N266" s="1315"/>
      <c r="O266" s="1315"/>
      <c r="P266" s="1315"/>
      <c r="Q266" s="389"/>
      <c r="R266" s="389"/>
    </row>
    <row r="267" spans="2:18" ht="14.25" customHeight="1">
      <c r="D267" s="15"/>
      <c r="E267" s="11" t="s">
        <v>182</v>
      </c>
      <c r="F267" s="11" t="s">
        <v>1604</v>
      </c>
      <c r="G267" s="7" t="s">
        <v>2630</v>
      </c>
      <c r="H267" s="7"/>
      <c r="I267" s="7" t="s">
        <v>426</v>
      </c>
      <c r="K267" s="23" t="s">
        <v>196</v>
      </c>
      <c r="L267" s="7" t="s">
        <v>2991</v>
      </c>
      <c r="M267" s="15" t="s">
        <v>207</v>
      </c>
      <c r="N267" s="1315"/>
      <c r="O267" s="1315"/>
      <c r="P267" s="1315"/>
      <c r="Q267" s="389"/>
      <c r="R267" s="389"/>
    </row>
    <row r="268" spans="2:18" ht="14.25" customHeight="1">
      <c r="D268" s="15"/>
      <c r="E268" s="11" t="s">
        <v>182</v>
      </c>
      <c r="F268" s="11" t="s">
        <v>1604</v>
      </c>
      <c r="G268" s="7" t="s">
        <v>2630</v>
      </c>
      <c r="H268" s="7"/>
      <c r="I268" s="7" t="s">
        <v>433</v>
      </c>
      <c r="K268" s="23" t="s">
        <v>196</v>
      </c>
      <c r="L268" s="7" t="s">
        <v>2991</v>
      </c>
      <c r="M268" s="15" t="s">
        <v>207</v>
      </c>
      <c r="N268" s="1315"/>
      <c r="O268" s="1315"/>
      <c r="P268" s="1315"/>
      <c r="Q268" s="389"/>
      <c r="R268" s="389"/>
    </row>
    <row r="269" spans="2:18" ht="14.25" customHeight="1">
      <c r="D269" s="15"/>
      <c r="E269" s="11" t="s">
        <v>182</v>
      </c>
      <c r="F269" s="11" t="s">
        <v>1604</v>
      </c>
      <c r="G269" s="7" t="s">
        <v>2630</v>
      </c>
      <c r="H269" s="7"/>
      <c r="I269" s="7" t="s">
        <v>439</v>
      </c>
      <c r="K269" s="23" t="s">
        <v>196</v>
      </c>
      <c r="L269" s="7" t="s">
        <v>2991</v>
      </c>
      <c r="M269" s="15" t="s">
        <v>207</v>
      </c>
      <c r="N269" s="1315"/>
      <c r="O269" s="1315"/>
      <c r="P269" s="1315"/>
      <c r="Q269" s="389"/>
      <c r="R269" s="389"/>
    </row>
    <row r="270" spans="2:18" ht="14.25" customHeight="1">
      <c r="E270" s="11" t="s">
        <v>182</v>
      </c>
      <c r="F270" s="11" t="s">
        <v>1604</v>
      </c>
      <c r="G270" s="7" t="s">
        <v>2630</v>
      </c>
      <c r="H270" s="7"/>
      <c r="I270" s="11" t="s">
        <v>446</v>
      </c>
      <c r="K270" s="23" t="s">
        <v>196</v>
      </c>
      <c r="L270" s="7" t="s">
        <v>2991</v>
      </c>
      <c r="M270" s="11" t="s">
        <v>207</v>
      </c>
      <c r="N270" s="1315"/>
      <c r="O270" s="1315"/>
      <c r="P270" s="1315"/>
      <c r="Q270" s="389"/>
      <c r="R270" s="389"/>
    </row>
    <row r="271" spans="2:18" ht="14.25" customHeight="1">
      <c r="B271" s="75"/>
      <c r="E271" s="11" t="s">
        <v>182</v>
      </c>
      <c r="F271" s="11" t="s">
        <v>1604</v>
      </c>
      <c r="G271" s="7" t="s">
        <v>2630</v>
      </c>
      <c r="H271" s="7"/>
      <c r="I271" s="11" t="s">
        <v>452</v>
      </c>
      <c r="K271" s="23" t="s">
        <v>196</v>
      </c>
      <c r="L271" s="7" t="s">
        <v>2991</v>
      </c>
      <c r="M271" s="11" t="s">
        <v>207</v>
      </c>
      <c r="N271" s="1315"/>
      <c r="O271" s="1315"/>
      <c r="P271" s="1315"/>
      <c r="Q271" s="389"/>
      <c r="R271" s="389"/>
    </row>
    <row r="272" spans="2:18" s="12" customFormat="1" ht="14.25" customHeight="1">
      <c r="E272" s="11" t="s">
        <v>182</v>
      </c>
      <c r="F272" s="11" t="s">
        <v>1604</v>
      </c>
      <c r="G272" s="7" t="s">
        <v>2630</v>
      </c>
      <c r="H272" s="7"/>
      <c r="I272" s="7" t="s">
        <v>456</v>
      </c>
      <c r="J272" s="11"/>
      <c r="K272" s="23" t="s">
        <v>196</v>
      </c>
      <c r="L272" s="7" t="s">
        <v>2991</v>
      </c>
      <c r="M272" s="15" t="s">
        <v>207</v>
      </c>
      <c r="N272" s="1315"/>
      <c r="O272" s="1315"/>
      <c r="P272" s="1315"/>
      <c r="Q272" s="389"/>
      <c r="R272" s="389"/>
    </row>
    <row r="273" spans="3:18" ht="14.25" customHeight="1">
      <c r="D273" s="20"/>
      <c r="E273" s="11" t="s">
        <v>182</v>
      </c>
      <c r="F273" s="11" t="s">
        <v>1604</v>
      </c>
      <c r="G273" s="7" t="s">
        <v>2630</v>
      </c>
      <c r="H273" s="7"/>
      <c r="I273" s="7" t="s">
        <v>460</v>
      </c>
      <c r="K273" s="23" t="s">
        <v>196</v>
      </c>
      <c r="L273" s="7" t="s">
        <v>2991</v>
      </c>
      <c r="M273" s="7" t="s">
        <v>207</v>
      </c>
      <c r="N273" s="1315"/>
      <c r="O273" s="1315"/>
      <c r="P273" s="1315"/>
      <c r="Q273" s="389"/>
      <c r="R273" s="389"/>
    </row>
    <row r="274" spans="3:18" ht="14.25" customHeight="1">
      <c r="D274" s="20"/>
      <c r="E274" s="11" t="s">
        <v>182</v>
      </c>
      <c r="F274" s="11" t="s">
        <v>1604</v>
      </c>
      <c r="G274" s="7" t="s">
        <v>2630</v>
      </c>
      <c r="H274" s="7"/>
      <c r="I274" s="7" t="s">
        <v>1605</v>
      </c>
      <c r="K274" s="23" t="s">
        <v>196</v>
      </c>
      <c r="L274" s="7" t="s">
        <v>2991</v>
      </c>
      <c r="M274" s="7" t="s">
        <v>207</v>
      </c>
      <c r="N274" s="1315"/>
      <c r="O274" s="1315"/>
      <c r="P274" s="1315"/>
      <c r="Q274" s="389"/>
      <c r="R274" s="389"/>
    </row>
    <row r="275" spans="3:18" s="12" customFormat="1" ht="14.25" customHeight="1">
      <c r="D275" s="15"/>
      <c r="E275" s="11"/>
      <c r="F275" s="11"/>
      <c r="G275" s="7"/>
      <c r="H275" s="7"/>
      <c r="I275" s="31" t="s">
        <v>3345</v>
      </c>
      <c r="J275" s="15"/>
      <c r="K275" s="15"/>
      <c r="L275" s="15"/>
      <c r="M275" s="15"/>
      <c r="N275" s="488">
        <f>SUM(N266:N274)</f>
        <v>0</v>
      </c>
      <c r="O275" s="488">
        <f t="shared" ref="O275:R275" si="42">SUM(O266:O274)</f>
        <v>0</v>
      </c>
      <c r="P275" s="488">
        <f t="shared" si="42"/>
        <v>0</v>
      </c>
      <c r="Q275" s="488">
        <f t="shared" si="42"/>
        <v>0</v>
      </c>
      <c r="R275" s="488">
        <f t="shared" si="42"/>
        <v>0</v>
      </c>
    </row>
    <row r="276" spans="3:18" s="12" customFormat="1" ht="14.25" customHeight="1">
      <c r="D276" s="15"/>
      <c r="E276" s="11"/>
      <c r="F276" s="11"/>
      <c r="G276" s="7"/>
      <c r="H276" s="7"/>
      <c r="I276" s="31" t="s">
        <v>3346</v>
      </c>
      <c r="J276" s="15"/>
      <c r="K276" s="15"/>
      <c r="L276" s="15"/>
      <c r="M276" s="15"/>
      <c r="N276" s="488">
        <f>N275-N265</f>
        <v>0</v>
      </c>
      <c r="O276" s="488">
        <f t="shared" ref="O276:R276" si="43">O275-O265</f>
        <v>0</v>
      </c>
      <c r="P276" s="488">
        <f t="shared" si="43"/>
        <v>0</v>
      </c>
      <c r="Q276" s="488">
        <f t="shared" si="43"/>
        <v>0</v>
      </c>
      <c r="R276" s="488">
        <f t="shared" si="43"/>
        <v>0</v>
      </c>
    </row>
    <row r="278" spans="3:18">
      <c r="C278" s="34" t="s">
        <v>3350</v>
      </c>
      <c r="D278" s="34"/>
      <c r="E278" s="33"/>
      <c r="F278" s="33"/>
      <c r="G278" s="33"/>
      <c r="H278" s="33"/>
      <c r="I278" s="33"/>
      <c r="J278" s="33"/>
      <c r="K278" s="33"/>
      <c r="L278" s="33"/>
      <c r="M278" s="33"/>
      <c r="N278" s="33"/>
      <c r="O278" s="33"/>
      <c r="P278" s="33"/>
      <c r="Q278" s="33"/>
      <c r="R278" s="33"/>
    </row>
    <row r="280" spans="3:18">
      <c r="D280" s="15"/>
      <c r="I280" s="29" t="s">
        <v>3342</v>
      </c>
      <c r="M280" s="456" t="s">
        <v>207</v>
      </c>
      <c r="N280" s="1331"/>
      <c r="O280" s="1333"/>
      <c r="P280" s="1315"/>
      <c r="Q280" s="488"/>
      <c r="R280" s="488"/>
    </row>
    <row r="281" spans="3:18">
      <c r="D281" s="15"/>
      <c r="I281" s="739" t="s">
        <v>3343</v>
      </c>
      <c r="M281" s="456" t="s">
        <v>207</v>
      </c>
      <c r="N281" s="1333"/>
      <c r="O281" s="1333"/>
      <c r="P281" s="1315"/>
      <c r="Q281" s="389"/>
      <c r="R281" s="389"/>
    </row>
    <row r="282" spans="3:18">
      <c r="D282" s="15"/>
      <c r="I282" s="29" t="s">
        <v>3344</v>
      </c>
      <c r="M282" s="456" t="s">
        <v>207</v>
      </c>
      <c r="N282" s="488">
        <f>SUM(N280:N281)</f>
        <v>0</v>
      </c>
      <c r="O282" s="488">
        <f t="shared" ref="O282:R282" si="44">SUM(O280:O281)</f>
        <v>0</v>
      </c>
      <c r="P282" s="488">
        <f t="shared" si="44"/>
        <v>0</v>
      </c>
      <c r="Q282" s="488">
        <f t="shared" si="44"/>
        <v>0</v>
      </c>
      <c r="R282" s="488">
        <f t="shared" si="44"/>
        <v>0</v>
      </c>
    </row>
    <row r="283" spans="3:18" ht="13.5" customHeight="1">
      <c r="D283" s="15"/>
      <c r="E283" s="11" t="s">
        <v>182</v>
      </c>
      <c r="F283" s="11" t="s">
        <v>1604</v>
      </c>
      <c r="G283" s="7" t="s">
        <v>2630</v>
      </c>
      <c r="H283" s="7"/>
      <c r="I283" s="7" t="s">
        <v>418</v>
      </c>
      <c r="K283" s="23" t="s">
        <v>196</v>
      </c>
      <c r="L283" s="7" t="s">
        <v>2991</v>
      </c>
      <c r="M283" s="15" t="s">
        <v>207</v>
      </c>
      <c r="N283" s="1315"/>
      <c r="O283" s="1315"/>
      <c r="P283" s="1315"/>
      <c r="Q283" s="389"/>
      <c r="R283" s="389"/>
    </row>
    <row r="284" spans="3:18" ht="14.25" customHeight="1">
      <c r="D284" s="15"/>
      <c r="E284" s="11" t="s">
        <v>182</v>
      </c>
      <c r="F284" s="11" t="s">
        <v>1604</v>
      </c>
      <c r="G284" s="7" t="s">
        <v>2630</v>
      </c>
      <c r="H284" s="7"/>
      <c r="I284" s="7" t="s">
        <v>426</v>
      </c>
      <c r="K284" s="23" t="s">
        <v>196</v>
      </c>
      <c r="L284" s="7" t="s">
        <v>2991</v>
      </c>
      <c r="M284" s="15" t="s">
        <v>207</v>
      </c>
      <c r="N284" s="1315"/>
      <c r="O284" s="1315"/>
      <c r="P284" s="1315"/>
      <c r="Q284" s="389"/>
      <c r="R284" s="389"/>
    </row>
    <row r="285" spans="3:18" ht="14.25" customHeight="1">
      <c r="D285" s="15"/>
      <c r="E285" s="11" t="s">
        <v>182</v>
      </c>
      <c r="F285" s="11" t="s">
        <v>1604</v>
      </c>
      <c r="G285" s="7" t="s">
        <v>2630</v>
      </c>
      <c r="H285" s="7"/>
      <c r="I285" s="7" t="s">
        <v>433</v>
      </c>
      <c r="K285" s="23" t="s">
        <v>196</v>
      </c>
      <c r="L285" s="7" t="s">
        <v>2991</v>
      </c>
      <c r="M285" s="15" t="s">
        <v>207</v>
      </c>
      <c r="N285" s="1315"/>
      <c r="O285" s="1315"/>
      <c r="P285" s="1315"/>
      <c r="Q285" s="389"/>
      <c r="R285" s="389"/>
    </row>
    <row r="286" spans="3:18" ht="14.25" customHeight="1">
      <c r="D286" s="15"/>
      <c r="E286" s="11" t="s">
        <v>182</v>
      </c>
      <c r="F286" s="11" t="s">
        <v>1604</v>
      </c>
      <c r="G286" s="7" t="s">
        <v>2630</v>
      </c>
      <c r="H286" s="7"/>
      <c r="I286" s="7" t="s">
        <v>439</v>
      </c>
      <c r="K286" s="23" t="s">
        <v>196</v>
      </c>
      <c r="L286" s="7" t="s">
        <v>2991</v>
      </c>
      <c r="M286" s="15" t="s">
        <v>207</v>
      </c>
      <c r="N286" s="1315"/>
      <c r="O286" s="1315"/>
      <c r="P286" s="1315"/>
      <c r="Q286" s="389"/>
      <c r="R286" s="389"/>
    </row>
    <row r="287" spans="3:18" ht="14.25" customHeight="1">
      <c r="E287" s="11" t="s">
        <v>182</v>
      </c>
      <c r="F287" s="11" t="s">
        <v>1604</v>
      </c>
      <c r="G287" s="7" t="s">
        <v>2630</v>
      </c>
      <c r="H287" s="7"/>
      <c r="I287" s="11" t="s">
        <v>446</v>
      </c>
      <c r="K287" s="23" t="s">
        <v>196</v>
      </c>
      <c r="L287" s="7" t="s">
        <v>2991</v>
      </c>
      <c r="M287" s="11" t="s">
        <v>207</v>
      </c>
      <c r="N287" s="1315"/>
      <c r="O287" s="1315"/>
      <c r="P287" s="1315"/>
      <c r="Q287" s="389"/>
      <c r="R287" s="389"/>
    </row>
    <row r="288" spans="3:18" ht="14.25" customHeight="1">
      <c r="E288" s="11" t="s">
        <v>182</v>
      </c>
      <c r="F288" s="11" t="s">
        <v>1604</v>
      </c>
      <c r="G288" s="7" t="s">
        <v>2630</v>
      </c>
      <c r="H288" s="7"/>
      <c r="I288" s="11" t="s">
        <v>452</v>
      </c>
      <c r="K288" s="23" t="s">
        <v>196</v>
      </c>
      <c r="L288" s="7" t="s">
        <v>2991</v>
      </c>
      <c r="M288" s="11" t="s">
        <v>207</v>
      </c>
      <c r="N288" s="1315"/>
      <c r="O288" s="1315"/>
      <c r="P288" s="1315"/>
      <c r="Q288" s="389"/>
      <c r="R288" s="389"/>
    </row>
    <row r="289" spans="2:18" s="12" customFormat="1" ht="14.25" customHeight="1">
      <c r="E289" s="11" t="s">
        <v>182</v>
      </c>
      <c r="F289" s="11" t="s">
        <v>1604</v>
      </c>
      <c r="G289" s="7" t="s">
        <v>2630</v>
      </c>
      <c r="H289" s="7"/>
      <c r="I289" s="7" t="s">
        <v>456</v>
      </c>
      <c r="J289" s="11"/>
      <c r="K289" s="23" t="s">
        <v>196</v>
      </c>
      <c r="L289" s="7" t="s">
        <v>2991</v>
      </c>
      <c r="M289" s="15" t="s">
        <v>207</v>
      </c>
      <c r="N289" s="1315"/>
      <c r="O289" s="1315"/>
      <c r="P289" s="1315"/>
      <c r="Q289" s="389"/>
      <c r="R289" s="389"/>
    </row>
    <row r="290" spans="2:18" ht="14.25" customHeight="1">
      <c r="D290" s="20"/>
      <c r="E290" s="11" t="s">
        <v>182</v>
      </c>
      <c r="F290" s="11" t="s">
        <v>1604</v>
      </c>
      <c r="G290" s="7" t="s">
        <v>2630</v>
      </c>
      <c r="H290" s="7"/>
      <c r="I290" s="7" t="s">
        <v>460</v>
      </c>
      <c r="K290" s="23" t="s">
        <v>196</v>
      </c>
      <c r="L290" s="7" t="s">
        <v>2991</v>
      </c>
      <c r="M290" s="7" t="s">
        <v>207</v>
      </c>
      <c r="N290" s="1315"/>
      <c r="O290" s="1315"/>
      <c r="P290" s="1315"/>
      <c r="Q290" s="389"/>
      <c r="R290" s="389"/>
    </row>
    <row r="291" spans="2:18" ht="12.75" customHeight="1">
      <c r="D291" s="20"/>
      <c r="E291" s="11" t="s">
        <v>182</v>
      </c>
      <c r="F291" s="11" t="s">
        <v>1604</v>
      </c>
      <c r="G291" s="7" t="s">
        <v>2630</v>
      </c>
      <c r="H291" s="7"/>
      <c r="I291" s="7" t="s">
        <v>1605</v>
      </c>
      <c r="K291" s="23" t="s">
        <v>196</v>
      </c>
      <c r="L291" s="7" t="s">
        <v>2991</v>
      </c>
      <c r="M291" s="7" t="s">
        <v>207</v>
      </c>
      <c r="N291" s="1315"/>
      <c r="O291" s="1315"/>
      <c r="P291" s="1315"/>
      <c r="Q291" s="389"/>
      <c r="R291" s="389"/>
    </row>
    <row r="292" spans="2:18" s="12" customFormat="1" ht="14.25" customHeight="1">
      <c r="D292" s="15"/>
      <c r="E292" s="11"/>
      <c r="F292" s="11"/>
      <c r="G292" s="7"/>
      <c r="H292" s="7"/>
      <c r="I292" s="31" t="s">
        <v>3345</v>
      </c>
      <c r="J292" s="15"/>
      <c r="K292" s="15"/>
      <c r="L292" s="15"/>
      <c r="M292" s="15"/>
      <c r="N292" s="488">
        <f>SUM(N283:N291)</f>
        <v>0</v>
      </c>
      <c r="O292" s="488">
        <f t="shared" ref="O292:R292" si="45">SUM(O283:O291)</f>
        <v>0</v>
      </c>
      <c r="P292" s="488">
        <f t="shared" si="45"/>
        <v>0</v>
      </c>
      <c r="Q292" s="488">
        <f t="shared" si="45"/>
        <v>0</v>
      </c>
      <c r="R292" s="488">
        <f t="shared" si="45"/>
        <v>0</v>
      </c>
    </row>
    <row r="293" spans="2:18" s="12" customFormat="1" ht="14.25" customHeight="1">
      <c r="D293" s="15"/>
      <c r="E293" s="11"/>
      <c r="F293" s="11"/>
      <c r="G293" s="7"/>
      <c r="H293" s="7"/>
      <c r="I293" s="31" t="s">
        <v>3346</v>
      </c>
      <c r="J293" s="15"/>
      <c r="K293" s="15"/>
      <c r="L293" s="15"/>
      <c r="M293" s="15"/>
      <c r="N293" s="488">
        <f>N292-N282</f>
        <v>0</v>
      </c>
      <c r="O293" s="488">
        <f t="shared" ref="O293:R293" si="46">O292-O282</f>
        <v>0</v>
      </c>
      <c r="P293" s="488">
        <f t="shared" si="46"/>
        <v>0</v>
      </c>
      <c r="Q293" s="488">
        <f t="shared" si="46"/>
        <v>0</v>
      </c>
      <c r="R293" s="488">
        <f t="shared" si="46"/>
        <v>0</v>
      </c>
    </row>
    <row r="295" spans="2:18" ht="18">
      <c r="B295" s="28" t="s">
        <v>3351</v>
      </c>
      <c r="C295" s="27"/>
      <c r="D295" s="27"/>
      <c r="E295" s="27"/>
      <c r="F295" s="27"/>
      <c r="G295" s="27"/>
      <c r="H295" s="27"/>
      <c r="I295" s="27"/>
      <c r="J295" s="27"/>
      <c r="K295" s="27"/>
      <c r="L295" s="27"/>
      <c r="M295" s="27"/>
      <c r="N295" s="27"/>
      <c r="O295" s="27"/>
      <c r="P295" s="27"/>
      <c r="Q295" s="27"/>
      <c r="R295" s="27"/>
    </row>
    <row r="297" spans="2:18" s="33" customFormat="1" ht="13.5" customHeight="1">
      <c r="B297" s="12"/>
      <c r="C297" s="12"/>
      <c r="D297" s="80" t="s">
        <v>3352</v>
      </c>
      <c r="E297" s="81"/>
      <c r="F297" s="81"/>
      <c r="G297" s="81"/>
      <c r="H297" s="81"/>
      <c r="I297" s="81"/>
      <c r="J297" s="81"/>
      <c r="K297" s="81"/>
      <c r="L297" s="81"/>
      <c r="M297" s="81"/>
      <c r="N297" s="81"/>
      <c r="O297" s="81"/>
      <c r="P297" s="81"/>
      <c r="Q297" s="81"/>
      <c r="R297" s="81"/>
    </row>
    <row r="299" spans="2:18">
      <c r="G299" s="29"/>
      <c r="I299" s="11" t="s">
        <v>3342</v>
      </c>
      <c r="M299" s="11" t="s">
        <v>1574</v>
      </c>
      <c r="N299" s="389"/>
      <c r="O299" s="389"/>
      <c r="P299" s="389"/>
      <c r="Q299" s="389"/>
      <c r="R299" s="389"/>
    </row>
    <row r="300" spans="2:18">
      <c r="G300" s="739"/>
      <c r="I300" s="739" t="s">
        <v>3343</v>
      </c>
      <c r="M300" s="11" t="s">
        <v>1574</v>
      </c>
      <c r="N300" s="389"/>
      <c r="O300" s="389"/>
      <c r="P300" s="389"/>
      <c r="Q300" s="389"/>
      <c r="R300" s="389"/>
    </row>
    <row r="301" spans="2:18" ht="14.25" customHeight="1">
      <c r="G301" s="29"/>
      <c r="I301" s="29" t="s">
        <v>3353</v>
      </c>
      <c r="M301" s="11" t="s">
        <v>1574</v>
      </c>
      <c r="N301" s="488">
        <f>SUM(N299:N300)</f>
        <v>0</v>
      </c>
      <c r="O301" s="488">
        <f t="shared" ref="O301:R301" si="47">SUM(O299:O300)</f>
        <v>0</v>
      </c>
      <c r="P301" s="488">
        <f t="shared" si="47"/>
        <v>0</v>
      </c>
      <c r="Q301" s="488">
        <f t="shared" si="47"/>
        <v>0</v>
      </c>
      <c r="R301" s="488">
        <f t="shared" si="47"/>
        <v>0</v>
      </c>
    </row>
    <row r="302" spans="2:18">
      <c r="G302" s="29"/>
      <c r="I302" s="739" t="s">
        <v>3354</v>
      </c>
      <c r="N302" s="389"/>
      <c r="O302" s="389"/>
      <c r="P302" s="389"/>
      <c r="Q302" s="389"/>
      <c r="R302" s="389"/>
    </row>
    <row r="303" spans="2:18">
      <c r="G303" s="29"/>
      <c r="I303" s="739" t="s">
        <v>245</v>
      </c>
      <c r="N303" s="389"/>
      <c r="O303" s="389"/>
      <c r="P303" s="389"/>
      <c r="Q303" s="389"/>
      <c r="R303" s="389"/>
    </row>
    <row r="304" spans="2:18">
      <c r="G304" s="703"/>
      <c r="I304" s="703" t="s">
        <v>3346</v>
      </c>
      <c r="M304" s="11" t="s">
        <v>1574</v>
      </c>
      <c r="N304" s="488">
        <f>SUM(N302:N303)</f>
        <v>0</v>
      </c>
      <c r="O304" s="488">
        <f t="shared" ref="O304:R304" si="48">SUM(O302:O303)</f>
        <v>0</v>
      </c>
      <c r="P304" s="488">
        <f t="shared" si="48"/>
        <v>0</v>
      </c>
      <c r="Q304" s="488">
        <f t="shared" si="48"/>
        <v>0</v>
      </c>
      <c r="R304" s="488">
        <f t="shared" si="48"/>
        <v>0</v>
      </c>
    </row>
    <row r="305" spans="4:18">
      <c r="G305" s="703"/>
      <c r="I305" s="703" t="s">
        <v>3355</v>
      </c>
      <c r="M305" s="11" t="s">
        <v>1574</v>
      </c>
      <c r="N305" s="488">
        <f>N301+N304</f>
        <v>0</v>
      </c>
      <c r="O305" s="488">
        <f t="shared" ref="O305:R305" si="49">O301+O304</f>
        <v>0</v>
      </c>
      <c r="P305" s="488">
        <f t="shared" si="49"/>
        <v>0</v>
      </c>
      <c r="Q305" s="488">
        <f t="shared" si="49"/>
        <v>0</v>
      </c>
      <c r="R305" s="488">
        <f t="shared" si="49"/>
        <v>0</v>
      </c>
    </row>
    <row r="306" spans="4:18">
      <c r="G306" s="29"/>
      <c r="I306" s="739" t="s">
        <v>3356</v>
      </c>
      <c r="N306" s="389"/>
      <c r="O306" s="389"/>
      <c r="P306" s="389"/>
      <c r="Q306" s="389"/>
      <c r="R306" s="389"/>
    </row>
    <row r="308" spans="4:18" s="33" customFormat="1" ht="13.5" customHeight="1">
      <c r="D308" s="80" t="s">
        <v>3357</v>
      </c>
      <c r="E308" s="81"/>
      <c r="F308" s="81"/>
      <c r="G308" s="81"/>
      <c r="H308" s="81"/>
      <c r="I308" s="81"/>
      <c r="J308" s="81"/>
      <c r="K308" s="81"/>
      <c r="L308" s="81"/>
      <c r="M308" s="81"/>
      <c r="N308" s="81"/>
      <c r="O308" s="81"/>
      <c r="P308" s="81"/>
      <c r="Q308" s="81"/>
      <c r="R308" s="81"/>
    </row>
    <row r="310" spans="4:18">
      <c r="G310" s="29"/>
      <c r="I310" s="11" t="s">
        <v>3342</v>
      </c>
      <c r="M310" s="11" t="s">
        <v>1574</v>
      </c>
      <c r="N310" s="389"/>
      <c r="O310" s="389"/>
      <c r="P310" s="389"/>
      <c r="Q310" s="389"/>
      <c r="R310" s="389"/>
    </row>
    <row r="311" spans="4:18">
      <c r="G311" s="739"/>
      <c r="I311" s="739" t="s">
        <v>3343</v>
      </c>
      <c r="M311" s="11" t="s">
        <v>1574</v>
      </c>
      <c r="N311" s="389"/>
      <c r="O311" s="389"/>
      <c r="P311" s="389"/>
      <c r="Q311" s="389"/>
      <c r="R311" s="389"/>
    </row>
    <row r="312" spans="4:18" ht="14.25" customHeight="1">
      <c r="G312" s="29"/>
      <c r="I312" s="29" t="s">
        <v>3353</v>
      </c>
      <c r="M312" s="11" t="s">
        <v>1574</v>
      </c>
      <c r="N312" s="488">
        <f>SUM(N310:N311)</f>
        <v>0</v>
      </c>
      <c r="O312" s="488">
        <f t="shared" ref="O312:R312" si="50">SUM(O310:O311)</f>
        <v>0</v>
      </c>
      <c r="P312" s="488">
        <f t="shared" si="50"/>
        <v>0</v>
      </c>
      <c r="Q312" s="488">
        <f t="shared" si="50"/>
        <v>0</v>
      </c>
      <c r="R312" s="488">
        <f t="shared" si="50"/>
        <v>0</v>
      </c>
    </row>
    <row r="313" spans="4:18">
      <c r="G313" s="29"/>
      <c r="I313" s="739" t="s">
        <v>3354</v>
      </c>
      <c r="N313" s="389"/>
      <c r="O313" s="389"/>
      <c r="P313" s="389"/>
      <c r="Q313" s="389"/>
      <c r="R313" s="389"/>
    </row>
    <row r="314" spans="4:18">
      <c r="G314" s="29"/>
      <c r="I314" s="739" t="s">
        <v>245</v>
      </c>
      <c r="N314" s="389"/>
      <c r="O314" s="389"/>
      <c r="P314" s="389"/>
      <c r="Q314" s="389"/>
      <c r="R314" s="389"/>
    </row>
    <row r="315" spans="4:18">
      <c r="G315" s="703"/>
      <c r="I315" s="703" t="s">
        <v>3346</v>
      </c>
      <c r="M315" s="11" t="s">
        <v>1574</v>
      </c>
      <c r="N315" s="488">
        <f>SUM(N313:N314)</f>
        <v>0</v>
      </c>
      <c r="O315" s="488">
        <f t="shared" ref="O315" si="51">SUM(O313:O314)</f>
        <v>0</v>
      </c>
      <c r="P315" s="488">
        <f t="shared" ref="P315" si="52">SUM(P313:P314)</f>
        <v>0</v>
      </c>
      <c r="Q315" s="488">
        <f t="shared" ref="Q315" si="53">SUM(Q313:Q314)</f>
        <v>0</v>
      </c>
      <c r="R315" s="488">
        <f t="shared" ref="R315" si="54">SUM(R313:R314)</f>
        <v>0</v>
      </c>
    </row>
    <row r="316" spans="4:18">
      <c r="G316" s="703"/>
      <c r="I316" s="703" t="s">
        <v>3355</v>
      </c>
      <c r="M316" s="11" t="s">
        <v>1574</v>
      </c>
      <c r="N316" s="488">
        <f>N312+N315</f>
        <v>0</v>
      </c>
      <c r="O316" s="488">
        <f t="shared" ref="O316" si="55">O312+O315</f>
        <v>0</v>
      </c>
      <c r="P316" s="488">
        <f t="shared" ref="P316" si="56">P312+P315</f>
        <v>0</v>
      </c>
      <c r="Q316" s="488">
        <f t="shared" ref="Q316" si="57">Q312+Q315</f>
        <v>0</v>
      </c>
      <c r="R316" s="488">
        <f t="shared" ref="R316" si="58">R312+R315</f>
        <v>0</v>
      </c>
    </row>
    <row r="317" spans="4:18">
      <c r="G317" s="29"/>
      <c r="I317" s="739" t="s">
        <v>3356</v>
      </c>
      <c r="N317" s="389"/>
      <c r="O317" s="389"/>
      <c r="P317" s="389"/>
      <c r="Q317" s="389"/>
      <c r="R317" s="389"/>
    </row>
    <row r="319" spans="4:18" s="33" customFormat="1" ht="13.5" customHeight="1">
      <c r="D319" s="80" t="s">
        <v>3358</v>
      </c>
      <c r="E319" s="81"/>
      <c r="F319" s="81"/>
      <c r="G319" s="81"/>
      <c r="H319" s="81"/>
      <c r="I319" s="81"/>
      <c r="J319" s="81"/>
      <c r="K319" s="81"/>
      <c r="L319" s="81"/>
      <c r="M319" s="81"/>
      <c r="N319" s="81"/>
      <c r="O319" s="81"/>
      <c r="P319" s="81"/>
      <c r="Q319" s="81"/>
      <c r="R319" s="81"/>
    </row>
    <row r="321" spans="4:18">
      <c r="G321" s="29"/>
      <c r="I321" s="11" t="s">
        <v>3342</v>
      </c>
      <c r="M321" s="11" t="s">
        <v>1574</v>
      </c>
      <c r="N321" s="389"/>
      <c r="O321" s="389"/>
      <c r="P321" s="389"/>
      <c r="Q321" s="389"/>
      <c r="R321" s="389"/>
    </row>
    <row r="322" spans="4:18">
      <c r="G322" s="739"/>
      <c r="I322" s="739" t="s">
        <v>3343</v>
      </c>
      <c r="M322" s="11" t="s">
        <v>1574</v>
      </c>
      <c r="N322" s="389"/>
      <c r="O322" s="389"/>
      <c r="P322" s="389"/>
      <c r="Q322" s="389"/>
      <c r="R322" s="389"/>
    </row>
    <row r="323" spans="4:18" ht="14.25" customHeight="1">
      <c r="G323" s="29"/>
      <c r="I323" s="29" t="s">
        <v>3353</v>
      </c>
      <c r="M323" s="11" t="s">
        <v>1574</v>
      </c>
      <c r="N323" s="488">
        <f>SUM(N321:N322)</f>
        <v>0</v>
      </c>
      <c r="O323" s="488">
        <f t="shared" ref="O323:R323" si="59">SUM(O321:O322)</f>
        <v>0</v>
      </c>
      <c r="P323" s="488">
        <f t="shared" si="59"/>
        <v>0</v>
      </c>
      <c r="Q323" s="488">
        <f t="shared" si="59"/>
        <v>0</v>
      </c>
      <c r="R323" s="488">
        <f t="shared" si="59"/>
        <v>0</v>
      </c>
    </row>
    <row r="324" spans="4:18">
      <c r="G324" s="29"/>
      <c r="I324" s="739" t="s">
        <v>3354</v>
      </c>
      <c r="N324" s="389"/>
      <c r="O324" s="389"/>
      <c r="P324" s="389"/>
      <c r="Q324" s="389"/>
      <c r="R324" s="389"/>
    </row>
    <row r="325" spans="4:18">
      <c r="G325" s="29"/>
      <c r="I325" s="739" t="s">
        <v>245</v>
      </c>
      <c r="N325" s="389"/>
      <c r="O325" s="389"/>
      <c r="P325" s="389"/>
      <c r="Q325" s="389"/>
      <c r="R325" s="389"/>
    </row>
    <row r="326" spans="4:18">
      <c r="G326" s="703"/>
      <c r="I326" s="703" t="s">
        <v>3346</v>
      </c>
      <c r="M326" s="11" t="s">
        <v>1574</v>
      </c>
      <c r="N326" s="488">
        <f>SUM(N324:N325)</f>
        <v>0</v>
      </c>
      <c r="O326" s="488">
        <f t="shared" ref="O326" si="60">SUM(O324:O325)</f>
        <v>0</v>
      </c>
      <c r="P326" s="488">
        <f t="shared" ref="P326" si="61">SUM(P324:P325)</f>
        <v>0</v>
      </c>
      <c r="Q326" s="488">
        <f t="shared" ref="Q326" si="62">SUM(Q324:Q325)</f>
        <v>0</v>
      </c>
      <c r="R326" s="488">
        <f t="shared" ref="R326" si="63">SUM(R324:R325)</f>
        <v>0</v>
      </c>
    </row>
    <row r="327" spans="4:18">
      <c r="G327" s="703"/>
      <c r="I327" s="703" t="s">
        <v>3355</v>
      </c>
      <c r="M327" s="11" t="s">
        <v>1574</v>
      </c>
      <c r="N327" s="488">
        <f>N323+N326</f>
        <v>0</v>
      </c>
      <c r="O327" s="488">
        <f t="shared" ref="O327" si="64">O323+O326</f>
        <v>0</v>
      </c>
      <c r="P327" s="488">
        <f t="shared" ref="P327" si="65">P323+P326</f>
        <v>0</v>
      </c>
      <c r="Q327" s="488">
        <f t="shared" ref="Q327" si="66">Q323+Q326</f>
        <v>0</v>
      </c>
      <c r="R327" s="488">
        <f t="shared" ref="R327" si="67">R323+R326</f>
        <v>0</v>
      </c>
    </row>
    <row r="328" spans="4:18">
      <c r="G328" s="29"/>
      <c r="I328" s="739" t="s">
        <v>3356</v>
      </c>
      <c r="N328" s="389"/>
      <c r="O328" s="389"/>
      <c r="P328" s="389"/>
      <c r="Q328" s="389"/>
      <c r="R328" s="389"/>
    </row>
    <row r="330" spans="4:18" s="33" customFormat="1" ht="13.5" customHeight="1">
      <c r="D330" s="80" t="s">
        <v>3359</v>
      </c>
      <c r="E330" s="81"/>
      <c r="F330" s="81"/>
      <c r="G330" s="81"/>
      <c r="H330" s="81"/>
      <c r="I330" s="81"/>
      <c r="J330" s="81"/>
      <c r="K330" s="81"/>
      <c r="L330" s="81"/>
      <c r="M330" s="81"/>
      <c r="N330" s="81"/>
      <c r="O330" s="81"/>
      <c r="P330" s="81"/>
      <c r="Q330" s="81"/>
      <c r="R330" s="81"/>
    </row>
    <row r="332" spans="4:18">
      <c r="G332" s="29"/>
      <c r="I332" s="11" t="s">
        <v>3342</v>
      </c>
      <c r="M332" s="11" t="s">
        <v>1574</v>
      </c>
      <c r="N332" s="389"/>
      <c r="O332" s="389"/>
      <c r="P332" s="389"/>
      <c r="Q332" s="389"/>
      <c r="R332" s="389"/>
    </row>
    <row r="333" spans="4:18">
      <c r="G333" s="739"/>
      <c r="I333" s="739" t="s">
        <v>3343</v>
      </c>
      <c r="M333" s="11" t="s">
        <v>1574</v>
      </c>
      <c r="N333" s="389"/>
      <c r="O333" s="389"/>
      <c r="P333" s="389"/>
      <c r="Q333" s="389"/>
      <c r="R333" s="389"/>
    </row>
    <row r="334" spans="4:18" ht="14.25" customHeight="1">
      <c r="G334" s="29"/>
      <c r="I334" s="29" t="s">
        <v>3353</v>
      </c>
      <c r="M334" s="11" t="s">
        <v>1574</v>
      </c>
      <c r="N334" s="488">
        <f>SUM(N332:N333)</f>
        <v>0</v>
      </c>
      <c r="O334" s="488">
        <f t="shared" ref="O334:R334" si="68">SUM(O332:O333)</f>
        <v>0</v>
      </c>
      <c r="P334" s="488">
        <f t="shared" si="68"/>
        <v>0</v>
      </c>
      <c r="Q334" s="488">
        <f t="shared" si="68"/>
        <v>0</v>
      </c>
      <c r="R334" s="488">
        <f t="shared" si="68"/>
        <v>0</v>
      </c>
    </row>
    <row r="335" spans="4:18">
      <c r="G335" s="29"/>
      <c r="I335" s="739" t="s">
        <v>3354</v>
      </c>
      <c r="N335" s="389"/>
      <c r="O335" s="389"/>
      <c r="P335" s="389"/>
      <c r="Q335" s="389"/>
      <c r="R335" s="389"/>
    </row>
    <row r="336" spans="4:18">
      <c r="G336" s="29"/>
      <c r="I336" s="739" t="s">
        <v>245</v>
      </c>
      <c r="N336" s="389"/>
      <c r="O336" s="389"/>
      <c r="P336" s="389"/>
      <c r="Q336" s="389"/>
      <c r="R336" s="389"/>
    </row>
    <row r="337" spans="2:18">
      <c r="G337" s="703"/>
      <c r="I337" s="703" t="s">
        <v>3346</v>
      </c>
      <c r="M337" s="11" t="s">
        <v>1574</v>
      </c>
      <c r="N337" s="488">
        <f>SUM(N335:N336)</f>
        <v>0</v>
      </c>
      <c r="O337" s="488">
        <f t="shared" ref="O337" si="69">SUM(O335:O336)</f>
        <v>0</v>
      </c>
      <c r="P337" s="488">
        <f t="shared" ref="P337" si="70">SUM(P335:P336)</f>
        <v>0</v>
      </c>
      <c r="Q337" s="488">
        <f t="shared" ref="Q337" si="71">SUM(Q335:Q336)</f>
        <v>0</v>
      </c>
      <c r="R337" s="488">
        <f t="shared" ref="R337" si="72">SUM(R335:R336)</f>
        <v>0</v>
      </c>
    </row>
    <row r="338" spans="2:18">
      <c r="G338" s="703"/>
      <c r="I338" s="703" t="s">
        <v>3355</v>
      </c>
      <c r="M338" s="11" t="s">
        <v>1574</v>
      </c>
      <c r="N338" s="488">
        <f>N334+N337</f>
        <v>0</v>
      </c>
      <c r="O338" s="488">
        <f t="shared" ref="O338" si="73">O334+O337</f>
        <v>0</v>
      </c>
      <c r="P338" s="488">
        <f t="shared" ref="P338" si="74">P334+P337</f>
        <v>0</v>
      </c>
      <c r="Q338" s="488">
        <f t="shared" ref="Q338" si="75">Q334+Q337</f>
        <v>0</v>
      </c>
      <c r="R338" s="488">
        <f t="shared" ref="R338" si="76">R334+R337</f>
        <v>0</v>
      </c>
    </row>
    <row r="339" spans="2:18">
      <c r="G339" s="29"/>
      <c r="I339" s="739" t="s">
        <v>3356</v>
      </c>
      <c r="N339" s="389"/>
      <c r="O339" s="389"/>
      <c r="P339" s="389"/>
      <c r="Q339" s="389"/>
      <c r="R339" s="389"/>
    </row>
    <row r="341" spans="2:18" ht="18">
      <c r="B341" s="28" t="s">
        <v>3360</v>
      </c>
      <c r="C341" s="27"/>
      <c r="D341" s="27"/>
      <c r="E341" s="27"/>
      <c r="F341" s="27"/>
      <c r="G341" s="27"/>
      <c r="H341" s="27"/>
      <c r="I341" s="27"/>
      <c r="J341" s="27"/>
      <c r="K341" s="27"/>
      <c r="L341" s="27"/>
      <c r="M341" s="27"/>
      <c r="N341" s="27"/>
      <c r="O341" s="27"/>
      <c r="P341" s="27"/>
      <c r="Q341" s="27"/>
      <c r="R341" s="27"/>
    </row>
    <row r="343" spans="2:18">
      <c r="G343" s="7" t="s">
        <v>1616</v>
      </c>
      <c r="M343" s="11" t="s">
        <v>1574</v>
      </c>
      <c r="N343" s="389"/>
      <c r="O343" s="389"/>
      <c r="P343" s="389"/>
      <c r="Q343" s="389"/>
      <c r="R343" s="389"/>
    </row>
    <row r="344" spans="2:18">
      <c r="G344" s="7" t="s">
        <v>221</v>
      </c>
      <c r="M344" s="11" t="s">
        <v>1574</v>
      </c>
      <c r="N344" s="389"/>
      <c r="O344" s="389"/>
      <c r="P344" s="389"/>
      <c r="Q344" s="389"/>
      <c r="R344" s="389"/>
    </row>
    <row r="345" spans="2:18">
      <c r="G345" s="7" t="s">
        <v>1617</v>
      </c>
      <c r="M345" s="11" t="s">
        <v>1574</v>
      </c>
      <c r="N345" s="389"/>
      <c r="O345" s="389"/>
      <c r="P345" s="389"/>
      <c r="Q345" s="389"/>
      <c r="R345" s="389"/>
    </row>
    <row r="346" spans="2:18">
      <c r="G346" s="7" t="s">
        <v>216</v>
      </c>
      <c r="M346" s="11" t="s">
        <v>1574</v>
      </c>
      <c r="N346" s="389"/>
      <c r="O346" s="389"/>
      <c r="P346" s="389"/>
      <c r="Q346" s="389"/>
      <c r="R346" s="389"/>
    </row>
    <row r="347" spans="2:18">
      <c r="G347" s="7"/>
    </row>
    <row r="348" spans="2:18" ht="18">
      <c r="B348" s="28" t="s">
        <v>1553</v>
      </c>
      <c r="C348" s="27"/>
      <c r="D348" s="27"/>
      <c r="E348" s="27"/>
      <c r="F348" s="27"/>
      <c r="G348" s="27"/>
      <c r="H348" s="27"/>
      <c r="I348" s="27"/>
      <c r="J348" s="27"/>
      <c r="K348" s="27"/>
      <c r="L348" s="27"/>
      <c r="M348" s="27"/>
      <c r="N348" s="27"/>
      <c r="O348" s="27"/>
      <c r="P348" s="27"/>
      <c r="Q348" s="27"/>
      <c r="R34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57" id="{F2C9B21F-E033-47A3-9DBD-B339C8463220}">
            <xm:f>Cover!$E$15&lt;&gt;N$6</xm:f>
            <x14:dxf>
              <fill>
                <patternFill>
                  <bgColor theme="0" tint="-0.24994659260841701"/>
                </patternFill>
              </fill>
            </x14:dxf>
          </x14:cfRule>
          <x14:cfRule type="expression" priority="158" id="{04EC003E-E863-4197-AA2E-3F8F86AC5AD7}">
            <xm:f>Cover!$E$15=N$6</xm:f>
            <x14:dxf>
              <fill>
                <patternFill>
                  <bgColor theme="7" tint="0.59996337778862885"/>
                </patternFill>
              </fill>
            </x14:dxf>
          </x14:cfRule>
          <xm:sqref>N39:R39</xm:sqref>
        </x14:conditionalFormatting>
        <x14:conditionalFormatting xmlns:xm="http://schemas.microsoft.com/office/excel/2006/main">
          <x14:cfRule type="expression" priority="64" id="{0645EEB2-1C6B-4DC4-AC3B-690FD4C718D2}">
            <xm:f>Cover!$E$15=N$6</xm:f>
            <x14:dxf>
              <fill>
                <patternFill>
                  <bgColor theme="7" tint="0.59996337778862885"/>
                </patternFill>
              </fill>
            </x14:dxf>
          </x14:cfRule>
          <x14:cfRule type="expression" priority="63" id="{161AD336-94CA-443C-B144-7CD8852B092F}">
            <xm:f>Cover!$E$15&lt;&gt;N$6</xm:f>
            <x14:dxf>
              <fill>
                <patternFill>
                  <bgColor theme="0" tint="-0.24994659260841701"/>
                </patternFill>
              </fill>
            </x14:dxf>
          </x14:cfRule>
          <xm:sqref>N41:R49</xm:sqref>
        </x14:conditionalFormatting>
        <x14:conditionalFormatting xmlns:xm="http://schemas.microsoft.com/office/excel/2006/main">
          <x14:cfRule type="expression" priority="152" id="{30CC8590-8FA9-4931-82B3-08C5DD6945CD}">
            <xm:f>Cover!$E$15=N$6</xm:f>
            <x14:dxf>
              <fill>
                <patternFill>
                  <bgColor theme="7" tint="0.59996337778862885"/>
                </patternFill>
              </fill>
            </x14:dxf>
          </x14:cfRule>
          <x14:cfRule type="expression" priority="151" id="{26B47CEB-3122-474A-BB6B-8698DF1DFD3F}">
            <xm:f>Cover!$E$15&lt;&gt;N$6</xm:f>
            <x14:dxf>
              <fill>
                <patternFill>
                  <bgColor theme="0" tint="-0.24994659260841701"/>
                </patternFill>
              </fill>
            </x14:dxf>
          </x14:cfRule>
          <xm:sqref>N54:R54</xm:sqref>
        </x14:conditionalFormatting>
        <x14:conditionalFormatting xmlns:xm="http://schemas.microsoft.com/office/excel/2006/main">
          <x14:cfRule type="expression" priority="153" id="{4F614FE3-0979-45A7-9FEA-139B4C741E9D}">
            <xm:f>Cover!$E$15&lt;&gt;N$6</xm:f>
            <x14:dxf>
              <fill>
                <patternFill>
                  <bgColor theme="0" tint="-0.24994659260841701"/>
                </patternFill>
              </fill>
            </x14:dxf>
          </x14:cfRule>
          <x14:cfRule type="expression" priority="154" id="{3B57A4D6-166E-43DD-9DF2-9D528E2C167C}">
            <xm:f>Cover!$E$15=N$6</xm:f>
            <x14:dxf>
              <fill>
                <patternFill>
                  <bgColor theme="7" tint="0.59996337778862885"/>
                </patternFill>
              </fill>
            </x14:dxf>
          </x14:cfRule>
          <xm:sqref>N56:R64</xm:sqref>
        </x14:conditionalFormatting>
        <x14:conditionalFormatting xmlns:xm="http://schemas.microsoft.com/office/excel/2006/main">
          <x14:cfRule type="expression" priority="150" id="{52A64C80-7B5D-4AED-944F-D4FF3D24E4C2}">
            <xm:f>Cover!$E$15=N$6</xm:f>
            <x14:dxf>
              <fill>
                <patternFill>
                  <bgColor theme="7" tint="0.59996337778862885"/>
                </patternFill>
              </fill>
            </x14:dxf>
          </x14:cfRule>
          <x14:cfRule type="expression" priority="149" id="{B04FD76B-87A7-4600-BC62-747DD8A877D8}">
            <xm:f>Cover!$E$15&lt;&gt;N$6</xm:f>
            <x14:dxf>
              <fill>
                <patternFill>
                  <bgColor theme="0" tint="-0.24994659260841701"/>
                </patternFill>
              </fill>
            </x14:dxf>
          </x14:cfRule>
          <xm:sqref>N69:R69</xm:sqref>
        </x14:conditionalFormatting>
        <x14:conditionalFormatting xmlns:xm="http://schemas.microsoft.com/office/excel/2006/main">
          <x14:cfRule type="expression" priority="148" id="{D01FA066-7553-4F7A-BEEE-ABF0DEE951D5}">
            <xm:f>Cover!$E$15=N$6</xm:f>
            <x14:dxf>
              <fill>
                <patternFill>
                  <bgColor theme="7" tint="0.59996337778862885"/>
                </patternFill>
              </fill>
            </x14:dxf>
          </x14:cfRule>
          <x14:cfRule type="expression" priority="147" id="{A216BD79-382B-4C23-AF9F-0E5F060D589F}">
            <xm:f>Cover!$E$15&lt;&gt;N$6</xm:f>
            <x14:dxf>
              <fill>
                <patternFill>
                  <bgColor theme="0" tint="-0.24994659260841701"/>
                </patternFill>
              </fill>
            </x14:dxf>
          </x14:cfRule>
          <xm:sqref>N71:R79</xm:sqref>
        </x14:conditionalFormatting>
        <x14:conditionalFormatting xmlns:xm="http://schemas.microsoft.com/office/excel/2006/main">
          <x14:cfRule type="expression" priority="146" id="{C29CEDB3-EEC5-4853-B3D3-219CC9FB93BB}">
            <xm:f>Cover!$E$15=N$6</xm:f>
            <x14:dxf>
              <fill>
                <patternFill>
                  <bgColor theme="7" tint="0.59996337778862885"/>
                </patternFill>
              </fill>
            </x14:dxf>
          </x14:cfRule>
          <x14:cfRule type="expression" priority="145" id="{26CF88B8-B4E7-4820-A8DC-D85787D9A06C}">
            <xm:f>Cover!$E$15&lt;&gt;N$6</xm:f>
            <x14:dxf>
              <fill>
                <patternFill>
                  <bgColor theme="0" tint="-0.24994659260841701"/>
                </patternFill>
              </fill>
            </x14:dxf>
          </x14:cfRule>
          <xm:sqref>N86:R86</xm:sqref>
        </x14:conditionalFormatting>
        <x14:conditionalFormatting xmlns:xm="http://schemas.microsoft.com/office/excel/2006/main">
          <x14:cfRule type="expression" priority="142" id="{BC44B7FD-3F23-4AA0-BF41-29CA26467926}">
            <xm:f>Cover!$E$15=N$6</xm:f>
            <x14:dxf>
              <fill>
                <patternFill>
                  <bgColor theme="7" tint="0.59996337778862885"/>
                </patternFill>
              </fill>
            </x14:dxf>
          </x14:cfRule>
          <x14:cfRule type="expression" priority="141" id="{746689A7-7097-4809-B1B3-0F39C28411E7}">
            <xm:f>Cover!$E$15&lt;&gt;N$6</xm:f>
            <x14:dxf>
              <fill>
                <patternFill>
                  <bgColor theme="0" tint="-0.24994659260841701"/>
                </patternFill>
              </fill>
            </x14:dxf>
          </x14:cfRule>
          <xm:sqref>N88:R96</xm:sqref>
        </x14:conditionalFormatting>
        <x14:conditionalFormatting xmlns:xm="http://schemas.microsoft.com/office/excel/2006/main">
          <x14:cfRule type="expression" priority="140" id="{DDE9945A-46AB-4C36-91FB-162CDED7B8E9}">
            <xm:f>Cover!$E$15=N$6</xm:f>
            <x14:dxf>
              <fill>
                <patternFill>
                  <bgColor theme="7" tint="0.59996337778862885"/>
                </patternFill>
              </fill>
            </x14:dxf>
          </x14:cfRule>
          <x14:cfRule type="expression" priority="139" id="{C47F7D0E-D206-49C7-B28F-10B91FD3B6BC}">
            <xm:f>Cover!$E$15&lt;&gt;N$6</xm:f>
            <x14:dxf>
              <fill>
                <patternFill>
                  <bgColor theme="0" tint="-0.24994659260841701"/>
                </patternFill>
              </fill>
            </x14:dxf>
          </x14:cfRule>
          <xm:sqref>N101:R101</xm:sqref>
        </x14:conditionalFormatting>
        <x14:conditionalFormatting xmlns:xm="http://schemas.microsoft.com/office/excel/2006/main">
          <x14:cfRule type="expression" priority="138" id="{21479DBF-126C-4457-A39F-9362AA925720}">
            <xm:f>Cover!$E$15=N$6</xm:f>
            <x14:dxf>
              <fill>
                <patternFill>
                  <bgColor theme="7" tint="0.59996337778862885"/>
                </patternFill>
              </fill>
            </x14:dxf>
          </x14:cfRule>
          <x14:cfRule type="expression" priority="137" id="{BAF602BB-02D1-44F0-B305-548DC3222CAE}">
            <xm:f>Cover!$E$15&lt;&gt;N$6</xm:f>
            <x14:dxf>
              <fill>
                <patternFill>
                  <bgColor theme="0" tint="-0.24994659260841701"/>
                </patternFill>
              </fill>
            </x14:dxf>
          </x14:cfRule>
          <xm:sqref>N103:R111</xm:sqref>
        </x14:conditionalFormatting>
        <x14:conditionalFormatting xmlns:xm="http://schemas.microsoft.com/office/excel/2006/main">
          <x14:cfRule type="expression" priority="135" id="{F357B915-A311-47D1-893C-589A29F27007}">
            <xm:f>Cover!$E$15&lt;&gt;N$6</xm:f>
            <x14:dxf>
              <fill>
                <patternFill>
                  <bgColor theme="0" tint="-0.24994659260841701"/>
                </patternFill>
              </fill>
            </x14:dxf>
          </x14:cfRule>
          <x14:cfRule type="expression" priority="136" id="{210DE6B6-1ED2-4B30-AA4F-7E0C1A1E5658}">
            <xm:f>Cover!$E$15=N$6</xm:f>
            <x14:dxf>
              <fill>
                <patternFill>
                  <bgColor theme="7" tint="0.59996337778862885"/>
                </patternFill>
              </fill>
            </x14:dxf>
          </x14:cfRule>
          <xm:sqref>N116:R116</xm:sqref>
        </x14:conditionalFormatting>
        <x14:conditionalFormatting xmlns:xm="http://schemas.microsoft.com/office/excel/2006/main">
          <x14:cfRule type="expression" priority="133" id="{0BFE67E4-FD7C-4E4D-BD5C-73492853F7B8}">
            <xm:f>Cover!$E$15&lt;&gt;N$6</xm:f>
            <x14:dxf>
              <fill>
                <patternFill>
                  <bgColor theme="0" tint="-0.24994659260841701"/>
                </patternFill>
              </fill>
            </x14:dxf>
          </x14:cfRule>
          <x14:cfRule type="expression" priority="134" id="{71B4F1B1-6809-49A3-A222-852E199FBB8F}">
            <xm:f>Cover!$E$15=N$6</xm:f>
            <x14:dxf>
              <fill>
                <patternFill>
                  <bgColor theme="7" tint="0.59996337778862885"/>
                </patternFill>
              </fill>
            </x14:dxf>
          </x14:cfRule>
          <xm:sqref>N118:R126</xm:sqref>
        </x14:conditionalFormatting>
        <x14:conditionalFormatting xmlns:xm="http://schemas.microsoft.com/office/excel/2006/main">
          <x14:cfRule type="expression" priority="132" id="{0880F2E0-E5E6-4DBB-BAE1-0C5BFC229406}">
            <xm:f>Cover!$E$15=N$6</xm:f>
            <x14:dxf>
              <fill>
                <patternFill>
                  <bgColor theme="7" tint="0.59996337778862885"/>
                </patternFill>
              </fill>
            </x14:dxf>
          </x14:cfRule>
          <x14:cfRule type="expression" priority="131" id="{491716EA-DEDE-49FB-A01E-E829BDAAB639}">
            <xm:f>Cover!$E$15&lt;&gt;N$6</xm:f>
            <x14:dxf>
              <fill>
                <patternFill>
                  <bgColor theme="0" tint="-0.24994659260841701"/>
                </patternFill>
              </fill>
            </x14:dxf>
          </x14:cfRule>
          <xm:sqref>N133:R133</xm:sqref>
        </x14:conditionalFormatting>
        <x14:conditionalFormatting xmlns:xm="http://schemas.microsoft.com/office/excel/2006/main">
          <x14:cfRule type="expression" priority="130" id="{3A97D51D-7F09-4455-B63D-F5498D381CC7}">
            <xm:f>Cover!$E$15=N$6</xm:f>
            <x14:dxf>
              <fill>
                <patternFill>
                  <bgColor theme="7" tint="0.59996337778862885"/>
                </patternFill>
              </fill>
            </x14:dxf>
          </x14:cfRule>
          <x14:cfRule type="expression" priority="129" id="{062B70EE-264D-4894-B815-136B87A17C6D}">
            <xm:f>Cover!$E$15&lt;&gt;N$6</xm:f>
            <x14:dxf>
              <fill>
                <patternFill>
                  <bgColor theme="0" tint="-0.24994659260841701"/>
                </patternFill>
              </fill>
            </x14:dxf>
          </x14:cfRule>
          <xm:sqref>N135:R143</xm:sqref>
        </x14:conditionalFormatting>
        <x14:conditionalFormatting xmlns:xm="http://schemas.microsoft.com/office/excel/2006/main">
          <x14:cfRule type="expression" priority="128" id="{F5EFAA03-4FF3-4B99-BCEE-573623720BD4}">
            <xm:f>Cover!$E$15=N$6</xm:f>
            <x14:dxf>
              <fill>
                <patternFill>
                  <bgColor theme="7" tint="0.59996337778862885"/>
                </patternFill>
              </fill>
            </x14:dxf>
          </x14:cfRule>
          <x14:cfRule type="expression" priority="127" id="{8E5F61D2-CA2B-4A9E-BFAF-CD741D413BA9}">
            <xm:f>Cover!$E$15&lt;&gt;N$6</xm:f>
            <x14:dxf>
              <fill>
                <patternFill>
                  <bgColor theme="0" tint="-0.24994659260841701"/>
                </patternFill>
              </fill>
            </x14:dxf>
          </x14:cfRule>
          <xm:sqref>N149:R149</xm:sqref>
        </x14:conditionalFormatting>
        <x14:conditionalFormatting xmlns:xm="http://schemas.microsoft.com/office/excel/2006/main">
          <x14:cfRule type="expression" priority="125" id="{EA9C1AE5-8670-4E20-AC5F-96C8903E4102}">
            <xm:f>Cover!$E$15&lt;&gt;N$6</xm:f>
            <x14:dxf>
              <fill>
                <patternFill>
                  <bgColor theme="0" tint="-0.24994659260841701"/>
                </patternFill>
              </fill>
            </x14:dxf>
          </x14:cfRule>
          <x14:cfRule type="expression" priority="126" id="{D8DAE034-1E0D-4FDA-97CB-7B862C3B4932}">
            <xm:f>Cover!$E$15=N$6</xm:f>
            <x14:dxf>
              <fill>
                <patternFill>
                  <bgColor theme="7" tint="0.59996337778862885"/>
                </patternFill>
              </fill>
            </x14:dxf>
          </x14:cfRule>
          <xm:sqref>N151:R159</xm:sqref>
        </x14:conditionalFormatting>
        <x14:conditionalFormatting xmlns:xm="http://schemas.microsoft.com/office/excel/2006/main">
          <x14:cfRule type="expression" priority="124" id="{B8FF03A3-20EE-4250-9B6E-36FA4CDCF1C0}">
            <xm:f>Cover!$E$15=N$6</xm:f>
            <x14:dxf>
              <fill>
                <patternFill>
                  <bgColor theme="7" tint="0.59996337778862885"/>
                </patternFill>
              </fill>
            </x14:dxf>
          </x14:cfRule>
          <x14:cfRule type="expression" priority="123" id="{F632FE9F-F74F-450E-8B0A-3FE753734F93}">
            <xm:f>Cover!$E$15&lt;&gt;N$6</xm:f>
            <x14:dxf>
              <fill>
                <patternFill>
                  <bgColor theme="0" tint="-0.24994659260841701"/>
                </patternFill>
              </fill>
            </x14:dxf>
          </x14:cfRule>
          <xm:sqref>N166:R166</xm:sqref>
        </x14:conditionalFormatting>
        <x14:conditionalFormatting xmlns:xm="http://schemas.microsoft.com/office/excel/2006/main">
          <x14:cfRule type="expression" priority="65" id="{1FBBF12C-B529-4962-88BF-ADF05911DA76}">
            <xm:f>Cover!$E$15&lt;&gt;N$6</xm:f>
            <x14:dxf>
              <fill>
                <patternFill>
                  <bgColor theme="0" tint="-0.24994659260841701"/>
                </patternFill>
              </fill>
            </x14:dxf>
          </x14:cfRule>
          <x14:cfRule type="expression" priority="66" id="{7402B99D-F9AD-409B-B289-C345B077B86B}">
            <xm:f>Cover!$E$15=N$6</xm:f>
            <x14:dxf>
              <fill>
                <patternFill>
                  <bgColor theme="7" tint="0.59996337778862885"/>
                </patternFill>
              </fill>
            </x14:dxf>
          </x14:cfRule>
          <xm:sqref>N168:R176</xm:sqref>
        </x14:conditionalFormatting>
        <x14:conditionalFormatting xmlns:xm="http://schemas.microsoft.com/office/excel/2006/main">
          <x14:cfRule type="expression" priority="120" id="{25B05905-DE93-45F5-936D-90BC6B47FA95}">
            <xm:f>Cover!$E$15=N$6</xm:f>
            <x14:dxf>
              <fill>
                <patternFill>
                  <bgColor theme="7" tint="0.59996337778862885"/>
                </patternFill>
              </fill>
            </x14:dxf>
          </x14:cfRule>
          <x14:cfRule type="expression" priority="119" id="{F5E4CCBC-84D1-4F46-8554-9F41497C7298}">
            <xm:f>Cover!$E$15&lt;&gt;N$6</xm:f>
            <x14:dxf>
              <fill>
                <patternFill>
                  <bgColor theme="0" tint="-0.24994659260841701"/>
                </patternFill>
              </fill>
            </x14:dxf>
          </x14:cfRule>
          <xm:sqref>N181:R181</xm:sqref>
        </x14:conditionalFormatting>
        <x14:conditionalFormatting xmlns:xm="http://schemas.microsoft.com/office/excel/2006/main">
          <x14:cfRule type="expression" priority="118" id="{762765EE-9157-482D-A1A9-7546E085B023}">
            <xm:f>Cover!$E$15=N$6</xm:f>
            <x14:dxf>
              <fill>
                <patternFill>
                  <bgColor theme="7" tint="0.59996337778862885"/>
                </patternFill>
              </fill>
            </x14:dxf>
          </x14:cfRule>
          <x14:cfRule type="expression" priority="117" id="{38E409A7-874E-4998-A9CE-8F7E1C691898}">
            <xm:f>Cover!$E$15&lt;&gt;N$6</xm:f>
            <x14:dxf>
              <fill>
                <patternFill>
                  <bgColor theme="0" tint="-0.24994659260841701"/>
                </patternFill>
              </fill>
            </x14:dxf>
          </x14:cfRule>
          <xm:sqref>N183:R191</xm:sqref>
        </x14:conditionalFormatting>
        <x14:conditionalFormatting xmlns:xm="http://schemas.microsoft.com/office/excel/2006/main">
          <x14:cfRule type="expression" priority="116" id="{032514C1-76C5-4BC6-8F7F-5E8E597E4A39}">
            <xm:f>Cover!$E$15=N$6</xm:f>
            <x14:dxf>
              <fill>
                <patternFill>
                  <bgColor theme="7" tint="0.59996337778862885"/>
                </patternFill>
              </fill>
            </x14:dxf>
          </x14:cfRule>
          <x14:cfRule type="expression" priority="115" id="{81900234-C8BD-4929-8C3E-7CAD1CD5C872}">
            <xm:f>Cover!$E$15&lt;&gt;N$6</xm:f>
            <x14:dxf>
              <fill>
                <patternFill>
                  <bgColor theme="0" tint="-0.24994659260841701"/>
                </patternFill>
              </fill>
            </x14:dxf>
          </x14:cfRule>
          <xm:sqref>N198:R198</xm:sqref>
        </x14:conditionalFormatting>
        <x14:conditionalFormatting xmlns:xm="http://schemas.microsoft.com/office/excel/2006/main">
          <x14:cfRule type="expression" priority="114" id="{49EAF1BC-9E5C-43C4-9D7A-621A96EE2C33}">
            <xm:f>Cover!$E$15=N$6</xm:f>
            <x14:dxf>
              <fill>
                <patternFill>
                  <bgColor theme="7" tint="0.59996337778862885"/>
                </patternFill>
              </fill>
            </x14:dxf>
          </x14:cfRule>
          <x14:cfRule type="expression" priority="113" id="{90845FF3-2EFA-4802-83FB-81C27102ED25}">
            <xm:f>Cover!$E$15&lt;&gt;N$6</xm:f>
            <x14:dxf>
              <fill>
                <patternFill>
                  <bgColor theme="0" tint="-0.24994659260841701"/>
                </patternFill>
              </fill>
            </x14:dxf>
          </x14:cfRule>
          <xm:sqref>N200:R208</xm:sqref>
        </x14:conditionalFormatting>
        <x14:conditionalFormatting xmlns:xm="http://schemas.microsoft.com/office/excel/2006/main">
          <x14:cfRule type="expression" priority="112" id="{C06339DB-77FA-435E-A975-7B51D6B56FFD}">
            <xm:f>Cover!$E$15=N$6</xm:f>
            <x14:dxf>
              <fill>
                <patternFill>
                  <bgColor theme="7" tint="0.59996337778862885"/>
                </patternFill>
              </fill>
            </x14:dxf>
          </x14:cfRule>
          <x14:cfRule type="expression" priority="111" id="{6C71B66B-FF05-4C98-9811-1118DFCE865D}">
            <xm:f>Cover!$E$15&lt;&gt;N$6</xm:f>
            <x14:dxf>
              <fill>
                <patternFill>
                  <bgColor theme="0" tint="-0.24994659260841701"/>
                </patternFill>
              </fill>
            </x14:dxf>
          </x14:cfRule>
          <xm:sqref>N213:R213</xm:sqref>
        </x14:conditionalFormatting>
        <x14:conditionalFormatting xmlns:xm="http://schemas.microsoft.com/office/excel/2006/main">
          <x14:cfRule type="expression" priority="110" id="{CB92C9F1-2DC1-4AA2-8269-8076E76C13DC}">
            <xm:f>Cover!$E$15=N$6</xm:f>
            <x14:dxf>
              <fill>
                <patternFill>
                  <bgColor theme="7" tint="0.59996337778862885"/>
                </patternFill>
              </fill>
            </x14:dxf>
          </x14:cfRule>
          <x14:cfRule type="expression" priority="109" id="{B0CDB491-95EE-4958-AF2B-889CE5873738}">
            <xm:f>Cover!$E$15&lt;&gt;N$6</xm:f>
            <x14:dxf>
              <fill>
                <patternFill>
                  <bgColor theme="0" tint="-0.24994659260841701"/>
                </patternFill>
              </fill>
            </x14:dxf>
          </x14:cfRule>
          <xm:sqref>N215:R223</xm:sqref>
        </x14:conditionalFormatting>
        <x14:conditionalFormatting xmlns:xm="http://schemas.microsoft.com/office/excel/2006/main">
          <x14:cfRule type="expression" priority="108" id="{1D9B759B-9A10-4FF2-A1E0-3A70648CC4AA}">
            <xm:f>Cover!$E$15=N$6</xm:f>
            <x14:dxf>
              <fill>
                <patternFill>
                  <bgColor theme="7" tint="0.59996337778862885"/>
                </patternFill>
              </fill>
            </x14:dxf>
          </x14:cfRule>
          <x14:cfRule type="expression" priority="107" id="{E2E97429-5B30-4CDC-9713-75C8034AD3CD}">
            <xm:f>Cover!$E$15&lt;&gt;N$6</xm:f>
            <x14:dxf>
              <fill>
                <patternFill>
                  <bgColor theme="0" tint="-0.24994659260841701"/>
                </patternFill>
              </fill>
            </x14:dxf>
          </x14:cfRule>
          <xm:sqref>N230:R230</xm:sqref>
        </x14:conditionalFormatting>
        <x14:conditionalFormatting xmlns:xm="http://schemas.microsoft.com/office/excel/2006/main">
          <x14:cfRule type="expression" priority="106" id="{8852AE5B-4707-4382-9DA6-067E70CF7C94}">
            <xm:f>Cover!$E$15=N$6</xm:f>
            <x14:dxf>
              <fill>
                <patternFill>
                  <bgColor theme="7" tint="0.59996337778862885"/>
                </patternFill>
              </fill>
            </x14:dxf>
          </x14:cfRule>
          <x14:cfRule type="expression" priority="105" id="{27667D1B-E5B4-4317-8C9E-911E3E7C7CEC}">
            <xm:f>Cover!$E$15&lt;&gt;N$6</xm:f>
            <x14:dxf>
              <fill>
                <patternFill>
                  <bgColor theme="0" tint="-0.24994659260841701"/>
                </patternFill>
              </fill>
            </x14:dxf>
          </x14:cfRule>
          <xm:sqref>N232:R240</xm:sqref>
        </x14:conditionalFormatting>
        <x14:conditionalFormatting xmlns:xm="http://schemas.microsoft.com/office/excel/2006/main">
          <x14:cfRule type="expression" priority="104" id="{9748A584-9824-41FA-B572-FAFD5851BE81}">
            <xm:f>Cover!$E$15=N$6</xm:f>
            <x14:dxf>
              <fill>
                <patternFill>
                  <bgColor theme="7" tint="0.59996337778862885"/>
                </patternFill>
              </fill>
            </x14:dxf>
          </x14:cfRule>
          <x14:cfRule type="expression" priority="103" id="{FBC5A45E-CE81-4A59-9DBA-714D1BFD2B2B}">
            <xm:f>Cover!$E$15&lt;&gt;N$6</xm:f>
            <x14:dxf>
              <fill>
                <patternFill>
                  <bgColor theme="0" tint="-0.24994659260841701"/>
                </patternFill>
              </fill>
            </x14:dxf>
          </x14:cfRule>
          <xm:sqref>N245:R245</xm:sqref>
        </x14:conditionalFormatting>
        <x14:conditionalFormatting xmlns:xm="http://schemas.microsoft.com/office/excel/2006/main">
          <x14:cfRule type="expression" priority="102" id="{13F22B3A-894C-4C5B-9282-93EEA61BBA38}">
            <xm:f>Cover!$E$15=N$6</xm:f>
            <x14:dxf>
              <fill>
                <patternFill>
                  <bgColor theme="7" tint="0.59996337778862885"/>
                </patternFill>
              </fill>
            </x14:dxf>
          </x14:cfRule>
          <x14:cfRule type="expression" priority="101" id="{7C07E47E-2841-4BC0-A16F-1B0A08E2AAD5}">
            <xm:f>Cover!$E$15&lt;&gt;N$6</xm:f>
            <x14:dxf>
              <fill>
                <patternFill>
                  <bgColor theme="0" tint="-0.24994659260841701"/>
                </patternFill>
              </fill>
            </x14:dxf>
          </x14:cfRule>
          <xm:sqref>N247:R255</xm:sqref>
        </x14:conditionalFormatting>
        <x14:conditionalFormatting xmlns:xm="http://schemas.microsoft.com/office/excel/2006/main">
          <x14:cfRule type="expression" priority="99" id="{A5291FE0-BDC5-4588-9035-33447966D16B}">
            <xm:f>Cover!$E$15&lt;&gt;N$6</xm:f>
            <x14:dxf>
              <fill>
                <patternFill>
                  <bgColor theme="0" tint="-0.24994659260841701"/>
                </patternFill>
              </fill>
            </x14:dxf>
          </x14:cfRule>
          <x14:cfRule type="expression" priority="100" id="{834C7732-B56E-4D12-9D06-7B83DD237897}">
            <xm:f>Cover!$E$15=N$6</xm:f>
            <x14:dxf>
              <fill>
                <patternFill>
                  <bgColor theme="7" tint="0.59996337778862885"/>
                </patternFill>
              </fill>
            </x14:dxf>
          </x14:cfRule>
          <xm:sqref>N264:R264</xm:sqref>
        </x14:conditionalFormatting>
        <x14:conditionalFormatting xmlns:xm="http://schemas.microsoft.com/office/excel/2006/main">
          <x14:cfRule type="expression" priority="98" id="{9D17E19F-F40F-42B8-AE93-EECBD7C055BE}">
            <xm:f>Cover!$E$15=N$6</xm:f>
            <x14:dxf>
              <fill>
                <patternFill>
                  <bgColor theme="7" tint="0.59996337778862885"/>
                </patternFill>
              </fill>
            </x14:dxf>
          </x14:cfRule>
          <x14:cfRule type="expression" priority="97" id="{E0D90CF8-E561-4ECD-A257-0989D2A224DA}">
            <xm:f>Cover!$E$15&lt;&gt;N$6</xm:f>
            <x14:dxf>
              <fill>
                <patternFill>
                  <bgColor theme="0" tint="-0.24994659260841701"/>
                </patternFill>
              </fill>
            </x14:dxf>
          </x14:cfRule>
          <xm:sqref>N266:R274</xm:sqref>
        </x14:conditionalFormatting>
        <x14:conditionalFormatting xmlns:xm="http://schemas.microsoft.com/office/excel/2006/main">
          <x14:cfRule type="expression" priority="96" id="{310DAA6A-C38A-46D3-9558-EA6D4E516D22}">
            <xm:f>Cover!$E$15=N$6</xm:f>
            <x14:dxf>
              <fill>
                <patternFill>
                  <bgColor theme="7" tint="0.59996337778862885"/>
                </patternFill>
              </fill>
            </x14:dxf>
          </x14:cfRule>
          <x14:cfRule type="expression" priority="95" id="{6F4243A2-D798-4AEC-8DD4-13FF9D1384ED}">
            <xm:f>Cover!$E$15&lt;&gt;N$6</xm:f>
            <x14:dxf>
              <fill>
                <patternFill>
                  <bgColor theme="0" tint="-0.24994659260841701"/>
                </patternFill>
              </fill>
            </x14:dxf>
          </x14:cfRule>
          <xm:sqref>N281:R281</xm:sqref>
        </x14:conditionalFormatting>
        <x14:conditionalFormatting xmlns:xm="http://schemas.microsoft.com/office/excel/2006/main">
          <x14:cfRule type="expression" priority="93" id="{A9114E28-D916-416F-832D-12CE05829C40}">
            <xm:f>Cover!$E$15&lt;&gt;N$6</xm:f>
            <x14:dxf>
              <fill>
                <patternFill>
                  <bgColor theme="0" tint="-0.24994659260841701"/>
                </patternFill>
              </fill>
            </x14:dxf>
          </x14:cfRule>
          <x14:cfRule type="expression" priority="94" id="{28E2CC50-ADB8-4141-8A90-D01EE0C1EDFD}">
            <xm:f>Cover!$E$15=N$6</xm:f>
            <x14:dxf>
              <fill>
                <patternFill>
                  <bgColor theme="7" tint="0.59996337778862885"/>
                </patternFill>
              </fill>
            </x14:dxf>
          </x14:cfRule>
          <xm:sqref>N283:R291</xm:sqref>
        </x14:conditionalFormatting>
        <x14:conditionalFormatting xmlns:xm="http://schemas.microsoft.com/office/excel/2006/main">
          <x14:cfRule type="expression" priority="92" id="{3AB6DA01-6D38-4E9A-8CD7-CB81F58F8BD9}">
            <xm:f>Cover!$E$15=N$6</xm:f>
            <x14:dxf>
              <fill>
                <patternFill>
                  <bgColor theme="7" tint="0.59996337778862885"/>
                </patternFill>
              </fill>
            </x14:dxf>
          </x14:cfRule>
          <x14:cfRule type="expression" priority="91" id="{F476519D-0941-43D1-9731-0BAD73F174B7}">
            <xm:f>Cover!$E$15&lt;&gt;N$6</xm:f>
            <x14:dxf>
              <fill>
                <patternFill>
                  <bgColor theme="0" tint="-0.24994659260841701"/>
                </patternFill>
              </fill>
            </x14:dxf>
          </x14:cfRule>
          <xm:sqref>N299:R300</xm:sqref>
        </x14:conditionalFormatting>
        <x14:conditionalFormatting xmlns:xm="http://schemas.microsoft.com/office/excel/2006/main">
          <x14:cfRule type="expression" priority="90" id="{AE81E9E7-D73A-4AC5-9149-53A118B5A259}">
            <xm:f>Cover!$E$15=N$6</xm:f>
            <x14:dxf>
              <fill>
                <patternFill>
                  <bgColor theme="7" tint="0.59996337778862885"/>
                </patternFill>
              </fill>
            </x14:dxf>
          </x14:cfRule>
          <x14:cfRule type="expression" priority="89" id="{23A2CF5A-D607-45C9-8D1D-8AB5970BA6E4}">
            <xm:f>Cover!$E$15&lt;&gt;N$6</xm:f>
            <x14:dxf>
              <fill>
                <patternFill>
                  <bgColor theme="0" tint="-0.24994659260841701"/>
                </patternFill>
              </fill>
            </x14:dxf>
          </x14:cfRule>
          <xm:sqref>N302:R303</xm:sqref>
        </x14:conditionalFormatting>
        <x14:conditionalFormatting xmlns:xm="http://schemas.microsoft.com/office/excel/2006/main">
          <x14:cfRule type="expression" priority="88" id="{F5E35668-1AF4-49CD-B8DA-7AF252E60581}">
            <xm:f>Cover!$E$15=N$6</xm:f>
            <x14:dxf>
              <fill>
                <patternFill>
                  <bgColor theme="7" tint="0.59996337778862885"/>
                </patternFill>
              </fill>
            </x14:dxf>
          </x14:cfRule>
          <x14:cfRule type="expression" priority="87" id="{AF3C3B06-83B8-4D48-A567-65351D664AB1}">
            <xm:f>Cover!$E$15&lt;&gt;N$6</xm:f>
            <x14:dxf>
              <fill>
                <patternFill>
                  <bgColor theme="0" tint="-0.24994659260841701"/>
                </patternFill>
              </fill>
            </x14:dxf>
          </x14:cfRule>
          <xm:sqref>N306:R306</xm:sqref>
        </x14:conditionalFormatting>
        <x14:conditionalFormatting xmlns:xm="http://schemas.microsoft.com/office/excel/2006/main">
          <x14:cfRule type="expression" priority="86" id="{034A75B0-1BD3-48F8-ABE6-C5E1BB388D0E}">
            <xm:f>Cover!$E$15=N$6</xm:f>
            <x14:dxf>
              <fill>
                <patternFill>
                  <bgColor theme="7" tint="0.59996337778862885"/>
                </patternFill>
              </fill>
            </x14:dxf>
          </x14:cfRule>
          <x14:cfRule type="expression" priority="85" id="{970F8EEA-A23A-4045-9487-D2A84053A750}">
            <xm:f>Cover!$E$15&lt;&gt;N$6</xm:f>
            <x14:dxf>
              <fill>
                <patternFill>
                  <bgColor theme="0" tint="-0.24994659260841701"/>
                </patternFill>
              </fill>
            </x14:dxf>
          </x14:cfRule>
          <xm:sqref>N310:R311</xm:sqref>
        </x14:conditionalFormatting>
        <x14:conditionalFormatting xmlns:xm="http://schemas.microsoft.com/office/excel/2006/main">
          <x14:cfRule type="expression" priority="84" id="{C621FB9B-FABD-40EF-96B5-7651A688B448}">
            <xm:f>Cover!$E$15=N$6</xm:f>
            <x14:dxf>
              <fill>
                <patternFill>
                  <bgColor theme="7" tint="0.59996337778862885"/>
                </patternFill>
              </fill>
            </x14:dxf>
          </x14:cfRule>
          <x14:cfRule type="expression" priority="83" id="{1AF730CA-1D24-4979-9BA4-66DDE1CFD596}">
            <xm:f>Cover!$E$15&lt;&gt;N$6</xm:f>
            <x14:dxf>
              <fill>
                <patternFill>
                  <bgColor theme="0" tint="-0.24994659260841701"/>
                </patternFill>
              </fill>
            </x14:dxf>
          </x14:cfRule>
          <xm:sqref>N313:R314</xm:sqref>
        </x14:conditionalFormatting>
        <x14:conditionalFormatting xmlns:xm="http://schemas.microsoft.com/office/excel/2006/main">
          <x14:cfRule type="expression" priority="82" id="{DCC6A99D-BF30-4CCD-BDE0-2B3559957DD2}">
            <xm:f>Cover!$E$15=N$6</xm:f>
            <x14:dxf>
              <fill>
                <patternFill>
                  <bgColor theme="7" tint="0.59996337778862885"/>
                </patternFill>
              </fill>
            </x14:dxf>
          </x14:cfRule>
          <x14:cfRule type="expression" priority="81" id="{175E7A35-525A-4EA5-B4E1-5735AD1ECCFD}">
            <xm:f>Cover!$E$15&lt;&gt;N$6</xm:f>
            <x14:dxf>
              <fill>
                <patternFill>
                  <bgColor theme="0" tint="-0.24994659260841701"/>
                </patternFill>
              </fill>
            </x14:dxf>
          </x14:cfRule>
          <xm:sqref>N317:R317</xm:sqref>
        </x14:conditionalFormatting>
        <x14:conditionalFormatting xmlns:xm="http://schemas.microsoft.com/office/excel/2006/main">
          <x14:cfRule type="expression" priority="80" id="{CAB2F15C-2E59-4494-8E22-B5375558EAA9}">
            <xm:f>Cover!$E$15=N$6</xm:f>
            <x14:dxf>
              <fill>
                <patternFill>
                  <bgColor theme="7" tint="0.59996337778862885"/>
                </patternFill>
              </fill>
            </x14:dxf>
          </x14:cfRule>
          <x14:cfRule type="expression" priority="79" id="{F5F6AC84-FB9E-4780-B545-91FA73BEE3C5}">
            <xm:f>Cover!$E$15&lt;&gt;N$6</xm:f>
            <x14:dxf>
              <fill>
                <patternFill>
                  <bgColor theme="0" tint="-0.24994659260841701"/>
                </patternFill>
              </fill>
            </x14:dxf>
          </x14:cfRule>
          <xm:sqref>N321:R322</xm:sqref>
        </x14:conditionalFormatting>
        <x14:conditionalFormatting xmlns:xm="http://schemas.microsoft.com/office/excel/2006/main">
          <x14:cfRule type="expression" priority="78" id="{F18C9607-E351-4145-8590-AB2DC4AB8A9B}">
            <xm:f>Cover!$E$15=N$6</xm:f>
            <x14:dxf>
              <fill>
                <patternFill>
                  <bgColor theme="7" tint="0.59996337778862885"/>
                </patternFill>
              </fill>
            </x14:dxf>
          </x14:cfRule>
          <x14:cfRule type="expression" priority="77" id="{CCA434AA-15A6-4AF7-8556-E8A5E74E6B51}">
            <xm:f>Cover!$E$15&lt;&gt;N$6</xm:f>
            <x14:dxf>
              <fill>
                <patternFill>
                  <bgColor theme="0" tint="-0.24994659260841701"/>
                </patternFill>
              </fill>
            </x14:dxf>
          </x14:cfRule>
          <xm:sqref>N324:R325</xm:sqref>
        </x14:conditionalFormatting>
        <x14:conditionalFormatting xmlns:xm="http://schemas.microsoft.com/office/excel/2006/main">
          <x14:cfRule type="expression" priority="76" id="{DFFBD22B-A3FF-413C-A181-7FC246A4E85F}">
            <xm:f>Cover!$E$15=N$6</xm:f>
            <x14:dxf>
              <fill>
                <patternFill>
                  <bgColor theme="7" tint="0.59996337778862885"/>
                </patternFill>
              </fill>
            </x14:dxf>
          </x14:cfRule>
          <x14:cfRule type="expression" priority="75" id="{DEC98C3F-5068-40FC-8B81-5AA38F63CCEA}">
            <xm:f>Cover!$E$15&lt;&gt;N$6</xm:f>
            <x14:dxf>
              <fill>
                <patternFill>
                  <bgColor theme="0" tint="-0.24994659260841701"/>
                </patternFill>
              </fill>
            </x14:dxf>
          </x14:cfRule>
          <xm:sqref>N328:R328</xm:sqref>
        </x14:conditionalFormatting>
        <x14:conditionalFormatting xmlns:xm="http://schemas.microsoft.com/office/excel/2006/main">
          <x14:cfRule type="expression" priority="74" id="{43FD6FEB-BCE3-494F-B45D-2AD822227F4B}">
            <xm:f>Cover!$E$15=N$6</xm:f>
            <x14:dxf>
              <fill>
                <patternFill>
                  <bgColor theme="7" tint="0.59996337778862885"/>
                </patternFill>
              </fill>
            </x14:dxf>
          </x14:cfRule>
          <x14:cfRule type="expression" priority="73" id="{C266F2D5-F7EE-4579-B417-19EF4655C57F}">
            <xm:f>Cover!$E$15&lt;&gt;N$6</xm:f>
            <x14:dxf>
              <fill>
                <patternFill>
                  <bgColor theme="0" tint="-0.24994659260841701"/>
                </patternFill>
              </fill>
            </x14:dxf>
          </x14:cfRule>
          <xm:sqref>N332:R333</xm:sqref>
        </x14:conditionalFormatting>
        <x14:conditionalFormatting xmlns:xm="http://schemas.microsoft.com/office/excel/2006/main">
          <x14:cfRule type="expression" priority="72" id="{E790C736-64D4-4502-82E5-BA44A7DB7D44}">
            <xm:f>Cover!$E$15=N$6</xm:f>
            <x14:dxf>
              <fill>
                <patternFill>
                  <bgColor theme="7" tint="0.59996337778862885"/>
                </patternFill>
              </fill>
            </x14:dxf>
          </x14:cfRule>
          <x14:cfRule type="expression" priority="71" id="{64F79531-6A90-47F7-8C04-3890B3C1BB7D}">
            <xm:f>Cover!$E$15&lt;&gt;N$6</xm:f>
            <x14:dxf>
              <fill>
                <patternFill>
                  <bgColor theme="0" tint="-0.24994659260841701"/>
                </patternFill>
              </fill>
            </x14:dxf>
          </x14:cfRule>
          <xm:sqref>N335:R336</xm:sqref>
        </x14:conditionalFormatting>
        <x14:conditionalFormatting xmlns:xm="http://schemas.microsoft.com/office/excel/2006/main">
          <x14:cfRule type="expression" priority="70" id="{96C7B0A5-A2E0-42A1-BFBB-74CC2498452C}">
            <xm:f>Cover!$E$15=N$6</xm:f>
            <x14:dxf>
              <fill>
                <patternFill>
                  <bgColor theme="7" tint="0.59996337778862885"/>
                </patternFill>
              </fill>
            </x14:dxf>
          </x14:cfRule>
          <x14:cfRule type="expression" priority="69" id="{1F7D945B-FDE9-4F42-A509-3D5382267A83}">
            <xm:f>Cover!$E$15&lt;&gt;N$6</xm:f>
            <x14:dxf>
              <fill>
                <patternFill>
                  <bgColor theme="0" tint="-0.24994659260841701"/>
                </patternFill>
              </fill>
            </x14:dxf>
          </x14:cfRule>
          <xm:sqref>N339:R339</xm:sqref>
        </x14:conditionalFormatting>
        <x14:conditionalFormatting xmlns:xm="http://schemas.microsoft.com/office/excel/2006/main">
          <x14:cfRule type="expression" priority="160" id="{4915016F-08B3-4866-801D-C151DF1803EE}">
            <xm:f>Cover!$E$15=N$6</xm:f>
            <x14:dxf>
              <fill>
                <patternFill>
                  <bgColor theme="7" tint="0.59996337778862885"/>
                </patternFill>
              </fill>
            </x14:dxf>
          </x14:cfRule>
          <x14:cfRule type="expression" priority="159" id="{6CCF97B6-0F07-444B-B7BC-D1DCB374C9D0}">
            <xm:f>Cover!$E$15&lt;&gt;N$6</xm:f>
            <x14:dxf>
              <fill>
                <patternFill>
                  <bgColor theme="0" tint="-0.24994659260841701"/>
                </patternFill>
              </fill>
            </x14:dxf>
          </x14:cfRule>
          <xm:sqref>N343:R346</xm:sqref>
        </x14:conditionalFormatting>
        <x14:conditionalFormatting xmlns:xm="http://schemas.microsoft.com/office/excel/2006/main">
          <x14:cfRule type="expression" priority="30" id="{EF7A1429-8B52-421C-8C9E-AD7620188BE1}">
            <xm:f>Cover!$E$15=O$6</xm:f>
            <x14:dxf>
              <fill>
                <patternFill>
                  <bgColor theme="7" tint="0.59996337778862885"/>
                </patternFill>
              </fill>
            </x14:dxf>
          </x14:cfRule>
          <x14:cfRule type="expression" priority="29" id="{15845B6B-5195-45A5-897B-1152655C5845}">
            <xm:f>Cover!$E$15&lt;&gt;O$6</xm:f>
            <x14:dxf>
              <fill>
                <patternFill>
                  <bgColor theme="0" tint="-0.24994659260841701"/>
                </patternFill>
              </fill>
            </x14:dxf>
          </x14:cfRule>
          <xm:sqref>O53:P53</xm:sqref>
        </x14:conditionalFormatting>
        <x14:conditionalFormatting xmlns:xm="http://schemas.microsoft.com/office/excel/2006/main">
          <x14:cfRule type="expression" priority="28" id="{AF6C9EE8-2ED9-4F08-88E4-6307765014F4}">
            <xm:f>Cover!$E$15=O$6</xm:f>
            <x14:dxf>
              <fill>
                <patternFill>
                  <bgColor theme="7" tint="0.59996337778862885"/>
                </patternFill>
              </fill>
            </x14:dxf>
          </x14:cfRule>
          <x14:cfRule type="expression" priority="27" id="{F079420B-8254-4E09-9231-FF9D015C3513}">
            <xm:f>Cover!$E$15&lt;&gt;O$6</xm:f>
            <x14:dxf>
              <fill>
                <patternFill>
                  <bgColor theme="0" tint="-0.24994659260841701"/>
                </patternFill>
              </fill>
            </x14:dxf>
          </x14:cfRule>
          <xm:sqref>O68:P68</xm:sqref>
        </x14:conditionalFormatting>
        <x14:conditionalFormatting xmlns:xm="http://schemas.microsoft.com/office/excel/2006/main">
          <x14:cfRule type="expression" priority="25" id="{80DB4F83-5FD5-460E-BA12-DBC0732C4C76}">
            <xm:f>Cover!$E$15&lt;&gt;O$6</xm:f>
            <x14:dxf>
              <fill>
                <patternFill>
                  <bgColor theme="0" tint="-0.24994659260841701"/>
                </patternFill>
              </fill>
            </x14:dxf>
          </x14:cfRule>
          <x14:cfRule type="expression" priority="26" id="{A0149F80-DAB8-4017-AD97-5DC3251EC3FA}">
            <xm:f>Cover!$E$15=O$6</xm:f>
            <x14:dxf>
              <fill>
                <patternFill>
                  <bgColor theme="7" tint="0.59996337778862885"/>
                </patternFill>
              </fill>
            </x14:dxf>
          </x14:cfRule>
          <xm:sqref>O85:P85</xm:sqref>
        </x14:conditionalFormatting>
        <x14:conditionalFormatting xmlns:xm="http://schemas.microsoft.com/office/excel/2006/main">
          <x14:cfRule type="expression" priority="24" id="{C71043EE-C671-4552-A2ED-877163BDF95F}">
            <xm:f>Cover!$E$15=O$6</xm:f>
            <x14:dxf>
              <fill>
                <patternFill>
                  <bgColor theme="7" tint="0.59996337778862885"/>
                </patternFill>
              </fill>
            </x14:dxf>
          </x14:cfRule>
          <x14:cfRule type="expression" priority="23" id="{EC2BE6C9-F601-4AEC-8753-31294EEEEB80}">
            <xm:f>Cover!$E$15&lt;&gt;O$6</xm:f>
            <x14:dxf>
              <fill>
                <patternFill>
                  <bgColor theme="0" tint="-0.24994659260841701"/>
                </patternFill>
              </fill>
            </x14:dxf>
          </x14:cfRule>
          <xm:sqref>O100:P100</xm:sqref>
        </x14:conditionalFormatting>
        <x14:conditionalFormatting xmlns:xm="http://schemas.microsoft.com/office/excel/2006/main">
          <x14:cfRule type="expression" priority="22" id="{103BFD09-16BF-4119-BF2F-467D20C86B74}">
            <xm:f>Cover!$E$15=O$6</xm:f>
            <x14:dxf>
              <fill>
                <patternFill>
                  <bgColor theme="7" tint="0.59996337778862885"/>
                </patternFill>
              </fill>
            </x14:dxf>
          </x14:cfRule>
          <x14:cfRule type="expression" priority="21" id="{5D1E535B-B84A-430E-B3A5-8CD43CEBBB38}">
            <xm:f>Cover!$E$15&lt;&gt;O$6</xm:f>
            <x14:dxf>
              <fill>
                <patternFill>
                  <bgColor theme="0" tint="-0.24994659260841701"/>
                </patternFill>
              </fill>
            </x14:dxf>
          </x14:cfRule>
          <xm:sqref>O115:P115</xm:sqref>
        </x14:conditionalFormatting>
        <x14:conditionalFormatting xmlns:xm="http://schemas.microsoft.com/office/excel/2006/main">
          <x14:cfRule type="expression" priority="20" id="{71D70CA5-462B-49E1-890A-63E593AC5FD1}">
            <xm:f>Cover!$E$15=O$6</xm:f>
            <x14:dxf>
              <fill>
                <patternFill>
                  <bgColor theme="7" tint="0.59996337778862885"/>
                </patternFill>
              </fill>
            </x14:dxf>
          </x14:cfRule>
          <x14:cfRule type="expression" priority="19" id="{65E11231-4C5C-49F5-AC73-BC0446C373EA}">
            <xm:f>Cover!$E$15&lt;&gt;O$6</xm:f>
            <x14:dxf>
              <fill>
                <patternFill>
                  <bgColor theme="0" tint="-0.24994659260841701"/>
                </patternFill>
              </fill>
            </x14:dxf>
          </x14:cfRule>
          <xm:sqref>O132:P132</xm:sqref>
        </x14:conditionalFormatting>
        <x14:conditionalFormatting xmlns:xm="http://schemas.microsoft.com/office/excel/2006/main">
          <x14:cfRule type="expression" priority="18" id="{D7685F15-BE53-4F50-A59D-496E817FE8A5}">
            <xm:f>Cover!$E$15=O$6</xm:f>
            <x14:dxf>
              <fill>
                <patternFill>
                  <bgColor theme="7" tint="0.59996337778862885"/>
                </patternFill>
              </fill>
            </x14:dxf>
          </x14:cfRule>
          <x14:cfRule type="expression" priority="17" id="{DEECB3D1-23A9-4E84-BDF5-B066554E1E70}">
            <xm:f>Cover!$E$15&lt;&gt;O$6</xm:f>
            <x14:dxf>
              <fill>
                <patternFill>
                  <bgColor theme="0" tint="-0.24994659260841701"/>
                </patternFill>
              </fill>
            </x14:dxf>
          </x14:cfRule>
          <xm:sqref>O148:P148</xm:sqref>
        </x14:conditionalFormatting>
        <x14:conditionalFormatting xmlns:xm="http://schemas.microsoft.com/office/excel/2006/main">
          <x14:cfRule type="expression" priority="16" id="{C3721E70-613C-40EF-BD5C-7B7ACC13D11A}">
            <xm:f>Cover!$E$15=O$6</xm:f>
            <x14:dxf>
              <fill>
                <patternFill>
                  <bgColor theme="7" tint="0.59996337778862885"/>
                </patternFill>
              </fill>
            </x14:dxf>
          </x14:cfRule>
          <x14:cfRule type="expression" priority="15" id="{CFDDFFF1-85B3-461A-9040-965D110CAD3A}">
            <xm:f>Cover!$E$15&lt;&gt;O$6</xm:f>
            <x14:dxf>
              <fill>
                <patternFill>
                  <bgColor theme="0" tint="-0.24994659260841701"/>
                </patternFill>
              </fill>
            </x14:dxf>
          </x14:cfRule>
          <xm:sqref>O165:P165</xm:sqref>
        </x14:conditionalFormatting>
        <x14:conditionalFormatting xmlns:xm="http://schemas.microsoft.com/office/excel/2006/main">
          <x14:cfRule type="expression" priority="13" id="{A393DCCB-BB84-4459-A5F7-0E08A2F763E7}">
            <xm:f>Cover!$E$15&lt;&gt;O$6</xm:f>
            <x14:dxf>
              <fill>
                <patternFill>
                  <bgColor theme="0" tint="-0.24994659260841701"/>
                </patternFill>
              </fill>
            </x14:dxf>
          </x14:cfRule>
          <x14:cfRule type="expression" priority="14" id="{F7472F76-22AC-4C61-A71D-96B3092F5D8D}">
            <xm:f>Cover!$E$15=O$6</xm:f>
            <x14:dxf>
              <fill>
                <patternFill>
                  <bgColor theme="7" tint="0.59996337778862885"/>
                </patternFill>
              </fill>
            </x14:dxf>
          </x14:cfRule>
          <xm:sqref>O180:P180</xm:sqref>
        </x14:conditionalFormatting>
        <x14:conditionalFormatting xmlns:xm="http://schemas.microsoft.com/office/excel/2006/main">
          <x14:cfRule type="expression" priority="12" id="{337CBD40-B5EC-448C-9F4E-055D1649FD28}">
            <xm:f>Cover!$E$15=O$6</xm:f>
            <x14:dxf>
              <fill>
                <patternFill>
                  <bgColor theme="7" tint="0.59996337778862885"/>
                </patternFill>
              </fill>
            </x14:dxf>
          </x14:cfRule>
          <x14:cfRule type="expression" priority="11" id="{327BA89C-5818-4B96-9FEE-799399EC9E7C}">
            <xm:f>Cover!$E$15&lt;&gt;O$6</xm:f>
            <x14:dxf>
              <fill>
                <patternFill>
                  <bgColor theme="0" tint="-0.24994659260841701"/>
                </patternFill>
              </fill>
            </x14:dxf>
          </x14:cfRule>
          <xm:sqref>O197:P197</xm:sqref>
        </x14:conditionalFormatting>
        <x14:conditionalFormatting xmlns:xm="http://schemas.microsoft.com/office/excel/2006/main">
          <x14:cfRule type="expression" priority="10" id="{EFDE0E7C-F5A7-4999-89FF-B8BBBDF849D2}">
            <xm:f>Cover!$E$15=O$6</xm:f>
            <x14:dxf>
              <fill>
                <patternFill>
                  <bgColor theme="7" tint="0.59996337778862885"/>
                </patternFill>
              </fill>
            </x14:dxf>
          </x14:cfRule>
          <x14:cfRule type="expression" priority="9" id="{4DC2BB91-C186-4B72-B9FC-58D6C492BED7}">
            <xm:f>Cover!$E$15&lt;&gt;O$6</xm:f>
            <x14:dxf>
              <fill>
                <patternFill>
                  <bgColor theme="0" tint="-0.24994659260841701"/>
                </patternFill>
              </fill>
            </x14:dxf>
          </x14:cfRule>
          <xm:sqref>O212:P212</xm:sqref>
        </x14:conditionalFormatting>
        <x14:conditionalFormatting xmlns:xm="http://schemas.microsoft.com/office/excel/2006/main">
          <x14:cfRule type="expression" priority="8" id="{CCFA92CE-31A2-4E2F-9E3C-75D97A38F419}">
            <xm:f>Cover!$E$15=O$6</xm:f>
            <x14:dxf>
              <fill>
                <patternFill>
                  <bgColor theme="7" tint="0.59996337778862885"/>
                </patternFill>
              </fill>
            </x14:dxf>
          </x14:cfRule>
          <x14:cfRule type="expression" priority="7" id="{32617AFF-5672-4F08-BA11-2F06C84E065F}">
            <xm:f>Cover!$E$15&lt;&gt;O$6</xm:f>
            <x14:dxf>
              <fill>
                <patternFill>
                  <bgColor theme="0" tint="-0.24994659260841701"/>
                </patternFill>
              </fill>
            </x14:dxf>
          </x14:cfRule>
          <xm:sqref>O229:P229</xm:sqref>
        </x14:conditionalFormatting>
        <x14:conditionalFormatting xmlns:xm="http://schemas.microsoft.com/office/excel/2006/main">
          <x14:cfRule type="expression" priority="6" id="{78E772CB-D13B-4DA8-91DF-1C21D0EABFA5}">
            <xm:f>Cover!$E$15=O$6</xm:f>
            <x14:dxf>
              <fill>
                <patternFill>
                  <bgColor theme="7" tint="0.59996337778862885"/>
                </patternFill>
              </fill>
            </x14:dxf>
          </x14:cfRule>
          <x14:cfRule type="expression" priority="5" id="{0EDA92AC-D027-47D3-8C46-DCCA5399463C}">
            <xm:f>Cover!$E$15&lt;&gt;O$6</xm:f>
            <x14:dxf>
              <fill>
                <patternFill>
                  <bgColor theme="0" tint="-0.24994659260841701"/>
                </patternFill>
              </fill>
            </x14:dxf>
          </x14:cfRule>
          <xm:sqref>O244:P244</xm:sqref>
        </x14:conditionalFormatting>
        <x14:conditionalFormatting xmlns:xm="http://schemas.microsoft.com/office/excel/2006/main">
          <x14:cfRule type="expression" priority="3" id="{DD7D8031-F291-4CD3-8240-EAB123B736CC}">
            <xm:f>Cover!$E$15&lt;&gt;O$6</xm:f>
            <x14:dxf>
              <fill>
                <patternFill>
                  <bgColor theme="0" tint="-0.24994659260841701"/>
                </patternFill>
              </fill>
            </x14:dxf>
          </x14:cfRule>
          <x14:cfRule type="expression" priority="4" id="{F2262838-F9E4-4158-BF47-79294463B128}">
            <xm:f>Cover!$E$15=O$6</xm:f>
            <x14:dxf>
              <fill>
                <patternFill>
                  <bgColor theme="7" tint="0.59996337778862885"/>
                </patternFill>
              </fill>
            </x14:dxf>
          </x14:cfRule>
          <xm:sqref>O263:P263</xm:sqref>
        </x14:conditionalFormatting>
        <x14:conditionalFormatting xmlns:xm="http://schemas.microsoft.com/office/excel/2006/main">
          <x14:cfRule type="expression" priority="1" id="{360382B6-6828-40B8-A520-6D77753DABBD}">
            <xm:f>Cover!$E$15&lt;&gt;O$6</xm:f>
            <x14:dxf>
              <fill>
                <patternFill>
                  <bgColor theme="0" tint="-0.24994659260841701"/>
                </patternFill>
              </fill>
            </x14:dxf>
          </x14:cfRule>
          <x14:cfRule type="expression" priority="2" id="{84DD6431-0FCB-4A80-A3E5-5A5334F75193}">
            <xm:f>Cover!$E$15=O$6</xm:f>
            <x14:dxf>
              <fill>
                <patternFill>
                  <bgColor theme="7" tint="0.59996337778862885"/>
                </patternFill>
              </fill>
            </x14:dxf>
          </x14:cfRule>
          <xm:sqref>O280:P280</xm:sqref>
        </x14:conditionalFormatting>
        <x14:conditionalFormatting xmlns:xm="http://schemas.microsoft.com/office/excel/2006/main">
          <x14:cfRule type="expression" priority="62" id="{901D85EB-993C-404F-9031-477C57461388}">
            <xm:f>Cover!$E$15=O$6</xm:f>
            <x14:dxf>
              <fill>
                <patternFill>
                  <bgColor theme="7" tint="0.59996337778862885"/>
                </patternFill>
              </fill>
            </x14:dxf>
          </x14:cfRule>
          <x14:cfRule type="expression" priority="61" id="{8C6FC4A6-EE14-435F-A6DF-295BF17A4336}">
            <xm:f>Cover!$E$15&lt;&gt;O$6</xm:f>
            <x14:dxf>
              <fill>
                <patternFill>
                  <bgColor theme="0" tint="-0.24994659260841701"/>
                </patternFill>
              </fill>
            </x14:dxf>
          </x14:cfRule>
          <xm:sqref>O38:R38</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7E19-6EA2-4ADC-97AA-9D7622D1FFBF}">
  <sheetPr codeName="Sheet71">
    <tabColor theme="7"/>
    <pageSetUpPr autoPageBreaks="0"/>
  </sheetPr>
  <dimension ref="A1:T57"/>
  <sheetViews>
    <sheetView topLeftCell="F1" zoomScale="40" zoomScaleNormal="40" workbookViewId="0">
      <pane ySplit="6" topLeftCell="A7" activePane="bottomLeft" state="frozen"/>
      <selection activeCell="G59" sqref="G59"/>
      <selection pane="bottomLeft" activeCell="T54" sqref="T54"/>
    </sheetView>
  </sheetViews>
  <sheetFormatPr defaultColWidth="14.453125" defaultRowHeight="14"/>
  <cols>
    <col min="1" max="1" width="14.453125" style="11" customWidth="1"/>
    <col min="2" max="3" width="2" style="11" customWidth="1"/>
    <col min="4" max="4" width="14.54296875" style="11" customWidth="1"/>
    <col min="5" max="12" width="32.54296875" style="11" customWidth="1"/>
    <col min="13" max="19" width="19.453125" style="11" customWidth="1"/>
    <col min="20" max="20" width="16.453125" style="11" bestFit="1" customWidth="1"/>
    <col min="21" max="24" width="19.453125" style="11" customWidth="1"/>
    <col min="25" max="31" width="14.453125" style="11" customWidth="1"/>
    <col min="32" max="36" width="19.453125" style="11" customWidth="1"/>
    <col min="37" max="16356" width="14.453125" style="11"/>
    <col min="16357" max="16384" width="14.453125" style="11" customWidth="1"/>
  </cols>
  <sheetData>
    <row r="1" spans="1:20" s="2" customFormat="1" ht="25">
      <c r="A1" s="62" t="s">
        <v>1365</v>
      </c>
      <c r="B1" s="3"/>
      <c r="L1" s="3"/>
    </row>
    <row r="2" spans="1:20" s="2" customFormat="1" ht="25">
      <c r="A2" s="4" t="str">
        <f>Cover!$E$13</f>
        <v>Master</v>
      </c>
      <c r="B2" s="3"/>
    </row>
    <row r="3" spans="1:20" s="2" customFormat="1" ht="25">
      <c r="A3" s="4">
        <f>Cover!$E$15</f>
        <v>2025</v>
      </c>
      <c r="B3" s="4"/>
      <c r="C3" s="4"/>
      <c r="D3" s="4"/>
    </row>
    <row r="4" spans="1:20" s="5" customFormat="1" ht="25.5" thickBot="1">
      <c r="A4" s="1302" t="s">
        <v>3361</v>
      </c>
      <c r="B4" s="6"/>
    </row>
    <row r="5" spans="1:20" ht="15.5">
      <c r="A5" s="7"/>
      <c r="B5" s="8"/>
      <c r="C5" s="8"/>
      <c r="D5" s="9"/>
      <c r="E5" s="9"/>
      <c r="F5" s="10"/>
      <c r="G5" s="10"/>
      <c r="H5" s="10"/>
      <c r="I5" s="10"/>
      <c r="J5" s="10"/>
      <c r="K5" s="10"/>
      <c r="L5" s="7"/>
      <c r="M5" s="7"/>
      <c r="N5" s="7"/>
      <c r="O5" s="7"/>
      <c r="P5" s="7"/>
      <c r="Q5" s="7"/>
      <c r="R5" s="7"/>
      <c r="S5" s="7"/>
      <c r="T5" s="10"/>
    </row>
    <row r="6" spans="1:20" s="307" customFormat="1" ht="86.25" customHeight="1">
      <c r="A6" s="19"/>
      <c r="B6" s="57"/>
      <c r="C6" s="57"/>
      <c r="D6" s="305" t="s">
        <v>164</v>
      </c>
      <c r="E6" s="302" t="s">
        <v>1555</v>
      </c>
      <c r="F6" s="19" t="s">
        <v>405</v>
      </c>
      <c r="G6" s="19" t="s">
        <v>175</v>
      </c>
      <c r="H6" s="306" t="s">
        <v>3362</v>
      </c>
      <c r="I6" s="306" t="s">
        <v>3363</v>
      </c>
      <c r="J6" s="306" t="s">
        <v>3364</v>
      </c>
      <c r="K6" s="306" t="s">
        <v>3365</v>
      </c>
      <c r="L6" s="306" t="s">
        <v>3366</v>
      </c>
      <c r="M6" s="306" t="s">
        <v>3367</v>
      </c>
      <c r="N6" s="306" t="s">
        <v>3368</v>
      </c>
      <c r="O6" s="306" t="s">
        <v>3369</v>
      </c>
      <c r="P6" s="306" t="s">
        <v>3370</v>
      </c>
      <c r="Q6" s="306" t="s">
        <v>3371</v>
      </c>
      <c r="R6" s="306" t="s">
        <v>3372</v>
      </c>
      <c r="S6" s="306" t="s">
        <v>3373</v>
      </c>
      <c r="T6" s="306" t="s">
        <v>3374</v>
      </c>
    </row>
    <row r="8" spans="1:20" s="27" customFormat="1" ht="18">
      <c r="B8" s="28" t="s">
        <v>3375</v>
      </c>
    </row>
    <row r="10" spans="1:20">
      <c r="A10" s="12"/>
      <c r="B10" s="12"/>
      <c r="C10" s="34" t="s">
        <v>3376</v>
      </c>
      <c r="D10" s="34"/>
      <c r="E10" s="33"/>
      <c r="F10" s="33"/>
      <c r="G10" s="33"/>
      <c r="H10" s="33"/>
      <c r="I10" s="33"/>
      <c r="J10" s="33"/>
      <c r="K10" s="33"/>
      <c r="L10" s="33"/>
      <c r="M10" s="33"/>
      <c r="N10" s="33"/>
      <c r="O10" s="33"/>
      <c r="P10" s="33"/>
      <c r="Q10" s="33"/>
      <c r="R10" s="33"/>
      <c r="S10" s="33"/>
      <c r="T10" s="33"/>
    </row>
    <row r="11" spans="1:20">
      <c r="E11" s="304"/>
      <c r="J11" s="139"/>
      <c r="K11" s="139"/>
      <c r="L11" s="139"/>
      <c r="M11" s="139"/>
      <c r="N11" s="139"/>
      <c r="O11" s="139"/>
      <c r="P11" s="139"/>
      <c r="Q11" s="139"/>
      <c r="R11" s="139"/>
      <c r="S11" s="139"/>
      <c r="T11" s="139"/>
    </row>
    <row r="12" spans="1:20">
      <c r="E12" s="304"/>
    </row>
    <row r="13" spans="1:20">
      <c r="A13" s="12"/>
      <c r="B13" s="12"/>
      <c r="C13" s="34" t="s">
        <v>3377</v>
      </c>
      <c r="D13" s="34"/>
      <c r="E13" s="33"/>
      <c r="F13" s="33"/>
      <c r="G13" s="33"/>
      <c r="H13" s="33"/>
      <c r="I13" s="33"/>
      <c r="J13" s="33"/>
      <c r="K13" s="33"/>
      <c r="L13" s="33"/>
      <c r="M13" s="33"/>
      <c r="N13" s="33"/>
      <c r="O13" s="33"/>
      <c r="P13" s="33"/>
      <c r="Q13" s="33"/>
      <c r="R13" s="33"/>
      <c r="S13" s="33"/>
      <c r="T13" s="33"/>
    </row>
    <row r="14" spans="1:20" ht="14.25" customHeight="1">
      <c r="A14" s="7"/>
      <c r="B14" s="8"/>
      <c r="C14" s="8"/>
      <c r="D14" s="20" t="s">
        <v>2838</v>
      </c>
      <c r="E14" s="20" t="s">
        <v>3375</v>
      </c>
      <c r="F14" s="20" t="s">
        <v>3377</v>
      </c>
      <c r="G14" s="20" t="s">
        <v>2829</v>
      </c>
      <c r="H14" s="88"/>
      <c r="I14" s="88"/>
      <c r="J14" s="1322"/>
      <c r="K14" s="1322"/>
      <c r="L14" s="1322"/>
      <c r="M14" s="1322"/>
      <c r="N14" s="1206"/>
      <c r="O14" s="1206"/>
      <c r="P14" s="1206"/>
      <c r="Q14" s="1206"/>
      <c r="R14" s="1206"/>
      <c r="S14" s="1206"/>
      <c r="T14" s="1206"/>
    </row>
    <row r="15" spans="1:20" ht="14.25" customHeight="1">
      <c r="A15" s="7"/>
      <c r="B15" s="8"/>
      <c r="C15" s="8"/>
      <c r="D15" s="20" t="s">
        <v>2838</v>
      </c>
      <c r="E15" s="20" t="s">
        <v>3375</v>
      </c>
      <c r="F15" s="20" t="s">
        <v>3377</v>
      </c>
      <c r="G15" s="20" t="s">
        <v>2829</v>
      </c>
      <c r="H15" s="88"/>
      <c r="I15" s="88"/>
      <c r="J15" s="1322"/>
      <c r="K15" s="1322"/>
      <c r="L15" s="1322"/>
      <c r="M15" s="1322"/>
      <c r="N15" s="1206"/>
      <c r="O15" s="1206"/>
      <c r="P15" s="1206"/>
      <c r="Q15" s="1206"/>
      <c r="R15" s="1206"/>
      <c r="S15" s="1206"/>
      <c r="T15" s="1206"/>
    </row>
    <row r="16" spans="1:20" ht="14.25" customHeight="1">
      <c r="A16" s="7"/>
      <c r="B16" s="8"/>
      <c r="C16" s="8"/>
      <c r="D16" s="20" t="s">
        <v>2838</v>
      </c>
      <c r="E16" s="20" t="s">
        <v>3375</v>
      </c>
      <c r="F16" s="20" t="s">
        <v>3377</v>
      </c>
      <c r="G16" s="20" t="s">
        <v>2829</v>
      </c>
      <c r="H16" s="88"/>
      <c r="I16" s="88"/>
      <c r="J16" s="1322"/>
      <c r="K16" s="1322"/>
      <c r="L16" s="1322"/>
      <c r="M16" s="1322"/>
      <c r="N16" s="1206"/>
      <c r="O16" s="1206"/>
      <c r="P16" s="1206"/>
      <c r="Q16" s="1206"/>
      <c r="R16" s="1206"/>
      <c r="S16" s="1206"/>
      <c r="T16" s="1206"/>
    </row>
    <row r="17" spans="3:7" ht="14.25" customHeight="1">
      <c r="C17" s="8"/>
      <c r="D17" s="20" t="s">
        <v>2838</v>
      </c>
      <c r="E17" s="20" t="s">
        <v>3375</v>
      </c>
      <c r="F17" s="20" t="s">
        <v>3377</v>
      </c>
      <c r="G17" s="20" t="s">
        <v>2829</v>
      </c>
    </row>
    <row r="18" spans="3:7" s="12" customFormat="1" ht="14.25" customHeight="1">
      <c r="C18" s="13"/>
      <c r="D18" s="20" t="s">
        <v>2838</v>
      </c>
      <c r="E18" s="20" t="s">
        <v>3375</v>
      </c>
      <c r="F18" s="20" t="s">
        <v>3377</v>
      </c>
      <c r="G18" s="20" t="s">
        <v>2829</v>
      </c>
    </row>
    <row r="19" spans="3:7" s="12" customFormat="1" ht="14.25" customHeight="1">
      <c r="D19" s="20" t="s">
        <v>2838</v>
      </c>
      <c r="E19" s="20" t="s">
        <v>3375</v>
      </c>
      <c r="F19" s="20" t="s">
        <v>3377</v>
      </c>
      <c r="G19" s="20" t="s">
        <v>2829</v>
      </c>
    </row>
    <row r="20" spans="3:7" s="12" customFormat="1" ht="14.25" customHeight="1">
      <c r="D20" s="20" t="s">
        <v>2838</v>
      </c>
      <c r="E20" s="20" t="s">
        <v>3375</v>
      </c>
      <c r="F20" s="20" t="s">
        <v>3377</v>
      </c>
      <c r="G20" s="20" t="s">
        <v>2829</v>
      </c>
    </row>
    <row r="21" spans="3:7" s="12" customFormat="1" ht="14.25" customHeight="1">
      <c r="D21" s="20" t="s">
        <v>2838</v>
      </c>
      <c r="E21" s="20" t="s">
        <v>3375</v>
      </c>
      <c r="F21" s="20" t="s">
        <v>3377</v>
      </c>
      <c r="G21" s="20" t="s">
        <v>2829</v>
      </c>
    </row>
    <row r="22" spans="3:7" ht="14.25" customHeight="1">
      <c r="C22" s="8"/>
      <c r="D22" s="20" t="s">
        <v>2838</v>
      </c>
      <c r="E22" s="20" t="s">
        <v>3375</v>
      </c>
      <c r="F22" s="20" t="s">
        <v>3377</v>
      </c>
      <c r="G22" s="20" t="s">
        <v>2829</v>
      </c>
    </row>
    <row r="23" spans="3:7" ht="14.25" customHeight="1">
      <c r="C23" s="8"/>
      <c r="D23" s="20" t="s">
        <v>2838</v>
      </c>
      <c r="E23" s="20" t="s">
        <v>3375</v>
      </c>
      <c r="F23" s="20" t="s">
        <v>3377</v>
      </c>
      <c r="G23" s="20" t="s">
        <v>2829</v>
      </c>
    </row>
    <row r="24" spans="3:7" ht="14.25" customHeight="1">
      <c r="C24" s="8"/>
      <c r="D24" s="20" t="s">
        <v>2838</v>
      </c>
      <c r="E24" s="20" t="s">
        <v>3375</v>
      </c>
      <c r="F24" s="20" t="s">
        <v>3377</v>
      </c>
      <c r="G24" s="20" t="s">
        <v>2829</v>
      </c>
    </row>
    <row r="25" spans="3:7" ht="14.25" customHeight="1">
      <c r="C25" s="8"/>
      <c r="D25" s="20" t="s">
        <v>2838</v>
      </c>
      <c r="E25" s="20" t="s">
        <v>3375</v>
      </c>
      <c r="F25" s="20" t="s">
        <v>3377</v>
      </c>
      <c r="G25" s="20" t="s">
        <v>2829</v>
      </c>
    </row>
    <row r="26" spans="3:7" s="12" customFormat="1" ht="14.25" customHeight="1">
      <c r="C26" s="13"/>
      <c r="D26" s="20" t="s">
        <v>2838</v>
      </c>
      <c r="E26" s="20" t="s">
        <v>3375</v>
      </c>
      <c r="F26" s="20" t="s">
        <v>3377</v>
      </c>
      <c r="G26" s="20" t="s">
        <v>2829</v>
      </c>
    </row>
    <row r="27" spans="3:7" s="12" customFormat="1" ht="14.25" customHeight="1">
      <c r="D27" s="20" t="s">
        <v>2838</v>
      </c>
      <c r="E27" s="20" t="s">
        <v>3375</v>
      </c>
      <c r="F27" s="20" t="s">
        <v>3377</v>
      </c>
      <c r="G27" s="20" t="s">
        <v>2829</v>
      </c>
    </row>
    <row r="28" spans="3:7" s="12" customFormat="1" ht="14.25" customHeight="1">
      <c r="D28" s="20" t="s">
        <v>2838</v>
      </c>
      <c r="E28" s="20" t="s">
        <v>3375</v>
      </c>
      <c r="F28" s="20" t="s">
        <v>3377</v>
      </c>
      <c r="G28" s="20" t="s">
        <v>2829</v>
      </c>
    </row>
    <row r="29" spans="3:7" s="12" customFormat="1" ht="14.25" customHeight="1">
      <c r="D29" s="20" t="s">
        <v>2838</v>
      </c>
      <c r="E29" s="20" t="s">
        <v>3375</v>
      </c>
      <c r="F29" s="20" t="s">
        <v>3377</v>
      </c>
      <c r="G29" s="20" t="s">
        <v>2829</v>
      </c>
    </row>
    <row r="30" spans="3:7" ht="14.25" customHeight="1">
      <c r="C30" s="8"/>
      <c r="D30" s="20" t="s">
        <v>2838</v>
      </c>
      <c r="E30" s="20" t="s">
        <v>3375</v>
      </c>
      <c r="F30" s="20" t="s">
        <v>3377</v>
      </c>
      <c r="G30" s="20" t="s">
        <v>2829</v>
      </c>
    </row>
    <row r="31" spans="3:7" ht="14.25" customHeight="1">
      <c r="C31" s="8"/>
      <c r="D31" s="20" t="s">
        <v>2838</v>
      </c>
      <c r="E31" s="20" t="s">
        <v>3375</v>
      </c>
      <c r="F31" s="20" t="s">
        <v>3377</v>
      </c>
      <c r="G31" s="20" t="s">
        <v>2829</v>
      </c>
    </row>
    <row r="32" spans="3:7" ht="14.25" customHeight="1">
      <c r="C32" s="8"/>
      <c r="D32" s="20" t="s">
        <v>2838</v>
      </c>
      <c r="E32" s="20" t="s">
        <v>3375</v>
      </c>
      <c r="F32" s="20" t="s">
        <v>3377</v>
      </c>
      <c r="G32" s="20" t="s">
        <v>2829</v>
      </c>
    </row>
    <row r="33" spans="3:7" ht="14.25" customHeight="1">
      <c r="C33" s="8"/>
      <c r="D33" s="20" t="s">
        <v>2838</v>
      </c>
      <c r="E33" s="20" t="s">
        <v>3375</v>
      </c>
      <c r="F33" s="20" t="s">
        <v>3377</v>
      </c>
      <c r="G33" s="20" t="s">
        <v>2829</v>
      </c>
    </row>
    <row r="34" spans="3:7" s="12" customFormat="1" ht="14.25" customHeight="1">
      <c r="C34" s="13"/>
      <c r="D34" s="20" t="s">
        <v>2838</v>
      </c>
      <c r="E34" s="20" t="s">
        <v>3375</v>
      </c>
      <c r="F34" s="20" t="s">
        <v>3377</v>
      </c>
      <c r="G34" s="20" t="s">
        <v>2829</v>
      </c>
    </row>
    <row r="35" spans="3:7" s="12" customFormat="1" ht="14.25" customHeight="1">
      <c r="D35" s="20" t="s">
        <v>2838</v>
      </c>
      <c r="E35" s="20" t="s">
        <v>3375</v>
      </c>
      <c r="F35" s="20" t="s">
        <v>3377</v>
      </c>
      <c r="G35" s="20" t="s">
        <v>2829</v>
      </c>
    </row>
    <row r="36" spans="3:7" s="12" customFormat="1" ht="14.25" customHeight="1">
      <c r="D36" s="20" t="s">
        <v>2838</v>
      </c>
      <c r="E36" s="20" t="s">
        <v>3375</v>
      </c>
      <c r="F36" s="20" t="s">
        <v>3377</v>
      </c>
      <c r="G36" s="20" t="s">
        <v>2829</v>
      </c>
    </row>
    <row r="37" spans="3:7" s="12" customFormat="1" ht="14.25" customHeight="1">
      <c r="D37" s="20" t="s">
        <v>2838</v>
      </c>
      <c r="E37" s="20" t="s">
        <v>3375</v>
      </c>
      <c r="F37" s="20" t="s">
        <v>3377</v>
      </c>
      <c r="G37" s="20" t="s">
        <v>2829</v>
      </c>
    </row>
    <row r="38" spans="3:7" ht="14.25" customHeight="1">
      <c r="C38" s="8"/>
      <c r="D38" s="20" t="s">
        <v>2838</v>
      </c>
      <c r="E38" s="20" t="s">
        <v>3375</v>
      </c>
      <c r="F38" s="20" t="s">
        <v>3377</v>
      </c>
      <c r="G38" s="20" t="s">
        <v>2829</v>
      </c>
    </row>
    <row r="39" spans="3:7" ht="13.4" customHeight="1">
      <c r="C39" s="8"/>
      <c r="D39" s="20" t="s">
        <v>2838</v>
      </c>
      <c r="E39" s="20" t="s">
        <v>3375</v>
      </c>
      <c r="F39" s="20" t="s">
        <v>3377</v>
      </c>
      <c r="G39" s="20" t="s">
        <v>2829</v>
      </c>
    </row>
    <row r="40" spans="3:7" ht="14.25" customHeight="1">
      <c r="C40" s="8"/>
      <c r="D40" s="20" t="s">
        <v>2838</v>
      </c>
      <c r="E40" s="20" t="s">
        <v>3375</v>
      </c>
      <c r="F40" s="20" t="s">
        <v>3377</v>
      </c>
      <c r="G40" s="20" t="s">
        <v>2829</v>
      </c>
    </row>
    <row r="41" spans="3:7" ht="14.25" customHeight="1">
      <c r="C41" s="8"/>
      <c r="D41" s="20" t="s">
        <v>2838</v>
      </c>
      <c r="E41" s="20" t="s">
        <v>3375</v>
      </c>
      <c r="F41" s="20" t="s">
        <v>3377</v>
      </c>
      <c r="G41" s="20" t="s">
        <v>2829</v>
      </c>
    </row>
    <row r="42" spans="3:7" s="12" customFormat="1" ht="14.25" customHeight="1">
      <c r="C42" s="13"/>
      <c r="D42" s="20" t="s">
        <v>2838</v>
      </c>
      <c r="E42" s="20" t="s">
        <v>3375</v>
      </c>
      <c r="F42" s="20" t="s">
        <v>3377</v>
      </c>
      <c r="G42" s="20" t="s">
        <v>2829</v>
      </c>
    </row>
    <row r="43" spans="3:7" s="12" customFormat="1" ht="13.5" customHeight="1">
      <c r="D43" s="20" t="s">
        <v>2838</v>
      </c>
      <c r="E43" s="20" t="s">
        <v>3375</v>
      </c>
      <c r="F43" s="20" t="s">
        <v>3377</v>
      </c>
      <c r="G43" s="20" t="s">
        <v>2829</v>
      </c>
    </row>
    <row r="44" spans="3:7" s="12" customFormat="1" ht="14.25" customHeight="1">
      <c r="D44" s="20" t="s">
        <v>2838</v>
      </c>
      <c r="E44" s="20" t="s">
        <v>3375</v>
      </c>
      <c r="F44" s="20" t="s">
        <v>3377</v>
      </c>
      <c r="G44" s="20" t="s">
        <v>2829</v>
      </c>
    </row>
    <row r="45" spans="3:7" ht="14.25" customHeight="1">
      <c r="C45" s="8"/>
      <c r="D45" s="20" t="s">
        <v>2838</v>
      </c>
      <c r="E45" s="20" t="s">
        <v>3375</v>
      </c>
      <c r="F45" s="20" t="s">
        <v>3377</v>
      </c>
      <c r="G45" s="20" t="s">
        <v>2829</v>
      </c>
    </row>
    <row r="46" spans="3:7" ht="14.25" customHeight="1">
      <c r="C46" s="8"/>
      <c r="D46" s="20" t="s">
        <v>2838</v>
      </c>
      <c r="E46" s="20" t="s">
        <v>3375</v>
      </c>
      <c r="F46" s="20" t="s">
        <v>3377</v>
      </c>
      <c r="G46" s="20" t="s">
        <v>2829</v>
      </c>
    </row>
    <row r="47" spans="3:7" ht="14.25" customHeight="1">
      <c r="C47" s="8"/>
      <c r="D47" s="20" t="s">
        <v>2838</v>
      </c>
      <c r="E47" s="20" t="s">
        <v>3375</v>
      </c>
      <c r="F47" s="20" t="s">
        <v>3377</v>
      </c>
      <c r="G47" s="20" t="s">
        <v>2829</v>
      </c>
    </row>
    <row r="48" spans="3:7" ht="14.25" customHeight="1">
      <c r="C48" s="8"/>
      <c r="D48" s="20" t="s">
        <v>2838</v>
      </c>
      <c r="E48" s="20" t="s">
        <v>3375</v>
      </c>
      <c r="F48" s="20" t="s">
        <v>3377</v>
      </c>
      <c r="G48" s="20" t="s">
        <v>2829</v>
      </c>
    </row>
    <row r="50" spans="2:7">
      <c r="B50" s="12"/>
      <c r="C50" s="34" t="s">
        <v>3378</v>
      </c>
      <c r="D50" s="34"/>
      <c r="E50" s="33"/>
      <c r="F50" s="33"/>
      <c r="G50" s="33"/>
    </row>
    <row r="52" spans="2:7" ht="14.5">
      <c r="D52" s="20" t="s">
        <v>2838</v>
      </c>
      <c r="E52" s="20" t="s">
        <v>3375</v>
      </c>
      <c r="F52" s="303" t="s">
        <v>3378</v>
      </c>
      <c r="G52" s="303" t="s">
        <v>3379</v>
      </c>
    </row>
    <row r="53" spans="2:7" ht="14.5">
      <c r="D53" s="20" t="s">
        <v>2838</v>
      </c>
      <c r="E53" s="20" t="s">
        <v>3375</v>
      </c>
      <c r="F53" s="303" t="s">
        <v>3378</v>
      </c>
      <c r="G53" s="303" t="s">
        <v>3379</v>
      </c>
    </row>
    <row r="54" spans="2:7" ht="14.5">
      <c r="D54" s="20" t="s">
        <v>2838</v>
      </c>
      <c r="E54" s="20" t="s">
        <v>3375</v>
      </c>
      <c r="F54" s="303" t="s">
        <v>3378</v>
      </c>
      <c r="G54" s="303" t="s">
        <v>3379</v>
      </c>
    </row>
    <row r="55" spans="2:7" ht="14.5">
      <c r="D55" s="20" t="s">
        <v>2838</v>
      </c>
      <c r="E55" s="20" t="s">
        <v>3375</v>
      </c>
      <c r="F55" s="303" t="s">
        <v>3378</v>
      </c>
      <c r="G55" s="303" t="s">
        <v>3379</v>
      </c>
    </row>
    <row r="57" spans="2:7" s="27" customFormat="1" ht="18">
      <c r="B57" s="28" t="s">
        <v>1553</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4AE5-215E-4D7E-BFF5-5EE15AE452EE}">
  <sheetPr codeName="Sheet72">
    <tabColor theme="7"/>
    <pageSetUpPr autoPageBreaks="0"/>
  </sheetPr>
  <dimension ref="A1:AZ26"/>
  <sheetViews>
    <sheetView zoomScale="70" zoomScaleNormal="70" workbookViewId="0">
      <pane ySplit="6" topLeftCell="A7" activePane="bottomLeft" state="frozen"/>
      <selection activeCell="G59" sqref="G59"/>
      <selection pane="bottomLeft" activeCell="H24" sqref="H24"/>
    </sheetView>
  </sheetViews>
  <sheetFormatPr defaultColWidth="0" defaultRowHeight="14"/>
  <cols>
    <col min="1" max="1" width="14.453125" style="11" customWidth="1"/>
    <col min="2" max="3" width="1.54296875" style="11" customWidth="1"/>
    <col min="4" max="4" width="39.54296875" style="11" customWidth="1"/>
    <col min="5" max="5" width="30.54296875" style="11" customWidth="1"/>
    <col min="6" max="6" width="8.54296875" style="11" customWidth="1"/>
    <col min="7" max="7" width="21.453125" style="11" bestFit="1" customWidth="1"/>
    <col min="8" max="11" width="14" style="11" customWidth="1"/>
    <col min="12" max="15" width="1.453125" style="11" customWidth="1"/>
    <col min="16" max="16" width="1.54296875" style="443" customWidth="1"/>
    <col min="17" max="17" width="5" style="443" hidden="1" customWidth="1"/>
    <col min="18" max="23" width="0" style="443" hidden="1" customWidth="1"/>
    <col min="24" max="24" width="5" style="443" hidden="1" customWidth="1"/>
    <col min="25" max="27" width="0" style="443" hidden="1" customWidth="1"/>
    <col min="28" max="28" width="5" style="443" hidden="1" customWidth="1"/>
    <col min="29" max="34" width="0" style="443" hidden="1" customWidth="1"/>
    <col min="35" max="36" width="5" style="443" hidden="1" customWidth="1"/>
    <col min="37" max="39" width="0" style="443" hidden="1" customWidth="1"/>
    <col min="40" max="40" width="5" style="443" hidden="1" customWidth="1"/>
    <col min="41" max="43" width="0" style="443" hidden="1" customWidth="1"/>
    <col min="44" max="44" width="5" style="443" hidden="1" customWidth="1"/>
    <col min="45" max="50" width="0" style="443" hidden="1" customWidth="1"/>
    <col min="51" max="52" width="5" style="443" hidden="1" customWidth="1"/>
    <col min="53" max="16384" width="14" style="443" hidden="1"/>
  </cols>
  <sheetData>
    <row r="1" spans="1:11" s="441" customFormat="1" ht="25">
      <c r="A1" s="62" t="s">
        <v>1365</v>
      </c>
      <c r="B1" s="3"/>
      <c r="C1" s="2"/>
      <c r="D1" s="2"/>
      <c r="E1" s="4"/>
      <c r="F1" s="2"/>
      <c r="G1" s="2"/>
      <c r="H1" s="2"/>
      <c r="I1" s="2"/>
      <c r="J1" s="2"/>
      <c r="K1" s="2"/>
    </row>
    <row r="2" spans="1:11" s="441" customFormat="1" ht="25">
      <c r="A2" s="4" t="str">
        <f>Cover!$E$13</f>
        <v>Master</v>
      </c>
      <c r="B2" s="3"/>
      <c r="C2" s="2"/>
      <c r="D2" s="2"/>
      <c r="E2" s="2"/>
      <c r="F2" s="2"/>
      <c r="G2" s="2"/>
      <c r="H2" s="2"/>
      <c r="I2" s="2"/>
      <c r="J2" s="2"/>
      <c r="K2" s="2"/>
    </row>
    <row r="3" spans="1:11" s="441" customFormat="1" ht="25">
      <c r="A3" s="4">
        <f>Cover!$E$15</f>
        <v>2025</v>
      </c>
      <c r="B3" s="4"/>
      <c r="C3" s="4"/>
      <c r="D3" s="2"/>
      <c r="E3" s="2"/>
      <c r="F3" s="2"/>
      <c r="G3" s="2"/>
      <c r="H3" s="2"/>
      <c r="I3" s="2"/>
      <c r="J3" s="2"/>
      <c r="K3" s="2"/>
    </row>
    <row r="4" spans="1:11" s="442" customFormat="1" ht="25.5" thickBot="1">
      <c r="A4" s="1302" t="s">
        <v>3380</v>
      </c>
      <c r="B4" s="6"/>
      <c r="C4" s="5"/>
      <c r="D4" s="5"/>
      <c r="E4" s="5"/>
      <c r="F4" s="5"/>
      <c r="G4" s="5"/>
      <c r="H4" s="5"/>
      <c r="I4" s="5"/>
      <c r="J4" s="5"/>
      <c r="K4" s="5"/>
    </row>
    <row r="5" spans="1:11" ht="15.5">
      <c r="A5" s="7"/>
      <c r="B5" s="8"/>
      <c r="C5" s="8"/>
      <c r="D5" s="9"/>
      <c r="E5" s="10"/>
      <c r="F5" s="10"/>
      <c r="G5" s="10"/>
      <c r="H5" s="10"/>
      <c r="I5" s="10"/>
      <c r="J5" s="10"/>
      <c r="K5" s="10"/>
    </row>
    <row r="6" spans="1:11" s="444" customFormat="1" ht="46.5">
      <c r="A6" s="23"/>
      <c r="B6" s="451"/>
      <c r="C6" s="451"/>
      <c r="D6" s="452" t="s">
        <v>1555</v>
      </c>
      <c r="E6" s="451" t="s">
        <v>405</v>
      </c>
      <c r="F6" s="23" t="s">
        <v>175</v>
      </c>
      <c r="G6" s="781" t="s">
        <v>3381</v>
      </c>
      <c r="H6" s="781" t="s">
        <v>3382</v>
      </c>
      <c r="I6" s="781" t="s">
        <v>3383</v>
      </c>
      <c r="J6" s="781" t="s">
        <v>3384</v>
      </c>
      <c r="K6" s="781" t="s">
        <v>3385</v>
      </c>
    </row>
    <row r="8" spans="1:11" ht="18">
      <c r="A8" s="28" t="s">
        <v>3386</v>
      </c>
      <c r="B8" s="27"/>
      <c r="C8" s="27"/>
      <c r="D8" s="27"/>
      <c r="E8" s="27"/>
      <c r="F8" s="27"/>
      <c r="G8" s="27"/>
      <c r="H8" s="27"/>
      <c r="I8" s="27"/>
      <c r="J8" s="27"/>
      <c r="K8" s="27"/>
    </row>
    <row r="10" spans="1:11" s="33" customFormat="1">
      <c r="A10" s="12"/>
      <c r="B10" s="12"/>
      <c r="C10" s="34" t="s">
        <v>3387</v>
      </c>
    </row>
    <row r="11" spans="1:11">
      <c r="D11" s="20" t="s">
        <v>3388</v>
      </c>
      <c r="E11" s="11" t="s">
        <v>3389</v>
      </c>
      <c r="F11" s="20" t="s">
        <v>2829</v>
      </c>
      <c r="G11" s="891"/>
    </row>
    <row r="12" spans="1:11">
      <c r="D12" s="20" t="s">
        <v>3388</v>
      </c>
      <c r="E12" s="11" t="s">
        <v>3390</v>
      </c>
      <c r="F12" s="20" t="s">
        <v>2829</v>
      </c>
      <c r="G12" s="891"/>
    </row>
    <row r="13" spans="1:11" ht="14.25" customHeight="1">
      <c r="D13" s="20" t="s">
        <v>3388</v>
      </c>
      <c r="E13" s="11" t="s">
        <v>3391</v>
      </c>
      <c r="F13" s="20" t="s">
        <v>2829</v>
      </c>
      <c r="G13" s="891"/>
    </row>
    <row r="14" spans="1:11" ht="14.25" customHeight="1">
      <c r="D14" s="20" t="s">
        <v>3388</v>
      </c>
      <c r="E14" s="11" t="s">
        <v>3392</v>
      </c>
      <c r="F14" s="20" t="s">
        <v>2829</v>
      </c>
      <c r="G14" s="891"/>
    </row>
    <row r="15" spans="1:11" ht="14.25" customHeight="1">
      <c r="D15" s="20" t="s">
        <v>3388</v>
      </c>
      <c r="E15" s="11" t="s">
        <v>3393</v>
      </c>
      <c r="F15" s="20" t="s">
        <v>2829</v>
      </c>
      <c r="G15" s="891"/>
    </row>
    <row r="16" spans="1:11" ht="14.25" customHeight="1">
      <c r="D16" s="9" t="s">
        <v>3394</v>
      </c>
      <c r="G16" s="892">
        <f>SUM(G11:G15)</f>
        <v>0</v>
      </c>
    </row>
    <row r="18" spans="2:4">
      <c r="B18" s="12"/>
      <c r="C18" s="34" t="s">
        <v>3395</v>
      </c>
      <c r="D18" s="33"/>
    </row>
    <row r="19" spans="2:4" ht="14.25" customHeight="1">
      <c r="D19" s="20"/>
    </row>
    <row r="20" spans="2:4" ht="14.25" customHeight="1">
      <c r="D20" s="20" t="s">
        <v>3388</v>
      </c>
    </row>
    <row r="21" spans="2:4" ht="14.25" customHeight="1">
      <c r="D21" s="20" t="s">
        <v>3388</v>
      </c>
    </row>
    <row r="22" spans="2:4" ht="14.25" customHeight="1">
      <c r="D22" s="20" t="s">
        <v>3388</v>
      </c>
    </row>
    <row r="23" spans="2:4" ht="14.25" customHeight="1">
      <c r="D23" s="20" t="s">
        <v>3388</v>
      </c>
    </row>
    <row r="24" spans="2:4" ht="14.25" customHeight="1">
      <c r="D24" s="20" t="s">
        <v>3388</v>
      </c>
    </row>
    <row r="25" spans="2:4" ht="14.25" customHeight="1">
      <c r="D25" s="304"/>
    </row>
    <row r="26" spans="2:4" ht="14.25" customHeight="1">
      <c r="B26" s="28" t="s">
        <v>1553</v>
      </c>
      <c r="C26" s="27"/>
      <c r="D26"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E3673-0091-4DDB-A9F7-C1DF8D067A3E}">
  <sheetPr codeName="Sheet73">
    <tabColor rgb="FF000000"/>
    <pageSetUpPr autoPageBreaks="0"/>
  </sheetPr>
  <dimension ref="A1:CG100"/>
  <sheetViews>
    <sheetView zoomScale="40" zoomScaleNormal="40" workbookViewId="0">
      <pane ySplit="8" topLeftCell="A26" activePane="bottomLeft" state="frozen"/>
      <selection activeCell="G59" sqref="G59"/>
      <selection pane="bottomLeft" activeCell="V16" sqref="V16"/>
    </sheetView>
  </sheetViews>
  <sheetFormatPr defaultColWidth="0" defaultRowHeight="14"/>
  <cols>
    <col min="1" max="1" width="14.453125" style="11" customWidth="1"/>
    <col min="2" max="2" width="2.453125" style="11" customWidth="1"/>
    <col min="3" max="3" width="1.54296875" style="11" customWidth="1"/>
    <col min="4" max="4" width="5.453125" style="11" bestFit="1" customWidth="1"/>
    <col min="5" max="5" width="23.453125" style="11" customWidth="1"/>
    <col min="6" max="6" width="20.54296875" style="11" bestFit="1" customWidth="1"/>
    <col min="7" max="7" width="35" style="11" customWidth="1"/>
    <col min="8" max="8" width="11.54296875" style="11" bestFit="1" customWidth="1"/>
    <col min="9" max="9" width="47.453125" style="11" customWidth="1"/>
    <col min="10" max="19" width="8.54296875" style="11" customWidth="1"/>
    <col min="20" max="21" width="12.54296875" style="11" customWidth="1"/>
    <col min="22" max="22" width="11.453125" style="11" customWidth="1"/>
    <col min="23" max="24" width="11.54296875" style="11" customWidth="1"/>
    <col min="25" max="25" width="4.453125" style="11" customWidth="1"/>
    <col min="26" max="26" width="14.54296875" style="11" bestFit="1" customWidth="1"/>
    <col min="27" max="27" width="12.54296875" style="11" customWidth="1"/>
    <col min="28" max="28" width="11.54296875" style="11" customWidth="1"/>
    <col min="29" max="29" width="14.54296875" style="11" customWidth="1"/>
    <col min="30" max="31" width="9.453125" style="11" customWidth="1"/>
    <col min="32" max="32" width="21.54296875" style="11" bestFit="1" customWidth="1"/>
    <col min="33" max="33" width="12.453125" style="11" customWidth="1"/>
    <col min="34" max="34" width="17.453125" style="11" customWidth="1"/>
    <col min="35" max="44" width="1.453125" style="11" hidden="1" customWidth="1"/>
    <col min="45" max="50" width="1.54296875" style="11" hidden="1" customWidth="1"/>
    <col min="51" max="68" width="19.453125" style="11" hidden="1" customWidth="1"/>
    <col min="69" max="79" width="14.453125" style="11" hidden="1" customWidth="1"/>
    <col min="80" max="85" width="19.453125" style="11" hidden="1" customWidth="1"/>
    <col min="86" max="16384" width="14.453125" style="11" hidden="1"/>
  </cols>
  <sheetData>
    <row r="1" spans="1:28" s="2" customFormat="1" ht="25">
      <c r="A1" s="62" t="s">
        <v>1365</v>
      </c>
      <c r="B1" s="3"/>
      <c r="H1" s="4"/>
      <c r="I1" s="4"/>
      <c r="J1" s="4"/>
      <c r="K1" s="4"/>
      <c r="L1" s="4"/>
      <c r="M1" s="4"/>
      <c r="N1" s="4"/>
      <c r="O1" s="4"/>
      <c r="P1" s="4"/>
      <c r="Q1" s="4"/>
    </row>
    <row r="2" spans="1:28" s="2" customFormat="1" ht="25">
      <c r="A2" s="4" t="str">
        <f>Cover!$E$13</f>
        <v>Master</v>
      </c>
      <c r="B2" s="3"/>
    </row>
    <row r="3" spans="1:28" s="2" customFormat="1" ht="25">
      <c r="A3" s="4">
        <f>Cover!$E$15</f>
        <v>2025</v>
      </c>
      <c r="B3" s="4"/>
      <c r="C3" s="4"/>
      <c r="D3" s="4"/>
    </row>
    <row r="4" spans="1:28" s="5" customFormat="1" ht="25.5" thickBot="1">
      <c r="A4" s="1302" t="s">
        <v>106</v>
      </c>
      <c r="B4" s="6"/>
    </row>
    <row r="5" spans="1:28" s="61" customFormat="1" ht="15.5">
      <c r="A5" s="21"/>
      <c r="B5" s="57"/>
      <c r="C5" s="57"/>
      <c r="D5" s="36"/>
      <c r="E5" s="36"/>
      <c r="F5" s="36"/>
      <c r="G5" s="36"/>
      <c r="H5" s="37"/>
      <c r="I5" s="37"/>
      <c r="J5" s="37"/>
      <c r="K5" s="37"/>
      <c r="L5" s="37"/>
      <c r="M5" s="37"/>
      <c r="N5" s="37"/>
      <c r="O5" s="37"/>
      <c r="P5" s="37"/>
      <c r="Q5" s="37"/>
      <c r="R5" s="37"/>
      <c r="S5" s="37"/>
      <c r="T5" s="37"/>
      <c r="U5" s="37"/>
      <c r="V5" s="767"/>
      <c r="W5" s="767"/>
      <c r="X5" s="767"/>
      <c r="Y5" s="767"/>
      <c r="Z5" s="129" t="s">
        <v>3396</v>
      </c>
      <c r="AA5" s="767"/>
      <c r="AB5" s="767"/>
    </row>
    <row r="6" spans="1:28" s="27" customFormat="1" ht="18">
      <c r="B6" s="28" t="s">
        <v>1702</v>
      </c>
    </row>
    <row r="7" spans="1:28" s="12" customFormat="1">
      <c r="P7" s="7"/>
      <c r="Q7" s="7"/>
      <c r="R7" s="7"/>
      <c r="S7" s="7"/>
      <c r="T7" s="7"/>
      <c r="U7" s="7"/>
      <c r="V7" s="22"/>
      <c r="W7" s="22"/>
      <c r="X7" s="22"/>
      <c r="Y7" s="22"/>
      <c r="Z7" s="22"/>
      <c r="AA7" s="22"/>
      <c r="AB7" s="22"/>
    </row>
    <row r="8" spans="1:28" s="61" customFormat="1" ht="27.5">
      <c r="A8" s="21"/>
      <c r="B8" s="57"/>
      <c r="C8" s="57"/>
      <c r="D8" s="36" t="s">
        <v>167</v>
      </c>
      <c r="E8" s="36" t="s">
        <v>1624</v>
      </c>
      <c r="F8" s="36" t="s">
        <v>1625</v>
      </c>
      <c r="G8" s="36" t="s">
        <v>238</v>
      </c>
      <c r="H8" s="36" t="s">
        <v>2726</v>
      </c>
      <c r="I8" s="36" t="s">
        <v>175</v>
      </c>
      <c r="J8" s="131">
        <v>1</v>
      </c>
      <c r="K8" s="131">
        <v>2</v>
      </c>
      <c r="L8" s="131">
        <v>3</v>
      </c>
      <c r="M8" s="131">
        <v>4</v>
      </c>
      <c r="N8" s="131">
        <v>5</v>
      </c>
      <c r="O8" s="131">
        <v>6</v>
      </c>
      <c r="P8" s="132">
        <v>7</v>
      </c>
      <c r="Q8" s="132">
        <v>8</v>
      </c>
      <c r="R8" s="132">
        <v>9</v>
      </c>
      <c r="S8" s="132">
        <v>10</v>
      </c>
      <c r="T8" s="132" t="s">
        <v>1369</v>
      </c>
      <c r="U8" s="37" t="s">
        <v>3397</v>
      </c>
      <c r="V8" s="768" t="s">
        <v>3398</v>
      </c>
      <c r="W8" s="768" t="s">
        <v>3399</v>
      </c>
      <c r="X8" s="768" t="s">
        <v>3400</v>
      </c>
      <c r="Y8" s="767"/>
      <c r="Z8" s="766" t="s">
        <v>3401</v>
      </c>
      <c r="AA8" s="769" t="s">
        <v>3402</v>
      </c>
      <c r="AB8" s="766" t="s">
        <v>3403</v>
      </c>
    </row>
    <row r="10" spans="1:28" s="317" customFormat="1" ht="14.15" customHeight="1">
      <c r="A10" s="317" t="s">
        <v>3404</v>
      </c>
    </row>
    <row r="11" spans="1:28" s="317" customFormat="1" ht="14.15" customHeight="1"/>
    <row r="12" spans="1:28" s="27" customFormat="1" ht="18">
      <c r="B12" s="28" t="s">
        <v>3405</v>
      </c>
    </row>
    <row r="13" spans="1:28" ht="15">
      <c r="B13" s="130"/>
    </row>
    <row r="14" spans="1:28">
      <c r="A14" s="12"/>
      <c r="B14" s="12"/>
      <c r="C14" s="34" t="s">
        <v>3406</v>
      </c>
      <c r="D14" s="34"/>
      <c r="E14" s="34"/>
      <c r="F14" s="34"/>
      <c r="G14" s="34"/>
      <c r="H14" s="33"/>
      <c r="I14" s="33"/>
      <c r="J14" s="33"/>
      <c r="K14" s="33"/>
      <c r="L14" s="33"/>
      <c r="M14" s="33"/>
      <c r="N14" s="33"/>
      <c r="O14" s="33"/>
      <c r="P14" s="33"/>
      <c r="Q14" s="33"/>
      <c r="R14" s="33"/>
      <c r="S14" s="33"/>
      <c r="T14" s="33"/>
      <c r="U14" s="33"/>
      <c r="V14" s="33"/>
      <c r="W14" s="33"/>
      <c r="X14" s="33"/>
      <c r="Y14" s="33"/>
      <c r="Z14" s="33"/>
      <c r="AA14" s="33"/>
      <c r="AB14" s="33"/>
    </row>
    <row r="15" spans="1:28" ht="13.4" customHeight="1">
      <c r="A15" s="7"/>
      <c r="B15" s="8"/>
      <c r="C15" s="8"/>
      <c r="G15" s="20"/>
      <c r="H15" s="20"/>
      <c r="I15" s="20"/>
      <c r="J15" s="20"/>
      <c r="K15" s="20"/>
      <c r="L15" s="20"/>
      <c r="M15" s="20"/>
      <c r="N15" s="20"/>
      <c r="O15" s="20"/>
      <c r="P15" s="7"/>
      <c r="Q15" s="20"/>
      <c r="R15" s="7"/>
      <c r="S15" s="7"/>
      <c r="T15" s="7"/>
      <c r="U15" s="7"/>
    </row>
    <row r="16" spans="1:28" ht="15.5">
      <c r="A16" s="7"/>
      <c r="B16" s="8"/>
      <c r="C16" s="8"/>
      <c r="E16" s="11" t="s">
        <v>1702</v>
      </c>
      <c r="F16" s="11" t="s">
        <v>105</v>
      </c>
      <c r="G16" s="11" t="s">
        <v>3407</v>
      </c>
      <c r="H16" s="191"/>
      <c r="I16" s="192" t="s">
        <v>3408</v>
      </c>
      <c r="J16" s="88"/>
      <c r="K16" s="88"/>
      <c r="L16" s="88"/>
      <c r="M16" s="88"/>
      <c r="N16" s="88"/>
      <c r="O16" s="88"/>
      <c r="P16" s="88"/>
      <c r="Q16" s="88"/>
      <c r="R16" s="88"/>
      <c r="S16" s="88"/>
      <c r="T16" s="930">
        <f>SUM(J16:S16)</f>
        <v>0</v>
      </c>
      <c r="U16" s="88"/>
      <c r="V16" s="937" t="e">
        <f>(J16*1+K16*2+L16*3+M16*4+N16*5+O16*6+P16*7+Q16*8+R16*9+S16*10)/(SUM(J16:S16))</f>
        <v>#DIV/0!</v>
      </c>
      <c r="W16" s="938" t="e">
        <f>V16+AB16</f>
        <v>#DIV/0!</v>
      </c>
      <c r="X16" s="938" t="e">
        <f>V16-AB16</f>
        <v>#DIV/0!</v>
      </c>
      <c r="Y16" s="767"/>
      <c r="Z16" s="939" t="e">
        <f>((1-V16)^2)*J16+((2-V16))^2*K16+((3-V16))^2*L16+((4-V16)^2)*M16+((5-V16)^2)*N16+((6-V16)^2)*O16+((7-V16))^2*P16+((8-V16))^2*Q16+((9-V16)^2)*R16+((10-V16)^2)*S16</f>
        <v>#DIV/0!</v>
      </c>
      <c r="AA16" s="939" t="e">
        <f>SQRT((Z16)/(T16-1))</f>
        <v>#DIV/0!</v>
      </c>
      <c r="AB16" s="939" t="e">
        <f>CONFIDENCE(0.05,AA16,T16)</f>
        <v>#DIV/0!</v>
      </c>
    </row>
    <row r="17" spans="2:28" s="15" customFormat="1">
      <c r="B17" s="13"/>
      <c r="C17" s="13"/>
      <c r="E17" s="15" t="s">
        <v>1702</v>
      </c>
      <c r="F17" s="15" t="s">
        <v>105</v>
      </c>
      <c r="G17" s="11" t="s">
        <v>3407</v>
      </c>
      <c r="H17" s="191"/>
      <c r="I17" s="192" t="s">
        <v>3409</v>
      </c>
      <c r="J17" s="88"/>
      <c r="K17" s="88"/>
      <c r="L17" s="88"/>
      <c r="M17" s="88"/>
      <c r="N17" s="88"/>
      <c r="O17" s="88"/>
      <c r="P17" s="88"/>
      <c r="Q17" s="88"/>
      <c r="R17" s="88"/>
      <c r="S17" s="88"/>
      <c r="T17" s="930">
        <f t="shared" ref="T17:T23" si="0">SUM(J17:S17)</f>
        <v>0</v>
      </c>
      <c r="U17" s="88"/>
      <c r="V17" s="937" t="e">
        <f>(J17*1+K17*2+L17*3+M17*4+N17*5+O17*6+P17*7+Q17*8+R17*9+S17*10)/(SUM(J17:S17))</f>
        <v>#DIV/0!</v>
      </c>
      <c r="W17" s="938" t="e">
        <f>V17+AB17</f>
        <v>#DIV/0!</v>
      </c>
      <c r="X17" s="938" t="e">
        <f>V17-AB17</f>
        <v>#DIV/0!</v>
      </c>
      <c r="Y17" s="767"/>
      <c r="Z17" s="939" t="e">
        <f>((1-V17)^2)*J17+((2-V17))^2*K17+((3-V17))^2*L17+((4-V17)^2)*M17+((5-V17)^2)*N17+((6-V17)^2)*O17+((7-V17))^2*P17+((8-V17))^2*Q17+((9-V17)^2)*R17+((10-V17)^2)*S17</f>
        <v>#DIV/0!</v>
      </c>
      <c r="AA17" s="939" t="e">
        <f>SQRT((Z17)/(T17-1))</f>
        <v>#DIV/0!</v>
      </c>
      <c r="AB17" s="939" t="e">
        <f>CONFIDENCE(0.05,AA17,T17)</f>
        <v>#DIV/0!</v>
      </c>
    </row>
    <row r="18" spans="2:28" s="15" customFormat="1">
      <c r="B18" s="12"/>
      <c r="C18" s="12"/>
      <c r="E18" s="15" t="s">
        <v>1702</v>
      </c>
      <c r="F18" s="15" t="s">
        <v>105</v>
      </c>
      <c r="G18" s="11" t="s">
        <v>3407</v>
      </c>
      <c r="H18" s="191"/>
      <c r="I18" s="192" t="s">
        <v>3410</v>
      </c>
      <c r="J18" s="88"/>
      <c r="K18" s="88"/>
      <c r="L18" s="88"/>
      <c r="M18" s="88"/>
      <c r="N18" s="88"/>
      <c r="O18" s="88"/>
      <c r="P18" s="88"/>
      <c r="Q18" s="88"/>
      <c r="R18" s="88"/>
      <c r="S18" s="88"/>
      <c r="T18" s="930">
        <f t="shared" si="0"/>
        <v>0</v>
      </c>
      <c r="U18" s="88"/>
      <c r="V18" s="937" t="e">
        <f t="shared" ref="V18:V22" si="1">(J18*1+K18*2+L18*3+M18*4+N18*5+O18*6+P18*7+Q18*8+R18*9+S18*10)/(SUM(J18:S18))</f>
        <v>#DIV/0!</v>
      </c>
      <c r="W18" s="938" t="e">
        <f t="shared" ref="W18:W22" si="2">V18+AB18</f>
        <v>#DIV/0!</v>
      </c>
      <c r="X18" s="938" t="e">
        <f t="shared" ref="X18:X22" si="3">V18-AB18</f>
        <v>#DIV/0!</v>
      </c>
      <c r="Y18" s="767"/>
      <c r="Z18" s="939" t="e">
        <f t="shared" ref="Z18:Z22" si="4">((1-V18)^2)*J18+((2-V18))^2*K18+((3-V18))^2*L18+((4-V18)^2)*M18+((5-V18)^2)*N18+((6-V18)^2)*O18+((7-V18))^2*P18+((8-V18))^2*Q18+((9-V18)^2)*R18+((10-V18)^2)*S18</f>
        <v>#DIV/0!</v>
      </c>
      <c r="AA18" s="939" t="e">
        <f t="shared" ref="AA18:AA22" si="5">SQRT((Z18)/(T18-1))</f>
        <v>#DIV/0!</v>
      </c>
      <c r="AB18" s="939" t="e">
        <f t="shared" ref="AB18:AB22" si="6">CONFIDENCE(0.05,AA18,T18)</f>
        <v>#DIV/0!</v>
      </c>
    </row>
    <row r="19" spans="2:28" s="15" customFormat="1">
      <c r="B19" s="12"/>
      <c r="C19" s="12"/>
      <c r="E19" s="15" t="s">
        <v>1702</v>
      </c>
      <c r="F19" s="15" t="s">
        <v>105</v>
      </c>
      <c r="G19" s="11" t="s">
        <v>3407</v>
      </c>
      <c r="H19" s="191"/>
      <c r="I19" s="192" t="s">
        <v>3411</v>
      </c>
      <c r="J19" s="88"/>
      <c r="K19" s="88"/>
      <c r="L19" s="88"/>
      <c r="M19" s="88"/>
      <c r="N19" s="88"/>
      <c r="O19" s="88"/>
      <c r="P19" s="88"/>
      <c r="Q19" s="88"/>
      <c r="R19" s="88"/>
      <c r="S19" s="88"/>
      <c r="T19" s="930">
        <f t="shared" si="0"/>
        <v>0</v>
      </c>
      <c r="U19" s="88"/>
      <c r="V19" s="937" t="e">
        <f t="shared" si="1"/>
        <v>#DIV/0!</v>
      </c>
      <c r="W19" s="938" t="e">
        <f t="shared" si="2"/>
        <v>#DIV/0!</v>
      </c>
      <c r="X19" s="938" t="e">
        <f t="shared" si="3"/>
        <v>#DIV/0!</v>
      </c>
      <c r="Y19" s="767"/>
      <c r="Z19" s="939" t="e">
        <f t="shared" si="4"/>
        <v>#DIV/0!</v>
      </c>
      <c r="AA19" s="939" t="e">
        <f t="shared" si="5"/>
        <v>#DIV/0!</v>
      </c>
      <c r="AB19" s="939" t="e">
        <f t="shared" si="6"/>
        <v>#DIV/0!</v>
      </c>
    </row>
    <row r="20" spans="2:28" s="15" customFormat="1">
      <c r="B20" s="12"/>
      <c r="C20" s="12"/>
      <c r="E20" s="15" t="s">
        <v>1702</v>
      </c>
      <c r="F20" s="15" t="s">
        <v>105</v>
      </c>
      <c r="G20" s="11" t="s">
        <v>3407</v>
      </c>
      <c r="H20" s="191"/>
      <c r="I20" s="192" t="s">
        <v>3412</v>
      </c>
      <c r="J20" s="88"/>
      <c r="K20" s="88"/>
      <c r="L20" s="88"/>
      <c r="M20" s="88"/>
      <c r="N20" s="88"/>
      <c r="O20" s="88"/>
      <c r="P20" s="88"/>
      <c r="Q20" s="88"/>
      <c r="R20" s="88"/>
      <c r="S20" s="88"/>
      <c r="T20" s="930">
        <f t="shared" si="0"/>
        <v>0</v>
      </c>
      <c r="U20" s="88"/>
      <c r="V20" s="937" t="e">
        <f t="shared" si="1"/>
        <v>#DIV/0!</v>
      </c>
      <c r="W20" s="938" t="e">
        <f t="shared" si="2"/>
        <v>#DIV/0!</v>
      </c>
      <c r="X20" s="938" t="e">
        <f t="shared" si="3"/>
        <v>#DIV/0!</v>
      </c>
      <c r="Y20" s="767"/>
      <c r="Z20" s="939" t="e">
        <f t="shared" si="4"/>
        <v>#DIV/0!</v>
      </c>
      <c r="AA20" s="939" t="e">
        <f t="shared" si="5"/>
        <v>#DIV/0!</v>
      </c>
      <c r="AB20" s="939" t="e">
        <f t="shared" si="6"/>
        <v>#DIV/0!</v>
      </c>
    </row>
    <row r="21" spans="2:28" s="15" customFormat="1">
      <c r="B21" s="12"/>
      <c r="C21" s="12"/>
      <c r="E21" s="15" t="s">
        <v>1702</v>
      </c>
      <c r="F21" s="15" t="s">
        <v>105</v>
      </c>
      <c r="G21" s="11" t="s">
        <v>3407</v>
      </c>
      <c r="H21" s="191"/>
      <c r="I21" s="192" t="s">
        <v>3413</v>
      </c>
      <c r="J21" s="88"/>
      <c r="K21" s="88"/>
      <c r="L21" s="88"/>
      <c r="M21" s="88"/>
      <c r="N21" s="88"/>
      <c r="O21" s="88"/>
      <c r="P21" s="88"/>
      <c r="Q21" s="88"/>
      <c r="R21" s="88"/>
      <c r="S21" s="88"/>
      <c r="T21" s="930">
        <f t="shared" si="0"/>
        <v>0</v>
      </c>
      <c r="U21" s="88"/>
      <c r="V21" s="937" t="e">
        <f t="shared" si="1"/>
        <v>#DIV/0!</v>
      </c>
      <c r="W21" s="938" t="e">
        <f t="shared" si="2"/>
        <v>#DIV/0!</v>
      </c>
      <c r="X21" s="938" t="e">
        <f t="shared" si="3"/>
        <v>#DIV/0!</v>
      </c>
      <c r="Y21" s="767"/>
      <c r="Z21" s="939" t="e">
        <f t="shared" si="4"/>
        <v>#DIV/0!</v>
      </c>
      <c r="AA21" s="939" t="e">
        <f t="shared" si="5"/>
        <v>#DIV/0!</v>
      </c>
      <c r="AB21" s="939" t="e">
        <f t="shared" si="6"/>
        <v>#DIV/0!</v>
      </c>
    </row>
    <row r="22" spans="2:28" s="15" customFormat="1">
      <c r="B22" s="12"/>
      <c r="C22" s="12"/>
      <c r="E22" s="15" t="s">
        <v>1702</v>
      </c>
      <c r="F22" s="15" t="s">
        <v>105</v>
      </c>
      <c r="G22" s="11" t="s">
        <v>3407</v>
      </c>
      <c r="H22" s="191"/>
      <c r="I22" s="192" t="s">
        <v>3414</v>
      </c>
      <c r="J22" s="88"/>
      <c r="K22" s="88"/>
      <c r="L22" s="88"/>
      <c r="M22" s="88"/>
      <c r="N22" s="88"/>
      <c r="O22" s="88"/>
      <c r="P22" s="88"/>
      <c r="Q22" s="88"/>
      <c r="R22" s="88"/>
      <c r="S22" s="88"/>
      <c r="T22" s="930">
        <f t="shared" si="0"/>
        <v>0</v>
      </c>
      <c r="U22" s="88"/>
      <c r="V22" s="937" t="e">
        <f t="shared" si="1"/>
        <v>#DIV/0!</v>
      </c>
      <c r="W22" s="938" t="e">
        <f t="shared" si="2"/>
        <v>#DIV/0!</v>
      </c>
      <c r="X22" s="938" t="e">
        <f t="shared" si="3"/>
        <v>#DIV/0!</v>
      </c>
      <c r="Y22" s="767"/>
      <c r="Z22" s="939" t="e">
        <f t="shared" si="4"/>
        <v>#DIV/0!</v>
      </c>
      <c r="AA22" s="939" t="e">
        <f t="shared" si="5"/>
        <v>#DIV/0!</v>
      </c>
      <c r="AB22" s="939" t="e">
        <f t="shared" si="6"/>
        <v>#DIV/0!</v>
      </c>
    </row>
    <row r="23" spans="2:28" s="15" customFormat="1">
      <c r="B23" s="12"/>
      <c r="C23" s="12"/>
      <c r="E23" s="15" t="s">
        <v>1702</v>
      </c>
      <c r="F23" s="15" t="s">
        <v>105</v>
      </c>
      <c r="G23" s="11" t="s">
        <v>3407</v>
      </c>
      <c r="H23" s="191"/>
      <c r="I23" s="192" t="s">
        <v>3415</v>
      </c>
      <c r="J23" s="88"/>
      <c r="K23" s="88"/>
      <c r="L23" s="88"/>
      <c r="M23" s="88"/>
      <c r="N23" s="88"/>
      <c r="O23" s="88"/>
      <c r="P23" s="88"/>
      <c r="Q23" s="88"/>
      <c r="R23" s="88"/>
      <c r="S23" s="88"/>
      <c r="T23" s="930">
        <f t="shared" si="0"/>
        <v>0</v>
      </c>
      <c r="U23" s="88"/>
      <c r="V23" s="937" t="e">
        <f t="shared" ref="V23" si="7">(J23*1+K23*2+L23*3+M23*4+N23*5+O23*6+P23*7+Q23*8+R23*9+S23*10)/(SUM(J23:S23))</f>
        <v>#DIV/0!</v>
      </c>
      <c r="W23" s="938" t="e">
        <f t="shared" ref="W23" si="8">V23+AB23</f>
        <v>#DIV/0!</v>
      </c>
      <c r="X23" s="938" t="e">
        <f t="shared" ref="X23" si="9">V23-AB23</f>
        <v>#DIV/0!</v>
      </c>
      <c r="Y23" s="767"/>
      <c r="Z23" s="939" t="e">
        <f t="shared" ref="Z23" si="10">((1-V23)^2)*J23+((2-V23))^2*K23+((3-V23))^2*L23+((4-V23)^2)*M23+((5-V23)^2)*N23+((6-V23)^2)*O23+((7-V23))^2*P23+((8-V23))^2*Q23+((9-V23)^2)*R23+((10-V23)^2)*S23</f>
        <v>#DIV/0!</v>
      </c>
      <c r="AA23" s="939" t="e">
        <f t="shared" ref="AA23" si="11">SQRT((Z23)/(T23-1))</f>
        <v>#DIV/0!</v>
      </c>
      <c r="AB23" s="939" t="e">
        <f t="shared" ref="AB23" si="12">CONFIDENCE(0.05,AA23,T23)</f>
        <v>#DIV/0!</v>
      </c>
    </row>
    <row r="24" spans="2:28" s="12" customFormat="1">
      <c r="P24" s="7"/>
      <c r="Q24" s="7"/>
      <c r="R24" s="7"/>
      <c r="S24" s="7"/>
      <c r="T24" s="7"/>
      <c r="U24" s="7"/>
      <c r="V24" s="22"/>
      <c r="W24" s="22"/>
      <c r="X24" s="22"/>
      <c r="Y24" s="22"/>
      <c r="Z24" s="22"/>
      <c r="AA24" s="22"/>
      <c r="AB24" s="22"/>
    </row>
    <row r="25" spans="2:28" s="27" customFormat="1" ht="18">
      <c r="B25" s="28" t="s">
        <v>3416</v>
      </c>
    </row>
    <row r="26" spans="2:28" s="12" customFormat="1">
      <c r="P26" s="7"/>
      <c r="Q26" s="7"/>
      <c r="R26" s="7"/>
      <c r="S26" s="7"/>
      <c r="T26" s="7"/>
      <c r="U26" s="7"/>
      <c r="V26" s="22"/>
      <c r="W26" s="22"/>
      <c r="X26" s="22"/>
      <c r="Y26" s="22"/>
      <c r="Z26" s="22"/>
      <c r="AA26" s="22"/>
      <c r="AB26" s="22"/>
    </row>
    <row r="27" spans="2:28">
      <c r="B27" s="12"/>
      <c r="C27" s="34" t="s">
        <v>3417</v>
      </c>
      <c r="D27" s="34"/>
      <c r="E27" s="34"/>
      <c r="F27" s="34"/>
      <c r="G27" s="34"/>
      <c r="H27" s="33"/>
      <c r="I27" s="33"/>
      <c r="J27" s="33"/>
      <c r="K27" s="33"/>
      <c r="L27" s="33"/>
      <c r="M27" s="33"/>
      <c r="N27" s="33"/>
      <c r="O27" s="33"/>
      <c r="P27" s="33"/>
      <c r="Q27" s="33"/>
      <c r="R27" s="33"/>
      <c r="S27" s="33"/>
      <c r="T27" s="33"/>
      <c r="U27" s="33"/>
      <c r="V27" s="33"/>
      <c r="W27" s="33"/>
      <c r="X27" s="33"/>
      <c r="Y27" s="33"/>
      <c r="Z27" s="33"/>
      <c r="AA27" s="33"/>
      <c r="AB27" s="33"/>
    </row>
    <row r="28" spans="2:28">
      <c r="G28" s="129"/>
      <c r="H28" s="20"/>
      <c r="I28" s="20"/>
      <c r="J28" s="20"/>
      <c r="K28" s="20"/>
      <c r="L28" s="20"/>
      <c r="M28" s="20"/>
      <c r="N28" s="20"/>
      <c r="Q28" s="20"/>
      <c r="R28" s="7"/>
      <c r="S28" s="7"/>
      <c r="T28" s="7"/>
      <c r="U28" s="7"/>
      <c r="V28" s="21"/>
      <c r="W28" s="21"/>
      <c r="X28" s="21"/>
      <c r="Y28" s="21"/>
      <c r="Z28" s="21"/>
      <c r="AA28" s="21"/>
      <c r="AB28" s="21"/>
    </row>
    <row r="29" spans="2:28">
      <c r="E29" s="11" t="s">
        <v>1702</v>
      </c>
      <c r="F29" s="11" t="s">
        <v>105</v>
      </c>
      <c r="G29" s="20" t="s">
        <v>3418</v>
      </c>
      <c r="H29" s="74"/>
      <c r="I29" s="20" t="s">
        <v>3419</v>
      </c>
      <c r="J29" s="88"/>
      <c r="K29" s="88"/>
      <c r="L29" s="88"/>
      <c r="M29" s="88"/>
      <c r="N29" s="88"/>
      <c r="O29" s="88"/>
      <c r="P29" s="88"/>
      <c r="Q29" s="88"/>
      <c r="R29" s="88"/>
      <c r="S29" s="88"/>
      <c r="T29" s="930">
        <f t="shared" ref="T29:T38" si="13">SUM(J29:S29)</f>
        <v>0</v>
      </c>
      <c r="U29" s="88"/>
      <c r="V29" s="937" t="e">
        <f t="shared" ref="V29:V37" si="14">(J29*1+K29*2+L29*3+M29*4+N29*5+O29*6+P29*7+Q29*8+R29*9+S29*10)/(SUM(J29:S29))</f>
        <v>#DIV/0!</v>
      </c>
      <c r="W29" s="938" t="e">
        <f t="shared" ref="W29:W38" si="15">V29+AB29</f>
        <v>#DIV/0!</v>
      </c>
      <c r="X29" s="938" t="e">
        <f t="shared" ref="X29:X38" si="16">V29-AB29</f>
        <v>#DIV/0!</v>
      </c>
      <c r="Y29" s="767"/>
      <c r="Z29" s="939" t="e">
        <f t="shared" ref="Z29:Z38" si="17">((1-V29)^2)*J29+((2-V29))^2*K29+((3-V29))^2*L29+((4-V29)^2)*M29+((5-V29)^2)*N29+((6-V29)^2)*O29+((7-V29))^2*P29+((8-V29))^2*Q29+((9-V29)^2)*R29+((10-V29)^2)*S29</f>
        <v>#DIV/0!</v>
      </c>
      <c r="AA29" s="939" t="e">
        <f t="shared" ref="AA29:AA38" si="18">SQRT((Z29)/(T29-1))</f>
        <v>#DIV/0!</v>
      </c>
      <c r="AB29" s="939" t="e">
        <f t="shared" ref="AB29:AB38" si="19">CONFIDENCE(0.05,AA29,T29)</f>
        <v>#DIV/0!</v>
      </c>
    </row>
    <row r="30" spans="2:28">
      <c r="E30" s="15" t="s">
        <v>1702</v>
      </c>
      <c r="F30" s="15" t="s">
        <v>105</v>
      </c>
      <c r="G30" s="20" t="s">
        <v>3418</v>
      </c>
      <c r="H30" s="74"/>
      <c r="I30" s="20" t="s">
        <v>3420</v>
      </c>
      <c r="J30" s="88"/>
      <c r="K30" s="88"/>
      <c r="L30" s="88"/>
      <c r="M30" s="88"/>
      <c r="N30" s="88"/>
      <c r="O30" s="88"/>
      <c r="P30" s="88"/>
      <c r="Q30" s="88"/>
      <c r="R30" s="88"/>
      <c r="S30" s="88"/>
      <c r="T30" s="930">
        <f t="shared" si="13"/>
        <v>0</v>
      </c>
      <c r="U30" s="88"/>
      <c r="V30" s="937" t="e">
        <f t="shared" si="14"/>
        <v>#DIV/0!</v>
      </c>
      <c r="W30" s="938" t="e">
        <f t="shared" si="15"/>
        <v>#DIV/0!</v>
      </c>
      <c r="X30" s="938" t="e">
        <f t="shared" si="16"/>
        <v>#DIV/0!</v>
      </c>
      <c r="Y30" s="767"/>
      <c r="Z30" s="939" t="e">
        <f t="shared" si="17"/>
        <v>#DIV/0!</v>
      </c>
      <c r="AA30" s="939" t="e">
        <f t="shared" si="18"/>
        <v>#DIV/0!</v>
      </c>
      <c r="AB30" s="939" t="e">
        <f t="shared" si="19"/>
        <v>#DIV/0!</v>
      </c>
    </row>
    <row r="31" spans="2:28">
      <c r="E31" s="15" t="s">
        <v>1702</v>
      </c>
      <c r="F31" s="15" t="s">
        <v>105</v>
      </c>
      <c r="G31" s="20" t="s">
        <v>3418</v>
      </c>
      <c r="H31" s="74"/>
      <c r="I31" s="20" t="s">
        <v>3421</v>
      </c>
      <c r="J31" s="88"/>
      <c r="K31" s="88"/>
      <c r="L31" s="88"/>
      <c r="M31" s="88"/>
      <c r="N31" s="88"/>
      <c r="O31" s="88"/>
      <c r="P31" s="88"/>
      <c r="Q31" s="88"/>
      <c r="R31" s="88"/>
      <c r="S31" s="88"/>
      <c r="T31" s="930">
        <f t="shared" si="13"/>
        <v>0</v>
      </c>
      <c r="U31" s="88"/>
      <c r="V31" s="937" t="e">
        <f t="shared" si="14"/>
        <v>#DIV/0!</v>
      </c>
      <c r="W31" s="938" t="e">
        <f t="shared" si="15"/>
        <v>#DIV/0!</v>
      </c>
      <c r="X31" s="938" t="e">
        <f t="shared" si="16"/>
        <v>#DIV/0!</v>
      </c>
      <c r="Y31" s="767"/>
      <c r="Z31" s="939" t="e">
        <f t="shared" si="17"/>
        <v>#DIV/0!</v>
      </c>
      <c r="AA31" s="939" t="e">
        <f t="shared" si="18"/>
        <v>#DIV/0!</v>
      </c>
      <c r="AB31" s="939" t="e">
        <f t="shared" si="19"/>
        <v>#DIV/0!</v>
      </c>
    </row>
    <row r="32" spans="2:28">
      <c r="E32" s="15" t="s">
        <v>1702</v>
      </c>
      <c r="F32" s="15" t="s">
        <v>105</v>
      </c>
      <c r="G32" s="20" t="s">
        <v>3418</v>
      </c>
      <c r="H32" s="74"/>
      <c r="I32" s="20" t="s">
        <v>3410</v>
      </c>
      <c r="J32" s="88"/>
      <c r="K32" s="88"/>
      <c r="L32" s="88"/>
      <c r="M32" s="88"/>
      <c r="N32" s="88"/>
      <c r="O32" s="88"/>
      <c r="P32" s="88"/>
      <c r="Q32" s="88"/>
      <c r="R32" s="88"/>
      <c r="S32" s="88"/>
      <c r="T32" s="930">
        <f t="shared" si="13"/>
        <v>0</v>
      </c>
      <c r="U32" s="88"/>
      <c r="V32" s="937" t="e">
        <f t="shared" si="14"/>
        <v>#DIV/0!</v>
      </c>
      <c r="W32" s="938" t="e">
        <f t="shared" si="15"/>
        <v>#DIV/0!</v>
      </c>
      <c r="X32" s="938" t="e">
        <f t="shared" si="16"/>
        <v>#DIV/0!</v>
      </c>
      <c r="Y32" s="767"/>
      <c r="Z32" s="939" t="e">
        <f t="shared" si="17"/>
        <v>#DIV/0!</v>
      </c>
      <c r="AA32" s="939" t="e">
        <f t="shared" si="18"/>
        <v>#DIV/0!</v>
      </c>
      <c r="AB32" s="939" t="e">
        <f t="shared" si="19"/>
        <v>#DIV/0!</v>
      </c>
    </row>
    <row r="33" spans="2:28">
      <c r="E33" s="15" t="s">
        <v>1702</v>
      </c>
      <c r="F33" s="15" t="s">
        <v>105</v>
      </c>
      <c r="G33" s="20" t="s">
        <v>3418</v>
      </c>
      <c r="H33" s="74"/>
      <c r="I33" s="20" t="s">
        <v>3422</v>
      </c>
      <c r="J33" s="88"/>
      <c r="K33" s="88"/>
      <c r="L33" s="88"/>
      <c r="M33" s="88"/>
      <c r="N33" s="88"/>
      <c r="O33" s="88"/>
      <c r="P33" s="88"/>
      <c r="Q33" s="88"/>
      <c r="R33" s="88"/>
      <c r="S33" s="88"/>
      <c r="T33" s="930">
        <f t="shared" si="13"/>
        <v>0</v>
      </c>
      <c r="U33" s="88"/>
      <c r="V33" s="937" t="e">
        <f t="shared" si="14"/>
        <v>#DIV/0!</v>
      </c>
      <c r="W33" s="938" t="e">
        <f t="shared" si="15"/>
        <v>#DIV/0!</v>
      </c>
      <c r="X33" s="938" t="e">
        <f t="shared" si="16"/>
        <v>#DIV/0!</v>
      </c>
      <c r="Y33" s="767"/>
      <c r="Z33" s="939" t="e">
        <f t="shared" si="17"/>
        <v>#DIV/0!</v>
      </c>
      <c r="AA33" s="939" t="e">
        <f t="shared" si="18"/>
        <v>#DIV/0!</v>
      </c>
      <c r="AB33" s="939" t="e">
        <f t="shared" si="19"/>
        <v>#DIV/0!</v>
      </c>
    </row>
    <row r="34" spans="2:28">
      <c r="E34" s="15" t="s">
        <v>1702</v>
      </c>
      <c r="F34" s="15" t="s">
        <v>105</v>
      </c>
      <c r="G34" s="20" t="s">
        <v>3418</v>
      </c>
      <c r="H34" s="74"/>
      <c r="I34" s="20" t="s">
        <v>3411</v>
      </c>
      <c r="J34" s="88"/>
      <c r="K34" s="88"/>
      <c r="L34" s="88"/>
      <c r="M34" s="88"/>
      <c r="N34" s="88"/>
      <c r="O34" s="88"/>
      <c r="P34" s="88"/>
      <c r="Q34" s="88"/>
      <c r="R34" s="88"/>
      <c r="S34" s="88"/>
      <c r="T34" s="930">
        <f t="shared" si="13"/>
        <v>0</v>
      </c>
      <c r="U34" s="88"/>
      <c r="V34" s="937" t="e">
        <f t="shared" si="14"/>
        <v>#DIV/0!</v>
      </c>
      <c r="W34" s="938" t="e">
        <f t="shared" si="15"/>
        <v>#DIV/0!</v>
      </c>
      <c r="X34" s="938" t="e">
        <f t="shared" si="16"/>
        <v>#DIV/0!</v>
      </c>
      <c r="Y34" s="767"/>
      <c r="Z34" s="939" t="e">
        <f t="shared" si="17"/>
        <v>#DIV/0!</v>
      </c>
      <c r="AA34" s="939" t="e">
        <f t="shared" si="18"/>
        <v>#DIV/0!</v>
      </c>
      <c r="AB34" s="939" t="e">
        <f t="shared" si="19"/>
        <v>#DIV/0!</v>
      </c>
    </row>
    <row r="35" spans="2:28">
      <c r="E35" s="15" t="s">
        <v>1702</v>
      </c>
      <c r="F35" s="15" t="s">
        <v>105</v>
      </c>
      <c r="G35" s="20" t="s">
        <v>3418</v>
      </c>
      <c r="H35" s="74"/>
      <c r="I35" s="20" t="s">
        <v>3423</v>
      </c>
      <c r="J35" s="88"/>
      <c r="K35" s="88"/>
      <c r="L35" s="88"/>
      <c r="M35" s="88"/>
      <c r="N35" s="88"/>
      <c r="O35" s="88"/>
      <c r="P35" s="88"/>
      <c r="Q35" s="88"/>
      <c r="R35" s="88"/>
      <c r="S35" s="88"/>
      <c r="T35" s="930">
        <f t="shared" si="13"/>
        <v>0</v>
      </c>
      <c r="U35" s="88"/>
      <c r="V35" s="937" t="e">
        <f t="shared" si="14"/>
        <v>#DIV/0!</v>
      </c>
      <c r="W35" s="938" t="e">
        <f t="shared" si="15"/>
        <v>#DIV/0!</v>
      </c>
      <c r="X35" s="938" t="e">
        <f t="shared" si="16"/>
        <v>#DIV/0!</v>
      </c>
      <c r="Y35" s="767"/>
      <c r="Z35" s="939" t="e">
        <f t="shared" si="17"/>
        <v>#DIV/0!</v>
      </c>
      <c r="AA35" s="939" t="e">
        <f t="shared" si="18"/>
        <v>#DIV/0!</v>
      </c>
      <c r="AB35" s="939" t="e">
        <f t="shared" si="19"/>
        <v>#DIV/0!</v>
      </c>
    </row>
    <row r="36" spans="2:28">
      <c r="E36" s="15" t="s">
        <v>1702</v>
      </c>
      <c r="F36" s="15" t="s">
        <v>105</v>
      </c>
      <c r="G36" s="20" t="s">
        <v>3418</v>
      </c>
      <c r="H36" s="74"/>
      <c r="I36" s="20" t="s">
        <v>3424</v>
      </c>
      <c r="J36" s="88"/>
      <c r="K36" s="88"/>
      <c r="L36" s="88"/>
      <c r="M36" s="88"/>
      <c r="N36" s="88"/>
      <c r="O36" s="88"/>
      <c r="P36" s="88"/>
      <c r="Q36" s="88"/>
      <c r="R36" s="88"/>
      <c r="S36" s="88"/>
      <c r="T36" s="930">
        <f t="shared" si="13"/>
        <v>0</v>
      </c>
      <c r="U36" s="88"/>
      <c r="V36" s="937" t="e">
        <f t="shared" si="14"/>
        <v>#DIV/0!</v>
      </c>
      <c r="W36" s="938" t="e">
        <f t="shared" si="15"/>
        <v>#DIV/0!</v>
      </c>
      <c r="X36" s="938" t="e">
        <f t="shared" si="16"/>
        <v>#DIV/0!</v>
      </c>
      <c r="Y36" s="767"/>
      <c r="Z36" s="939" t="e">
        <f t="shared" si="17"/>
        <v>#DIV/0!</v>
      </c>
      <c r="AA36" s="939" t="e">
        <f t="shared" si="18"/>
        <v>#DIV/0!</v>
      </c>
      <c r="AB36" s="939" t="e">
        <f t="shared" si="19"/>
        <v>#DIV/0!</v>
      </c>
    </row>
    <row r="37" spans="2:28">
      <c r="E37" s="15" t="s">
        <v>1702</v>
      </c>
      <c r="F37" s="11" t="s">
        <v>105</v>
      </c>
      <c r="G37" s="20" t="s">
        <v>3418</v>
      </c>
      <c r="H37" s="74"/>
      <c r="I37" s="20" t="s">
        <v>3425</v>
      </c>
      <c r="J37" s="88"/>
      <c r="K37" s="88"/>
      <c r="L37" s="88"/>
      <c r="M37" s="88"/>
      <c r="N37" s="88"/>
      <c r="O37" s="88"/>
      <c r="P37" s="88"/>
      <c r="Q37" s="88"/>
      <c r="R37" s="88"/>
      <c r="S37" s="88"/>
      <c r="T37" s="930">
        <f t="shared" si="13"/>
        <v>0</v>
      </c>
      <c r="U37" s="88"/>
      <c r="V37" s="937" t="e">
        <f t="shared" si="14"/>
        <v>#DIV/0!</v>
      </c>
      <c r="W37" s="938" t="e">
        <f t="shared" si="15"/>
        <v>#DIV/0!</v>
      </c>
      <c r="X37" s="938" t="e">
        <f t="shared" si="16"/>
        <v>#DIV/0!</v>
      </c>
      <c r="Y37" s="767"/>
      <c r="Z37" s="939" t="e">
        <f t="shared" si="17"/>
        <v>#DIV/0!</v>
      </c>
      <c r="AA37" s="939" t="e">
        <f t="shared" si="18"/>
        <v>#DIV/0!</v>
      </c>
      <c r="AB37" s="939" t="e">
        <f t="shared" si="19"/>
        <v>#DIV/0!</v>
      </c>
    </row>
    <row r="38" spans="2:28">
      <c r="E38" s="15" t="s">
        <v>1702</v>
      </c>
      <c r="F38" s="11" t="s">
        <v>105</v>
      </c>
      <c r="G38" s="20" t="s">
        <v>3418</v>
      </c>
      <c r="H38" s="74"/>
      <c r="I38" s="20" t="s">
        <v>3415</v>
      </c>
      <c r="J38" s="88"/>
      <c r="K38" s="88"/>
      <c r="L38" s="88"/>
      <c r="M38" s="88"/>
      <c r="N38" s="88"/>
      <c r="O38" s="88"/>
      <c r="P38" s="88"/>
      <c r="Q38" s="88"/>
      <c r="R38" s="88"/>
      <c r="S38" s="88"/>
      <c r="T38" s="930">
        <f t="shared" si="13"/>
        <v>0</v>
      </c>
      <c r="U38" s="88"/>
      <c r="V38" s="937" t="e">
        <f>(J38*1+K38*2+L38*3+M38*4+N38*5+O38*6+P38*7+Q38*8+R38*9+S38*10)/(SUM(J38:S38))</f>
        <v>#DIV/0!</v>
      </c>
      <c r="W38" s="938" t="e">
        <f t="shared" si="15"/>
        <v>#DIV/0!</v>
      </c>
      <c r="X38" s="938" t="e">
        <f t="shared" si="16"/>
        <v>#DIV/0!</v>
      </c>
      <c r="Y38" s="767"/>
      <c r="Z38" s="939" t="e">
        <f t="shared" si="17"/>
        <v>#DIV/0!</v>
      </c>
      <c r="AA38" s="939" t="e">
        <f t="shared" si="18"/>
        <v>#DIV/0!</v>
      </c>
      <c r="AB38" s="939" t="e">
        <f t="shared" si="19"/>
        <v>#DIV/0!</v>
      </c>
    </row>
    <row r="39" spans="2:28">
      <c r="G39" s="20"/>
      <c r="H39" s="20"/>
      <c r="I39" s="20"/>
      <c r="J39" s="20"/>
      <c r="K39" s="20"/>
      <c r="L39" s="20"/>
      <c r="M39" s="20"/>
      <c r="N39" s="20"/>
      <c r="Q39" s="20"/>
      <c r="R39" s="7"/>
      <c r="S39" s="7"/>
      <c r="T39" s="7"/>
      <c r="U39" s="7"/>
      <c r="V39" s="21"/>
      <c r="W39" s="21"/>
      <c r="X39" s="21"/>
      <c r="Y39" s="21"/>
      <c r="Z39" s="21"/>
      <c r="AA39" s="21"/>
      <c r="AB39" s="21"/>
    </row>
    <row r="40" spans="2:28">
      <c r="G40" s="20"/>
      <c r="H40" s="20"/>
      <c r="I40" s="20"/>
      <c r="J40" s="20"/>
      <c r="K40" s="20"/>
      <c r="L40" s="20"/>
      <c r="M40" s="20"/>
      <c r="N40" s="20"/>
      <c r="Q40" s="20"/>
      <c r="R40" s="7"/>
      <c r="S40" s="7"/>
      <c r="T40" s="7"/>
      <c r="U40" s="7"/>
      <c r="V40" s="21"/>
      <c r="W40" s="21"/>
      <c r="X40" s="21"/>
      <c r="Y40" s="21"/>
      <c r="Z40" s="21"/>
      <c r="AA40" s="21"/>
      <c r="AB40" s="21"/>
    </row>
    <row r="41" spans="2:28" s="27" customFormat="1" ht="18">
      <c r="B41" s="28" t="s">
        <v>3426</v>
      </c>
      <c r="C41" s="902"/>
    </row>
    <row r="42" spans="2:28" s="12" customFormat="1">
      <c r="P42" s="7"/>
      <c r="Q42" s="7"/>
      <c r="R42" s="7"/>
      <c r="S42" s="7"/>
      <c r="T42" s="7"/>
      <c r="U42" s="7"/>
      <c r="V42" s="22"/>
      <c r="W42" s="22"/>
      <c r="X42" s="22"/>
      <c r="Y42" s="22"/>
      <c r="Z42" s="22"/>
      <c r="AA42" s="22"/>
      <c r="AB42" s="22"/>
    </row>
    <row r="43" spans="2:28" ht="13.5" customHeight="1">
      <c r="B43" s="12"/>
      <c r="C43" s="34" t="s">
        <v>3427</v>
      </c>
      <c r="D43" s="34"/>
      <c r="E43" s="34"/>
      <c r="F43" s="34"/>
      <c r="G43" s="34"/>
      <c r="H43" s="33"/>
      <c r="I43" s="33"/>
      <c r="J43" s="33"/>
      <c r="K43" s="33"/>
      <c r="L43" s="33"/>
      <c r="M43" s="33"/>
      <c r="N43" s="33"/>
      <c r="O43" s="33"/>
      <c r="P43" s="33"/>
      <c r="Q43" s="33"/>
      <c r="R43" s="33"/>
      <c r="S43" s="33"/>
      <c r="T43" s="33"/>
      <c r="U43" s="33"/>
      <c r="V43" s="33"/>
      <c r="W43" s="33"/>
      <c r="X43" s="33"/>
      <c r="Y43" s="33"/>
      <c r="Z43" s="33"/>
      <c r="AA43" s="33"/>
      <c r="AB43" s="33"/>
    </row>
    <row r="44" spans="2:28" s="12" customFormat="1">
      <c r="P44" s="7"/>
      <c r="Q44" s="7"/>
      <c r="R44" s="7"/>
      <c r="S44" s="7"/>
      <c r="T44" s="7"/>
      <c r="U44" s="7"/>
      <c r="V44" s="22"/>
      <c r="W44" s="22"/>
      <c r="X44" s="22"/>
      <c r="Y44" s="22"/>
      <c r="Z44" s="22"/>
      <c r="AA44" s="22"/>
      <c r="AB44" s="22"/>
    </row>
    <row r="45" spans="2:28">
      <c r="E45" s="11" t="s">
        <v>1702</v>
      </c>
      <c r="F45" s="11" t="s">
        <v>105</v>
      </c>
      <c r="G45" s="11" t="s">
        <v>1389</v>
      </c>
      <c r="H45" s="74"/>
      <c r="I45" s="20" t="s">
        <v>3428</v>
      </c>
      <c r="J45" s="53"/>
      <c r="K45" s="53"/>
      <c r="L45" s="53"/>
      <c r="M45" s="53"/>
      <c r="N45" s="53"/>
      <c r="O45" s="53"/>
      <c r="P45" s="53"/>
      <c r="Q45" s="53"/>
      <c r="R45" s="53"/>
      <c r="S45" s="53"/>
      <c r="T45" s="930">
        <f t="shared" ref="T45" si="20">SUM(J45:S45)</f>
        <v>0</v>
      </c>
      <c r="U45" s="53"/>
      <c r="V45" s="937" t="e">
        <f t="shared" ref="V45" si="21">(J45*1+K45*2+L45*3+M45*4+N45*5+O45*6+P45*7+Q45*8+R45*9+S45*10)/(SUM(J45:S45))</f>
        <v>#DIV/0!</v>
      </c>
      <c r="W45" s="938" t="e">
        <f t="shared" ref="W45" si="22">V45+AB45</f>
        <v>#DIV/0!</v>
      </c>
      <c r="X45" s="938" t="e">
        <f t="shared" ref="X45" si="23">V45-AB45</f>
        <v>#DIV/0!</v>
      </c>
      <c r="Y45" s="767"/>
      <c r="Z45" s="939" t="e">
        <f t="shared" ref="Z45" si="24">((1-V45)^2)*J45+((2-V45))^2*K45+((3-V45))^2*L45+((4-V45)^2)*M45+((5-V45)^2)*N45+((6-V45)^2)*O45+((7-V45))^2*P45+((8-V45))^2*Q45+((9-V45)^2)*R45+((10-V45)^2)*S45</f>
        <v>#DIV/0!</v>
      </c>
      <c r="AA45" s="939" t="e">
        <f t="shared" ref="AA45" si="25">SQRT((Z45)/(T45-1))</f>
        <v>#DIV/0!</v>
      </c>
      <c r="AB45" s="939" t="e">
        <f t="shared" ref="AB45" si="26">CONFIDENCE(0.05,AA45,T45)</f>
        <v>#DIV/0!</v>
      </c>
    </row>
    <row r="46" spans="2:28">
      <c r="E46" s="11" t="s">
        <v>1702</v>
      </c>
      <c r="F46" s="15" t="s">
        <v>105</v>
      </c>
      <c r="G46" s="11" t="s">
        <v>1389</v>
      </c>
      <c r="H46" s="74"/>
      <c r="I46" s="20" t="s">
        <v>3429</v>
      </c>
      <c r="J46" s="53"/>
      <c r="K46" s="53"/>
      <c r="L46" s="53"/>
      <c r="M46" s="53"/>
      <c r="N46" s="53"/>
      <c r="O46" s="53"/>
      <c r="P46" s="53"/>
      <c r="Q46" s="53"/>
      <c r="R46" s="53"/>
      <c r="S46" s="53"/>
      <c r="T46" s="930">
        <f t="shared" ref="T46:T53" si="27">SUM(J46:S46)</f>
        <v>0</v>
      </c>
      <c r="U46" s="53"/>
      <c r="V46" s="937" t="e">
        <f t="shared" ref="V46:V53" si="28">(J46*1+K46*2+L46*3+M46*4+N46*5+O46*6+P46*7+Q46*8+R46*9+S46*10)/(SUM(J46:S46))</f>
        <v>#DIV/0!</v>
      </c>
      <c r="W46" s="938" t="e">
        <f t="shared" ref="W46:W53" si="29">V46+AB46</f>
        <v>#DIV/0!</v>
      </c>
      <c r="X46" s="938" t="e">
        <f t="shared" ref="X46:X53" si="30">V46-AB46</f>
        <v>#DIV/0!</v>
      </c>
      <c r="Y46" s="767"/>
      <c r="Z46" s="939" t="e">
        <f t="shared" ref="Z46:Z53" si="31">((1-V46)^2)*J46+((2-V46))^2*K46+((3-V46))^2*L46+((4-V46)^2)*M46+((5-V46)^2)*N46+((6-V46)^2)*O46+((7-V46))^2*P46+((8-V46))^2*Q46+((9-V46)^2)*R46+((10-V46)^2)*S46</f>
        <v>#DIV/0!</v>
      </c>
      <c r="AA46" s="939" t="e">
        <f t="shared" ref="AA46:AA53" si="32">SQRT((Z46)/(T46-1))</f>
        <v>#DIV/0!</v>
      </c>
      <c r="AB46" s="939" t="e">
        <f t="shared" ref="AB46:AB53" si="33">CONFIDENCE(0.05,AA46,T46)</f>
        <v>#DIV/0!</v>
      </c>
    </row>
    <row r="47" spans="2:28">
      <c r="E47" s="11" t="s">
        <v>1702</v>
      </c>
      <c r="F47" s="15" t="s">
        <v>105</v>
      </c>
      <c r="G47" s="11" t="s">
        <v>1389</v>
      </c>
      <c r="H47" s="74"/>
      <c r="I47" s="15" t="s">
        <v>3430</v>
      </c>
      <c r="J47" s="53"/>
      <c r="K47" s="53"/>
      <c r="L47" s="53"/>
      <c r="M47" s="53"/>
      <c r="N47" s="53"/>
      <c r="O47" s="53"/>
      <c r="P47" s="53"/>
      <c r="Q47" s="53"/>
      <c r="R47" s="53"/>
      <c r="S47" s="53"/>
      <c r="T47" s="930">
        <f t="shared" si="27"/>
        <v>0</v>
      </c>
      <c r="U47" s="53"/>
      <c r="V47" s="937" t="e">
        <f t="shared" si="28"/>
        <v>#DIV/0!</v>
      </c>
      <c r="W47" s="938" t="e">
        <f t="shared" si="29"/>
        <v>#DIV/0!</v>
      </c>
      <c r="X47" s="938" t="e">
        <f t="shared" si="30"/>
        <v>#DIV/0!</v>
      </c>
      <c r="Y47" s="767"/>
      <c r="Z47" s="939" t="e">
        <f t="shared" si="31"/>
        <v>#DIV/0!</v>
      </c>
      <c r="AA47" s="939" t="e">
        <f t="shared" si="32"/>
        <v>#DIV/0!</v>
      </c>
      <c r="AB47" s="939" t="e">
        <f t="shared" si="33"/>
        <v>#DIV/0!</v>
      </c>
    </row>
    <row r="48" spans="2:28">
      <c r="E48" s="11" t="s">
        <v>1702</v>
      </c>
      <c r="F48" s="15" t="s">
        <v>105</v>
      </c>
      <c r="G48" s="11" t="s">
        <v>1389</v>
      </c>
      <c r="H48" s="74"/>
      <c r="I48" s="15" t="s">
        <v>3431</v>
      </c>
      <c r="J48" s="53"/>
      <c r="K48" s="53"/>
      <c r="L48" s="53"/>
      <c r="M48" s="53"/>
      <c r="N48" s="53"/>
      <c r="O48" s="53"/>
      <c r="P48" s="53"/>
      <c r="Q48" s="53"/>
      <c r="R48" s="53"/>
      <c r="S48" s="53"/>
      <c r="T48" s="930">
        <f t="shared" si="27"/>
        <v>0</v>
      </c>
      <c r="U48" s="53"/>
      <c r="V48" s="937" t="e">
        <f t="shared" si="28"/>
        <v>#DIV/0!</v>
      </c>
      <c r="W48" s="938" t="e">
        <f t="shared" si="29"/>
        <v>#DIV/0!</v>
      </c>
      <c r="X48" s="938" t="e">
        <f t="shared" si="30"/>
        <v>#DIV/0!</v>
      </c>
      <c r="Y48" s="767"/>
      <c r="Z48" s="939" t="e">
        <f t="shared" si="31"/>
        <v>#DIV/0!</v>
      </c>
      <c r="AA48" s="939" t="e">
        <f t="shared" si="32"/>
        <v>#DIV/0!</v>
      </c>
      <c r="AB48" s="939" t="e">
        <f t="shared" si="33"/>
        <v>#DIV/0!</v>
      </c>
    </row>
    <row r="49" spans="1:28">
      <c r="E49" s="11" t="s">
        <v>1702</v>
      </c>
      <c r="F49" s="15" t="s">
        <v>105</v>
      </c>
      <c r="G49" s="11" t="s">
        <v>1389</v>
      </c>
      <c r="H49" s="74"/>
      <c r="I49" s="15" t="s">
        <v>3432</v>
      </c>
      <c r="J49" s="53"/>
      <c r="K49" s="53"/>
      <c r="L49" s="53"/>
      <c r="M49" s="53"/>
      <c r="N49" s="53"/>
      <c r="O49" s="53"/>
      <c r="P49" s="53"/>
      <c r="Q49" s="53"/>
      <c r="R49" s="53"/>
      <c r="S49" s="53"/>
      <c r="T49" s="930">
        <f t="shared" si="27"/>
        <v>0</v>
      </c>
      <c r="U49" s="53"/>
      <c r="V49" s="937" t="e">
        <f t="shared" si="28"/>
        <v>#DIV/0!</v>
      </c>
      <c r="W49" s="938" t="e">
        <f t="shared" si="29"/>
        <v>#DIV/0!</v>
      </c>
      <c r="X49" s="938" t="e">
        <f t="shared" si="30"/>
        <v>#DIV/0!</v>
      </c>
      <c r="Y49" s="767"/>
      <c r="Z49" s="939" t="e">
        <f t="shared" si="31"/>
        <v>#DIV/0!</v>
      </c>
      <c r="AA49" s="939" t="e">
        <f t="shared" si="32"/>
        <v>#DIV/0!</v>
      </c>
      <c r="AB49" s="939" t="e">
        <f t="shared" si="33"/>
        <v>#DIV/0!</v>
      </c>
    </row>
    <row r="50" spans="1:28">
      <c r="E50" s="11" t="s">
        <v>1702</v>
      </c>
      <c r="F50" s="15" t="s">
        <v>105</v>
      </c>
      <c r="G50" s="11" t="s">
        <v>1389</v>
      </c>
      <c r="H50" s="74"/>
      <c r="I50" s="15" t="s">
        <v>3433</v>
      </c>
      <c r="J50" s="53"/>
      <c r="K50" s="53"/>
      <c r="L50" s="53"/>
      <c r="M50" s="53"/>
      <c r="N50" s="53"/>
      <c r="O50" s="53"/>
      <c r="P50" s="53"/>
      <c r="Q50" s="53"/>
      <c r="R50" s="53"/>
      <c r="S50" s="53"/>
      <c r="T50" s="930">
        <f t="shared" si="27"/>
        <v>0</v>
      </c>
      <c r="U50" s="53"/>
      <c r="V50" s="937" t="e">
        <f t="shared" si="28"/>
        <v>#DIV/0!</v>
      </c>
      <c r="W50" s="938" t="e">
        <f t="shared" si="29"/>
        <v>#DIV/0!</v>
      </c>
      <c r="X50" s="938" t="e">
        <f t="shared" si="30"/>
        <v>#DIV/0!</v>
      </c>
      <c r="Y50" s="767"/>
      <c r="Z50" s="939" t="e">
        <f t="shared" si="31"/>
        <v>#DIV/0!</v>
      </c>
      <c r="AA50" s="939" t="e">
        <f t="shared" si="32"/>
        <v>#DIV/0!</v>
      </c>
      <c r="AB50" s="939" t="e">
        <f t="shared" si="33"/>
        <v>#DIV/0!</v>
      </c>
    </row>
    <row r="51" spans="1:28">
      <c r="E51" s="11" t="s">
        <v>1702</v>
      </c>
      <c r="F51" s="15" t="s">
        <v>105</v>
      </c>
      <c r="G51" s="11" t="s">
        <v>1389</v>
      </c>
      <c r="H51" s="74"/>
      <c r="I51" s="15" t="s">
        <v>3413</v>
      </c>
      <c r="J51" s="53"/>
      <c r="K51" s="53"/>
      <c r="L51" s="53"/>
      <c r="M51" s="53"/>
      <c r="N51" s="53"/>
      <c r="O51" s="53"/>
      <c r="P51" s="53"/>
      <c r="Q51" s="53"/>
      <c r="R51" s="53"/>
      <c r="S51" s="53"/>
      <c r="T51" s="930">
        <f t="shared" si="27"/>
        <v>0</v>
      </c>
      <c r="U51" s="53"/>
      <c r="V51" s="937" t="e">
        <f t="shared" si="28"/>
        <v>#DIV/0!</v>
      </c>
      <c r="W51" s="938" t="e">
        <f t="shared" si="29"/>
        <v>#DIV/0!</v>
      </c>
      <c r="X51" s="938" t="e">
        <f t="shared" si="30"/>
        <v>#DIV/0!</v>
      </c>
      <c r="Y51" s="767"/>
      <c r="Z51" s="939" t="e">
        <f t="shared" si="31"/>
        <v>#DIV/0!</v>
      </c>
      <c r="AA51" s="939" t="e">
        <f t="shared" si="32"/>
        <v>#DIV/0!</v>
      </c>
      <c r="AB51" s="939" t="e">
        <f t="shared" si="33"/>
        <v>#DIV/0!</v>
      </c>
    </row>
    <row r="52" spans="1:28">
      <c r="E52" s="11" t="s">
        <v>1702</v>
      </c>
      <c r="F52" s="15" t="s">
        <v>105</v>
      </c>
      <c r="G52" s="11" t="s">
        <v>1389</v>
      </c>
      <c r="H52" s="74"/>
      <c r="I52" s="15" t="s">
        <v>3434</v>
      </c>
      <c r="J52" s="53"/>
      <c r="K52" s="53"/>
      <c r="L52" s="53"/>
      <c r="M52" s="53"/>
      <c r="N52" s="53"/>
      <c r="O52" s="53"/>
      <c r="P52" s="53"/>
      <c r="Q52" s="53"/>
      <c r="R52" s="53"/>
      <c r="S52" s="53"/>
      <c r="T52" s="930">
        <f t="shared" si="27"/>
        <v>0</v>
      </c>
      <c r="U52" s="53"/>
      <c r="V52" s="937" t="e">
        <f t="shared" si="28"/>
        <v>#DIV/0!</v>
      </c>
      <c r="W52" s="938" t="e">
        <f t="shared" si="29"/>
        <v>#DIV/0!</v>
      </c>
      <c r="X52" s="938" t="e">
        <f t="shared" si="30"/>
        <v>#DIV/0!</v>
      </c>
      <c r="Y52" s="767"/>
      <c r="Z52" s="939" t="e">
        <f t="shared" si="31"/>
        <v>#DIV/0!</v>
      </c>
      <c r="AA52" s="939" t="e">
        <f t="shared" si="32"/>
        <v>#DIV/0!</v>
      </c>
      <c r="AB52" s="939" t="e">
        <f t="shared" si="33"/>
        <v>#DIV/0!</v>
      </c>
    </row>
    <row r="53" spans="1:28">
      <c r="E53" s="11" t="s">
        <v>1702</v>
      </c>
      <c r="F53" s="11" t="s">
        <v>105</v>
      </c>
      <c r="G53" s="11" t="s">
        <v>1389</v>
      </c>
      <c r="H53" s="74"/>
      <c r="I53" s="15" t="s">
        <v>3415</v>
      </c>
      <c r="J53" s="53"/>
      <c r="K53" s="53"/>
      <c r="L53" s="53"/>
      <c r="M53" s="53"/>
      <c r="N53" s="53"/>
      <c r="O53" s="53"/>
      <c r="P53" s="53"/>
      <c r="Q53" s="53"/>
      <c r="R53" s="53"/>
      <c r="S53" s="53"/>
      <c r="T53" s="930">
        <f t="shared" si="27"/>
        <v>0</v>
      </c>
      <c r="U53" s="53"/>
      <c r="V53" s="937" t="e">
        <f t="shared" si="28"/>
        <v>#DIV/0!</v>
      </c>
      <c r="W53" s="938" t="e">
        <f t="shared" si="29"/>
        <v>#DIV/0!</v>
      </c>
      <c r="X53" s="938" t="e">
        <f t="shared" si="30"/>
        <v>#DIV/0!</v>
      </c>
      <c r="Y53" s="767"/>
      <c r="Z53" s="939" t="e">
        <f t="shared" si="31"/>
        <v>#DIV/0!</v>
      </c>
      <c r="AA53" s="939" t="e">
        <f t="shared" si="32"/>
        <v>#DIV/0!</v>
      </c>
      <c r="AB53" s="939" t="e">
        <f t="shared" si="33"/>
        <v>#DIV/0!</v>
      </c>
    </row>
    <row r="54" spans="1:28">
      <c r="G54" s="15"/>
      <c r="H54" s="15"/>
      <c r="I54" s="15"/>
      <c r="J54" s="15"/>
      <c r="K54" s="15"/>
      <c r="L54" s="15"/>
      <c r="O54" s="15"/>
      <c r="P54" s="7"/>
      <c r="Q54" s="7"/>
      <c r="R54" s="7"/>
      <c r="S54" s="13"/>
      <c r="T54" s="13"/>
      <c r="U54" s="13"/>
      <c r="V54" s="13"/>
      <c r="W54" s="13"/>
      <c r="X54" s="13"/>
      <c r="Y54" s="13"/>
      <c r="Z54" s="13"/>
      <c r="AA54" s="13"/>
      <c r="AB54" s="13"/>
    </row>
    <row r="55" spans="1:28" s="317" customFormat="1" ht="14.15" customHeight="1">
      <c r="A55" s="317" t="s">
        <v>3435</v>
      </c>
    </row>
    <row r="56" spans="1:28" s="317" customFormat="1" ht="14.15" customHeight="1"/>
    <row r="57" spans="1:28" s="27" customFormat="1" ht="18">
      <c r="B57" s="28" t="s">
        <v>3405</v>
      </c>
    </row>
    <row r="58" spans="1:28" ht="15">
      <c r="B58" s="130"/>
    </row>
    <row r="59" spans="1:28">
      <c r="A59" s="12"/>
      <c r="B59" s="12"/>
      <c r="C59" s="34" t="s">
        <v>3406</v>
      </c>
      <c r="D59" s="34"/>
      <c r="E59" s="34"/>
      <c r="F59" s="34"/>
      <c r="G59" s="34"/>
      <c r="H59" s="33"/>
      <c r="I59" s="33"/>
      <c r="J59" s="33"/>
      <c r="K59" s="33"/>
      <c r="L59" s="33"/>
      <c r="M59" s="33"/>
      <c r="N59" s="33"/>
      <c r="O59" s="33"/>
      <c r="P59" s="33"/>
      <c r="Q59" s="33"/>
      <c r="R59" s="33"/>
      <c r="S59" s="33"/>
      <c r="T59" s="33"/>
      <c r="U59" s="33"/>
      <c r="V59" s="33"/>
      <c r="W59" s="33"/>
      <c r="X59" s="33"/>
      <c r="Y59" s="33"/>
      <c r="Z59" s="33"/>
      <c r="AA59" s="33"/>
      <c r="AB59" s="33"/>
    </row>
    <row r="60" spans="1:28" ht="13.4" customHeight="1">
      <c r="A60" s="7"/>
      <c r="B60" s="8"/>
      <c r="C60" s="8"/>
      <c r="G60" s="20"/>
      <c r="H60" s="20"/>
      <c r="I60" s="20"/>
      <c r="J60" s="20"/>
      <c r="K60" s="20"/>
      <c r="L60" s="20"/>
      <c r="M60" s="20"/>
      <c r="N60" s="20"/>
      <c r="O60" s="20"/>
      <c r="P60" s="7"/>
      <c r="Q60" s="20"/>
      <c r="R60" s="7"/>
      <c r="S60" s="7"/>
      <c r="T60" s="7"/>
      <c r="U60" s="7"/>
      <c r="V60" s="21"/>
      <c r="W60" s="21"/>
      <c r="X60" s="21"/>
      <c r="Y60" s="21"/>
      <c r="Z60" s="21"/>
      <c r="AA60" s="21"/>
      <c r="AB60" s="21"/>
    </row>
    <row r="61" spans="1:28" ht="15.5">
      <c r="A61" s="7"/>
      <c r="B61" s="8"/>
      <c r="C61" s="8"/>
      <c r="E61" s="11" t="s">
        <v>1702</v>
      </c>
      <c r="F61" s="11" t="s">
        <v>105</v>
      </c>
      <c r="G61" s="11" t="s">
        <v>3407</v>
      </c>
      <c r="H61" s="191"/>
      <c r="I61" s="192" t="s">
        <v>3408</v>
      </c>
      <c r="J61" s="88"/>
      <c r="K61" s="88"/>
      <c r="L61" s="88"/>
      <c r="M61" s="88"/>
      <c r="N61" s="88"/>
      <c r="O61" s="88"/>
      <c r="P61" s="88"/>
      <c r="Q61" s="88"/>
      <c r="R61" s="88"/>
      <c r="S61" s="88"/>
      <c r="T61" s="930">
        <f t="shared" ref="T61:T68" si="34">SUM(J61:S61)</f>
        <v>0</v>
      </c>
      <c r="U61" s="88"/>
      <c r="V61" s="937" t="e">
        <f>(J61*1+K61*2+L61*3+M61*4+N61*5+O61*6+P61*7+Q61*8+R61*9+S61*10)/(SUM(J61:S61))</f>
        <v>#DIV/0!</v>
      </c>
      <c r="W61" s="938" t="e">
        <f>V61+AB61</f>
        <v>#DIV/0!</v>
      </c>
      <c r="X61" s="938" t="e">
        <f>V61-AB61</f>
        <v>#DIV/0!</v>
      </c>
      <c r="Y61" s="767"/>
      <c r="Z61" s="939" t="e">
        <f>((1-V61)^2)*J61+((2-V61))^2*K61+((3-V61))^2*L61+((4-V61)^2)*M61+((5-V61)^2)*N61+((6-V61)^2)*O61+((7-V61))^2*P61+((8-V61))^2*Q61+((9-V61)^2)*R61+((10-V61)^2)*S61</f>
        <v>#DIV/0!</v>
      </c>
      <c r="AA61" s="939" t="e">
        <f>SQRT((Z61)/(T61-1))</f>
        <v>#DIV/0!</v>
      </c>
      <c r="AB61" s="939" t="e">
        <f>CONFIDENCE(0.05,AA61,T61)</f>
        <v>#DIV/0!</v>
      </c>
    </row>
    <row r="62" spans="1:28" s="15" customFormat="1">
      <c r="A62" s="12"/>
      <c r="B62" s="13"/>
      <c r="C62" s="13"/>
      <c r="E62" s="15" t="s">
        <v>1702</v>
      </c>
      <c r="F62" s="15" t="s">
        <v>105</v>
      </c>
      <c r="G62" s="11" t="s">
        <v>3407</v>
      </c>
      <c r="H62" s="191"/>
      <c r="I62" s="192" t="s">
        <v>3409</v>
      </c>
      <c r="J62" s="88"/>
      <c r="K62" s="88"/>
      <c r="L62" s="88"/>
      <c r="M62" s="88"/>
      <c r="N62" s="88"/>
      <c r="O62" s="88"/>
      <c r="P62" s="88"/>
      <c r="Q62" s="88"/>
      <c r="R62" s="88"/>
      <c r="S62" s="88"/>
      <c r="T62" s="930">
        <f t="shared" si="34"/>
        <v>0</v>
      </c>
      <c r="U62" s="88"/>
      <c r="V62" s="937" t="e">
        <f t="shared" ref="V62:V68" si="35">(J62*1+K62*2+L62*3+M62*4+N62*5+O62*6+P62*7+Q62*8+R62*9+S62*10)/(SUM(J62:S62))</f>
        <v>#DIV/0!</v>
      </c>
      <c r="W62" s="938" t="e">
        <f t="shared" ref="W62:W68" si="36">V62+AB62</f>
        <v>#DIV/0!</v>
      </c>
      <c r="X62" s="938" t="e">
        <f t="shared" ref="X62:X68" si="37">V62-AB62</f>
        <v>#DIV/0!</v>
      </c>
      <c r="Y62" s="767"/>
      <c r="Z62" s="939" t="e">
        <f t="shared" ref="Z62:Z68" si="38">((1-V62)^2)*J62+((2-V62))^2*K62+((3-V62))^2*L62+((4-V62)^2)*M62+((5-V62)^2)*N62+((6-V62)^2)*O62+((7-V62))^2*P62+((8-V62))^2*Q62+((9-V62)^2)*R62+((10-V62)^2)*S62</f>
        <v>#DIV/0!</v>
      </c>
      <c r="AA62" s="939" t="e">
        <f t="shared" ref="AA62:AA68" si="39">SQRT((Z62)/(T62-1))</f>
        <v>#DIV/0!</v>
      </c>
      <c r="AB62" s="939" t="e">
        <f t="shared" ref="AB62:AB68" si="40">CONFIDENCE(0.05,AA62,T62)</f>
        <v>#DIV/0!</v>
      </c>
    </row>
    <row r="63" spans="1:28" s="15" customFormat="1">
      <c r="A63" s="12"/>
      <c r="B63" s="12"/>
      <c r="C63" s="12"/>
      <c r="E63" s="15" t="s">
        <v>1702</v>
      </c>
      <c r="F63" s="15" t="s">
        <v>105</v>
      </c>
      <c r="G63" s="11" t="s">
        <v>3407</v>
      </c>
      <c r="H63" s="191"/>
      <c r="I63" s="192" t="s">
        <v>3410</v>
      </c>
      <c r="J63" s="88"/>
      <c r="K63" s="88"/>
      <c r="L63" s="88"/>
      <c r="M63" s="88"/>
      <c r="N63" s="88"/>
      <c r="O63" s="88"/>
      <c r="P63" s="88"/>
      <c r="Q63" s="88"/>
      <c r="R63" s="88"/>
      <c r="S63" s="88"/>
      <c r="T63" s="930">
        <f t="shared" si="34"/>
        <v>0</v>
      </c>
      <c r="U63" s="88"/>
      <c r="V63" s="937" t="e">
        <f t="shared" si="35"/>
        <v>#DIV/0!</v>
      </c>
      <c r="W63" s="938" t="e">
        <f t="shared" si="36"/>
        <v>#DIV/0!</v>
      </c>
      <c r="X63" s="938" t="e">
        <f t="shared" si="37"/>
        <v>#DIV/0!</v>
      </c>
      <c r="Y63" s="767"/>
      <c r="Z63" s="939" t="e">
        <f t="shared" si="38"/>
        <v>#DIV/0!</v>
      </c>
      <c r="AA63" s="939" t="e">
        <f t="shared" si="39"/>
        <v>#DIV/0!</v>
      </c>
      <c r="AB63" s="939" t="e">
        <f t="shared" si="40"/>
        <v>#DIV/0!</v>
      </c>
    </row>
    <row r="64" spans="1:28" s="15" customFormat="1">
      <c r="A64" s="12"/>
      <c r="B64" s="12"/>
      <c r="C64" s="12"/>
      <c r="E64" s="15" t="s">
        <v>1702</v>
      </c>
      <c r="F64" s="15" t="s">
        <v>105</v>
      </c>
      <c r="G64" s="11" t="s">
        <v>3407</v>
      </c>
      <c r="H64" s="191"/>
      <c r="I64" s="192" t="s">
        <v>3411</v>
      </c>
      <c r="J64" s="88"/>
      <c r="K64" s="88"/>
      <c r="L64" s="88"/>
      <c r="M64" s="88"/>
      <c r="N64" s="88"/>
      <c r="O64" s="88"/>
      <c r="P64" s="88"/>
      <c r="Q64" s="88"/>
      <c r="R64" s="88"/>
      <c r="S64" s="88"/>
      <c r="T64" s="930">
        <f t="shared" si="34"/>
        <v>0</v>
      </c>
      <c r="U64" s="88"/>
      <c r="V64" s="937" t="e">
        <f t="shared" si="35"/>
        <v>#DIV/0!</v>
      </c>
      <c r="W64" s="938" t="e">
        <f t="shared" si="36"/>
        <v>#DIV/0!</v>
      </c>
      <c r="X64" s="938" t="e">
        <f t="shared" si="37"/>
        <v>#DIV/0!</v>
      </c>
      <c r="Y64" s="767"/>
      <c r="Z64" s="939" t="e">
        <f t="shared" si="38"/>
        <v>#DIV/0!</v>
      </c>
      <c r="AA64" s="939" t="e">
        <f t="shared" si="39"/>
        <v>#DIV/0!</v>
      </c>
      <c r="AB64" s="939" t="e">
        <f t="shared" si="40"/>
        <v>#DIV/0!</v>
      </c>
    </row>
    <row r="65" spans="2:28" s="15" customFormat="1">
      <c r="B65" s="12"/>
      <c r="C65" s="12"/>
      <c r="E65" s="15" t="s">
        <v>1702</v>
      </c>
      <c r="F65" s="15" t="s">
        <v>105</v>
      </c>
      <c r="G65" s="11" t="s">
        <v>3407</v>
      </c>
      <c r="H65" s="191"/>
      <c r="I65" s="192" t="s">
        <v>3412</v>
      </c>
      <c r="J65" s="88"/>
      <c r="K65" s="88"/>
      <c r="L65" s="88"/>
      <c r="M65" s="88"/>
      <c r="N65" s="88"/>
      <c r="O65" s="88"/>
      <c r="P65" s="88"/>
      <c r="Q65" s="88"/>
      <c r="R65" s="88"/>
      <c r="S65" s="88"/>
      <c r="T65" s="930">
        <f t="shared" si="34"/>
        <v>0</v>
      </c>
      <c r="U65" s="88"/>
      <c r="V65" s="937" t="e">
        <f t="shared" si="35"/>
        <v>#DIV/0!</v>
      </c>
      <c r="W65" s="938" t="e">
        <f t="shared" si="36"/>
        <v>#DIV/0!</v>
      </c>
      <c r="X65" s="938" t="e">
        <f t="shared" si="37"/>
        <v>#DIV/0!</v>
      </c>
      <c r="Y65" s="767"/>
      <c r="Z65" s="939" t="e">
        <f t="shared" si="38"/>
        <v>#DIV/0!</v>
      </c>
      <c r="AA65" s="939" t="e">
        <f t="shared" si="39"/>
        <v>#DIV/0!</v>
      </c>
      <c r="AB65" s="939" t="e">
        <f t="shared" si="40"/>
        <v>#DIV/0!</v>
      </c>
    </row>
    <row r="66" spans="2:28" s="15" customFormat="1">
      <c r="B66" s="12"/>
      <c r="C66" s="12"/>
      <c r="E66" s="15" t="s">
        <v>1702</v>
      </c>
      <c r="F66" s="15" t="s">
        <v>105</v>
      </c>
      <c r="G66" s="11" t="s">
        <v>3407</v>
      </c>
      <c r="H66" s="191"/>
      <c r="I66" s="192" t="s">
        <v>3413</v>
      </c>
      <c r="J66" s="88"/>
      <c r="K66" s="88"/>
      <c r="L66" s="88"/>
      <c r="M66" s="88"/>
      <c r="N66" s="88"/>
      <c r="O66" s="88"/>
      <c r="P66" s="88"/>
      <c r="Q66" s="88"/>
      <c r="R66" s="88"/>
      <c r="S66" s="88"/>
      <c r="T66" s="930">
        <f t="shared" si="34"/>
        <v>0</v>
      </c>
      <c r="U66" s="88"/>
      <c r="V66" s="937" t="e">
        <f t="shared" si="35"/>
        <v>#DIV/0!</v>
      </c>
      <c r="W66" s="938" t="e">
        <f t="shared" si="36"/>
        <v>#DIV/0!</v>
      </c>
      <c r="X66" s="938" t="e">
        <f t="shared" si="37"/>
        <v>#DIV/0!</v>
      </c>
      <c r="Y66" s="767"/>
      <c r="Z66" s="939" t="e">
        <f t="shared" si="38"/>
        <v>#DIV/0!</v>
      </c>
      <c r="AA66" s="939" t="e">
        <f t="shared" si="39"/>
        <v>#DIV/0!</v>
      </c>
      <c r="AB66" s="939" t="e">
        <f t="shared" si="40"/>
        <v>#DIV/0!</v>
      </c>
    </row>
    <row r="67" spans="2:28" s="15" customFormat="1">
      <c r="B67" s="12"/>
      <c r="C67" s="12"/>
      <c r="E67" s="15" t="s">
        <v>1702</v>
      </c>
      <c r="F67" s="15" t="s">
        <v>105</v>
      </c>
      <c r="G67" s="11" t="s">
        <v>3407</v>
      </c>
      <c r="H67" s="191"/>
      <c r="I67" s="192" t="s">
        <v>3414</v>
      </c>
      <c r="J67" s="88"/>
      <c r="K67" s="88"/>
      <c r="L67" s="88"/>
      <c r="M67" s="88"/>
      <c r="N67" s="88"/>
      <c r="O67" s="88"/>
      <c r="P67" s="88"/>
      <c r="Q67" s="88"/>
      <c r="R67" s="88"/>
      <c r="S67" s="88"/>
      <c r="T67" s="930">
        <f t="shared" si="34"/>
        <v>0</v>
      </c>
      <c r="U67" s="88"/>
      <c r="V67" s="937" t="e">
        <f t="shared" si="35"/>
        <v>#DIV/0!</v>
      </c>
      <c r="W67" s="938" t="e">
        <f t="shared" si="36"/>
        <v>#DIV/0!</v>
      </c>
      <c r="X67" s="938" t="e">
        <f t="shared" si="37"/>
        <v>#DIV/0!</v>
      </c>
      <c r="Y67" s="767"/>
      <c r="Z67" s="939" t="e">
        <f t="shared" si="38"/>
        <v>#DIV/0!</v>
      </c>
      <c r="AA67" s="939" t="e">
        <f t="shared" si="39"/>
        <v>#DIV/0!</v>
      </c>
      <c r="AB67" s="939" t="e">
        <f t="shared" si="40"/>
        <v>#DIV/0!</v>
      </c>
    </row>
    <row r="68" spans="2:28" s="15" customFormat="1">
      <c r="B68" s="12"/>
      <c r="C68" s="12"/>
      <c r="E68" s="15" t="s">
        <v>1702</v>
      </c>
      <c r="F68" s="15" t="s">
        <v>105</v>
      </c>
      <c r="G68" s="11" t="s">
        <v>3407</v>
      </c>
      <c r="H68" s="191"/>
      <c r="I68" s="192" t="s">
        <v>3415</v>
      </c>
      <c r="J68" s="88"/>
      <c r="K68" s="88"/>
      <c r="L68" s="88"/>
      <c r="M68" s="88"/>
      <c r="N68" s="88"/>
      <c r="O68" s="88"/>
      <c r="P68" s="88"/>
      <c r="Q68" s="88"/>
      <c r="R68" s="88"/>
      <c r="S68" s="88"/>
      <c r="T68" s="930">
        <f t="shared" si="34"/>
        <v>0</v>
      </c>
      <c r="U68" s="88"/>
      <c r="V68" s="937" t="e">
        <f t="shared" si="35"/>
        <v>#DIV/0!</v>
      </c>
      <c r="W68" s="938" t="e">
        <f t="shared" si="36"/>
        <v>#DIV/0!</v>
      </c>
      <c r="X68" s="938" t="e">
        <f t="shared" si="37"/>
        <v>#DIV/0!</v>
      </c>
      <c r="Y68" s="767"/>
      <c r="Z68" s="939" t="e">
        <f t="shared" si="38"/>
        <v>#DIV/0!</v>
      </c>
      <c r="AA68" s="939" t="e">
        <f t="shared" si="39"/>
        <v>#DIV/0!</v>
      </c>
      <c r="AB68" s="939" t="e">
        <f t="shared" si="40"/>
        <v>#DIV/0!</v>
      </c>
    </row>
    <row r="69" spans="2:28" s="12" customFormat="1">
      <c r="P69" s="7"/>
      <c r="Q69" s="7"/>
      <c r="R69" s="7"/>
      <c r="S69" s="7"/>
      <c r="T69" s="7"/>
      <c r="U69" s="7"/>
      <c r="V69" s="22"/>
      <c r="W69" s="22"/>
      <c r="X69" s="22"/>
      <c r="Y69" s="22"/>
      <c r="Z69" s="22"/>
      <c r="AA69" s="22"/>
      <c r="AB69" s="22"/>
    </row>
    <row r="70" spans="2:28" s="27" customFormat="1" ht="18">
      <c r="B70" s="28" t="s">
        <v>3416</v>
      </c>
    </row>
    <row r="71" spans="2:28" s="12" customFormat="1">
      <c r="P71" s="7"/>
      <c r="Q71" s="7"/>
      <c r="R71" s="7"/>
      <c r="S71" s="7"/>
      <c r="T71" s="7"/>
      <c r="U71" s="7"/>
      <c r="V71" s="22"/>
      <c r="W71" s="22"/>
      <c r="X71" s="22"/>
      <c r="Y71" s="22"/>
      <c r="Z71" s="22"/>
      <c r="AA71" s="22"/>
      <c r="AB71" s="22"/>
    </row>
    <row r="72" spans="2:28">
      <c r="B72" s="12"/>
      <c r="C72" s="34" t="s">
        <v>3417</v>
      </c>
      <c r="D72" s="34"/>
      <c r="E72" s="34"/>
      <c r="F72" s="34"/>
      <c r="G72" s="34"/>
      <c r="H72" s="33"/>
      <c r="I72" s="33"/>
      <c r="J72" s="33"/>
      <c r="K72" s="33"/>
      <c r="L72" s="33"/>
      <c r="M72" s="33"/>
      <c r="N72" s="33"/>
      <c r="O72" s="33"/>
      <c r="P72" s="33"/>
      <c r="Q72" s="33"/>
      <c r="R72" s="33"/>
      <c r="S72" s="33"/>
      <c r="T72" s="33"/>
      <c r="U72" s="33"/>
      <c r="V72" s="33"/>
      <c r="W72" s="33"/>
      <c r="X72" s="33"/>
      <c r="Y72" s="33"/>
      <c r="Z72" s="33"/>
      <c r="AA72" s="33"/>
      <c r="AB72" s="33"/>
    </row>
    <row r="73" spans="2:28">
      <c r="G73" s="129"/>
      <c r="H73" s="20"/>
      <c r="I73" s="20"/>
      <c r="J73" s="20"/>
      <c r="K73" s="20"/>
      <c r="L73" s="20"/>
      <c r="M73" s="20"/>
      <c r="N73" s="20"/>
      <c r="Q73" s="20"/>
      <c r="R73" s="7"/>
      <c r="S73" s="7"/>
      <c r="T73" s="7"/>
      <c r="U73" s="7"/>
      <c r="V73" s="21"/>
      <c r="W73" s="21"/>
      <c r="X73" s="21"/>
      <c r="Y73" s="21"/>
      <c r="Z73" s="21"/>
      <c r="AA73" s="21"/>
      <c r="AB73" s="21"/>
    </row>
    <row r="74" spans="2:28">
      <c r="E74" s="11" t="s">
        <v>1702</v>
      </c>
      <c r="F74" s="11" t="s">
        <v>105</v>
      </c>
      <c r="G74" s="20" t="s">
        <v>3418</v>
      </c>
      <c r="H74" s="74"/>
      <c r="I74" s="20" t="s">
        <v>3419</v>
      </c>
      <c r="J74" s="88"/>
      <c r="K74" s="88"/>
      <c r="L74" s="88"/>
      <c r="M74" s="88"/>
      <c r="N74" s="88"/>
      <c r="O74" s="88"/>
      <c r="P74" s="88"/>
      <c r="Q74" s="88"/>
      <c r="R74" s="88"/>
      <c r="S74" s="88"/>
      <c r="T74" s="930">
        <f t="shared" ref="T74:T83" si="41">SUM(J74:S74)</f>
        <v>0</v>
      </c>
      <c r="U74" s="88"/>
      <c r="V74" s="937" t="e">
        <f t="shared" ref="V74:V83" si="42">(J74*1+K74*2+L74*3+M74*4+N74*5+O74*6+P74*7+Q74*8+R74*9+S74*10)/(SUM(J74:S74))</f>
        <v>#DIV/0!</v>
      </c>
      <c r="W74" s="938" t="e">
        <f t="shared" ref="W74:W83" si="43">V74+AB74</f>
        <v>#DIV/0!</v>
      </c>
      <c r="X74" s="938" t="e">
        <f t="shared" ref="X74:X83" si="44">V74-AB74</f>
        <v>#DIV/0!</v>
      </c>
      <c r="Y74" s="767"/>
      <c r="Z74" s="939" t="e">
        <f t="shared" ref="Z74:Z83" si="45">((1-V74)^2)*J74+((2-V74))^2*K74+((3-V74))^2*L74+((4-V74)^2)*M74+((5-V74)^2)*N74+((6-V74)^2)*O74+((7-V74))^2*P74+((8-V74))^2*Q74+((9-V74)^2)*R74+((10-V74)^2)*S74</f>
        <v>#DIV/0!</v>
      </c>
      <c r="AA74" s="939" t="e">
        <f t="shared" ref="AA74:AA83" si="46">SQRT((Z74)/(T74-1))</f>
        <v>#DIV/0!</v>
      </c>
      <c r="AB74" s="939" t="e">
        <f t="shared" ref="AB74:AB83" si="47">CONFIDENCE(0.05,AA74,T74)</f>
        <v>#DIV/0!</v>
      </c>
    </row>
    <row r="75" spans="2:28">
      <c r="E75" s="15" t="s">
        <v>1702</v>
      </c>
      <c r="F75" s="15" t="s">
        <v>105</v>
      </c>
      <c r="G75" s="20" t="s">
        <v>3418</v>
      </c>
      <c r="H75" s="74"/>
      <c r="I75" s="20" t="s">
        <v>3420</v>
      </c>
      <c r="J75" s="88"/>
      <c r="K75" s="88"/>
      <c r="L75" s="88"/>
      <c r="M75" s="88"/>
      <c r="N75" s="88"/>
      <c r="O75" s="88"/>
      <c r="P75" s="88"/>
      <c r="Q75" s="88"/>
      <c r="R75" s="88"/>
      <c r="S75" s="88"/>
      <c r="T75" s="930">
        <f t="shared" si="41"/>
        <v>0</v>
      </c>
      <c r="U75" s="88"/>
      <c r="V75" s="937" t="e">
        <f t="shared" si="42"/>
        <v>#DIV/0!</v>
      </c>
      <c r="W75" s="938" t="e">
        <f t="shared" si="43"/>
        <v>#DIV/0!</v>
      </c>
      <c r="X75" s="938" t="e">
        <f t="shared" si="44"/>
        <v>#DIV/0!</v>
      </c>
      <c r="Y75" s="767"/>
      <c r="Z75" s="939" t="e">
        <f t="shared" si="45"/>
        <v>#DIV/0!</v>
      </c>
      <c r="AA75" s="939" t="e">
        <f t="shared" si="46"/>
        <v>#DIV/0!</v>
      </c>
      <c r="AB75" s="939" t="e">
        <f t="shared" si="47"/>
        <v>#DIV/0!</v>
      </c>
    </row>
    <row r="76" spans="2:28">
      <c r="E76" s="15" t="s">
        <v>1702</v>
      </c>
      <c r="F76" s="15" t="s">
        <v>105</v>
      </c>
      <c r="G76" s="20" t="s">
        <v>3418</v>
      </c>
      <c r="H76" s="74"/>
      <c r="I76" s="20" t="s">
        <v>3421</v>
      </c>
      <c r="J76" s="88"/>
      <c r="K76" s="88"/>
      <c r="L76" s="88"/>
      <c r="M76" s="88"/>
      <c r="N76" s="88"/>
      <c r="O76" s="88"/>
      <c r="P76" s="88"/>
      <c r="Q76" s="88"/>
      <c r="R76" s="88"/>
      <c r="S76" s="88"/>
      <c r="T76" s="930">
        <f t="shared" si="41"/>
        <v>0</v>
      </c>
      <c r="U76" s="88"/>
      <c r="V76" s="937" t="e">
        <f t="shared" si="42"/>
        <v>#DIV/0!</v>
      </c>
      <c r="W76" s="938" t="e">
        <f t="shared" si="43"/>
        <v>#DIV/0!</v>
      </c>
      <c r="X76" s="938" t="e">
        <f t="shared" si="44"/>
        <v>#DIV/0!</v>
      </c>
      <c r="Y76" s="767"/>
      <c r="Z76" s="939" t="e">
        <f t="shared" si="45"/>
        <v>#DIV/0!</v>
      </c>
      <c r="AA76" s="939" t="e">
        <f t="shared" si="46"/>
        <v>#DIV/0!</v>
      </c>
      <c r="AB76" s="939" t="e">
        <f t="shared" si="47"/>
        <v>#DIV/0!</v>
      </c>
    </row>
    <row r="77" spans="2:28">
      <c r="E77" s="15" t="s">
        <v>1702</v>
      </c>
      <c r="F77" s="15" t="s">
        <v>105</v>
      </c>
      <c r="G77" s="20" t="s">
        <v>3418</v>
      </c>
      <c r="H77" s="74"/>
      <c r="I77" s="20" t="s">
        <v>3410</v>
      </c>
      <c r="J77" s="88"/>
      <c r="K77" s="88"/>
      <c r="L77" s="88"/>
      <c r="M77" s="88"/>
      <c r="N77" s="88"/>
      <c r="O77" s="88"/>
      <c r="P77" s="88"/>
      <c r="Q77" s="88"/>
      <c r="R77" s="88"/>
      <c r="S77" s="88"/>
      <c r="T77" s="930">
        <f t="shared" si="41"/>
        <v>0</v>
      </c>
      <c r="U77" s="88"/>
      <c r="V77" s="937" t="e">
        <f t="shared" si="42"/>
        <v>#DIV/0!</v>
      </c>
      <c r="W77" s="938" t="e">
        <f t="shared" si="43"/>
        <v>#DIV/0!</v>
      </c>
      <c r="X77" s="938" t="e">
        <f t="shared" si="44"/>
        <v>#DIV/0!</v>
      </c>
      <c r="Y77" s="767"/>
      <c r="Z77" s="939" t="e">
        <f t="shared" si="45"/>
        <v>#DIV/0!</v>
      </c>
      <c r="AA77" s="939" t="e">
        <f t="shared" si="46"/>
        <v>#DIV/0!</v>
      </c>
      <c r="AB77" s="939" t="e">
        <f t="shared" si="47"/>
        <v>#DIV/0!</v>
      </c>
    </row>
    <row r="78" spans="2:28">
      <c r="E78" s="15" t="s">
        <v>1702</v>
      </c>
      <c r="F78" s="15" t="s">
        <v>105</v>
      </c>
      <c r="G78" s="20" t="s">
        <v>3418</v>
      </c>
      <c r="H78" s="74"/>
      <c r="I78" s="20" t="s">
        <v>3422</v>
      </c>
      <c r="J78" s="88"/>
      <c r="K78" s="88"/>
      <c r="L78" s="88"/>
      <c r="M78" s="88"/>
      <c r="N78" s="88"/>
      <c r="O78" s="88"/>
      <c r="P78" s="88"/>
      <c r="Q78" s="88"/>
      <c r="R78" s="88"/>
      <c r="S78" s="88"/>
      <c r="T78" s="930">
        <f t="shared" si="41"/>
        <v>0</v>
      </c>
      <c r="U78" s="88"/>
      <c r="V78" s="937" t="e">
        <f t="shared" si="42"/>
        <v>#DIV/0!</v>
      </c>
      <c r="W78" s="938" t="e">
        <f t="shared" si="43"/>
        <v>#DIV/0!</v>
      </c>
      <c r="X78" s="938" t="e">
        <f t="shared" si="44"/>
        <v>#DIV/0!</v>
      </c>
      <c r="Y78" s="767"/>
      <c r="Z78" s="939" t="e">
        <f t="shared" si="45"/>
        <v>#DIV/0!</v>
      </c>
      <c r="AA78" s="939" t="e">
        <f t="shared" si="46"/>
        <v>#DIV/0!</v>
      </c>
      <c r="AB78" s="939" t="e">
        <f t="shared" si="47"/>
        <v>#DIV/0!</v>
      </c>
    </row>
    <row r="79" spans="2:28">
      <c r="E79" s="15" t="s">
        <v>1702</v>
      </c>
      <c r="F79" s="15" t="s">
        <v>105</v>
      </c>
      <c r="G79" s="20" t="s">
        <v>3418</v>
      </c>
      <c r="H79" s="74"/>
      <c r="I79" s="20" t="s">
        <v>3411</v>
      </c>
      <c r="J79" s="88"/>
      <c r="K79" s="88"/>
      <c r="L79" s="88"/>
      <c r="M79" s="88"/>
      <c r="N79" s="88"/>
      <c r="O79" s="88"/>
      <c r="P79" s="88"/>
      <c r="Q79" s="88"/>
      <c r="R79" s="88"/>
      <c r="S79" s="88"/>
      <c r="T79" s="930">
        <f t="shared" si="41"/>
        <v>0</v>
      </c>
      <c r="U79" s="88"/>
      <c r="V79" s="937" t="e">
        <f t="shared" si="42"/>
        <v>#DIV/0!</v>
      </c>
      <c r="W79" s="938" t="e">
        <f t="shared" si="43"/>
        <v>#DIV/0!</v>
      </c>
      <c r="X79" s="938" t="e">
        <f t="shared" si="44"/>
        <v>#DIV/0!</v>
      </c>
      <c r="Y79" s="767"/>
      <c r="Z79" s="939" t="e">
        <f t="shared" si="45"/>
        <v>#DIV/0!</v>
      </c>
      <c r="AA79" s="939" t="e">
        <f t="shared" si="46"/>
        <v>#DIV/0!</v>
      </c>
      <c r="AB79" s="939" t="e">
        <f t="shared" si="47"/>
        <v>#DIV/0!</v>
      </c>
    </row>
    <row r="80" spans="2:28">
      <c r="E80" s="15" t="s">
        <v>1702</v>
      </c>
      <c r="F80" s="15" t="s">
        <v>105</v>
      </c>
      <c r="G80" s="20" t="s">
        <v>3418</v>
      </c>
      <c r="H80" s="74"/>
      <c r="I80" s="20" t="s">
        <v>3423</v>
      </c>
      <c r="J80" s="88"/>
      <c r="K80" s="88"/>
      <c r="L80" s="88"/>
      <c r="M80" s="88"/>
      <c r="N80" s="88"/>
      <c r="O80" s="88"/>
      <c r="P80" s="88"/>
      <c r="Q80" s="88"/>
      <c r="R80" s="88"/>
      <c r="S80" s="88"/>
      <c r="T80" s="930">
        <f t="shared" si="41"/>
        <v>0</v>
      </c>
      <c r="U80" s="88"/>
      <c r="V80" s="937" t="e">
        <f t="shared" si="42"/>
        <v>#DIV/0!</v>
      </c>
      <c r="W80" s="938" t="e">
        <f t="shared" si="43"/>
        <v>#DIV/0!</v>
      </c>
      <c r="X80" s="938" t="e">
        <f t="shared" si="44"/>
        <v>#DIV/0!</v>
      </c>
      <c r="Y80" s="767"/>
      <c r="Z80" s="939" t="e">
        <f t="shared" si="45"/>
        <v>#DIV/0!</v>
      </c>
      <c r="AA80" s="939" t="e">
        <f t="shared" si="46"/>
        <v>#DIV/0!</v>
      </c>
      <c r="AB80" s="939" t="e">
        <f t="shared" si="47"/>
        <v>#DIV/0!</v>
      </c>
    </row>
    <row r="81" spans="2:28">
      <c r="E81" s="15" t="s">
        <v>1702</v>
      </c>
      <c r="F81" s="15" t="s">
        <v>105</v>
      </c>
      <c r="G81" s="20" t="s">
        <v>3418</v>
      </c>
      <c r="H81" s="74"/>
      <c r="I81" s="20" t="s">
        <v>3424</v>
      </c>
      <c r="J81" s="88"/>
      <c r="K81" s="88"/>
      <c r="L81" s="88"/>
      <c r="M81" s="88"/>
      <c r="N81" s="88"/>
      <c r="O81" s="88"/>
      <c r="P81" s="88"/>
      <c r="Q81" s="88"/>
      <c r="R81" s="88"/>
      <c r="S81" s="88"/>
      <c r="T81" s="930">
        <f t="shared" si="41"/>
        <v>0</v>
      </c>
      <c r="U81" s="88"/>
      <c r="V81" s="937" t="e">
        <f t="shared" si="42"/>
        <v>#DIV/0!</v>
      </c>
      <c r="W81" s="938" t="e">
        <f t="shared" si="43"/>
        <v>#DIV/0!</v>
      </c>
      <c r="X81" s="938" t="e">
        <f t="shared" si="44"/>
        <v>#DIV/0!</v>
      </c>
      <c r="Y81" s="767"/>
      <c r="Z81" s="939" t="e">
        <f t="shared" si="45"/>
        <v>#DIV/0!</v>
      </c>
      <c r="AA81" s="939" t="e">
        <f t="shared" si="46"/>
        <v>#DIV/0!</v>
      </c>
      <c r="AB81" s="939" t="e">
        <f t="shared" si="47"/>
        <v>#DIV/0!</v>
      </c>
    </row>
    <row r="82" spans="2:28">
      <c r="E82" s="15" t="s">
        <v>1702</v>
      </c>
      <c r="F82" s="11" t="s">
        <v>105</v>
      </c>
      <c r="G82" s="20" t="s">
        <v>3418</v>
      </c>
      <c r="H82" s="74"/>
      <c r="I82" s="20" t="s">
        <v>3425</v>
      </c>
      <c r="J82" s="88"/>
      <c r="K82" s="88"/>
      <c r="L82" s="88"/>
      <c r="M82" s="88"/>
      <c r="N82" s="88"/>
      <c r="O82" s="88"/>
      <c r="P82" s="88"/>
      <c r="Q82" s="88"/>
      <c r="R82" s="88"/>
      <c r="S82" s="88"/>
      <c r="T82" s="930">
        <f t="shared" si="41"/>
        <v>0</v>
      </c>
      <c r="U82" s="88"/>
      <c r="V82" s="937" t="e">
        <f t="shared" si="42"/>
        <v>#DIV/0!</v>
      </c>
      <c r="W82" s="938" t="e">
        <f t="shared" si="43"/>
        <v>#DIV/0!</v>
      </c>
      <c r="X82" s="938" t="e">
        <f t="shared" si="44"/>
        <v>#DIV/0!</v>
      </c>
      <c r="Y82" s="767"/>
      <c r="Z82" s="939" t="e">
        <f t="shared" si="45"/>
        <v>#DIV/0!</v>
      </c>
      <c r="AA82" s="939" t="e">
        <f t="shared" si="46"/>
        <v>#DIV/0!</v>
      </c>
      <c r="AB82" s="939" t="e">
        <f t="shared" si="47"/>
        <v>#DIV/0!</v>
      </c>
    </row>
    <row r="83" spans="2:28">
      <c r="E83" s="15" t="s">
        <v>1702</v>
      </c>
      <c r="F83" s="11" t="s">
        <v>105</v>
      </c>
      <c r="G83" s="20" t="s">
        <v>3418</v>
      </c>
      <c r="H83" s="74"/>
      <c r="I83" s="20" t="s">
        <v>3415</v>
      </c>
      <c r="J83" s="88"/>
      <c r="K83" s="88"/>
      <c r="L83" s="88"/>
      <c r="M83" s="88"/>
      <c r="N83" s="88"/>
      <c r="O83" s="88"/>
      <c r="P83" s="88"/>
      <c r="Q83" s="88"/>
      <c r="R83" s="88"/>
      <c r="S83" s="88"/>
      <c r="T83" s="930">
        <f t="shared" si="41"/>
        <v>0</v>
      </c>
      <c r="U83" s="88"/>
      <c r="V83" s="937" t="e">
        <f t="shared" si="42"/>
        <v>#DIV/0!</v>
      </c>
      <c r="W83" s="938" t="e">
        <f t="shared" si="43"/>
        <v>#DIV/0!</v>
      </c>
      <c r="X83" s="938" t="e">
        <f t="shared" si="44"/>
        <v>#DIV/0!</v>
      </c>
      <c r="Y83" s="767"/>
      <c r="Z83" s="939" t="e">
        <f t="shared" si="45"/>
        <v>#DIV/0!</v>
      </c>
      <c r="AA83" s="939" t="e">
        <f t="shared" si="46"/>
        <v>#DIV/0!</v>
      </c>
      <c r="AB83" s="939" t="e">
        <f t="shared" si="47"/>
        <v>#DIV/0!</v>
      </c>
    </row>
    <row r="84" spans="2:28">
      <c r="G84" s="20"/>
      <c r="H84" s="20"/>
      <c r="I84" s="20"/>
      <c r="J84" s="20"/>
      <c r="K84" s="20"/>
      <c r="L84" s="20"/>
      <c r="M84" s="20"/>
      <c r="N84" s="20"/>
      <c r="Q84" s="20"/>
      <c r="R84" s="7"/>
      <c r="S84" s="7"/>
      <c r="T84" s="7"/>
      <c r="U84" s="7"/>
      <c r="V84" s="21"/>
      <c r="W84" s="21"/>
      <c r="X84" s="21"/>
      <c r="Y84" s="21"/>
      <c r="Z84" s="21"/>
      <c r="AA84" s="21"/>
      <c r="AB84" s="21"/>
    </row>
    <row r="85" spans="2:28" s="27" customFormat="1" ht="18">
      <c r="B85" s="28" t="s">
        <v>3426</v>
      </c>
    </row>
    <row r="86" spans="2:28" s="12" customFormat="1">
      <c r="P86" s="7"/>
      <c r="Q86" s="7"/>
      <c r="R86" s="7"/>
      <c r="S86" s="7"/>
      <c r="T86" s="7"/>
      <c r="U86" s="7"/>
      <c r="V86" s="22"/>
      <c r="W86" s="22"/>
      <c r="X86" s="22"/>
      <c r="Y86" s="22"/>
      <c r="Z86" s="22"/>
      <c r="AA86" s="22"/>
      <c r="AB86" s="22"/>
    </row>
    <row r="87" spans="2:28">
      <c r="B87" s="12"/>
      <c r="C87" s="34" t="s">
        <v>3427</v>
      </c>
      <c r="D87" s="34"/>
      <c r="E87" s="34"/>
      <c r="F87" s="34"/>
      <c r="G87" s="34"/>
      <c r="H87" s="33"/>
      <c r="I87" s="33"/>
      <c r="J87" s="33"/>
      <c r="K87" s="33"/>
      <c r="L87" s="33"/>
      <c r="M87" s="33"/>
      <c r="N87" s="33"/>
      <c r="O87" s="33"/>
      <c r="P87" s="33"/>
      <c r="Q87" s="33"/>
      <c r="R87" s="33"/>
      <c r="S87" s="33"/>
      <c r="T87" s="33"/>
      <c r="U87" s="33"/>
      <c r="V87" s="33"/>
      <c r="W87" s="33"/>
      <c r="X87" s="33"/>
      <c r="Y87" s="33"/>
      <c r="Z87" s="33"/>
      <c r="AA87" s="33"/>
      <c r="AB87" s="33"/>
    </row>
    <row r="88" spans="2:28">
      <c r="G88" s="129"/>
      <c r="H88" s="20"/>
      <c r="I88" s="20"/>
      <c r="J88" s="20"/>
      <c r="K88" s="20"/>
      <c r="L88" s="20"/>
      <c r="M88" s="20"/>
      <c r="N88" s="20"/>
      <c r="Q88" s="20"/>
      <c r="R88" s="7"/>
      <c r="S88" s="7"/>
      <c r="T88" s="7"/>
      <c r="U88" s="7"/>
      <c r="V88" s="21"/>
      <c r="W88" s="21"/>
      <c r="X88" s="21"/>
      <c r="Y88" s="21"/>
      <c r="Z88" s="21"/>
      <c r="AA88" s="21"/>
      <c r="AB88" s="21"/>
    </row>
    <row r="89" spans="2:28">
      <c r="E89" s="11" t="s">
        <v>1702</v>
      </c>
      <c r="F89" s="11" t="s">
        <v>105</v>
      </c>
      <c r="G89" s="11" t="s">
        <v>1389</v>
      </c>
      <c r="H89" s="74"/>
      <c r="I89" s="20" t="s">
        <v>3428</v>
      </c>
      <c r="J89" s="53"/>
      <c r="K89" s="53"/>
      <c r="L89" s="53"/>
      <c r="M89" s="53"/>
      <c r="N89" s="53"/>
      <c r="O89" s="53"/>
      <c r="P89" s="53"/>
      <c r="Q89" s="53"/>
      <c r="R89" s="53"/>
      <c r="S89" s="53"/>
      <c r="T89" s="930">
        <f t="shared" ref="T89:T97" si="48">SUM(J89:S89)</f>
        <v>0</v>
      </c>
      <c r="U89" s="53"/>
      <c r="V89" s="937" t="e">
        <f t="shared" ref="V89:V97" si="49">(J89*1+K89*2+L89*3+M89*4+N89*5+O89*6+P89*7+Q89*8+R89*9+S89*10)/(SUM(J89:S89))</f>
        <v>#DIV/0!</v>
      </c>
      <c r="W89" s="938" t="e">
        <f t="shared" ref="W89:W97" si="50">V89+AB89</f>
        <v>#DIV/0!</v>
      </c>
      <c r="X89" s="938" t="e">
        <f t="shared" ref="X89:X97" si="51">V89-AB89</f>
        <v>#DIV/0!</v>
      </c>
      <c r="Y89" s="767"/>
      <c r="Z89" s="939" t="e">
        <f t="shared" ref="Z89:Z97" si="52">((1-V89)^2)*J89+((2-V89))^2*K89+((3-V89))^2*L89+((4-V89)^2)*M89+((5-V89)^2)*N89+((6-V89)^2)*O89+((7-V89))^2*P89+((8-V89))^2*Q89+((9-V89)^2)*R89+((10-V89)^2)*S89</f>
        <v>#DIV/0!</v>
      </c>
      <c r="AA89" s="939" t="e">
        <f t="shared" ref="AA89:AA97" si="53">SQRT((Z89)/(T89-1))</f>
        <v>#DIV/0!</v>
      </c>
      <c r="AB89" s="939" t="e">
        <f t="shared" ref="AB89:AB97" si="54">CONFIDENCE(0.05,AA89,T89)</f>
        <v>#DIV/0!</v>
      </c>
    </row>
    <row r="90" spans="2:28">
      <c r="E90" s="11" t="s">
        <v>1702</v>
      </c>
      <c r="F90" s="15" t="s">
        <v>105</v>
      </c>
      <c r="G90" s="11" t="s">
        <v>1389</v>
      </c>
      <c r="H90" s="74"/>
      <c r="I90" s="20" t="s">
        <v>3429</v>
      </c>
      <c r="J90" s="53"/>
      <c r="K90" s="53"/>
      <c r="L90" s="53"/>
      <c r="M90" s="53"/>
      <c r="N90" s="53"/>
      <c r="O90" s="53"/>
      <c r="P90" s="53"/>
      <c r="Q90" s="53"/>
      <c r="R90" s="53"/>
      <c r="S90" s="53"/>
      <c r="T90" s="930">
        <f t="shared" si="48"/>
        <v>0</v>
      </c>
      <c r="U90" s="53"/>
      <c r="V90" s="937" t="e">
        <f t="shared" si="49"/>
        <v>#DIV/0!</v>
      </c>
      <c r="W90" s="938" t="e">
        <f t="shared" si="50"/>
        <v>#DIV/0!</v>
      </c>
      <c r="X90" s="938" t="e">
        <f t="shared" si="51"/>
        <v>#DIV/0!</v>
      </c>
      <c r="Y90" s="767"/>
      <c r="Z90" s="939" t="e">
        <f t="shared" si="52"/>
        <v>#DIV/0!</v>
      </c>
      <c r="AA90" s="939" t="e">
        <f t="shared" si="53"/>
        <v>#DIV/0!</v>
      </c>
      <c r="AB90" s="939" t="e">
        <f t="shared" si="54"/>
        <v>#DIV/0!</v>
      </c>
    </row>
    <row r="91" spans="2:28">
      <c r="E91" s="11" t="s">
        <v>1702</v>
      </c>
      <c r="F91" s="15" t="s">
        <v>105</v>
      </c>
      <c r="G91" s="11" t="s">
        <v>1389</v>
      </c>
      <c r="H91" s="74"/>
      <c r="I91" s="15" t="s">
        <v>3430</v>
      </c>
      <c r="J91" s="53"/>
      <c r="K91" s="53"/>
      <c r="L91" s="53"/>
      <c r="M91" s="53"/>
      <c r="N91" s="53"/>
      <c r="O91" s="53"/>
      <c r="P91" s="53"/>
      <c r="Q91" s="53"/>
      <c r="R91" s="53"/>
      <c r="S91" s="53"/>
      <c r="T91" s="930">
        <f t="shared" si="48"/>
        <v>0</v>
      </c>
      <c r="U91" s="53"/>
      <c r="V91" s="937" t="e">
        <f t="shared" si="49"/>
        <v>#DIV/0!</v>
      </c>
      <c r="W91" s="938" t="e">
        <f t="shared" si="50"/>
        <v>#DIV/0!</v>
      </c>
      <c r="X91" s="938" t="e">
        <f t="shared" si="51"/>
        <v>#DIV/0!</v>
      </c>
      <c r="Y91" s="767"/>
      <c r="Z91" s="939" t="e">
        <f t="shared" si="52"/>
        <v>#DIV/0!</v>
      </c>
      <c r="AA91" s="939" t="e">
        <f t="shared" si="53"/>
        <v>#DIV/0!</v>
      </c>
      <c r="AB91" s="939" t="e">
        <f t="shared" si="54"/>
        <v>#DIV/0!</v>
      </c>
    </row>
    <row r="92" spans="2:28">
      <c r="E92" s="11" t="s">
        <v>1702</v>
      </c>
      <c r="F92" s="15" t="s">
        <v>105</v>
      </c>
      <c r="G92" s="11" t="s">
        <v>1389</v>
      </c>
      <c r="H92" s="74"/>
      <c r="I92" s="15" t="s">
        <v>3431</v>
      </c>
      <c r="J92" s="53"/>
      <c r="K92" s="53"/>
      <c r="L92" s="53"/>
      <c r="M92" s="53"/>
      <c r="N92" s="53"/>
      <c r="O92" s="53"/>
      <c r="P92" s="53"/>
      <c r="Q92" s="53"/>
      <c r="R92" s="53"/>
      <c r="S92" s="53"/>
      <c r="T92" s="930">
        <f t="shared" si="48"/>
        <v>0</v>
      </c>
      <c r="U92" s="53"/>
      <c r="V92" s="937" t="e">
        <f t="shared" si="49"/>
        <v>#DIV/0!</v>
      </c>
      <c r="W92" s="938" t="e">
        <f t="shared" si="50"/>
        <v>#DIV/0!</v>
      </c>
      <c r="X92" s="938" t="e">
        <f t="shared" si="51"/>
        <v>#DIV/0!</v>
      </c>
      <c r="Y92" s="767"/>
      <c r="Z92" s="939" t="e">
        <f t="shared" si="52"/>
        <v>#DIV/0!</v>
      </c>
      <c r="AA92" s="939" t="e">
        <f t="shared" si="53"/>
        <v>#DIV/0!</v>
      </c>
      <c r="AB92" s="939" t="e">
        <f t="shared" si="54"/>
        <v>#DIV/0!</v>
      </c>
    </row>
    <row r="93" spans="2:28">
      <c r="E93" s="11" t="s">
        <v>1702</v>
      </c>
      <c r="F93" s="15" t="s">
        <v>105</v>
      </c>
      <c r="G93" s="11" t="s">
        <v>1389</v>
      </c>
      <c r="H93" s="74"/>
      <c r="I93" s="15" t="s">
        <v>3432</v>
      </c>
      <c r="J93" s="53"/>
      <c r="K93" s="53"/>
      <c r="L93" s="53"/>
      <c r="M93" s="53"/>
      <c r="N93" s="53"/>
      <c r="O93" s="53"/>
      <c r="P93" s="53"/>
      <c r="Q93" s="53"/>
      <c r="R93" s="53"/>
      <c r="S93" s="53"/>
      <c r="T93" s="930">
        <f t="shared" si="48"/>
        <v>0</v>
      </c>
      <c r="U93" s="53"/>
      <c r="V93" s="937" t="e">
        <f t="shared" si="49"/>
        <v>#DIV/0!</v>
      </c>
      <c r="W93" s="938" t="e">
        <f t="shared" si="50"/>
        <v>#DIV/0!</v>
      </c>
      <c r="X93" s="938" t="e">
        <f t="shared" si="51"/>
        <v>#DIV/0!</v>
      </c>
      <c r="Y93" s="767"/>
      <c r="Z93" s="939" t="e">
        <f t="shared" si="52"/>
        <v>#DIV/0!</v>
      </c>
      <c r="AA93" s="939" t="e">
        <f t="shared" si="53"/>
        <v>#DIV/0!</v>
      </c>
      <c r="AB93" s="939" t="e">
        <f t="shared" si="54"/>
        <v>#DIV/0!</v>
      </c>
    </row>
    <row r="94" spans="2:28">
      <c r="E94" s="11" t="s">
        <v>1702</v>
      </c>
      <c r="F94" s="15" t="s">
        <v>105</v>
      </c>
      <c r="G94" s="11" t="s">
        <v>1389</v>
      </c>
      <c r="H94" s="74"/>
      <c r="I94" s="15" t="s">
        <v>3433</v>
      </c>
      <c r="J94" s="53"/>
      <c r="K94" s="53"/>
      <c r="L94" s="53"/>
      <c r="M94" s="53"/>
      <c r="N94" s="53"/>
      <c r="O94" s="53"/>
      <c r="P94" s="53"/>
      <c r="Q94" s="53"/>
      <c r="R94" s="53"/>
      <c r="S94" s="53"/>
      <c r="T94" s="930">
        <f t="shared" si="48"/>
        <v>0</v>
      </c>
      <c r="U94" s="53"/>
      <c r="V94" s="937" t="e">
        <f t="shared" si="49"/>
        <v>#DIV/0!</v>
      </c>
      <c r="W94" s="938" t="e">
        <f t="shared" si="50"/>
        <v>#DIV/0!</v>
      </c>
      <c r="X94" s="938" t="e">
        <f t="shared" si="51"/>
        <v>#DIV/0!</v>
      </c>
      <c r="Y94" s="767"/>
      <c r="Z94" s="939" t="e">
        <f t="shared" si="52"/>
        <v>#DIV/0!</v>
      </c>
      <c r="AA94" s="939" t="e">
        <f t="shared" si="53"/>
        <v>#DIV/0!</v>
      </c>
      <c r="AB94" s="939" t="e">
        <f t="shared" si="54"/>
        <v>#DIV/0!</v>
      </c>
    </row>
    <row r="95" spans="2:28">
      <c r="E95" s="11" t="s">
        <v>1702</v>
      </c>
      <c r="F95" s="15" t="s">
        <v>105</v>
      </c>
      <c r="G95" s="11" t="s">
        <v>1389</v>
      </c>
      <c r="H95" s="74"/>
      <c r="I95" s="15" t="s">
        <v>3413</v>
      </c>
      <c r="J95" s="53"/>
      <c r="K95" s="53"/>
      <c r="L95" s="53"/>
      <c r="M95" s="53"/>
      <c r="N95" s="53"/>
      <c r="O95" s="53"/>
      <c r="P95" s="53"/>
      <c r="Q95" s="53"/>
      <c r="R95" s="53"/>
      <c r="S95" s="53"/>
      <c r="T95" s="930">
        <f t="shared" si="48"/>
        <v>0</v>
      </c>
      <c r="U95" s="53"/>
      <c r="V95" s="937" t="e">
        <f t="shared" si="49"/>
        <v>#DIV/0!</v>
      </c>
      <c r="W95" s="938" t="e">
        <f t="shared" si="50"/>
        <v>#DIV/0!</v>
      </c>
      <c r="X95" s="938" t="e">
        <f t="shared" si="51"/>
        <v>#DIV/0!</v>
      </c>
      <c r="Y95" s="767"/>
      <c r="Z95" s="939" t="e">
        <f t="shared" si="52"/>
        <v>#DIV/0!</v>
      </c>
      <c r="AA95" s="939" t="e">
        <f t="shared" si="53"/>
        <v>#DIV/0!</v>
      </c>
      <c r="AB95" s="939" t="e">
        <f t="shared" si="54"/>
        <v>#DIV/0!</v>
      </c>
    </row>
    <row r="96" spans="2:28">
      <c r="E96" s="11" t="s">
        <v>1702</v>
      </c>
      <c r="F96" s="15" t="s">
        <v>105</v>
      </c>
      <c r="G96" s="11" t="s">
        <v>1389</v>
      </c>
      <c r="H96" s="74"/>
      <c r="I96" s="15" t="s">
        <v>3434</v>
      </c>
      <c r="J96" s="53"/>
      <c r="K96" s="53"/>
      <c r="L96" s="53"/>
      <c r="M96" s="53"/>
      <c r="N96" s="53"/>
      <c r="O96" s="53"/>
      <c r="P96" s="53"/>
      <c r="Q96" s="53"/>
      <c r="R96" s="53"/>
      <c r="S96" s="53"/>
      <c r="T96" s="930">
        <f t="shared" si="48"/>
        <v>0</v>
      </c>
      <c r="U96" s="53"/>
      <c r="V96" s="937" t="e">
        <f t="shared" si="49"/>
        <v>#DIV/0!</v>
      </c>
      <c r="W96" s="938" t="e">
        <f t="shared" si="50"/>
        <v>#DIV/0!</v>
      </c>
      <c r="X96" s="938" t="e">
        <f t="shared" si="51"/>
        <v>#DIV/0!</v>
      </c>
      <c r="Y96" s="767"/>
      <c r="Z96" s="939" t="e">
        <f t="shared" si="52"/>
        <v>#DIV/0!</v>
      </c>
      <c r="AA96" s="939" t="e">
        <f t="shared" si="53"/>
        <v>#DIV/0!</v>
      </c>
      <c r="AB96" s="939" t="e">
        <f t="shared" si="54"/>
        <v>#DIV/0!</v>
      </c>
    </row>
    <row r="97" spans="2:28">
      <c r="E97" s="11" t="s">
        <v>1702</v>
      </c>
      <c r="F97" s="11" t="s">
        <v>105</v>
      </c>
      <c r="G97" s="11" t="s">
        <v>1389</v>
      </c>
      <c r="H97" s="74"/>
      <c r="I97" s="15" t="s">
        <v>3415</v>
      </c>
      <c r="J97" s="53"/>
      <c r="K97" s="53"/>
      <c r="L97" s="53"/>
      <c r="M97" s="53"/>
      <c r="N97" s="53"/>
      <c r="O97" s="53"/>
      <c r="P97" s="53"/>
      <c r="Q97" s="53"/>
      <c r="R97" s="53"/>
      <c r="S97" s="53"/>
      <c r="T97" s="930">
        <f t="shared" si="48"/>
        <v>0</v>
      </c>
      <c r="U97" s="53"/>
      <c r="V97" s="937" t="e">
        <f t="shared" si="49"/>
        <v>#DIV/0!</v>
      </c>
      <c r="W97" s="938" t="e">
        <f t="shared" si="50"/>
        <v>#DIV/0!</v>
      </c>
      <c r="X97" s="938" t="e">
        <f t="shared" si="51"/>
        <v>#DIV/0!</v>
      </c>
      <c r="Y97" s="767"/>
      <c r="Z97" s="939" t="e">
        <f t="shared" si="52"/>
        <v>#DIV/0!</v>
      </c>
      <c r="AA97" s="939" t="e">
        <f t="shared" si="53"/>
        <v>#DIV/0!</v>
      </c>
      <c r="AB97" s="939" t="e">
        <f t="shared" si="54"/>
        <v>#DIV/0!</v>
      </c>
    </row>
    <row r="100" spans="2:28" s="27" customFormat="1" ht="18">
      <c r="B100"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V42:AB43 W38:AB38 V39:AB39 V16:AB37 V46:AB98 V41:AB41" evalError="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E830F-FBC4-4901-8511-6D783864043B}">
  <sheetPr codeName="Sheet74">
    <tabColor rgb="FF000000"/>
    <pageSetUpPr autoPageBreaks="0"/>
  </sheetPr>
  <dimension ref="A1:BW124"/>
  <sheetViews>
    <sheetView zoomScale="55" zoomScaleNormal="55" workbookViewId="0">
      <pane ySplit="4" topLeftCell="A5" activePane="bottomLeft" state="frozen"/>
      <selection activeCell="G59" sqref="G59"/>
      <selection pane="bottomLeft" activeCell="I122" sqref="I122"/>
    </sheetView>
  </sheetViews>
  <sheetFormatPr defaultColWidth="0" defaultRowHeight="14"/>
  <cols>
    <col min="1" max="1" width="14.453125" style="11" customWidth="1"/>
    <col min="2" max="3" width="1.54296875" style="11" customWidth="1"/>
    <col min="4" max="4" width="23.453125" style="11" customWidth="1"/>
    <col min="5" max="5" width="21.54296875" style="11" bestFit="1" customWidth="1"/>
    <col min="6" max="6" width="19.453125" style="11" hidden="1" customWidth="1"/>
    <col min="7" max="7" width="13.453125" style="11" hidden="1" customWidth="1"/>
    <col min="8" max="8" width="113.453125" style="11" bestFit="1" customWidth="1"/>
    <col min="9" max="12" width="14.54296875" style="11" bestFit="1" customWidth="1"/>
    <col min="13" max="13" width="12.453125" style="11" customWidth="1"/>
    <col min="14" max="14" width="9.453125" style="11" customWidth="1"/>
    <col min="15" max="17" width="14.54296875" style="11" hidden="1" customWidth="1"/>
    <col min="18" max="18" width="20.453125" style="11" hidden="1" customWidth="1"/>
    <col min="19" max="19" width="11.453125" style="11" hidden="1" customWidth="1"/>
    <col min="20" max="20" width="11.54296875" style="11" hidden="1" customWidth="1"/>
    <col min="21" max="21" width="21.453125" style="11" hidden="1" customWidth="1"/>
    <col min="22" max="22" width="14" style="11" hidden="1" customWidth="1"/>
    <col min="23" max="23" width="10.54296875" style="11" hidden="1" customWidth="1"/>
    <col min="24" max="24" width="11.54296875" style="11" hidden="1" customWidth="1"/>
    <col min="25" max="26" width="2.453125" style="11" hidden="1" customWidth="1"/>
    <col min="27" max="32" width="11.54296875" style="11" hidden="1" customWidth="1"/>
    <col min="33" max="38" width="1.54296875" style="11" hidden="1" customWidth="1"/>
    <col min="39" max="56" width="19.453125" style="11" hidden="1" customWidth="1"/>
    <col min="57" max="72" width="14.453125" style="11" hidden="1" customWidth="1"/>
    <col min="73" max="75" width="19.453125" style="11" hidden="1" customWidth="1"/>
    <col min="76" max="16384" width="14.453125" style="11" hidden="1"/>
  </cols>
  <sheetData>
    <row r="1" spans="1:25" s="2" customFormat="1" ht="25">
      <c r="A1" s="62" t="s">
        <v>1365</v>
      </c>
      <c r="B1" s="3"/>
      <c r="H1" s="4"/>
      <c r="I1" s="4"/>
      <c r="J1" s="4"/>
      <c r="K1" s="4"/>
      <c r="L1" s="4"/>
      <c r="M1" s="4"/>
      <c r="N1" s="4"/>
      <c r="O1" s="4"/>
      <c r="P1" s="4"/>
      <c r="Q1" s="4"/>
      <c r="R1" s="4"/>
      <c r="X1" s="3"/>
    </row>
    <row r="2" spans="1:25" s="2" customFormat="1" ht="25">
      <c r="A2" s="4" t="str">
        <f>Cover!$E$13</f>
        <v>Master</v>
      </c>
      <c r="B2" s="3"/>
      <c r="X2" s="96"/>
    </row>
    <row r="3" spans="1:25" s="2" customFormat="1" ht="25">
      <c r="A3" s="4">
        <f>Cover!$E$15</f>
        <v>2025</v>
      </c>
      <c r="B3" s="4"/>
      <c r="C3" s="4"/>
      <c r="X3" s="96"/>
    </row>
    <row r="4" spans="1:25" s="5" customFormat="1" ht="25.5" thickBot="1">
      <c r="A4" s="1302" t="s">
        <v>611</v>
      </c>
      <c r="B4" s="6"/>
      <c r="X4" s="97"/>
    </row>
    <row r="5" spans="1:25" ht="15.5">
      <c r="A5" s="7"/>
      <c r="B5" s="8"/>
      <c r="C5" s="8"/>
      <c r="D5" s="9"/>
      <c r="E5" s="9"/>
      <c r="F5" s="9"/>
      <c r="G5" s="9"/>
      <c r="H5" s="10"/>
      <c r="I5" s="10"/>
      <c r="J5" s="10"/>
      <c r="K5" s="10"/>
      <c r="L5" s="10"/>
      <c r="M5" s="10"/>
      <c r="N5" s="10"/>
      <c r="O5" s="10"/>
      <c r="P5" s="10"/>
      <c r="Q5" s="10"/>
      <c r="R5" s="10"/>
      <c r="S5" s="10"/>
      <c r="T5" s="10"/>
      <c r="U5" s="10"/>
      <c r="V5" s="10"/>
      <c r="W5" s="10"/>
      <c r="X5" s="98"/>
    </row>
    <row r="6" spans="1:25" s="27" customFormat="1" ht="20">
      <c r="B6" s="437" t="s">
        <v>3436</v>
      </c>
    </row>
    <row r="7" spans="1:25" s="12" customFormat="1" ht="12.5">
      <c r="N7" s="22"/>
      <c r="O7" s="22"/>
      <c r="P7" s="22"/>
      <c r="Q7" s="22"/>
      <c r="R7" s="22"/>
      <c r="S7" s="22"/>
      <c r="T7" s="22"/>
      <c r="U7" s="22"/>
      <c r="V7" s="22"/>
      <c r="W7" s="22"/>
      <c r="X7" s="22"/>
      <c r="Y7" s="22"/>
    </row>
    <row r="8" spans="1:25" s="61" customFormat="1" ht="15.5">
      <c r="A8" s="21"/>
      <c r="B8" s="57"/>
      <c r="C8" s="57"/>
      <c r="D8" s="36" t="s">
        <v>1624</v>
      </c>
      <c r="E8" s="36" t="s">
        <v>1625</v>
      </c>
      <c r="F8" s="36" t="s">
        <v>2578</v>
      </c>
      <c r="G8" s="36" t="s">
        <v>2579</v>
      </c>
      <c r="H8" s="36" t="s">
        <v>175</v>
      </c>
      <c r="I8" s="131" t="s">
        <v>3437</v>
      </c>
      <c r="J8" s="131" t="s">
        <v>3438</v>
      </c>
      <c r="K8" s="131" t="s">
        <v>3439</v>
      </c>
      <c r="L8" s="131" t="s">
        <v>3440</v>
      </c>
      <c r="M8" s="131" t="s">
        <v>1369</v>
      </c>
      <c r="N8" s="131"/>
      <c r="O8" s="131"/>
      <c r="P8" s="131"/>
      <c r="Q8" s="132"/>
      <c r="R8" s="132"/>
      <c r="S8" s="132"/>
      <c r="T8" s="132"/>
      <c r="U8" s="37"/>
      <c r="V8" s="37"/>
      <c r="W8" s="37"/>
      <c r="X8" s="37"/>
      <c r="Y8" s="37"/>
    </row>
    <row r="10" spans="1:25" s="27" customFormat="1" ht="18">
      <c r="B10" s="28" t="s">
        <v>3441</v>
      </c>
    </row>
    <row r="12" spans="1:25">
      <c r="A12" s="12"/>
      <c r="B12" s="12"/>
      <c r="C12" s="34" t="s">
        <v>3442</v>
      </c>
      <c r="D12" s="34"/>
      <c r="E12" s="34"/>
      <c r="F12" s="34"/>
      <c r="G12" s="34"/>
      <c r="H12" s="33"/>
      <c r="I12" s="33"/>
      <c r="J12" s="33"/>
      <c r="K12" s="33"/>
      <c r="L12" s="33"/>
      <c r="M12" s="33"/>
      <c r="N12" s="33"/>
      <c r="O12" s="33"/>
      <c r="P12" s="33"/>
      <c r="Q12" s="33"/>
      <c r="R12" s="33"/>
      <c r="S12" s="33"/>
      <c r="T12" s="33"/>
      <c r="U12" s="33"/>
      <c r="V12" s="33"/>
      <c r="W12" s="33"/>
      <c r="X12" s="33"/>
      <c r="Y12" s="33"/>
    </row>
    <row r="13" spans="1:25" ht="13.4" customHeight="1">
      <c r="A13" s="7"/>
      <c r="B13" s="8"/>
      <c r="C13" s="8"/>
      <c r="D13" s="20"/>
      <c r="E13" s="20"/>
      <c r="F13" s="20"/>
      <c r="G13" s="20"/>
      <c r="H13" s="20"/>
      <c r="I13" s="7"/>
      <c r="J13" s="7"/>
      <c r="K13" s="7"/>
      <c r="L13" s="7"/>
      <c r="M13" s="7"/>
      <c r="N13" s="7"/>
      <c r="O13" s="7"/>
      <c r="P13" s="7"/>
      <c r="Q13" s="7"/>
      <c r="R13" s="7"/>
      <c r="S13" s="21"/>
      <c r="T13" s="21"/>
      <c r="U13" s="21"/>
      <c r="V13" s="21"/>
      <c r="W13" s="21"/>
      <c r="X13" s="98"/>
      <c r="Y13" s="7" t="s">
        <v>1</v>
      </c>
    </row>
    <row r="14" spans="1:25" ht="13.4" customHeight="1">
      <c r="A14" s="7"/>
      <c r="B14" s="8"/>
      <c r="C14" s="8"/>
      <c r="D14" s="20" t="s">
        <v>3436</v>
      </c>
      <c r="E14" s="20" t="s">
        <v>105</v>
      </c>
      <c r="F14" s="20"/>
      <c r="G14" s="20"/>
      <c r="H14" s="20" t="s">
        <v>3443</v>
      </c>
      <c r="I14" s="88"/>
      <c r="J14" s="88"/>
      <c r="K14" s="88"/>
      <c r="L14" s="88"/>
      <c r="M14" s="930">
        <f t="shared" ref="M14:M23" si="0">SUM(I14:L14)</f>
        <v>0</v>
      </c>
      <c r="N14" s="7"/>
      <c r="O14" s="7"/>
      <c r="P14" s="7"/>
      <c r="Q14" s="7"/>
      <c r="R14" s="7"/>
      <c r="S14" s="21"/>
      <c r="T14" s="21"/>
      <c r="U14" s="21"/>
      <c r="V14" s="21"/>
      <c r="W14" s="21"/>
      <c r="X14" s="98"/>
      <c r="Y14" s="7" t="s">
        <v>1</v>
      </c>
    </row>
    <row r="15" spans="1:25" ht="13.4" customHeight="1">
      <c r="A15" s="7"/>
      <c r="B15" s="8"/>
      <c r="C15" s="8"/>
      <c r="D15" s="20" t="s">
        <v>3436</v>
      </c>
      <c r="E15" s="20" t="s">
        <v>105</v>
      </c>
      <c r="F15" s="20"/>
      <c r="G15" s="20"/>
      <c r="H15" s="20" t="s">
        <v>3444</v>
      </c>
      <c r="I15" s="88"/>
      <c r="J15" s="88"/>
      <c r="K15" s="88"/>
      <c r="L15" s="88"/>
      <c r="M15" s="930">
        <f t="shared" si="0"/>
        <v>0</v>
      </c>
      <c r="N15" s="7"/>
      <c r="O15" s="7"/>
      <c r="P15" s="7"/>
      <c r="Q15" s="7"/>
      <c r="R15" s="7"/>
      <c r="S15" s="21"/>
      <c r="T15" s="21"/>
      <c r="U15" s="21"/>
      <c r="V15" s="21"/>
      <c r="W15" s="21"/>
      <c r="X15" s="98"/>
      <c r="Y15" s="7" t="s">
        <v>1</v>
      </c>
    </row>
    <row r="16" spans="1:25" ht="13.4" customHeight="1">
      <c r="A16" s="7"/>
      <c r="B16" s="8"/>
      <c r="C16" s="8"/>
      <c r="D16" s="20" t="s">
        <v>3436</v>
      </c>
      <c r="E16" s="20" t="s">
        <v>105</v>
      </c>
      <c r="F16" s="20"/>
      <c r="G16" s="20"/>
      <c r="H16" s="9" t="s">
        <v>3445</v>
      </c>
      <c r="I16" s="930">
        <f t="shared" ref="I16:L16" si="1">SUM(I14:I15)</f>
        <v>0</v>
      </c>
      <c r="J16" s="930">
        <f t="shared" si="1"/>
        <v>0</v>
      </c>
      <c r="K16" s="930">
        <f t="shared" si="1"/>
        <v>0</v>
      </c>
      <c r="L16" s="930">
        <f t="shared" si="1"/>
        <v>0</v>
      </c>
      <c r="M16" s="930">
        <f>SUM(I16:L16)</f>
        <v>0</v>
      </c>
      <c r="N16" s="7"/>
      <c r="O16" s="7"/>
      <c r="P16" s="7"/>
      <c r="Q16" s="7"/>
      <c r="R16" s="7"/>
      <c r="S16" s="21"/>
      <c r="T16" s="21"/>
      <c r="U16" s="21"/>
      <c r="V16" s="21"/>
      <c r="W16" s="21"/>
      <c r="X16" s="98"/>
      <c r="Y16" s="7"/>
    </row>
    <row r="17" spans="3:25" s="12" customFormat="1" ht="13.4" customHeight="1">
      <c r="C17" s="13"/>
      <c r="D17" s="20" t="s">
        <v>3436</v>
      </c>
      <c r="E17" s="15" t="s">
        <v>105</v>
      </c>
      <c r="F17" s="15"/>
      <c r="G17" s="15"/>
      <c r="H17" s="15" t="s">
        <v>3446</v>
      </c>
      <c r="I17" s="88"/>
      <c r="J17" s="88"/>
      <c r="K17" s="88"/>
      <c r="L17" s="88"/>
      <c r="M17" s="930">
        <f t="shared" si="0"/>
        <v>0</v>
      </c>
      <c r="N17" s="7"/>
      <c r="O17" s="7"/>
      <c r="P17" s="7"/>
      <c r="Q17" s="7"/>
      <c r="R17" s="7"/>
      <c r="S17" s="13"/>
      <c r="T17" s="13"/>
      <c r="U17" s="13"/>
      <c r="V17" s="13"/>
      <c r="W17" s="13"/>
      <c r="X17" s="13"/>
      <c r="Y17" s="13" t="s">
        <v>1</v>
      </c>
    </row>
    <row r="18" spans="3:25" s="12" customFormat="1" ht="13.4" customHeight="1">
      <c r="C18" s="13"/>
      <c r="D18" s="20" t="s">
        <v>3436</v>
      </c>
      <c r="E18" s="15" t="s">
        <v>105</v>
      </c>
      <c r="F18" s="15"/>
      <c r="G18" s="15"/>
      <c r="H18" s="15" t="s">
        <v>3447</v>
      </c>
      <c r="I18" s="998">
        <f>IFERROR((I16-I17)/I16,0)</f>
        <v>0</v>
      </c>
      <c r="J18" s="998">
        <f>IFERROR((J16-J17)/J16,0)</f>
        <v>0</v>
      </c>
      <c r="K18" s="998">
        <f>IFERROR((K16-K17)/K16,0)</f>
        <v>0</v>
      </c>
      <c r="L18" s="998">
        <f>IFERROR((L16-L17)/L16,0)</f>
        <v>0</v>
      </c>
      <c r="M18" s="998">
        <f>IFERROR((M16-M17)/M16,0)</f>
        <v>0</v>
      </c>
      <c r="N18" s="7"/>
      <c r="O18" s="7"/>
      <c r="P18" s="7"/>
      <c r="Q18" s="7"/>
      <c r="R18" s="7"/>
      <c r="S18" s="13"/>
      <c r="T18" s="13"/>
      <c r="U18" s="13"/>
      <c r="V18" s="13"/>
      <c r="W18" s="13"/>
      <c r="X18" s="13"/>
      <c r="Y18" s="13"/>
    </row>
    <row r="19" spans="3:25" s="12" customFormat="1" ht="13.4" customHeight="1">
      <c r="D19" s="20" t="s">
        <v>3436</v>
      </c>
      <c r="E19" s="15" t="s">
        <v>105</v>
      </c>
      <c r="F19" s="15"/>
      <c r="G19" s="15"/>
      <c r="H19" s="15" t="s">
        <v>3448</v>
      </c>
      <c r="I19" s="88"/>
      <c r="J19" s="88"/>
      <c r="K19" s="88"/>
      <c r="L19" s="88"/>
      <c r="M19" s="930">
        <f>SUM(I19:L19)</f>
        <v>0</v>
      </c>
      <c r="N19" s="7"/>
      <c r="O19" s="7"/>
      <c r="P19" s="7"/>
      <c r="Q19" s="7"/>
      <c r="R19" s="7"/>
      <c r="S19" s="23"/>
      <c r="T19" s="23"/>
      <c r="U19" s="23"/>
      <c r="V19" s="23"/>
      <c r="W19" s="23"/>
      <c r="X19" s="13"/>
      <c r="Y19" s="14" t="s">
        <v>1</v>
      </c>
    </row>
    <row r="20" spans="3:25" s="12" customFormat="1" ht="13.4" customHeight="1">
      <c r="D20" s="20" t="s">
        <v>3436</v>
      </c>
      <c r="E20" s="15" t="s">
        <v>105</v>
      </c>
      <c r="F20" s="15"/>
      <c r="G20" s="15"/>
      <c r="H20" s="15" t="s">
        <v>3449</v>
      </c>
      <c r="I20" s="998">
        <f>IFERROR((I16-I19-I17)/I16,0)</f>
        <v>0</v>
      </c>
      <c r="J20" s="998">
        <f>IFERROR((J16-J19-J17)/J16,0)</f>
        <v>0</v>
      </c>
      <c r="K20" s="998">
        <f>IFERROR((K16-K19-K17)/K16,0)</f>
        <v>0</v>
      </c>
      <c r="L20" s="998">
        <f>IFERROR((L16-L19-L17)/L16,0)</f>
        <v>0</v>
      </c>
      <c r="M20" s="998">
        <f>IFERROR((M16-M19-M17)/M16,0)</f>
        <v>0</v>
      </c>
      <c r="N20" s="7"/>
      <c r="O20" s="7"/>
      <c r="P20" s="7"/>
      <c r="Q20" s="7"/>
      <c r="R20" s="7"/>
      <c r="S20" s="23"/>
      <c r="T20" s="23"/>
      <c r="U20" s="23"/>
      <c r="V20" s="23"/>
      <c r="W20" s="23"/>
      <c r="X20" s="13"/>
      <c r="Y20" s="14"/>
    </row>
    <row r="21" spans="3:25" s="12" customFormat="1" ht="13.4" customHeight="1">
      <c r="D21" s="20" t="s">
        <v>3436</v>
      </c>
      <c r="E21" s="15" t="s">
        <v>105</v>
      </c>
      <c r="F21" s="15"/>
      <c r="G21" s="15"/>
      <c r="H21" s="15" t="s">
        <v>3450</v>
      </c>
      <c r="I21" s="88"/>
      <c r="J21" s="88"/>
      <c r="K21" s="88"/>
      <c r="L21" s="88"/>
      <c r="M21" s="930">
        <f>SUM(I21:L21)</f>
        <v>0</v>
      </c>
      <c r="N21" s="7"/>
      <c r="O21" s="7"/>
      <c r="P21" s="7"/>
      <c r="Q21" s="7"/>
      <c r="R21" s="7"/>
      <c r="S21" s="23"/>
      <c r="T21" s="23"/>
      <c r="U21" s="23"/>
      <c r="V21" s="23"/>
      <c r="W21" s="23"/>
      <c r="X21" s="13"/>
      <c r="Y21" s="14" t="s">
        <v>1</v>
      </c>
    </row>
    <row r="22" spans="3:25" s="12" customFormat="1" ht="13.4" customHeight="1">
      <c r="D22" s="20" t="s">
        <v>3436</v>
      </c>
      <c r="E22" s="15" t="s">
        <v>105</v>
      </c>
      <c r="F22" s="15"/>
      <c r="G22" s="15"/>
      <c r="H22" s="15" t="s">
        <v>3451</v>
      </c>
      <c r="I22" s="998">
        <f>IFERROR(I21/I16,0)</f>
        <v>0</v>
      </c>
      <c r="J22" s="998">
        <f>IFERROR(J21/J16,0)</f>
        <v>0</v>
      </c>
      <c r="K22" s="998">
        <f>IFERROR(K21/K16,0)</f>
        <v>0</v>
      </c>
      <c r="L22" s="998">
        <f>IFERROR(L21/L16,0)</f>
        <v>0</v>
      </c>
      <c r="M22" s="998">
        <f>IFERROR(M21/M16,0)</f>
        <v>0</v>
      </c>
      <c r="N22" s="7"/>
      <c r="O22" s="7"/>
      <c r="P22" s="7"/>
      <c r="Q22" s="7"/>
      <c r="R22" s="7"/>
      <c r="S22" s="23"/>
      <c r="T22" s="23"/>
      <c r="U22" s="23"/>
      <c r="V22" s="23"/>
      <c r="W22" s="23"/>
      <c r="X22" s="13"/>
      <c r="Y22" s="14"/>
    </row>
    <row r="23" spans="3:25" s="12" customFormat="1" ht="13.4" customHeight="1">
      <c r="D23" s="20" t="s">
        <v>3436</v>
      </c>
      <c r="E23" s="15" t="s">
        <v>105</v>
      </c>
      <c r="F23" s="15"/>
      <c r="G23" s="15"/>
      <c r="H23" s="15" t="s">
        <v>3452</v>
      </c>
      <c r="I23" s="88"/>
      <c r="J23" s="88"/>
      <c r="K23" s="88"/>
      <c r="L23" s="88"/>
      <c r="M23" s="930">
        <f t="shared" si="0"/>
        <v>0</v>
      </c>
      <c r="N23" s="7"/>
      <c r="O23" s="7"/>
      <c r="P23" s="7"/>
      <c r="Q23" s="7"/>
      <c r="R23" s="7"/>
      <c r="S23" s="23"/>
      <c r="T23" s="23"/>
      <c r="U23" s="23"/>
      <c r="V23" s="23"/>
      <c r="W23" s="23"/>
      <c r="X23" s="13"/>
      <c r="Y23" s="14" t="s">
        <v>1</v>
      </c>
    </row>
    <row r="24" spans="3:25" ht="13.4" customHeight="1"/>
    <row r="25" spans="3:25">
      <c r="C25" s="34" t="s">
        <v>3453</v>
      </c>
      <c r="D25" s="34"/>
      <c r="E25" s="34"/>
      <c r="F25" s="34"/>
      <c r="G25" s="34"/>
      <c r="H25" s="33"/>
      <c r="I25" s="33"/>
      <c r="J25" s="33"/>
      <c r="K25" s="33"/>
      <c r="L25" s="33"/>
      <c r="M25" s="33"/>
      <c r="N25" s="33"/>
      <c r="O25" s="33"/>
      <c r="P25" s="33"/>
      <c r="Q25" s="33"/>
      <c r="R25" s="33"/>
      <c r="S25" s="33"/>
      <c r="T25" s="33"/>
      <c r="U25" s="33"/>
      <c r="V25" s="33"/>
      <c r="W25" s="33"/>
      <c r="X25" s="33"/>
      <c r="Y25" s="33"/>
    </row>
    <row r="26" spans="3:25" ht="13.4" customHeight="1">
      <c r="C26" s="8"/>
      <c r="D26" s="20"/>
      <c r="E26" s="20"/>
      <c r="F26" s="20"/>
      <c r="G26" s="20"/>
      <c r="H26" s="20"/>
      <c r="I26" s="7"/>
      <c r="J26" s="7"/>
      <c r="K26" s="7"/>
      <c r="L26" s="7"/>
      <c r="M26" s="7"/>
      <c r="N26" s="7"/>
      <c r="O26" s="7"/>
      <c r="P26" s="7"/>
      <c r="Q26" s="7"/>
      <c r="R26" s="7"/>
      <c r="S26" s="21"/>
      <c r="T26" s="21"/>
      <c r="U26" s="21"/>
      <c r="V26" s="21"/>
      <c r="W26" s="21"/>
      <c r="X26" s="98"/>
      <c r="Y26" s="7" t="s">
        <v>1</v>
      </c>
    </row>
    <row r="27" spans="3:25" ht="13.4" customHeight="1">
      <c r="C27" s="8"/>
      <c r="D27" s="20" t="s">
        <v>3436</v>
      </c>
      <c r="E27" s="20" t="s">
        <v>105</v>
      </c>
      <c r="F27" s="20"/>
      <c r="G27" s="20"/>
      <c r="H27" s="20" t="s">
        <v>3443</v>
      </c>
      <c r="I27" s="88"/>
      <c r="J27" s="88"/>
      <c r="K27" s="88"/>
      <c r="L27" s="88"/>
      <c r="M27" s="930">
        <f t="shared" ref="M27:M28" si="2">SUM(I27:L27)</f>
        <v>0</v>
      </c>
      <c r="N27" s="7"/>
      <c r="O27" s="7"/>
      <c r="P27" s="7"/>
      <c r="Q27" s="7"/>
      <c r="R27" s="7"/>
      <c r="S27" s="21"/>
      <c r="T27" s="21"/>
      <c r="U27" s="21"/>
      <c r="V27" s="21"/>
      <c r="W27" s="21"/>
      <c r="X27" s="98"/>
      <c r="Y27" s="7" t="s">
        <v>1</v>
      </c>
    </row>
    <row r="28" spans="3:25" ht="13.4" customHeight="1">
      <c r="C28" s="8"/>
      <c r="D28" s="20" t="s">
        <v>3436</v>
      </c>
      <c r="E28" s="20" t="s">
        <v>105</v>
      </c>
      <c r="F28" s="20"/>
      <c r="G28" s="20"/>
      <c r="H28" s="20" t="s">
        <v>3444</v>
      </c>
      <c r="I28" s="88"/>
      <c r="J28" s="88"/>
      <c r="K28" s="88"/>
      <c r="L28" s="88"/>
      <c r="M28" s="930">
        <f t="shared" si="2"/>
        <v>0</v>
      </c>
      <c r="N28" s="7"/>
      <c r="O28" s="7"/>
      <c r="P28" s="7"/>
      <c r="Q28" s="7"/>
      <c r="R28" s="7"/>
      <c r="S28" s="21"/>
      <c r="T28" s="21"/>
      <c r="U28" s="21"/>
      <c r="V28" s="21"/>
      <c r="W28" s="21"/>
      <c r="X28" s="98"/>
      <c r="Y28" s="7" t="s">
        <v>1</v>
      </c>
    </row>
    <row r="29" spans="3:25" ht="13.4" customHeight="1">
      <c r="C29" s="8"/>
      <c r="D29" s="20" t="s">
        <v>3436</v>
      </c>
      <c r="E29" s="20" t="s">
        <v>105</v>
      </c>
      <c r="F29" s="20"/>
      <c r="G29" s="20"/>
      <c r="H29" s="9" t="s">
        <v>3445</v>
      </c>
      <c r="I29" s="930">
        <f t="shared" ref="I29" si="3">SUM(I27:I28)</f>
        <v>0</v>
      </c>
      <c r="J29" s="930">
        <f t="shared" ref="J29" si="4">SUM(J27:J28)</f>
        <v>0</v>
      </c>
      <c r="K29" s="930">
        <f t="shared" ref="K29" si="5">SUM(K27:K28)</f>
        <v>0</v>
      </c>
      <c r="L29" s="930">
        <f t="shared" ref="L29" si="6">SUM(L27:L28)</f>
        <v>0</v>
      </c>
      <c r="M29" s="930">
        <f>SUM(I29:L29)</f>
        <v>0</v>
      </c>
      <c r="N29" s="7"/>
      <c r="O29" s="7"/>
      <c r="P29" s="7"/>
      <c r="Q29" s="7"/>
      <c r="R29" s="7"/>
      <c r="S29" s="21"/>
      <c r="T29" s="21"/>
      <c r="U29" s="21"/>
      <c r="V29" s="21"/>
      <c r="W29" s="21"/>
      <c r="X29" s="98"/>
      <c r="Y29" s="7"/>
    </row>
    <row r="30" spans="3:25" s="12" customFormat="1" ht="13.4" customHeight="1">
      <c r="C30" s="13"/>
      <c r="D30" s="20" t="s">
        <v>3436</v>
      </c>
      <c r="E30" s="15" t="s">
        <v>105</v>
      </c>
      <c r="F30" s="15"/>
      <c r="G30" s="15"/>
      <c r="H30" s="15" t="s">
        <v>3446</v>
      </c>
      <c r="I30" s="88"/>
      <c r="J30" s="88"/>
      <c r="K30" s="88"/>
      <c r="L30" s="88"/>
      <c r="M30" s="930">
        <f t="shared" ref="M30" si="7">SUM(I30:L30)</f>
        <v>0</v>
      </c>
      <c r="N30" s="7"/>
      <c r="O30" s="7"/>
      <c r="P30" s="7"/>
      <c r="Q30" s="7"/>
      <c r="R30" s="7"/>
      <c r="S30" s="13"/>
      <c r="T30" s="13"/>
      <c r="U30" s="13"/>
      <c r="V30" s="13"/>
      <c r="W30" s="13"/>
      <c r="X30" s="13"/>
      <c r="Y30" s="13" t="s">
        <v>1</v>
      </c>
    </row>
    <row r="31" spans="3:25" s="12" customFormat="1" ht="13.4" customHeight="1">
      <c r="C31" s="13"/>
      <c r="D31" s="20" t="s">
        <v>3436</v>
      </c>
      <c r="E31" s="15" t="s">
        <v>105</v>
      </c>
      <c r="F31" s="15"/>
      <c r="G31" s="15"/>
      <c r="H31" s="15" t="s">
        <v>3447</v>
      </c>
      <c r="I31" s="998">
        <f>IFERROR((I29-I30)/I29,0)</f>
        <v>0</v>
      </c>
      <c r="J31" s="998">
        <f>IFERROR((J29-J30)/J29,0)</f>
        <v>0</v>
      </c>
      <c r="K31" s="998">
        <f>IFERROR((K29-K30)/K29,0)</f>
        <v>0</v>
      </c>
      <c r="L31" s="998">
        <f>IFERROR((L29-L30)/L29,0)</f>
        <v>0</v>
      </c>
      <c r="M31" s="998">
        <f>IFERROR((M29-M30)/M29,0)</f>
        <v>0</v>
      </c>
      <c r="N31" s="7"/>
      <c r="O31" s="7"/>
      <c r="P31" s="7"/>
      <c r="Q31" s="7"/>
      <c r="R31" s="7"/>
      <c r="S31" s="13"/>
      <c r="T31" s="13"/>
      <c r="U31" s="13"/>
      <c r="V31" s="13"/>
      <c r="W31" s="13"/>
      <c r="X31" s="13"/>
      <c r="Y31" s="13"/>
    </row>
    <row r="32" spans="3:25" s="12" customFormat="1" ht="13.4" customHeight="1">
      <c r="D32" s="20" t="s">
        <v>3436</v>
      </c>
      <c r="E32" s="15" t="s">
        <v>105</v>
      </c>
      <c r="F32" s="15"/>
      <c r="G32" s="15"/>
      <c r="H32" s="15" t="s">
        <v>3448</v>
      </c>
      <c r="I32" s="88"/>
      <c r="J32" s="88"/>
      <c r="K32" s="88"/>
      <c r="L32" s="88"/>
      <c r="M32" s="930">
        <f>SUM(I32:L32)</f>
        <v>0</v>
      </c>
      <c r="N32" s="7"/>
      <c r="O32" s="7"/>
      <c r="P32" s="7"/>
      <c r="Q32" s="7"/>
      <c r="R32" s="7"/>
      <c r="S32" s="23"/>
      <c r="T32" s="23"/>
      <c r="U32" s="23"/>
      <c r="V32" s="23"/>
      <c r="W32" s="23"/>
      <c r="X32" s="13"/>
      <c r="Y32" s="14" t="s">
        <v>1</v>
      </c>
    </row>
    <row r="33" spans="3:25" s="12" customFormat="1" ht="13.4" customHeight="1">
      <c r="D33" s="20" t="s">
        <v>3436</v>
      </c>
      <c r="E33" s="15" t="s">
        <v>105</v>
      </c>
      <c r="F33" s="15"/>
      <c r="G33" s="15"/>
      <c r="H33" s="15" t="s">
        <v>3449</v>
      </c>
      <c r="I33" s="998">
        <f>IFERROR((I29-I32-I30)/I29,0)</f>
        <v>0</v>
      </c>
      <c r="J33" s="998">
        <f>IFERROR((J29-J32-J30)/J29,0)</f>
        <v>0</v>
      </c>
      <c r="K33" s="998">
        <f>IFERROR((K29-K32-K30)/K29,0)</f>
        <v>0</v>
      </c>
      <c r="L33" s="998">
        <f>IFERROR((L29-L32-L30)/L29,0)</f>
        <v>0</v>
      </c>
      <c r="M33" s="998">
        <f>IFERROR((M29-M32-M30)/M29,0)</f>
        <v>0</v>
      </c>
      <c r="N33" s="7"/>
      <c r="O33" s="7"/>
      <c r="P33" s="7"/>
      <c r="Q33" s="7"/>
      <c r="R33" s="7"/>
      <c r="S33" s="23"/>
      <c r="T33" s="23"/>
      <c r="U33" s="23"/>
      <c r="V33" s="23"/>
      <c r="W33" s="23"/>
      <c r="X33" s="13"/>
      <c r="Y33" s="14"/>
    </row>
    <row r="34" spans="3:25" s="12" customFormat="1" ht="13.4" customHeight="1">
      <c r="D34" s="20" t="s">
        <v>3436</v>
      </c>
      <c r="E34" s="15" t="s">
        <v>105</v>
      </c>
      <c r="F34" s="15"/>
      <c r="G34" s="15"/>
      <c r="H34" s="15" t="s">
        <v>3450</v>
      </c>
      <c r="I34" s="88"/>
      <c r="J34" s="88"/>
      <c r="K34" s="88"/>
      <c r="L34" s="88"/>
      <c r="M34" s="930">
        <f>SUM(I34:L34)</f>
        <v>0</v>
      </c>
      <c r="N34" s="7"/>
      <c r="O34" s="7"/>
      <c r="P34" s="7"/>
      <c r="Q34" s="7"/>
      <c r="R34" s="7"/>
      <c r="S34" s="23"/>
      <c r="T34" s="23"/>
      <c r="U34" s="23"/>
      <c r="V34" s="23"/>
      <c r="W34" s="23"/>
      <c r="X34" s="13"/>
      <c r="Y34" s="14" t="s">
        <v>1</v>
      </c>
    </row>
    <row r="35" spans="3:25" s="12" customFormat="1" ht="13.4" customHeight="1">
      <c r="D35" s="20" t="s">
        <v>3436</v>
      </c>
      <c r="E35" s="15" t="s">
        <v>105</v>
      </c>
      <c r="F35" s="15"/>
      <c r="G35" s="15"/>
      <c r="H35" s="15" t="s">
        <v>3451</v>
      </c>
      <c r="I35" s="998">
        <f>IFERROR(I34/I29,0)</f>
        <v>0</v>
      </c>
      <c r="J35" s="998">
        <f>IFERROR(J34/J29,0)</f>
        <v>0</v>
      </c>
      <c r="K35" s="998">
        <f>IFERROR(K34/K29,0)</f>
        <v>0</v>
      </c>
      <c r="L35" s="998">
        <f>IFERROR(L34/L29,0)</f>
        <v>0</v>
      </c>
      <c r="M35" s="998">
        <f>IFERROR(M34/M29,0)</f>
        <v>0</v>
      </c>
      <c r="N35" s="7"/>
      <c r="O35" s="7"/>
      <c r="P35" s="7"/>
      <c r="Q35" s="7"/>
      <c r="R35" s="7"/>
      <c r="S35" s="23"/>
      <c r="T35" s="23"/>
      <c r="U35" s="23"/>
      <c r="V35" s="23"/>
      <c r="W35" s="23"/>
      <c r="X35" s="13"/>
      <c r="Y35" s="14"/>
    </row>
    <row r="36" spans="3:25" s="12" customFormat="1" ht="13.4" customHeight="1">
      <c r="D36" s="20" t="s">
        <v>3436</v>
      </c>
      <c r="E36" s="15" t="s">
        <v>105</v>
      </c>
      <c r="F36" s="15"/>
      <c r="G36" s="15"/>
      <c r="H36" s="15" t="s">
        <v>3452</v>
      </c>
      <c r="I36" s="88"/>
      <c r="J36" s="88"/>
      <c r="K36" s="88"/>
      <c r="L36" s="88"/>
      <c r="M36" s="930">
        <f t="shared" ref="M36" si="8">SUM(I36:L36)</f>
        <v>0</v>
      </c>
      <c r="N36" s="7"/>
      <c r="O36" s="7"/>
      <c r="P36" s="7"/>
      <c r="Q36" s="7"/>
      <c r="R36" s="7"/>
      <c r="S36" s="23"/>
      <c r="T36" s="23"/>
      <c r="U36" s="23"/>
      <c r="V36" s="23"/>
      <c r="W36" s="23"/>
      <c r="X36" s="13"/>
      <c r="Y36" s="14" t="s">
        <v>1</v>
      </c>
    </row>
    <row r="37" spans="3:25" ht="13.4" customHeight="1"/>
    <row r="38" spans="3:25">
      <c r="C38" s="34" t="s">
        <v>3454</v>
      </c>
      <c r="D38" s="34"/>
      <c r="E38" s="34"/>
      <c r="F38" s="34"/>
      <c r="G38" s="34"/>
      <c r="H38" s="33"/>
      <c r="I38" s="33"/>
      <c r="J38" s="33"/>
      <c r="K38" s="33"/>
      <c r="L38" s="33"/>
      <c r="M38" s="33"/>
      <c r="N38" s="33"/>
      <c r="O38" s="33"/>
      <c r="P38" s="33"/>
      <c r="Q38" s="33"/>
      <c r="R38" s="33"/>
      <c r="S38" s="33"/>
      <c r="T38" s="33"/>
      <c r="U38" s="33"/>
      <c r="V38" s="33"/>
      <c r="W38" s="33"/>
      <c r="X38" s="33"/>
      <c r="Y38" s="33"/>
    </row>
    <row r="39" spans="3:25" ht="13.4" customHeight="1">
      <c r="C39" s="8"/>
      <c r="D39" s="20"/>
      <c r="E39" s="20"/>
      <c r="F39" s="20"/>
      <c r="G39" s="20"/>
      <c r="H39" s="20"/>
      <c r="I39" s="7"/>
      <c r="J39" s="7"/>
      <c r="K39" s="7"/>
      <c r="L39" s="7"/>
      <c r="M39" s="7"/>
      <c r="N39" s="7"/>
      <c r="O39" s="7"/>
      <c r="P39" s="7"/>
      <c r="Q39" s="7"/>
      <c r="R39" s="7"/>
      <c r="S39" s="21"/>
      <c r="T39" s="21"/>
      <c r="U39" s="21"/>
      <c r="V39" s="21"/>
      <c r="W39" s="21"/>
      <c r="X39" s="98"/>
      <c r="Y39" s="7" t="s">
        <v>1</v>
      </c>
    </row>
    <row r="40" spans="3:25" ht="13.4" customHeight="1">
      <c r="C40" s="8"/>
      <c r="D40" s="20" t="s">
        <v>3436</v>
      </c>
      <c r="E40" s="20" t="s">
        <v>105</v>
      </c>
      <c r="F40" s="20"/>
      <c r="G40" s="20"/>
      <c r="H40" s="20" t="s">
        <v>3443</v>
      </c>
      <c r="I40" s="88"/>
      <c r="J40" s="88"/>
      <c r="K40" s="88"/>
      <c r="L40" s="88"/>
      <c r="M40" s="930">
        <f t="shared" ref="M40:M41" si="9">SUM(I40:L40)</f>
        <v>0</v>
      </c>
      <c r="N40" s="7"/>
      <c r="O40" s="7"/>
      <c r="P40" s="7"/>
      <c r="Q40" s="7"/>
      <c r="R40" s="7"/>
      <c r="S40" s="21"/>
      <c r="T40" s="21"/>
      <c r="U40" s="21"/>
      <c r="V40" s="21"/>
      <c r="W40" s="21"/>
      <c r="X40" s="98"/>
      <c r="Y40" s="7" t="s">
        <v>1</v>
      </c>
    </row>
    <row r="41" spans="3:25" ht="13.4" customHeight="1">
      <c r="C41" s="901"/>
      <c r="D41" s="20" t="s">
        <v>3436</v>
      </c>
      <c r="E41" s="20" t="s">
        <v>105</v>
      </c>
      <c r="F41" s="20"/>
      <c r="G41" s="20"/>
      <c r="H41" s="20" t="s">
        <v>3444</v>
      </c>
      <c r="I41" s="88"/>
      <c r="J41" s="88"/>
      <c r="K41" s="88"/>
      <c r="L41" s="88"/>
      <c r="M41" s="930">
        <f t="shared" si="9"/>
        <v>0</v>
      </c>
      <c r="N41" s="7"/>
      <c r="O41" s="7"/>
      <c r="P41" s="7"/>
      <c r="Q41" s="7"/>
      <c r="R41" s="7"/>
      <c r="S41" s="21"/>
      <c r="T41" s="21"/>
      <c r="U41" s="21"/>
      <c r="V41" s="21"/>
      <c r="W41" s="21"/>
      <c r="X41" s="98"/>
      <c r="Y41" s="7" t="s">
        <v>1</v>
      </c>
    </row>
    <row r="42" spans="3:25" ht="13.4" customHeight="1">
      <c r="C42" s="8"/>
      <c r="D42" s="20" t="s">
        <v>3436</v>
      </c>
      <c r="E42" s="20" t="s">
        <v>105</v>
      </c>
      <c r="F42" s="20"/>
      <c r="G42" s="20"/>
      <c r="H42" s="9" t="s">
        <v>3445</v>
      </c>
      <c r="I42" s="930">
        <f>SUM(I40:I41)</f>
        <v>0</v>
      </c>
      <c r="J42" s="930">
        <f>SUM(J40:J41)</f>
        <v>0</v>
      </c>
      <c r="K42" s="930">
        <f>SUM(K40:K41)</f>
        <v>0</v>
      </c>
      <c r="L42" s="930">
        <f>SUM(L40:L41)</f>
        <v>0</v>
      </c>
      <c r="M42" s="930">
        <f>SUM(I42:L42)</f>
        <v>0</v>
      </c>
      <c r="N42" s="7"/>
      <c r="O42" s="7"/>
      <c r="P42" s="7"/>
      <c r="Q42" s="7"/>
      <c r="R42" s="7"/>
      <c r="S42" s="21"/>
      <c r="T42" s="21"/>
      <c r="U42" s="21"/>
      <c r="V42" s="21"/>
      <c r="W42" s="21"/>
      <c r="X42" s="98"/>
      <c r="Y42" s="7"/>
    </row>
    <row r="43" spans="3:25" s="12" customFormat="1" ht="13.5" customHeight="1">
      <c r="C43" s="13"/>
      <c r="D43" s="20" t="s">
        <v>3436</v>
      </c>
      <c r="E43" s="15" t="s">
        <v>105</v>
      </c>
      <c r="F43" s="15"/>
      <c r="G43" s="15"/>
      <c r="H43" s="15" t="s">
        <v>3446</v>
      </c>
      <c r="I43" s="88"/>
      <c r="J43" s="88"/>
      <c r="K43" s="88"/>
      <c r="L43" s="88"/>
      <c r="M43" s="930">
        <f t="shared" ref="M43" si="10">SUM(I43:L43)</f>
        <v>0</v>
      </c>
      <c r="N43" s="7"/>
      <c r="O43" s="7"/>
      <c r="P43" s="7"/>
      <c r="Q43" s="7"/>
      <c r="R43" s="7"/>
      <c r="S43" s="13"/>
      <c r="T43" s="13"/>
      <c r="U43" s="13"/>
      <c r="V43" s="13"/>
      <c r="W43" s="13"/>
      <c r="X43" s="13"/>
      <c r="Y43" s="13" t="s">
        <v>1</v>
      </c>
    </row>
    <row r="44" spans="3:25" s="12" customFormat="1" ht="13.4" customHeight="1">
      <c r="D44" s="20" t="s">
        <v>3436</v>
      </c>
      <c r="E44" s="15" t="s">
        <v>105</v>
      </c>
      <c r="F44" s="15"/>
      <c r="G44" s="15"/>
      <c r="H44" s="15" t="s">
        <v>3447</v>
      </c>
      <c r="I44" s="998">
        <f>IFERROR((I42-I43)/I42,0)</f>
        <v>0</v>
      </c>
      <c r="J44" s="998">
        <f>IFERROR((J42-J43)/J42,0)</f>
        <v>0</v>
      </c>
      <c r="K44" s="998">
        <f>IFERROR((K42-K43)/K42,0)</f>
        <v>0</v>
      </c>
      <c r="L44" s="998">
        <f>IFERROR((L42-L43)/L42,0)</f>
        <v>0</v>
      </c>
      <c r="M44" s="998">
        <f>IFERROR((M42-M43)/M42,0)</f>
        <v>0</v>
      </c>
      <c r="N44" s="7"/>
      <c r="O44" s="7"/>
      <c r="P44" s="7"/>
      <c r="Q44" s="7"/>
      <c r="R44" s="7"/>
      <c r="S44" s="23"/>
      <c r="T44" s="23"/>
      <c r="U44" s="23"/>
      <c r="V44" s="23"/>
      <c r="W44" s="23"/>
      <c r="X44" s="13"/>
      <c r="Y44" s="14" t="s">
        <v>1</v>
      </c>
    </row>
    <row r="45" spans="3:25" s="12" customFormat="1" ht="13.4" customHeight="1">
      <c r="D45" s="20" t="s">
        <v>3436</v>
      </c>
      <c r="E45" s="15" t="s">
        <v>105</v>
      </c>
      <c r="F45" s="15"/>
      <c r="G45" s="15"/>
      <c r="H45" s="15" t="s">
        <v>3448</v>
      </c>
      <c r="I45" s="88"/>
      <c r="J45" s="88"/>
      <c r="K45" s="88"/>
      <c r="L45" s="88"/>
      <c r="M45" s="930">
        <f t="shared" ref="M45" si="11">SUM(I45:L45)</f>
        <v>0</v>
      </c>
      <c r="N45" s="7"/>
      <c r="O45" s="7"/>
      <c r="P45" s="7"/>
      <c r="Q45" s="7"/>
      <c r="R45" s="7"/>
      <c r="S45" s="23"/>
      <c r="T45" s="23"/>
      <c r="U45" s="23"/>
      <c r="V45" s="23"/>
      <c r="W45" s="23"/>
      <c r="X45" s="13"/>
      <c r="Y45" s="14" t="s">
        <v>1</v>
      </c>
    </row>
    <row r="46" spans="3:25" s="12" customFormat="1" ht="13.4" customHeight="1">
      <c r="D46" s="20" t="s">
        <v>3436</v>
      </c>
      <c r="E46" s="15" t="s">
        <v>105</v>
      </c>
      <c r="F46" s="15"/>
      <c r="G46" s="15"/>
      <c r="H46" s="15" t="s">
        <v>3449</v>
      </c>
      <c r="I46" s="998">
        <f>IFERROR((I42-I45-I43)/I42,0)</f>
        <v>0</v>
      </c>
      <c r="J46" s="998">
        <f>IFERROR((J42-J45-J43)/J42,0)</f>
        <v>0</v>
      </c>
      <c r="K46" s="998">
        <f>IFERROR((K42-K45-K43)/K42,0)</f>
        <v>0</v>
      </c>
      <c r="L46" s="998">
        <f>IFERROR((L42-L45-L43)/L42,0)</f>
        <v>0</v>
      </c>
      <c r="M46" s="998">
        <f>IFERROR((M42-M45-M43)/M42,0)</f>
        <v>0</v>
      </c>
      <c r="N46" s="7"/>
      <c r="O46" s="7"/>
      <c r="P46" s="7"/>
      <c r="Q46" s="7"/>
      <c r="R46" s="7"/>
      <c r="S46" s="23"/>
      <c r="T46" s="23"/>
      <c r="U46" s="23"/>
      <c r="V46" s="23"/>
      <c r="W46" s="23"/>
      <c r="X46" s="13"/>
      <c r="Y46" s="14"/>
    </row>
    <row r="47" spans="3:25" s="12" customFormat="1" ht="13.4" customHeight="1">
      <c r="D47" s="20" t="s">
        <v>3436</v>
      </c>
      <c r="E47" s="15" t="s">
        <v>105</v>
      </c>
      <c r="F47" s="15"/>
      <c r="G47" s="15"/>
      <c r="H47" s="15" t="s">
        <v>3450</v>
      </c>
      <c r="I47" s="88"/>
      <c r="J47" s="88"/>
      <c r="K47" s="88"/>
      <c r="L47" s="88"/>
      <c r="M47" s="930">
        <f t="shared" ref="M47" si="12">SUM(I47:L47)</f>
        <v>0</v>
      </c>
      <c r="N47" s="7"/>
      <c r="O47" s="7"/>
      <c r="P47" s="7"/>
      <c r="Q47" s="7"/>
      <c r="R47" s="7"/>
      <c r="S47" s="23"/>
      <c r="T47" s="23"/>
      <c r="U47" s="23"/>
      <c r="V47" s="23"/>
      <c r="W47" s="23"/>
      <c r="X47" s="13"/>
      <c r="Y47" s="14" t="s">
        <v>1</v>
      </c>
    </row>
    <row r="48" spans="3:25" s="12" customFormat="1" ht="13.4" customHeight="1">
      <c r="D48" s="20" t="s">
        <v>3436</v>
      </c>
      <c r="E48" s="15" t="s">
        <v>105</v>
      </c>
      <c r="F48" s="15"/>
      <c r="G48" s="15"/>
      <c r="H48" s="15" t="s">
        <v>3451</v>
      </c>
      <c r="I48" s="998">
        <f t="shared" ref="I48" si="13">IFERROR(I47/I42,0)</f>
        <v>0</v>
      </c>
      <c r="J48" s="998">
        <f t="shared" ref="J48" si="14">IFERROR(J47/J42,0)</f>
        <v>0</v>
      </c>
      <c r="K48" s="998">
        <f t="shared" ref="K48" si="15">IFERROR(K47/K42,0)</f>
        <v>0</v>
      </c>
      <c r="L48" s="998">
        <f t="shared" ref="L48" si="16">IFERROR(L47/L42,0)</f>
        <v>0</v>
      </c>
      <c r="M48" s="998">
        <f t="shared" ref="M48" si="17">IFERROR(M47/M42,0)</f>
        <v>0</v>
      </c>
      <c r="N48" s="7"/>
      <c r="O48" s="7"/>
      <c r="P48" s="7"/>
      <c r="Q48" s="7"/>
      <c r="R48" s="7"/>
      <c r="S48" s="23"/>
      <c r="T48" s="23"/>
      <c r="U48" s="23"/>
      <c r="V48" s="23"/>
      <c r="W48" s="23"/>
      <c r="X48" s="13"/>
      <c r="Y48" s="14"/>
    </row>
    <row r="49" spans="3:25" s="12" customFormat="1" ht="13.4" customHeight="1">
      <c r="D49" s="20" t="s">
        <v>3436</v>
      </c>
      <c r="E49" s="15" t="s">
        <v>105</v>
      </c>
      <c r="F49" s="15"/>
      <c r="G49" s="15"/>
      <c r="H49" s="15" t="s">
        <v>3452</v>
      </c>
      <c r="I49" s="88"/>
      <c r="J49" s="88"/>
      <c r="K49" s="88"/>
      <c r="L49" s="88"/>
      <c r="M49" s="930">
        <f t="shared" ref="M49" si="18">SUM(I49:L49)</f>
        <v>0</v>
      </c>
      <c r="N49" s="7"/>
      <c r="O49" s="7"/>
      <c r="P49" s="7"/>
      <c r="Q49" s="7"/>
      <c r="R49" s="7"/>
      <c r="S49" s="23"/>
      <c r="T49" s="23"/>
      <c r="U49" s="23"/>
      <c r="V49" s="23"/>
      <c r="W49" s="23"/>
      <c r="X49" s="13"/>
      <c r="Y49" s="14" t="s">
        <v>1</v>
      </c>
    </row>
    <row r="50" spans="3:25" s="12" customFormat="1" ht="13.4" customHeight="1">
      <c r="H50" s="7"/>
      <c r="I50" s="7"/>
      <c r="J50" s="7"/>
      <c r="K50" s="7"/>
      <c r="L50" s="7"/>
      <c r="M50" s="7"/>
      <c r="N50" s="7"/>
      <c r="O50" s="7"/>
      <c r="P50" s="7"/>
      <c r="Q50" s="7"/>
      <c r="R50" s="7"/>
      <c r="S50" s="22"/>
      <c r="T50" s="22"/>
      <c r="U50" s="22"/>
      <c r="V50" s="22"/>
      <c r="W50" s="22"/>
      <c r="X50" s="13"/>
      <c r="Y50" s="14"/>
    </row>
    <row r="51" spans="3:25">
      <c r="C51" s="34" t="s">
        <v>3455</v>
      </c>
      <c r="D51" s="34"/>
      <c r="E51" s="34"/>
      <c r="F51" s="34"/>
      <c r="G51" s="34"/>
      <c r="H51" s="33"/>
      <c r="I51" s="33"/>
      <c r="J51" s="33"/>
      <c r="K51" s="33"/>
      <c r="L51" s="33"/>
      <c r="M51" s="33"/>
      <c r="N51" s="33"/>
      <c r="O51" s="33"/>
      <c r="P51" s="33"/>
      <c r="Q51" s="33"/>
      <c r="R51" s="33"/>
      <c r="S51" s="33"/>
      <c r="T51" s="33"/>
      <c r="U51" s="33"/>
      <c r="V51" s="33"/>
      <c r="W51" s="33"/>
      <c r="X51" s="33"/>
      <c r="Y51" s="33"/>
    </row>
    <row r="52" spans="3:25" ht="13.4" customHeight="1">
      <c r="C52" s="8"/>
      <c r="D52" s="20"/>
      <c r="E52" s="20"/>
      <c r="F52" s="20"/>
      <c r="G52" s="20"/>
      <c r="H52" s="20"/>
      <c r="I52" s="7"/>
      <c r="J52" s="7"/>
      <c r="K52" s="7"/>
      <c r="L52" s="7"/>
      <c r="M52" s="7"/>
      <c r="N52" s="7"/>
      <c r="O52" s="7"/>
      <c r="P52" s="7"/>
      <c r="Q52" s="7"/>
      <c r="R52" s="7"/>
      <c r="S52" s="21"/>
      <c r="T52" s="21"/>
      <c r="U52" s="21"/>
      <c r="V52" s="21"/>
      <c r="W52" s="21"/>
      <c r="X52" s="98"/>
      <c r="Y52" s="7" t="s">
        <v>1</v>
      </c>
    </row>
    <row r="53" spans="3:25" ht="13.4" customHeight="1">
      <c r="C53" s="8"/>
      <c r="D53" s="20" t="s">
        <v>3436</v>
      </c>
      <c r="E53" s="20" t="s">
        <v>105</v>
      </c>
      <c r="F53" s="20"/>
      <c r="G53" s="20"/>
      <c r="H53" s="20" t="s">
        <v>3443</v>
      </c>
      <c r="I53" s="88"/>
      <c r="J53" s="88"/>
      <c r="K53" s="88"/>
      <c r="L53" s="88"/>
      <c r="M53" s="930">
        <f t="shared" ref="M53:M54" si="19">SUM(I53:L53)</f>
        <v>0</v>
      </c>
      <c r="N53" s="7"/>
      <c r="O53" s="7"/>
      <c r="P53" s="7"/>
      <c r="Q53" s="7"/>
      <c r="R53" s="7"/>
      <c r="S53" s="21"/>
      <c r="T53" s="21"/>
      <c r="U53" s="21"/>
      <c r="V53" s="21"/>
      <c r="W53" s="21"/>
      <c r="X53" s="98"/>
      <c r="Y53" s="7" t="s">
        <v>1</v>
      </c>
    </row>
    <row r="54" spans="3:25" ht="13.4" customHeight="1">
      <c r="C54" s="8"/>
      <c r="D54" s="20" t="s">
        <v>3436</v>
      </c>
      <c r="E54" s="20" t="s">
        <v>105</v>
      </c>
      <c r="F54" s="20"/>
      <c r="G54" s="20"/>
      <c r="H54" s="20" t="s">
        <v>3444</v>
      </c>
      <c r="I54" s="88"/>
      <c r="J54" s="88"/>
      <c r="K54" s="88"/>
      <c r="L54" s="88"/>
      <c r="M54" s="930">
        <f t="shared" si="19"/>
        <v>0</v>
      </c>
      <c r="N54" s="7"/>
      <c r="O54" s="7"/>
      <c r="P54" s="7"/>
      <c r="Q54" s="7"/>
      <c r="R54" s="7"/>
      <c r="S54" s="21"/>
      <c r="T54" s="21"/>
      <c r="U54" s="21"/>
      <c r="V54" s="21"/>
      <c r="W54" s="21"/>
      <c r="X54" s="98"/>
      <c r="Y54" s="7" t="s">
        <v>1</v>
      </c>
    </row>
    <row r="55" spans="3:25" ht="13.4" customHeight="1">
      <c r="C55" s="8"/>
      <c r="D55" s="20" t="s">
        <v>3436</v>
      </c>
      <c r="E55" s="20" t="s">
        <v>105</v>
      </c>
      <c r="F55" s="20"/>
      <c r="G55" s="20"/>
      <c r="H55" s="9" t="s">
        <v>3445</v>
      </c>
      <c r="I55" s="930">
        <f t="shared" ref="I55" si="20">SUM(I53:I54)</f>
        <v>0</v>
      </c>
      <c r="J55" s="930">
        <f t="shared" ref="J55" si="21">SUM(J53:J54)</f>
        <v>0</v>
      </c>
      <c r="K55" s="930">
        <f t="shared" ref="K55" si="22">SUM(K53:K54)</f>
        <v>0</v>
      </c>
      <c r="L55" s="930">
        <f t="shared" ref="L55" si="23">SUM(L53:L54)</f>
        <v>0</v>
      </c>
      <c r="M55" s="930">
        <f>SUM(I55:L55)</f>
        <v>0</v>
      </c>
      <c r="N55" s="7"/>
      <c r="O55" s="7"/>
      <c r="P55" s="7"/>
      <c r="Q55" s="7"/>
      <c r="R55" s="7"/>
      <c r="S55" s="21"/>
      <c r="T55" s="21"/>
      <c r="U55" s="21"/>
      <c r="V55" s="21"/>
      <c r="W55" s="21"/>
      <c r="X55" s="98"/>
      <c r="Y55" s="7"/>
    </row>
    <row r="56" spans="3:25" s="12" customFormat="1" ht="13.4" customHeight="1">
      <c r="C56" s="13"/>
      <c r="D56" s="20" t="s">
        <v>3436</v>
      </c>
      <c r="E56" s="15" t="s">
        <v>105</v>
      </c>
      <c r="F56" s="15"/>
      <c r="G56" s="15"/>
      <c r="H56" s="15" t="s">
        <v>3446</v>
      </c>
      <c r="I56" s="88"/>
      <c r="J56" s="88"/>
      <c r="K56" s="88"/>
      <c r="L56" s="88"/>
      <c r="M56" s="930">
        <f t="shared" ref="M56" si="24">SUM(I56:L56)</f>
        <v>0</v>
      </c>
      <c r="N56" s="7"/>
      <c r="O56" s="7"/>
      <c r="P56" s="7"/>
      <c r="Q56" s="7"/>
      <c r="R56" s="7"/>
      <c r="S56" s="13"/>
      <c r="T56" s="13"/>
      <c r="U56" s="13"/>
      <c r="V56" s="13"/>
      <c r="W56" s="13"/>
      <c r="X56" s="13"/>
      <c r="Y56" s="13" t="s">
        <v>1</v>
      </c>
    </row>
    <row r="57" spans="3:25" s="12" customFormat="1" ht="13.4" customHeight="1">
      <c r="C57" s="13"/>
      <c r="D57" s="20" t="s">
        <v>3436</v>
      </c>
      <c r="E57" s="15" t="s">
        <v>105</v>
      </c>
      <c r="F57" s="15"/>
      <c r="G57" s="15"/>
      <c r="H57" s="15" t="s">
        <v>3447</v>
      </c>
      <c r="I57" s="998">
        <f>IFERROR((I55-I56)/I55,0)</f>
        <v>0</v>
      </c>
      <c r="J57" s="998">
        <f>IFERROR((J55-J56)/J55,0)</f>
        <v>0</v>
      </c>
      <c r="K57" s="998">
        <f>IFERROR((K55-K56)/K55,0)</f>
        <v>0</v>
      </c>
      <c r="L57" s="998">
        <f>IFERROR((L55-L56)/L55,0)</f>
        <v>0</v>
      </c>
      <c r="M57" s="998">
        <f>IFERROR((M55-M56)/M55,0)</f>
        <v>0</v>
      </c>
      <c r="N57" s="7"/>
      <c r="O57" s="7"/>
      <c r="P57" s="7"/>
      <c r="Q57" s="7"/>
      <c r="R57" s="7"/>
      <c r="S57" s="13"/>
      <c r="T57" s="13"/>
      <c r="U57" s="13"/>
      <c r="V57" s="13"/>
      <c r="W57" s="13"/>
      <c r="X57" s="13"/>
      <c r="Y57" s="13"/>
    </row>
    <row r="58" spans="3:25" s="12" customFormat="1" ht="13.4" customHeight="1">
      <c r="D58" s="20" t="s">
        <v>3436</v>
      </c>
      <c r="E58" s="15" t="s">
        <v>105</v>
      </c>
      <c r="F58" s="15"/>
      <c r="G58" s="15"/>
      <c r="H58" s="15" t="s">
        <v>3448</v>
      </c>
      <c r="I58" s="88"/>
      <c r="J58" s="88"/>
      <c r="K58" s="88"/>
      <c r="L58" s="88"/>
      <c r="M58" s="930">
        <f t="shared" ref="M58" si="25">SUM(I58:L58)</f>
        <v>0</v>
      </c>
      <c r="N58" s="7"/>
      <c r="O58" s="7"/>
      <c r="P58" s="7"/>
      <c r="Q58" s="7"/>
      <c r="R58" s="7"/>
      <c r="S58" s="23"/>
      <c r="T58" s="23"/>
      <c r="U58" s="23"/>
      <c r="V58" s="23"/>
      <c r="W58" s="23"/>
      <c r="X58" s="13"/>
      <c r="Y58" s="14" t="s">
        <v>1</v>
      </c>
    </row>
    <row r="59" spans="3:25" s="12" customFormat="1" ht="13.4" customHeight="1">
      <c r="D59" s="20" t="s">
        <v>3436</v>
      </c>
      <c r="E59" s="15" t="s">
        <v>105</v>
      </c>
      <c r="F59" s="15"/>
      <c r="G59" s="15"/>
      <c r="H59" s="15" t="s">
        <v>3449</v>
      </c>
      <c r="I59" s="998">
        <f>IFERROR((I55-I58-I56)/I55,0)</f>
        <v>0</v>
      </c>
      <c r="J59" s="998">
        <f>IFERROR((J55-J58-J56)/J55,0)</f>
        <v>0</v>
      </c>
      <c r="K59" s="998">
        <f>IFERROR((K55-K58-K56)/K55,0)</f>
        <v>0</v>
      </c>
      <c r="L59" s="998">
        <f>IFERROR((L55-L58-L56)/L55,0)</f>
        <v>0</v>
      </c>
      <c r="M59" s="998">
        <f>IFERROR((M55-M58-M56)/M55,0)</f>
        <v>0</v>
      </c>
      <c r="N59" s="7"/>
      <c r="O59" s="7"/>
      <c r="P59" s="7"/>
      <c r="Q59" s="7"/>
      <c r="R59" s="7"/>
      <c r="S59" s="23"/>
      <c r="T59" s="23"/>
      <c r="U59" s="23"/>
      <c r="V59" s="23"/>
      <c r="W59" s="23"/>
      <c r="X59" s="13"/>
      <c r="Y59" s="14"/>
    </row>
    <row r="60" spans="3:25" s="12" customFormat="1" ht="13.4" customHeight="1">
      <c r="D60" s="20" t="s">
        <v>3436</v>
      </c>
      <c r="E60" s="15" t="s">
        <v>105</v>
      </c>
      <c r="F60" s="15"/>
      <c r="G60" s="15"/>
      <c r="H60" s="15" t="s">
        <v>3450</v>
      </c>
      <c r="I60" s="88"/>
      <c r="J60" s="88"/>
      <c r="K60" s="88"/>
      <c r="L60" s="88"/>
      <c r="M60" s="930">
        <f t="shared" ref="M60" si="26">SUM(I60:L60)</f>
        <v>0</v>
      </c>
      <c r="N60" s="7"/>
      <c r="O60" s="7"/>
      <c r="P60" s="7"/>
      <c r="Q60" s="7"/>
      <c r="R60" s="7"/>
      <c r="S60" s="23"/>
      <c r="T60" s="23"/>
      <c r="U60" s="23"/>
      <c r="V60" s="23"/>
      <c r="W60" s="23"/>
      <c r="X60" s="13"/>
      <c r="Y60" s="14" t="s">
        <v>1</v>
      </c>
    </row>
    <row r="61" spans="3:25" s="12" customFormat="1" ht="13.4" customHeight="1">
      <c r="D61" s="20" t="s">
        <v>3436</v>
      </c>
      <c r="E61" s="15" t="s">
        <v>105</v>
      </c>
      <c r="F61" s="15"/>
      <c r="G61" s="15"/>
      <c r="H61" s="15" t="s">
        <v>3451</v>
      </c>
      <c r="I61" s="998">
        <f>IFERROR(I60/I55,0)</f>
        <v>0</v>
      </c>
      <c r="J61" s="998">
        <f t="shared" ref="J61" si="27">IFERROR(J60/J55,0)</f>
        <v>0</v>
      </c>
      <c r="K61" s="998">
        <f t="shared" ref="K61" si="28">IFERROR(K60/K55,0)</f>
        <v>0</v>
      </c>
      <c r="L61" s="998">
        <f t="shared" ref="L61" si="29">IFERROR(L60/L55,0)</f>
        <v>0</v>
      </c>
      <c r="M61" s="998">
        <f t="shared" ref="M61" si="30">IFERROR(M60/M55,0)</f>
        <v>0</v>
      </c>
      <c r="N61" s="7"/>
      <c r="O61" s="7"/>
      <c r="P61" s="7"/>
      <c r="Q61" s="7"/>
      <c r="R61" s="7"/>
      <c r="S61" s="23"/>
      <c r="T61" s="23"/>
      <c r="U61" s="23"/>
      <c r="V61" s="23"/>
      <c r="W61" s="23"/>
      <c r="X61" s="13"/>
      <c r="Y61" s="14"/>
    </row>
    <row r="62" spans="3:25" s="12" customFormat="1" ht="13.4" customHeight="1">
      <c r="D62" s="20" t="s">
        <v>3436</v>
      </c>
      <c r="E62" s="15" t="s">
        <v>105</v>
      </c>
      <c r="F62" s="15"/>
      <c r="G62" s="15"/>
      <c r="H62" s="15" t="s">
        <v>3452</v>
      </c>
      <c r="I62" s="88"/>
      <c r="J62" s="88"/>
      <c r="K62" s="88"/>
      <c r="L62" s="88"/>
      <c r="M62" s="930">
        <f t="shared" ref="M62" si="31">SUM(I62:L62)</f>
        <v>0</v>
      </c>
      <c r="N62" s="7"/>
      <c r="O62" s="7"/>
      <c r="P62" s="7"/>
      <c r="Q62" s="7"/>
      <c r="R62" s="7"/>
      <c r="S62" s="23"/>
      <c r="T62" s="23"/>
      <c r="U62" s="23"/>
      <c r="V62" s="23"/>
      <c r="W62" s="23"/>
      <c r="X62" s="13"/>
      <c r="Y62" s="14" t="s">
        <v>1</v>
      </c>
    </row>
    <row r="63" spans="3:25" s="12" customFormat="1" ht="13.4" customHeight="1">
      <c r="D63" s="20"/>
      <c r="E63" s="15"/>
      <c r="F63" s="15"/>
      <c r="G63" s="15"/>
      <c r="H63" s="15"/>
      <c r="I63" s="187"/>
      <c r="J63" s="187"/>
      <c r="K63" s="187"/>
      <c r="L63" s="187"/>
      <c r="M63" s="187"/>
      <c r="N63" s="7"/>
      <c r="O63" s="7"/>
      <c r="P63" s="7"/>
      <c r="Q63" s="7"/>
      <c r="R63" s="7"/>
      <c r="S63" s="23"/>
      <c r="T63" s="23"/>
      <c r="U63" s="23"/>
      <c r="V63" s="23"/>
      <c r="W63" s="23"/>
      <c r="X63" s="13"/>
      <c r="Y63" s="14"/>
    </row>
    <row r="64" spans="3:25">
      <c r="C64" s="34" t="s">
        <v>3456</v>
      </c>
      <c r="D64" s="34"/>
      <c r="E64" s="34"/>
      <c r="F64" s="34"/>
      <c r="G64" s="34"/>
      <c r="H64" s="33"/>
      <c r="I64" s="33"/>
      <c r="J64" s="33"/>
      <c r="K64" s="33"/>
      <c r="L64" s="33"/>
      <c r="M64" s="33"/>
      <c r="N64" s="33"/>
      <c r="O64" s="33"/>
      <c r="P64" s="33"/>
      <c r="Q64" s="33"/>
      <c r="R64" s="33"/>
      <c r="S64" s="33"/>
      <c r="T64" s="33"/>
      <c r="U64" s="33"/>
      <c r="V64" s="33"/>
      <c r="W64" s="33"/>
      <c r="X64" s="33"/>
      <c r="Y64" s="33"/>
    </row>
    <row r="66" spans="2:25" s="12" customFormat="1" ht="13.4" customHeight="1">
      <c r="D66" s="20" t="s">
        <v>3436</v>
      </c>
      <c r="E66" s="15" t="s">
        <v>105</v>
      </c>
      <c r="F66" s="15"/>
      <c r="G66" s="15"/>
      <c r="H66" s="15" t="s">
        <v>3443</v>
      </c>
      <c r="I66" s="930">
        <f>SUM(I53+I40+I27+I14)</f>
        <v>0</v>
      </c>
      <c r="J66" s="930">
        <f t="shared" ref="I66:M69" si="32">SUM(J53+J40+J27+J14)</f>
        <v>0</v>
      </c>
      <c r="K66" s="930">
        <f t="shared" si="32"/>
        <v>0</v>
      </c>
      <c r="L66" s="930">
        <f t="shared" si="32"/>
        <v>0</v>
      </c>
      <c r="M66" s="930">
        <f t="shared" si="32"/>
        <v>0</v>
      </c>
      <c r="N66" s="7"/>
      <c r="O66" s="7"/>
      <c r="P66" s="7"/>
      <c r="Q66" s="7"/>
      <c r="R66" s="7"/>
      <c r="S66" s="23"/>
      <c r="T66" s="23"/>
      <c r="U66" s="23"/>
      <c r="V66" s="23"/>
      <c r="W66" s="23"/>
      <c r="X66" s="13"/>
      <c r="Y66" s="14"/>
    </row>
    <row r="67" spans="2:25" s="12" customFormat="1" ht="13.4" customHeight="1">
      <c r="D67" s="20" t="s">
        <v>3436</v>
      </c>
      <c r="E67" s="15" t="s">
        <v>105</v>
      </c>
      <c r="F67" s="15"/>
      <c r="G67" s="15"/>
      <c r="H67" s="15" t="s">
        <v>3444</v>
      </c>
      <c r="I67" s="930">
        <f t="shared" si="32"/>
        <v>0</v>
      </c>
      <c r="J67" s="930">
        <f t="shared" si="32"/>
        <v>0</v>
      </c>
      <c r="K67" s="930">
        <f t="shared" si="32"/>
        <v>0</v>
      </c>
      <c r="L67" s="930">
        <f t="shared" si="32"/>
        <v>0</v>
      </c>
      <c r="M67" s="930">
        <f t="shared" si="32"/>
        <v>0</v>
      </c>
      <c r="N67" s="7"/>
      <c r="O67" s="7"/>
      <c r="P67" s="7"/>
      <c r="Q67" s="7"/>
      <c r="R67" s="7"/>
      <c r="S67" s="23"/>
      <c r="T67" s="23"/>
      <c r="U67" s="23"/>
      <c r="V67" s="23"/>
      <c r="W67" s="23"/>
      <c r="X67" s="13"/>
      <c r="Y67" s="14"/>
    </row>
    <row r="68" spans="2:25" s="12" customFormat="1" ht="17.25" customHeight="1">
      <c r="D68" s="20" t="s">
        <v>3436</v>
      </c>
      <c r="E68" s="15" t="s">
        <v>105</v>
      </c>
      <c r="F68" s="15"/>
      <c r="G68" s="15"/>
      <c r="H68" s="30" t="s">
        <v>3445</v>
      </c>
      <c r="I68" s="1016">
        <f>SUM(I55+I42+I29+I16)</f>
        <v>0</v>
      </c>
      <c r="J68" s="1016">
        <f t="shared" si="32"/>
        <v>0</v>
      </c>
      <c r="K68" s="1016">
        <f t="shared" si="32"/>
        <v>0</v>
      </c>
      <c r="L68" s="1016">
        <f t="shared" si="32"/>
        <v>0</v>
      </c>
      <c r="M68" s="1016">
        <f t="shared" si="32"/>
        <v>0</v>
      </c>
      <c r="N68" s="7"/>
      <c r="O68" s="7"/>
      <c r="P68" s="7"/>
      <c r="Q68" s="7"/>
      <c r="R68" s="7"/>
      <c r="S68" s="23"/>
      <c r="T68" s="23"/>
      <c r="U68" s="23"/>
      <c r="V68" s="23"/>
      <c r="W68" s="23"/>
      <c r="X68" s="13"/>
      <c r="Y68" s="14"/>
    </row>
    <row r="69" spans="2:25" s="12" customFormat="1" ht="13.4" customHeight="1">
      <c r="D69" s="20" t="s">
        <v>3436</v>
      </c>
      <c r="E69" s="15" t="s">
        <v>105</v>
      </c>
      <c r="F69" s="15"/>
      <c r="G69" s="15"/>
      <c r="H69" s="15" t="s">
        <v>3446</v>
      </c>
      <c r="I69" s="930">
        <f>SUM(I56+I43+I30+I17)</f>
        <v>0</v>
      </c>
      <c r="J69" s="930">
        <f t="shared" si="32"/>
        <v>0</v>
      </c>
      <c r="K69" s="930">
        <f t="shared" si="32"/>
        <v>0</v>
      </c>
      <c r="L69" s="930">
        <f t="shared" si="32"/>
        <v>0</v>
      </c>
      <c r="M69" s="930">
        <f t="shared" si="32"/>
        <v>0</v>
      </c>
      <c r="N69" s="7"/>
      <c r="O69" s="7"/>
      <c r="P69" s="7"/>
      <c r="Q69" s="7"/>
      <c r="R69" s="7"/>
      <c r="S69" s="23"/>
      <c r="T69" s="23"/>
      <c r="U69" s="23"/>
      <c r="V69" s="23"/>
      <c r="W69" s="23"/>
      <c r="X69" s="13"/>
      <c r="Y69" s="14"/>
    </row>
    <row r="70" spans="2:25" s="12" customFormat="1" ht="13.4" customHeight="1">
      <c r="D70" s="20" t="s">
        <v>3436</v>
      </c>
      <c r="E70" s="15" t="s">
        <v>105</v>
      </c>
      <c r="F70" s="15"/>
      <c r="G70" s="15"/>
      <c r="H70" s="15" t="s">
        <v>3447</v>
      </c>
      <c r="I70" s="998">
        <f>IF(ISERROR(-(I69-I68)/I68),0,-(I69-I68)/I68)</f>
        <v>0</v>
      </c>
      <c r="J70" s="998">
        <f t="shared" ref="J70:M70" si="33">IF(ISERROR(-(J69-J68)/J68),0,-(J69-J68)/J68)</f>
        <v>0</v>
      </c>
      <c r="K70" s="998">
        <f t="shared" si="33"/>
        <v>0</v>
      </c>
      <c r="L70" s="998">
        <f t="shared" si="33"/>
        <v>0</v>
      </c>
      <c r="M70" s="998">
        <f t="shared" si="33"/>
        <v>0</v>
      </c>
      <c r="N70" s="7"/>
      <c r="O70" s="7"/>
      <c r="P70" s="7"/>
      <c r="Q70" s="7"/>
      <c r="R70" s="7"/>
      <c r="S70" s="23"/>
      <c r="T70" s="23"/>
      <c r="U70" s="23"/>
      <c r="V70" s="23"/>
      <c r="W70" s="23"/>
      <c r="X70" s="13"/>
      <c r="Y70" s="14"/>
    </row>
    <row r="71" spans="2:25" s="12" customFormat="1" ht="12.75" customHeight="1">
      <c r="D71" s="20" t="s">
        <v>3436</v>
      </c>
      <c r="E71" s="15" t="s">
        <v>105</v>
      </c>
      <c r="F71" s="15"/>
      <c r="G71" s="15"/>
      <c r="H71" s="15" t="s">
        <v>3448</v>
      </c>
      <c r="I71" s="930">
        <f>SUM(I58+I45+I32+I19)</f>
        <v>0</v>
      </c>
      <c r="J71" s="930">
        <f>SUM(J58+J45+J32+J19)</f>
        <v>0</v>
      </c>
      <c r="K71" s="930">
        <f>SUM(K58+K45+K32+K19)</f>
        <v>0</v>
      </c>
      <c r="L71" s="930">
        <f>SUM(L58+L45+L32+L19)</f>
        <v>0</v>
      </c>
      <c r="M71" s="930">
        <f>SUM(M58+M45+M32+M19)</f>
        <v>0</v>
      </c>
      <c r="N71" s="7"/>
      <c r="O71" s="7"/>
      <c r="P71" s="7"/>
      <c r="Q71" s="7"/>
      <c r="R71" s="7"/>
      <c r="S71" s="23"/>
      <c r="T71" s="23"/>
      <c r="U71" s="23"/>
      <c r="V71" s="23"/>
      <c r="W71" s="23"/>
      <c r="X71" s="13"/>
      <c r="Y71" s="14"/>
    </row>
    <row r="72" spans="2:25" s="12" customFormat="1" ht="12.75" customHeight="1">
      <c r="D72" s="20" t="s">
        <v>3436</v>
      </c>
      <c r="E72" s="15" t="s">
        <v>105</v>
      </c>
      <c r="F72" s="15"/>
      <c r="G72" s="15"/>
      <c r="H72" s="15" t="s">
        <v>3449</v>
      </c>
      <c r="I72" s="998">
        <f>IFERROR((I68-I69-I71)/I68,0)</f>
        <v>0</v>
      </c>
      <c r="J72" s="998">
        <f>IFERROR((J68-J69-J71)/J68,0)</f>
        <v>0</v>
      </c>
      <c r="K72" s="998">
        <f>IFERROR((K68-K69-K71)/K68,0)</f>
        <v>0</v>
      </c>
      <c r="L72" s="998">
        <f>IFERROR((L68-L69-L71)/L68,0)</f>
        <v>0</v>
      </c>
      <c r="M72" s="998">
        <f>IFERROR((M68-M69-M71)/M68,0)</f>
        <v>0</v>
      </c>
      <c r="N72" s="7"/>
      <c r="O72" s="7"/>
      <c r="P72" s="7"/>
      <c r="Q72" s="7"/>
      <c r="R72" s="7"/>
      <c r="S72" s="23"/>
      <c r="T72" s="23"/>
      <c r="U72" s="23"/>
      <c r="V72" s="23"/>
      <c r="W72" s="23"/>
      <c r="X72" s="13"/>
      <c r="Y72" s="14"/>
    </row>
    <row r="73" spans="2:25" s="12" customFormat="1" ht="15" customHeight="1">
      <c r="D73" s="20" t="s">
        <v>3436</v>
      </c>
      <c r="E73" s="15" t="s">
        <v>105</v>
      </c>
      <c r="F73" s="15"/>
      <c r="G73" s="15"/>
      <c r="H73" s="15" t="s">
        <v>3450</v>
      </c>
      <c r="I73" s="930">
        <f>SUM(I60+I47+I34+I21)</f>
        <v>0</v>
      </c>
      <c r="J73" s="930">
        <f>SUM(J60+J47+J34+J21)</f>
        <v>0</v>
      </c>
      <c r="K73" s="930">
        <f>SUM(K60+K47+K34+K21)</f>
        <v>0</v>
      </c>
      <c r="L73" s="930">
        <f>SUM(L60+L47+L34+L21)</f>
        <v>0</v>
      </c>
      <c r="M73" s="930">
        <f>SUM(M60+M47+M34+M21)</f>
        <v>0</v>
      </c>
      <c r="N73" s="7"/>
      <c r="O73" s="7"/>
      <c r="P73" s="7"/>
      <c r="Q73" s="7"/>
      <c r="R73" s="7"/>
      <c r="S73" s="23"/>
      <c r="T73" s="23"/>
      <c r="U73" s="23"/>
      <c r="V73" s="23"/>
      <c r="W73" s="23"/>
      <c r="X73" s="13"/>
      <c r="Y73" s="14"/>
    </row>
    <row r="74" spans="2:25" s="12" customFormat="1" ht="15" customHeight="1">
      <c r="D74" s="20" t="s">
        <v>3436</v>
      </c>
      <c r="E74" s="15" t="s">
        <v>105</v>
      </c>
      <c r="F74" s="15"/>
      <c r="G74" s="15"/>
      <c r="H74" s="15" t="s">
        <v>3451</v>
      </c>
      <c r="I74" s="998">
        <f t="shared" ref="I74" si="34">IFERROR(I73/I68,0)</f>
        <v>0</v>
      </c>
      <c r="J74" s="998">
        <f t="shared" ref="J74" si="35">IFERROR(J73/J68,0)</f>
        <v>0</v>
      </c>
      <c r="K74" s="998">
        <f t="shared" ref="K74" si="36">IFERROR(K73/K68,0)</f>
        <v>0</v>
      </c>
      <c r="L74" s="998">
        <f t="shared" ref="L74" si="37">IFERROR(L73/L68,0)</f>
        <v>0</v>
      </c>
      <c r="M74" s="998">
        <f t="shared" ref="M74" si="38">IFERROR(M73/M68,0)</f>
        <v>0</v>
      </c>
      <c r="N74" s="7"/>
      <c r="O74" s="7"/>
      <c r="P74" s="7"/>
      <c r="Q74" s="7"/>
      <c r="R74" s="7"/>
      <c r="S74" s="23"/>
      <c r="T74" s="23"/>
      <c r="U74" s="23"/>
      <c r="V74" s="23"/>
      <c r="W74" s="23"/>
      <c r="X74" s="13"/>
      <c r="Y74" s="14"/>
    </row>
    <row r="75" spans="2:25" s="12" customFormat="1" ht="15" customHeight="1">
      <c r="D75" s="20" t="s">
        <v>3436</v>
      </c>
      <c r="E75" s="15" t="s">
        <v>105</v>
      </c>
      <c r="F75" s="15"/>
      <c r="G75" s="15"/>
      <c r="H75" s="15" t="s">
        <v>3452</v>
      </c>
      <c r="I75" s="930">
        <f>SUM(I62+I49+I36+I23)</f>
        <v>0</v>
      </c>
      <c r="J75" s="930">
        <f>SUM(J62+J49+J36+J23)</f>
        <v>0</v>
      </c>
      <c r="K75" s="930">
        <f>SUM(K62+K49+K36+K23)</f>
        <v>0</v>
      </c>
      <c r="L75" s="930">
        <f>SUM(L62+L49+L36+L23)</f>
        <v>0</v>
      </c>
      <c r="M75" s="930">
        <f>SUM(M62+M49+M36+M23)</f>
        <v>0</v>
      </c>
      <c r="N75" s="7"/>
      <c r="O75" s="7"/>
      <c r="P75" s="7"/>
      <c r="Q75" s="7"/>
      <c r="R75" s="7"/>
      <c r="S75" s="23"/>
      <c r="T75" s="23"/>
      <c r="U75" s="23"/>
      <c r="V75" s="23"/>
      <c r="W75" s="23"/>
      <c r="X75" s="13"/>
      <c r="Y75" s="14"/>
    </row>
    <row r="76" spans="2:25" s="12" customFormat="1" ht="13.4" customHeight="1">
      <c r="H76" s="7"/>
      <c r="I76" s="7"/>
      <c r="J76" s="7"/>
      <c r="K76" s="7"/>
      <c r="L76" s="7"/>
      <c r="M76" s="7"/>
      <c r="N76" s="7"/>
      <c r="O76" s="7"/>
      <c r="P76" s="7"/>
      <c r="Q76" s="7"/>
      <c r="R76" s="7"/>
      <c r="S76" s="22"/>
      <c r="T76" s="22"/>
      <c r="U76" s="22"/>
      <c r="V76" s="22"/>
      <c r="W76" s="22"/>
      <c r="X76" s="13"/>
      <c r="Y76" s="14"/>
    </row>
    <row r="77" spans="2:25" s="27" customFormat="1" ht="18">
      <c r="B77" s="28" t="s">
        <v>3457</v>
      </c>
    </row>
    <row r="78" spans="2:25" s="12" customFormat="1">
      <c r="H78" s="7"/>
      <c r="I78" s="7"/>
      <c r="J78" s="7"/>
      <c r="K78" s="7"/>
      <c r="L78" s="7"/>
      <c r="M78" s="7"/>
      <c r="N78" s="7"/>
      <c r="O78" s="7"/>
      <c r="P78" s="7"/>
      <c r="Q78" s="7"/>
      <c r="R78" s="7"/>
      <c r="S78" s="22"/>
      <c r="T78" s="22"/>
      <c r="U78" s="22"/>
      <c r="V78" s="22"/>
      <c r="W78" s="22"/>
      <c r="X78" s="13"/>
      <c r="Y78" s="14"/>
    </row>
    <row r="79" spans="2:25">
      <c r="B79" s="12"/>
      <c r="C79" s="34" t="s">
        <v>3458</v>
      </c>
      <c r="D79" s="34"/>
      <c r="E79" s="34"/>
      <c r="F79" s="34"/>
      <c r="G79" s="34"/>
      <c r="H79" s="33"/>
      <c r="I79" s="33"/>
      <c r="J79" s="33"/>
      <c r="K79" s="33"/>
      <c r="L79" s="33"/>
      <c r="M79" s="33"/>
      <c r="N79" s="33"/>
      <c r="O79" s="33"/>
      <c r="P79" s="33"/>
      <c r="Q79" s="33"/>
      <c r="R79" s="33"/>
      <c r="S79" s="33"/>
      <c r="T79" s="33"/>
      <c r="U79" s="33"/>
      <c r="V79" s="33"/>
      <c r="W79" s="33"/>
      <c r="X79" s="33"/>
      <c r="Y79" s="33"/>
    </row>
    <row r="80" spans="2:25" ht="13.4" customHeight="1">
      <c r="B80" s="8"/>
      <c r="C80" s="8"/>
      <c r="D80" s="20"/>
      <c r="E80" s="20"/>
      <c r="F80" s="20"/>
      <c r="G80" s="20"/>
      <c r="H80" s="20"/>
      <c r="I80" s="7"/>
      <c r="J80" s="7"/>
      <c r="K80" s="7"/>
      <c r="L80" s="7"/>
      <c r="M80" s="7"/>
      <c r="N80" s="7"/>
      <c r="O80" s="7"/>
      <c r="P80" s="7"/>
      <c r="Q80" s="7"/>
      <c r="R80" s="7"/>
      <c r="S80" s="21"/>
      <c r="T80" s="21"/>
      <c r="U80" s="21"/>
      <c r="V80" s="21"/>
      <c r="W80" s="21"/>
      <c r="X80" s="98"/>
      <c r="Y80" s="7" t="s">
        <v>1</v>
      </c>
    </row>
    <row r="81" spans="3:25" ht="13.4" customHeight="1">
      <c r="C81" s="8"/>
      <c r="D81" s="20" t="s">
        <v>3436</v>
      </c>
      <c r="E81" s="20" t="s">
        <v>105</v>
      </c>
      <c r="F81" s="20"/>
      <c r="G81" s="20"/>
      <c r="H81" s="20" t="s">
        <v>3459</v>
      </c>
      <c r="I81" s="88"/>
      <c r="J81" s="88"/>
      <c r="K81" s="88"/>
      <c r="L81" s="88"/>
      <c r="M81" s="930">
        <f t="shared" ref="M81:M85" si="39">SUM(I81:L81)</f>
        <v>0</v>
      </c>
      <c r="N81" s="7"/>
      <c r="O81" s="7"/>
      <c r="P81" s="7"/>
      <c r="Q81" s="7"/>
      <c r="R81" s="7"/>
      <c r="S81" s="21"/>
      <c r="T81" s="21"/>
      <c r="U81" s="21"/>
      <c r="V81" s="21"/>
      <c r="W81" s="21"/>
      <c r="X81" s="98"/>
      <c r="Y81" s="7" t="s">
        <v>1</v>
      </c>
    </row>
    <row r="82" spans="3:25" ht="13.4" customHeight="1">
      <c r="C82" s="8"/>
      <c r="D82" s="20" t="s">
        <v>3436</v>
      </c>
      <c r="E82" s="20" t="s">
        <v>105</v>
      </c>
      <c r="F82" s="20"/>
      <c r="G82" s="20"/>
      <c r="H82" s="20" t="s">
        <v>3460</v>
      </c>
      <c r="I82" s="88"/>
      <c r="J82" s="88"/>
      <c r="K82" s="88"/>
      <c r="L82" s="88"/>
      <c r="M82" s="930">
        <f t="shared" si="39"/>
        <v>0</v>
      </c>
      <c r="N82" s="7"/>
      <c r="O82" s="7"/>
      <c r="P82" s="7"/>
      <c r="Q82" s="7"/>
      <c r="R82" s="7"/>
      <c r="S82" s="21"/>
      <c r="T82" s="21"/>
      <c r="U82" s="21"/>
      <c r="V82" s="21"/>
      <c r="W82" s="21"/>
      <c r="X82" s="98"/>
      <c r="Y82" s="7" t="s">
        <v>1</v>
      </c>
    </row>
    <row r="83" spans="3:25" ht="14.15" customHeight="1">
      <c r="C83" s="8"/>
      <c r="D83" s="20" t="s">
        <v>3436</v>
      </c>
      <c r="E83" s="20" t="s">
        <v>105</v>
      </c>
      <c r="F83" s="20"/>
      <c r="G83" s="20"/>
      <c r="H83" s="299" t="s">
        <v>3461</v>
      </c>
      <c r="I83" s="930">
        <f>SUM(I81:I82)</f>
        <v>0</v>
      </c>
      <c r="J83" s="930">
        <f>SUM(J81:J82)</f>
        <v>0</v>
      </c>
      <c r="K83" s="930">
        <f>SUM(K81:K82)</f>
        <v>0</v>
      </c>
      <c r="L83" s="930">
        <f>SUM(L81:L82)</f>
        <v>0</v>
      </c>
      <c r="M83" s="930">
        <f t="shared" si="39"/>
        <v>0</v>
      </c>
      <c r="N83" s="7"/>
      <c r="O83" s="7"/>
      <c r="P83" s="7"/>
      <c r="Q83" s="7"/>
      <c r="R83" s="7"/>
      <c r="S83" s="21"/>
      <c r="T83" s="21"/>
      <c r="U83" s="21"/>
      <c r="V83" s="21"/>
      <c r="W83" s="21"/>
      <c r="X83" s="98"/>
      <c r="Y83" s="7"/>
    </row>
    <row r="84" spans="3:25" s="12" customFormat="1" ht="13.4" customHeight="1">
      <c r="C84" s="13"/>
      <c r="D84" s="20" t="s">
        <v>3436</v>
      </c>
      <c r="E84" s="20" t="s">
        <v>105</v>
      </c>
      <c r="F84" s="15"/>
      <c r="G84" s="15"/>
      <c r="H84" s="15" t="s">
        <v>3462</v>
      </c>
      <c r="I84" s="88"/>
      <c r="J84" s="88"/>
      <c r="K84" s="88"/>
      <c r="L84" s="88"/>
      <c r="M84" s="930">
        <f t="shared" si="39"/>
        <v>0</v>
      </c>
      <c r="N84" s="7"/>
      <c r="O84" s="7"/>
      <c r="P84" s="7"/>
      <c r="Q84" s="7"/>
      <c r="R84" s="7"/>
      <c r="S84" s="13"/>
      <c r="T84" s="13"/>
      <c r="U84" s="13"/>
      <c r="V84" s="13"/>
      <c r="W84" s="13"/>
      <c r="X84" s="13"/>
      <c r="Y84" s="13" t="s">
        <v>1</v>
      </c>
    </row>
    <row r="85" spans="3:25" s="12" customFormat="1" ht="13.4" customHeight="1">
      <c r="D85" s="20" t="s">
        <v>3436</v>
      </c>
      <c r="E85" s="20" t="s">
        <v>105</v>
      </c>
      <c r="F85" s="15"/>
      <c r="G85" s="15"/>
      <c r="H85" s="15" t="s">
        <v>3463</v>
      </c>
      <c r="I85" s="88"/>
      <c r="J85" s="88"/>
      <c r="K85" s="88"/>
      <c r="L85" s="88"/>
      <c r="M85" s="930">
        <f t="shared" si="39"/>
        <v>0</v>
      </c>
      <c r="N85" s="7"/>
      <c r="O85" s="7"/>
      <c r="P85" s="7"/>
      <c r="Q85" s="7"/>
      <c r="R85" s="7"/>
      <c r="S85" s="23"/>
      <c r="T85" s="23"/>
      <c r="U85" s="23"/>
      <c r="V85" s="23"/>
      <c r="W85" s="23"/>
      <c r="X85" s="13"/>
      <c r="Y85" s="14" t="s">
        <v>1</v>
      </c>
    </row>
    <row r="86" spans="3:25" s="12" customFormat="1" ht="13.4" customHeight="1">
      <c r="D86" s="20" t="s">
        <v>3436</v>
      </c>
      <c r="E86" s="20" t="s">
        <v>105</v>
      </c>
      <c r="F86" s="15"/>
      <c r="G86" s="15"/>
      <c r="H86" s="15" t="s">
        <v>3464</v>
      </c>
      <c r="I86" s="998" t="str">
        <f>IF(ISERROR(+I85/I16),"",+I85/I16)</f>
        <v/>
      </c>
      <c r="J86" s="998" t="str">
        <f>IF(ISERROR(+J85/J16),"",+J85/J16)</f>
        <v/>
      </c>
      <c r="K86" s="998" t="str">
        <f>IF(ISERROR(+K85/K16),"",+K85/K16)</f>
        <v/>
      </c>
      <c r="L86" s="998" t="str">
        <f>IF(ISERROR(+L85/L16),"",+L85/L16)</f>
        <v/>
      </c>
      <c r="M86" s="998" t="str">
        <f>IF(ISERROR(+M85/M16),"",+M85/M16)</f>
        <v/>
      </c>
      <c r="N86" s="7"/>
      <c r="O86" s="7"/>
      <c r="P86" s="7"/>
      <c r="Q86" s="7"/>
      <c r="R86" s="7"/>
      <c r="S86" s="23"/>
      <c r="T86" s="23"/>
      <c r="U86" s="23"/>
      <c r="V86" s="23"/>
      <c r="W86" s="23"/>
      <c r="X86" s="13"/>
      <c r="Y86" s="14"/>
    </row>
    <row r="87" spans="3:25" ht="13.4" customHeight="1"/>
    <row r="88" spans="3:25">
      <c r="C88" s="34" t="s">
        <v>3465</v>
      </c>
      <c r="D88" s="34"/>
      <c r="E88" s="34"/>
      <c r="F88" s="34"/>
      <c r="G88" s="34"/>
      <c r="H88" s="33"/>
      <c r="I88" s="33"/>
      <c r="J88" s="33"/>
      <c r="K88" s="33"/>
      <c r="L88" s="33"/>
      <c r="M88" s="33"/>
      <c r="N88" s="33"/>
      <c r="O88" s="33"/>
      <c r="P88" s="33"/>
      <c r="Q88" s="33"/>
      <c r="R88" s="33"/>
      <c r="S88" s="33"/>
      <c r="T88" s="33"/>
      <c r="U88" s="33"/>
      <c r="V88" s="33"/>
      <c r="W88" s="33"/>
      <c r="X88" s="33"/>
      <c r="Y88" s="33"/>
    </row>
    <row r="89" spans="3:25" ht="13.4" customHeight="1">
      <c r="C89" s="8"/>
      <c r="D89" s="20"/>
      <c r="E89" s="20"/>
      <c r="F89" s="20"/>
      <c r="G89" s="20"/>
      <c r="H89" s="20"/>
      <c r="I89" s="7"/>
      <c r="J89" s="7"/>
      <c r="K89" s="7"/>
      <c r="L89" s="7"/>
      <c r="M89" s="7"/>
      <c r="N89" s="7"/>
      <c r="O89" s="7"/>
      <c r="P89" s="7"/>
      <c r="Q89" s="7"/>
      <c r="R89" s="7"/>
      <c r="S89" s="21"/>
      <c r="T89" s="21"/>
      <c r="U89" s="21"/>
      <c r="V89" s="21"/>
      <c r="W89" s="21"/>
      <c r="X89" s="98"/>
      <c r="Y89" s="7" t="s">
        <v>1</v>
      </c>
    </row>
    <row r="90" spans="3:25" ht="13.4" customHeight="1">
      <c r="C90" s="8"/>
      <c r="D90" s="20" t="s">
        <v>3436</v>
      </c>
      <c r="E90" s="20" t="s">
        <v>105</v>
      </c>
      <c r="F90" s="20"/>
      <c r="G90" s="20"/>
      <c r="H90" s="20" t="s">
        <v>3459</v>
      </c>
      <c r="I90" s="88"/>
      <c r="J90" s="88"/>
      <c r="K90" s="88"/>
      <c r="L90" s="88"/>
      <c r="M90" s="930">
        <f t="shared" ref="M90:M94" si="40">SUM(I90:L90)</f>
        <v>0</v>
      </c>
      <c r="N90" s="7"/>
      <c r="O90" s="7"/>
      <c r="P90" s="7"/>
      <c r="Q90" s="7"/>
      <c r="R90" s="7"/>
      <c r="S90" s="21"/>
      <c r="T90" s="21"/>
      <c r="U90" s="21"/>
      <c r="V90" s="21"/>
      <c r="W90" s="21"/>
      <c r="X90" s="98"/>
      <c r="Y90" s="7" t="s">
        <v>1</v>
      </c>
    </row>
    <row r="91" spans="3:25" ht="15.5">
      <c r="C91" s="8"/>
      <c r="D91" s="20" t="s">
        <v>3436</v>
      </c>
      <c r="E91" s="20" t="s">
        <v>105</v>
      </c>
      <c r="F91" s="20"/>
      <c r="G91" s="20"/>
      <c r="H91" s="20" t="s">
        <v>3460</v>
      </c>
      <c r="I91" s="88"/>
      <c r="J91" s="88"/>
      <c r="K91" s="88"/>
      <c r="L91" s="88"/>
      <c r="M91" s="930">
        <f t="shared" si="40"/>
        <v>0</v>
      </c>
      <c r="N91" s="7"/>
      <c r="O91" s="7"/>
      <c r="P91" s="7"/>
      <c r="Q91" s="7"/>
      <c r="R91" s="7"/>
      <c r="S91" s="21"/>
      <c r="T91" s="21"/>
      <c r="U91" s="21"/>
      <c r="V91" s="21"/>
      <c r="W91" s="21"/>
      <c r="X91" s="98"/>
      <c r="Y91" s="7" t="s">
        <v>1</v>
      </c>
    </row>
    <row r="92" spans="3:25" ht="14.15" customHeight="1">
      <c r="C92" s="8"/>
      <c r="D92" s="20" t="s">
        <v>3436</v>
      </c>
      <c r="E92" s="20" t="s">
        <v>105</v>
      </c>
      <c r="F92" s="20"/>
      <c r="G92" s="20"/>
      <c r="H92" s="299" t="s">
        <v>3461</v>
      </c>
      <c r="I92" s="930">
        <f>SUM(I90:I91)</f>
        <v>0</v>
      </c>
      <c r="J92" s="930">
        <f>SUM(J90:J91)</f>
        <v>0</v>
      </c>
      <c r="K92" s="930">
        <f>SUM(K90:K91)</f>
        <v>0</v>
      </c>
      <c r="L92" s="930">
        <f>SUM(L90:L91)</f>
        <v>0</v>
      </c>
      <c r="M92" s="930">
        <f t="shared" ref="M92" si="41">SUM(I92:L92)</f>
        <v>0</v>
      </c>
      <c r="N92" s="7"/>
      <c r="O92" s="7"/>
      <c r="P92" s="7"/>
      <c r="Q92" s="7"/>
      <c r="R92" s="7"/>
      <c r="S92" s="21"/>
      <c r="T92" s="21"/>
      <c r="U92" s="21"/>
      <c r="V92" s="21"/>
      <c r="W92" s="21"/>
      <c r="X92" s="98"/>
      <c r="Y92" s="7"/>
    </row>
    <row r="93" spans="3:25" s="12" customFormat="1" ht="13.4" customHeight="1">
      <c r="C93" s="13"/>
      <c r="D93" s="20" t="s">
        <v>3436</v>
      </c>
      <c r="E93" s="15" t="s">
        <v>105</v>
      </c>
      <c r="F93" s="15"/>
      <c r="G93" s="15"/>
      <c r="H93" s="15" t="s">
        <v>3462</v>
      </c>
      <c r="I93" s="88"/>
      <c r="J93" s="88"/>
      <c r="K93" s="88"/>
      <c r="L93" s="88"/>
      <c r="M93" s="930">
        <f t="shared" si="40"/>
        <v>0</v>
      </c>
      <c r="N93" s="7"/>
      <c r="O93" s="7"/>
      <c r="P93" s="7"/>
      <c r="Q93" s="7"/>
      <c r="R93" s="7"/>
      <c r="S93" s="13"/>
      <c r="T93" s="13"/>
      <c r="U93" s="13"/>
      <c r="V93" s="13"/>
      <c r="W93" s="13"/>
      <c r="X93" s="13"/>
      <c r="Y93" s="13" t="s">
        <v>1</v>
      </c>
    </row>
    <row r="94" spans="3:25" s="12" customFormat="1" ht="13.4" customHeight="1">
      <c r="D94" s="20" t="s">
        <v>3436</v>
      </c>
      <c r="E94" s="15" t="s">
        <v>105</v>
      </c>
      <c r="F94" s="15"/>
      <c r="G94" s="15"/>
      <c r="H94" s="15" t="s">
        <v>3463</v>
      </c>
      <c r="I94" s="88"/>
      <c r="J94" s="88"/>
      <c r="K94" s="88"/>
      <c r="L94" s="88"/>
      <c r="M94" s="930">
        <f t="shared" si="40"/>
        <v>0</v>
      </c>
      <c r="N94" s="7"/>
      <c r="O94" s="7"/>
      <c r="P94" s="7"/>
      <c r="Q94" s="7"/>
      <c r="R94" s="7"/>
      <c r="S94" s="23"/>
      <c r="T94" s="23"/>
      <c r="U94" s="23"/>
      <c r="V94" s="23"/>
      <c r="W94" s="23"/>
      <c r="X94" s="13"/>
      <c r="Y94" s="14" t="s">
        <v>1</v>
      </c>
    </row>
    <row r="95" spans="3:25" s="12" customFormat="1" ht="13.4" customHeight="1">
      <c r="D95" s="20" t="s">
        <v>3436</v>
      </c>
      <c r="E95" s="15" t="s">
        <v>105</v>
      </c>
      <c r="F95" s="15"/>
      <c r="G95" s="15"/>
      <c r="H95" s="15" t="s">
        <v>3464</v>
      </c>
      <c r="I95" s="998" t="str">
        <f>IF(ISERROR(+I94/I29),"",+I94/I29)</f>
        <v/>
      </c>
      <c r="J95" s="998" t="str">
        <f>IF(ISERROR(+J94/J29),"",+J94/J29)</f>
        <v/>
      </c>
      <c r="K95" s="998" t="str">
        <f>IF(ISERROR(+K94/K29),"",+K94/K29)</f>
        <v/>
      </c>
      <c r="L95" s="998" t="str">
        <f>IF(ISERROR(+L94/L29),"",+L94/L29)</f>
        <v/>
      </c>
      <c r="M95" s="998" t="str">
        <f>IF(ISERROR(+M94/M29),"",+M94/M29)</f>
        <v/>
      </c>
      <c r="N95" s="7"/>
      <c r="O95" s="7"/>
      <c r="P95" s="7"/>
      <c r="Q95" s="7"/>
      <c r="R95" s="7"/>
      <c r="S95" s="23"/>
      <c r="T95" s="23"/>
      <c r="U95" s="23"/>
      <c r="V95" s="23"/>
      <c r="W95" s="23"/>
      <c r="X95" s="13"/>
      <c r="Y95" s="14"/>
    </row>
    <row r="97" spans="3:25">
      <c r="C97" s="34" t="s">
        <v>3466</v>
      </c>
      <c r="D97" s="34"/>
      <c r="E97" s="34"/>
      <c r="F97" s="34"/>
      <c r="G97" s="34"/>
      <c r="H97" s="33"/>
      <c r="I97" s="33"/>
      <c r="J97" s="33"/>
      <c r="K97" s="33"/>
      <c r="L97" s="33"/>
      <c r="M97" s="33"/>
      <c r="N97" s="33"/>
      <c r="O97" s="33"/>
      <c r="P97" s="33"/>
      <c r="Q97" s="33"/>
      <c r="R97" s="33"/>
      <c r="S97" s="33"/>
      <c r="T97" s="33"/>
      <c r="U97" s="33"/>
      <c r="V97" s="33"/>
      <c r="W97" s="33"/>
      <c r="X97" s="33"/>
      <c r="Y97" s="33"/>
    </row>
    <row r="98" spans="3:25" ht="13.4" customHeight="1">
      <c r="C98" s="8"/>
      <c r="D98" s="20"/>
      <c r="E98" s="20"/>
      <c r="F98" s="20"/>
      <c r="G98" s="20"/>
      <c r="H98" s="20"/>
      <c r="I98" s="7"/>
      <c r="J98" s="7"/>
      <c r="K98" s="7"/>
      <c r="L98" s="7"/>
      <c r="M98" s="7"/>
      <c r="N98" s="7"/>
      <c r="O98" s="7"/>
      <c r="P98" s="7"/>
      <c r="Q98" s="7"/>
      <c r="R98" s="7"/>
      <c r="S98" s="21"/>
      <c r="T98" s="21"/>
      <c r="U98" s="21"/>
      <c r="V98" s="21"/>
      <c r="W98" s="21"/>
      <c r="X98" s="98"/>
      <c r="Y98" s="7" t="s">
        <v>1</v>
      </c>
    </row>
    <row r="99" spans="3:25" ht="13.4" customHeight="1">
      <c r="C99" s="8"/>
      <c r="D99" s="20" t="s">
        <v>3436</v>
      </c>
      <c r="E99" s="20" t="s">
        <v>105</v>
      </c>
      <c r="F99" s="20"/>
      <c r="G99" s="20"/>
      <c r="H99" s="20" t="s">
        <v>3459</v>
      </c>
      <c r="I99" s="88"/>
      <c r="J99" s="88"/>
      <c r="K99" s="88"/>
      <c r="L99" s="88"/>
      <c r="M99" s="930">
        <f t="shared" ref="M99:M103" si="42">SUM(I99:L99)</f>
        <v>0</v>
      </c>
      <c r="N99" s="7"/>
      <c r="O99" s="7"/>
      <c r="P99" s="7"/>
      <c r="Q99" s="7"/>
      <c r="R99" s="7"/>
      <c r="S99" s="21"/>
      <c r="T99" s="21"/>
      <c r="U99" s="21"/>
      <c r="V99" s="21"/>
      <c r="W99" s="21"/>
      <c r="X99" s="98"/>
      <c r="Y99" s="7" t="s">
        <v>1</v>
      </c>
    </row>
    <row r="100" spans="3:25" ht="13.4" customHeight="1">
      <c r="C100" s="8"/>
      <c r="D100" s="20" t="s">
        <v>3436</v>
      </c>
      <c r="E100" s="20" t="s">
        <v>105</v>
      </c>
      <c r="F100" s="20"/>
      <c r="G100" s="20"/>
      <c r="H100" s="20" t="s">
        <v>3460</v>
      </c>
      <c r="I100" s="88"/>
      <c r="J100" s="88"/>
      <c r="K100" s="88"/>
      <c r="L100" s="88"/>
      <c r="M100" s="930">
        <f t="shared" si="42"/>
        <v>0</v>
      </c>
      <c r="N100" s="7"/>
      <c r="O100" s="7"/>
      <c r="P100" s="7"/>
      <c r="Q100" s="7"/>
      <c r="R100" s="7"/>
      <c r="S100" s="21"/>
      <c r="T100" s="21"/>
      <c r="U100" s="21"/>
      <c r="V100" s="21"/>
      <c r="W100" s="21"/>
      <c r="X100" s="98"/>
      <c r="Y100" s="7" t="s">
        <v>1</v>
      </c>
    </row>
    <row r="101" spans="3:25" ht="14.15" customHeight="1">
      <c r="C101" s="8"/>
      <c r="D101" s="20" t="s">
        <v>3436</v>
      </c>
      <c r="E101" s="20" t="s">
        <v>105</v>
      </c>
      <c r="F101" s="20"/>
      <c r="G101" s="20"/>
      <c r="H101" s="299" t="s">
        <v>3461</v>
      </c>
      <c r="I101" s="930">
        <f>SUM(I99:I100)</f>
        <v>0</v>
      </c>
      <c r="J101" s="930">
        <f>SUM(J99:J100)</f>
        <v>0</v>
      </c>
      <c r="K101" s="930">
        <f>SUM(K99:K100)</f>
        <v>0</v>
      </c>
      <c r="L101" s="930">
        <f>SUM(L99:L100)</f>
        <v>0</v>
      </c>
      <c r="M101" s="930">
        <f t="shared" ref="M101" si="43">SUM(I101:L101)</f>
        <v>0</v>
      </c>
      <c r="N101" s="7"/>
      <c r="O101" s="7"/>
      <c r="P101" s="7"/>
      <c r="Q101" s="7"/>
      <c r="R101" s="7"/>
      <c r="S101" s="21"/>
      <c r="T101" s="21"/>
      <c r="U101" s="21"/>
      <c r="V101" s="21"/>
      <c r="W101" s="21"/>
      <c r="X101" s="98"/>
      <c r="Y101" s="7"/>
    </row>
    <row r="102" spans="3:25" s="12" customFormat="1" ht="13.4" customHeight="1">
      <c r="C102" s="13"/>
      <c r="D102" s="20" t="s">
        <v>3436</v>
      </c>
      <c r="E102" s="15" t="s">
        <v>105</v>
      </c>
      <c r="F102" s="15"/>
      <c r="G102" s="15"/>
      <c r="H102" s="15" t="s">
        <v>3462</v>
      </c>
      <c r="I102" s="88"/>
      <c r="J102" s="88"/>
      <c r="K102" s="88"/>
      <c r="L102" s="88"/>
      <c r="M102" s="930">
        <f t="shared" si="42"/>
        <v>0</v>
      </c>
      <c r="N102" s="7"/>
      <c r="O102" s="7"/>
      <c r="P102" s="7"/>
      <c r="Q102" s="7"/>
      <c r="R102" s="7"/>
      <c r="S102" s="13"/>
      <c r="T102" s="13"/>
      <c r="U102" s="13"/>
      <c r="V102" s="13"/>
      <c r="W102" s="13"/>
      <c r="X102" s="13"/>
      <c r="Y102" s="13" t="s">
        <v>1</v>
      </c>
    </row>
    <row r="103" spans="3:25" s="12" customFormat="1" ht="13.4" customHeight="1">
      <c r="D103" s="20" t="s">
        <v>3436</v>
      </c>
      <c r="E103" s="15" t="s">
        <v>105</v>
      </c>
      <c r="F103" s="15"/>
      <c r="G103" s="15"/>
      <c r="H103" s="15" t="s">
        <v>3463</v>
      </c>
      <c r="I103" s="88"/>
      <c r="J103" s="88"/>
      <c r="K103" s="88"/>
      <c r="L103" s="88"/>
      <c r="M103" s="930">
        <f t="shared" si="42"/>
        <v>0</v>
      </c>
      <c r="N103" s="7"/>
      <c r="O103" s="7"/>
      <c r="P103" s="7"/>
      <c r="Q103" s="7"/>
      <c r="R103" s="7"/>
      <c r="S103" s="23"/>
      <c r="T103" s="23"/>
      <c r="U103" s="23"/>
      <c r="V103" s="23"/>
      <c r="W103" s="23"/>
      <c r="X103" s="13"/>
      <c r="Y103" s="14" t="s">
        <v>1</v>
      </c>
    </row>
    <row r="104" spans="3:25" s="12" customFormat="1" ht="13.4" customHeight="1">
      <c r="D104" s="20" t="s">
        <v>3436</v>
      </c>
      <c r="E104" s="15" t="s">
        <v>105</v>
      </c>
      <c r="F104" s="15"/>
      <c r="G104" s="15"/>
      <c r="H104" s="15" t="s">
        <v>3464</v>
      </c>
      <c r="I104" s="998" t="str">
        <f>IF(ISERROR(+I103/I42),"",+I103/I42)</f>
        <v/>
      </c>
      <c r="J104" s="998" t="str">
        <f>IF(ISERROR(+J103/J42),"",+J103/J42)</f>
        <v/>
      </c>
      <c r="K104" s="998" t="str">
        <f>IF(ISERROR(+K103/K42),"",+K103/K42)</f>
        <v/>
      </c>
      <c r="L104" s="998" t="str">
        <f>IF(ISERROR(+L103/L42),"",+L103/L42)</f>
        <v/>
      </c>
      <c r="M104" s="998" t="str">
        <f>IF(ISERROR(+M103/M42),"",+M103/M42)</f>
        <v/>
      </c>
      <c r="N104" s="7"/>
      <c r="O104" s="7"/>
      <c r="P104" s="7"/>
      <c r="Q104" s="7"/>
      <c r="R104" s="7"/>
      <c r="S104" s="23"/>
      <c r="T104" s="23"/>
      <c r="U104" s="23"/>
      <c r="V104" s="23"/>
      <c r="W104" s="23"/>
      <c r="X104" s="13"/>
      <c r="Y104" s="14"/>
    </row>
    <row r="105" spans="3:25" s="12" customFormat="1" ht="13.4" customHeight="1">
      <c r="H105" s="7"/>
      <c r="I105" s="7"/>
      <c r="J105" s="7"/>
      <c r="K105" s="7"/>
      <c r="L105" s="7"/>
      <c r="M105" s="7"/>
      <c r="N105" s="7"/>
      <c r="O105" s="7"/>
      <c r="P105" s="7"/>
      <c r="Q105" s="7"/>
      <c r="R105" s="7"/>
      <c r="S105" s="22"/>
      <c r="T105" s="22"/>
      <c r="U105" s="22"/>
      <c r="V105" s="22"/>
      <c r="W105" s="22"/>
      <c r="X105" s="13"/>
      <c r="Y105" s="14"/>
    </row>
    <row r="106" spans="3:25">
      <c r="C106" s="34" t="s">
        <v>3467</v>
      </c>
      <c r="D106" s="34"/>
      <c r="E106" s="34"/>
      <c r="F106" s="34"/>
      <c r="G106" s="34"/>
      <c r="H106" s="33"/>
      <c r="I106" s="33"/>
      <c r="J106" s="33"/>
      <c r="K106" s="33"/>
      <c r="L106" s="33"/>
      <c r="M106" s="33"/>
      <c r="N106" s="33"/>
      <c r="O106" s="33"/>
      <c r="P106" s="33"/>
      <c r="Q106" s="33"/>
      <c r="R106" s="33"/>
      <c r="S106" s="33"/>
      <c r="T106" s="33"/>
      <c r="U106" s="33"/>
      <c r="V106" s="33"/>
      <c r="W106" s="33"/>
      <c r="X106" s="33"/>
      <c r="Y106" s="33"/>
    </row>
    <row r="107" spans="3:25" ht="14.25" customHeight="1">
      <c r="C107" s="8"/>
      <c r="D107" s="20"/>
      <c r="E107" s="20"/>
      <c r="F107" s="20"/>
      <c r="G107" s="20"/>
      <c r="H107" s="20"/>
      <c r="I107" s="7"/>
      <c r="J107" s="7"/>
      <c r="K107" s="7"/>
      <c r="L107" s="7"/>
      <c r="M107" s="7"/>
      <c r="N107" s="7"/>
      <c r="O107" s="7"/>
      <c r="P107" s="7"/>
      <c r="Q107" s="7"/>
      <c r="R107" s="7"/>
      <c r="S107" s="21"/>
      <c r="T107" s="21"/>
      <c r="U107" s="21"/>
      <c r="V107" s="21"/>
      <c r="W107" s="21"/>
      <c r="X107" s="98"/>
      <c r="Y107" s="7" t="s">
        <v>1</v>
      </c>
    </row>
    <row r="108" spans="3:25" ht="14.25" customHeight="1">
      <c r="C108" s="8"/>
      <c r="D108" s="20" t="s">
        <v>3436</v>
      </c>
      <c r="E108" s="20" t="s">
        <v>105</v>
      </c>
      <c r="F108" s="20"/>
      <c r="G108" s="20"/>
      <c r="H108" s="20" t="s">
        <v>3459</v>
      </c>
      <c r="I108" s="88"/>
      <c r="J108" s="88"/>
      <c r="K108" s="88"/>
      <c r="L108" s="88"/>
      <c r="M108" s="930">
        <f t="shared" ref="M108:M112" si="44">SUM(I108:L108)</f>
        <v>0</v>
      </c>
      <c r="N108" s="7"/>
      <c r="O108" s="7"/>
      <c r="P108" s="7"/>
      <c r="Q108" s="7"/>
      <c r="R108" s="7"/>
      <c r="S108" s="21"/>
      <c r="T108" s="21"/>
      <c r="U108" s="21"/>
      <c r="V108" s="21"/>
      <c r="W108" s="21"/>
      <c r="X108" s="98"/>
      <c r="Y108" s="7" t="s">
        <v>1</v>
      </c>
    </row>
    <row r="109" spans="3:25" ht="14.25" customHeight="1">
      <c r="C109" s="8"/>
      <c r="D109" s="20" t="s">
        <v>3436</v>
      </c>
      <c r="E109" s="20" t="s">
        <v>105</v>
      </c>
      <c r="F109" s="20"/>
      <c r="G109" s="20"/>
      <c r="H109" s="20" t="s">
        <v>3460</v>
      </c>
      <c r="I109" s="88"/>
      <c r="J109" s="88"/>
      <c r="K109" s="88"/>
      <c r="L109" s="88"/>
      <c r="M109" s="930">
        <f t="shared" si="44"/>
        <v>0</v>
      </c>
      <c r="N109" s="7"/>
      <c r="O109" s="7"/>
      <c r="P109" s="7"/>
      <c r="Q109" s="7"/>
      <c r="R109" s="7"/>
      <c r="S109" s="21"/>
      <c r="T109" s="21"/>
      <c r="U109" s="21"/>
      <c r="V109" s="21"/>
      <c r="W109" s="21"/>
      <c r="X109" s="98"/>
      <c r="Y109" s="7" t="s">
        <v>1</v>
      </c>
    </row>
    <row r="110" spans="3:25" ht="14.15" customHeight="1">
      <c r="C110" s="8"/>
      <c r="D110" s="20" t="s">
        <v>3436</v>
      </c>
      <c r="E110" s="20" t="s">
        <v>105</v>
      </c>
      <c r="F110" s="20"/>
      <c r="G110" s="20"/>
      <c r="H110" s="299" t="s">
        <v>3461</v>
      </c>
      <c r="I110" s="930">
        <f>SUM(I108:I109)</f>
        <v>0</v>
      </c>
      <c r="J110" s="930">
        <f>SUM(J108:J109)</f>
        <v>0</v>
      </c>
      <c r="K110" s="930">
        <f>SUM(K108:K109)</f>
        <v>0</v>
      </c>
      <c r="L110" s="930">
        <f>SUM(L108:L109)</f>
        <v>0</v>
      </c>
      <c r="M110" s="930">
        <f t="shared" ref="M110" si="45">SUM(I110:L110)</f>
        <v>0</v>
      </c>
      <c r="N110" s="7"/>
      <c r="O110" s="7"/>
      <c r="P110" s="7"/>
      <c r="Q110" s="7"/>
      <c r="R110" s="7"/>
      <c r="S110" s="21"/>
      <c r="T110" s="21"/>
      <c r="U110" s="21"/>
      <c r="V110" s="21"/>
      <c r="W110" s="21"/>
      <c r="X110" s="98"/>
      <c r="Y110" s="7"/>
    </row>
    <row r="111" spans="3:25" s="12" customFormat="1" ht="14.25" customHeight="1">
      <c r="C111" s="13"/>
      <c r="D111" s="20" t="s">
        <v>3436</v>
      </c>
      <c r="E111" s="15" t="s">
        <v>105</v>
      </c>
      <c r="F111" s="15"/>
      <c r="G111" s="15"/>
      <c r="H111" s="15" t="s">
        <v>3462</v>
      </c>
      <c r="I111" s="88"/>
      <c r="J111" s="88"/>
      <c r="K111" s="88"/>
      <c r="L111" s="88"/>
      <c r="M111" s="930">
        <f t="shared" si="44"/>
        <v>0</v>
      </c>
      <c r="N111" s="7"/>
      <c r="O111" s="7"/>
      <c r="P111" s="7"/>
      <c r="Q111" s="7"/>
      <c r="R111" s="7"/>
      <c r="S111" s="13"/>
      <c r="T111" s="13"/>
      <c r="U111" s="13"/>
      <c r="V111" s="13"/>
      <c r="W111" s="13"/>
      <c r="X111" s="13"/>
      <c r="Y111" s="13" t="s">
        <v>1</v>
      </c>
    </row>
    <row r="112" spans="3:25" s="12" customFormat="1" ht="14.25" customHeight="1">
      <c r="D112" s="20" t="s">
        <v>3436</v>
      </c>
      <c r="E112" s="15" t="s">
        <v>105</v>
      </c>
      <c r="F112" s="15"/>
      <c r="G112" s="15"/>
      <c r="H112" s="15" t="s">
        <v>3463</v>
      </c>
      <c r="I112" s="88"/>
      <c r="J112" s="88"/>
      <c r="K112" s="88"/>
      <c r="L112" s="88"/>
      <c r="M112" s="930">
        <f t="shared" si="44"/>
        <v>0</v>
      </c>
      <c r="N112" s="7"/>
      <c r="O112" s="7"/>
      <c r="P112" s="7"/>
      <c r="Q112" s="7"/>
      <c r="R112" s="7"/>
      <c r="S112" s="23"/>
      <c r="T112" s="23"/>
      <c r="U112" s="23"/>
      <c r="V112" s="23"/>
      <c r="W112" s="23"/>
      <c r="X112" s="13"/>
      <c r="Y112" s="14" t="s">
        <v>1</v>
      </c>
    </row>
    <row r="113" spans="2:13" s="12" customFormat="1" ht="14.25" customHeight="1">
      <c r="D113" s="20" t="s">
        <v>3436</v>
      </c>
      <c r="E113" s="15" t="s">
        <v>105</v>
      </c>
      <c r="F113" s="15"/>
      <c r="G113" s="15"/>
      <c r="H113" s="15" t="s">
        <v>3464</v>
      </c>
      <c r="I113" s="998" t="str">
        <f>IF(ISERROR(+I112/I55),"",+I112/I55)</f>
        <v/>
      </c>
      <c r="J113" s="998" t="str">
        <f>IF(ISERROR(+J112/J55),"",+J112/J55)</f>
        <v/>
      </c>
      <c r="K113" s="998" t="str">
        <f>IF(ISERROR(+K112/K55),"",+K112/K55)</f>
        <v/>
      </c>
      <c r="L113" s="998" t="str">
        <f>IF(ISERROR(+L112/L55),"",+L112/L55)</f>
        <v/>
      </c>
      <c r="M113" s="998" t="str">
        <f>IF(ISERROR(+M112/M55),"",+M112/M55)</f>
        <v/>
      </c>
    </row>
    <row r="114" spans="2:13" s="12" customFormat="1" ht="14.25" customHeight="1">
      <c r="D114" s="20"/>
      <c r="E114" s="15"/>
      <c r="F114" s="15"/>
      <c r="G114" s="15"/>
      <c r="H114" s="15"/>
      <c r="I114" s="187"/>
      <c r="J114" s="187"/>
      <c r="K114" s="187"/>
      <c r="L114" s="187"/>
      <c r="M114" s="187"/>
    </row>
    <row r="115" spans="2:13">
      <c r="B115" s="12"/>
      <c r="C115" s="34" t="s">
        <v>3468</v>
      </c>
      <c r="D115" s="34"/>
      <c r="E115" s="34"/>
      <c r="F115" s="34"/>
      <c r="G115" s="34"/>
      <c r="H115" s="33"/>
      <c r="I115" s="33"/>
      <c r="J115" s="33"/>
      <c r="K115" s="33"/>
      <c r="L115" s="33"/>
      <c r="M115" s="33"/>
    </row>
    <row r="116" spans="2:13" s="12" customFormat="1" ht="14.25" customHeight="1">
      <c r="D116" s="20"/>
      <c r="E116" s="15"/>
      <c r="F116" s="15"/>
      <c r="G116" s="15"/>
      <c r="H116" s="15"/>
      <c r="I116" s="187"/>
      <c r="J116" s="187"/>
      <c r="K116" s="187"/>
      <c r="L116" s="187"/>
      <c r="M116" s="187"/>
    </row>
    <row r="117" spans="2:13" s="12" customFormat="1" ht="14.25" customHeight="1">
      <c r="D117" s="20" t="s">
        <v>3436</v>
      </c>
      <c r="E117" s="15" t="s">
        <v>105</v>
      </c>
      <c r="F117" s="15"/>
      <c r="G117" s="15"/>
      <c r="H117" s="20" t="s">
        <v>3459</v>
      </c>
      <c r="I117" s="940">
        <f t="shared" ref="I117:M121" si="46">SUM(I108+I99+I90+I81)</f>
        <v>0</v>
      </c>
      <c r="J117" s="940">
        <f t="shared" si="46"/>
        <v>0</v>
      </c>
      <c r="K117" s="940">
        <f t="shared" si="46"/>
        <v>0</v>
      </c>
      <c r="L117" s="940">
        <f t="shared" si="46"/>
        <v>0</v>
      </c>
      <c r="M117" s="940">
        <f t="shared" si="46"/>
        <v>0</v>
      </c>
    </row>
    <row r="118" spans="2:13" s="12" customFormat="1" ht="14.25" customHeight="1">
      <c r="D118" s="20" t="s">
        <v>3436</v>
      </c>
      <c r="E118" s="15" t="s">
        <v>105</v>
      </c>
      <c r="F118" s="15"/>
      <c r="G118" s="15"/>
      <c r="H118" s="20" t="s">
        <v>3460</v>
      </c>
      <c r="I118" s="940">
        <f t="shared" si="46"/>
        <v>0</v>
      </c>
      <c r="J118" s="940">
        <f t="shared" si="46"/>
        <v>0</v>
      </c>
      <c r="K118" s="940">
        <f t="shared" si="46"/>
        <v>0</v>
      </c>
      <c r="L118" s="940">
        <f t="shared" si="46"/>
        <v>0</v>
      </c>
      <c r="M118" s="940">
        <f t="shared" si="46"/>
        <v>0</v>
      </c>
    </row>
    <row r="119" spans="2:13" ht="14.15" customHeight="1">
      <c r="B119" s="8"/>
      <c r="C119" s="8"/>
      <c r="D119" s="20" t="s">
        <v>3436</v>
      </c>
      <c r="E119" s="20" t="s">
        <v>105</v>
      </c>
      <c r="F119" s="20"/>
      <c r="G119" s="20"/>
      <c r="H119" s="299" t="s">
        <v>3461</v>
      </c>
      <c r="I119" s="940">
        <f t="shared" si="46"/>
        <v>0</v>
      </c>
      <c r="J119" s="940">
        <f t="shared" si="46"/>
        <v>0</v>
      </c>
      <c r="K119" s="940">
        <f t="shared" si="46"/>
        <v>0</v>
      </c>
      <c r="L119" s="940">
        <f t="shared" si="46"/>
        <v>0</v>
      </c>
      <c r="M119" s="940">
        <f t="shared" si="46"/>
        <v>0</v>
      </c>
    </row>
    <row r="120" spans="2:13" s="12" customFormat="1" ht="14.25" customHeight="1">
      <c r="D120" s="20" t="s">
        <v>3436</v>
      </c>
      <c r="E120" s="15" t="s">
        <v>105</v>
      </c>
      <c r="F120" s="15"/>
      <c r="G120" s="15"/>
      <c r="H120" s="15" t="s">
        <v>3462</v>
      </c>
      <c r="I120" s="940">
        <f t="shared" si="46"/>
        <v>0</v>
      </c>
      <c r="J120" s="940">
        <f t="shared" si="46"/>
        <v>0</v>
      </c>
      <c r="K120" s="940">
        <f t="shared" si="46"/>
        <v>0</v>
      </c>
      <c r="L120" s="940">
        <f t="shared" si="46"/>
        <v>0</v>
      </c>
      <c r="M120" s="940">
        <f t="shared" si="46"/>
        <v>0</v>
      </c>
    </row>
    <row r="121" spans="2:13" s="12" customFormat="1" ht="14.25" customHeight="1">
      <c r="D121" s="20" t="s">
        <v>3436</v>
      </c>
      <c r="E121" s="15" t="s">
        <v>105</v>
      </c>
      <c r="F121" s="15"/>
      <c r="G121" s="15"/>
      <c r="H121" s="15" t="s">
        <v>3463</v>
      </c>
      <c r="I121" s="940">
        <f t="shared" si="46"/>
        <v>0</v>
      </c>
      <c r="J121" s="940">
        <f t="shared" si="46"/>
        <v>0</v>
      </c>
      <c r="K121" s="940">
        <f t="shared" si="46"/>
        <v>0</v>
      </c>
      <c r="L121" s="940">
        <f t="shared" si="46"/>
        <v>0</v>
      </c>
      <c r="M121" s="940">
        <f t="shared" si="46"/>
        <v>0</v>
      </c>
    </row>
    <row r="122" spans="2:13" s="12" customFormat="1" ht="14.25" customHeight="1">
      <c r="D122" s="20" t="s">
        <v>3436</v>
      </c>
      <c r="E122" s="15" t="s">
        <v>105</v>
      </c>
      <c r="F122" s="15"/>
      <c r="G122" s="15"/>
      <c r="H122" s="15" t="s">
        <v>3464</v>
      </c>
      <c r="I122" s="1221" t="str">
        <f>IF(ISERROR(+I121/I68),"",+I121/I68)</f>
        <v/>
      </c>
      <c r="J122" s="1221" t="str">
        <f t="shared" ref="J122:M122" si="47">IF(ISERROR(+J121/J68),"",+J121/J68)</f>
        <v/>
      </c>
      <c r="K122" s="1221" t="str">
        <f t="shared" si="47"/>
        <v/>
      </c>
      <c r="L122" s="1221" t="str">
        <f t="shared" si="47"/>
        <v/>
      </c>
      <c r="M122" s="1221" t="str">
        <f t="shared" si="47"/>
        <v/>
      </c>
    </row>
    <row r="123" spans="2:13" ht="14.25" customHeight="1"/>
    <row r="124" spans="2:13" s="27" customFormat="1" ht="18">
      <c r="B124"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I70:M70 I72:M74" formula="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F443-4D88-4DCE-8620-5C2671A34EE3}">
  <sheetPr codeName="Sheet75">
    <tabColor rgb="FF000000"/>
    <pageSetUpPr autoPageBreaks="0"/>
  </sheetPr>
  <dimension ref="A1:BA95"/>
  <sheetViews>
    <sheetView zoomScale="55" zoomScaleNormal="55" workbookViewId="0">
      <pane ySplit="6" topLeftCell="A7" activePane="bottomLeft" state="frozen"/>
      <selection activeCell="G59" sqref="G59"/>
      <selection pane="bottomLeft" activeCell="I91" sqref="I91:M93"/>
    </sheetView>
  </sheetViews>
  <sheetFormatPr defaultColWidth="0" defaultRowHeight="14"/>
  <cols>
    <col min="1" max="1" width="14.453125" style="11" customWidth="1"/>
    <col min="2" max="3" width="1.453125" style="11" customWidth="1"/>
    <col min="4" max="4" width="66.453125" style="11" bestFit="1" customWidth="1"/>
    <col min="5" max="5" width="19.54296875" style="11" bestFit="1" customWidth="1"/>
    <col min="6" max="6" width="15.54296875" style="11" customWidth="1"/>
    <col min="7" max="7" width="18.453125" style="11" bestFit="1" customWidth="1"/>
    <col min="8" max="8" width="9.54296875" style="11" bestFit="1" customWidth="1"/>
    <col min="9" max="9" width="15.453125" style="743" bestFit="1" customWidth="1"/>
    <col min="10" max="11" width="15.54296875" style="743" bestFit="1" customWidth="1"/>
    <col min="12" max="13" width="14.453125" style="743" bestFit="1" customWidth="1"/>
    <col min="14" max="18" width="1" style="11" customWidth="1"/>
    <col min="19" max="20" width="2" style="11" customWidth="1"/>
    <col min="21" max="38" width="18.453125" style="11" hidden="1" customWidth="1"/>
    <col min="39" max="45" width="14" style="11" hidden="1" customWidth="1"/>
    <col min="46" max="53" width="18.453125" style="11" hidden="1" customWidth="1"/>
    <col min="54" max="16384" width="14" style="11" hidden="1"/>
  </cols>
  <sheetData>
    <row r="1" spans="1:19" s="2" customFormat="1" ht="25">
      <c r="A1" s="62" t="s">
        <v>1365</v>
      </c>
      <c r="B1" s="3"/>
      <c r="G1" s="4" t="s">
        <v>1</v>
      </c>
      <c r="H1" s="4"/>
      <c r="I1" s="755"/>
      <c r="J1" s="755"/>
      <c r="K1" s="755"/>
      <c r="L1" s="755"/>
      <c r="M1" s="755"/>
    </row>
    <row r="2" spans="1:19" s="2" customFormat="1" ht="25">
      <c r="A2" s="4" t="str">
        <f>Cover!$E$13</f>
        <v>Master</v>
      </c>
      <c r="B2" s="3"/>
      <c r="I2" s="756"/>
      <c r="J2" s="756"/>
      <c r="K2" s="756"/>
      <c r="L2" s="756"/>
      <c r="M2" s="756"/>
    </row>
    <row r="3" spans="1:19" s="2" customFormat="1" ht="25">
      <c r="A3" s="4">
        <f>Cover!$E$15</f>
        <v>2025</v>
      </c>
      <c r="B3" s="4"/>
      <c r="C3" s="4"/>
      <c r="I3" s="756"/>
      <c r="J3" s="756"/>
      <c r="K3" s="756"/>
      <c r="L3" s="756"/>
      <c r="M3" s="756"/>
    </row>
    <row r="4" spans="1:19" s="5" customFormat="1" ht="25.5" thickBot="1">
      <c r="A4" s="1302" t="s">
        <v>108</v>
      </c>
      <c r="B4" s="6"/>
      <c r="I4" s="757"/>
      <c r="J4" s="757"/>
      <c r="K4" s="757"/>
      <c r="L4" s="757"/>
      <c r="M4" s="757"/>
    </row>
    <row r="5" spans="1:19" s="61" customFormat="1" ht="18">
      <c r="A5" s="264"/>
      <c r="B5" s="265"/>
      <c r="C5" s="265"/>
      <c r="D5" s="36" t="s">
        <v>1624</v>
      </c>
      <c r="E5" s="36" t="s">
        <v>1625</v>
      </c>
      <c r="F5" s="36" t="s">
        <v>238</v>
      </c>
      <c r="G5" s="36" t="s">
        <v>2726</v>
      </c>
      <c r="H5" s="36" t="s">
        <v>175</v>
      </c>
      <c r="I5" s="752" t="s">
        <v>1743</v>
      </c>
      <c r="J5" s="753"/>
      <c r="K5" s="753"/>
      <c r="L5" s="753"/>
      <c r="M5" s="754"/>
      <c r="N5" s="266"/>
      <c r="O5" s="266"/>
      <c r="P5" s="266"/>
      <c r="Q5" s="266"/>
      <c r="R5" s="266"/>
      <c r="S5" s="38"/>
    </row>
    <row r="6" spans="1:19">
      <c r="I6" s="721">
        <v>2022</v>
      </c>
      <c r="J6" s="722">
        <v>2023</v>
      </c>
      <c r="K6" s="722">
        <v>2024</v>
      </c>
      <c r="L6" s="722">
        <v>2025</v>
      </c>
      <c r="M6" s="723">
        <v>2026</v>
      </c>
    </row>
    <row r="7" spans="1:19" s="27" customFormat="1" ht="18">
      <c r="B7" s="28" t="s">
        <v>3469</v>
      </c>
      <c r="I7" s="744"/>
      <c r="J7" s="744"/>
      <c r="K7" s="744"/>
      <c r="L7" s="744"/>
      <c r="M7" s="744"/>
    </row>
    <row r="8" spans="1:19" ht="21" customHeight="1"/>
    <row r="9" spans="1:19" s="268" customFormat="1">
      <c r="D9" s="20" t="s">
        <v>3470</v>
      </c>
      <c r="E9" s="20"/>
      <c r="F9" s="20"/>
      <c r="G9" s="20"/>
      <c r="H9" s="20" t="s">
        <v>1630</v>
      </c>
      <c r="I9" s="758"/>
      <c r="J9" s="758"/>
      <c r="K9" s="758"/>
      <c r="L9" s="758"/>
      <c r="M9" s="758"/>
      <c r="N9" s="269"/>
      <c r="O9" s="269"/>
      <c r="P9" s="269"/>
      <c r="Q9" s="269"/>
      <c r="R9" s="269"/>
      <c r="S9" s="270" t="s">
        <v>1</v>
      </c>
    </row>
    <row r="10" spans="1:19" s="268" customFormat="1">
      <c r="D10" s="20" t="s">
        <v>3471</v>
      </c>
      <c r="E10" s="20"/>
      <c r="F10" s="20"/>
      <c r="G10" s="20"/>
      <c r="H10" s="20" t="s">
        <v>1630</v>
      </c>
      <c r="I10" s="758"/>
      <c r="J10" s="758"/>
      <c r="K10" s="758"/>
      <c r="L10" s="758"/>
      <c r="M10" s="758"/>
      <c r="N10" s="269"/>
      <c r="O10" s="269"/>
      <c r="P10" s="269"/>
      <c r="Q10" s="269"/>
      <c r="R10" s="269"/>
      <c r="S10" s="270" t="s">
        <v>1</v>
      </c>
    </row>
    <row r="11" spans="1:19" s="406" customFormat="1">
      <c r="D11" s="9" t="s">
        <v>3472</v>
      </c>
      <c r="E11" s="20"/>
      <c r="F11" s="20"/>
      <c r="G11" s="20"/>
      <c r="H11" s="20"/>
      <c r="I11" s="759">
        <f>IFERROR(AVERAGE(I9:I10),0)</f>
        <v>0</v>
      </c>
      <c r="J11" s="759">
        <f t="shared" ref="J11:M11" si="0">IFERROR(AVERAGE(J9:J10),0)</f>
        <v>0</v>
      </c>
      <c r="K11" s="759">
        <f t="shared" si="0"/>
        <v>0</v>
      </c>
      <c r="L11" s="759">
        <f t="shared" si="0"/>
        <v>0</v>
      </c>
      <c r="M11" s="759">
        <f t="shared" si="0"/>
        <v>0</v>
      </c>
      <c r="N11" s="407"/>
      <c r="O11" s="407"/>
      <c r="P11" s="407"/>
      <c r="Q11" s="407"/>
      <c r="R11" s="407"/>
      <c r="S11" s="408"/>
    </row>
    <row r="12" spans="1:19" s="268" customFormat="1">
      <c r="G12" s="260"/>
      <c r="H12" s="260"/>
      <c r="I12" s="262"/>
      <c r="J12" s="262"/>
      <c r="K12" s="262"/>
      <c r="L12" s="262"/>
      <c r="M12" s="262"/>
      <c r="N12" s="269"/>
      <c r="O12" s="269"/>
      <c r="P12" s="269"/>
      <c r="Q12" s="269"/>
      <c r="R12" s="269"/>
      <c r="S12" s="270"/>
    </row>
    <row r="13" spans="1:19" s="27" customFormat="1" ht="18">
      <c r="B13" s="28" t="s">
        <v>3473</v>
      </c>
      <c r="I13" s="744"/>
      <c r="J13" s="744"/>
      <c r="K13" s="744"/>
      <c r="L13" s="744"/>
      <c r="M13" s="744"/>
    </row>
    <row r="14" spans="1:19" s="748" customFormat="1">
      <c r="G14" s="749"/>
      <c r="H14" s="749"/>
      <c r="I14" s="760"/>
      <c r="J14" s="760"/>
      <c r="K14" s="760"/>
      <c r="L14" s="760"/>
      <c r="M14" s="760"/>
      <c r="N14" s="750"/>
      <c r="O14" s="750"/>
      <c r="P14" s="750"/>
      <c r="Q14" s="750"/>
      <c r="R14" s="750"/>
      <c r="S14" s="751"/>
    </row>
    <row r="15" spans="1:19">
      <c r="A15" s="666"/>
      <c r="B15" s="666"/>
      <c r="C15" s="34" t="s">
        <v>1630</v>
      </c>
      <c r="D15" s="34"/>
      <c r="E15" s="34"/>
      <c r="F15" s="34"/>
      <c r="G15" s="33"/>
      <c r="H15" s="33"/>
      <c r="I15" s="747"/>
      <c r="J15" s="747"/>
      <c r="K15" s="747"/>
      <c r="L15" s="747"/>
      <c r="M15" s="747"/>
      <c r="N15" s="33"/>
      <c r="O15" s="33"/>
      <c r="P15" s="33"/>
      <c r="Q15" s="33"/>
      <c r="R15" s="33"/>
      <c r="S15" s="33"/>
    </row>
    <row r="16" spans="1:19" s="748" customFormat="1">
      <c r="D16" s="20" t="s">
        <v>3474</v>
      </c>
      <c r="E16" s="20" t="s">
        <v>3475</v>
      </c>
      <c r="F16" s="20" t="s">
        <v>3476</v>
      </c>
      <c r="G16" s="20"/>
      <c r="H16" s="20" t="s">
        <v>1630</v>
      </c>
      <c r="I16" s="758"/>
      <c r="J16" s="758"/>
      <c r="K16" s="758"/>
      <c r="L16" s="758"/>
      <c r="M16" s="758"/>
      <c r="N16" s="750"/>
      <c r="O16" s="750"/>
      <c r="P16" s="750"/>
      <c r="Q16" s="750"/>
      <c r="R16" s="750"/>
      <c r="S16" s="751"/>
    </row>
    <row r="17" spans="2:13" s="748" customFormat="1">
      <c r="D17" s="20" t="s">
        <v>3477</v>
      </c>
      <c r="E17" s="20" t="s">
        <v>3475</v>
      </c>
      <c r="F17" s="20" t="s">
        <v>3476</v>
      </c>
      <c r="G17" s="20"/>
      <c r="H17" s="20" t="s">
        <v>1630</v>
      </c>
      <c r="I17" s="758"/>
      <c r="J17" s="758"/>
      <c r="K17" s="758"/>
      <c r="L17" s="758"/>
      <c r="M17" s="758"/>
    </row>
    <row r="18" spans="2:13" s="748" customFormat="1">
      <c r="D18" s="20" t="s">
        <v>3478</v>
      </c>
      <c r="E18" s="20" t="s">
        <v>3475</v>
      </c>
      <c r="F18" s="20" t="s">
        <v>3476</v>
      </c>
      <c r="G18" s="20"/>
      <c r="H18" s="20" t="s">
        <v>1630</v>
      </c>
      <c r="I18" s="758"/>
      <c r="J18" s="758"/>
      <c r="K18" s="758"/>
      <c r="L18" s="758"/>
      <c r="M18" s="758"/>
    </row>
    <row r="19" spans="2:13" s="699" customFormat="1">
      <c r="D19" s="9" t="s">
        <v>3479</v>
      </c>
      <c r="E19" s="20"/>
      <c r="F19" s="20"/>
      <c r="G19" s="20"/>
      <c r="H19" s="20"/>
      <c r="I19" s="759">
        <f>SUM(I16:I18)</f>
        <v>0</v>
      </c>
      <c r="J19" s="759">
        <f>SUM(J16:J18)</f>
        <v>0</v>
      </c>
      <c r="K19" s="759">
        <f>SUM(K16:K18)</f>
        <v>0</v>
      </c>
      <c r="L19" s="759">
        <f>SUM(L16:L18)</f>
        <v>0</v>
      </c>
      <c r="M19" s="759">
        <f>SUM(M16:M18)</f>
        <v>0</v>
      </c>
    </row>
    <row r="21" spans="2:13">
      <c r="B21" s="666"/>
      <c r="C21" s="34" t="s">
        <v>1635</v>
      </c>
      <c r="D21" s="34"/>
      <c r="E21" s="34"/>
      <c r="F21" s="34"/>
      <c r="G21" s="33"/>
      <c r="H21" s="33"/>
      <c r="I21" s="747"/>
      <c r="J21" s="747"/>
      <c r="K21" s="747"/>
      <c r="L21" s="747"/>
      <c r="M21" s="747"/>
    </row>
    <row r="22" spans="2:13" s="748" customFormat="1">
      <c r="D22" s="20" t="s">
        <v>3474</v>
      </c>
      <c r="E22" s="20" t="s">
        <v>3475</v>
      </c>
      <c r="F22" s="20" t="s">
        <v>3476</v>
      </c>
      <c r="G22" s="20"/>
      <c r="H22" s="20" t="s">
        <v>1635</v>
      </c>
      <c r="I22" s="728"/>
      <c r="J22" s="728"/>
      <c r="K22" s="728"/>
      <c r="L22" s="758"/>
      <c r="M22" s="758"/>
    </row>
    <row r="23" spans="2:13" s="748" customFormat="1">
      <c r="D23" s="20" t="s">
        <v>3477</v>
      </c>
      <c r="E23" s="20" t="s">
        <v>3475</v>
      </c>
      <c r="F23" s="20" t="s">
        <v>3476</v>
      </c>
      <c r="G23" s="20"/>
      <c r="H23" s="20" t="s">
        <v>1635</v>
      </c>
      <c r="I23" s="728"/>
      <c r="J23" s="728"/>
      <c r="K23" s="728"/>
      <c r="L23" s="758"/>
      <c r="M23" s="758"/>
    </row>
    <row r="24" spans="2:13" s="748" customFormat="1">
      <c r="D24" s="20" t="s">
        <v>3478</v>
      </c>
      <c r="E24" s="20" t="s">
        <v>3475</v>
      </c>
      <c r="F24" s="20" t="s">
        <v>3476</v>
      </c>
      <c r="G24" s="20"/>
      <c r="H24" s="20" t="s">
        <v>1635</v>
      </c>
      <c r="I24" s="728"/>
      <c r="J24" s="728"/>
      <c r="K24" s="728"/>
      <c r="L24" s="758"/>
      <c r="M24" s="758"/>
    </row>
    <row r="25" spans="2:13" s="748" customFormat="1">
      <c r="D25" s="9" t="s">
        <v>3480</v>
      </c>
      <c r="G25" s="749"/>
      <c r="H25" s="749"/>
      <c r="I25" s="759">
        <f>SUM(I22:I24)</f>
        <v>0</v>
      </c>
      <c r="J25" s="759">
        <f>SUM(J22:J24)</f>
        <v>0</v>
      </c>
      <c r="K25" s="759">
        <f>SUM(K22:K24)</f>
        <v>0</v>
      </c>
      <c r="L25" s="759">
        <f>SUM(L22:L24)</f>
        <v>0</v>
      </c>
      <c r="M25" s="759">
        <f>SUM(M22:M24)</f>
        <v>0</v>
      </c>
    </row>
    <row r="26" spans="2:13" s="268" customFormat="1">
      <c r="G26" s="260"/>
      <c r="H26" s="260"/>
      <c r="I26" s="262"/>
      <c r="J26" s="262"/>
      <c r="K26" s="262"/>
      <c r="L26" s="262"/>
      <c r="M26" s="262"/>
    </row>
    <row r="27" spans="2:13" s="27" customFormat="1" ht="18">
      <c r="B27" s="28" t="s">
        <v>3481</v>
      </c>
      <c r="I27" s="744"/>
      <c r="J27" s="744"/>
      <c r="K27" s="744"/>
      <c r="L27" s="744"/>
      <c r="M27" s="744"/>
    </row>
    <row r="28" spans="2:13" s="268" customFormat="1">
      <c r="G28" s="260"/>
      <c r="H28" s="260"/>
      <c r="I28" s="262"/>
      <c r="J28" s="262"/>
      <c r="K28" s="262"/>
      <c r="L28" s="262"/>
      <c r="M28" s="262"/>
    </row>
    <row r="29" spans="2:13">
      <c r="B29" s="290"/>
      <c r="C29" s="34" t="s">
        <v>1630</v>
      </c>
      <c r="D29" s="34"/>
      <c r="E29" s="34"/>
      <c r="F29" s="34"/>
      <c r="G29" s="33"/>
      <c r="H29" s="33"/>
      <c r="I29" s="747"/>
      <c r="J29" s="747"/>
      <c r="K29" s="747"/>
      <c r="L29" s="747"/>
      <c r="M29" s="747"/>
    </row>
    <row r="30" spans="2:13">
      <c r="B30" s="290"/>
      <c r="C30" s="29"/>
      <c r="D30" s="29"/>
      <c r="E30" s="29"/>
      <c r="F30" s="29"/>
    </row>
    <row r="31" spans="2:13" s="268" customFormat="1">
      <c r="D31" s="698" t="s">
        <v>3482</v>
      </c>
      <c r="E31" s="20" t="s">
        <v>3475</v>
      </c>
      <c r="F31" s="20" t="s">
        <v>1694</v>
      </c>
      <c r="G31" s="263"/>
      <c r="H31" s="20" t="s">
        <v>1630</v>
      </c>
      <c r="I31" s="758"/>
      <c r="J31" s="758"/>
      <c r="K31" s="758"/>
      <c r="L31" s="758"/>
      <c r="M31" s="758"/>
    </row>
    <row r="33" spans="4:13" s="268" customFormat="1">
      <c r="D33" s="20" t="s">
        <v>3483</v>
      </c>
      <c r="E33" s="20" t="s">
        <v>3475</v>
      </c>
      <c r="F33" s="20" t="s">
        <v>1694</v>
      </c>
      <c r="G33" s="20" t="s">
        <v>3484</v>
      </c>
      <c r="H33" s="20" t="s">
        <v>1630</v>
      </c>
      <c r="I33" s="758"/>
      <c r="J33" s="1323"/>
      <c r="K33" s="758"/>
      <c r="L33" s="758"/>
      <c r="M33" s="758"/>
    </row>
    <row r="34" spans="4:13" s="268" customFormat="1">
      <c r="D34" s="20" t="s">
        <v>3485</v>
      </c>
      <c r="E34" s="20" t="s">
        <v>3475</v>
      </c>
      <c r="F34" s="20" t="s">
        <v>1694</v>
      </c>
      <c r="G34" s="20" t="s">
        <v>3484</v>
      </c>
      <c r="H34" s="20" t="s">
        <v>1630</v>
      </c>
      <c r="I34" s="758"/>
      <c r="J34" s="1323"/>
      <c r="K34" s="758"/>
      <c r="L34" s="758"/>
      <c r="M34" s="758"/>
    </row>
    <row r="35" spans="4:13" s="268" customFormat="1">
      <c r="D35" s="20" t="s">
        <v>3486</v>
      </c>
      <c r="E35" s="20" t="s">
        <v>3475</v>
      </c>
      <c r="F35" s="20" t="s">
        <v>1694</v>
      </c>
      <c r="G35" s="20" t="s">
        <v>3484</v>
      </c>
      <c r="H35" s="20" t="s">
        <v>1630</v>
      </c>
      <c r="I35" s="758"/>
      <c r="J35" s="1323"/>
      <c r="K35" s="758"/>
      <c r="L35" s="758"/>
      <c r="M35" s="758"/>
    </row>
    <row r="36" spans="4:13" s="268" customFormat="1">
      <c r="D36" s="20" t="s">
        <v>3483</v>
      </c>
      <c r="E36" s="20" t="s">
        <v>3475</v>
      </c>
      <c r="F36" s="20" t="s">
        <v>1694</v>
      </c>
      <c r="G36" s="20" t="s">
        <v>3487</v>
      </c>
      <c r="H36" s="20" t="s">
        <v>1630</v>
      </c>
      <c r="I36" s="758"/>
      <c r="J36" s="758"/>
      <c r="K36" s="758"/>
      <c r="L36" s="758"/>
      <c r="M36" s="758"/>
    </row>
    <row r="37" spans="4:13" s="268" customFormat="1">
      <c r="D37" s="20" t="s">
        <v>3485</v>
      </c>
      <c r="E37" s="20" t="s">
        <v>3475</v>
      </c>
      <c r="F37" s="20" t="s">
        <v>1694</v>
      </c>
      <c r="G37" s="20" t="s">
        <v>3487</v>
      </c>
      <c r="H37" s="20" t="s">
        <v>1630</v>
      </c>
      <c r="I37" s="758"/>
      <c r="J37" s="758"/>
      <c r="K37" s="758"/>
      <c r="L37" s="758"/>
      <c r="M37" s="758"/>
    </row>
    <row r="38" spans="4:13" s="268" customFormat="1">
      <c r="D38" s="20" t="s">
        <v>3486</v>
      </c>
      <c r="E38" s="20" t="s">
        <v>3475</v>
      </c>
      <c r="F38" s="20" t="s">
        <v>1694</v>
      </c>
      <c r="G38" s="20" t="s">
        <v>3487</v>
      </c>
      <c r="H38" s="20" t="s">
        <v>1630</v>
      </c>
      <c r="I38" s="758"/>
      <c r="J38" s="758"/>
      <c r="K38" s="758"/>
      <c r="L38" s="758"/>
      <c r="M38" s="758"/>
    </row>
    <row r="39" spans="4:13" s="268" customFormat="1">
      <c r="D39" s="9" t="s">
        <v>3488</v>
      </c>
      <c r="G39" s="260"/>
      <c r="H39" s="260"/>
      <c r="I39" s="759">
        <f>SUM(I33:I38)</f>
        <v>0</v>
      </c>
      <c r="J39" s="759">
        <f t="shared" ref="J39:M39" si="1">SUM(J33:J38)</f>
        <v>0</v>
      </c>
      <c r="K39" s="759">
        <f t="shared" si="1"/>
        <v>0</v>
      </c>
      <c r="L39" s="759">
        <f t="shared" si="1"/>
        <v>0</v>
      </c>
      <c r="M39" s="759">
        <f t="shared" si="1"/>
        <v>0</v>
      </c>
    </row>
    <row r="40" spans="4:13" s="268" customFormat="1">
      <c r="D40" s="9"/>
      <c r="E40" s="13"/>
      <c r="F40" s="13"/>
      <c r="G40" s="13"/>
      <c r="H40" s="13"/>
      <c r="I40" s="746"/>
      <c r="J40" s="746"/>
      <c r="K40" s="746"/>
      <c r="L40" s="746"/>
      <c r="M40" s="746"/>
    </row>
    <row r="41" spans="4:13" s="406" customFormat="1" ht="14.25" customHeight="1">
      <c r="D41" s="20" t="s">
        <v>3489</v>
      </c>
      <c r="E41" s="20" t="s">
        <v>3475</v>
      </c>
      <c r="F41" s="20" t="s">
        <v>1694</v>
      </c>
      <c r="G41" s="20" t="s">
        <v>3484</v>
      </c>
      <c r="H41" s="20" t="s">
        <v>1630</v>
      </c>
      <c r="I41" s="758"/>
      <c r="J41" s="758"/>
      <c r="K41" s="758"/>
      <c r="L41" s="758"/>
      <c r="M41" s="758"/>
    </row>
    <row r="42" spans="4:13" s="406" customFormat="1">
      <c r="D42" s="20" t="s">
        <v>3490</v>
      </c>
      <c r="E42" s="20" t="s">
        <v>3475</v>
      </c>
      <c r="F42" s="20" t="s">
        <v>1694</v>
      </c>
      <c r="G42" s="20" t="s">
        <v>3484</v>
      </c>
      <c r="H42" s="20" t="s">
        <v>1630</v>
      </c>
      <c r="I42" s="758"/>
      <c r="J42" s="758"/>
      <c r="K42" s="758"/>
      <c r="L42" s="758"/>
      <c r="M42" s="758"/>
    </row>
    <row r="43" spans="4:13" s="406" customFormat="1" ht="13.5" customHeight="1">
      <c r="D43" s="20" t="s">
        <v>3491</v>
      </c>
      <c r="E43" s="20" t="s">
        <v>3475</v>
      </c>
      <c r="F43" s="20" t="s">
        <v>1694</v>
      </c>
      <c r="G43" s="20" t="s">
        <v>3484</v>
      </c>
      <c r="H43" s="20" t="s">
        <v>1630</v>
      </c>
      <c r="I43" s="758"/>
      <c r="J43" s="758"/>
      <c r="K43" s="758"/>
      <c r="L43" s="758"/>
      <c r="M43" s="758"/>
    </row>
    <row r="44" spans="4:13" s="406" customFormat="1" ht="14.25" customHeight="1">
      <c r="D44" s="20" t="s">
        <v>3492</v>
      </c>
      <c r="E44" s="20" t="s">
        <v>3475</v>
      </c>
      <c r="F44" s="20" t="s">
        <v>1694</v>
      </c>
      <c r="G44" s="20" t="s">
        <v>3484</v>
      </c>
      <c r="H44" s="20" t="s">
        <v>1630</v>
      </c>
      <c r="I44" s="758"/>
      <c r="J44" s="758"/>
      <c r="K44" s="758"/>
      <c r="L44" s="758"/>
      <c r="M44" s="758"/>
    </row>
    <row r="45" spans="4:13" s="406" customFormat="1" ht="14.25" customHeight="1">
      <c r="D45" s="20" t="s">
        <v>3489</v>
      </c>
      <c r="E45" s="20" t="s">
        <v>3475</v>
      </c>
      <c r="F45" s="20" t="s">
        <v>1694</v>
      </c>
      <c r="G45" s="20" t="s">
        <v>3487</v>
      </c>
      <c r="H45" s="20" t="s">
        <v>1630</v>
      </c>
      <c r="I45" s="758"/>
      <c r="J45" s="758"/>
      <c r="K45" s="758"/>
      <c r="L45" s="758"/>
      <c r="M45" s="758"/>
    </row>
    <row r="46" spans="4:13" s="406" customFormat="1">
      <c r="D46" s="20" t="s">
        <v>3490</v>
      </c>
      <c r="E46" s="20" t="s">
        <v>3475</v>
      </c>
      <c r="F46" s="20" t="s">
        <v>1694</v>
      </c>
      <c r="G46" s="20" t="s">
        <v>3487</v>
      </c>
      <c r="H46" s="20" t="s">
        <v>1630</v>
      </c>
      <c r="I46" s="758"/>
      <c r="J46" s="758"/>
      <c r="K46" s="758"/>
      <c r="L46" s="758"/>
      <c r="M46" s="758"/>
    </row>
    <row r="47" spans="4:13" s="406" customFormat="1">
      <c r="D47" s="20" t="s">
        <v>3491</v>
      </c>
      <c r="E47" s="20" t="s">
        <v>3475</v>
      </c>
      <c r="F47" s="20" t="s">
        <v>1694</v>
      </c>
      <c r="G47" s="20" t="s">
        <v>3487</v>
      </c>
      <c r="H47" s="20" t="s">
        <v>1630</v>
      </c>
      <c r="I47" s="758"/>
      <c r="J47" s="758"/>
      <c r="K47" s="758"/>
      <c r="L47" s="758"/>
      <c r="M47" s="758"/>
    </row>
    <row r="48" spans="4:13" s="406" customFormat="1">
      <c r="D48" s="20" t="s">
        <v>3492</v>
      </c>
      <c r="E48" s="20" t="s">
        <v>3475</v>
      </c>
      <c r="F48" s="20" t="s">
        <v>1694</v>
      </c>
      <c r="G48" s="20" t="s">
        <v>3487</v>
      </c>
      <c r="H48" s="20" t="s">
        <v>1630</v>
      </c>
      <c r="I48" s="758"/>
      <c r="J48" s="758"/>
      <c r="K48" s="758"/>
      <c r="L48" s="758"/>
      <c r="M48" s="758"/>
    </row>
    <row r="49" spans="3:13" s="268" customFormat="1">
      <c r="D49" s="9" t="s">
        <v>3493</v>
      </c>
      <c r="E49" s="406"/>
      <c r="F49" s="406"/>
      <c r="G49" s="263"/>
      <c r="H49" s="263"/>
      <c r="I49" s="759">
        <f>SUM(I41:I48)</f>
        <v>0</v>
      </c>
      <c r="J49" s="759">
        <f>SUM(J41:J48)</f>
        <v>0</v>
      </c>
      <c r="K49" s="759">
        <f>SUM(K41:K48)</f>
        <v>0</v>
      </c>
      <c r="L49" s="759">
        <f>SUM(L41:L48)</f>
        <v>0</v>
      </c>
      <c r="M49" s="759">
        <f>SUM(M41:M48)</f>
        <v>0</v>
      </c>
    </row>
    <row r="50" spans="3:13" s="268" customFormat="1">
      <c r="D50" s="406"/>
      <c r="E50" s="406"/>
      <c r="F50" s="406"/>
      <c r="G50" s="263"/>
      <c r="H50" s="263"/>
      <c r="I50" s="262"/>
      <c r="J50" s="262"/>
      <c r="K50" s="262"/>
      <c r="L50" s="262"/>
      <c r="M50" s="262"/>
    </row>
    <row r="51" spans="3:13">
      <c r="C51" s="34" t="s">
        <v>1635</v>
      </c>
      <c r="D51" s="34"/>
      <c r="E51" s="34"/>
      <c r="F51" s="34"/>
      <c r="G51" s="33"/>
      <c r="H51" s="33"/>
      <c r="I51" s="747"/>
      <c r="J51" s="747"/>
      <c r="K51" s="747"/>
      <c r="L51" s="747"/>
      <c r="M51" s="747"/>
    </row>
    <row r="52" spans="3:13">
      <c r="C52" s="29"/>
      <c r="D52" s="29"/>
      <c r="E52" s="29"/>
      <c r="F52" s="29"/>
    </row>
    <row r="53" spans="3:13" s="268" customFormat="1">
      <c r="D53" s="698" t="s">
        <v>3482</v>
      </c>
      <c r="E53" s="20" t="s">
        <v>3475</v>
      </c>
      <c r="F53" s="20" t="s">
        <v>1694</v>
      </c>
      <c r="G53" s="263"/>
      <c r="H53" s="20" t="s">
        <v>1635</v>
      </c>
      <c r="I53" s="728"/>
      <c r="J53" s="728"/>
      <c r="K53" s="728"/>
      <c r="L53" s="758"/>
      <c r="M53" s="758"/>
    </row>
    <row r="54" spans="3:13">
      <c r="C54" s="29"/>
      <c r="D54" s="29"/>
      <c r="E54" s="29"/>
      <c r="F54" s="29"/>
      <c r="I54" s="1324"/>
      <c r="J54" s="1324"/>
      <c r="K54" s="1324"/>
    </row>
    <row r="55" spans="3:13" s="268" customFormat="1">
      <c r="D55" s="20" t="s">
        <v>3483</v>
      </c>
      <c r="E55" s="20" t="s">
        <v>3475</v>
      </c>
      <c r="F55" s="20" t="s">
        <v>1694</v>
      </c>
      <c r="G55" s="20" t="s">
        <v>3484</v>
      </c>
      <c r="H55" s="20" t="s">
        <v>3494</v>
      </c>
      <c r="I55" s="728"/>
      <c r="J55" s="728"/>
      <c r="K55" s="728"/>
      <c r="L55" s="758"/>
      <c r="M55" s="758"/>
    </row>
    <row r="56" spans="3:13" s="268" customFormat="1">
      <c r="D56" s="20" t="s">
        <v>3485</v>
      </c>
      <c r="E56" s="20" t="s">
        <v>3475</v>
      </c>
      <c r="F56" s="20" t="s">
        <v>1694</v>
      </c>
      <c r="G56" s="20" t="s">
        <v>3484</v>
      </c>
      <c r="H56" s="20" t="s">
        <v>3494</v>
      </c>
      <c r="I56" s="728"/>
      <c r="J56" s="728"/>
      <c r="K56" s="728"/>
      <c r="L56" s="758"/>
      <c r="M56" s="758"/>
    </row>
    <row r="57" spans="3:13" s="268" customFormat="1">
      <c r="D57" s="20" t="s">
        <v>3486</v>
      </c>
      <c r="E57" s="20" t="s">
        <v>3475</v>
      </c>
      <c r="F57" s="20" t="s">
        <v>1694</v>
      </c>
      <c r="G57" s="20" t="s">
        <v>3484</v>
      </c>
      <c r="H57" s="20" t="s">
        <v>3494</v>
      </c>
      <c r="I57" s="728"/>
      <c r="J57" s="728"/>
      <c r="K57" s="728"/>
      <c r="L57" s="758"/>
      <c r="M57" s="758"/>
    </row>
    <row r="58" spans="3:13" s="268" customFormat="1">
      <c r="D58" s="20" t="s">
        <v>3483</v>
      </c>
      <c r="E58" s="20" t="s">
        <v>3475</v>
      </c>
      <c r="F58" s="20" t="s">
        <v>1694</v>
      </c>
      <c r="G58" s="20" t="s">
        <v>3487</v>
      </c>
      <c r="H58" s="20" t="s">
        <v>3494</v>
      </c>
      <c r="I58" s="728"/>
      <c r="J58" s="728"/>
      <c r="K58" s="728"/>
      <c r="L58" s="758"/>
      <c r="M58" s="758"/>
    </row>
    <row r="59" spans="3:13" s="268" customFormat="1">
      <c r="D59" s="20" t="s">
        <v>3485</v>
      </c>
      <c r="E59" s="20" t="s">
        <v>3475</v>
      </c>
      <c r="F59" s="20" t="s">
        <v>1694</v>
      </c>
      <c r="G59" s="20" t="s">
        <v>3487</v>
      </c>
      <c r="H59" s="20" t="s">
        <v>3494</v>
      </c>
      <c r="I59" s="728"/>
      <c r="J59" s="728"/>
      <c r="K59" s="728"/>
      <c r="L59" s="758"/>
      <c r="M59" s="758"/>
    </row>
    <row r="60" spans="3:13" s="268" customFormat="1">
      <c r="D60" s="20" t="s">
        <v>3486</v>
      </c>
      <c r="E60" s="20" t="s">
        <v>3475</v>
      </c>
      <c r="F60" s="20" t="s">
        <v>1694</v>
      </c>
      <c r="G60" s="20" t="s">
        <v>3487</v>
      </c>
      <c r="H60" s="20" t="s">
        <v>3494</v>
      </c>
      <c r="I60" s="728"/>
      <c r="J60" s="728"/>
      <c r="K60" s="728"/>
      <c r="L60" s="758"/>
      <c r="M60" s="758"/>
    </row>
    <row r="61" spans="3:13" s="268" customFormat="1">
      <c r="D61" s="9" t="s">
        <v>3495</v>
      </c>
      <c r="E61" s="406"/>
      <c r="F61" s="406"/>
      <c r="G61" s="263"/>
      <c r="H61" s="263"/>
      <c r="I61" s="759">
        <f>SUM(I55:I60)</f>
        <v>0</v>
      </c>
      <c r="J61" s="759">
        <f t="shared" ref="J61:M61" si="2">SUM(J55:J60)</f>
        <v>0</v>
      </c>
      <c r="K61" s="759">
        <f t="shared" si="2"/>
        <v>0</v>
      </c>
      <c r="L61" s="759">
        <f t="shared" si="2"/>
        <v>0</v>
      </c>
      <c r="M61" s="759">
        <f t="shared" si="2"/>
        <v>0</v>
      </c>
    </row>
    <row r="62" spans="3:13" s="268" customFormat="1">
      <c r="D62" s="9"/>
      <c r="E62" s="406"/>
      <c r="F62" s="406"/>
      <c r="G62" s="406"/>
      <c r="H62" s="406"/>
      <c r="I62" s="761"/>
      <c r="J62" s="761"/>
      <c r="K62" s="761"/>
      <c r="L62" s="761"/>
      <c r="M62" s="761"/>
    </row>
    <row r="63" spans="3:13" s="406" customFormat="1">
      <c r="D63" s="20" t="s">
        <v>3489</v>
      </c>
      <c r="E63" s="20" t="s">
        <v>3475</v>
      </c>
      <c r="F63" s="20" t="s">
        <v>1694</v>
      </c>
      <c r="G63" s="20" t="s">
        <v>3484</v>
      </c>
      <c r="H63" s="20" t="s">
        <v>3494</v>
      </c>
      <c r="I63" s="728"/>
      <c r="J63" s="728"/>
      <c r="K63" s="728"/>
      <c r="L63" s="758"/>
      <c r="M63" s="758"/>
    </row>
    <row r="64" spans="3:13" s="406" customFormat="1">
      <c r="D64" s="20" t="s">
        <v>3490</v>
      </c>
      <c r="E64" s="20" t="s">
        <v>3475</v>
      </c>
      <c r="F64" s="20" t="s">
        <v>1694</v>
      </c>
      <c r="G64" s="20" t="s">
        <v>3484</v>
      </c>
      <c r="H64" s="20" t="s">
        <v>3494</v>
      </c>
      <c r="I64" s="728"/>
      <c r="J64" s="728"/>
      <c r="K64" s="728"/>
      <c r="L64" s="758"/>
      <c r="M64" s="758"/>
    </row>
    <row r="65" spans="2:13" s="406" customFormat="1">
      <c r="D65" s="20" t="s">
        <v>3491</v>
      </c>
      <c r="E65" s="20" t="s">
        <v>3475</v>
      </c>
      <c r="F65" s="20" t="s">
        <v>1694</v>
      </c>
      <c r="G65" s="20" t="s">
        <v>3484</v>
      </c>
      <c r="H65" s="20" t="s">
        <v>3494</v>
      </c>
      <c r="I65" s="728"/>
      <c r="J65" s="728"/>
      <c r="K65" s="728"/>
      <c r="L65" s="758"/>
      <c r="M65" s="758"/>
    </row>
    <row r="66" spans="2:13" s="406" customFormat="1">
      <c r="D66" s="20" t="s">
        <v>3492</v>
      </c>
      <c r="E66" s="20" t="s">
        <v>3475</v>
      </c>
      <c r="F66" s="20" t="s">
        <v>1694</v>
      </c>
      <c r="G66" s="20" t="s">
        <v>3484</v>
      </c>
      <c r="H66" s="20" t="s">
        <v>3494</v>
      </c>
      <c r="I66" s="728"/>
      <c r="J66" s="728"/>
      <c r="K66" s="728"/>
      <c r="L66" s="758"/>
      <c r="M66" s="758"/>
    </row>
    <row r="67" spans="2:13" s="406" customFormat="1">
      <c r="D67" s="20" t="s">
        <v>3489</v>
      </c>
      <c r="E67" s="20" t="s">
        <v>3475</v>
      </c>
      <c r="F67" s="20" t="s">
        <v>1694</v>
      </c>
      <c r="G67" s="20" t="s">
        <v>3487</v>
      </c>
      <c r="H67" s="20" t="s">
        <v>3494</v>
      </c>
      <c r="I67" s="728"/>
      <c r="J67" s="728"/>
      <c r="K67" s="728"/>
      <c r="L67" s="758"/>
      <c r="M67" s="758"/>
    </row>
    <row r="68" spans="2:13" s="406" customFormat="1">
      <c r="D68" s="20" t="s">
        <v>3490</v>
      </c>
      <c r="E68" s="20" t="s">
        <v>3475</v>
      </c>
      <c r="F68" s="20" t="s">
        <v>1694</v>
      </c>
      <c r="G68" s="20" t="s">
        <v>3487</v>
      </c>
      <c r="H68" s="20" t="s">
        <v>3494</v>
      </c>
      <c r="I68" s="728"/>
      <c r="J68" s="728"/>
      <c r="K68" s="728"/>
      <c r="L68" s="758"/>
      <c r="M68" s="758"/>
    </row>
    <row r="69" spans="2:13" s="406" customFormat="1">
      <c r="D69" s="20" t="s">
        <v>3491</v>
      </c>
      <c r="E69" s="20" t="s">
        <v>3475</v>
      </c>
      <c r="F69" s="20" t="s">
        <v>1694</v>
      </c>
      <c r="G69" s="20" t="s">
        <v>3487</v>
      </c>
      <c r="H69" s="20" t="s">
        <v>3494</v>
      </c>
      <c r="I69" s="728"/>
      <c r="J69" s="728"/>
      <c r="K69" s="728"/>
      <c r="L69" s="758"/>
      <c r="M69" s="758"/>
    </row>
    <row r="70" spans="2:13" s="406" customFormat="1">
      <c r="D70" s="20" t="s">
        <v>3492</v>
      </c>
      <c r="E70" s="20" t="s">
        <v>3475</v>
      </c>
      <c r="F70" s="20" t="s">
        <v>1694</v>
      </c>
      <c r="G70" s="20" t="s">
        <v>3487</v>
      </c>
      <c r="H70" s="20" t="s">
        <v>3494</v>
      </c>
      <c r="I70" s="728"/>
      <c r="J70" s="728"/>
      <c r="K70" s="728"/>
      <c r="L70" s="758"/>
      <c r="M70" s="758"/>
    </row>
    <row r="71" spans="2:13" s="268" customFormat="1">
      <c r="D71" s="9" t="s">
        <v>3496</v>
      </c>
      <c r="E71" s="406"/>
      <c r="F71" s="406"/>
      <c r="G71" s="263"/>
      <c r="H71" s="263"/>
      <c r="I71" s="759">
        <f>SUM(I63:I70)</f>
        <v>0</v>
      </c>
      <c r="J71" s="759">
        <f>SUM(J63:J70)</f>
        <v>0</v>
      </c>
      <c r="K71" s="759">
        <f>SUM(K63:K70)</f>
        <v>0</v>
      </c>
      <c r="L71" s="759">
        <f>SUM(L63:L70)</f>
        <v>0</v>
      </c>
      <c r="M71" s="759">
        <f>SUM(M63:M70)</f>
        <v>0</v>
      </c>
    </row>
    <row r="72" spans="2:13" s="268" customFormat="1">
      <c r="D72" s="406"/>
      <c r="E72" s="406"/>
      <c r="F72" s="406"/>
      <c r="G72" s="263"/>
      <c r="H72" s="263"/>
      <c r="I72" s="262"/>
      <c r="J72" s="262"/>
      <c r="K72" s="262"/>
      <c r="L72" s="262"/>
      <c r="M72" s="262"/>
    </row>
    <row r="73" spans="2:13" s="27" customFormat="1" ht="20">
      <c r="B73" s="437" t="s">
        <v>3475</v>
      </c>
    </row>
    <row r="74" spans="2:13" s="12" customFormat="1" ht="12.5"/>
    <row r="75" spans="2:13" s="27" customFormat="1" ht="18">
      <c r="B75" s="28" t="s">
        <v>3497</v>
      </c>
      <c r="I75" s="744"/>
      <c r="J75" s="744"/>
      <c r="K75" s="744"/>
      <c r="L75" s="744"/>
      <c r="M75" s="744"/>
    </row>
    <row r="76" spans="2:13" s="268" customFormat="1">
      <c r="D76" s="406"/>
      <c r="E76" s="406"/>
      <c r="F76" s="406"/>
      <c r="G76" s="263"/>
      <c r="H76" s="263"/>
      <c r="I76" s="262"/>
      <c r="J76" s="262"/>
      <c r="K76" s="262"/>
      <c r="L76" s="262"/>
      <c r="M76" s="262"/>
    </row>
    <row r="77" spans="2:13" s="268" customFormat="1">
      <c r="D77" s="20" t="s">
        <v>3498</v>
      </c>
      <c r="E77" s="20" t="s">
        <v>3475</v>
      </c>
      <c r="F77" s="20" t="s">
        <v>1694</v>
      </c>
      <c r="G77" s="20" t="s">
        <v>3499</v>
      </c>
      <c r="H77" s="20" t="s">
        <v>3494</v>
      </c>
      <c r="I77" s="758"/>
      <c r="J77" s="758"/>
      <c r="K77" s="758"/>
      <c r="L77" s="758"/>
      <c r="M77" s="758"/>
    </row>
    <row r="78" spans="2:13" s="268" customFormat="1">
      <c r="D78" s="20" t="s">
        <v>3500</v>
      </c>
      <c r="E78" s="20" t="s">
        <v>3475</v>
      </c>
      <c r="F78" s="20" t="s">
        <v>1694</v>
      </c>
      <c r="G78" s="20" t="s">
        <v>3499</v>
      </c>
      <c r="H78" s="20" t="s">
        <v>3494</v>
      </c>
      <c r="I78" s="758"/>
      <c r="J78" s="758"/>
      <c r="K78" s="758"/>
      <c r="L78" s="758"/>
      <c r="M78" s="758"/>
    </row>
    <row r="79" spans="2:13" s="268" customFormat="1">
      <c r="D79" s="20" t="s">
        <v>3501</v>
      </c>
      <c r="E79" s="20" t="s">
        <v>3475</v>
      </c>
      <c r="F79" s="20" t="s">
        <v>1694</v>
      </c>
      <c r="G79" s="20" t="s">
        <v>3499</v>
      </c>
      <c r="H79" s="20" t="s">
        <v>3494</v>
      </c>
      <c r="I79" s="758"/>
      <c r="J79" s="758"/>
      <c r="K79" s="758"/>
      <c r="L79" s="758"/>
      <c r="M79" s="758"/>
    </row>
    <row r="80" spans="2:13" s="268" customFormat="1">
      <c r="D80" s="20" t="s">
        <v>3502</v>
      </c>
      <c r="E80" s="20" t="s">
        <v>3475</v>
      </c>
      <c r="F80" s="20" t="s">
        <v>1694</v>
      </c>
      <c r="G80" s="20" t="s">
        <v>3499</v>
      </c>
      <c r="H80" s="20" t="s">
        <v>3494</v>
      </c>
      <c r="I80" s="758"/>
      <c r="J80" s="758"/>
      <c r="K80" s="758"/>
      <c r="L80" s="758"/>
      <c r="M80" s="758"/>
    </row>
    <row r="82" spans="2:8" s="268" customFormat="1">
      <c r="D82" s="20" t="s">
        <v>3498</v>
      </c>
      <c r="E82" s="20" t="s">
        <v>3475</v>
      </c>
      <c r="F82" s="20" t="s">
        <v>1694</v>
      </c>
      <c r="G82" s="20" t="s">
        <v>3503</v>
      </c>
      <c r="H82" s="20" t="s">
        <v>3494</v>
      </c>
    </row>
    <row r="83" spans="2:8" s="268" customFormat="1">
      <c r="D83" s="20" t="s">
        <v>3500</v>
      </c>
      <c r="E83" s="20" t="s">
        <v>3475</v>
      </c>
      <c r="F83" s="20" t="s">
        <v>1694</v>
      </c>
      <c r="G83" s="20" t="s">
        <v>3503</v>
      </c>
      <c r="H83" s="20" t="s">
        <v>3494</v>
      </c>
    </row>
    <row r="84" spans="2:8" s="268" customFormat="1">
      <c r="D84" s="20" t="s">
        <v>3501</v>
      </c>
      <c r="E84" s="20" t="s">
        <v>3475</v>
      </c>
      <c r="F84" s="20" t="s">
        <v>1694</v>
      </c>
      <c r="G84" s="20" t="s">
        <v>3503</v>
      </c>
      <c r="H84" s="20" t="s">
        <v>3494</v>
      </c>
    </row>
    <row r="85" spans="2:8" s="268" customFormat="1">
      <c r="D85" s="20" t="s">
        <v>3502</v>
      </c>
      <c r="E85" s="20" t="s">
        <v>3475</v>
      </c>
      <c r="F85" s="20" t="s">
        <v>1694</v>
      </c>
      <c r="G85" s="20" t="s">
        <v>3503</v>
      </c>
      <c r="H85" s="20" t="s">
        <v>3494</v>
      </c>
    </row>
    <row r="86" spans="2:8" s="268" customFormat="1">
      <c r="D86" s="406"/>
      <c r="E86" s="406"/>
      <c r="F86" s="406"/>
      <c r="G86" s="263"/>
      <c r="H86" s="20"/>
    </row>
    <row r="87" spans="2:8" s="268" customFormat="1">
      <c r="D87" s="20" t="s">
        <v>3504</v>
      </c>
      <c r="E87" s="20" t="s">
        <v>3475</v>
      </c>
      <c r="F87" s="20" t="s">
        <v>1694</v>
      </c>
      <c r="G87" s="20" t="s">
        <v>3499</v>
      </c>
      <c r="H87" s="20" t="s">
        <v>3494</v>
      </c>
    </row>
    <row r="88" spans="2:8" s="268" customFormat="1">
      <c r="D88" s="20" t="s">
        <v>3505</v>
      </c>
      <c r="E88" s="20" t="s">
        <v>3475</v>
      </c>
      <c r="F88" s="20" t="s">
        <v>1694</v>
      </c>
      <c r="G88" s="20" t="s">
        <v>3499</v>
      </c>
      <c r="H88" s="20" t="s">
        <v>3494</v>
      </c>
    </row>
    <row r="89" spans="2:8" s="268" customFormat="1">
      <c r="D89" s="20" t="s">
        <v>3506</v>
      </c>
      <c r="E89" s="20" t="s">
        <v>3475</v>
      </c>
      <c r="F89" s="20" t="s">
        <v>1694</v>
      </c>
      <c r="G89" s="20" t="s">
        <v>3499</v>
      </c>
      <c r="H89" s="20" t="s">
        <v>3494</v>
      </c>
    </row>
    <row r="90" spans="2:8" s="268" customFormat="1">
      <c r="G90" s="260"/>
      <c r="H90" s="20"/>
    </row>
    <row r="91" spans="2:8" s="268" customFormat="1">
      <c r="D91" s="20" t="s">
        <v>3504</v>
      </c>
      <c r="E91" s="20" t="s">
        <v>3475</v>
      </c>
      <c r="F91" s="20" t="s">
        <v>1694</v>
      </c>
      <c r="G91" s="20" t="s">
        <v>3503</v>
      </c>
      <c r="H91" s="20" t="s">
        <v>3494</v>
      </c>
    </row>
    <row r="92" spans="2:8" s="268" customFormat="1">
      <c r="D92" s="20" t="s">
        <v>3505</v>
      </c>
      <c r="E92" s="20" t="s">
        <v>3475</v>
      </c>
      <c r="F92" s="20" t="s">
        <v>1694</v>
      </c>
      <c r="G92" s="20" t="s">
        <v>3503</v>
      </c>
      <c r="H92" s="20" t="s">
        <v>3494</v>
      </c>
    </row>
    <row r="93" spans="2:8" s="268" customFormat="1">
      <c r="D93" s="20" t="s">
        <v>3506</v>
      </c>
      <c r="E93" s="20" t="s">
        <v>3475</v>
      </c>
      <c r="F93" s="20" t="s">
        <v>1694</v>
      </c>
      <c r="G93" s="20" t="s">
        <v>3503</v>
      </c>
      <c r="H93" s="20" t="s">
        <v>3494</v>
      </c>
    </row>
    <row r="95" spans="2:8" s="27" customFormat="1" ht="18">
      <c r="B95" s="28" t="s">
        <v>1553</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37" id="{F53F429E-13F0-489B-BCD4-EB8EAB5FD205}">
            <xm:f>Cover!$E$15&lt;&gt;I$6</xm:f>
            <x14:dxf>
              <fill>
                <patternFill>
                  <bgColor theme="0" tint="-0.24994659260841701"/>
                </patternFill>
              </fill>
            </x14:dxf>
          </x14:cfRule>
          <x14:cfRule type="expression" priority="38" id="{4E968751-C1ED-474F-8CA4-A47ABA668BBB}">
            <xm:f>Cover!$E$15=I$6</xm:f>
            <x14:dxf>
              <fill>
                <patternFill>
                  <bgColor theme="7" tint="0.59996337778862885"/>
                </patternFill>
              </fill>
            </x14:dxf>
          </x14:cfRule>
          <xm:sqref>I9:M10</xm:sqref>
        </x14:conditionalFormatting>
        <x14:conditionalFormatting xmlns:xm="http://schemas.microsoft.com/office/excel/2006/main">
          <x14:cfRule type="expression" priority="11" id="{D8120CC7-B3C7-4706-BE05-FCACB77CD32A}">
            <xm:f>Cover!$E$15&lt;&gt;I$6</xm:f>
            <x14:dxf>
              <fill>
                <patternFill>
                  <bgColor theme="0" tint="-0.24994659260841701"/>
                </patternFill>
              </fill>
            </x14:dxf>
          </x14:cfRule>
          <x14:cfRule type="expression" priority="12" id="{A7110850-6EFA-4E90-9306-8A443AFEAE85}">
            <xm:f>Cover!$E$15=I$6</xm:f>
            <x14:dxf>
              <fill>
                <patternFill>
                  <bgColor theme="7" tint="0.59996337778862885"/>
                </patternFill>
              </fill>
            </x14:dxf>
          </x14:cfRule>
          <xm:sqref>I16:M18</xm:sqref>
        </x14:conditionalFormatting>
        <x14:conditionalFormatting xmlns:xm="http://schemas.microsoft.com/office/excel/2006/main">
          <x14:cfRule type="expression" priority="9" id="{8994F0B9-2773-4308-9C98-88822B488A8F}">
            <xm:f>Cover!$E$15&lt;&gt;I$6</xm:f>
            <x14:dxf>
              <fill>
                <patternFill>
                  <bgColor theme="0" tint="-0.24994659260841701"/>
                </patternFill>
              </fill>
            </x14:dxf>
          </x14:cfRule>
          <x14:cfRule type="expression" priority="10" id="{2122F9C4-45E1-46F7-BE4E-A099E5A313AE}">
            <xm:f>Cover!$E$15=I$6</xm:f>
            <x14:dxf>
              <fill>
                <patternFill>
                  <bgColor theme="7" tint="0.59996337778862885"/>
                </patternFill>
              </fill>
            </x14:dxf>
          </x14:cfRule>
          <xm:sqref>I22:M24</xm:sqref>
        </x14:conditionalFormatting>
        <x14:conditionalFormatting xmlns:xm="http://schemas.microsoft.com/office/excel/2006/main">
          <x14:cfRule type="expression" priority="31" id="{30C13A83-0FAA-43C2-9D87-C2E4D6BF016A}">
            <xm:f>Cover!$E$15&lt;&gt;I$6</xm:f>
            <x14:dxf>
              <fill>
                <patternFill>
                  <bgColor theme="0" tint="-0.24994659260841701"/>
                </patternFill>
              </fill>
            </x14:dxf>
          </x14:cfRule>
          <x14:cfRule type="expression" priority="32" id="{405A98A0-58C8-4491-85D6-C06AFD638865}">
            <xm:f>Cover!$E$15=I$6</xm:f>
            <x14:dxf>
              <fill>
                <patternFill>
                  <bgColor theme="7" tint="0.59996337778862885"/>
                </patternFill>
              </fill>
            </x14:dxf>
          </x14:cfRule>
          <xm:sqref>I31:M31</xm:sqref>
        </x14:conditionalFormatting>
        <x14:conditionalFormatting xmlns:xm="http://schemas.microsoft.com/office/excel/2006/main">
          <x14:cfRule type="expression" priority="29" id="{478FD792-8FD4-4806-9065-A4A94B12EFB3}">
            <xm:f>Cover!$E$15&lt;&gt;I$6</xm:f>
            <x14:dxf>
              <fill>
                <patternFill>
                  <bgColor theme="0" tint="-0.24994659260841701"/>
                </patternFill>
              </fill>
            </x14:dxf>
          </x14:cfRule>
          <x14:cfRule type="expression" priority="30" id="{E61001A1-C42A-473C-B41F-7ED1D4E70DBC}">
            <xm:f>Cover!$E$15=I$6</xm:f>
            <x14:dxf>
              <fill>
                <patternFill>
                  <bgColor theme="7" tint="0.59996337778862885"/>
                </patternFill>
              </fill>
            </x14:dxf>
          </x14:cfRule>
          <xm:sqref>I33:M38</xm:sqref>
        </x14:conditionalFormatting>
        <x14:conditionalFormatting xmlns:xm="http://schemas.microsoft.com/office/excel/2006/main">
          <x14:cfRule type="expression" priority="7" id="{6A84267A-1A03-4958-93EA-917C322B5973}">
            <xm:f>Cover!$E$15&lt;&gt;I$6</xm:f>
            <x14:dxf>
              <fill>
                <patternFill>
                  <bgColor theme="0" tint="-0.24994659260841701"/>
                </patternFill>
              </fill>
            </x14:dxf>
          </x14:cfRule>
          <x14:cfRule type="expression" priority="8" id="{0F0AEC6D-07E1-44B3-812F-2695E04C6C27}">
            <xm:f>Cover!$E$15=I$6</xm:f>
            <x14:dxf>
              <fill>
                <patternFill>
                  <bgColor theme="7" tint="0.59996337778862885"/>
                </patternFill>
              </fill>
            </x14:dxf>
          </x14:cfRule>
          <xm:sqref>I41:M48</xm:sqref>
        </x14:conditionalFormatting>
        <x14:conditionalFormatting xmlns:xm="http://schemas.microsoft.com/office/excel/2006/main">
          <x14:cfRule type="expression" priority="25" id="{1BE2BECD-8741-4A3F-9A76-02C7317FB2F2}">
            <xm:f>Cover!$E$15&lt;&gt;I$6</xm:f>
            <x14:dxf>
              <fill>
                <patternFill>
                  <bgColor theme="0" tint="-0.24994659260841701"/>
                </patternFill>
              </fill>
            </x14:dxf>
          </x14:cfRule>
          <x14:cfRule type="expression" priority="26" id="{C4465822-638D-460A-98AE-C0CD155D6169}">
            <xm:f>Cover!$E$15=I$6</xm:f>
            <x14:dxf>
              <fill>
                <patternFill>
                  <bgColor theme="7" tint="0.59996337778862885"/>
                </patternFill>
              </fill>
            </x14:dxf>
          </x14:cfRule>
          <xm:sqref>I53:M53</xm:sqref>
        </x14:conditionalFormatting>
        <x14:conditionalFormatting xmlns:xm="http://schemas.microsoft.com/office/excel/2006/main">
          <x14:cfRule type="expression" priority="23" id="{E612404E-C626-481D-970B-FFF21FB2951C}">
            <xm:f>Cover!$E$15&lt;&gt;I$6</xm:f>
            <x14:dxf>
              <fill>
                <patternFill>
                  <bgColor theme="0" tint="-0.24994659260841701"/>
                </patternFill>
              </fill>
            </x14:dxf>
          </x14:cfRule>
          <x14:cfRule type="expression" priority="24" id="{6D8B70AA-6351-4FCB-BD01-767360AD142B}">
            <xm:f>Cover!$E$15=I$6</xm:f>
            <x14:dxf>
              <fill>
                <patternFill>
                  <bgColor theme="7" tint="0.59996337778862885"/>
                </patternFill>
              </fill>
            </x14:dxf>
          </x14:cfRule>
          <xm:sqref>I55:M60</xm:sqref>
        </x14:conditionalFormatting>
        <x14:conditionalFormatting xmlns:xm="http://schemas.microsoft.com/office/excel/2006/main">
          <x14:cfRule type="expression" priority="39" id="{17007602-80B0-46C4-B91C-9BE072273368}">
            <xm:f>Cover!$E$15&lt;&gt;I$6</xm:f>
            <x14:dxf>
              <fill>
                <patternFill>
                  <bgColor theme="0" tint="-0.24994659260841701"/>
                </patternFill>
              </fill>
            </x14:dxf>
          </x14:cfRule>
          <x14:cfRule type="expression" priority="40" id="{7DDAA323-B47B-4B47-8BAF-4EFAE8BAFFEE}">
            <xm:f>Cover!$E$15=I$6</xm:f>
            <x14:dxf>
              <fill>
                <patternFill>
                  <bgColor theme="7" tint="0.59996337778862885"/>
                </patternFill>
              </fill>
            </x14:dxf>
          </x14:cfRule>
          <xm:sqref>I63:M70</xm:sqref>
        </x14:conditionalFormatting>
        <x14:conditionalFormatting xmlns:xm="http://schemas.microsoft.com/office/excel/2006/main">
          <x14:cfRule type="expression" priority="19" id="{8B48E741-A2DD-47C9-ADF6-95C3CB7AF43A}">
            <xm:f>Cover!$E$15&lt;&gt;I$6</xm:f>
            <x14:dxf>
              <fill>
                <patternFill>
                  <bgColor theme="0" tint="-0.24994659260841701"/>
                </patternFill>
              </fill>
            </x14:dxf>
          </x14:cfRule>
          <x14:cfRule type="expression" priority="20" id="{2319822E-80CA-4AB7-A895-8069B31AF8C1}">
            <xm:f>Cover!$E$15=I$6</xm:f>
            <x14:dxf>
              <fill>
                <patternFill>
                  <bgColor theme="7" tint="0.59996337778862885"/>
                </patternFill>
              </fill>
            </x14:dxf>
          </x14:cfRule>
          <xm:sqref>I77:M80</xm:sqref>
        </x14:conditionalFormatting>
        <x14:conditionalFormatting xmlns:xm="http://schemas.microsoft.com/office/excel/2006/main">
          <x14:cfRule type="expression" priority="5" id="{59BCA219-CFA4-4778-9460-24B0E6A7016E}">
            <xm:f>Cover!$E$15&lt;&gt;I$6</xm:f>
            <x14:dxf>
              <fill>
                <patternFill>
                  <bgColor theme="0" tint="-0.24994659260841701"/>
                </patternFill>
              </fill>
            </x14:dxf>
          </x14:cfRule>
          <x14:cfRule type="expression" priority="6" id="{40F954CA-F975-4950-B1ED-29912091A023}">
            <xm:f>Cover!$E$15=I$6</xm:f>
            <x14:dxf>
              <fill>
                <patternFill>
                  <bgColor theme="7" tint="0.59996337778862885"/>
                </patternFill>
              </fill>
            </x14:dxf>
          </x14:cfRule>
          <xm:sqref>I82:M85</xm:sqref>
        </x14:conditionalFormatting>
        <x14:conditionalFormatting xmlns:xm="http://schemas.microsoft.com/office/excel/2006/main">
          <x14:cfRule type="expression" priority="3" id="{F66D2361-9C03-4157-90A8-D39F6FE6BC17}">
            <xm:f>Cover!$E$15&lt;&gt;I$6</xm:f>
            <x14:dxf>
              <fill>
                <patternFill>
                  <bgColor theme="0" tint="-0.24994659260841701"/>
                </patternFill>
              </fill>
            </x14:dxf>
          </x14:cfRule>
          <x14:cfRule type="expression" priority="4" id="{46B4E409-B565-4404-9456-39709D7E6AA6}">
            <xm:f>Cover!$E$15=I$6</xm:f>
            <x14:dxf>
              <fill>
                <patternFill>
                  <bgColor theme="7" tint="0.59996337778862885"/>
                </patternFill>
              </fill>
            </x14:dxf>
          </x14:cfRule>
          <xm:sqref>I87:M89</xm:sqref>
        </x14:conditionalFormatting>
        <x14:conditionalFormatting xmlns:xm="http://schemas.microsoft.com/office/excel/2006/main">
          <x14:cfRule type="expression" priority="1" id="{8E719D6E-DE30-48D3-B7FC-0AA5AB29B79B}">
            <xm:f>Cover!$E$15&lt;&gt;I$6</xm:f>
            <x14:dxf>
              <fill>
                <patternFill>
                  <bgColor theme="0" tint="-0.24994659260841701"/>
                </patternFill>
              </fill>
            </x14:dxf>
          </x14:cfRule>
          <x14:cfRule type="expression" priority="2" id="{470C5FAB-C550-42BB-9FF6-94A1197B72EE}">
            <xm:f>Cover!$E$15=I$6</xm:f>
            <x14:dxf>
              <fill>
                <patternFill>
                  <bgColor theme="7" tint="0.59996337778862885"/>
                </patternFill>
              </fill>
            </x14:dxf>
          </x14:cfRule>
          <xm:sqref>I91:M93</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56C3-4670-4D2D-9E86-C8EC88409451}">
  <sheetPr codeName="Sheet76">
    <tabColor rgb="FF000000"/>
    <pageSetUpPr autoPageBreaks="0"/>
  </sheetPr>
  <dimension ref="A1:AX104"/>
  <sheetViews>
    <sheetView zoomScale="70" zoomScaleNormal="70" workbookViewId="0">
      <pane ySplit="4" topLeftCell="A5" activePane="bottomLeft" state="frozen"/>
      <selection activeCell="G59" sqref="G59"/>
      <selection pane="bottomLeft" activeCell="I12" sqref="I12:I51"/>
    </sheetView>
  </sheetViews>
  <sheetFormatPr defaultColWidth="0" defaultRowHeight="14"/>
  <cols>
    <col min="1" max="1" width="14.453125" style="11" customWidth="1"/>
    <col min="2" max="2" width="1.453125" style="11" customWidth="1"/>
    <col min="3" max="3" width="16.54296875" style="11" bestFit="1" customWidth="1"/>
    <col min="4" max="4" width="19.54296875" style="11" customWidth="1"/>
    <col min="5" max="5" width="40.453125" style="11" customWidth="1"/>
    <col min="6" max="6" width="35.453125" style="11" customWidth="1"/>
    <col min="7" max="8" width="14.453125" style="11" bestFit="1" customWidth="1"/>
    <col min="9" max="10" width="19.54296875" style="11" customWidth="1"/>
    <col min="11" max="11" width="1.453125" style="11" customWidth="1"/>
    <col min="12" max="13" width="1" style="11" customWidth="1"/>
    <col min="14" max="15" width="2" style="11" customWidth="1"/>
    <col min="16" max="33" width="18.453125" style="11" hidden="1" customWidth="1"/>
    <col min="34" max="40" width="14" style="11" hidden="1" customWidth="1"/>
    <col min="41" max="50" width="18.453125" style="11" hidden="1" customWidth="1"/>
    <col min="51" max="16384" width="14" style="11" hidden="1"/>
  </cols>
  <sheetData>
    <row r="1" spans="1:14" s="2" customFormat="1" ht="25">
      <c r="A1" s="62" t="s">
        <v>1365</v>
      </c>
      <c r="B1" s="3"/>
      <c r="E1" s="4"/>
      <c r="F1" s="4"/>
      <c r="G1" s="4"/>
      <c r="H1" s="4"/>
      <c r="I1" s="4"/>
    </row>
    <row r="2" spans="1:14" s="2" customFormat="1" ht="25">
      <c r="A2" s="4" t="str">
        <f>Cover!$E$13</f>
        <v>Master</v>
      </c>
      <c r="B2" s="3"/>
    </row>
    <row r="3" spans="1:14" s="2" customFormat="1" ht="25">
      <c r="A3" s="4">
        <f>Cover!$E$15</f>
        <v>2025</v>
      </c>
      <c r="B3" s="4"/>
    </row>
    <row r="4" spans="1:14" s="5" customFormat="1" ht="25.5" thickBot="1">
      <c r="A4" s="1302" t="s">
        <v>3507</v>
      </c>
      <c r="B4" s="6"/>
    </row>
    <row r="5" spans="1:14" ht="15.5">
      <c r="A5" s="260"/>
      <c r="B5" s="261"/>
      <c r="C5" s="9"/>
      <c r="D5" s="9"/>
      <c r="E5" s="262"/>
      <c r="F5" s="262"/>
      <c r="G5" s="262"/>
      <c r="H5" s="262"/>
      <c r="I5" s="262"/>
      <c r="J5" s="262"/>
      <c r="K5" s="262"/>
      <c r="L5" s="262"/>
      <c r="M5" s="262"/>
    </row>
    <row r="6" spans="1:14" s="27" customFormat="1" ht="18">
      <c r="B6" s="28" t="s">
        <v>3508</v>
      </c>
    </row>
    <row r="7" spans="1:14" s="12" customFormat="1">
      <c r="K7" s="7"/>
      <c r="L7" s="7"/>
      <c r="M7" s="7"/>
      <c r="N7" s="7"/>
    </row>
    <row r="8" spans="1:14" s="61" customFormat="1" ht="15.5">
      <c r="A8" s="264"/>
      <c r="B8" s="265"/>
      <c r="C8" s="36" t="s">
        <v>1624</v>
      </c>
      <c r="D8" s="36" t="s">
        <v>1625</v>
      </c>
      <c r="E8" s="11"/>
      <c r="F8" s="11"/>
      <c r="G8" s="11"/>
      <c r="H8" s="11"/>
      <c r="I8" s="11"/>
      <c r="J8" s="266"/>
      <c r="K8" s="266"/>
      <c r="L8" s="266"/>
      <c r="M8" s="266"/>
      <c r="N8" s="38"/>
    </row>
    <row r="9" spans="1:14" ht="67.5">
      <c r="E9" s="272" t="s">
        <v>3509</v>
      </c>
      <c r="F9" s="272" t="s">
        <v>3510</v>
      </c>
      <c r="G9" s="272" t="s">
        <v>3511</v>
      </c>
      <c r="H9" s="272" t="s">
        <v>3512</v>
      </c>
      <c r="I9" s="272" t="s">
        <v>3513</v>
      </c>
      <c r="J9" s="272" t="s">
        <v>3514</v>
      </c>
    </row>
    <row r="10" spans="1:14" s="27" customFormat="1" ht="18">
      <c r="B10" s="28" t="s">
        <v>3515</v>
      </c>
    </row>
    <row r="12" spans="1:14" ht="15.5">
      <c r="A12" s="260"/>
      <c r="B12" s="261"/>
      <c r="C12" s="20" t="s">
        <v>1699</v>
      </c>
      <c r="D12" s="20" t="s">
        <v>3475</v>
      </c>
      <c r="E12" s="267"/>
      <c r="F12" s="267"/>
      <c r="G12" s="1264"/>
      <c r="H12" s="267"/>
      <c r="I12" s="267"/>
      <c r="J12" s="267"/>
      <c r="N12" s="260" t="s">
        <v>1</v>
      </c>
    </row>
    <row r="13" spans="1:14" ht="15.5">
      <c r="A13" s="260"/>
      <c r="B13" s="261"/>
      <c r="C13" s="20" t="s">
        <v>1699</v>
      </c>
      <c r="D13" s="20" t="s">
        <v>3475</v>
      </c>
      <c r="E13" s="267"/>
      <c r="F13" s="267"/>
      <c r="G13" s="1264"/>
      <c r="H13" s="267"/>
      <c r="I13" s="267"/>
      <c r="J13" s="267"/>
      <c r="N13" s="260" t="s">
        <v>1</v>
      </c>
    </row>
    <row r="14" spans="1:14" s="268" customFormat="1">
      <c r="C14" s="20" t="s">
        <v>1699</v>
      </c>
      <c r="D14" s="20" t="s">
        <v>3475</v>
      </c>
      <c r="E14" s="267"/>
      <c r="F14" s="267"/>
      <c r="G14" s="1264"/>
      <c r="H14" s="267"/>
      <c r="I14" s="267"/>
      <c r="J14" s="267"/>
      <c r="K14" s="11"/>
      <c r="L14" s="11"/>
      <c r="M14" s="11"/>
      <c r="N14" s="270"/>
    </row>
    <row r="15" spans="1:14" s="268" customFormat="1">
      <c r="C15" s="20" t="s">
        <v>1699</v>
      </c>
      <c r="D15" s="20" t="s">
        <v>3475</v>
      </c>
      <c r="E15" s="267"/>
      <c r="F15" s="267"/>
      <c r="G15" s="267"/>
      <c r="H15" s="267"/>
      <c r="I15" s="267"/>
      <c r="J15" s="267"/>
      <c r="K15" s="269"/>
      <c r="L15" s="269"/>
      <c r="M15" s="269"/>
      <c r="N15" s="270"/>
    </row>
    <row r="16" spans="1:14" s="268" customFormat="1">
      <c r="C16" s="20" t="s">
        <v>1699</v>
      </c>
      <c r="D16" s="20" t="s">
        <v>3475</v>
      </c>
      <c r="E16" s="267"/>
      <c r="F16" s="267"/>
      <c r="G16" s="267"/>
      <c r="H16" s="267"/>
      <c r="I16" s="267"/>
      <c r="J16" s="267"/>
      <c r="K16" s="269"/>
      <c r="L16" s="269"/>
      <c r="M16" s="269"/>
      <c r="N16" s="270"/>
    </row>
    <row r="17" spans="3:4" s="268" customFormat="1">
      <c r="C17" s="20" t="s">
        <v>1699</v>
      </c>
      <c r="D17" s="20" t="s">
        <v>3475</v>
      </c>
    </row>
    <row r="18" spans="3:4" s="268" customFormat="1">
      <c r="C18" s="20" t="s">
        <v>1699</v>
      </c>
      <c r="D18" s="20" t="s">
        <v>3475</v>
      </c>
    </row>
    <row r="19" spans="3:4" s="268" customFormat="1">
      <c r="C19" s="20" t="s">
        <v>1699</v>
      </c>
      <c r="D19" s="20" t="s">
        <v>3475</v>
      </c>
    </row>
    <row r="20" spans="3:4" s="268" customFormat="1">
      <c r="C20" s="20" t="s">
        <v>1699</v>
      </c>
      <c r="D20" s="20" t="s">
        <v>3475</v>
      </c>
    </row>
    <row r="21" spans="3:4" s="268" customFormat="1">
      <c r="C21" s="20" t="s">
        <v>1699</v>
      </c>
      <c r="D21" s="20" t="s">
        <v>3475</v>
      </c>
    </row>
    <row r="22" spans="3:4" s="268" customFormat="1">
      <c r="C22" s="20" t="s">
        <v>1699</v>
      </c>
      <c r="D22" s="20" t="s">
        <v>3475</v>
      </c>
    </row>
    <row r="23" spans="3:4" s="268" customFormat="1">
      <c r="C23" s="20" t="s">
        <v>1699</v>
      </c>
      <c r="D23" s="20" t="s">
        <v>3475</v>
      </c>
    </row>
    <row r="24" spans="3:4" s="268" customFormat="1">
      <c r="C24" s="20" t="s">
        <v>1699</v>
      </c>
      <c r="D24" s="20" t="s">
        <v>3475</v>
      </c>
    </row>
    <row r="25" spans="3:4" s="268" customFormat="1">
      <c r="C25" s="20" t="s">
        <v>1699</v>
      </c>
      <c r="D25" s="20" t="s">
        <v>3475</v>
      </c>
    </row>
    <row r="26" spans="3:4" s="268" customFormat="1">
      <c r="C26" s="20" t="s">
        <v>1699</v>
      </c>
      <c r="D26" s="20" t="s">
        <v>3475</v>
      </c>
    </row>
    <row r="27" spans="3:4" s="268" customFormat="1">
      <c r="C27" s="20" t="s">
        <v>1699</v>
      </c>
      <c r="D27" s="20" t="s">
        <v>3475</v>
      </c>
    </row>
    <row r="28" spans="3:4" s="268" customFormat="1">
      <c r="C28" s="20" t="s">
        <v>1699</v>
      </c>
      <c r="D28" s="20" t="s">
        <v>3475</v>
      </c>
    </row>
    <row r="29" spans="3:4" s="268" customFormat="1">
      <c r="C29" s="20" t="s">
        <v>1699</v>
      </c>
      <c r="D29" s="20" t="s">
        <v>3475</v>
      </c>
    </row>
    <row r="30" spans="3:4" s="268" customFormat="1">
      <c r="C30" s="20" t="s">
        <v>1699</v>
      </c>
      <c r="D30" s="20" t="s">
        <v>3475</v>
      </c>
    </row>
    <row r="31" spans="3:4" s="268" customFormat="1">
      <c r="C31" s="20" t="s">
        <v>1699</v>
      </c>
      <c r="D31" s="20" t="s">
        <v>3475</v>
      </c>
    </row>
    <row r="32" spans="3:4" s="268" customFormat="1">
      <c r="C32" s="20" t="s">
        <v>1699</v>
      </c>
      <c r="D32" s="20" t="s">
        <v>3475</v>
      </c>
    </row>
    <row r="33" spans="3:4" s="268" customFormat="1">
      <c r="C33" s="20" t="s">
        <v>1699</v>
      </c>
      <c r="D33" s="20" t="s">
        <v>3475</v>
      </c>
    </row>
    <row r="34" spans="3:4" s="268" customFormat="1">
      <c r="C34" s="20" t="s">
        <v>1699</v>
      </c>
      <c r="D34" s="20" t="s">
        <v>3475</v>
      </c>
    </row>
    <row r="35" spans="3:4" s="268" customFormat="1">
      <c r="C35" s="20" t="s">
        <v>1699</v>
      </c>
      <c r="D35" s="20" t="s">
        <v>3475</v>
      </c>
    </row>
    <row r="36" spans="3:4" s="268" customFormat="1">
      <c r="C36" s="20" t="s">
        <v>1699</v>
      </c>
      <c r="D36" s="20" t="s">
        <v>3475</v>
      </c>
    </row>
    <row r="37" spans="3:4" s="268" customFormat="1">
      <c r="C37" s="20" t="s">
        <v>1699</v>
      </c>
      <c r="D37" s="20" t="s">
        <v>3475</v>
      </c>
    </row>
    <row r="38" spans="3:4" s="268" customFormat="1">
      <c r="C38" s="20" t="s">
        <v>1699</v>
      </c>
      <c r="D38" s="20" t="s">
        <v>3475</v>
      </c>
    </row>
    <row r="39" spans="3:4" s="268" customFormat="1">
      <c r="C39" s="20" t="s">
        <v>1699</v>
      </c>
      <c r="D39" s="20" t="s">
        <v>3475</v>
      </c>
    </row>
    <row r="40" spans="3:4" s="268" customFormat="1">
      <c r="C40" s="20" t="s">
        <v>1699</v>
      </c>
      <c r="D40" s="20" t="s">
        <v>3475</v>
      </c>
    </row>
    <row r="41" spans="3:4" s="268" customFormat="1">
      <c r="C41" s="20" t="s">
        <v>1699</v>
      </c>
      <c r="D41" s="20" t="s">
        <v>3475</v>
      </c>
    </row>
    <row r="42" spans="3:4" s="268" customFormat="1">
      <c r="C42" s="20" t="s">
        <v>1699</v>
      </c>
      <c r="D42" s="20" t="s">
        <v>3475</v>
      </c>
    </row>
    <row r="43" spans="3:4" s="268" customFormat="1" ht="13.5" customHeight="1">
      <c r="C43" s="20" t="s">
        <v>1699</v>
      </c>
      <c r="D43" s="20" t="s">
        <v>3475</v>
      </c>
    </row>
    <row r="44" spans="3:4" s="268" customFormat="1">
      <c r="C44" s="20" t="s">
        <v>1699</v>
      </c>
      <c r="D44" s="20" t="s">
        <v>3475</v>
      </c>
    </row>
    <row r="45" spans="3:4" s="268" customFormat="1">
      <c r="C45" s="20" t="s">
        <v>1699</v>
      </c>
      <c r="D45" s="20" t="s">
        <v>3475</v>
      </c>
    </row>
    <row r="46" spans="3:4" s="268" customFormat="1">
      <c r="C46" s="20" t="s">
        <v>1699</v>
      </c>
      <c r="D46" s="20" t="s">
        <v>3475</v>
      </c>
    </row>
    <row r="47" spans="3:4" s="268" customFormat="1">
      <c r="C47" s="20" t="s">
        <v>1699</v>
      </c>
      <c r="D47" s="20" t="s">
        <v>3475</v>
      </c>
    </row>
    <row r="48" spans="3:4" s="268" customFormat="1">
      <c r="C48" s="20" t="s">
        <v>1699</v>
      </c>
      <c r="D48" s="20" t="s">
        <v>3475</v>
      </c>
    </row>
    <row r="49" spans="3:4" s="268" customFormat="1">
      <c r="C49" s="20" t="s">
        <v>1699</v>
      </c>
      <c r="D49" s="20" t="s">
        <v>3475</v>
      </c>
    </row>
    <row r="50" spans="3:4" s="268" customFormat="1">
      <c r="C50" s="20" t="s">
        <v>1699</v>
      </c>
      <c r="D50" s="20" t="s">
        <v>3475</v>
      </c>
    </row>
    <row r="51" spans="3:4" s="268" customFormat="1">
      <c r="C51" s="20" t="s">
        <v>1699</v>
      </c>
      <c r="D51" s="20" t="s">
        <v>3475</v>
      </c>
    </row>
    <row r="100" spans="5:6">
      <c r="E100" s="20" t="s">
        <v>3476</v>
      </c>
      <c r="F100" s="20" t="s">
        <v>3516</v>
      </c>
    </row>
    <row r="101" spans="5:6">
      <c r="E101" s="11" t="s">
        <v>1694</v>
      </c>
      <c r="F101" s="20" t="s">
        <v>3517</v>
      </c>
    </row>
    <row r="102" spans="5:6">
      <c r="F102" s="20" t="s">
        <v>3518</v>
      </c>
    </row>
    <row r="103" spans="5:6">
      <c r="F103" s="11" t="s">
        <v>3519</v>
      </c>
    </row>
    <row r="104" spans="5:6">
      <c r="F104" s="11" t="s">
        <v>3520</v>
      </c>
    </row>
  </sheetData>
  <dataValidations count="2">
    <dataValidation type="list" allowBlank="1" showInputMessage="1" showErrorMessage="1" sqref="E12:E51" xr:uid="{D0B7CEA5-7EB4-4AC2-B2B3-DEECB5035DF7}">
      <formula1>"Planned, Unplanned "</formula1>
    </dataValidation>
    <dataValidation type="list" allowBlank="1" showInputMessage="1" showErrorMessage="1" sqref="F12:F51" xr:uid="{291385E8-F86A-4450-B1D2-DD5E2FC81796}">
      <formula1>$F$100:$F$104</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A291-5B17-4DDF-A1B4-980711C56C91}">
  <sheetPr codeName="Sheet77">
    <tabColor rgb="FF000000"/>
    <pageSetUpPr autoPageBreaks="0"/>
  </sheetPr>
  <dimension ref="A1:AY76"/>
  <sheetViews>
    <sheetView zoomScale="55" zoomScaleNormal="55" workbookViewId="0">
      <pane ySplit="8" topLeftCell="A61" activePane="bottomLeft" state="frozen"/>
      <selection activeCell="G59" sqref="G59"/>
      <selection pane="bottomLeft" activeCell="M66" sqref="M66"/>
    </sheetView>
  </sheetViews>
  <sheetFormatPr defaultColWidth="0" defaultRowHeight="14"/>
  <cols>
    <col min="1" max="1" width="14.453125" style="11" customWidth="1"/>
    <col min="2" max="3" width="1.453125" style="11" customWidth="1"/>
    <col min="4" max="4" width="26.453125" style="11" bestFit="1" customWidth="1"/>
    <col min="5" max="5" width="20.54296875" style="11" bestFit="1" customWidth="1"/>
    <col min="6" max="6" width="16.453125" style="11" customWidth="1"/>
    <col min="7" max="7" width="12" style="11" bestFit="1" customWidth="1"/>
    <col min="8" max="8" width="18.453125" style="11" bestFit="1" customWidth="1"/>
    <col min="9" max="9" width="26.453125" style="11" bestFit="1" customWidth="1"/>
    <col min="10" max="10" width="18" style="11" customWidth="1"/>
    <col min="11" max="11" width="26.453125" style="11" customWidth="1"/>
    <col min="12" max="12" width="21.453125" style="743" bestFit="1" customWidth="1"/>
    <col min="13" max="13" width="23.1796875" style="11" customWidth="1"/>
    <col min="14" max="14" width="16.81640625" style="11" customWidth="1"/>
    <col min="15" max="16" width="1" style="11" customWidth="1"/>
    <col min="17" max="18" width="2.453125" style="11" customWidth="1"/>
    <col min="19" max="36" width="19.453125" style="11" hidden="1" customWidth="1"/>
    <col min="37" max="43" width="14.453125" style="11" hidden="1" customWidth="1"/>
    <col min="44" max="51" width="19.453125" style="11" hidden="1" customWidth="1"/>
    <col min="52" max="16384" width="14.453125" style="11" hidden="1"/>
  </cols>
  <sheetData>
    <row r="1" spans="1:17" s="2" customFormat="1" ht="25">
      <c r="A1" s="62" t="s">
        <v>1365</v>
      </c>
      <c r="B1" s="3"/>
      <c r="F1" s="4"/>
      <c r="G1" s="4"/>
      <c r="H1" s="4"/>
      <c r="I1" s="4"/>
      <c r="J1" s="4"/>
      <c r="K1" s="4"/>
      <c r="L1" s="755"/>
    </row>
    <row r="2" spans="1:17" s="2" customFormat="1" ht="25">
      <c r="A2" s="4" t="str">
        <f>Cover!$E$13</f>
        <v>Master</v>
      </c>
      <c r="B2" s="3"/>
      <c r="L2" s="756"/>
    </row>
    <row r="3" spans="1:17" s="2" customFormat="1" ht="25">
      <c r="A3" s="4">
        <f>Cover!$E$15</f>
        <v>2025</v>
      </c>
      <c r="B3" s="4"/>
      <c r="C3" s="4"/>
      <c r="L3" s="756"/>
    </row>
    <row r="4" spans="1:17" s="5" customFormat="1" ht="25.5" thickBot="1">
      <c r="A4" s="1302" t="s">
        <v>3521</v>
      </c>
      <c r="B4" s="6"/>
      <c r="L4" s="757"/>
    </row>
    <row r="5" spans="1:17" ht="15.5">
      <c r="A5" s="7"/>
      <c r="B5" s="8"/>
      <c r="C5" s="8"/>
      <c r="D5" s="9"/>
      <c r="E5" s="9"/>
      <c r="F5" s="10"/>
      <c r="G5" s="10"/>
      <c r="H5" s="10"/>
      <c r="I5" s="10"/>
      <c r="J5" s="10"/>
      <c r="K5" s="10"/>
      <c r="L5" s="10"/>
      <c r="M5" s="10"/>
      <c r="N5" s="10"/>
      <c r="O5" s="10"/>
      <c r="P5" s="10"/>
    </row>
    <row r="6" spans="1:17" s="27" customFormat="1" ht="23">
      <c r="B6" s="800" t="s">
        <v>3522</v>
      </c>
      <c r="L6" s="744"/>
    </row>
    <row r="7" spans="1:17" s="12" customFormat="1">
      <c r="L7" s="10"/>
      <c r="M7" s="7"/>
      <c r="N7" s="7"/>
      <c r="O7" s="7"/>
      <c r="P7" s="7"/>
      <c r="Q7" s="22"/>
    </row>
    <row r="8" spans="1:17" s="61" customFormat="1" ht="58.5" customHeight="1">
      <c r="A8" s="21"/>
      <c r="B8" s="57"/>
      <c r="C8" s="57"/>
      <c r="D8" s="36" t="s">
        <v>1624</v>
      </c>
      <c r="E8" s="36" t="s">
        <v>1625</v>
      </c>
      <c r="F8" s="298" t="s">
        <v>3019</v>
      </c>
      <c r="G8" s="298" t="s">
        <v>3523</v>
      </c>
      <c r="H8" s="298" t="s">
        <v>3524</v>
      </c>
      <c r="I8" s="298" t="s">
        <v>300</v>
      </c>
      <c r="J8" s="298" t="s">
        <v>3525</v>
      </c>
      <c r="K8" s="298" t="s">
        <v>3526</v>
      </c>
      <c r="L8" s="875" t="s">
        <v>301</v>
      </c>
      <c r="M8" s="1346" t="s">
        <v>4337</v>
      </c>
      <c r="N8" s="298" t="s">
        <v>3527</v>
      </c>
      <c r="O8" s="37"/>
      <c r="P8" s="37"/>
      <c r="Q8" s="38"/>
    </row>
    <row r="10" spans="1:17" s="27" customFormat="1" ht="18">
      <c r="B10" s="28" t="s">
        <v>3528</v>
      </c>
      <c r="L10" s="744"/>
    </row>
    <row r="12" spans="1:17" ht="14.25" customHeight="1">
      <c r="A12" s="7"/>
      <c r="B12" s="8"/>
      <c r="C12" s="8"/>
      <c r="D12" s="20" t="s">
        <v>299</v>
      </c>
      <c r="E12" s="20" t="s">
        <v>105</v>
      </c>
      <c r="F12" s="88"/>
      <c r="G12" s="88"/>
      <c r="H12" s="88"/>
      <c r="I12" s="88"/>
      <c r="J12" s="88"/>
      <c r="K12" s="88"/>
      <c r="L12" s="884"/>
      <c r="M12" s="88"/>
      <c r="N12" s="88"/>
      <c r="O12" s="21"/>
      <c r="P12" s="21"/>
      <c r="Q12" s="7" t="s">
        <v>1</v>
      </c>
    </row>
    <row r="13" spans="1:17" ht="14.25" customHeight="1">
      <c r="A13" s="7"/>
      <c r="B13" s="8"/>
      <c r="C13" s="8"/>
      <c r="D13" s="20" t="s">
        <v>299</v>
      </c>
      <c r="E13" s="20" t="s">
        <v>105</v>
      </c>
      <c r="F13" s="88"/>
      <c r="G13" s="88"/>
      <c r="H13" s="88"/>
      <c r="I13" s="88"/>
      <c r="J13" s="88"/>
      <c r="K13" s="88"/>
      <c r="L13" s="884"/>
      <c r="M13" s="88"/>
      <c r="N13" s="88"/>
      <c r="O13" s="21"/>
      <c r="P13" s="21"/>
      <c r="Q13" s="7" t="s">
        <v>1</v>
      </c>
    </row>
    <row r="14" spans="1:17" ht="14.25" customHeight="1">
      <c r="A14" s="7"/>
      <c r="B14" s="8"/>
      <c r="C14" s="8"/>
      <c r="D14" s="20" t="s">
        <v>299</v>
      </c>
      <c r="E14" s="20" t="s">
        <v>105</v>
      </c>
      <c r="F14" s="88"/>
      <c r="G14" s="88"/>
      <c r="H14" s="88"/>
      <c r="I14" s="88"/>
      <c r="J14" s="88"/>
      <c r="K14" s="88"/>
      <c r="L14" s="884"/>
      <c r="M14" s="88"/>
      <c r="N14" s="88"/>
      <c r="O14" s="21"/>
      <c r="P14" s="21"/>
      <c r="Q14" s="7" t="s">
        <v>1</v>
      </c>
    </row>
    <row r="15" spans="1:17" ht="14.25" customHeight="1">
      <c r="A15" s="7"/>
      <c r="B15" s="8"/>
      <c r="C15" s="8"/>
      <c r="D15" s="20" t="s">
        <v>299</v>
      </c>
      <c r="E15" s="20" t="s">
        <v>105</v>
      </c>
      <c r="F15" s="88"/>
      <c r="G15" s="88"/>
      <c r="H15" s="88"/>
      <c r="I15" s="88"/>
      <c r="J15" s="88"/>
      <c r="K15" s="88"/>
      <c r="L15" s="884"/>
      <c r="M15" s="88"/>
      <c r="N15" s="88"/>
      <c r="O15" s="21"/>
      <c r="P15" s="21"/>
      <c r="Q15" s="7" t="s">
        <v>1</v>
      </c>
    </row>
    <row r="16" spans="1:17" s="12" customFormat="1" ht="14.25" customHeight="1">
      <c r="B16" s="13"/>
      <c r="C16" s="13"/>
      <c r="D16" s="15" t="s">
        <v>299</v>
      </c>
      <c r="E16" s="15" t="s">
        <v>105</v>
      </c>
      <c r="F16" s="88"/>
      <c r="G16" s="88"/>
      <c r="H16" s="88"/>
      <c r="I16" s="88"/>
      <c r="J16" s="88"/>
      <c r="K16" s="88"/>
      <c r="L16" s="884"/>
      <c r="M16" s="88"/>
      <c r="N16" s="88"/>
      <c r="O16" s="13"/>
      <c r="P16" s="13"/>
      <c r="Q16" s="13" t="s">
        <v>1</v>
      </c>
    </row>
    <row r="17" spans="4:17" s="12" customFormat="1" ht="14.25" customHeight="1">
      <c r="D17" s="15" t="s">
        <v>299</v>
      </c>
      <c r="E17" s="15" t="s">
        <v>105</v>
      </c>
      <c r="F17" s="88"/>
      <c r="G17" s="88"/>
      <c r="H17" s="88"/>
      <c r="I17" s="88"/>
      <c r="J17" s="88"/>
      <c r="K17" s="88"/>
      <c r="L17" s="884"/>
      <c r="M17" s="88"/>
      <c r="N17" s="88"/>
      <c r="O17" s="23"/>
      <c r="P17" s="23"/>
      <c r="Q17" s="14" t="s">
        <v>1</v>
      </c>
    </row>
    <row r="18" spans="4:17" s="12" customFormat="1" ht="14.25" customHeight="1">
      <c r="D18" s="15" t="s">
        <v>299</v>
      </c>
      <c r="E18" s="15" t="s">
        <v>105</v>
      </c>
      <c r="F18" s="88"/>
      <c r="G18" s="88"/>
      <c r="H18" s="88"/>
      <c r="I18" s="88"/>
      <c r="J18" s="88"/>
      <c r="K18" s="88"/>
      <c r="L18" s="884"/>
      <c r="M18" s="88"/>
      <c r="N18" s="88"/>
      <c r="O18" s="23"/>
      <c r="P18" s="23"/>
      <c r="Q18" s="14" t="s">
        <v>1</v>
      </c>
    </row>
    <row r="19" spans="4:17" s="12" customFormat="1" ht="14.25" customHeight="1">
      <c r="D19" s="15" t="s">
        <v>299</v>
      </c>
      <c r="E19" s="15" t="s">
        <v>105</v>
      </c>
      <c r="F19" s="88"/>
      <c r="G19" s="88"/>
      <c r="H19" s="88"/>
      <c r="I19" s="88"/>
      <c r="J19" s="88"/>
      <c r="K19" s="88"/>
      <c r="L19" s="884"/>
      <c r="M19" s="88"/>
      <c r="N19" s="88"/>
      <c r="O19" s="23"/>
      <c r="P19" s="23"/>
      <c r="Q19" s="14" t="s">
        <v>1</v>
      </c>
    </row>
    <row r="20" spans="4:17" ht="14.25" customHeight="1">
      <c r="D20" s="20" t="s">
        <v>299</v>
      </c>
      <c r="E20" s="20" t="s">
        <v>105</v>
      </c>
      <c r="F20" s="88"/>
      <c r="G20" s="88"/>
      <c r="H20" s="88"/>
      <c r="I20" s="88"/>
      <c r="J20" s="88"/>
      <c r="K20" s="88"/>
      <c r="L20" s="884"/>
      <c r="M20" s="88"/>
      <c r="N20" s="88"/>
      <c r="O20" s="21"/>
      <c r="P20" s="21"/>
      <c r="Q20" s="7" t="s">
        <v>1</v>
      </c>
    </row>
    <row r="21" spans="4:17" ht="14.25" customHeight="1">
      <c r="D21" s="20" t="s">
        <v>299</v>
      </c>
      <c r="E21" s="20" t="s">
        <v>105</v>
      </c>
      <c r="F21" s="88"/>
      <c r="G21" s="88"/>
      <c r="H21" s="88"/>
      <c r="I21" s="88"/>
      <c r="J21" s="88"/>
      <c r="K21" s="88"/>
      <c r="L21" s="884"/>
      <c r="M21" s="88"/>
      <c r="N21" s="88"/>
      <c r="O21" s="21"/>
      <c r="P21" s="21"/>
      <c r="Q21" s="7" t="s">
        <v>1</v>
      </c>
    </row>
    <row r="22" spans="4:17" ht="14.25" customHeight="1">
      <c r="D22" s="20" t="s">
        <v>299</v>
      </c>
      <c r="E22" s="20" t="s">
        <v>105</v>
      </c>
      <c r="F22" s="88"/>
      <c r="G22" s="88"/>
      <c r="H22" s="88"/>
      <c r="I22" s="88"/>
      <c r="J22" s="88"/>
      <c r="K22" s="88"/>
      <c r="L22" s="884"/>
      <c r="M22" s="88"/>
      <c r="N22" s="88"/>
      <c r="O22" s="21"/>
      <c r="P22" s="21"/>
      <c r="Q22" s="7" t="s">
        <v>1</v>
      </c>
    </row>
    <row r="23" spans="4:17" ht="14.25" customHeight="1">
      <c r="D23" s="20" t="s">
        <v>299</v>
      </c>
      <c r="E23" s="20" t="s">
        <v>105</v>
      </c>
      <c r="F23" s="88"/>
      <c r="G23" s="88"/>
      <c r="H23" s="88"/>
      <c r="I23" s="88"/>
      <c r="J23" s="88"/>
      <c r="K23" s="88"/>
      <c r="L23" s="884"/>
      <c r="M23" s="88"/>
      <c r="N23" s="88"/>
      <c r="O23" s="21"/>
      <c r="P23" s="21"/>
      <c r="Q23" s="7" t="s">
        <v>1</v>
      </c>
    </row>
    <row r="24" spans="4:17" s="12" customFormat="1" ht="14.25" customHeight="1">
      <c r="D24" s="15" t="s">
        <v>299</v>
      </c>
      <c r="E24" s="15" t="s">
        <v>105</v>
      </c>
      <c r="F24" s="88"/>
      <c r="G24" s="88"/>
      <c r="H24" s="88"/>
      <c r="I24" s="88"/>
      <c r="J24" s="88"/>
      <c r="K24" s="88"/>
      <c r="L24" s="884"/>
      <c r="M24" s="88"/>
      <c r="N24" s="88"/>
      <c r="O24" s="13"/>
      <c r="P24" s="13"/>
      <c r="Q24" s="13" t="s">
        <v>1</v>
      </c>
    </row>
    <row r="25" spans="4:17" s="12" customFormat="1" ht="14.25" customHeight="1">
      <c r="D25" s="15" t="s">
        <v>299</v>
      </c>
      <c r="E25" s="15" t="s">
        <v>105</v>
      </c>
      <c r="F25" s="88"/>
      <c r="G25" s="88"/>
      <c r="H25" s="88"/>
      <c r="I25" s="88"/>
      <c r="J25" s="88"/>
      <c r="K25" s="88"/>
      <c r="L25" s="884"/>
      <c r="M25" s="88"/>
      <c r="N25" s="88"/>
      <c r="O25" s="23"/>
      <c r="P25" s="23"/>
      <c r="Q25" s="14" t="s">
        <v>1</v>
      </c>
    </row>
    <row r="26" spans="4:17" s="12" customFormat="1" ht="14.25" customHeight="1">
      <c r="D26" s="15" t="s">
        <v>299</v>
      </c>
      <c r="E26" s="15" t="s">
        <v>105</v>
      </c>
      <c r="F26" s="88"/>
      <c r="G26" s="88"/>
      <c r="H26" s="88"/>
      <c r="I26" s="88"/>
      <c r="J26" s="88"/>
      <c r="K26" s="88"/>
      <c r="L26" s="884"/>
      <c r="M26" s="88"/>
      <c r="N26" s="88"/>
      <c r="O26" s="23"/>
      <c r="P26" s="23"/>
      <c r="Q26" s="14" t="s">
        <v>1</v>
      </c>
    </row>
    <row r="27" spans="4:17" s="12" customFormat="1" ht="14.25" customHeight="1">
      <c r="D27" s="15" t="s">
        <v>299</v>
      </c>
      <c r="E27" s="15" t="s">
        <v>105</v>
      </c>
      <c r="F27" s="88"/>
      <c r="G27" s="88"/>
      <c r="H27" s="88"/>
      <c r="I27" s="88"/>
      <c r="J27" s="88"/>
      <c r="K27" s="88"/>
      <c r="L27" s="884"/>
      <c r="M27" s="88"/>
      <c r="N27" s="88"/>
      <c r="O27" s="23"/>
      <c r="P27" s="23"/>
      <c r="Q27" s="14" t="s">
        <v>1</v>
      </c>
    </row>
    <row r="28" spans="4:17" ht="14.25" customHeight="1">
      <c r="D28" s="20" t="s">
        <v>299</v>
      </c>
      <c r="E28" s="20" t="s">
        <v>105</v>
      </c>
      <c r="F28" s="88"/>
      <c r="G28" s="88"/>
      <c r="H28" s="88"/>
      <c r="I28" s="88"/>
      <c r="J28" s="88"/>
      <c r="K28" s="88"/>
      <c r="L28" s="884"/>
      <c r="M28" s="88"/>
      <c r="N28" s="88"/>
      <c r="O28" s="21"/>
      <c r="P28" s="21"/>
      <c r="Q28" s="7" t="s">
        <v>1</v>
      </c>
    </row>
    <row r="29" spans="4:17" ht="14.25" customHeight="1">
      <c r="D29" s="20" t="s">
        <v>299</v>
      </c>
      <c r="E29" s="20" t="s">
        <v>105</v>
      </c>
      <c r="F29" s="88"/>
      <c r="G29" s="88"/>
      <c r="H29" s="88"/>
      <c r="I29" s="88"/>
      <c r="J29" s="88"/>
      <c r="K29" s="88"/>
      <c r="L29" s="884"/>
      <c r="M29" s="88"/>
      <c r="N29" s="88"/>
      <c r="O29" s="21"/>
      <c r="P29" s="21"/>
      <c r="Q29" s="7" t="s">
        <v>1</v>
      </c>
    </row>
    <row r="30" spans="4:17" ht="14.25" customHeight="1">
      <c r="D30" s="20" t="s">
        <v>299</v>
      </c>
      <c r="E30" s="20" t="s">
        <v>105</v>
      </c>
      <c r="F30" s="88"/>
      <c r="G30" s="88"/>
      <c r="H30" s="88"/>
      <c r="I30" s="88"/>
      <c r="J30" s="88"/>
      <c r="K30" s="88"/>
      <c r="L30" s="884"/>
      <c r="M30" s="88"/>
      <c r="N30" s="88"/>
      <c r="O30" s="21"/>
      <c r="P30" s="21"/>
      <c r="Q30" s="7" t="s">
        <v>1</v>
      </c>
    </row>
    <row r="31" spans="4:17" ht="14.25" customHeight="1">
      <c r="D31" s="20" t="s">
        <v>299</v>
      </c>
      <c r="E31" s="20" t="s">
        <v>105</v>
      </c>
      <c r="F31" s="88"/>
      <c r="G31" s="88"/>
      <c r="H31" s="88"/>
      <c r="I31" s="88"/>
      <c r="J31" s="88"/>
      <c r="K31" s="88"/>
      <c r="L31" s="884"/>
      <c r="M31" s="88"/>
      <c r="N31" s="88"/>
      <c r="O31" s="21"/>
      <c r="P31" s="21"/>
      <c r="Q31" s="7" t="s">
        <v>1</v>
      </c>
    </row>
    <row r="32" spans="4:17" s="12" customFormat="1" ht="14.25" customHeight="1">
      <c r="D32" s="15" t="s">
        <v>299</v>
      </c>
      <c r="E32" s="15" t="s">
        <v>105</v>
      </c>
      <c r="F32" s="88"/>
      <c r="G32" s="88"/>
      <c r="H32" s="88"/>
      <c r="I32" s="88"/>
      <c r="J32" s="88"/>
      <c r="K32" s="88"/>
      <c r="L32" s="884"/>
      <c r="M32" s="88"/>
      <c r="N32" s="88"/>
      <c r="O32" s="13"/>
      <c r="P32" s="13"/>
      <c r="Q32" s="13" t="s">
        <v>1</v>
      </c>
    </row>
    <row r="33" spans="4:17" s="12" customFormat="1" ht="14.25" customHeight="1">
      <c r="D33" s="15" t="s">
        <v>299</v>
      </c>
      <c r="E33" s="15" t="s">
        <v>105</v>
      </c>
      <c r="F33" s="88"/>
      <c r="G33" s="88"/>
      <c r="H33" s="88"/>
      <c r="I33" s="88"/>
      <c r="J33" s="88"/>
      <c r="K33" s="88"/>
      <c r="L33" s="884"/>
      <c r="M33" s="88"/>
      <c r="N33" s="88"/>
      <c r="O33" s="23"/>
      <c r="P33" s="23"/>
      <c r="Q33" s="14" t="s">
        <v>1</v>
      </c>
    </row>
    <row r="34" spans="4:17" s="12" customFormat="1" ht="14.25" customHeight="1">
      <c r="D34" s="15" t="s">
        <v>299</v>
      </c>
      <c r="E34" s="15" t="s">
        <v>105</v>
      </c>
      <c r="F34" s="88"/>
      <c r="G34" s="88"/>
      <c r="H34" s="88"/>
      <c r="I34" s="88"/>
      <c r="J34" s="88"/>
      <c r="K34" s="88"/>
      <c r="L34" s="884"/>
      <c r="M34" s="88"/>
      <c r="N34" s="88"/>
      <c r="O34" s="23"/>
      <c r="P34" s="23"/>
      <c r="Q34" s="14" t="s">
        <v>1</v>
      </c>
    </row>
    <row r="35" spans="4:17" s="12" customFormat="1" ht="14.25" customHeight="1">
      <c r="D35" s="15" t="s">
        <v>299</v>
      </c>
      <c r="E35" s="15" t="s">
        <v>105</v>
      </c>
      <c r="F35" s="88"/>
      <c r="G35" s="88"/>
      <c r="H35" s="88"/>
      <c r="I35" s="88"/>
      <c r="J35" s="88"/>
      <c r="K35" s="88"/>
      <c r="L35" s="884"/>
      <c r="M35" s="88"/>
      <c r="N35" s="88"/>
      <c r="O35" s="23"/>
      <c r="P35" s="23"/>
      <c r="Q35" s="14" t="s">
        <v>1</v>
      </c>
    </row>
    <row r="36" spans="4:17" ht="14.25" customHeight="1">
      <c r="D36" s="20" t="s">
        <v>299</v>
      </c>
      <c r="E36" s="20" t="s">
        <v>105</v>
      </c>
      <c r="F36" s="88"/>
      <c r="G36" s="88"/>
      <c r="H36" s="88"/>
      <c r="I36" s="88"/>
      <c r="J36" s="88"/>
      <c r="K36" s="88"/>
      <c r="L36" s="884"/>
      <c r="M36" s="88"/>
      <c r="N36" s="88"/>
      <c r="O36" s="21"/>
      <c r="P36" s="21"/>
      <c r="Q36" s="7" t="s">
        <v>1</v>
      </c>
    </row>
    <row r="37" spans="4:17" ht="14.25" customHeight="1">
      <c r="D37" s="20" t="s">
        <v>299</v>
      </c>
      <c r="E37" s="20" t="s">
        <v>105</v>
      </c>
      <c r="F37" s="88"/>
      <c r="G37" s="88"/>
      <c r="H37" s="88"/>
      <c r="I37" s="88"/>
      <c r="J37" s="88"/>
      <c r="K37" s="88"/>
      <c r="L37" s="884"/>
      <c r="M37" s="88"/>
      <c r="N37" s="88"/>
      <c r="O37" s="21"/>
      <c r="P37" s="21"/>
      <c r="Q37" s="7" t="s">
        <v>1</v>
      </c>
    </row>
    <row r="38" spans="4:17" ht="14.25" customHeight="1">
      <c r="D38" s="20" t="s">
        <v>299</v>
      </c>
      <c r="E38" s="20" t="s">
        <v>105</v>
      </c>
      <c r="F38" s="88"/>
      <c r="G38" s="88"/>
      <c r="H38" s="88"/>
      <c r="I38" s="88"/>
      <c r="J38" s="88"/>
      <c r="K38" s="88"/>
      <c r="L38" s="884"/>
      <c r="M38" s="88"/>
      <c r="N38" s="88"/>
      <c r="O38" s="21"/>
      <c r="P38" s="21"/>
      <c r="Q38" s="7" t="s">
        <v>1</v>
      </c>
    </row>
    <row r="39" spans="4:17" ht="14.25" customHeight="1">
      <c r="D39" s="20" t="s">
        <v>299</v>
      </c>
      <c r="E39" s="20" t="s">
        <v>105</v>
      </c>
      <c r="F39" s="88"/>
      <c r="G39" s="88"/>
      <c r="H39" s="88"/>
      <c r="I39" s="88"/>
      <c r="J39" s="88"/>
      <c r="K39" s="88"/>
      <c r="L39" s="884"/>
      <c r="M39" s="88"/>
      <c r="N39" s="88"/>
      <c r="O39" s="21"/>
      <c r="P39" s="21"/>
      <c r="Q39" s="7" t="s">
        <v>1</v>
      </c>
    </row>
    <row r="40" spans="4:17" s="12" customFormat="1" ht="14.25" customHeight="1">
      <c r="D40" s="15" t="s">
        <v>299</v>
      </c>
      <c r="E40" s="15" t="s">
        <v>105</v>
      </c>
      <c r="F40" s="88"/>
      <c r="G40" s="88"/>
      <c r="H40" s="88"/>
      <c r="I40" s="88"/>
      <c r="J40" s="88"/>
      <c r="K40" s="88"/>
      <c r="L40" s="884"/>
      <c r="M40" s="88"/>
      <c r="N40" s="88"/>
      <c r="O40" s="13"/>
      <c r="P40" s="13"/>
      <c r="Q40" s="13" t="s">
        <v>1</v>
      </c>
    </row>
    <row r="41" spans="4:17" s="12" customFormat="1" ht="14.25" customHeight="1">
      <c r="D41" s="15" t="s">
        <v>299</v>
      </c>
      <c r="E41" s="15" t="s">
        <v>105</v>
      </c>
      <c r="F41" s="88"/>
      <c r="G41" s="88"/>
      <c r="H41" s="88"/>
      <c r="I41" s="88"/>
      <c r="J41" s="88"/>
      <c r="K41" s="88"/>
      <c r="L41" s="884"/>
      <c r="M41" s="88"/>
      <c r="N41" s="88"/>
      <c r="O41" s="23"/>
      <c r="P41" s="23"/>
      <c r="Q41" s="14" t="s">
        <v>1</v>
      </c>
    </row>
    <row r="42" spans="4:17" s="12" customFormat="1" ht="14.25" customHeight="1">
      <c r="D42" s="15" t="s">
        <v>299</v>
      </c>
      <c r="E42" s="15" t="s">
        <v>105</v>
      </c>
      <c r="F42" s="88"/>
      <c r="G42" s="88"/>
      <c r="H42" s="88"/>
      <c r="I42" s="88"/>
      <c r="J42" s="88"/>
      <c r="K42" s="88"/>
      <c r="L42" s="884"/>
      <c r="M42" s="88"/>
      <c r="N42" s="88"/>
      <c r="O42" s="23"/>
      <c r="P42" s="23"/>
      <c r="Q42" s="14" t="s">
        <v>1</v>
      </c>
    </row>
    <row r="43" spans="4:17" s="12" customFormat="1" ht="13.5" customHeight="1">
      <c r="D43" s="15" t="s">
        <v>299</v>
      </c>
      <c r="E43" s="15" t="s">
        <v>105</v>
      </c>
      <c r="F43" s="88"/>
      <c r="G43" s="88"/>
      <c r="H43" s="88"/>
      <c r="I43" s="88"/>
      <c r="J43" s="88"/>
      <c r="K43" s="88"/>
      <c r="L43" s="884"/>
      <c r="M43" s="88"/>
      <c r="N43" s="88"/>
      <c r="O43" s="23"/>
      <c r="P43" s="23"/>
      <c r="Q43" s="14" t="s">
        <v>1</v>
      </c>
    </row>
    <row r="44" spans="4:17" ht="14.25" customHeight="1">
      <c r="D44" s="20" t="s">
        <v>299</v>
      </c>
      <c r="E44" s="20" t="s">
        <v>105</v>
      </c>
      <c r="F44" s="88"/>
      <c r="G44" s="88"/>
      <c r="H44" s="88"/>
      <c r="I44" s="88"/>
      <c r="J44" s="88"/>
      <c r="K44" s="88"/>
      <c r="L44" s="884"/>
      <c r="M44" s="88"/>
      <c r="N44" s="88"/>
      <c r="O44" s="21"/>
      <c r="P44" s="21"/>
      <c r="Q44" s="7" t="s">
        <v>1</v>
      </c>
    </row>
    <row r="45" spans="4:17" ht="14.25" customHeight="1">
      <c r="D45" s="20" t="s">
        <v>299</v>
      </c>
      <c r="E45" s="20" t="s">
        <v>105</v>
      </c>
      <c r="F45" s="88"/>
      <c r="G45" s="88"/>
      <c r="H45" s="88"/>
      <c r="I45" s="88"/>
      <c r="J45" s="88"/>
      <c r="K45" s="88"/>
      <c r="L45" s="884"/>
      <c r="M45" s="88"/>
      <c r="N45" s="88"/>
      <c r="O45" s="21"/>
      <c r="P45" s="21"/>
      <c r="Q45" s="7" t="s">
        <v>1</v>
      </c>
    </row>
    <row r="46" spans="4:17" ht="14.25" customHeight="1">
      <c r="D46" s="20" t="s">
        <v>299</v>
      </c>
      <c r="E46" s="20" t="s">
        <v>105</v>
      </c>
      <c r="F46" s="88"/>
      <c r="G46" s="88"/>
      <c r="H46" s="88"/>
      <c r="I46" s="88"/>
      <c r="J46" s="88"/>
      <c r="K46" s="88"/>
      <c r="L46" s="884"/>
      <c r="M46" s="88"/>
      <c r="N46" s="88"/>
      <c r="O46" s="21"/>
      <c r="P46" s="21"/>
      <c r="Q46" s="7" t="s">
        <v>1</v>
      </c>
    </row>
    <row r="47" spans="4:17" s="12" customFormat="1" ht="14.25" customHeight="1">
      <c r="D47" s="15" t="s">
        <v>299</v>
      </c>
      <c r="E47" s="15" t="s">
        <v>105</v>
      </c>
      <c r="F47" s="88"/>
      <c r="G47" s="88"/>
      <c r="H47" s="88"/>
      <c r="I47" s="88"/>
      <c r="J47" s="88"/>
      <c r="K47" s="88"/>
      <c r="L47" s="884"/>
      <c r="M47" s="88"/>
      <c r="N47" s="88"/>
      <c r="O47" s="13"/>
      <c r="P47" s="13"/>
      <c r="Q47" s="13" t="s">
        <v>1</v>
      </c>
    </row>
    <row r="48" spans="4:17" s="12" customFormat="1" ht="14.25" customHeight="1">
      <c r="D48" s="15" t="s">
        <v>299</v>
      </c>
      <c r="E48" s="15" t="s">
        <v>105</v>
      </c>
      <c r="F48" s="88"/>
      <c r="G48" s="88"/>
      <c r="H48" s="88"/>
      <c r="I48" s="88"/>
      <c r="J48" s="88"/>
      <c r="K48" s="88"/>
      <c r="L48" s="884"/>
      <c r="M48" s="88"/>
      <c r="N48" s="88"/>
      <c r="O48" s="23"/>
      <c r="P48" s="23"/>
      <c r="Q48" s="14" t="s">
        <v>1</v>
      </c>
    </row>
    <row r="49" spans="4:17" s="12" customFormat="1" ht="14.25" customHeight="1">
      <c r="D49" s="15" t="s">
        <v>299</v>
      </c>
      <c r="E49" s="15" t="s">
        <v>105</v>
      </c>
      <c r="F49" s="88"/>
      <c r="G49" s="88"/>
      <c r="H49" s="88"/>
      <c r="I49" s="88"/>
      <c r="J49" s="88"/>
      <c r="K49" s="88"/>
      <c r="L49" s="884"/>
      <c r="M49" s="88"/>
      <c r="N49" s="88"/>
      <c r="O49" s="23"/>
      <c r="P49" s="23"/>
      <c r="Q49" s="14" t="s">
        <v>1</v>
      </c>
    </row>
    <row r="50" spans="4:17" s="12" customFormat="1" ht="14.25" customHeight="1">
      <c r="D50" s="15" t="s">
        <v>299</v>
      </c>
      <c r="E50" s="15" t="s">
        <v>105</v>
      </c>
      <c r="F50" s="88"/>
      <c r="G50" s="88"/>
      <c r="H50" s="88"/>
      <c r="I50" s="88"/>
      <c r="J50" s="88"/>
      <c r="K50" s="88"/>
      <c r="L50" s="884"/>
      <c r="M50" s="88"/>
      <c r="N50" s="88"/>
      <c r="O50" s="23"/>
      <c r="P50" s="23"/>
      <c r="Q50" s="14" t="s">
        <v>1</v>
      </c>
    </row>
    <row r="51" spans="4:17" ht="14.25" customHeight="1">
      <c r="D51" s="20" t="s">
        <v>299</v>
      </c>
      <c r="E51" s="20" t="s">
        <v>105</v>
      </c>
      <c r="F51" s="88"/>
      <c r="G51" s="88"/>
      <c r="H51" s="88"/>
      <c r="I51" s="88"/>
      <c r="J51" s="88"/>
      <c r="K51" s="88"/>
      <c r="L51" s="884"/>
      <c r="M51" s="88"/>
      <c r="N51" s="88"/>
      <c r="O51" s="21"/>
      <c r="P51" s="21"/>
      <c r="Q51" s="7" t="s">
        <v>1</v>
      </c>
    </row>
    <row r="52" spans="4:17" ht="14.25" customHeight="1">
      <c r="D52" s="20" t="s">
        <v>299</v>
      </c>
      <c r="E52" s="20" t="s">
        <v>105</v>
      </c>
      <c r="F52" s="88"/>
      <c r="G52" s="88"/>
      <c r="H52" s="88"/>
      <c r="I52" s="88"/>
      <c r="J52" s="88"/>
      <c r="K52" s="88"/>
      <c r="L52" s="884"/>
      <c r="M52" s="88"/>
      <c r="N52" s="88"/>
      <c r="O52" s="21"/>
      <c r="P52" s="21"/>
      <c r="Q52" s="7" t="s">
        <v>1</v>
      </c>
    </row>
    <row r="53" spans="4:17" ht="14.25" customHeight="1">
      <c r="D53" s="20" t="s">
        <v>299</v>
      </c>
      <c r="E53" s="20" t="s">
        <v>105</v>
      </c>
      <c r="F53" s="88"/>
      <c r="G53" s="88"/>
      <c r="H53" s="88"/>
      <c r="I53" s="88"/>
      <c r="J53" s="88"/>
      <c r="K53" s="88"/>
      <c r="L53" s="884"/>
      <c r="M53" s="88"/>
      <c r="N53" s="88"/>
      <c r="O53" s="21"/>
      <c r="P53" s="21"/>
      <c r="Q53" s="7" t="s">
        <v>1</v>
      </c>
    </row>
    <row r="54" spans="4:17" ht="14.25" customHeight="1">
      <c r="D54" s="20" t="s">
        <v>299</v>
      </c>
      <c r="E54" s="20" t="s">
        <v>105</v>
      </c>
      <c r="F54" s="88"/>
      <c r="G54" s="88"/>
      <c r="H54" s="88"/>
      <c r="I54" s="88"/>
      <c r="J54" s="88"/>
      <c r="K54" s="88"/>
      <c r="L54" s="884"/>
      <c r="M54" s="88"/>
      <c r="N54" s="88"/>
      <c r="O54" s="21"/>
      <c r="P54" s="21"/>
      <c r="Q54" s="7" t="s">
        <v>1</v>
      </c>
    </row>
    <row r="55" spans="4:17" s="12" customFormat="1" ht="14.25" customHeight="1">
      <c r="D55" s="15" t="s">
        <v>299</v>
      </c>
      <c r="E55" s="15" t="s">
        <v>105</v>
      </c>
      <c r="F55" s="88"/>
      <c r="G55" s="88"/>
      <c r="H55" s="88"/>
      <c r="I55" s="88"/>
      <c r="J55" s="88"/>
      <c r="K55" s="88"/>
      <c r="L55" s="884"/>
      <c r="M55" s="88"/>
      <c r="N55" s="88"/>
      <c r="O55" s="13"/>
      <c r="P55" s="13"/>
      <c r="Q55" s="13" t="s">
        <v>1</v>
      </c>
    </row>
    <row r="56" spans="4:17" s="12" customFormat="1" ht="14.25" customHeight="1">
      <c r="D56" s="15" t="s">
        <v>299</v>
      </c>
      <c r="E56" s="15" t="s">
        <v>105</v>
      </c>
      <c r="F56" s="88"/>
      <c r="G56" s="88"/>
      <c r="H56" s="88"/>
      <c r="I56" s="88"/>
      <c r="J56" s="88"/>
      <c r="K56" s="88"/>
      <c r="L56" s="884"/>
      <c r="M56" s="88"/>
      <c r="N56" s="88"/>
      <c r="O56" s="23"/>
      <c r="P56" s="23"/>
      <c r="Q56" s="14" t="s">
        <v>1</v>
      </c>
    </row>
    <row r="57" spans="4:17" s="12" customFormat="1" ht="14.25" customHeight="1">
      <c r="D57" s="15" t="s">
        <v>299</v>
      </c>
      <c r="E57" s="15" t="s">
        <v>105</v>
      </c>
      <c r="F57" s="88"/>
      <c r="G57" s="88"/>
      <c r="H57" s="88"/>
      <c r="I57" s="88"/>
      <c r="J57" s="88"/>
      <c r="K57" s="88"/>
      <c r="L57" s="884"/>
      <c r="M57" s="88"/>
      <c r="N57" s="88"/>
      <c r="O57" s="23"/>
      <c r="P57" s="23"/>
      <c r="Q57" s="14" t="s">
        <v>1</v>
      </c>
    </row>
    <row r="58" spans="4:17" s="12" customFormat="1" ht="14.25" customHeight="1">
      <c r="D58" s="15" t="s">
        <v>299</v>
      </c>
      <c r="E58" s="15" t="s">
        <v>105</v>
      </c>
      <c r="F58" s="88"/>
      <c r="G58" s="88"/>
      <c r="H58" s="88"/>
      <c r="I58" s="88"/>
      <c r="J58" s="88"/>
      <c r="K58" s="88"/>
      <c r="L58" s="884"/>
      <c r="M58" s="88"/>
      <c r="N58" s="88"/>
      <c r="O58" s="23"/>
      <c r="P58" s="23"/>
      <c r="Q58" s="14" t="s">
        <v>1</v>
      </c>
    </row>
    <row r="59" spans="4:17" ht="14.25" customHeight="1">
      <c r="D59" s="20" t="s">
        <v>299</v>
      </c>
      <c r="E59" s="20" t="s">
        <v>105</v>
      </c>
      <c r="F59" s="88"/>
      <c r="G59" s="88"/>
      <c r="H59" s="88"/>
      <c r="I59" s="88"/>
      <c r="J59" s="88"/>
      <c r="K59" s="88"/>
      <c r="L59" s="884"/>
      <c r="M59" s="88"/>
      <c r="N59" s="88"/>
      <c r="O59" s="21"/>
      <c r="P59" s="21"/>
      <c r="Q59" s="7" t="s">
        <v>1</v>
      </c>
    </row>
    <row r="60" spans="4:17" ht="14.25" customHeight="1">
      <c r="D60" s="20" t="s">
        <v>299</v>
      </c>
      <c r="E60" s="20" t="s">
        <v>105</v>
      </c>
      <c r="F60" s="88"/>
      <c r="G60" s="88"/>
      <c r="H60" s="88"/>
      <c r="I60" s="88"/>
      <c r="J60" s="88"/>
      <c r="K60" s="88"/>
      <c r="L60" s="884"/>
      <c r="M60" s="88"/>
      <c r="N60" s="88"/>
      <c r="O60" s="21"/>
      <c r="P60" s="21"/>
      <c r="Q60" s="7" t="s">
        <v>1</v>
      </c>
    </row>
    <row r="61" spans="4:17" ht="14.25" customHeight="1">
      <c r="D61" s="20" t="s">
        <v>299</v>
      </c>
      <c r="E61" s="20" t="s">
        <v>105</v>
      </c>
      <c r="F61" s="88"/>
      <c r="G61" s="88"/>
      <c r="H61" s="88"/>
      <c r="I61" s="88"/>
      <c r="J61" s="88"/>
      <c r="K61" s="88"/>
      <c r="L61" s="884"/>
      <c r="M61" s="88"/>
      <c r="N61" s="88"/>
      <c r="O61" s="21"/>
      <c r="P61" s="21"/>
      <c r="Q61" s="7" t="s">
        <v>1</v>
      </c>
    </row>
    <row r="62" spans="4:17" ht="14.25" customHeight="1">
      <c r="D62" s="20" t="s">
        <v>299</v>
      </c>
      <c r="E62" s="20" t="s">
        <v>105</v>
      </c>
      <c r="F62" s="88"/>
      <c r="G62" s="88"/>
      <c r="H62" s="88"/>
      <c r="I62" s="88"/>
      <c r="J62" s="88"/>
      <c r="K62" s="88"/>
      <c r="L62" s="884"/>
      <c r="M62" s="88"/>
      <c r="N62" s="88"/>
      <c r="O62" s="21"/>
      <c r="P62" s="21"/>
      <c r="Q62" s="7" t="s">
        <v>1</v>
      </c>
    </row>
    <row r="63" spans="4:17" s="12" customFormat="1" ht="14.25" customHeight="1">
      <c r="D63" s="15" t="s">
        <v>299</v>
      </c>
      <c r="E63" s="15" t="s">
        <v>105</v>
      </c>
      <c r="F63" s="88"/>
      <c r="G63" s="88"/>
      <c r="H63" s="88"/>
      <c r="I63" s="88"/>
      <c r="J63" s="88"/>
      <c r="K63" s="88"/>
      <c r="L63" s="884"/>
      <c r="M63" s="88"/>
      <c r="N63" s="88"/>
      <c r="O63" s="13"/>
      <c r="P63" s="13"/>
      <c r="Q63" s="13" t="s">
        <v>1</v>
      </c>
    </row>
    <row r="64" spans="4:17" s="12" customFormat="1" ht="14.25" customHeight="1">
      <c r="D64" s="15" t="s">
        <v>299</v>
      </c>
      <c r="E64" s="15" t="s">
        <v>105</v>
      </c>
      <c r="F64" s="88"/>
      <c r="G64" s="88"/>
      <c r="H64" s="88"/>
      <c r="I64" s="88"/>
      <c r="J64" s="88"/>
      <c r="K64" s="88"/>
      <c r="L64" s="884"/>
      <c r="M64" s="88"/>
      <c r="N64" s="88"/>
      <c r="O64" s="23"/>
      <c r="P64" s="23"/>
      <c r="Q64" s="14" t="s">
        <v>1</v>
      </c>
    </row>
    <row r="65" spans="2:17" s="12" customFormat="1" ht="14.25" customHeight="1">
      <c r="D65" s="15" t="s">
        <v>299</v>
      </c>
      <c r="E65" s="15" t="s">
        <v>105</v>
      </c>
      <c r="F65" s="88"/>
      <c r="G65" s="88"/>
      <c r="H65" s="88"/>
      <c r="I65" s="88"/>
      <c r="J65" s="88"/>
      <c r="K65" s="88"/>
      <c r="L65" s="884"/>
      <c r="M65" s="88"/>
      <c r="N65" s="88"/>
      <c r="O65" s="23"/>
      <c r="P65" s="23"/>
      <c r="Q65" s="14" t="s">
        <v>1</v>
      </c>
    </row>
    <row r="66" spans="2:17" s="12" customFormat="1" ht="14.25" customHeight="1">
      <c r="D66" s="15" t="s">
        <v>299</v>
      </c>
      <c r="E66" s="15" t="s">
        <v>105</v>
      </c>
      <c r="F66" s="88"/>
      <c r="G66" s="88"/>
      <c r="H66" s="88"/>
      <c r="I66" s="88"/>
      <c r="J66" s="88"/>
      <c r="K66" s="88"/>
      <c r="L66" s="884"/>
      <c r="M66" s="88"/>
      <c r="N66" s="88"/>
      <c r="O66" s="23"/>
      <c r="P66" s="23"/>
      <c r="Q66" s="14" t="s">
        <v>1</v>
      </c>
    </row>
    <row r="67" spans="2:17" ht="14.25" customHeight="1">
      <c r="B67" s="8"/>
      <c r="C67" s="8"/>
      <c r="D67" s="20" t="s">
        <v>299</v>
      </c>
      <c r="E67" s="20" t="s">
        <v>105</v>
      </c>
      <c r="F67" s="88"/>
      <c r="G67" s="88"/>
      <c r="H67" s="88"/>
      <c r="I67" s="88"/>
      <c r="J67" s="88"/>
      <c r="K67" s="88"/>
      <c r="L67" s="884"/>
      <c r="M67" s="88"/>
      <c r="N67" s="88"/>
      <c r="O67" s="21"/>
      <c r="P67" s="21"/>
      <c r="Q67" s="7" t="s">
        <v>1</v>
      </c>
    </row>
    <row r="68" spans="2:17" ht="14.25" customHeight="1">
      <c r="B68" s="8"/>
      <c r="C68" s="8"/>
      <c r="D68" s="20" t="s">
        <v>299</v>
      </c>
      <c r="E68" s="20" t="s">
        <v>105</v>
      </c>
      <c r="F68" s="88"/>
      <c r="G68" s="88"/>
      <c r="H68" s="88"/>
      <c r="I68" s="88"/>
      <c r="J68" s="88"/>
      <c r="K68" s="88"/>
      <c r="L68" s="884"/>
      <c r="M68" s="88"/>
      <c r="N68" s="88"/>
      <c r="O68" s="21"/>
      <c r="P68" s="21"/>
      <c r="Q68" s="7" t="s">
        <v>1</v>
      </c>
    </row>
    <row r="69" spans="2:17" ht="14.25" customHeight="1">
      <c r="B69" s="8"/>
      <c r="C69" s="8"/>
      <c r="D69" s="20" t="s">
        <v>299</v>
      </c>
      <c r="E69" s="20" t="s">
        <v>105</v>
      </c>
      <c r="F69" s="88"/>
      <c r="G69" s="88"/>
      <c r="H69" s="88"/>
      <c r="I69" s="88"/>
      <c r="J69" s="88"/>
      <c r="K69" s="88"/>
      <c r="L69" s="884"/>
      <c r="M69" s="88"/>
      <c r="N69" s="88"/>
      <c r="O69" s="21"/>
      <c r="P69" s="21"/>
      <c r="Q69" s="7" t="s">
        <v>1</v>
      </c>
    </row>
    <row r="70" spans="2:17" ht="14.25" customHeight="1">
      <c r="B70" s="8"/>
      <c r="C70" s="8"/>
      <c r="D70" s="20" t="s">
        <v>299</v>
      </c>
      <c r="E70" s="20" t="s">
        <v>105</v>
      </c>
      <c r="F70" s="88"/>
      <c r="G70" s="88"/>
      <c r="H70" s="88"/>
      <c r="I70" s="88"/>
      <c r="J70" s="88"/>
      <c r="K70" s="88"/>
      <c r="L70" s="884"/>
      <c r="M70" s="88"/>
      <c r="N70" s="88"/>
      <c r="O70" s="21"/>
      <c r="P70" s="21"/>
      <c r="Q70" s="7" t="s">
        <v>1</v>
      </c>
    </row>
    <row r="71" spans="2:17" s="12" customFormat="1" ht="14.25" customHeight="1">
      <c r="B71" s="13"/>
      <c r="C71" s="13"/>
      <c r="D71" s="15" t="s">
        <v>299</v>
      </c>
      <c r="E71" s="15" t="s">
        <v>105</v>
      </c>
      <c r="F71" s="88"/>
      <c r="G71" s="88"/>
      <c r="H71" s="88"/>
      <c r="I71" s="88"/>
      <c r="J71" s="88"/>
      <c r="K71" s="88"/>
      <c r="L71" s="884"/>
      <c r="M71" s="88"/>
      <c r="N71" s="88"/>
      <c r="O71" s="13"/>
      <c r="P71" s="13"/>
      <c r="Q71" s="13" t="s">
        <v>1</v>
      </c>
    </row>
    <row r="72" spans="2:17" s="12" customFormat="1" ht="14.25" customHeight="1">
      <c r="D72" s="15" t="s">
        <v>299</v>
      </c>
      <c r="E72" s="15" t="s">
        <v>105</v>
      </c>
      <c r="F72" s="88"/>
      <c r="G72" s="88"/>
      <c r="H72" s="88"/>
      <c r="I72" s="88"/>
      <c r="J72" s="88"/>
      <c r="K72" s="88"/>
      <c r="L72" s="884"/>
      <c r="M72" s="88"/>
      <c r="N72" s="88"/>
      <c r="O72" s="23"/>
      <c r="P72" s="23"/>
      <c r="Q72" s="14" t="s">
        <v>1</v>
      </c>
    </row>
    <row r="73" spans="2:17" s="12" customFormat="1" ht="14.25" customHeight="1">
      <c r="D73" s="15" t="s">
        <v>299</v>
      </c>
      <c r="E73" s="15" t="s">
        <v>105</v>
      </c>
      <c r="F73" s="88"/>
      <c r="G73" s="88"/>
      <c r="H73" s="88"/>
      <c r="I73" s="88"/>
      <c r="J73" s="88"/>
      <c r="K73" s="88"/>
      <c r="L73" s="884"/>
      <c r="M73" s="88"/>
      <c r="N73" s="88"/>
      <c r="O73" s="23"/>
      <c r="P73" s="23"/>
      <c r="Q73" s="14" t="s">
        <v>1</v>
      </c>
    </row>
    <row r="74" spans="2:17" s="12" customFormat="1" ht="14.25" customHeight="1">
      <c r="D74" s="15" t="s">
        <v>299</v>
      </c>
      <c r="E74" s="15" t="s">
        <v>105</v>
      </c>
      <c r="F74" s="88"/>
      <c r="G74" s="88"/>
      <c r="H74" s="88"/>
      <c r="I74" s="88"/>
      <c r="J74" s="88"/>
      <c r="K74" s="88"/>
      <c r="L74" s="884"/>
      <c r="M74" s="88"/>
      <c r="N74" s="88"/>
      <c r="O74" s="23"/>
      <c r="P74" s="23"/>
      <c r="Q74" s="14" t="s">
        <v>1</v>
      </c>
    </row>
    <row r="75" spans="2:17">
      <c r="L75" s="11">
        <f>COUNTIFS($L$12:$L$74,"&lt;&gt;")</f>
        <v>0</v>
      </c>
    </row>
    <row r="76" spans="2:17" s="27" customFormat="1" ht="18">
      <c r="B76" s="28" t="s">
        <v>1553</v>
      </c>
      <c r="L76" s="744"/>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D6C74-4648-4FEA-A8AD-10E64494D418}">
  <sheetPr codeName="Sheet78">
    <tabColor rgb="FF000000"/>
    <pageSetUpPr autoPageBreaks="0"/>
  </sheetPr>
  <dimension ref="A1:L19"/>
  <sheetViews>
    <sheetView zoomScale="70" zoomScaleNormal="70" workbookViewId="0">
      <selection activeCell="J22" sqref="J22"/>
    </sheetView>
  </sheetViews>
  <sheetFormatPr defaultColWidth="14.453125" defaultRowHeight="14"/>
  <cols>
    <col min="1" max="1" width="14.453125" style="11" customWidth="1"/>
    <col min="2" max="2" width="2.453125" style="11" customWidth="1"/>
    <col min="3" max="3" width="1.54296875" style="11" customWidth="1"/>
    <col min="4" max="4" width="23.453125" style="11" customWidth="1"/>
    <col min="5" max="5" width="20.54296875" style="11" bestFit="1" customWidth="1"/>
    <col min="6" max="6" width="79.54296875" style="11" bestFit="1" customWidth="1"/>
    <col min="7" max="7" width="9.453125" style="11" bestFit="1" customWidth="1"/>
    <col min="8" max="12" width="12.54296875" style="11" customWidth="1"/>
    <col min="13" max="23" width="19.453125" style="11" customWidth="1"/>
    <col min="24" max="16384" width="14.453125" style="11"/>
  </cols>
  <sheetData>
    <row r="1" spans="1:12" s="2" customFormat="1" ht="25">
      <c r="A1" s="62" t="s">
        <v>1365</v>
      </c>
      <c r="B1" s="3"/>
      <c r="G1" s="4"/>
      <c r="H1" s="4"/>
      <c r="I1" s="4"/>
      <c r="J1" s="4"/>
      <c r="K1" s="4"/>
      <c r="L1" s="4"/>
    </row>
    <row r="2" spans="1:12" s="2" customFormat="1" ht="25">
      <c r="A2" s="4" t="str">
        <f>Cover!$E$13</f>
        <v>Master</v>
      </c>
      <c r="B2" s="3"/>
    </row>
    <row r="3" spans="1:12" s="2" customFormat="1" ht="25">
      <c r="A3" s="4">
        <f>Cover!$E$15</f>
        <v>2025</v>
      </c>
      <c r="B3" s="4"/>
      <c r="C3" s="4"/>
    </row>
    <row r="4" spans="1:12" s="5" customFormat="1" ht="25.5" thickBot="1">
      <c r="A4" s="1302" t="s">
        <v>111</v>
      </c>
      <c r="B4" s="6"/>
    </row>
    <row r="5" spans="1:12" s="61" customFormat="1" ht="18">
      <c r="A5" s="661"/>
      <c r="B5" s="662"/>
      <c r="C5" s="662"/>
      <c r="D5" s="36" t="s">
        <v>1624</v>
      </c>
      <c r="E5" s="36" t="s">
        <v>1625</v>
      </c>
      <c r="F5" s="36" t="s">
        <v>238</v>
      </c>
      <c r="G5" s="36" t="s">
        <v>175</v>
      </c>
      <c r="H5" s="663" t="s">
        <v>1743</v>
      </c>
      <c r="I5" s="664"/>
      <c r="J5" s="664"/>
      <c r="K5" s="664"/>
      <c r="L5" s="665"/>
    </row>
    <row r="6" spans="1:12" s="61" customFormat="1">
      <c r="H6" s="724">
        <v>2022</v>
      </c>
      <c r="I6" s="725">
        <v>2023</v>
      </c>
      <c r="J6" s="725">
        <v>2024</v>
      </c>
      <c r="K6" s="725">
        <v>2025</v>
      </c>
      <c r="L6" s="726">
        <v>2026</v>
      </c>
    </row>
    <row r="7" spans="1:12" s="27" customFormat="1" ht="23">
      <c r="B7" s="800" t="s">
        <v>3529</v>
      </c>
    </row>
    <row r="9" spans="1:12">
      <c r="A9" s="666"/>
      <c r="B9" s="666"/>
      <c r="C9" s="34" t="s">
        <v>3530</v>
      </c>
      <c r="D9" s="34"/>
      <c r="E9" s="34"/>
      <c r="F9" s="34"/>
      <c r="G9" s="33"/>
      <c r="H9" s="33"/>
      <c r="I9" s="33"/>
      <c r="J9" s="33"/>
      <c r="K9" s="33"/>
      <c r="L9" s="33"/>
    </row>
    <row r="10" spans="1:12" ht="13.4" customHeight="1">
      <c r="A10" s="667"/>
      <c r="B10" s="668"/>
      <c r="C10" s="668"/>
      <c r="F10" s="20"/>
      <c r="G10" s="20"/>
      <c r="H10" s="20"/>
      <c r="I10" s="20"/>
      <c r="J10" s="20"/>
      <c r="K10" s="20"/>
      <c r="L10" s="20"/>
    </row>
    <row r="11" spans="1:12" ht="15.5">
      <c r="A11" s="667"/>
      <c r="B11" s="668"/>
      <c r="C11" s="668"/>
      <c r="D11" s="11" t="s">
        <v>3531</v>
      </c>
      <c r="E11" s="11" t="s">
        <v>105</v>
      </c>
      <c r="F11" s="11" t="s">
        <v>3532</v>
      </c>
      <c r="G11" s="192" t="s">
        <v>1630</v>
      </c>
      <c r="H11" s="1315"/>
      <c r="I11" s="1315"/>
      <c r="J11" s="1315"/>
      <c r="K11" s="389"/>
      <c r="L11" s="389"/>
    </row>
    <row r="12" spans="1:12" s="666" customFormat="1" ht="12.5">
      <c r="H12" s="1325"/>
      <c r="I12" s="1325"/>
      <c r="J12" s="1325"/>
    </row>
    <row r="13" spans="1:12">
      <c r="A13" s="666"/>
      <c r="B13" s="666"/>
      <c r="C13" s="34" t="s">
        <v>3533</v>
      </c>
      <c r="D13" s="34"/>
      <c r="E13" s="34"/>
      <c r="F13" s="34"/>
      <c r="G13" s="33"/>
      <c r="H13" s="1320"/>
      <c r="I13" s="1320"/>
      <c r="J13" s="1320"/>
      <c r="K13" s="33"/>
      <c r="L13" s="33"/>
    </row>
    <row r="14" spans="1:12">
      <c r="F14" s="129"/>
      <c r="G14" s="20"/>
      <c r="H14" s="1326"/>
      <c r="I14" s="1326"/>
      <c r="J14" s="1326"/>
      <c r="K14" s="20"/>
      <c r="L14" s="20"/>
    </row>
    <row r="15" spans="1:12">
      <c r="D15" s="11" t="s">
        <v>3531</v>
      </c>
      <c r="E15" s="11" t="s">
        <v>105</v>
      </c>
      <c r="F15" s="20" t="s">
        <v>3534</v>
      </c>
      <c r="G15" s="192" t="s">
        <v>1630</v>
      </c>
      <c r="H15" s="1315"/>
      <c r="I15" s="1315"/>
      <c r="J15" s="1315"/>
      <c r="K15" s="389"/>
      <c r="L15" s="389"/>
    </row>
    <row r="16" spans="1:12">
      <c r="D16" s="11" t="s">
        <v>3531</v>
      </c>
      <c r="E16" s="11" t="s">
        <v>105</v>
      </c>
      <c r="F16" s="20" t="s">
        <v>3535</v>
      </c>
      <c r="G16" s="192" t="s">
        <v>1630</v>
      </c>
      <c r="H16" s="1315"/>
      <c r="I16" s="1315"/>
      <c r="J16" s="1315"/>
      <c r="K16" s="389"/>
      <c r="L16" s="389"/>
    </row>
    <row r="17" spans="2:7">
      <c r="D17" s="11" t="s">
        <v>3531</v>
      </c>
      <c r="E17" s="11" t="s">
        <v>105</v>
      </c>
      <c r="F17" s="20" t="s">
        <v>3536</v>
      </c>
      <c r="G17" s="192" t="s">
        <v>1630</v>
      </c>
    </row>
    <row r="19" spans="2:7" s="27" customFormat="1" ht="18">
      <c r="B19"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3" id="{97A77659-55C4-405E-AB31-E2C3F829F679}">
            <xm:f>Cover!$E$15&lt;&gt;H$6</xm:f>
            <x14:dxf>
              <fill>
                <patternFill>
                  <bgColor theme="0" tint="-0.24994659260841701"/>
                </patternFill>
              </fill>
            </x14:dxf>
          </x14:cfRule>
          <x14:cfRule type="expression" priority="4" id="{D357E205-6D30-494A-BB96-D2985D406DD7}">
            <xm:f>Cover!$E$15=H$6</xm:f>
            <x14:dxf>
              <fill>
                <patternFill>
                  <bgColor theme="7" tint="0.59996337778862885"/>
                </patternFill>
              </fill>
            </x14:dxf>
          </x14:cfRule>
          <xm:sqref>H11:L11</xm:sqref>
        </x14:conditionalFormatting>
        <x14:conditionalFormatting xmlns:xm="http://schemas.microsoft.com/office/excel/2006/main">
          <x14:cfRule type="expression" priority="1" id="{FF3603C2-B3AC-4825-9499-CC91FF52EAE5}">
            <xm:f>Cover!$E$15&lt;&gt;H$6</xm:f>
            <x14:dxf>
              <fill>
                <patternFill>
                  <bgColor theme="0" tint="-0.24994659260841701"/>
                </patternFill>
              </fill>
            </x14:dxf>
          </x14:cfRule>
          <x14:cfRule type="expression" priority="2" id="{FCDC9247-6880-4F1B-A71E-114EB28F27C4}">
            <xm:f>Cover!$E$15=H$6</xm:f>
            <x14:dxf>
              <fill>
                <patternFill>
                  <bgColor theme="7" tint="0.59996337778862885"/>
                </patternFill>
              </fill>
            </x14:dxf>
          </x14:cfRule>
          <xm:sqref>H15:L17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5345E-91C9-4B25-A60B-D428297655C9}">
  <sheetPr>
    <tabColor theme="4"/>
    <pageSetUpPr autoPageBreaks="0"/>
  </sheetPr>
  <dimension ref="A1:N463"/>
  <sheetViews>
    <sheetView zoomScale="40" zoomScaleNormal="40" workbookViewId="0">
      <pane ySplit="4" topLeftCell="A5" activePane="bottomLeft" state="frozen"/>
      <selection activeCell="A46" sqref="A46:O46"/>
      <selection pane="bottomLeft" activeCell="J5" sqref="J5:N5"/>
    </sheetView>
  </sheetViews>
  <sheetFormatPr defaultColWidth="9.453125" defaultRowHeight="14"/>
  <cols>
    <col min="1" max="1" width="54.453125" style="11" bestFit="1" customWidth="1"/>
    <col min="2" max="2" width="85" style="11" bestFit="1" customWidth="1"/>
    <col min="3" max="14" width="14.54296875" style="11" customWidth="1"/>
    <col min="15" max="16320" width="9.453125" style="11" bestFit="1"/>
    <col min="16321" max="16384" width="18.453125" style="11" customWidth="1"/>
  </cols>
  <sheetData>
    <row r="1" spans="1:14" s="2" customFormat="1" ht="25">
      <c r="A1" s="1176" t="s">
        <v>1365</v>
      </c>
      <c r="B1" s="124"/>
      <c r="J1" s="124"/>
    </row>
    <row r="2" spans="1:14" s="2" customFormat="1" ht="25">
      <c r="A2" s="125" t="str">
        <f>Cover!$E$13</f>
        <v>Master</v>
      </c>
    </row>
    <row r="3" spans="1:14" s="2" customFormat="1" ht="25">
      <c r="A3" s="125">
        <f>Cover!$E$15</f>
        <v>2025</v>
      </c>
    </row>
    <row r="4" spans="1:14" s="5" customFormat="1" ht="25.5" thickBot="1">
      <c r="A4" s="127" t="s">
        <v>32</v>
      </c>
      <c r="B4" s="127"/>
      <c r="J4" s="2"/>
      <c r="K4" s="2"/>
      <c r="L4" s="2"/>
      <c r="M4" s="2"/>
      <c r="N4" s="2"/>
    </row>
    <row r="5" spans="1:14" ht="14.15" customHeight="1">
      <c r="A5"/>
      <c r="B5"/>
      <c r="C5" s="1193">
        <v>2022</v>
      </c>
      <c r="D5" s="1193">
        <v>2023</v>
      </c>
      <c r="E5" s="1193">
        <v>2024</v>
      </c>
      <c r="F5" s="1193">
        <v>2025</v>
      </c>
      <c r="G5" s="1193">
        <v>2026</v>
      </c>
      <c r="H5" s="1193" t="s">
        <v>1369</v>
      </c>
      <c r="I5"/>
      <c r="J5" s="1492" t="s">
        <v>28</v>
      </c>
      <c r="K5" s="1492"/>
      <c r="L5" s="1492"/>
      <c r="M5" s="1492"/>
      <c r="N5" s="1492"/>
    </row>
    <row r="6" spans="1:14" ht="14.15" customHeight="1">
      <c r="A6" t="s">
        <v>1439</v>
      </c>
      <c r="B6" s="1194" t="s">
        <v>1502</v>
      </c>
      <c r="C6" s="1191">
        <f t="shared" ref="C6:G14" si="0">SUMIFS(C:C,$A:$A,"="&amp;$B6)</f>
        <v>0</v>
      </c>
      <c r="D6" s="1191">
        <f t="shared" si="0"/>
        <v>0</v>
      </c>
      <c r="E6" s="1191">
        <f t="shared" si="0"/>
        <v>0</v>
      </c>
      <c r="F6" s="1191">
        <f t="shared" si="0"/>
        <v>0</v>
      </c>
      <c r="G6" s="1191">
        <f t="shared" si="0"/>
        <v>0</v>
      </c>
      <c r="H6" s="1191">
        <f t="shared" ref="H6:H14" si="1">SUM(C6:G6)</f>
        <v>0</v>
      </c>
      <c r="I6"/>
      <c r="J6" s="1195">
        <f>'2.01 Revenue - PCDs'!F10-'2.01 Revenue - PCDs'!F9-C6</f>
        <v>0</v>
      </c>
      <c r="K6" s="1195">
        <f>'2.01 Revenue - PCDs'!G10-'2.01 Revenue - PCDs'!G9-D6</f>
        <v>0</v>
      </c>
      <c r="L6" s="1195">
        <f>'2.01 Revenue - PCDs'!H10-'2.01 Revenue - PCDs'!H9-E6</f>
        <v>0</v>
      </c>
      <c r="M6" s="1195">
        <f>'2.01 Revenue - PCDs'!I10-'2.01 Revenue - PCDs'!I9-F6</f>
        <v>0</v>
      </c>
      <c r="N6" s="1195">
        <f>'2.01 Revenue - PCDs'!J10-'2.01 Revenue - PCDs'!J9-G6</f>
        <v>0</v>
      </c>
    </row>
    <row r="7" spans="1:14" ht="14.5">
      <c r="A7" t="s">
        <v>1439</v>
      </c>
      <c r="B7" s="1194" t="s">
        <v>1503</v>
      </c>
      <c r="C7" s="1191">
        <f t="shared" si="0"/>
        <v>0</v>
      </c>
      <c r="D7" s="1191">
        <f t="shared" si="0"/>
        <v>0</v>
      </c>
      <c r="E7" s="1191">
        <f t="shared" si="0"/>
        <v>0</v>
      </c>
      <c r="F7" s="1191">
        <f t="shared" si="0"/>
        <v>0</v>
      </c>
      <c r="G7" s="1191">
        <f t="shared" si="0"/>
        <v>0</v>
      </c>
      <c r="H7" s="1191">
        <f t="shared" si="1"/>
        <v>0</v>
      </c>
      <c r="I7"/>
      <c r="J7" s="1195">
        <f>'2.01 Revenue - PCDs'!F25-'1.01b MultiActivityVar RPEs'!C7</f>
        <v>0</v>
      </c>
      <c r="K7" s="1195">
        <f>'2.01 Revenue - PCDs'!G25-'1.01b MultiActivityVar RPEs'!D7</f>
        <v>0</v>
      </c>
      <c r="L7" s="1195">
        <f>'2.01 Revenue - PCDs'!H25-'1.01b MultiActivityVar RPEs'!E7</f>
        <v>0</v>
      </c>
      <c r="M7" s="1195">
        <f>'2.01 Revenue - PCDs'!I25-'1.01b MultiActivityVar RPEs'!F7</f>
        <v>0</v>
      </c>
      <c r="N7" s="1195">
        <f>'2.01 Revenue - PCDs'!J25-'1.01b MultiActivityVar RPEs'!G7</f>
        <v>0</v>
      </c>
    </row>
    <row r="8" spans="1:14" ht="14.5">
      <c r="A8" t="s">
        <v>1439</v>
      </c>
      <c r="B8" s="1194" t="s">
        <v>1504</v>
      </c>
      <c r="C8" s="1191">
        <f t="shared" si="0"/>
        <v>0</v>
      </c>
      <c r="D8" s="1191">
        <f t="shared" si="0"/>
        <v>0</v>
      </c>
      <c r="E8" s="1191">
        <f t="shared" si="0"/>
        <v>0</v>
      </c>
      <c r="F8" s="1191">
        <f t="shared" si="0"/>
        <v>0</v>
      </c>
      <c r="G8" s="1191">
        <f t="shared" si="0"/>
        <v>0</v>
      </c>
      <c r="H8" s="1191">
        <f t="shared" si="1"/>
        <v>0</v>
      </c>
      <c r="I8"/>
      <c r="J8" s="1195">
        <f>'2.01 Revenue - PCDs'!F90-'1.01b MultiActivityVar RPEs'!C8</f>
        <v>0</v>
      </c>
      <c r="K8" s="1195">
        <f>'2.01 Revenue - PCDs'!G90-'1.01b MultiActivityVar RPEs'!D8</f>
        <v>0</v>
      </c>
      <c r="L8" s="1195">
        <f>'2.01 Revenue - PCDs'!H90-'1.01b MultiActivityVar RPEs'!E8</f>
        <v>0</v>
      </c>
      <c r="M8" s="1195">
        <f>'2.01 Revenue - PCDs'!I90-'1.01b MultiActivityVar RPEs'!F8</f>
        <v>0</v>
      </c>
      <c r="N8" s="1195">
        <f>'2.01 Revenue - PCDs'!J90-'1.01b MultiActivityVar RPEs'!G8</f>
        <v>0</v>
      </c>
    </row>
    <row r="9" spans="1:14" ht="14.5">
      <c r="A9" t="s">
        <v>1439</v>
      </c>
      <c r="B9" s="1194" t="s">
        <v>1505</v>
      </c>
      <c r="C9" s="1191">
        <f t="shared" si="0"/>
        <v>0</v>
      </c>
      <c r="D9" s="1191">
        <f t="shared" si="0"/>
        <v>0</v>
      </c>
      <c r="E9" s="1191">
        <f t="shared" si="0"/>
        <v>0</v>
      </c>
      <c r="F9" s="1191">
        <f t="shared" si="0"/>
        <v>0</v>
      </c>
      <c r="G9" s="1191">
        <f t="shared" si="0"/>
        <v>0</v>
      </c>
      <c r="H9" s="1191">
        <f t="shared" si="1"/>
        <v>0</v>
      </c>
      <c r="I9"/>
      <c r="J9" s="1195">
        <f>'2.01 Revenue - PCDs'!F216-'1.01b MultiActivityVar RPEs'!C9</f>
        <v>0</v>
      </c>
      <c r="K9" s="1195">
        <f>'2.01 Revenue - PCDs'!G216-'1.01b MultiActivityVar RPEs'!D9</f>
        <v>0</v>
      </c>
      <c r="L9" s="1195">
        <f>'2.01 Revenue - PCDs'!H216-'1.01b MultiActivityVar RPEs'!E9</f>
        <v>0</v>
      </c>
      <c r="M9" s="1195">
        <f>'2.01 Revenue - PCDs'!I216-'1.01b MultiActivityVar RPEs'!F9</f>
        <v>0</v>
      </c>
      <c r="N9" s="1195">
        <f>'2.01 Revenue - PCDs'!J216-'1.01b MultiActivityVar RPEs'!G9</f>
        <v>0</v>
      </c>
    </row>
    <row r="10" spans="1:14" ht="14.5">
      <c r="A10" t="s">
        <v>1439</v>
      </c>
      <c r="B10" s="1194" t="s">
        <v>1506</v>
      </c>
      <c r="C10" s="1191">
        <f t="shared" si="0"/>
        <v>0</v>
      </c>
      <c r="D10" s="1191">
        <f t="shared" si="0"/>
        <v>0</v>
      </c>
      <c r="E10" s="1191">
        <f t="shared" si="0"/>
        <v>0</v>
      </c>
      <c r="F10" s="1191">
        <f t="shared" si="0"/>
        <v>0</v>
      </c>
      <c r="G10" s="1191">
        <f t="shared" si="0"/>
        <v>0</v>
      </c>
      <c r="H10" s="1191">
        <f t="shared" si="1"/>
        <v>0</v>
      </c>
      <c r="I10"/>
      <c r="J10" s="1195">
        <f>'2.01 Revenue - PCDs'!F227-'1.01b MultiActivityVar RPEs'!C10</f>
        <v>0</v>
      </c>
      <c r="K10" s="1195">
        <f>'2.01 Revenue - PCDs'!G227-'1.01b MultiActivityVar RPEs'!D10</f>
        <v>0</v>
      </c>
      <c r="L10" s="1195">
        <f>'2.01 Revenue - PCDs'!H227-'1.01b MultiActivityVar RPEs'!E10</f>
        <v>0</v>
      </c>
      <c r="M10" s="1195">
        <f>'2.01 Revenue - PCDs'!I227-'1.01b MultiActivityVar RPEs'!F10</f>
        <v>0</v>
      </c>
      <c r="N10" s="1195">
        <f>'2.01 Revenue - PCDs'!J227-'1.01b MultiActivityVar RPEs'!G10</f>
        <v>0</v>
      </c>
    </row>
    <row r="11" spans="1:14" ht="14.5">
      <c r="A11" t="s">
        <v>1439</v>
      </c>
      <c r="B11" s="1194" t="s">
        <v>1507</v>
      </c>
      <c r="C11" s="1191">
        <f t="shared" si="0"/>
        <v>0</v>
      </c>
      <c r="D11" s="1191">
        <f t="shared" si="0"/>
        <v>0</v>
      </c>
      <c r="E11" s="1191">
        <f t="shared" si="0"/>
        <v>0</v>
      </c>
      <c r="F11" s="1191">
        <f t="shared" si="0"/>
        <v>0</v>
      </c>
      <c r="G11" s="1191">
        <f t="shared" si="0"/>
        <v>0</v>
      </c>
      <c r="H11" s="1191">
        <f t="shared" si="1"/>
        <v>0</v>
      </c>
      <c r="I11"/>
      <c r="J11" s="1195">
        <f>'2.01 Revenue - PCDs'!F237-'1.01b MultiActivityVar RPEs'!C11</f>
        <v>0</v>
      </c>
      <c r="K11" s="1195">
        <f>'2.01 Revenue - PCDs'!G237-'1.01b MultiActivityVar RPEs'!D11</f>
        <v>0</v>
      </c>
      <c r="L11" s="1195">
        <f>'2.01 Revenue - PCDs'!H237-'1.01b MultiActivityVar RPEs'!E11</f>
        <v>0</v>
      </c>
      <c r="M11" s="1195">
        <f>'2.01 Revenue - PCDs'!I237-'1.01b MultiActivityVar RPEs'!F11</f>
        <v>0</v>
      </c>
      <c r="N11" s="1195">
        <f>'2.01 Revenue - PCDs'!J237-'1.01b MultiActivityVar RPEs'!G11</f>
        <v>0</v>
      </c>
    </row>
    <row r="12" spans="1:14" ht="14.5">
      <c r="A12" t="s">
        <v>1439</v>
      </c>
      <c r="B12" s="1194" t="s">
        <v>1508</v>
      </c>
      <c r="C12" s="1191">
        <f t="shared" si="0"/>
        <v>0</v>
      </c>
      <c r="D12" s="1191">
        <f t="shared" si="0"/>
        <v>0</v>
      </c>
      <c r="E12" s="1191">
        <f t="shared" si="0"/>
        <v>0</v>
      </c>
      <c r="F12" s="1191">
        <f t="shared" si="0"/>
        <v>0</v>
      </c>
      <c r="G12" s="1191">
        <f t="shared" si="0"/>
        <v>0</v>
      </c>
      <c r="H12" s="1191">
        <f t="shared" si="1"/>
        <v>0</v>
      </c>
      <c r="I12"/>
      <c r="J12" s="1195">
        <f>'2.01 Revenue - PCDs'!F255-'1.01b MultiActivityVar RPEs'!C12</f>
        <v>0</v>
      </c>
      <c r="K12" s="1195">
        <f>'2.01 Revenue - PCDs'!G255-'1.01b MultiActivityVar RPEs'!D12</f>
        <v>0</v>
      </c>
      <c r="L12" s="1195">
        <f>'2.01 Revenue - PCDs'!H255-'1.01b MultiActivityVar RPEs'!E12</f>
        <v>0</v>
      </c>
      <c r="M12" s="1195">
        <f>'2.01 Revenue - PCDs'!I255-'1.01b MultiActivityVar RPEs'!F12</f>
        <v>0</v>
      </c>
      <c r="N12" s="1195">
        <f>'2.01 Revenue - PCDs'!J255-'1.01b MultiActivityVar RPEs'!G12</f>
        <v>0</v>
      </c>
    </row>
    <row r="13" spans="1:14" ht="14.5">
      <c r="A13" t="s">
        <v>1439</v>
      </c>
      <c r="B13" s="1194" t="s">
        <v>1509</v>
      </c>
      <c r="C13" s="1191">
        <f t="shared" si="0"/>
        <v>0</v>
      </c>
      <c r="D13" s="1191">
        <f t="shared" si="0"/>
        <v>0</v>
      </c>
      <c r="E13" s="1191">
        <f t="shared" si="0"/>
        <v>0</v>
      </c>
      <c r="F13" s="1191">
        <f t="shared" si="0"/>
        <v>0</v>
      </c>
      <c r="G13" s="1191">
        <f t="shared" si="0"/>
        <v>0</v>
      </c>
      <c r="H13" s="1191">
        <f t="shared" si="1"/>
        <v>0</v>
      </c>
      <c r="I13"/>
      <c r="J13" s="1195">
        <f>'2.01 Revenue - PCDs'!F263-'1.01b MultiActivityVar RPEs'!C13</f>
        <v>0</v>
      </c>
      <c r="K13" s="1195">
        <f>'2.01 Revenue - PCDs'!G263-'1.01b MultiActivityVar RPEs'!D13</f>
        <v>0</v>
      </c>
      <c r="L13" s="1195">
        <f>'2.01 Revenue - PCDs'!H263-'1.01b MultiActivityVar RPEs'!E13</f>
        <v>0</v>
      </c>
      <c r="M13" s="1195">
        <f>'2.01 Revenue - PCDs'!I263-'1.01b MultiActivityVar RPEs'!F13</f>
        <v>0</v>
      </c>
      <c r="N13" s="1195">
        <f>'2.01 Revenue - PCDs'!J263-'1.01b MultiActivityVar RPEs'!G13</f>
        <v>0</v>
      </c>
    </row>
    <row r="14" spans="1:14" ht="14.5">
      <c r="A14" t="s">
        <v>1439</v>
      </c>
      <c r="B14" s="1194" t="s">
        <v>1510</v>
      </c>
      <c r="C14" s="1191">
        <f t="shared" si="0"/>
        <v>0</v>
      </c>
      <c r="D14" s="1191">
        <f t="shared" si="0"/>
        <v>0</v>
      </c>
      <c r="E14" s="1191">
        <f t="shared" si="0"/>
        <v>0</v>
      </c>
      <c r="F14" s="1191">
        <f t="shared" si="0"/>
        <v>0</v>
      </c>
      <c r="G14" s="1191">
        <f t="shared" si="0"/>
        <v>0</v>
      </c>
      <c r="H14" s="1191">
        <f t="shared" si="1"/>
        <v>0</v>
      </c>
      <c r="I14"/>
      <c r="J14" s="1195">
        <f>'2.01 Revenue - PCDs'!F271-'1.01b MultiActivityVar RPEs'!C14</f>
        <v>0</v>
      </c>
      <c r="K14" s="1195">
        <f>'2.01 Revenue - PCDs'!G271-'1.01b MultiActivityVar RPEs'!D14</f>
        <v>0</v>
      </c>
      <c r="L14" s="1195">
        <f>'2.01 Revenue - PCDs'!H271-'1.01b MultiActivityVar RPEs'!E14</f>
        <v>0</v>
      </c>
      <c r="M14" s="1195">
        <f>'2.01 Revenue - PCDs'!I271-'1.01b MultiActivityVar RPEs'!F14</f>
        <v>0</v>
      </c>
      <c r="N14" s="1195">
        <f>'2.01 Revenue - PCDs'!J271-'1.01b MultiActivityVar RPEs'!G14</f>
        <v>0</v>
      </c>
    </row>
    <row r="15" spans="1:14" ht="14.5">
      <c r="A15"/>
      <c r="B15"/>
      <c r="C15"/>
      <c r="D15"/>
      <c r="E15"/>
      <c r="F15"/>
      <c r="G15"/>
      <c r="H15"/>
      <c r="I15"/>
      <c r="J15"/>
      <c r="K15"/>
      <c r="L15"/>
      <c r="M15"/>
      <c r="N15"/>
    </row>
    <row r="16" spans="1:14" ht="14.5">
      <c r="A16" s="1196" t="s">
        <v>1511</v>
      </c>
      <c r="B16" s="1197" t="s">
        <v>1512</v>
      </c>
      <c r="C16" s="1306">
        <v>2022</v>
      </c>
      <c r="D16" s="1306">
        <v>2023</v>
      </c>
      <c r="E16" s="1306">
        <v>2024</v>
      </c>
      <c r="F16" s="1306">
        <v>2025</v>
      </c>
      <c r="G16" s="1306">
        <v>2026</v>
      </c>
      <c r="H16" s="1306" t="s">
        <v>1369</v>
      </c>
      <c r="I16"/>
      <c r="J16"/>
      <c r="K16"/>
      <c r="L16"/>
      <c r="M16"/>
      <c r="N16"/>
    </row>
    <row r="17" spans="1:8" ht="14.5">
      <c r="A17" s="1198"/>
      <c r="B17" s="1198"/>
      <c r="C17" s="1199"/>
      <c r="D17" s="1199"/>
      <c r="E17" s="1199"/>
      <c r="F17" s="1199"/>
      <c r="G17" s="1199"/>
      <c r="H17" s="1191">
        <f t="shared" ref="H17:H80" si="2">SUM(C17:G17)</f>
        <v>0</v>
      </c>
    </row>
    <row r="18" spans="1:8" ht="14.5">
      <c r="A18" s="1198"/>
      <c r="B18" s="1198"/>
      <c r="C18" s="1199"/>
      <c r="D18" s="1199"/>
      <c r="E18" s="1199"/>
      <c r="F18" s="1199"/>
      <c r="G18" s="1199"/>
      <c r="H18" s="1191">
        <f t="shared" si="2"/>
        <v>0</v>
      </c>
    </row>
    <row r="19" spans="1:8" ht="14.5">
      <c r="A19" s="1198"/>
      <c r="B19" s="1198"/>
      <c r="C19" s="1199"/>
      <c r="D19" s="1199"/>
      <c r="E19" s="1199"/>
      <c r="F19" s="1199"/>
      <c r="G19" s="1199"/>
      <c r="H19" s="1191">
        <f t="shared" si="2"/>
        <v>0</v>
      </c>
    </row>
    <row r="20" spans="1:8" ht="14.5">
      <c r="A20" s="1198"/>
      <c r="B20" s="1198"/>
      <c r="C20" s="1199"/>
      <c r="D20" s="1199"/>
      <c r="E20" s="1199"/>
      <c r="F20" s="1199"/>
      <c r="G20" s="1199"/>
      <c r="H20" s="1191">
        <f t="shared" si="2"/>
        <v>0</v>
      </c>
    </row>
    <row r="21" spans="1:8" ht="14.5">
      <c r="A21" s="1198"/>
      <c r="B21" s="1198"/>
      <c r="C21" s="1199"/>
      <c r="D21" s="1199"/>
      <c r="E21" s="1199"/>
      <c r="F21" s="1199"/>
      <c r="G21" s="1199"/>
      <c r="H21" s="1191">
        <f t="shared" si="2"/>
        <v>0</v>
      </c>
    </row>
    <row r="22" spans="1:8" ht="14.5">
      <c r="A22" s="1198"/>
      <c r="B22" s="1198"/>
      <c r="C22" s="1199"/>
      <c r="D22" s="1199"/>
      <c r="E22" s="1199"/>
      <c r="F22" s="1199"/>
      <c r="G22" s="1199"/>
      <c r="H22" s="1191">
        <f t="shared" si="2"/>
        <v>0</v>
      </c>
    </row>
    <row r="23" spans="1:8" ht="14.5">
      <c r="A23" s="1198"/>
      <c r="B23" s="1198"/>
      <c r="C23" s="1199"/>
      <c r="D23" s="1199"/>
      <c r="E23" s="1199"/>
      <c r="F23" s="1199"/>
      <c r="G23" s="1199"/>
      <c r="H23" s="1191">
        <f t="shared" si="2"/>
        <v>0</v>
      </c>
    </row>
    <row r="24" spans="1:8" ht="14.5">
      <c r="A24" s="1198"/>
      <c r="B24" s="1198"/>
      <c r="C24" s="1199"/>
      <c r="D24" s="1199"/>
      <c r="E24" s="1199"/>
      <c r="F24" s="1199"/>
      <c r="G24" s="1199"/>
      <c r="H24" s="1191">
        <f t="shared" si="2"/>
        <v>0</v>
      </c>
    </row>
    <row r="25" spans="1:8" ht="14.5">
      <c r="A25" s="1198"/>
      <c r="B25" s="1198"/>
      <c r="C25" s="1199"/>
      <c r="D25" s="1199"/>
      <c r="E25" s="1199"/>
      <c r="F25" s="1199"/>
      <c r="G25" s="1199"/>
      <c r="H25" s="1191">
        <f t="shared" si="2"/>
        <v>0</v>
      </c>
    </row>
    <row r="26" spans="1:8" ht="14.5">
      <c r="A26" s="1198"/>
      <c r="B26" s="1198"/>
      <c r="C26" s="1199"/>
      <c r="D26" s="1199"/>
      <c r="E26" s="1199"/>
      <c r="F26" s="1199"/>
      <c r="G26" s="1199"/>
      <c r="H26" s="1191">
        <f t="shared" si="2"/>
        <v>0</v>
      </c>
    </row>
    <row r="27" spans="1:8" ht="14.5">
      <c r="A27" s="1198"/>
      <c r="B27" s="1198"/>
      <c r="C27" s="1199"/>
      <c r="D27" s="1199"/>
      <c r="E27" s="1199"/>
      <c r="F27" s="1199"/>
      <c r="G27" s="1199"/>
      <c r="H27" s="1191">
        <f t="shared" si="2"/>
        <v>0</v>
      </c>
    </row>
    <row r="28" spans="1:8" ht="14.5">
      <c r="A28" s="1198"/>
      <c r="B28" s="1198"/>
      <c r="C28" s="1199"/>
      <c r="D28" s="1199"/>
      <c r="E28" s="1199"/>
      <c r="F28" s="1199"/>
      <c r="G28" s="1199"/>
      <c r="H28" s="1191">
        <f t="shared" si="2"/>
        <v>0</v>
      </c>
    </row>
    <row r="29" spans="1:8" ht="14.5">
      <c r="A29" s="1198"/>
      <c r="B29" s="1198"/>
      <c r="C29" s="1199"/>
      <c r="D29" s="1199"/>
      <c r="E29" s="1199"/>
      <c r="F29" s="1199"/>
      <c r="G29" s="1199"/>
      <c r="H29" s="1191">
        <f t="shared" si="2"/>
        <v>0</v>
      </c>
    </row>
    <row r="30" spans="1:8" ht="14.5">
      <c r="A30" s="1198"/>
      <c r="B30" s="1198"/>
      <c r="C30" s="1199"/>
      <c r="D30" s="1199"/>
      <c r="E30" s="1199"/>
      <c r="F30" s="1199"/>
      <c r="G30" s="1199"/>
      <c r="H30" s="1191">
        <f t="shared" si="2"/>
        <v>0</v>
      </c>
    </row>
    <row r="31" spans="1:8" ht="14.5">
      <c r="A31" s="1198"/>
      <c r="B31" s="1198"/>
      <c r="C31" s="1199"/>
      <c r="D31" s="1199"/>
      <c r="E31" s="1199"/>
      <c r="F31" s="1199"/>
      <c r="G31" s="1199"/>
      <c r="H31" s="1191">
        <f t="shared" si="2"/>
        <v>0</v>
      </c>
    </row>
    <row r="32" spans="1:8" ht="14.5">
      <c r="A32" s="1198"/>
      <c r="B32" s="1198"/>
      <c r="C32" s="1199"/>
      <c r="D32" s="1199"/>
      <c r="E32" s="1199"/>
      <c r="F32" s="1199"/>
      <c r="G32" s="1199"/>
      <c r="H32" s="1191">
        <f t="shared" si="2"/>
        <v>0</v>
      </c>
    </row>
    <row r="33" spans="1:8" ht="14.5">
      <c r="A33" s="1198"/>
      <c r="B33" s="1198"/>
      <c r="C33" s="1199"/>
      <c r="D33" s="1199"/>
      <c r="E33" s="1199"/>
      <c r="F33" s="1199"/>
      <c r="G33" s="1199"/>
      <c r="H33" s="1191">
        <f t="shared" si="2"/>
        <v>0</v>
      </c>
    </row>
    <row r="34" spans="1:8" ht="14.5">
      <c r="A34" s="1198"/>
      <c r="B34" s="1198"/>
      <c r="C34" s="1199"/>
      <c r="D34" s="1199"/>
      <c r="E34" s="1199"/>
      <c r="F34" s="1199"/>
      <c r="G34" s="1199"/>
      <c r="H34" s="1191">
        <f t="shared" si="2"/>
        <v>0</v>
      </c>
    </row>
    <row r="35" spans="1:8" ht="14.5">
      <c r="A35" s="1198"/>
      <c r="B35" s="1198"/>
      <c r="C35" s="1199"/>
      <c r="D35" s="1199"/>
      <c r="E35" s="1199"/>
      <c r="F35" s="1199"/>
      <c r="G35" s="1199"/>
      <c r="H35" s="1191">
        <f t="shared" si="2"/>
        <v>0</v>
      </c>
    </row>
    <row r="36" spans="1:8" ht="14.5">
      <c r="A36" s="1198"/>
      <c r="B36" s="1198"/>
      <c r="C36" s="1199"/>
      <c r="D36" s="1199"/>
      <c r="E36" s="1199"/>
      <c r="F36" s="1199"/>
      <c r="G36" s="1199"/>
      <c r="H36" s="1191">
        <f t="shared" si="2"/>
        <v>0</v>
      </c>
    </row>
    <row r="37" spans="1:8" ht="14.5">
      <c r="A37" s="1198"/>
      <c r="B37" s="1198"/>
      <c r="C37" s="1199"/>
      <c r="D37" s="1199"/>
      <c r="E37" s="1199"/>
      <c r="F37" s="1199"/>
      <c r="G37" s="1199"/>
      <c r="H37" s="1191">
        <f t="shared" si="2"/>
        <v>0</v>
      </c>
    </row>
    <row r="38" spans="1:8" ht="14.5">
      <c r="A38" s="1198"/>
      <c r="B38" s="1198"/>
      <c r="C38" s="1199"/>
      <c r="D38" s="1199"/>
      <c r="E38" s="1199"/>
      <c r="F38" s="1199"/>
      <c r="G38" s="1199"/>
      <c r="H38" s="1191">
        <f t="shared" si="2"/>
        <v>0</v>
      </c>
    </row>
    <row r="39" spans="1:8" ht="14.5">
      <c r="A39" s="1198"/>
      <c r="B39" s="1198"/>
      <c r="C39" s="1199"/>
      <c r="D39" s="1199"/>
      <c r="E39" s="1199"/>
      <c r="F39" s="1199"/>
      <c r="G39" s="1199"/>
      <c r="H39" s="1191">
        <f t="shared" si="2"/>
        <v>0</v>
      </c>
    </row>
    <row r="40" spans="1:8" ht="14.5">
      <c r="A40" s="1198"/>
      <c r="B40" s="1198"/>
      <c r="C40" s="1199"/>
      <c r="D40" s="1199"/>
      <c r="E40" s="1199"/>
      <c r="F40" s="1199"/>
      <c r="G40" s="1199"/>
      <c r="H40" s="1191">
        <f t="shared" si="2"/>
        <v>0</v>
      </c>
    </row>
    <row r="41" spans="1:8" ht="14.15" customHeight="1">
      <c r="A41" s="1198"/>
      <c r="B41" s="1198"/>
      <c r="C41" s="1199"/>
      <c r="D41" s="1199"/>
      <c r="E41" s="1199"/>
      <c r="F41" s="1199"/>
      <c r="G41" s="1199"/>
      <c r="H41" s="1191">
        <f t="shared" si="2"/>
        <v>0</v>
      </c>
    </row>
    <row r="42" spans="1:8" ht="14.15" customHeight="1">
      <c r="A42" s="1198"/>
      <c r="B42" s="1198"/>
      <c r="C42" s="1199"/>
      <c r="D42" s="1199"/>
      <c r="E42" s="1199"/>
      <c r="F42" s="1199"/>
      <c r="G42" s="1199"/>
      <c r="H42" s="1191">
        <f t="shared" si="2"/>
        <v>0</v>
      </c>
    </row>
    <row r="43" spans="1:8" ht="14.15" customHeight="1">
      <c r="A43" s="1198"/>
      <c r="B43" s="1198"/>
      <c r="C43" s="1199"/>
      <c r="D43" s="1199"/>
      <c r="E43" s="1199"/>
      <c r="F43" s="1199"/>
      <c r="G43" s="1199"/>
      <c r="H43" s="1191">
        <f t="shared" si="2"/>
        <v>0</v>
      </c>
    </row>
    <row r="44" spans="1:8" ht="14.15" customHeight="1">
      <c r="A44" s="1198"/>
      <c r="B44" s="1198"/>
      <c r="C44" s="1199"/>
      <c r="D44" s="1199"/>
      <c r="E44" s="1199"/>
      <c r="F44" s="1199"/>
      <c r="G44" s="1199"/>
      <c r="H44" s="1191">
        <f t="shared" si="2"/>
        <v>0</v>
      </c>
    </row>
    <row r="45" spans="1:8" ht="14.15" customHeight="1">
      <c r="A45" s="1198"/>
      <c r="B45" s="1198"/>
      <c r="C45" s="1199"/>
      <c r="D45" s="1199"/>
      <c r="E45" s="1199"/>
      <c r="F45" s="1199"/>
      <c r="G45" s="1199"/>
      <c r="H45" s="1191">
        <f t="shared" si="2"/>
        <v>0</v>
      </c>
    </row>
    <row r="46" spans="1:8" ht="14.15" customHeight="1">
      <c r="A46" s="1198"/>
      <c r="B46" s="1198"/>
      <c r="C46" s="1199"/>
      <c r="D46" s="1199"/>
      <c r="E46" s="1199"/>
      <c r="F46" s="1199"/>
      <c r="G46" s="1199"/>
      <c r="H46" s="1191">
        <f t="shared" si="2"/>
        <v>0</v>
      </c>
    </row>
    <row r="47" spans="1:8" ht="14.15" customHeight="1">
      <c r="A47" s="1198"/>
      <c r="B47" s="1198"/>
      <c r="C47" s="1199"/>
      <c r="D47" s="1199"/>
      <c r="E47" s="1199"/>
      <c r="F47" s="1199"/>
      <c r="G47" s="1199"/>
      <c r="H47" s="1191">
        <f t="shared" si="2"/>
        <v>0</v>
      </c>
    </row>
    <row r="48" spans="1:8" ht="14.15" customHeight="1">
      <c r="A48" s="1198"/>
      <c r="B48" s="1198"/>
      <c r="C48" s="1199"/>
      <c r="D48" s="1199"/>
      <c r="E48" s="1199"/>
      <c r="F48" s="1199"/>
      <c r="G48" s="1199"/>
      <c r="H48" s="1191">
        <f t="shared" si="2"/>
        <v>0</v>
      </c>
    </row>
    <row r="49" spans="1:8" ht="14.5">
      <c r="A49" s="1198"/>
      <c r="B49" s="1198"/>
      <c r="C49" s="1199"/>
      <c r="D49" s="1199"/>
      <c r="E49" s="1199"/>
      <c r="F49" s="1199"/>
      <c r="G49" s="1199"/>
      <c r="H49" s="1191">
        <f t="shared" si="2"/>
        <v>0</v>
      </c>
    </row>
    <row r="50" spans="1:8" ht="14.5">
      <c r="A50" s="1198"/>
      <c r="B50" s="1198"/>
      <c r="C50" s="1199"/>
      <c r="D50" s="1199"/>
      <c r="E50" s="1199"/>
      <c r="F50" s="1199"/>
      <c r="G50" s="1199"/>
      <c r="H50" s="1191">
        <f t="shared" si="2"/>
        <v>0</v>
      </c>
    </row>
    <row r="51" spans="1:8" ht="14.5">
      <c r="A51" s="1198"/>
      <c r="B51" s="1198"/>
      <c r="C51" s="1199"/>
      <c r="D51" s="1199"/>
      <c r="E51" s="1199"/>
      <c r="F51" s="1199"/>
      <c r="G51" s="1199"/>
      <c r="H51" s="1191">
        <f t="shared" si="2"/>
        <v>0</v>
      </c>
    </row>
    <row r="52" spans="1:8" ht="14.5">
      <c r="A52" s="1198"/>
      <c r="B52" s="1198"/>
      <c r="C52" s="1199"/>
      <c r="D52" s="1199"/>
      <c r="E52" s="1199"/>
      <c r="F52" s="1199"/>
      <c r="G52" s="1199"/>
      <c r="H52" s="1191">
        <f t="shared" si="2"/>
        <v>0</v>
      </c>
    </row>
    <row r="53" spans="1:8" ht="14.5">
      <c r="A53" s="1198"/>
      <c r="B53" s="1198"/>
      <c r="C53" s="1199"/>
      <c r="D53" s="1199"/>
      <c r="E53" s="1199"/>
      <c r="F53" s="1199"/>
      <c r="G53" s="1199"/>
      <c r="H53" s="1191">
        <f t="shared" si="2"/>
        <v>0</v>
      </c>
    </row>
    <row r="54" spans="1:8" ht="14.5">
      <c r="A54" s="1198"/>
      <c r="B54" s="1198"/>
      <c r="C54" s="1199"/>
      <c r="D54" s="1199"/>
      <c r="E54" s="1199"/>
      <c r="F54" s="1199"/>
      <c r="G54" s="1199"/>
      <c r="H54" s="1191">
        <f t="shared" si="2"/>
        <v>0</v>
      </c>
    </row>
    <row r="55" spans="1:8" ht="14.5">
      <c r="A55" s="1198"/>
      <c r="B55" s="1198"/>
      <c r="C55" s="1199"/>
      <c r="D55" s="1199"/>
      <c r="E55" s="1199"/>
      <c r="F55" s="1199"/>
      <c r="G55" s="1199"/>
      <c r="H55" s="1191">
        <f t="shared" si="2"/>
        <v>0</v>
      </c>
    </row>
    <row r="56" spans="1:8" ht="14.5">
      <c r="A56" s="1198"/>
      <c r="B56" s="1198"/>
      <c r="C56" s="1199"/>
      <c r="D56" s="1199"/>
      <c r="E56" s="1199"/>
      <c r="F56" s="1199"/>
      <c r="G56" s="1199"/>
      <c r="H56" s="1191">
        <f t="shared" si="2"/>
        <v>0</v>
      </c>
    </row>
    <row r="57" spans="1:8" ht="14.5">
      <c r="A57" s="1198"/>
      <c r="B57" s="1198"/>
      <c r="C57" s="1199"/>
      <c r="D57" s="1199"/>
      <c r="E57" s="1199"/>
      <c r="F57" s="1199"/>
      <c r="G57" s="1199"/>
      <c r="H57" s="1191">
        <f t="shared" si="2"/>
        <v>0</v>
      </c>
    </row>
    <row r="58" spans="1:8" ht="14.5">
      <c r="A58" s="1198"/>
      <c r="B58" s="1198"/>
      <c r="C58" s="1199"/>
      <c r="D58" s="1199"/>
      <c r="E58" s="1199"/>
      <c r="F58" s="1199"/>
      <c r="G58" s="1199"/>
      <c r="H58" s="1191">
        <f t="shared" si="2"/>
        <v>0</v>
      </c>
    </row>
    <row r="59" spans="1:8" ht="14.5">
      <c r="A59" s="1198"/>
      <c r="B59" s="1198"/>
      <c r="C59" s="1199"/>
      <c r="D59" s="1199"/>
      <c r="E59" s="1199"/>
      <c r="F59" s="1199"/>
      <c r="G59" s="1199"/>
      <c r="H59" s="1191">
        <f t="shared" si="2"/>
        <v>0</v>
      </c>
    </row>
    <row r="60" spans="1:8" ht="14.5">
      <c r="A60" s="1198"/>
      <c r="B60" s="1198"/>
      <c r="C60" s="1199"/>
      <c r="D60" s="1199"/>
      <c r="E60" s="1199"/>
      <c r="F60" s="1199"/>
      <c r="G60" s="1199"/>
      <c r="H60" s="1191">
        <f t="shared" si="2"/>
        <v>0</v>
      </c>
    </row>
    <row r="61" spans="1:8" ht="14.5">
      <c r="A61" s="1198"/>
      <c r="B61" s="1198"/>
      <c r="C61" s="1199"/>
      <c r="D61" s="1199"/>
      <c r="E61" s="1199"/>
      <c r="F61" s="1199"/>
      <c r="G61" s="1199"/>
      <c r="H61" s="1191">
        <f t="shared" si="2"/>
        <v>0</v>
      </c>
    </row>
    <row r="62" spans="1:8" ht="14.5">
      <c r="A62" s="1198"/>
      <c r="B62" s="1198"/>
      <c r="C62" s="1199"/>
      <c r="D62" s="1199"/>
      <c r="E62" s="1199"/>
      <c r="F62" s="1199"/>
      <c r="G62" s="1199"/>
      <c r="H62" s="1191">
        <f t="shared" si="2"/>
        <v>0</v>
      </c>
    </row>
    <row r="63" spans="1:8" ht="14.5">
      <c r="A63" s="1198"/>
      <c r="B63" s="1198"/>
      <c r="C63" s="1199"/>
      <c r="D63" s="1199"/>
      <c r="E63" s="1199"/>
      <c r="F63" s="1199"/>
      <c r="G63" s="1199"/>
      <c r="H63" s="1191">
        <f t="shared" si="2"/>
        <v>0</v>
      </c>
    </row>
    <row r="64" spans="1:8" ht="14.5">
      <c r="A64" s="1198"/>
      <c r="B64" s="1198"/>
      <c r="C64" s="1199"/>
      <c r="D64" s="1199"/>
      <c r="E64" s="1199"/>
      <c r="F64" s="1199"/>
      <c r="G64" s="1199"/>
      <c r="H64" s="1191">
        <f t="shared" si="2"/>
        <v>0</v>
      </c>
    </row>
    <row r="65" spans="1:8" ht="14.5">
      <c r="A65" s="1198"/>
      <c r="B65" s="1198"/>
      <c r="C65" s="1199"/>
      <c r="D65" s="1199"/>
      <c r="E65" s="1199"/>
      <c r="F65" s="1199"/>
      <c r="G65" s="1199"/>
      <c r="H65" s="1191">
        <f t="shared" si="2"/>
        <v>0</v>
      </c>
    </row>
    <row r="66" spans="1:8" ht="14.5">
      <c r="A66" s="1198"/>
      <c r="B66" s="1198"/>
      <c r="C66" s="1199"/>
      <c r="D66" s="1199"/>
      <c r="E66" s="1199"/>
      <c r="F66" s="1199"/>
      <c r="G66" s="1199"/>
      <c r="H66" s="1191">
        <f t="shared" si="2"/>
        <v>0</v>
      </c>
    </row>
    <row r="67" spans="1:8" ht="14.5">
      <c r="A67" s="1198"/>
      <c r="B67" s="1198"/>
      <c r="C67" s="1199"/>
      <c r="D67" s="1199"/>
      <c r="E67" s="1199"/>
      <c r="F67" s="1199"/>
      <c r="G67" s="1199"/>
      <c r="H67" s="1191">
        <f t="shared" si="2"/>
        <v>0</v>
      </c>
    </row>
    <row r="68" spans="1:8" ht="14.5">
      <c r="A68" s="1198"/>
      <c r="B68" s="1198"/>
      <c r="C68" s="1199"/>
      <c r="D68" s="1199"/>
      <c r="E68" s="1199"/>
      <c r="F68" s="1199"/>
      <c r="G68" s="1199"/>
      <c r="H68" s="1191">
        <f t="shared" si="2"/>
        <v>0</v>
      </c>
    </row>
    <row r="69" spans="1:8" ht="14.5">
      <c r="A69" s="1198"/>
      <c r="B69" s="1198"/>
      <c r="C69" s="1199"/>
      <c r="D69" s="1199"/>
      <c r="E69" s="1199"/>
      <c r="F69" s="1199"/>
      <c r="G69" s="1199"/>
      <c r="H69" s="1191">
        <f t="shared" si="2"/>
        <v>0</v>
      </c>
    </row>
    <row r="70" spans="1:8" ht="14.5">
      <c r="A70" s="1198"/>
      <c r="B70" s="1198"/>
      <c r="C70" s="1199"/>
      <c r="D70" s="1199"/>
      <c r="E70" s="1199"/>
      <c r="F70" s="1199"/>
      <c r="G70" s="1199"/>
      <c r="H70" s="1191">
        <f t="shared" si="2"/>
        <v>0</v>
      </c>
    </row>
    <row r="71" spans="1:8" ht="14.5">
      <c r="A71" s="1198"/>
      <c r="B71" s="1198"/>
      <c r="C71" s="1199"/>
      <c r="D71" s="1199"/>
      <c r="E71" s="1199"/>
      <c r="F71" s="1199"/>
      <c r="G71" s="1199"/>
      <c r="H71" s="1191">
        <f t="shared" si="2"/>
        <v>0</v>
      </c>
    </row>
    <row r="72" spans="1:8" ht="14.5">
      <c r="A72" s="1198"/>
      <c r="B72" s="1198"/>
      <c r="C72" s="1199"/>
      <c r="D72" s="1199"/>
      <c r="E72" s="1199"/>
      <c r="F72" s="1199"/>
      <c r="G72" s="1199"/>
      <c r="H72" s="1191">
        <f t="shared" si="2"/>
        <v>0</v>
      </c>
    </row>
    <row r="73" spans="1:8" ht="14.5">
      <c r="A73" s="1198"/>
      <c r="B73" s="1198"/>
      <c r="C73" s="1199"/>
      <c r="D73" s="1199"/>
      <c r="E73" s="1199"/>
      <c r="F73" s="1199"/>
      <c r="G73" s="1199"/>
      <c r="H73" s="1191">
        <f t="shared" si="2"/>
        <v>0</v>
      </c>
    </row>
    <row r="74" spans="1:8" ht="14.5">
      <c r="A74" s="1198"/>
      <c r="B74" s="1198"/>
      <c r="C74" s="1199"/>
      <c r="D74" s="1199"/>
      <c r="E74" s="1199"/>
      <c r="F74" s="1199"/>
      <c r="G74" s="1199"/>
      <c r="H74" s="1191">
        <f t="shared" si="2"/>
        <v>0</v>
      </c>
    </row>
    <row r="75" spans="1:8" ht="14.5">
      <c r="A75" s="1198"/>
      <c r="B75" s="1198"/>
      <c r="C75" s="1199"/>
      <c r="D75" s="1199"/>
      <c r="E75" s="1199"/>
      <c r="F75" s="1199"/>
      <c r="G75" s="1199"/>
      <c r="H75" s="1191">
        <f t="shared" si="2"/>
        <v>0</v>
      </c>
    </row>
    <row r="76" spans="1:8" ht="14.5">
      <c r="A76" s="1198"/>
      <c r="B76" s="1198"/>
      <c r="C76" s="1199"/>
      <c r="D76" s="1199"/>
      <c r="E76" s="1199"/>
      <c r="F76" s="1199"/>
      <c r="G76" s="1199"/>
      <c r="H76" s="1191">
        <f t="shared" si="2"/>
        <v>0</v>
      </c>
    </row>
    <row r="77" spans="1:8" ht="14.5">
      <c r="A77" s="1198"/>
      <c r="B77" s="1198"/>
      <c r="C77" s="1199"/>
      <c r="D77" s="1199"/>
      <c r="E77" s="1199"/>
      <c r="F77" s="1199"/>
      <c r="G77" s="1199"/>
      <c r="H77" s="1191">
        <f t="shared" si="2"/>
        <v>0</v>
      </c>
    </row>
    <row r="78" spans="1:8" ht="14.5">
      <c r="A78" s="1198"/>
      <c r="B78" s="1198"/>
      <c r="C78" s="1199"/>
      <c r="D78" s="1199"/>
      <c r="E78" s="1199"/>
      <c r="F78" s="1199"/>
      <c r="G78" s="1199"/>
      <c r="H78" s="1191">
        <f t="shared" si="2"/>
        <v>0</v>
      </c>
    </row>
    <row r="79" spans="1:8" ht="14.5">
      <c r="A79" s="1198"/>
      <c r="B79" s="1198"/>
      <c r="C79" s="1199"/>
      <c r="D79" s="1199"/>
      <c r="E79" s="1199"/>
      <c r="F79" s="1199"/>
      <c r="G79" s="1199"/>
      <c r="H79" s="1191">
        <f t="shared" si="2"/>
        <v>0</v>
      </c>
    </row>
    <row r="80" spans="1:8" ht="14.5">
      <c r="A80" s="1198"/>
      <c r="B80" s="1198"/>
      <c r="C80" s="1199"/>
      <c r="D80" s="1199"/>
      <c r="E80" s="1199"/>
      <c r="F80" s="1199"/>
      <c r="G80" s="1199"/>
      <c r="H80" s="1191">
        <f t="shared" si="2"/>
        <v>0</v>
      </c>
    </row>
    <row r="81" spans="1:8" ht="14.5">
      <c r="A81" s="1198"/>
      <c r="B81" s="1198"/>
      <c r="C81" s="1199"/>
      <c r="D81" s="1199"/>
      <c r="E81" s="1199"/>
      <c r="F81" s="1199"/>
      <c r="G81" s="1199"/>
      <c r="H81" s="1191">
        <f t="shared" ref="H81:H144" si="3">SUM(C81:G81)</f>
        <v>0</v>
      </c>
    </row>
    <row r="82" spans="1:8" ht="14.5">
      <c r="A82" s="1198"/>
      <c r="B82" s="1198"/>
      <c r="C82" s="1199"/>
      <c r="D82" s="1199"/>
      <c r="E82" s="1199"/>
      <c r="F82" s="1199"/>
      <c r="G82" s="1199"/>
      <c r="H82" s="1191">
        <f t="shared" si="3"/>
        <v>0</v>
      </c>
    </row>
    <row r="83" spans="1:8" ht="14.5">
      <c r="A83" s="1198"/>
      <c r="B83" s="1198"/>
      <c r="C83" s="1199"/>
      <c r="D83" s="1199"/>
      <c r="E83" s="1199"/>
      <c r="F83" s="1199"/>
      <c r="G83" s="1199"/>
      <c r="H83" s="1191">
        <f t="shared" si="3"/>
        <v>0</v>
      </c>
    </row>
    <row r="84" spans="1:8" ht="14.5">
      <c r="A84" s="1198"/>
      <c r="B84" s="1198"/>
      <c r="C84" s="1199"/>
      <c r="D84" s="1199"/>
      <c r="E84" s="1199"/>
      <c r="F84" s="1199"/>
      <c r="G84" s="1199"/>
      <c r="H84" s="1191">
        <f t="shared" si="3"/>
        <v>0</v>
      </c>
    </row>
    <row r="85" spans="1:8" ht="14.5">
      <c r="A85" s="1198"/>
      <c r="B85" s="1198"/>
      <c r="C85" s="1199"/>
      <c r="D85" s="1199"/>
      <c r="E85" s="1199"/>
      <c r="F85" s="1199"/>
      <c r="G85" s="1199"/>
      <c r="H85" s="1191">
        <f t="shared" si="3"/>
        <v>0</v>
      </c>
    </row>
    <row r="86" spans="1:8" ht="14.5">
      <c r="A86" s="1198"/>
      <c r="B86" s="1198"/>
      <c r="C86" s="1199"/>
      <c r="D86" s="1199"/>
      <c r="E86" s="1199"/>
      <c r="F86" s="1199"/>
      <c r="G86" s="1199"/>
      <c r="H86" s="1191">
        <f t="shared" si="3"/>
        <v>0</v>
      </c>
    </row>
    <row r="87" spans="1:8" ht="14.5">
      <c r="A87" s="1198"/>
      <c r="B87" s="1198"/>
      <c r="C87" s="1199"/>
      <c r="D87" s="1199"/>
      <c r="E87" s="1199"/>
      <c r="F87" s="1199"/>
      <c r="G87" s="1199"/>
      <c r="H87" s="1191">
        <f t="shared" si="3"/>
        <v>0</v>
      </c>
    </row>
    <row r="88" spans="1:8" ht="14.5">
      <c r="A88" s="1198"/>
      <c r="B88" s="1198"/>
      <c r="C88" s="1199"/>
      <c r="D88" s="1199"/>
      <c r="E88" s="1199"/>
      <c r="F88" s="1199"/>
      <c r="G88" s="1199"/>
      <c r="H88" s="1191">
        <f t="shared" si="3"/>
        <v>0</v>
      </c>
    </row>
    <row r="89" spans="1:8" ht="14.5">
      <c r="A89" s="1198"/>
      <c r="B89" s="1198"/>
      <c r="C89" s="1199"/>
      <c r="D89" s="1199"/>
      <c r="E89" s="1199"/>
      <c r="F89" s="1199"/>
      <c r="G89" s="1199"/>
      <c r="H89" s="1191">
        <f t="shared" si="3"/>
        <v>0</v>
      </c>
    </row>
    <row r="90" spans="1:8" ht="14.5">
      <c r="A90" s="1198"/>
      <c r="B90" s="1198"/>
      <c r="C90" s="1199"/>
      <c r="D90" s="1199"/>
      <c r="E90" s="1199"/>
      <c r="F90" s="1199"/>
      <c r="G90" s="1199"/>
      <c r="H90" s="1191">
        <f t="shared" si="3"/>
        <v>0</v>
      </c>
    </row>
    <row r="91" spans="1:8" ht="14.5">
      <c r="A91" s="1198"/>
      <c r="B91" s="1198"/>
      <c r="C91" s="1199"/>
      <c r="D91" s="1199"/>
      <c r="E91" s="1199"/>
      <c r="F91" s="1199"/>
      <c r="G91" s="1199"/>
      <c r="H91" s="1191">
        <f t="shared" si="3"/>
        <v>0</v>
      </c>
    </row>
    <row r="92" spans="1:8" ht="14.5">
      <c r="A92" s="1198"/>
      <c r="B92" s="1198"/>
      <c r="C92" s="1199"/>
      <c r="D92" s="1199"/>
      <c r="E92" s="1199"/>
      <c r="F92" s="1199"/>
      <c r="G92" s="1199"/>
      <c r="H92" s="1191">
        <f t="shared" si="3"/>
        <v>0</v>
      </c>
    </row>
    <row r="93" spans="1:8" ht="14.5">
      <c r="A93" s="1198"/>
      <c r="B93" s="1198"/>
      <c r="C93" s="1199"/>
      <c r="D93" s="1199"/>
      <c r="E93" s="1199"/>
      <c r="F93" s="1199"/>
      <c r="G93" s="1199"/>
      <c r="H93" s="1191">
        <f t="shared" si="3"/>
        <v>0</v>
      </c>
    </row>
    <row r="94" spans="1:8" ht="14.5">
      <c r="A94" s="1198"/>
      <c r="B94" s="1198"/>
      <c r="C94" s="1199"/>
      <c r="D94" s="1199"/>
      <c r="E94" s="1199"/>
      <c r="F94" s="1199"/>
      <c r="G94" s="1199"/>
      <c r="H94" s="1191">
        <f t="shared" si="3"/>
        <v>0</v>
      </c>
    </row>
    <row r="95" spans="1:8" ht="14.5">
      <c r="A95" s="1198"/>
      <c r="B95" s="1198"/>
      <c r="C95" s="1199"/>
      <c r="D95" s="1199"/>
      <c r="E95" s="1199"/>
      <c r="F95" s="1199"/>
      <c r="G95" s="1199"/>
      <c r="H95" s="1191">
        <f t="shared" si="3"/>
        <v>0</v>
      </c>
    </row>
    <row r="96" spans="1:8" ht="14.5">
      <c r="A96" s="1198"/>
      <c r="B96" s="1198"/>
      <c r="C96" s="1199"/>
      <c r="D96" s="1199"/>
      <c r="E96" s="1199"/>
      <c r="F96" s="1199"/>
      <c r="G96" s="1199"/>
      <c r="H96" s="1191">
        <f t="shared" si="3"/>
        <v>0</v>
      </c>
    </row>
    <row r="97" spans="1:8" ht="14.5">
      <c r="A97" s="1198"/>
      <c r="B97" s="1198"/>
      <c r="C97" s="1199"/>
      <c r="D97" s="1199"/>
      <c r="E97" s="1199"/>
      <c r="F97" s="1199"/>
      <c r="G97" s="1199"/>
      <c r="H97" s="1191">
        <f t="shared" si="3"/>
        <v>0</v>
      </c>
    </row>
    <row r="98" spans="1:8" ht="14.5">
      <c r="A98" s="1198"/>
      <c r="B98" s="1198"/>
      <c r="C98" s="1199"/>
      <c r="D98" s="1199"/>
      <c r="E98" s="1199"/>
      <c r="F98" s="1199"/>
      <c r="G98" s="1199"/>
      <c r="H98" s="1191">
        <f t="shared" si="3"/>
        <v>0</v>
      </c>
    </row>
    <row r="99" spans="1:8" ht="14.5">
      <c r="A99" s="1198"/>
      <c r="B99" s="1198"/>
      <c r="C99" s="1199"/>
      <c r="D99" s="1199"/>
      <c r="E99" s="1199"/>
      <c r="F99" s="1199"/>
      <c r="G99" s="1199"/>
      <c r="H99" s="1191">
        <f t="shared" si="3"/>
        <v>0</v>
      </c>
    </row>
    <row r="100" spans="1:8" ht="14.5">
      <c r="A100" s="1198"/>
      <c r="B100" s="1198"/>
      <c r="C100" s="1199"/>
      <c r="D100" s="1199"/>
      <c r="E100" s="1199"/>
      <c r="F100" s="1199"/>
      <c r="G100" s="1199"/>
      <c r="H100" s="1191">
        <f t="shared" si="3"/>
        <v>0</v>
      </c>
    </row>
    <row r="101" spans="1:8" ht="14.5">
      <c r="A101" s="1198"/>
      <c r="B101" s="1198"/>
      <c r="C101" s="1199"/>
      <c r="D101" s="1199"/>
      <c r="E101" s="1199"/>
      <c r="F101" s="1199"/>
      <c r="G101" s="1199"/>
      <c r="H101" s="1191">
        <f t="shared" si="3"/>
        <v>0</v>
      </c>
    </row>
    <row r="102" spans="1:8" ht="14.5">
      <c r="A102" s="1198"/>
      <c r="B102" s="1198"/>
      <c r="C102" s="1199"/>
      <c r="D102" s="1199"/>
      <c r="E102" s="1199"/>
      <c r="F102" s="1199"/>
      <c r="G102" s="1199"/>
      <c r="H102" s="1191">
        <f t="shared" si="3"/>
        <v>0</v>
      </c>
    </row>
    <row r="103" spans="1:8" ht="14.5">
      <c r="A103" s="1198"/>
      <c r="B103" s="1198"/>
      <c r="C103" s="1199"/>
      <c r="D103" s="1199"/>
      <c r="E103" s="1199"/>
      <c r="F103" s="1199"/>
      <c r="G103" s="1199"/>
      <c r="H103" s="1191">
        <f t="shared" si="3"/>
        <v>0</v>
      </c>
    </row>
    <row r="104" spans="1:8" ht="14.5">
      <c r="A104" s="1198"/>
      <c r="B104" s="1198"/>
      <c r="C104" s="1199"/>
      <c r="D104" s="1199"/>
      <c r="E104" s="1199"/>
      <c r="F104" s="1199"/>
      <c r="G104" s="1199"/>
      <c r="H104" s="1191">
        <f t="shared" si="3"/>
        <v>0</v>
      </c>
    </row>
    <row r="105" spans="1:8" ht="14.5">
      <c r="A105" s="1198"/>
      <c r="B105" s="1198"/>
      <c r="C105" s="1199"/>
      <c r="D105" s="1199"/>
      <c r="E105" s="1199"/>
      <c r="F105" s="1199"/>
      <c r="G105" s="1199"/>
      <c r="H105" s="1191">
        <f t="shared" si="3"/>
        <v>0</v>
      </c>
    </row>
    <row r="106" spans="1:8" ht="14.5">
      <c r="A106" s="1198"/>
      <c r="B106" s="1198"/>
      <c r="C106" s="1199"/>
      <c r="D106" s="1199"/>
      <c r="E106" s="1199"/>
      <c r="F106" s="1199"/>
      <c r="G106" s="1199"/>
      <c r="H106" s="1191">
        <f t="shared" si="3"/>
        <v>0</v>
      </c>
    </row>
    <row r="107" spans="1:8" ht="14.5">
      <c r="A107" s="1198"/>
      <c r="B107" s="1198"/>
      <c r="C107" s="1199"/>
      <c r="D107" s="1199"/>
      <c r="E107" s="1199"/>
      <c r="F107" s="1199"/>
      <c r="G107" s="1199"/>
      <c r="H107" s="1191">
        <f t="shared" si="3"/>
        <v>0</v>
      </c>
    </row>
    <row r="108" spans="1:8" ht="14.5">
      <c r="A108" s="1198"/>
      <c r="B108" s="1198"/>
      <c r="C108" s="1199"/>
      <c r="D108" s="1199"/>
      <c r="E108" s="1199"/>
      <c r="F108" s="1199"/>
      <c r="G108" s="1199"/>
      <c r="H108" s="1191">
        <f t="shared" si="3"/>
        <v>0</v>
      </c>
    </row>
    <row r="109" spans="1:8" ht="14.5">
      <c r="A109" s="1198"/>
      <c r="B109" s="1198"/>
      <c r="C109" s="1199"/>
      <c r="D109" s="1199"/>
      <c r="E109" s="1199"/>
      <c r="F109" s="1199"/>
      <c r="G109" s="1199"/>
      <c r="H109" s="1191">
        <f t="shared" si="3"/>
        <v>0</v>
      </c>
    </row>
    <row r="110" spans="1:8" ht="14.5">
      <c r="A110" s="1198"/>
      <c r="B110" s="1198"/>
      <c r="C110" s="1199"/>
      <c r="D110" s="1199"/>
      <c r="E110" s="1199"/>
      <c r="F110" s="1199"/>
      <c r="G110" s="1199"/>
      <c r="H110" s="1191">
        <f t="shared" si="3"/>
        <v>0</v>
      </c>
    </row>
    <row r="111" spans="1:8" ht="14.5">
      <c r="A111" s="1198"/>
      <c r="B111" s="1198"/>
      <c r="C111" s="1199"/>
      <c r="D111" s="1199"/>
      <c r="E111" s="1199"/>
      <c r="F111" s="1199"/>
      <c r="G111" s="1199"/>
      <c r="H111" s="1191">
        <f t="shared" si="3"/>
        <v>0</v>
      </c>
    </row>
    <row r="112" spans="1:8" ht="14.5">
      <c r="A112" s="1198"/>
      <c r="B112" s="1198"/>
      <c r="C112" s="1199"/>
      <c r="D112" s="1199"/>
      <c r="E112" s="1199"/>
      <c r="F112" s="1199"/>
      <c r="G112" s="1199"/>
      <c r="H112" s="1191">
        <f t="shared" si="3"/>
        <v>0</v>
      </c>
    </row>
    <row r="113" spans="1:8" ht="14.5">
      <c r="A113" s="1198"/>
      <c r="B113" s="1198"/>
      <c r="C113" s="1199"/>
      <c r="D113" s="1199"/>
      <c r="E113" s="1199"/>
      <c r="F113" s="1199"/>
      <c r="G113" s="1199"/>
      <c r="H113" s="1191">
        <f t="shared" si="3"/>
        <v>0</v>
      </c>
    </row>
    <row r="114" spans="1:8" ht="14.5">
      <c r="A114" s="1198"/>
      <c r="B114" s="1198"/>
      <c r="C114" s="1199"/>
      <c r="D114" s="1199"/>
      <c r="E114" s="1199"/>
      <c r="F114" s="1199"/>
      <c r="G114" s="1199"/>
      <c r="H114" s="1191">
        <f t="shared" si="3"/>
        <v>0</v>
      </c>
    </row>
    <row r="115" spans="1:8" ht="14.5">
      <c r="A115" s="1198"/>
      <c r="B115" s="1198"/>
      <c r="C115" s="1199"/>
      <c r="D115" s="1199"/>
      <c r="E115" s="1199"/>
      <c r="F115" s="1199"/>
      <c r="G115" s="1199"/>
      <c r="H115" s="1191">
        <f t="shared" si="3"/>
        <v>0</v>
      </c>
    </row>
    <row r="116" spans="1:8" ht="14.5">
      <c r="A116" s="1198"/>
      <c r="B116" s="1198"/>
      <c r="C116" s="1199"/>
      <c r="D116" s="1199"/>
      <c r="E116" s="1199"/>
      <c r="F116" s="1199"/>
      <c r="G116" s="1199"/>
      <c r="H116" s="1191">
        <f t="shared" si="3"/>
        <v>0</v>
      </c>
    </row>
    <row r="117" spans="1:8" ht="14.5">
      <c r="A117" s="1198"/>
      <c r="B117" s="1198"/>
      <c r="C117" s="1199"/>
      <c r="D117" s="1199"/>
      <c r="E117" s="1199"/>
      <c r="F117" s="1199"/>
      <c r="G117" s="1199"/>
      <c r="H117" s="1191">
        <f t="shared" si="3"/>
        <v>0</v>
      </c>
    </row>
    <row r="118" spans="1:8" ht="14.5">
      <c r="A118" s="1198"/>
      <c r="B118" s="1198"/>
      <c r="C118" s="1199"/>
      <c r="D118" s="1199"/>
      <c r="E118" s="1199"/>
      <c r="F118" s="1199"/>
      <c r="G118" s="1199"/>
      <c r="H118" s="1191">
        <f t="shared" si="3"/>
        <v>0</v>
      </c>
    </row>
    <row r="119" spans="1:8" ht="14.5">
      <c r="A119" s="1198"/>
      <c r="B119" s="1198"/>
      <c r="C119" s="1199"/>
      <c r="D119" s="1199"/>
      <c r="E119" s="1199"/>
      <c r="F119" s="1199"/>
      <c r="G119" s="1199"/>
      <c r="H119" s="1191">
        <f t="shared" si="3"/>
        <v>0</v>
      </c>
    </row>
    <row r="120" spans="1:8" ht="14.5">
      <c r="A120" s="1198"/>
      <c r="B120" s="1198"/>
      <c r="C120" s="1199"/>
      <c r="D120" s="1199"/>
      <c r="E120" s="1199"/>
      <c r="F120" s="1199"/>
      <c r="G120" s="1199"/>
      <c r="H120" s="1191">
        <f t="shared" si="3"/>
        <v>0</v>
      </c>
    </row>
    <row r="121" spans="1:8" ht="14.5">
      <c r="A121" s="1198"/>
      <c r="B121" s="1198"/>
      <c r="C121" s="1199"/>
      <c r="D121" s="1199"/>
      <c r="E121" s="1199"/>
      <c r="F121" s="1199"/>
      <c r="G121" s="1199"/>
      <c r="H121" s="1191">
        <f t="shared" si="3"/>
        <v>0</v>
      </c>
    </row>
    <row r="122" spans="1:8" ht="14.5">
      <c r="A122" s="1198"/>
      <c r="B122" s="1198"/>
      <c r="C122" s="1199"/>
      <c r="D122" s="1199"/>
      <c r="E122" s="1199"/>
      <c r="F122" s="1199"/>
      <c r="G122" s="1199"/>
      <c r="H122" s="1191">
        <f t="shared" si="3"/>
        <v>0</v>
      </c>
    </row>
    <row r="123" spans="1:8" ht="14.5">
      <c r="A123" s="1198"/>
      <c r="B123" s="1198"/>
      <c r="C123" s="1199"/>
      <c r="D123" s="1199"/>
      <c r="E123" s="1199"/>
      <c r="F123" s="1199"/>
      <c r="G123" s="1199"/>
      <c r="H123" s="1191">
        <f t="shared" si="3"/>
        <v>0</v>
      </c>
    </row>
    <row r="124" spans="1:8" ht="14.5">
      <c r="A124" s="1198"/>
      <c r="B124" s="1198"/>
      <c r="C124" s="1199"/>
      <c r="D124" s="1199"/>
      <c r="E124" s="1199"/>
      <c r="F124" s="1199"/>
      <c r="G124" s="1199"/>
      <c r="H124" s="1191">
        <f t="shared" si="3"/>
        <v>0</v>
      </c>
    </row>
    <row r="125" spans="1:8" ht="14.5">
      <c r="A125" s="1198"/>
      <c r="B125" s="1198"/>
      <c r="C125" s="1199"/>
      <c r="D125" s="1199"/>
      <c r="E125" s="1199"/>
      <c r="F125" s="1199"/>
      <c r="G125" s="1199"/>
      <c r="H125" s="1191">
        <f t="shared" si="3"/>
        <v>0</v>
      </c>
    </row>
    <row r="126" spans="1:8" ht="14.5">
      <c r="A126" s="1198"/>
      <c r="B126" s="1198"/>
      <c r="C126" s="1199"/>
      <c r="D126" s="1199"/>
      <c r="E126" s="1199"/>
      <c r="F126" s="1199"/>
      <c r="G126" s="1199"/>
      <c r="H126" s="1191">
        <f t="shared" si="3"/>
        <v>0</v>
      </c>
    </row>
    <row r="127" spans="1:8" ht="14.5">
      <c r="A127" s="1198"/>
      <c r="B127" s="1198"/>
      <c r="C127" s="1199"/>
      <c r="D127" s="1199"/>
      <c r="E127" s="1199"/>
      <c r="F127" s="1199"/>
      <c r="G127" s="1199"/>
      <c r="H127" s="1191">
        <f t="shared" si="3"/>
        <v>0</v>
      </c>
    </row>
    <row r="128" spans="1:8" ht="14.5">
      <c r="A128" s="1198"/>
      <c r="B128" s="1198"/>
      <c r="C128" s="1199"/>
      <c r="D128" s="1199"/>
      <c r="E128" s="1199"/>
      <c r="F128" s="1199"/>
      <c r="G128" s="1199"/>
      <c r="H128" s="1191">
        <f t="shared" si="3"/>
        <v>0</v>
      </c>
    </row>
    <row r="129" spans="1:8" ht="14.5">
      <c r="A129" s="1198"/>
      <c r="B129" s="1198"/>
      <c r="C129" s="1199"/>
      <c r="D129" s="1199"/>
      <c r="E129" s="1199"/>
      <c r="F129" s="1199"/>
      <c r="G129" s="1199"/>
      <c r="H129" s="1191">
        <f t="shared" si="3"/>
        <v>0</v>
      </c>
    </row>
    <row r="130" spans="1:8" ht="14.5">
      <c r="A130" s="1198"/>
      <c r="B130" s="1198"/>
      <c r="C130" s="1199"/>
      <c r="D130" s="1199"/>
      <c r="E130" s="1199"/>
      <c r="F130" s="1199"/>
      <c r="G130" s="1199"/>
      <c r="H130" s="1191">
        <f t="shared" si="3"/>
        <v>0</v>
      </c>
    </row>
    <row r="131" spans="1:8" ht="14.5">
      <c r="A131" s="1198"/>
      <c r="B131" s="1198"/>
      <c r="C131" s="1199"/>
      <c r="D131" s="1199"/>
      <c r="E131" s="1199"/>
      <c r="F131" s="1199"/>
      <c r="G131" s="1199"/>
      <c r="H131" s="1191">
        <f t="shared" si="3"/>
        <v>0</v>
      </c>
    </row>
    <row r="132" spans="1:8" ht="14.5">
      <c r="A132" s="1198"/>
      <c r="B132" s="1198"/>
      <c r="C132" s="1199"/>
      <c r="D132" s="1199"/>
      <c r="E132" s="1199"/>
      <c r="F132" s="1199"/>
      <c r="G132" s="1199"/>
      <c r="H132" s="1191">
        <f t="shared" si="3"/>
        <v>0</v>
      </c>
    </row>
    <row r="133" spans="1:8" ht="14.5">
      <c r="A133" s="1198"/>
      <c r="B133" s="1198"/>
      <c r="C133" s="1199"/>
      <c r="D133" s="1199"/>
      <c r="E133" s="1199"/>
      <c r="F133" s="1199"/>
      <c r="G133" s="1199"/>
      <c r="H133" s="1191">
        <f t="shared" si="3"/>
        <v>0</v>
      </c>
    </row>
    <row r="134" spans="1:8" ht="14.5">
      <c r="A134" s="1198"/>
      <c r="B134" s="1198"/>
      <c r="C134" s="1199"/>
      <c r="D134" s="1199"/>
      <c r="E134" s="1199"/>
      <c r="F134" s="1199"/>
      <c r="G134" s="1199"/>
      <c r="H134" s="1191">
        <f t="shared" si="3"/>
        <v>0</v>
      </c>
    </row>
    <row r="135" spans="1:8" ht="14.5">
      <c r="A135" s="1198"/>
      <c r="B135" s="1198"/>
      <c r="C135" s="1199"/>
      <c r="D135" s="1199"/>
      <c r="E135" s="1199"/>
      <c r="F135" s="1199"/>
      <c r="G135" s="1199"/>
      <c r="H135" s="1191">
        <f t="shared" si="3"/>
        <v>0</v>
      </c>
    </row>
    <row r="136" spans="1:8" ht="14.5">
      <c r="A136" s="1198"/>
      <c r="B136" s="1198"/>
      <c r="C136" s="1199"/>
      <c r="D136" s="1199"/>
      <c r="E136" s="1199"/>
      <c r="F136" s="1199"/>
      <c r="G136" s="1199"/>
      <c r="H136" s="1191">
        <f t="shared" si="3"/>
        <v>0</v>
      </c>
    </row>
    <row r="137" spans="1:8" ht="14.5">
      <c r="A137" s="1198"/>
      <c r="B137" s="1198"/>
      <c r="C137" s="1199"/>
      <c r="D137" s="1199"/>
      <c r="E137" s="1199"/>
      <c r="F137" s="1199"/>
      <c r="G137" s="1199"/>
      <c r="H137" s="1191">
        <f t="shared" si="3"/>
        <v>0</v>
      </c>
    </row>
    <row r="138" spans="1:8" ht="14.5">
      <c r="A138" s="1198"/>
      <c r="B138" s="1198"/>
      <c r="C138" s="1199"/>
      <c r="D138" s="1199"/>
      <c r="E138" s="1199"/>
      <c r="F138" s="1199"/>
      <c r="G138" s="1199"/>
      <c r="H138" s="1191">
        <f t="shared" si="3"/>
        <v>0</v>
      </c>
    </row>
    <row r="139" spans="1:8" ht="14.5">
      <c r="A139" s="1198"/>
      <c r="B139" s="1198"/>
      <c r="C139" s="1199"/>
      <c r="D139" s="1199"/>
      <c r="E139" s="1199"/>
      <c r="F139" s="1199"/>
      <c r="G139" s="1199"/>
      <c r="H139" s="1191">
        <f t="shared" si="3"/>
        <v>0</v>
      </c>
    </row>
    <row r="140" spans="1:8" ht="14.5">
      <c r="A140" s="1198"/>
      <c r="B140" s="1198"/>
      <c r="C140" s="1199"/>
      <c r="D140" s="1199"/>
      <c r="E140" s="1199"/>
      <c r="F140" s="1199"/>
      <c r="G140" s="1199"/>
      <c r="H140" s="1191">
        <f t="shared" si="3"/>
        <v>0</v>
      </c>
    </row>
    <row r="141" spans="1:8" ht="14.5">
      <c r="A141" s="1198"/>
      <c r="B141" s="1198"/>
      <c r="C141" s="1199"/>
      <c r="D141" s="1199"/>
      <c r="E141" s="1199"/>
      <c r="F141" s="1199"/>
      <c r="G141" s="1199"/>
      <c r="H141" s="1191">
        <f t="shared" si="3"/>
        <v>0</v>
      </c>
    </row>
    <row r="142" spans="1:8" ht="14.5">
      <c r="A142" s="1198"/>
      <c r="B142" s="1198"/>
      <c r="C142" s="1199"/>
      <c r="D142" s="1199"/>
      <c r="E142" s="1199"/>
      <c r="F142" s="1199"/>
      <c r="G142" s="1199"/>
      <c r="H142" s="1191">
        <f t="shared" si="3"/>
        <v>0</v>
      </c>
    </row>
    <row r="143" spans="1:8" ht="14.5">
      <c r="A143" s="1198"/>
      <c r="B143" s="1198"/>
      <c r="C143" s="1199"/>
      <c r="D143" s="1199"/>
      <c r="E143" s="1199"/>
      <c r="F143" s="1199"/>
      <c r="G143" s="1199"/>
      <c r="H143" s="1191">
        <f t="shared" si="3"/>
        <v>0</v>
      </c>
    </row>
    <row r="144" spans="1:8" ht="14.5">
      <c r="A144" s="1198"/>
      <c r="B144" s="1198"/>
      <c r="C144" s="1199"/>
      <c r="D144" s="1199"/>
      <c r="E144" s="1199"/>
      <c r="F144" s="1199"/>
      <c r="G144" s="1199"/>
      <c r="H144" s="1191">
        <f t="shared" si="3"/>
        <v>0</v>
      </c>
    </row>
    <row r="145" spans="1:8" ht="14.5">
      <c r="A145" s="1198"/>
      <c r="B145" s="1198"/>
      <c r="C145" s="1199"/>
      <c r="D145" s="1199"/>
      <c r="E145" s="1199"/>
      <c r="F145" s="1199"/>
      <c r="G145" s="1199"/>
      <c r="H145" s="1191">
        <f t="shared" ref="H145:H208" si="4">SUM(C145:G145)</f>
        <v>0</v>
      </c>
    </row>
    <row r="146" spans="1:8" ht="14.5">
      <c r="A146" s="1198"/>
      <c r="B146" s="1198"/>
      <c r="C146" s="1199"/>
      <c r="D146" s="1199"/>
      <c r="E146" s="1199"/>
      <c r="F146" s="1199"/>
      <c r="G146" s="1199"/>
      <c r="H146" s="1191">
        <f t="shared" si="4"/>
        <v>0</v>
      </c>
    </row>
    <row r="147" spans="1:8" ht="14.5">
      <c r="A147" s="1198"/>
      <c r="B147" s="1198"/>
      <c r="C147" s="1199"/>
      <c r="D147" s="1199"/>
      <c r="E147" s="1199"/>
      <c r="F147" s="1199"/>
      <c r="G147" s="1199"/>
      <c r="H147" s="1191">
        <f t="shared" si="4"/>
        <v>0</v>
      </c>
    </row>
    <row r="148" spans="1:8" ht="14.5">
      <c r="A148" s="1198"/>
      <c r="B148" s="1198"/>
      <c r="C148" s="1199"/>
      <c r="D148" s="1199"/>
      <c r="E148" s="1199"/>
      <c r="F148" s="1199"/>
      <c r="G148" s="1199"/>
      <c r="H148" s="1191">
        <f t="shared" si="4"/>
        <v>0</v>
      </c>
    </row>
    <row r="149" spans="1:8" ht="14.5">
      <c r="A149" s="1198"/>
      <c r="B149" s="1198"/>
      <c r="C149" s="1199"/>
      <c r="D149" s="1199"/>
      <c r="E149" s="1199"/>
      <c r="F149" s="1199"/>
      <c r="G149" s="1199"/>
      <c r="H149" s="1191">
        <f t="shared" si="4"/>
        <v>0</v>
      </c>
    </row>
    <row r="150" spans="1:8" ht="14.5">
      <c r="A150" s="1198"/>
      <c r="B150" s="1198"/>
      <c r="C150" s="1199"/>
      <c r="D150" s="1199"/>
      <c r="E150" s="1199"/>
      <c r="F150" s="1199"/>
      <c r="G150" s="1199"/>
      <c r="H150" s="1191">
        <f t="shared" si="4"/>
        <v>0</v>
      </c>
    </row>
    <row r="151" spans="1:8" ht="14.5">
      <c r="A151" s="1198"/>
      <c r="B151" s="1198"/>
      <c r="C151" s="1199"/>
      <c r="D151" s="1199"/>
      <c r="E151" s="1199"/>
      <c r="F151" s="1199"/>
      <c r="G151" s="1199"/>
      <c r="H151" s="1191">
        <f t="shared" si="4"/>
        <v>0</v>
      </c>
    </row>
    <row r="152" spans="1:8" ht="14.5">
      <c r="A152" s="1198"/>
      <c r="B152" s="1198"/>
      <c r="C152" s="1199"/>
      <c r="D152" s="1199"/>
      <c r="E152" s="1199"/>
      <c r="F152" s="1199"/>
      <c r="G152" s="1199"/>
      <c r="H152" s="1191">
        <f t="shared" si="4"/>
        <v>0</v>
      </c>
    </row>
    <row r="153" spans="1:8" ht="14.5">
      <c r="A153" s="1198"/>
      <c r="B153" s="1198"/>
      <c r="C153" s="1199"/>
      <c r="D153" s="1199"/>
      <c r="E153" s="1199"/>
      <c r="F153" s="1199"/>
      <c r="G153" s="1199"/>
      <c r="H153" s="1191">
        <f t="shared" si="4"/>
        <v>0</v>
      </c>
    </row>
    <row r="154" spans="1:8" ht="14.5">
      <c r="A154" s="1198"/>
      <c r="B154" s="1198"/>
      <c r="C154" s="1199"/>
      <c r="D154" s="1199"/>
      <c r="E154" s="1199"/>
      <c r="F154" s="1199"/>
      <c r="G154" s="1199"/>
      <c r="H154" s="1191">
        <f t="shared" si="4"/>
        <v>0</v>
      </c>
    </row>
    <row r="155" spans="1:8" ht="14.5">
      <c r="A155" s="1198"/>
      <c r="B155" s="1198"/>
      <c r="C155" s="1199"/>
      <c r="D155" s="1199"/>
      <c r="E155" s="1199"/>
      <c r="F155" s="1199"/>
      <c r="G155" s="1199"/>
      <c r="H155" s="1191">
        <f t="shared" si="4"/>
        <v>0</v>
      </c>
    </row>
    <row r="156" spans="1:8" ht="14.5">
      <c r="A156" s="1198"/>
      <c r="B156" s="1198"/>
      <c r="C156" s="1199"/>
      <c r="D156" s="1199"/>
      <c r="E156" s="1199"/>
      <c r="F156" s="1199"/>
      <c r="G156" s="1199"/>
      <c r="H156" s="1191">
        <f t="shared" si="4"/>
        <v>0</v>
      </c>
    </row>
    <row r="157" spans="1:8" ht="14.5">
      <c r="A157" s="1198"/>
      <c r="B157" s="1198"/>
      <c r="C157" s="1199"/>
      <c r="D157" s="1199"/>
      <c r="E157" s="1199"/>
      <c r="F157" s="1199"/>
      <c r="G157" s="1199"/>
      <c r="H157" s="1191">
        <f t="shared" si="4"/>
        <v>0</v>
      </c>
    </row>
    <row r="158" spans="1:8" ht="14.5">
      <c r="A158" s="1198"/>
      <c r="B158" s="1198"/>
      <c r="C158" s="1199"/>
      <c r="D158" s="1199"/>
      <c r="E158" s="1199"/>
      <c r="F158" s="1199"/>
      <c r="G158" s="1199"/>
      <c r="H158" s="1191">
        <f t="shared" si="4"/>
        <v>0</v>
      </c>
    </row>
    <row r="159" spans="1:8" ht="14.5">
      <c r="A159" s="1198"/>
      <c r="B159" s="1198"/>
      <c r="C159" s="1199"/>
      <c r="D159" s="1199"/>
      <c r="E159" s="1199"/>
      <c r="F159" s="1199"/>
      <c r="G159" s="1199"/>
      <c r="H159" s="1191">
        <f t="shared" si="4"/>
        <v>0</v>
      </c>
    </row>
    <row r="160" spans="1:8" ht="14.5">
      <c r="A160" s="1198"/>
      <c r="B160" s="1198"/>
      <c r="C160" s="1199"/>
      <c r="D160" s="1199"/>
      <c r="E160" s="1199"/>
      <c r="F160" s="1199"/>
      <c r="G160" s="1199"/>
      <c r="H160" s="1191">
        <f t="shared" si="4"/>
        <v>0</v>
      </c>
    </row>
    <row r="161" spans="1:8" ht="14.5">
      <c r="A161" s="1198"/>
      <c r="B161" s="1198"/>
      <c r="C161" s="1199"/>
      <c r="D161" s="1199"/>
      <c r="E161" s="1199"/>
      <c r="F161" s="1199"/>
      <c r="G161" s="1199"/>
      <c r="H161" s="1191">
        <f t="shared" si="4"/>
        <v>0</v>
      </c>
    </row>
    <row r="162" spans="1:8" ht="14.5">
      <c r="A162" s="1198"/>
      <c r="B162" s="1198"/>
      <c r="C162" s="1199"/>
      <c r="D162" s="1199"/>
      <c r="E162" s="1199"/>
      <c r="F162" s="1199"/>
      <c r="G162" s="1199"/>
      <c r="H162" s="1191">
        <f t="shared" si="4"/>
        <v>0</v>
      </c>
    </row>
    <row r="163" spans="1:8" ht="14.5">
      <c r="A163" s="1198"/>
      <c r="B163" s="1198"/>
      <c r="C163" s="1199"/>
      <c r="D163" s="1199"/>
      <c r="E163" s="1199"/>
      <c r="F163" s="1199"/>
      <c r="G163" s="1199"/>
      <c r="H163" s="1191">
        <f t="shared" si="4"/>
        <v>0</v>
      </c>
    </row>
    <row r="164" spans="1:8" ht="14.5">
      <c r="A164" s="1198"/>
      <c r="B164" s="1198"/>
      <c r="C164" s="1199"/>
      <c r="D164" s="1199"/>
      <c r="E164" s="1199"/>
      <c r="F164" s="1199"/>
      <c r="G164" s="1199"/>
      <c r="H164" s="1191">
        <f t="shared" si="4"/>
        <v>0</v>
      </c>
    </row>
    <row r="165" spans="1:8" ht="14.5">
      <c r="A165" s="1198"/>
      <c r="B165" s="1198"/>
      <c r="C165" s="1199"/>
      <c r="D165" s="1199"/>
      <c r="E165" s="1199"/>
      <c r="F165" s="1199"/>
      <c r="G165" s="1199"/>
      <c r="H165" s="1191">
        <f t="shared" si="4"/>
        <v>0</v>
      </c>
    </row>
    <row r="166" spans="1:8" ht="14.5">
      <c r="A166" s="1198"/>
      <c r="B166" s="1198"/>
      <c r="C166" s="1199"/>
      <c r="D166" s="1199"/>
      <c r="E166" s="1199"/>
      <c r="F166" s="1199"/>
      <c r="G166" s="1199"/>
      <c r="H166" s="1191">
        <f t="shared" si="4"/>
        <v>0</v>
      </c>
    </row>
    <row r="167" spans="1:8" ht="14.5">
      <c r="A167" s="1198"/>
      <c r="B167" s="1198"/>
      <c r="C167" s="1199"/>
      <c r="D167" s="1199"/>
      <c r="E167" s="1199"/>
      <c r="F167" s="1199"/>
      <c r="G167" s="1199"/>
      <c r="H167" s="1191">
        <f t="shared" si="4"/>
        <v>0</v>
      </c>
    </row>
    <row r="168" spans="1:8" ht="14.5">
      <c r="A168" s="1198"/>
      <c r="B168" s="1198"/>
      <c r="C168" s="1199"/>
      <c r="D168" s="1199"/>
      <c r="E168" s="1199"/>
      <c r="F168" s="1199"/>
      <c r="G168" s="1199"/>
      <c r="H168" s="1191">
        <f t="shared" si="4"/>
        <v>0</v>
      </c>
    </row>
    <row r="169" spans="1:8" ht="14.5">
      <c r="A169" s="1198"/>
      <c r="B169" s="1198"/>
      <c r="C169" s="1199"/>
      <c r="D169" s="1199"/>
      <c r="E169" s="1199"/>
      <c r="F169" s="1199"/>
      <c r="G169" s="1199"/>
      <c r="H169" s="1191">
        <f t="shared" si="4"/>
        <v>0</v>
      </c>
    </row>
    <row r="170" spans="1:8" ht="14.5">
      <c r="A170" s="1198"/>
      <c r="B170" s="1198"/>
      <c r="C170" s="1199"/>
      <c r="D170" s="1199"/>
      <c r="E170" s="1199"/>
      <c r="F170" s="1199"/>
      <c r="G170" s="1199"/>
      <c r="H170" s="1191">
        <f t="shared" si="4"/>
        <v>0</v>
      </c>
    </row>
    <row r="171" spans="1:8" ht="14.5">
      <c r="A171" s="1198"/>
      <c r="B171" s="1198"/>
      <c r="C171" s="1199"/>
      <c r="D171" s="1199"/>
      <c r="E171" s="1199"/>
      <c r="F171" s="1199"/>
      <c r="G171" s="1199"/>
      <c r="H171" s="1191">
        <f t="shared" si="4"/>
        <v>0</v>
      </c>
    </row>
    <row r="172" spans="1:8" ht="14.5">
      <c r="A172" s="1198"/>
      <c r="B172" s="1198"/>
      <c r="C172" s="1199"/>
      <c r="D172" s="1199"/>
      <c r="E172" s="1199"/>
      <c r="F172" s="1199"/>
      <c r="G172" s="1199"/>
      <c r="H172" s="1191">
        <f t="shared" si="4"/>
        <v>0</v>
      </c>
    </row>
    <row r="173" spans="1:8" ht="14.5">
      <c r="A173" s="1198"/>
      <c r="B173" s="1198"/>
      <c r="C173" s="1199"/>
      <c r="D173" s="1199"/>
      <c r="E173" s="1199"/>
      <c r="F173" s="1199"/>
      <c r="G173" s="1199"/>
      <c r="H173" s="1191">
        <f t="shared" si="4"/>
        <v>0</v>
      </c>
    </row>
    <row r="174" spans="1:8" ht="14.5">
      <c r="A174" s="1198"/>
      <c r="B174" s="1198"/>
      <c r="C174" s="1199"/>
      <c r="D174" s="1199"/>
      <c r="E174" s="1199"/>
      <c r="F174" s="1199"/>
      <c r="G174" s="1199"/>
      <c r="H174" s="1191">
        <f t="shared" si="4"/>
        <v>0</v>
      </c>
    </row>
    <row r="175" spans="1:8" ht="14.5">
      <c r="A175" s="1198"/>
      <c r="B175" s="1198"/>
      <c r="C175" s="1199"/>
      <c r="D175" s="1199"/>
      <c r="E175" s="1199"/>
      <c r="F175" s="1199"/>
      <c r="G175" s="1199"/>
      <c r="H175" s="1191">
        <f t="shared" si="4"/>
        <v>0</v>
      </c>
    </row>
    <row r="176" spans="1:8" ht="14.5">
      <c r="A176" s="1198"/>
      <c r="B176" s="1198"/>
      <c r="C176" s="1199"/>
      <c r="D176" s="1199"/>
      <c r="E176" s="1199"/>
      <c r="F176" s="1199"/>
      <c r="G176" s="1199"/>
      <c r="H176" s="1191">
        <f t="shared" si="4"/>
        <v>0</v>
      </c>
    </row>
    <row r="177" spans="1:8" ht="14.5">
      <c r="A177" s="1198"/>
      <c r="B177" s="1198"/>
      <c r="C177" s="1199"/>
      <c r="D177" s="1199"/>
      <c r="E177" s="1199"/>
      <c r="F177" s="1199"/>
      <c r="G177" s="1199"/>
      <c r="H177" s="1191">
        <f t="shared" si="4"/>
        <v>0</v>
      </c>
    </row>
    <row r="178" spans="1:8" ht="14.5">
      <c r="A178" s="1198"/>
      <c r="B178" s="1198"/>
      <c r="C178" s="1199"/>
      <c r="D178" s="1199"/>
      <c r="E178" s="1199"/>
      <c r="F178" s="1199"/>
      <c r="G178" s="1199"/>
      <c r="H178" s="1191">
        <f t="shared" si="4"/>
        <v>0</v>
      </c>
    </row>
    <row r="179" spans="1:8" ht="14.5">
      <c r="A179" s="1198"/>
      <c r="B179" s="1198"/>
      <c r="C179" s="1199"/>
      <c r="D179" s="1199"/>
      <c r="E179" s="1199"/>
      <c r="F179" s="1199"/>
      <c r="G179" s="1199"/>
      <c r="H179" s="1191">
        <f t="shared" si="4"/>
        <v>0</v>
      </c>
    </row>
    <row r="180" spans="1:8" ht="14.5">
      <c r="A180" s="1198"/>
      <c r="B180" s="1198"/>
      <c r="C180" s="1199"/>
      <c r="D180" s="1199"/>
      <c r="E180" s="1199"/>
      <c r="F180" s="1199"/>
      <c r="G180" s="1199"/>
      <c r="H180" s="1191">
        <f t="shared" si="4"/>
        <v>0</v>
      </c>
    </row>
    <row r="181" spans="1:8" ht="14.5">
      <c r="A181" s="1198"/>
      <c r="B181" s="1198"/>
      <c r="C181" s="1199"/>
      <c r="D181" s="1199"/>
      <c r="E181" s="1199"/>
      <c r="F181" s="1199"/>
      <c r="G181" s="1199"/>
      <c r="H181" s="1191">
        <f t="shared" si="4"/>
        <v>0</v>
      </c>
    </row>
    <row r="182" spans="1:8" ht="14.5">
      <c r="A182" s="1198"/>
      <c r="B182" s="1198"/>
      <c r="C182" s="1199"/>
      <c r="D182" s="1199"/>
      <c r="E182" s="1199"/>
      <c r="F182" s="1199"/>
      <c r="G182" s="1199"/>
      <c r="H182" s="1191">
        <f t="shared" si="4"/>
        <v>0</v>
      </c>
    </row>
    <row r="183" spans="1:8" ht="14.5">
      <c r="A183" s="1198"/>
      <c r="B183" s="1198"/>
      <c r="C183" s="1199"/>
      <c r="D183" s="1199"/>
      <c r="E183" s="1199"/>
      <c r="F183" s="1199"/>
      <c r="G183" s="1199"/>
      <c r="H183" s="1191">
        <f t="shared" si="4"/>
        <v>0</v>
      </c>
    </row>
    <row r="184" spans="1:8" ht="14.5">
      <c r="A184" s="1198"/>
      <c r="B184" s="1198"/>
      <c r="C184" s="1199"/>
      <c r="D184" s="1199"/>
      <c r="E184" s="1199"/>
      <c r="F184" s="1199"/>
      <c r="G184" s="1199"/>
      <c r="H184" s="1191">
        <f t="shared" si="4"/>
        <v>0</v>
      </c>
    </row>
    <row r="185" spans="1:8" ht="14.5">
      <c r="A185" s="1198"/>
      <c r="B185" s="1198"/>
      <c r="C185" s="1199"/>
      <c r="D185" s="1199"/>
      <c r="E185" s="1199"/>
      <c r="F185" s="1199"/>
      <c r="G185" s="1199"/>
      <c r="H185" s="1191">
        <f t="shared" si="4"/>
        <v>0</v>
      </c>
    </row>
    <row r="186" spans="1:8" ht="14.5">
      <c r="A186" s="1198"/>
      <c r="B186" s="1198"/>
      <c r="C186" s="1199"/>
      <c r="D186" s="1199"/>
      <c r="E186" s="1199"/>
      <c r="F186" s="1199"/>
      <c r="G186" s="1199"/>
      <c r="H186" s="1191">
        <f t="shared" si="4"/>
        <v>0</v>
      </c>
    </row>
    <row r="187" spans="1:8" ht="14.5">
      <c r="A187" s="1198"/>
      <c r="B187" s="1198"/>
      <c r="C187" s="1199"/>
      <c r="D187" s="1199"/>
      <c r="E187" s="1199"/>
      <c r="F187" s="1199"/>
      <c r="G187" s="1199"/>
      <c r="H187" s="1191">
        <f t="shared" si="4"/>
        <v>0</v>
      </c>
    </row>
    <row r="188" spans="1:8" ht="14.5">
      <c r="A188" s="1198"/>
      <c r="B188" s="1198"/>
      <c r="C188" s="1199"/>
      <c r="D188" s="1199"/>
      <c r="E188" s="1199"/>
      <c r="F188" s="1199"/>
      <c r="G188" s="1199"/>
      <c r="H188" s="1191">
        <f t="shared" si="4"/>
        <v>0</v>
      </c>
    </row>
    <row r="189" spans="1:8" ht="14.5">
      <c r="A189" s="1198"/>
      <c r="B189" s="1198"/>
      <c r="C189" s="1199"/>
      <c r="D189" s="1199"/>
      <c r="E189" s="1199"/>
      <c r="F189" s="1199"/>
      <c r="G189" s="1199"/>
      <c r="H189" s="1191">
        <f t="shared" si="4"/>
        <v>0</v>
      </c>
    </row>
    <row r="190" spans="1:8" ht="14.5">
      <c r="A190" s="1198"/>
      <c r="B190" s="1198"/>
      <c r="C190" s="1199"/>
      <c r="D190" s="1199"/>
      <c r="E190" s="1199"/>
      <c r="F190" s="1199"/>
      <c r="G190" s="1199"/>
      <c r="H190" s="1191">
        <f t="shared" si="4"/>
        <v>0</v>
      </c>
    </row>
    <row r="191" spans="1:8" ht="14.5">
      <c r="A191" s="1198"/>
      <c r="B191" s="1198"/>
      <c r="C191" s="1199"/>
      <c r="D191" s="1199"/>
      <c r="E191" s="1199"/>
      <c r="F191" s="1199"/>
      <c r="G191" s="1199"/>
      <c r="H191" s="1191">
        <f t="shared" si="4"/>
        <v>0</v>
      </c>
    </row>
    <row r="192" spans="1:8" ht="14.5">
      <c r="A192" s="1198"/>
      <c r="B192" s="1198"/>
      <c r="C192" s="1199"/>
      <c r="D192" s="1199"/>
      <c r="E192" s="1199"/>
      <c r="F192" s="1199"/>
      <c r="G192" s="1199"/>
      <c r="H192" s="1191">
        <f t="shared" si="4"/>
        <v>0</v>
      </c>
    </row>
    <row r="193" spans="1:8" ht="14.5">
      <c r="A193" s="1198"/>
      <c r="B193" s="1198"/>
      <c r="C193" s="1199"/>
      <c r="D193" s="1199"/>
      <c r="E193" s="1199"/>
      <c r="F193" s="1199"/>
      <c r="G193" s="1199"/>
      <c r="H193" s="1191">
        <f t="shared" si="4"/>
        <v>0</v>
      </c>
    </row>
    <row r="194" spans="1:8" ht="14.5">
      <c r="A194" s="1198"/>
      <c r="B194" s="1198"/>
      <c r="C194" s="1199"/>
      <c r="D194" s="1199"/>
      <c r="E194" s="1199"/>
      <c r="F194" s="1199"/>
      <c r="G194" s="1199"/>
      <c r="H194" s="1191">
        <f t="shared" si="4"/>
        <v>0</v>
      </c>
    </row>
    <row r="195" spans="1:8" ht="14.5">
      <c r="A195" s="1198"/>
      <c r="B195" s="1198"/>
      <c r="C195" s="1199"/>
      <c r="D195" s="1199"/>
      <c r="E195" s="1199"/>
      <c r="F195" s="1199"/>
      <c r="G195" s="1199"/>
      <c r="H195" s="1191">
        <f t="shared" si="4"/>
        <v>0</v>
      </c>
    </row>
    <row r="196" spans="1:8" ht="14.5">
      <c r="A196" s="1198"/>
      <c r="B196" s="1198"/>
      <c r="C196" s="1199"/>
      <c r="D196" s="1199"/>
      <c r="E196" s="1199"/>
      <c r="F196" s="1199"/>
      <c r="G196" s="1199"/>
      <c r="H196" s="1191">
        <f t="shared" si="4"/>
        <v>0</v>
      </c>
    </row>
    <row r="197" spans="1:8" ht="14.5">
      <c r="A197" s="1198"/>
      <c r="B197" s="1198"/>
      <c r="C197" s="1199"/>
      <c r="D197" s="1199"/>
      <c r="E197" s="1199"/>
      <c r="F197" s="1199"/>
      <c r="G197" s="1199"/>
      <c r="H197" s="1191">
        <f t="shared" si="4"/>
        <v>0</v>
      </c>
    </row>
    <row r="198" spans="1:8" ht="14.5">
      <c r="A198" s="1198"/>
      <c r="B198" s="1198"/>
      <c r="C198" s="1199"/>
      <c r="D198" s="1199"/>
      <c r="E198" s="1199"/>
      <c r="F198" s="1199"/>
      <c r="G198" s="1199"/>
      <c r="H198" s="1191">
        <f t="shared" si="4"/>
        <v>0</v>
      </c>
    </row>
    <row r="199" spans="1:8" ht="14.5">
      <c r="A199" s="1198"/>
      <c r="B199" s="1198"/>
      <c r="C199" s="1199"/>
      <c r="D199" s="1199"/>
      <c r="E199" s="1199"/>
      <c r="F199" s="1199"/>
      <c r="G199" s="1199"/>
      <c r="H199" s="1191">
        <f t="shared" si="4"/>
        <v>0</v>
      </c>
    </row>
    <row r="200" spans="1:8" ht="14.5">
      <c r="A200" s="1198"/>
      <c r="B200" s="1198"/>
      <c r="C200" s="1199"/>
      <c r="D200" s="1199"/>
      <c r="E200" s="1199"/>
      <c r="F200" s="1199"/>
      <c r="G200" s="1199"/>
      <c r="H200" s="1191">
        <f t="shared" si="4"/>
        <v>0</v>
      </c>
    </row>
    <row r="201" spans="1:8" ht="14.5">
      <c r="A201" s="1198"/>
      <c r="B201" s="1198"/>
      <c r="C201" s="1199"/>
      <c r="D201" s="1199"/>
      <c r="E201" s="1199"/>
      <c r="F201" s="1199"/>
      <c r="G201" s="1199"/>
      <c r="H201" s="1191">
        <f t="shared" si="4"/>
        <v>0</v>
      </c>
    </row>
    <row r="202" spans="1:8" ht="14.5">
      <c r="A202" s="1198"/>
      <c r="B202" s="1198"/>
      <c r="C202" s="1199"/>
      <c r="D202" s="1199"/>
      <c r="E202" s="1199"/>
      <c r="F202" s="1199"/>
      <c r="G202" s="1199"/>
      <c r="H202" s="1191">
        <f t="shared" si="4"/>
        <v>0</v>
      </c>
    </row>
    <row r="203" spans="1:8" ht="14.5">
      <c r="A203" s="1198"/>
      <c r="B203" s="1198"/>
      <c r="C203" s="1199"/>
      <c r="D203" s="1199"/>
      <c r="E203" s="1199"/>
      <c r="F203" s="1199"/>
      <c r="G203" s="1199"/>
      <c r="H203" s="1191">
        <f t="shared" si="4"/>
        <v>0</v>
      </c>
    </row>
    <row r="204" spans="1:8" ht="14.5">
      <c r="A204" s="1198"/>
      <c r="B204" s="1198"/>
      <c r="C204" s="1199"/>
      <c r="D204" s="1199"/>
      <c r="E204" s="1199"/>
      <c r="F204" s="1199"/>
      <c r="G204" s="1199"/>
      <c r="H204" s="1191">
        <f t="shared" si="4"/>
        <v>0</v>
      </c>
    </row>
    <row r="205" spans="1:8" ht="14.5">
      <c r="A205" s="1198"/>
      <c r="B205" s="1198"/>
      <c r="C205" s="1199"/>
      <c r="D205" s="1199"/>
      <c r="E205" s="1199"/>
      <c r="F205" s="1199"/>
      <c r="G205" s="1199"/>
      <c r="H205" s="1191">
        <f t="shared" si="4"/>
        <v>0</v>
      </c>
    </row>
    <row r="206" spans="1:8" ht="14.5">
      <c r="A206" s="1198"/>
      <c r="B206" s="1198"/>
      <c r="C206" s="1199"/>
      <c r="D206" s="1199"/>
      <c r="E206" s="1199"/>
      <c r="F206" s="1199"/>
      <c r="G206" s="1199"/>
      <c r="H206" s="1191">
        <f t="shared" si="4"/>
        <v>0</v>
      </c>
    </row>
    <row r="207" spans="1:8" ht="14.5">
      <c r="A207" s="1198"/>
      <c r="B207" s="1198"/>
      <c r="C207" s="1199"/>
      <c r="D207" s="1199"/>
      <c r="E207" s="1199"/>
      <c r="F207" s="1199"/>
      <c r="G207" s="1199"/>
      <c r="H207" s="1191">
        <f t="shared" si="4"/>
        <v>0</v>
      </c>
    </row>
    <row r="208" spans="1:8" ht="14.5">
      <c r="A208" s="1198"/>
      <c r="B208" s="1198"/>
      <c r="C208" s="1199"/>
      <c r="D208" s="1199"/>
      <c r="E208" s="1199"/>
      <c r="F208" s="1199"/>
      <c r="G208" s="1199"/>
      <c r="H208" s="1191">
        <f t="shared" si="4"/>
        <v>0</v>
      </c>
    </row>
    <row r="209" spans="1:8" ht="14.5">
      <c r="A209" s="1198"/>
      <c r="B209" s="1198"/>
      <c r="C209" s="1199"/>
      <c r="D209" s="1199"/>
      <c r="E209" s="1199"/>
      <c r="F209" s="1199"/>
      <c r="G209" s="1199"/>
      <c r="H209" s="1191">
        <f t="shared" ref="H209:H272" si="5">SUM(C209:G209)</f>
        <v>0</v>
      </c>
    </row>
    <row r="210" spans="1:8" ht="14.5">
      <c r="A210" s="1198"/>
      <c r="B210" s="1198"/>
      <c r="C210" s="1199"/>
      <c r="D210" s="1199"/>
      <c r="E210" s="1199"/>
      <c r="F210" s="1199"/>
      <c r="G210" s="1199"/>
      <c r="H210" s="1191">
        <f t="shared" si="5"/>
        <v>0</v>
      </c>
    </row>
    <row r="211" spans="1:8" ht="14.5">
      <c r="A211" s="1198"/>
      <c r="B211" s="1198"/>
      <c r="C211" s="1199"/>
      <c r="D211" s="1199"/>
      <c r="E211" s="1199"/>
      <c r="F211" s="1199"/>
      <c r="G211" s="1199"/>
      <c r="H211" s="1191">
        <f t="shared" si="5"/>
        <v>0</v>
      </c>
    </row>
    <row r="212" spans="1:8" ht="14.5">
      <c r="A212" s="1198"/>
      <c r="B212" s="1198"/>
      <c r="C212" s="1199"/>
      <c r="D212" s="1199"/>
      <c r="E212" s="1199"/>
      <c r="F212" s="1199"/>
      <c r="G212" s="1199"/>
      <c r="H212" s="1191">
        <f t="shared" si="5"/>
        <v>0</v>
      </c>
    </row>
    <row r="213" spans="1:8" ht="14.5">
      <c r="A213" s="1198"/>
      <c r="B213" s="1198"/>
      <c r="C213" s="1199"/>
      <c r="D213" s="1199"/>
      <c r="E213" s="1199"/>
      <c r="F213" s="1199"/>
      <c r="G213" s="1199"/>
      <c r="H213" s="1191">
        <f t="shared" si="5"/>
        <v>0</v>
      </c>
    </row>
    <row r="214" spans="1:8" ht="14.5">
      <c r="A214" s="1198"/>
      <c r="B214" s="1198"/>
      <c r="C214" s="1199"/>
      <c r="D214" s="1199"/>
      <c r="E214" s="1199"/>
      <c r="F214" s="1199"/>
      <c r="G214" s="1199"/>
      <c r="H214" s="1191">
        <f t="shared" si="5"/>
        <v>0</v>
      </c>
    </row>
    <row r="215" spans="1:8" ht="14.5">
      <c r="A215" s="1198"/>
      <c r="B215" s="1198"/>
      <c r="C215" s="1199"/>
      <c r="D215" s="1199"/>
      <c r="E215" s="1199"/>
      <c r="F215" s="1199"/>
      <c r="G215" s="1199"/>
      <c r="H215" s="1191">
        <f t="shared" si="5"/>
        <v>0</v>
      </c>
    </row>
    <row r="216" spans="1:8" ht="14.5">
      <c r="A216" s="1198"/>
      <c r="B216" s="1198"/>
      <c r="C216" s="1199"/>
      <c r="D216" s="1199"/>
      <c r="E216" s="1199"/>
      <c r="F216" s="1199"/>
      <c r="G216" s="1199"/>
      <c r="H216" s="1191">
        <f t="shared" si="5"/>
        <v>0</v>
      </c>
    </row>
    <row r="217" spans="1:8" ht="14.5">
      <c r="A217" s="1198"/>
      <c r="B217" s="1198"/>
      <c r="C217" s="1199"/>
      <c r="D217" s="1199"/>
      <c r="E217" s="1199"/>
      <c r="F217" s="1199"/>
      <c r="G217" s="1199"/>
      <c r="H217" s="1191">
        <f t="shared" si="5"/>
        <v>0</v>
      </c>
    </row>
    <row r="218" spans="1:8" ht="14.5">
      <c r="A218" s="1198"/>
      <c r="B218" s="1198"/>
      <c r="C218" s="1199"/>
      <c r="D218" s="1199"/>
      <c r="E218" s="1199"/>
      <c r="F218" s="1199"/>
      <c r="G218" s="1199"/>
      <c r="H218" s="1191">
        <f t="shared" si="5"/>
        <v>0</v>
      </c>
    </row>
    <row r="219" spans="1:8" ht="14.5">
      <c r="A219" s="1198"/>
      <c r="B219" s="1198"/>
      <c r="C219" s="1199"/>
      <c r="D219" s="1199"/>
      <c r="E219" s="1199"/>
      <c r="F219" s="1199"/>
      <c r="G219" s="1199"/>
      <c r="H219" s="1191">
        <f t="shared" si="5"/>
        <v>0</v>
      </c>
    </row>
    <row r="220" spans="1:8" ht="14.5">
      <c r="A220" s="1198"/>
      <c r="B220" s="1198"/>
      <c r="C220" s="1199"/>
      <c r="D220" s="1199"/>
      <c r="E220" s="1199"/>
      <c r="F220" s="1199"/>
      <c r="G220" s="1199"/>
      <c r="H220" s="1191">
        <f t="shared" si="5"/>
        <v>0</v>
      </c>
    </row>
    <row r="221" spans="1:8" ht="14.5">
      <c r="A221" s="1198"/>
      <c r="B221" s="1198"/>
      <c r="C221" s="1199"/>
      <c r="D221" s="1199"/>
      <c r="E221" s="1199"/>
      <c r="F221" s="1199"/>
      <c r="G221" s="1199"/>
      <c r="H221" s="1191">
        <f t="shared" si="5"/>
        <v>0</v>
      </c>
    </row>
    <row r="222" spans="1:8" ht="14.5">
      <c r="A222" s="1198"/>
      <c r="B222" s="1198"/>
      <c r="C222" s="1199"/>
      <c r="D222" s="1199"/>
      <c r="E222" s="1199"/>
      <c r="F222" s="1199"/>
      <c r="G222" s="1199"/>
      <c r="H222" s="1191">
        <f t="shared" si="5"/>
        <v>0</v>
      </c>
    </row>
    <row r="223" spans="1:8" ht="14.5">
      <c r="A223" s="1198"/>
      <c r="B223" s="1198"/>
      <c r="C223" s="1199"/>
      <c r="D223" s="1199"/>
      <c r="E223" s="1199"/>
      <c r="F223" s="1199"/>
      <c r="G223" s="1199"/>
      <c r="H223" s="1191">
        <f t="shared" si="5"/>
        <v>0</v>
      </c>
    </row>
    <row r="224" spans="1:8" ht="14.5">
      <c r="A224" s="1198"/>
      <c r="B224" s="1198"/>
      <c r="C224" s="1199"/>
      <c r="D224" s="1199"/>
      <c r="E224" s="1199"/>
      <c r="F224" s="1199"/>
      <c r="G224" s="1199"/>
      <c r="H224" s="1191">
        <f t="shared" si="5"/>
        <v>0</v>
      </c>
    </row>
    <row r="225" spans="1:8" ht="14.5">
      <c r="A225" s="1198"/>
      <c r="B225" s="1198"/>
      <c r="C225" s="1199"/>
      <c r="D225" s="1199"/>
      <c r="E225" s="1199"/>
      <c r="F225" s="1199"/>
      <c r="G225" s="1199"/>
      <c r="H225" s="1191">
        <f t="shared" si="5"/>
        <v>0</v>
      </c>
    </row>
    <row r="226" spans="1:8" ht="14.5">
      <c r="A226" s="1198"/>
      <c r="B226" s="1198"/>
      <c r="C226" s="1199"/>
      <c r="D226" s="1199"/>
      <c r="E226" s="1199"/>
      <c r="F226" s="1199"/>
      <c r="G226" s="1199"/>
      <c r="H226" s="1191">
        <f t="shared" si="5"/>
        <v>0</v>
      </c>
    </row>
    <row r="227" spans="1:8" ht="14.5">
      <c r="A227" s="1198"/>
      <c r="B227" s="1198"/>
      <c r="C227" s="1199"/>
      <c r="D227" s="1199"/>
      <c r="E227" s="1199"/>
      <c r="F227" s="1199"/>
      <c r="G227" s="1199"/>
      <c r="H227" s="1191">
        <f t="shared" si="5"/>
        <v>0</v>
      </c>
    </row>
    <row r="228" spans="1:8" ht="14.5">
      <c r="A228" s="1198"/>
      <c r="B228" s="1198"/>
      <c r="C228" s="1199"/>
      <c r="D228" s="1199"/>
      <c r="E228" s="1199"/>
      <c r="F228" s="1199"/>
      <c r="G228" s="1199"/>
      <c r="H228" s="1191">
        <f t="shared" si="5"/>
        <v>0</v>
      </c>
    </row>
    <row r="229" spans="1:8" ht="14.5">
      <c r="A229" s="1198"/>
      <c r="B229" s="1198"/>
      <c r="C229" s="1199"/>
      <c r="D229" s="1199"/>
      <c r="E229" s="1199"/>
      <c r="F229" s="1199"/>
      <c r="G229" s="1199"/>
      <c r="H229" s="1191">
        <f t="shared" si="5"/>
        <v>0</v>
      </c>
    </row>
    <row r="230" spans="1:8" ht="14.5">
      <c r="A230" s="1198"/>
      <c r="B230" s="1198"/>
      <c r="C230" s="1199"/>
      <c r="D230" s="1199"/>
      <c r="E230" s="1199"/>
      <c r="F230" s="1199"/>
      <c r="G230" s="1199"/>
      <c r="H230" s="1191">
        <f t="shared" si="5"/>
        <v>0</v>
      </c>
    </row>
    <row r="231" spans="1:8" ht="14.5">
      <c r="A231" s="1198"/>
      <c r="B231" s="1198"/>
      <c r="C231" s="1199"/>
      <c r="D231" s="1199"/>
      <c r="E231" s="1199"/>
      <c r="F231" s="1199"/>
      <c r="G231" s="1199"/>
      <c r="H231" s="1191">
        <f t="shared" si="5"/>
        <v>0</v>
      </c>
    </row>
    <row r="232" spans="1:8" ht="14.5">
      <c r="A232" s="1198"/>
      <c r="B232" s="1198"/>
      <c r="C232" s="1199"/>
      <c r="D232" s="1199"/>
      <c r="E232" s="1199"/>
      <c r="F232" s="1199"/>
      <c r="G232" s="1199"/>
      <c r="H232" s="1191">
        <f t="shared" si="5"/>
        <v>0</v>
      </c>
    </row>
    <row r="233" spans="1:8" ht="14.5">
      <c r="A233" s="1198"/>
      <c r="B233" s="1198"/>
      <c r="C233" s="1199"/>
      <c r="D233" s="1199"/>
      <c r="E233" s="1199"/>
      <c r="F233" s="1199"/>
      <c r="G233" s="1199"/>
      <c r="H233" s="1191">
        <f t="shared" si="5"/>
        <v>0</v>
      </c>
    </row>
    <row r="234" spans="1:8" ht="14.5">
      <c r="A234" s="1198"/>
      <c r="B234" s="1198"/>
      <c r="C234" s="1199"/>
      <c r="D234" s="1199"/>
      <c r="E234" s="1199"/>
      <c r="F234" s="1199"/>
      <c r="G234" s="1199"/>
      <c r="H234" s="1191">
        <f t="shared" si="5"/>
        <v>0</v>
      </c>
    </row>
    <row r="235" spans="1:8" ht="14.5">
      <c r="A235" s="1198"/>
      <c r="B235" s="1198"/>
      <c r="C235" s="1199"/>
      <c r="D235" s="1199"/>
      <c r="E235" s="1199"/>
      <c r="F235" s="1199"/>
      <c r="G235" s="1199"/>
      <c r="H235" s="1191">
        <f t="shared" si="5"/>
        <v>0</v>
      </c>
    </row>
    <row r="236" spans="1:8" ht="14.5">
      <c r="A236" s="1198"/>
      <c r="B236" s="1198"/>
      <c r="C236" s="1199"/>
      <c r="D236" s="1199"/>
      <c r="E236" s="1199"/>
      <c r="F236" s="1199"/>
      <c r="G236" s="1199"/>
      <c r="H236" s="1191">
        <f t="shared" si="5"/>
        <v>0</v>
      </c>
    </row>
    <row r="237" spans="1:8" ht="14.5">
      <c r="A237" s="1198"/>
      <c r="B237" s="1198"/>
      <c r="C237" s="1199"/>
      <c r="D237" s="1199"/>
      <c r="E237" s="1199"/>
      <c r="F237" s="1199"/>
      <c r="G237" s="1199"/>
      <c r="H237" s="1191">
        <f t="shared" si="5"/>
        <v>0</v>
      </c>
    </row>
    <row r="238" spans="1:8" ht="14.5">
      <c r="A238" s="1198"/>
      <c r="B238" s="1198"/>
      <c r="C238" s="1199"/>
      <c r="D238" s="1199"/>
      <c r="E238" s="1199"/>
      <c r="F238" s="1199"/>
      <c r="G238" s="1199"/>
      <c r="H238" s="1191">
        <f t="shared" si="5"/>
        <v>0</v>
      </c>
    </row>
    <row r="239" spans="1:8" ht="14.5">
      <c r="A239" s="1198"/>
      <c r="B239" s="1198"/>
      <c r="C239" s="1199"/>
      <c r="D239" s="1199"/>
      <c r="E239" s="1199"/>
      <c r="F239" s="1199"/>
      <c r="G239" s="1199"/>
      <c r="H239" s="1191">
        <f t="shared" si="5"/>
        <v>0</v>
      </c>
    </row>
    <row r="240" spans="1:8" ht="14.5">
      <c r="A240" s="1198"/>
      <c r="B240" s="1198"/>
      <c r="C240" s="1199"/>
      <c r="D240" s="1199"/>
      <c r="E240" s="1199"/>
      <c r="F240" s="1199"/>
      <c r="G240" s="1199"/>
      <c r="H240" s="1191">
        <f t="shared" si="5"/>
        <v>0</v>
      </c>
    </row>
    <row r="241" spans="1:8" ht="14.5">
      <c r="A241" s="1198"/>
      <c r="B241" s="1198"/>
      <c r="C241" s="1199"/>
      <c r="D241" s="1199"/>
      <c r="E241" s="1199"/>
      <c r="F241" s="1199"/>
      <c r="G241" s="1199"/>
      <c r="H241" s="1191">
        <f t="shared" si="5"/>
        <v>0</v>
      </c>
    </row>
    <row r="242" spans="1:8" ht="14.5">
      <c r="A242" s="1198"/>
      <c r="B242" s="1198"/>
      <c r="C242" s="1199"/>
      <c r="D242" s="1199"/>
      <c r="E242" s="1199"/>
      <c r="F242" s="1199"/>
      <c r="G242" s="1199"/>
      <c r="H242" s="1191">
        <f t="shared" si="5"/>
        <v>0</v>
      </c>
    </row>
    <row r="243" spans="1:8" ht="14.5">
      <c r="A243" s="1198"/>
      <c r="B243" s="1198"/>
      <c r="C243" s="1199"/>
      <c r="D243" s="1199"/>
      <c r="E243" s="1199"/>
      <c r="F243" s="1199"/>
      <c r="G243" s="1199"/>
      <c r="H243" s="1191">
        <f t="shared" si="5"/>
        <v>0</v>
      </c>
    </row>
    <row r="244" spans="1:8" ht="14.5">
      <c r="A244" s="1198"/>
      <c r="B244" s="1198"/>
      <c r="C244" s="1199"/>
      <c r="D244" s="1199"/>
      <c r="E244" s="1199"/>
      <c r="F244" s="1199"/>
      <c r="G244" s="1199"/>
      <c r="H244" s="1191">
        <f t="shared" si="5"/>
        <v>0</v>
      </c>
    </row>
    <row r="245" spans="1:8" ht="14.5">
      <c r="A245" s="1198"/>
      <c r="B245" s="1198"/>
      <c r="C245" s="1199"/>
      <c r="D245" s="1199"/>
      <c r="E245" s="1199"/>
      <c r="F245" s="1199"/>
      <c r="G245" s="1199"/>
      <c r="H245" s="1191">
        <f t="shared" si="5"/>
        <v>0</v>
      </c>
    </row>
    <row r="246" spans="1:8" ht="14.5">
      <c r="A246" s="1198"/>
      <c r="B246" s="1198"/>
      <c r="C246" s="1199"/>
      <c r="D246" s="1199"/>
      <c r="E246" s="1199"/>
      <c r="F246" s="1199"/>
      <c r="G246" s="1199"/>
      <c r="H246" s="1191">
        <f t="shared" si="5"/>
        <v>0</v>
      </c>
    </row>
    <row r="247" spans="1:8" ht="14.5">
      <c r="A247" s="1198"/>
      <c r="B247" s="1198"/>
      <c r="C247" s="1199"/>
      <c r="D247" s="1199"/>
      <c r="E247" s="1199"/>
      <c r="F247" s="1199"/>
      <c r="G247" s="1199"/>
      <c r="H247" s="1191">
        <f t="shared" si="5"/>
        <v>0</v>
      </c>
    </row>
    <row r="248" spans="1:8" ht="14.5">
      <c r="A248" s="1198"/>
      <c r="B248" s="1198"/>
      <c r="C248" s="1199"/>
      <c r="D248" s="1199"/>
      <c r="E248" s="1199"/>
      <c r="F248" s="1199"/>
      <c r="G248" s="1199"/>
      <c r="H248" s="1191">
        <f t="shared" si="5"/>
        <v>0</v>
      </c>
    </row>
    <row r="249" spans="1:8" ht="14.5">
      <c r="A249" s="1198"/>
      <c r="B249" s="1198"/>
      <c r="C249" s="1199"/>
      <c r="D249" s="1199"/>
      <c r="E249" s="1199"/>
      <c r="F249" s="1199"/>
      <c r="G249" s="1199"/>
      <c r="H249" s="1191">
        <f t="shared" si="5"/>
        <v>0</v>
      </c>
    </row>
    <row r="250" spans="1:8" ht="14.5">
      <c r="A250" s="1198"/>
      <c r="B250" s="1198"/>
      <c r="C250" s="1199"/>
      <c r="D250" s="1199"/>
      <c r="E250" s="1199"/>
      <c r="F250" s="1199"/>
      <c r="G250" s="1199"/>
      <c r="H250" s="1191">
        <f t="shared" si="5"/>
        <v>0</v>
      </c>
    </row>
    <row r="251" spans="1:8" ht="14.5">
      <c r="A251" s="1198"/>
      <c r="B251" s="1198"/>
      <c r="C251" s="1199"/>
      <c r="D251" s="1199"/>
      <c r="E251" s="1199"/>
      <c r="F251" s="1199"/>
      <c r="G251" s="1199"/>
      <c r="H251" s="1191">
        <f t="shared" si="5"/>
        <v>0</v>
      </c>
    </row>
    <row r="252" spans="1:8" ht="14.5">
      <c r="A252" s="1198"/>
      <c r="B252" s="1198"/>
      <c r="C252" s="1199"/>
      <c r="D252" s="1199"/>
      <c r="E252" s="1199"/>
      <c r="F252" s="1199"/>
      <c r="G252" s="1199"/>
      <c r="H252" s="1191">
        <f t="shared" si="5"/>
        <v>0</v>
      </c>
    </row>
    <row r="253" spans="1:8" ht="14.5">
      <c r="A253" s="1198"/>
      <c r="B253" s="1198"/>
      <c r="C253" s="1199"/>
      <c r="D253" s="1199"/>
      <c r="E253" s="1199"/>
      <c r="F253" s="1199"/>
      <c r="G253" s="1199"/>
      <c r="H253" s="1191">
        <f t="shared" si="5"/>
        <v>0</v>
      </c>
    </row>
    <row r="254" spans="1:8" ht="14.5">
      <c r="A254" s="1198"/>
      <c r="B254" s="1198"/>
      <c r="C254" s="1199"/>
      <c r="D254" s="1199"/>
      <c r="E254" s="1199"/>
      <c r="F254" s="1199"/>
      <c r="G254" s="1199"/>
      <c r="H254" s="1191">
        <f t="shared" si="5"/>
        <v>0</v>
      </c>
    </row>
    <row r="255" spans="1:8" ht="14.5">
      <c r="A255" s="1198"/>
      <c r="B255" s="1198"/>
      <c r="C255" s="1199"/>
      <c r="D255" s="1199"/>
      <c r="E255" s="1199"/>
      <c r="F255" s="1199"/>
      <c r="G255" s="1199"/>
      <c r="H255" s="1191">
        <f t="shared" si="5"/>
        <v>0</v>
      </c>
    </row>
    <row r="256" spans="1:8" ht="14.5">
      <c r="A256" s="1198"/>
      <c r="B256" s="1198"/>
      <c r="C256" s="1199"/>
      <c r="D256" s="1199"/>
      <c r="E256" s="1199"/>
      <c r="F256" s="1199"/>
      <c r="G256" s="1199"/>
      <c r="H256" s="1191">
        <f t="shared" si="5"/>
        <v>0</v>
      </c>
    </row>
    <row r="257" spans="1:8" ht="14.5">
      <c r="A257" s="1198"/>
      <c r="B257" s="1198"/>
      <c r="C257" s="1199"/>
      <c r="D257" s="1199"/>
      <c r="E257" s="1199"/>
      <c r="F257" s="1199"/>
      <c r="G257" s="1199"/>
      <c r="H257" s="1191">
        <f t="shared" si="5"/>
        <v>0</v>
      </c>
    </row>
    <row r="258" spans="1:8" ht="14.5">
      <c r="A258" s="1198"/>
      <c r="B258" s="1198"/>
      <c r="C258" s="1199"/>
      <c r="D258" s="1199"/>
      <c r="E258" s="1199"/>
      <c r="F258" s="1199"/>
      <c r="G258" s="1199"/>
      <c r="H258" s="1191">
        <f t="shared" si="5"/>
        <v>0</v>
      </c>
    </row>
    <row r="259" spans="1:8" ht="14.5">
      <c r="A259" s="1198"/>
      <c r="B259" s="1198"/>
      <c r="C259" s="1199"/>
      <c r="D259" s="1199"/>
      <c r="E259" s="1199"/>
      <c r="F259" s="1199"/>
      <c r="G259" s="1199"/>
      <c r="H259" s="1191">
        <f t="shared" si="5"/>
        <v>0</v>
      </c>
    </row>
    <row r="260" spans="1:8" ht="14.5">
      <c r="A260" s="1198"/>
      <c r="B260" s="1198"/>
      <c r="C260" s="1199"/>
      <c r="D260" s="1199"/>
      <c r="E260" s="1199"/>
      <c r="F260" s="1199"/>
      <c r="G260" s="1199"/>
      <c r="H260" s="1191">
        <f t="shared" si="5"/>
        <v>0</v>
      </c>
    </row>
    <row r="261" spans="1:8" ht="14.5">
      <c r="A261" s="1198"/>
      <c r="B261" s="1198"/>
      <c r="C261" s="1199"/>
      <c r="D261" s="1199"/>
      <c r="E261" s="1199"/>
      <c r="F261" s="1199"/>
      <c r="G261" s="1199"/>
      <c r="H261" s="1191">
        <f t="shared" si="5"/>
        <v>0</v>
      </c>
    </row>
    <row r="262" spans="1:8" ht="14.5">
      <c r="A262" s="1198"/>
      <c r="B262" s="1198"/>
      <c r="C262" s="1199"/>
      <c r="D262" s="1199"/>
      <c r="E262" s="1199"/>
      <c r="F262" s="1199"/>
      <c r="G262" s="1199"/>
      <c r="H262" s="1191">
        <f t="shared" si="5"/>
        <v>0</v>
      </c>
    </row>
    <row r="263" spans="1:8" ht="14.5">
      <c r="A263" s="1198"/>
      <c r="B263" s="1198"/>
      <c r="C263" s="1199"/>
      <c r="D263" s="1199"/>
      <c r="E263" s="1199"/>
      <c r="F263" s="1199"/>
      <c r="G263" s="1199"/>
      <c r="H263" s="1191">
        <f t="shared" si="5"/>
        <v>0</v>
      </c>
    </row>
    <row r="264" spans="1:8" ht="14.5">
      <c r="A264" s="1198"/>
      <c r="B264" s="1198"/>
      <c r="C264" s="1199"/>
      <c r="D264" s="1199"/>
      <c r="E264" s="1199"/>
      <c r="F264" s="1199"/>
      <c r="G264" s="1199"/>
      <c r="H264" s="1191">
        <f t="shared" si="5"/>
        <v>0</v>
      </c>
    </row>
    <row r="265" spans="1:8" ht="14.5">
      <c r="A265" s="1198"/>
      <c r="B265" s="1198"/>
      <c r="C265" s="1199"/>
      <c r="D265" s="1199"/>
      <c r="E265" s="1199"/>
      <c r="F265" s="1199"/>
      <c r="G265" s="1199"/>
      <c r="H265" s="1191">
        <f t="shared" si="5"/>
        <v>0</v>
      </c>
    </row>
    <row r="266" spans="1:8" ht="14.5">
      <c r="A266" s="1198"/>
      <c r="B266" s="1198"/>
      <c r="C266" s="1199"/>
      <c r="D266" s="1199"/>
      <c r="E266" s="1199"/>
      <c r="F266" s="1199"/>
      <c r="G266" s="1199"/>
      <c r="H266" s="1191">
        <f t="shared" si="5"/>
        <v>0</v>
      </c>
    </row>
    <row r="267" spans="1:8" ht="14.5">
      <c r="A267" s="1198"/>
      <c r="B267" s="1198"/>
      <c r="C267" s="1199"/>
      <c r="D267" s="1199"/>
      <c r="E267" s="1199"/>
      <c r="F267" s="1199"/>
      <c r="G267" s="1199"/>
      <c r="H267" s="1191">
        <f t="shared" si="5"/>
        <v>0</v>
      </c>
    </row>
    <row r="268" spans="1:8" ht="14.5">
      <c r="A268" s="1198"/>
      <c r="B268" s="1198"/>
      <c r="C268" s="1199"/>
      <c r="D268" s="1199"/>
      <c r="E268" s="1199"/>
      <c r="F268" s="1199"/>
      <c r="G268" s="1199"/>
      <c r="H268" s="1191">
        <f t="shared" si="5"/>
        <v>0</v>
      </c>
    </row>
    <row r="269" spans="1:8" ht="14.5">
      <c r="A269" s="1198"/>
      <c r="B269" s="1198"/>
      <c r="C269" s="1199"/>
      <c r="D269" s="1199"/>
      <c r="E269" s="1199"/>
      <c r="F269" s="1199"/>
      <c r="G269" s="1199"/>
      <c r="H269" s="1191">
        <f t="shared" si="5"/>
        <v>0</v>
      </c>
    </row>
    <row r="270" spans="1:8" ht="14.5">
      <c r="A270" s="1198"/>
      <c r="B270" s="1198"/>
      <c r="C270" s="1199"/>
      <c r="D270" s="1199"/>
      <c r="E270" s="1199"/>
      <c r="F270" s="1199"/>
      <c r="G270" s="1199"/>
      <c r="H270" s="1191">
        <f t="shared" si="5"/>
        <v>0</v>
      </c>
    </row>
    <row r="271" spans="1:8" ht="14.5">
      <c r="A271" s="1198"/>
      <c r="B271" s="1198"/>
      <c r="C271" s="1199"/>
      <c r="D271" s="1199"/>
      <c r="E271" s="1199"/>
      <c r="F271" s="1199"/>
      <c r="G271" s="1199"/>
      <c r="H271" s="1191">
        <f t="shared" si="5"/>
        <v>0</v>
      </c>
    </row>
    <row r="272" spans="1:8" ht="14.5">
      <c r="A272" s="1198"/>
      <c r="B272" s="1198"/>
      <c r="C272" s="1199"/>
      <c r="D272" s="1199"/>
      <c r="E272" s="1199"/>
      <c r="F272" s="1199"/>
      <c r="G272" s="1199"/>
      <c r="H272" s="1191">
        <f t="shared" si="5"/>
        <v>0</v>
      </c>
    </row>
    <row r="273" spans="1:8" ht="14.5">
      <c r="A273" s="1198"/>
      <c r="B273" s="1198"/>
      <c r="C273" s="1199"/>
      <c r="D273" s="1199"/>
      <c r="E273" s="1199"/>
      <c r="F273" s="1199"/>
      <c r="G273" s="1199"/>
      <c r="H273" s="1191">
        <f t="shared" ref="H273:H336" si="6">SUM(C273:G273)</f>
        <v>0</v>
      </c>
    </row>
    <row r="274" spans="1:8" ht="14.5">
      <c r="A274" s="1198"/>
      <c r="B274" s="1198"/>
      <c r="C274" s="1199"/>
      <c r="D274" s="1199"/>
      <c r="E274" s="1199"/>
      <c r="F274" s="1199"/>
      <c r="G274" s="1199"/>
      <c r="H274" s="1191">
        <f t="shared" si="6"/>
        <v>0</v>
      </c>
    </row>
    <row r="275" spans="1:8" ht="14.5">
      <c r="A275" s="1198"/>
      <c r="B275" s="1198"/>
      <c r="C275" s="1199"/>
      <c r="D275" s="1199"/>
      <c r="E275" s="1199"/>
      <c r="F275" s="1199"/>
      <c r="G275" s="1199"/>
      <c r="H275" s="1191">
        <f t="shared" si="6"/>
        <v>0</v>
      </c>
    </row>
    <row r="276" spans="1:8" ht="14.5">
      <c r="A276" s="1198"/>
      <c r="B276" s="1198"/>
      <c r="C276" s="1199"/>
      <c r="D276" s="1199"/>
      <c r="E276" s="1199"/>
      <c r="F276" s="1199"/>
      <c r="G276" s="1199"/>
      <c r="H276" s="1191">
        <f t="shared" si="6"/>
        <v>0</v>
      </c>
    </row>
    <row r="277" spans="1:8" ht="14.5">
      <c r="A277" s="1198"/>
      <c r="B277" s="1198"/>
      <c r="C277" s="1199"/>
      <c r="D277" s="1199"/>
      <c r="E277" s="1199"/>
      <c r="F277" s="1199"/>
      <c r="G277" s="1199"/>
      <c r="H277" s="1191">
        <f t="shared" si="6"/>
        <v>0</v>
      </c>
    </row>
    <row r="278" spans="1:8" ht="14.5">
      <c r="A278" s="1198"/>
      <c r="B278" s="1198"/>
      <c r="C278" s="1199"/>
      <c r="D278" s="1199"/>
      <c r="E278" s="1199"/>
      <c r="F278" s="1199"/>
      <c r="G278" s="1199"/>
      <c r="H278" s="1191">
        <f t="shared" si="6"/>
        <v>0</v>
      </c>
    </row>
    <row r="279" spans="1:8" ht="14.5">
      <c r="A279" s="1198"/>
      <c r="B279" s="1198"/>
      <c r="C279" s="1199"/>
      <c r="D279" s="1199"/>
      <c r="E279" s="1199"/>
      <c r="F279" s="1199"/>
      <c r="G279" s="1199"/>
      <c r="H279" s="1191">
        <f t="shared" si="6"/>
        <v>0</v>
      </c>
    </row>
    <row r="280" spans="1:8" ht="14.5">
      <c r="A280" s="1198"/>
      <c r="B280" s="1198"/>
      <c r="C280" s="1199"/>
      <c r="D280" s="1199"/>
      <c r="E280" s="1199"/>
      <c r="F280" s="1199"/>
      <c r="G280" s="1199"/>
      <c r="H280" s="1191">
        <f t="shared" si="6"/>
        <v>0</v>
      </c>
    </row>
    <row r="281" spans="1:8" ht="14.5">
      <c r="A281" s="1198"/>
      <c r="B281" s="1198"/>
      <c r="C281" s="1199"/>
      <c r="D281" s="1199"/>
      <c r="E281" s="1199"/>
      <c r="F281" s="1199"/>
      <c r="G281" s="1199"/>
      <c r="H281" s="1191">
        <f t="shared" si="6"/>
        <v>0</v>
      </c>
    </row>
    <row r="282" spans="1:8" ht="14.5">
      <c r="A282" s="1198"/>
      <c r="B282" s="1198"/>
      <c r="C282" s="1199"/>
      <c r="D282" s="1199"/>
      <c r="E282" s="1199"/>
      <c r="F282" s="1199"/>
      <c r="G282" s="1199"/>
      <c r="H282" s="1191">
        <f t="shared" si="6"/>
        <v>0</v>
      </c>
    </row>
    <row r="283" spans="1:8" ht="14.5">
      <c r="A283" s="1198"/>
      <c r="B283" s="1198"/>
      <c r="C283" s="1199"/>
      <c r="D283" s="1199"/>
      <c r="E283" s="1199"/>
      <c r="F283" s="1199"/>
      <c r="G283" s="1199"/>
      <c r="H283" s="1191">
        <f t="shared" si="6"/>
        <v>0</v>
      </c>
    </row>
    <row r="284" spans="1:8" ht="14.5">
      <c r="A284" s="1198"/>
      <c r="B284" s="1198"/>
      <c r="C284" s="1199"/>
      <c r="D284" s="1199"/>
      <c r="E284" s="1199"/>
      <c r="F284" s="1199"/>
      <c r="G284" s="1199"/>
      <c r="H284" s="1191">
        <f t="shared" si="6"/>
        <v>0</v>
      </c>
    </row>
    <row r="285" spans="1:8" ht="14.5">
      <c r="A285" s="1198"/>
      <c r="B285" s="1198"/>
      <c r="C285" s="1199"/>
      <c r="D285" s="1199"/>
      <c r="E285" s="1199"/>
      <c r="F285" s="1199"/>
      <c r="G285" s="1199"/>
      <c r="H285" s="1191">
        <f t="shared" si="6"/>
        <v>0</v>
      </c>
    </row>
    <row r="286" spans="1:8" ht="14.5">
      <c r="A286" s="1198"/>
      <c r="B286" s="1198"/>
      <c r="C286" s="1199"/>
      <c r="D286" s="1199"/>
      <c r="E286" s="1199"/>
      <c r="F286" s="1199"/>
      <c r="G286" s="1199"/>
      <c r="H286" s="1191">
        <f t="shared" si="6"/>
        <v>0</v>
      </c>
    </row>
    <row r="287" spans="1:8" ht="14.5">
      <c r="A287" s="1198"/>
      <c r="B287" s="1198"/>
      <c r="C287" s="1199"/>
      <c r="D287" s="1199"/>
      <c r="E287" s="1199"/>
      <c r="F287" s="1199"/>
      <c r="G287" s="1199"/>
      <c r="H287" s="1191">
        <f t="shared" si="6"/>
        <v>0</v>
      </c>
    </row>
    <row r="288" spans="1:8" ht="14.5">
      <c r="A288" s="1198"/>
      <c r="B288" s="1198"/>
      <c r="C288" s="1199"/>
      <c r="D288" s="1199"/>
      <c r="E288" s="1199"/>
      <c r="F288" s="1199"/>
      <c r="G288" s="1199"/>
      <c r="H288" s="1191">
        <f t="shared" si="6"/>
        <v>0</v>
      </c>
    </row>
    <row r="289" spans="1:8" ht="14.5">
      <c r="A289" s="1198"/>
      <c r="B289" s="1198"/>
      <c r="C289" s="1199"/>
      <c r="D289" s="1199"/>
      <c r="E289" s="1199"/>
      <c r="F289" s="1199"/>
      <c r="G289" s="1199"/>
      <c r="H289" s="1191">
        <f t="shared" si="6"/>
        <v>0</v>
      </c>
    </row>
    <row r="290" spans="1:8" ht="14.5">
      <c r="A290" s="1198"/>
      <c r="B290" s="1198"/>
      <c r="C290" s="1199"/>
      <c r="D290" s="1199"/>
      <c r="E290" s="1199"/>
      <c r="F290" s="1199"/>
      <c r="G290" s="1199"/>
      <c r="H290" s="1191">
        <f t="shared" si="6"/>
        <v>0</v>
      </c>
    </row>
    <row r="291" spans="1:8" ht="14.5">
      <c r="A291" s="1198"/>
      <c r="B291" s="1198"/>
      <c r="C291" s="1199"/>
      <c r="D291" s="1199"/>
      <c r="E291" s="1199"/>
      <c r="F291" s="1199"/>
      <c r="G291" s="1199"/>
      <c r="H291" s="1191">
        <f t="shared" si="6"/>
        <v>0</v>
      </c>
    </row>
    <row r="292" spans="1:8" ht="14.5">
      <c r="A292" s="1198"/>
      <c r="B292" s="1198"/>
      <c r="C292" s="1199"/>
      <c r="D292" s="1199"/>
      <c r="E292" s="1199"/>
      <c r="F292" s="1199"/>
      <c r="G292" s="1199"/>
      <c r="H292" s="1191">
        <f t="shared" si="6"/>
        <v>0</v>
      </c>
    </row>
    <row r="293" spans="1:8" ht="14.5">
      <c r="A293" s="1198"/>
      <c r="B293" s="1198"/>
      <c r="C293" s="1199"/>
      <c r="D293" s="1199"/>
      <c r="E293" s="1199"/>
      <c r="F293" s="1199"/>
      <c r="G293" s="1199"/>
      <c r="H293" s="1191">
        <f t="shared" si="6"/>
        <v>0</v>
      </c>
    </row>
    <row r="294" spans="1:8" ht="14.5">
      <c r="A294" s="1198"/>
      <c r="B294" s="1198"/>
      <c r="C294" s="1199"/>
      <c r="D294" s="1199"/>
      <c r="E294" s="1199"/>
      <c r="F294" s="1199"/>
      <c r="G294" s="1199"/>
      <c r="H294" s="1191">
        <f t="shared" si="6"/>
        <v>0</v>
      </c>
    </row>
    <row r="295" spans="1:8" ht="14.5">
      <c r="A295" s="1198"/>
      <c r="B295" s="1198"/>
      <c r="C295" s="1199"/>
      <c r="D295" s="1199"/>
      <c r="E295" s="1199"/>
      <c r="F295" s="1199"/>
      <c r="G295" s="1199"/>
      <c r="H295" s="1191">
        <f t="shared" si="6"/>
        <v>0</v>
      </c>
    </row>
    <row r="296" spans="1:8" ht="14.5">
      <c r="A296" s="1198"/>
      <c r="B296" s="1198"/>
      <c r="C296" s="1199"/>
      <c r="D296" s="1199"/>
      <c r="E296" s="1199"/>
      <c r="F296" s="1199"/>
      <c r="G296" s="1199"/>
      <c r="H296" s="1191">
        <f t="shared" si="6"/>
        <v>0</v>
      </c>
    </row>
    <row r="297" spans="1:8" ht="14.5">
      <c r="A297" s="1198"/>
      <c r="B297" s="1198"/>
      <c r="C297" s="1199"/>
      <c r="D297" s="1199"/>
      <c r="E297" s="1199"/>
      <c r="F297" s="1199"/>
      <c r="G297" s="1199"/>
      <c r="H297" s="1191">
        <f t="shared" si="6"/>
        <v>0</v>
      </c>
    </row>
    <row r="298" spans="1:8" ht="14.5">
      <c r="A298" s="1198"/>
      <c r="B298" s="1198"/>
      <c r="C298" s="1199"/>
      <c r="D298" s="1199"/>
      <c r="E298" s="1199"/>
      <c r="F298" s="1199"/>
      <c r="G298" s="1199"/>
      <c r="H298" s="1191">
        <f t="shared" si="6"/>
        <v>0</v>
      </c>
    </row>
    <row r="299" spans="1:8" ht="14.5">
      <c r="A299" s="1198"/>
      <c r="B299" s="1198"/>
      <c r="C299" s="1199"/>
      <c r="D299" s="1199"/>
      <c r="E299" s="1199"/>
      <c r="F299" s="1199"/>
      <c r="G299" s="1199"/>
      <c r="H299" s="1191">
        <f t="shared" si="6"/>
        <v>0</v>
      </c>
    </row>
    <row r="300" spans="1:8" ht="14.5">
      <c r="A300" s="1198"/>
      <c r="B300" s="1198"/>
      <c r="C300" s="1199"/>
      <c r="D300" s="1199"/>
      <c r="E300" s="1199"/>
      <c r="F300" s="1199"/>
      <c r="G300" s="1199"/>
      <c r="H300" s="1191">
        <f t="shared" si="6"/>
        <v>0</v>
      </c>
    </row>
    <row r="301" spans="1:8" ht="14.5">
      <c r="A301" s="1198"/>
      <c r="B301" s="1198"/>
      <c r="C301" s="1199"/>
      <c r="D301" s="1199"/>
      <c r="E301" s="1199"/>
      <c r="F301" s="1199"/>
      <c r="G301" s="1199"/>
      <c r="H301" s="1191">
        <f t="shared" si="6"/>
        <v>0</v>
      </c>
    </row>
    <row r="302" spans="1:8" ht="14.5">
      <c r="A302" s="1198"/>
      <c r="B302" s="1198"/>
      <c r="C302" s="1199"/>
      <c r="D302" s="1199"/>
      <c r="E302" s="1199"/>
      <c r="F302" s="1199"/>
      <c r="G302" s="1199"/>
      <c r="H302" s="1191">
        <f t="shared" si="6"/>
        <v>0</v>
      </c>
    </row>
    <row r="303" spans="1:8" ht="14.5">
      <c r="A303" s="1198"/>
      <c r="B303" s="1198"/>
      <c r="C303" s="1199"/>
      <c r="D303" s="1199"/>
      <c r="E303" s="1199"/>
      <c r="F303" s="1199"/>
      <c r="G303" s="1199"/>
      <c r="H303" s="1191">
        <f t="shared" si="6"/>
        <v>0</v>
      </c>
    </row>
    <row r="304" spans="1:8" ht="14.5">
      <c r="A304" s="1198"/>
      <c r="B304" s="1198"/>
      <c r="C304" s="1199"/>
      <c r="D304" s="1199"/>
      <c r="E304" s="1199"/>
      <c r="F304" s="1199"/>
      <c r="G304" s="1199"/>
      <c r="H304" s="1191">
        <f t="shared" si="6"/>
        <v>0</v>
      </c>
    </row>
    <row r="305" spans="1:8" ht="14.5">
      <c r="A305" s="1198"/>
      <c r="B305" s="1198"/>
      <c r="C305" s="1199"/>
      <c r="D305" s="1199"/>
      <c r="E305" s="1199"/>
      <c r="F305" s="1199"/>
      <c r="G305" s="1199"/>
      <c r="H305" s="1191">
        <f t="shared" si="6"/>
        <v>0</v>
      </c>
    </row>
    <row r="306" spans="1:8" ht="14.5">
      <c r="A306" s="1198"/>
      <c r="B306" s="1198"/>
      <c r="C306" s="1199"/>
      <c r="D306" s="1199"/>
      <c r="E306" s="1199"/>
      <c r="F306" s="1199"/>
      <c r="G306" s="1199"/>
      <c r="H306" s="1191">
        <f t="shared" si="6"/>
        <v>0</v>
      </c>
    </row>
    <row r="307" spans="1:8" ht="14.5">
      <c r="A307" s="1198"/>
      <c r="B307" s="1198"/>
      <c r="C307" s="1199"/>
      <c r="D307" s="1199"/>
      <c r="E307" s="1199"/>
      <c r="F307" s="1199"/>
      <c r="G307" s="1199"/>
      <c r="H307" s="1191">
        <f t="shared" si="6"/>
        <v>0</v>
      </c>
    </row>
    <row r="308" spans="1:8" ht="14.5">
      <c r="A308" s="1198"/>
      <c r="B308" s="1198"/>
      <c r="C308" s="1199"/>
      <c r="D308" s="1199"/>
      <c r="E308" s="1199"/>
      <c r="F308" s="1199"/>
      <c r="G308" s="1199"/>
      <c r="H308" s="1191">
        <f t="shared" si="6"/>
        <v>0</v>
      </c>
    </row>
    <row r="309" spans="1:8" ht="14.5">
      <c r="A309" s="1198"/>
      <c r="B309" s="1198"/>
      <c r="C309" s="1199"/>
      <c r="D309" s="1199"/>
      <c r="E309" s="1199"/>
      <c r="F309" s="1199"/>
      <c r="G309" s="1199"/>
      <c r="H309" s="1191">
        <f t="shared" si="6"/>
        <v>0</v>
      </c>
    </row>
    <row r="310" spans="1:8" ht="14.5">
      <c r="A310" s="1198"/>
      <c r="B310" s="1198"/>
      <c r="C310" s="1199"/>
      <c r="D310" s="1199"/>
      <c r="E310" s="1199"/>
      <c r="F310" s="1199"/>
      <c r="G310" s="1199"/>
      <c r="H310" s="1191">
        <f t="shared" si="6"/>
        <v>0</v>
      </c>
    </row>
    <row r="311" spans="1:8" ht="14.5">
      <c r="A311" s="1198"/>
      <c r="B311" s="1198"/>
      <c r="C311" s="1199"/>
      <c r="D311" s="1199"/>
      <c r="E311" s="1199"/>
      <c r="F311" s="1199"/>
      <c r="G311" s="1199"/>
      <c r="H311" s="1191">
        <f t="shared" si="6"/>
        <v>0</v>
      </c>
    </row>
    <row r="312" spans="1:8" ht="14.5">
      <c r="A312" s="1198"/>
      <c r="B312" s="1198"/>
      <c r="C312" s="1199"/>
      <c r="D312" s="1199"/>
      <c r="E312" s="1199"/>
      <c r="F312" s="1199"/>
      <c r="G312" s="1199"/>
      <c r="H312" s="1191">
        <f t="shared" si="6"/>
        <v>0</v>
      </c>
    </row>
    <row r="313" spans="1:8" ht="14.5">
      <c r="A313" s="1198"/>
      <c r="B313" s="1198"/>
      <c r="C313" s="1199"/>
      <c r="D313" s="1199"/>
      <c r="E313" s="1199"/>
      <c r="F313" s="1199"/>
      <c r="G313" s="1199"/>
      <c r="H313" s="1191">
        <f t="shared" si="6"/>
        <v>0</v>
      </c>
    </row>
    <row r="314" spans="1:8" ht="14.5">
      <c r="A314" s="1198"/>
      <c r="B314" s="1198"/>
      <c r="C314" s="1199"/>
      <c r="D314" s="1199"/>
      <c r="E314" s="1199"/>
      <c r="F314" s="1199"/>
      <c r="G314" s="1199"/>
      <c r="H314" s="1191">
        <f t="shared" si="6"/>
        <v>0</v>
      </c>
    </row>
    <row r="315" spans="1:8" ht="14.5">
      <c r="A315" s="1198"/>
      <c r="B315" s="1198"/>
      <c r="C315" s="1199"/>
      <c r="D315" s="1199"/>
      <c r="E315" s="1199"/>
      <c r="F315" s="1199"/>
      <c r="G315" s="1199"/>
      <c r="H315" s="1191">
        <f t="shared" si="6"/>
        <v>0</v>
      </c>
    </row>
    <row r="316" spans="1:8" ht="14.5">
      <c r="A316" s="1198"/>
      <c r="B316" s="1198"/>
      <c r="C316" s="1199"/>
      <c r="D316" s="1199"/>
      <c r="E316" s="1199"/>
      <c r="F316" s="1199"/>
      <c r="G316" s="1199"/>
      <c r="H316" s="1191">
        <f t="shared" si="6"/>
        <v>0</v>
      </c>
    </row>
    <row r="317" spans="1:8" ht="14.5">
      <c r="A317" s="1198"/>
      <c r="B317" s="1198"/>
      <c r="C317" s="1199"/>
      <c r="D317" s="1199"/>
      <c r="E317" s="1199"/>
      <c r="F317" s="1199"/>
      <c r="G317" s="1199"/>
      <c r="H317" s="1191">
        <f t="shared" si="6"/>
        <v>0</v>
      </c>
    </row>
    <row r="318" spans="1:8" ht="14.5">
      <c r="A318" s="1198"/>
      <c r="B318" s="1198"/>
      <c r="C318" s="1199"/>
      <c r="D318" s="1199"/>
      <c r="E318" s="1199"/>
      <c r="F318" s="1199"/>
      <c r="G318" s="1199"/>
      <c r="H318" s="1191">
        <f t="shared" si="6"/>
        <v>0</v>
      </c>
    </row>
    <row r="319" spans="1:8" ht="14.5">
      <c r="A319" s="1198"/>
      <c r="B319" s="1198"/>
      <c r="C319" s="1199"/>
      <c r="D319" s="1199"/>
      <c r="E319" s="1199"/>
      <c r="F319" s="1199"/>
      <c r="G319" s="1199"/>
      <c r="H319" s="1191">
        <f t="shared" si="6"/>
        <v>0</v>
      </c>
    </row>
    <row r="320" spans="1:8" ht="14.5">
      <c r="A320" s="1198"/>
      <c r="B320" s="1198"/>
      <c r="C320" s="1199"/>
      <c r="D320" s="1199"/>
      <c r="E320" s="1199"/>
      <c r="F320" s="1199"/>
      <c r="G320" s="1199"/>
      <c r="H320" s="1191">
        <f t="shared" si="6"/>
        <v>0</v>
      </c>
    </row>
    <row r="321" spans="1:8" ht="14.5">
      <c r="A321" s="1198"/>
      <c r="B321" s="1198"/>
      <c r="C321" s="1199"/>
      <c r="D321" s="1199"/>
      <c r="E321" s="1199"/>
      <c r="F321" s="1199"/>
      <c r="G321" s="1199"/>
      <c r="H321" s="1191">
        <f t="shared" si="6"/>
        <v>0</v>
      </c>
    </row>
    <row r="322" spans="1:8" ht="14.5">
      <c r="A322" s="1198"/>
      <c r="B322" s="1198"/>
      <c r="C322" s="1199"/>
      <c r="D322" s="1199"/>
      <c r="E322" s="1199"/>
      <c r="F322" s="1199"/>
      <c r="G322" s="1199"/>
      <c r="H322" s="1191">
        <f t="shared" si="6"/>
        <v>0</v>
      </c>
    </row>
    <row r="323" spans="1:8" ht="14.5">
      <c r="A323" s="1198"/>
      <c r="B323" s="1198"/>
      <c r="C323" s="1199"/>
      <c r="D323" s="1199"/>
      <c r="E323" s="1199"/>
      <c r="F323" s="1199"/>
      <c r="G323" s="1199"/>
      <c r="H323" s="1191">
        <f t="shared" si="6"/>
        <v>0</v>
      </c>
    </row>
    <row r="324" spans="1:8" ht="14.5">
      <c r="A324" s="1198"/>
      <c r="B324" s="1198"/>
      <c r="C324" s="1199"/>
      <c r="D324" s="1199"/>
      <c r="E324" s="1199"/>
      <c r="F324" s="1199"/>
      <c r="G324" s="1199"/>
      <c r="H324" s="1191">
        <f t="shared" si="6"/>
        <v>0</v>
      </c>
    </row>
    <row r="325" spans="1:8" ht="14.5">
      <c r="A325" s="1198"/>
      <c r="B325" s="1198"/>
      <c r="C325" s="1199"/>
      <c r="D325" s="1199"/>
      <c r="E325" s="1199"/>
      <c r="F325" s="1199"/>
      <c r="G325" s="1199"/>
      <c r="H325" s="1191">
        <f t="shared" si="6"/>
        <v>0</v>
      </c>
    </row>
    <row r="326" spans="1:8" ht="14.5">
      <c r="A326" s="1198"/>
      <c r="B326" s="1198"/>
      <c r="C326" s="1199"/>
      <c r="D326" s="1199"/>
      <c r="E326" s="1199"/>
      <c r="F326" s="1199"/>
      <c r="G326" s="1199"/>
      <c r="H326" s="1191">
        <f t="shared" si="6"/>
        <v>0</v>
      </c>
    </row>
    <row r="327" spans="1:8" ht="14.5">
      <c r="A327" s="1198"/>
      <c r="B327" s="1198"/>
      <c r="C327" s="1199"/>
      <c r="D327" s="1199"/>
      <c r="E327" s="1199"/>
      <c r="F327" s="1199"/>
      <c r="G327" s="1199"/>
      <c r="H327" s="1191">
        <f t="shared" si="6"/>
        <v>0</v>
      </c>
    </row>
    <row r="328" spans="1:8" ht="14.5">
      <c r="A328" s="1198"/>
      <c r="B328" s="1198"/>
      <c r="C328" s="1199"/>
      <c r="D328" s="1199"/>
      <c r="E328" s="1199"/>
      <c r="F328" s="1199"/>
      <c r="G328" s="1199"/>
      <c r="H328" s="1191">
        <f t="shared" si="6"/>
        <v>0</v>
      </c>
    </row>
    <row r="329" spans="1:8" ht="14.5">
      <c r="A329" s="1198"/>
      <c r="B329" s="1198"/>
      <c r="C329" s="1199"/>
      <c r="D329" s="1199"/>
      <c r="E329" s="1199"/>
      <c r="F329" s="1199"/>
      <c r="G329" s="1199"/>
      <c r="H329" s="1191">
        <f t="shared" si="6"/>
        <v>0</v>
      </c>
    </row>
    <row r="330" spans="1:8" ht="14.5">
      <c r="A330" s="1198"/>
      <c r="B330" s="1198"/>
      <c r="C330" s="1199"/>
      <c r="D330" s="1199"/>
      <c r="E330" s="1199"/>
      <c r="F330" s="1199"/>
      <c r="G330" s="1199"/>
      <c r="H330" s="1191">
        <f t="shared" si="6"/>
        <v>0</v>
      </c>
    </row>
    <row r="331" spans="1:8" ht="14.5">
      <c r="A331" s="1198"/>
      <c r="B331" s="1198"/>
      <c r="C331" s="1199"/>
      <c r="D331" s="1199"/>
      <c r="E331" s="1199"/>
      <c r="F331" s="1199"/>
      <c r="G331" s="1199"/>
      <c r="H331" s="1191">
        <f t="shared" si="6"/>
        <v>0</v>
      </c>
    </row>
    <row r="332" spans="1:8" ht="14.5">
      <c r="A332" s="1198"/>
      <c r="B332" s="1198"/>
      <c r="C332" s="1199"/>
      <c r="D332" s="1199"/>
      <c r="E332" s="1199"/>
      <c r="F332" s="1199"/>
      <c r="G332" s="1199"/>
      <c r="H332" s="1191">
        <f t="shared" si="6"/>
        <v>0</v>
      </c>
    </row>
    <row r="333" spans="1:8" ht="14.5">
      <c r="A333" s="1198"/>
      <c r="B333" s="1198"/>
      <c r="C333" s="1199"/>
      <c r="D333" s="1199"/>
      <c r="E333" s="1199"/>
      <c r="F333" s="1199"/>
      <c r="G333" s="1199"/>
      <c r="H333" s="1191">
        <f t="shared" si="6"/>
        <v>0</v>
      </c>
    </row>
    <row r="334" spans="1:8" ht="14.5">
      <c r="A334" s="1198"/>
      <c r="B334" s="1198"/>
      <c r="C334" s="1199"/>
      <c r="D334" s="1199"/>
      <c r="E334" s="1199"/>
      <c r="F334" s="1199"/>
      <c r="G334" s="1199"/>
      <c r="H334" s="1191">
        <f t="shared" si="6"/>
        <v>0</v>
      </c>
    </row>
    <row r="335" spans="1:8" ht="14.5">
      <c r="A335" s="1198"/>
      <c r="B335" s="1198"/>
      <c r="C335" s="1199"/>
      <c r="D335" s="1199"/>
      <c r="E335" s="1199"/>
      <c r="F335" s="1199"/>
      <c r="G335" s="1199"/>
      <c r="H335" s="1191">
        <f t="shared" si="6"/>
        <v>0</v>
      </c>
    </row>
    <row r="336" spans="1:8" ht="14.5">
      <c r="A336" s="1198"/>
      <c r="B336" s="1198"/>
      <c r="C336" s="1199"/>
      <c r="D336" s="1199"/>
      <c r="E336" s="1199"/>
      <c r="F336" s="1199"/>
      <c r="G336" s="1199"/>
      <c r="H336" s="1191">
        <f t="shared" si="6"/>
        <v>0</v>
      </c>
    </row>
    <row r="337" spans="1:8" ht="14.5">
      <c r="A337" s="1198"/>
      <c r="B337" s="1198"/>
      <c r="C337" s="1199"/>
      <c r="D337" s="1199"/>
      <c r="E337" s="1199"/>
      <c r="F337" s="1199"/>
      <c r="G337" s="1199"/>
      <c r="H337" s="1191">
        <f t="shared" ref="H337:H400" si="7">SUM(C337:G337)</f>
        <v>0</v>
      </c>
    </row>
    <row r="338" spans="1:8" ht="14.5">
      <c r="A338" s="1198"/>
      <c r="B338" s="1198"/>
      <c r="C338" s="1199"/>
      <c r="D338" s="1199"/>
      <c r="E338" s="1199"/>
      <c r="F338" s="1199"/>
      <c r="G338" s="1199"/>
      <c r="H338" s="1191">
        <f t="shared" si="7"/>
        <v>0</v>
      </c>
    </row>
    <row r="339" spans="1:8" ht="14.5">
      <c r="A339" s="1198"/>
      <c r="B339" s="1198"/>
      <c r="C339" s="1199"/>
      <c r="D339" s="1199"/>
      <c r="E339" s="1199"/>
      <c r="F339" s="1199"/>
      <c r="G339" s="1199"/>
      <c r="H339" s="1191">
        <f t="shared" si="7"/>
        <v>0</v>
      </c>
    </row>
    <row r="340" spans="1:8" ht="14.5">
      <c r="A340" s="1198"/>
      <c r="B340" s="1198"/>
      <c r="C340" s="1199"/>
      <c r="D340" s="1199"/>
      <c r="E340" s="1199"/>
      <c r="F340" s="1199"/>
      <c r="G340" s="1199"/>
      <c r="H340" s="1191">
        <f t="shared" si="7"/>
        <v>0</v>
      </c>
    </row>
    <row r="341" spans="1:8" ht="14.5">
      <c r="A341" s="1198"/>
      <c r="B341" s="1198"/>
      <c r="C341" s="1199"/>
      <c r="D341" s="1199"/>
      <c r="E341" s="1199"/>
      <c r="F341" s="1199"/>
      <c r="G341" s="1199"/>
      <c r="H341" s="1191">
        <f t="shared" si="7"/>
        <v>0</v>
      </c>
    </row>
    <row r="342" spans="1:8" ht="14.5">
      <c r="A342" s="1198"/>
      <c r="B342" s="1198"/>
      <c r="C342" s="1199"/>
      <c r="D342" s="1199"/>
      <c r="E342" s="1199"/>
      <c r="F342" s="1199"/>
      <c r="G342" s="1199"/>
      <c r="H342" s="1191">
        <f t="shared" si="7"/>
        <v>0</v>
      </c>
    </row>
    <row r="343" spans="1:8" ht="14.5">
      <c r="A343" s="1198"/>
      <c r="B343" s="1198"/>
      <c r="C343" s="1199"/>
      <c r="D343" s="1199"/>
      <c r="E343" s="1199"/>
      <c r="F343" s="1199"/>
      <c r="G343" s="1199"/>
      <c r="H343" s="1191">
        <f t="shared" si="7"/>
        <v>0</v>
      </c>
    </row>
    <row r="344" spans="1:8" ht="14.5">
      <c r="A344" s="1198"/>
      <c r="B344" s="1198"/>
      <c r="C344" s="1199"/>
      <c r="D344" s="1199"/>
      <c r="E344" s="1199"/>
      <c r="F344" s="1199"/>
      <c r="G344" s="1199"/>
      <c r="H344" s="1191">
        <f t="shared" si="7"/>
        <v>0</v>
      </c>
    </row>
    <row r="345" spans="1:8" ht="14.5">
      <c r="A345" s="1198"/>
      <c r="B345" s="1198"/>
      <c r="C345" s="1199"/>
      <c r="D345" s="1199"/>
      <c r="E345" s="1199"/>
      <c r="F345" s="1199"/>
      <c r="G345" s="1199"/>
      <c r="H345" s="1191">
        <f t="shared" si="7"/>
        <v>0</v>
      </c>
    </row>
    <row r="346" spans="1:8" ht="14.5">
      <c r="A346" s="1198"/>
      <c r="B346" s="1198"/>
      <c r="C346" s="1199"/>
      <c r="D346" s="1199"/>
      <c r="E346" s="1199"/>
      <c r="F346" s="1199"/>
      <c r="G346" s="1199"/>
      <c r="H346" s="1191">
        <f t="shared" si="7"/>
        <v>0</v>
      </c>
    </row>
    <row r="347" spans="1:8" ht="14.5">
      <c r="A347" s="1198"/>
      <c r="B347" s="1198"/>
      <c r="C347" s="1199"/>
      <c r="D347" s="1199"/>
      <c r="E347" s="1199"/>
      <c r="F347" s="1199"/>
      <c r="G347" s="1199"/>
      <c r="H347" s="1191">
        <f t="shared" si="7"/>
        <v>0</v>
      </c>
    </row>
    <row r="348" spans="1:8" ht="14.5">
      <c r="A348" s="1198"/>
      <c r="B348" s="1198"/>
      <c r="C348" s="1199"/>
      <c r="D348" s="1199"/>
      <c r="E348" s="1199"/>
      <c r="F348" s="1199"/>
      <c r="G348" s="1199"/>
      <c r="H348" s="1191">
        <f t="shared" si="7"/>
        <v>0</v>
      </c>
    </row>
    <row r="349" spans="1:8" ht="14.5">
      <c r="A349" s="1198"/>
      <c r="B349" s="1198"/>
      <c r="C349" s="1199"/>
      <c r="D349" s="1199"/>
      <c r="E349" s="1199"/>
      <c r="F349" s="1199"/>
      <c r="G349" s="1199"/>
      <c r="H349" s="1191">
        <f t="shared" si="7"/>
        <v>0</v>
      </c>
    </row>
    <row r="350" spans="1:8" ht="14.5">
      <c r="A350" s="1198"/>
      <c r="B350" s="1198"/>
      <c r="C350" s="1199"/>
      <c r="D350" s="1199"/>
      <c r="E350" s="1199"/>
      <c r="F350" s="1199"/>
      <c r="G350" s="1199"/>
      <c r="H350" s="1191">
        <f t="shared" si="7"/>
        <v>0</v>
      </c>
    </row>
    <row r="351" spans="1:8" ht="14.5">
      <c r="A351" s="1198"/>
      <c r="B351" s="1198"/>
      <c r="C351" s="1199"/>
      <c r="D351" s="1199"/>
      <c r="E351" s="1199"/>
      <c r="F351" s="1199"/>
      <c r="G351" s="1199"/>
      <c r="H351" s="1191">
        <f t="shared" si="7"/>
        <v>0</v>
      </c>
    </row>
    <row r="352" spans="1:8" ht="14.5">
      <c r="A352" s="1198"/>
      <c r="B352" s="1198"/>
      <c r="C352" s="1199"/>
      <c r="D352" s="1199"/>
      <c r="E352" s="1199"/>
      <c r="F352" s="1199"/>
      <c r="G352" s="1199"/>
      <c r="H352" s="1191">
        <f t="shared" si="7"/>
        <v>0</v>
      </c>
    </row>
    <row r="353" spans="1:8" ht="14.5">
      <c r="A353" s="1198"/>
      <c r="B353" s="1198"/>
      <c r="C353" s="1199"/>
      <c r="D353" s="1199"/>
      <c r="E353" s="1199"/>
      <c r="F353" s="1199"/>
      <c r="G353" s="1199"/>
      <c r="H353" s="1191">
        <f t="shared" si="7"/>
        <v>0</v>
      </c>
    </row>
    <row r="354" spans="1:8" ht="14.5">
      <c r="A354" s="1198"/>
      <c r="B354" s="1198"/>
      <c r="C354" s="1199"/>
      <c r="D354" s="1199"/>
      <c r="E354" s="1199"/>
      <c r="F354" s="1199"/>
      <c r="G354" s="1199"/>
      <c r="H354" s="1191">
        <f t="shared" si="7"/>
        <v>0</v>
      </c>
    </row>
    <row r="355" spans="1:8" ht="14.5">
      <c r="A355" s="1198"/>
      <c r="B355" s="1198"/>
      <c r="C355" s="1199"/>
      <c r="D355" s="1199"/>
      <c r="E355" s="1199"/>
      <c r="F355" s="1199"/>
      <c r="G355" s="1199"/>
      <c r="H355" s="1191">
        <f t="shared" si="7"/>
        <v>0</v>
      </c>
    </row>
    <row r="356" spans="1:8" ht="14.5">
      <c r="A356" s="1198"/>
      <c r="B356" s="1198"/>
      <c r="C356" s="1199"/>
      <c r="D356" s="1199"/>
      <c r="E356" s="1199"/>
      <c r="F356" s="1199"/>
      <c r="G356" s="1199"/>
      <c r="H356" s="1191">
        <f t="shared" si="7"/>
        <v>0</v>
      </c>
    </row>
    <row r="357" spans="1:8" ht="14.5">
      <c r="A357" s="1198"/>
      <c r="B357" s="1198"/>
      <c r="C357" s="1199"/>
      <c r="D357" s="1199"/>
      <c r="E357" s="1199"/>
      <c r="F357" s="1199"/>
      <c r="G357" s="1199"/>
      <c r="H357" s="1191">
        <f t="shared" si="7"/>
        <v>0</v>
      </c>
    </row>
    <row r="358" spans="1:8" ht="14.5">
      <c r="A358" s="1198"/>
      <c r="B358" s="1198"/>
      <c r="C358" s="1199"/>
      <c r="D358" s="1199"/>
      <c r="E358" s="1199"/>
      <c r="F358" s="1199"/>
      <c r="G358" s="1199"/>
      <c r="H358" s="1191">
        <f t="shared" si="7"/>
        <v>0</v>
      </c>
    </row>
    <row r="359" spans="1:8" ht="14.5">
      <c r="A359" s="1198"/>
      <c r="B359" s="1198"/>
      <c r="C359" s="1199"/>
      <c r="D359" s="1199"/>
      <c r="E359" s="1199"/>
      <c r="F359" s="1199"/>
      <c r="G359" s="1199"/>
      <c r="H359" s="1191">
        <f t="shared" si="7"/>
        <v>0</v>
      </c>
    </row>
    <row r="360" spans="1:8" ht="14.5">
      <c r="A360" s="1198"/>
      <c r="B360" s="1198"/>
      <c r="C360" s="1199"/>
      <c r="D360" s="1199"/>
      <c r="E360" s="1199"/>
      <c r="F360" s="1199"/>
      <c r="G360" s="1199"/>
      <c r="H360" s="1191">
        <f t="shared" si="7"/>
        <v>0</v>
      </c>
    </row>
    <row r="361" spans="1:8" ht="14.5">
      <c r="A361" s="1198"/>
      <c r="B361" s="1198"/>
      <c r="C361" s="1199"/>
      <c r="D361" s="1199"/>
      <c r="E361" s="1199"/>
      <c r="F361" s="1199"/>
      <c r="G361" s="1199"/>
      <c r="H361" s="1191">
        <f t="shared" si="7"/>
        <v>0</v>
      </c>
    </row>
    <row r="362" spans="1:8" ht="14.5">
      <c r="A362" s="1198"/>
      <c r="B362" s="1198"/>
      <c r="C362" s="1199"/>
      <c r="D362" s="1199"/>
      <c r="E362" s="1199"/>
      <c r="F362" s="1199"/>
      <c r="G362" s="1199"/>
      <c r="H362" s="1191">
        <f t="shared" si="7"/>
        <v>0</v>
      </c>
    </row>
    <row r="363" spans="1:8" ht="14.5">
      <c r="A363" s="1198"/>
      <c r="B363" s="1198"/>
      <c r="C363" s="1199"/>
      <c r="D363" s="1199"/>
      <c r="E363" s="1199"/>
      <c r="F363" s="1199"/>
      <c r="G363" s="1199"/>
      <c r="H363" s="1191">
        <f t="shared" si="7"/>
        <v>0</v>
      </c>
    </row>
    <row r="364" spans="1:8" ht="14.5">
      <c r="A364" s="1198"/>
      <c r="B364" s="1198"/>
      <c r="C364" s="1199"/>
      <c r="D364" s="1199"/>
      <c r="E364" s="1199"/>
      <c r="F364" s="1199"/>
      <c r="G364" s="1199"/>
      <c r="H364" s="1191">
        <f t="shared" si="7"/>
        <v>0</v>
      </c>
    </row>
    <row r="365" spans="1:8" ht="14.5">
      <c r="A365" s="1198"/>
      <c r="B365" s="1198"/>
      <c r="C365" s="1199"/>
      <c r="D365" s="1199"/>
      <c r="E365" s="1199"/>
      <c r="F365" s="1199"/>
      <c r="G365" s="1199"/>
      <c r="H365" s="1191">
        <f t="shared" si="7"/>
        <v>0</v>
      </c>
    </row>
    <row r="366" spans="1:8" ht="14.5">
      <c r="A366" s="1198"/>
      <c r="B366" s="1198"/>
      <c r="C366" s="1199"/>
      <c r="D366" s="1199"/>
      <c r="E366" s="1199"/>
      <c r="F366" s="1199"/>
      <c r="G366" s="1199"/>
      <c r="H366" s="1191">
        <f t="shared" si="7"/>
        <v>0</v>
      </c>
    </row>
    <row r="367" spans="1:8" ht="14.5">
      <c r="A367" s="1198"/>
      <c r="B367" s="1198"/>
      <c r="C367" s="1199"/>
      <c r="D367" s="1199"/>
      <c r="E367" s="1199"/>
      <c r="F367" s="1199"/>
      <c r="G367" s="1199"/>
      <c r="H367" s="1191">
        <f t="shared" si="7"/>
        <v>0</v>
      </c>
    </row>
    <row r="368" spans="1:8" ht="14.5">
      <c r="A368" s="1198"/>
      <c r="B368" s="1198"/>
      <c r="C368" s="1199"/>
      <c r="D368" s="1199"/>
      <c r="E368" s="1199"/>
      <c r="F368" s="1199"/>
      <c r="G368" s="1199"/>
      <c r="H368" s="1191">
        <f t="shared" si="7"/>
        <v>0</v>
      </c>
    </row>
    <row r="369" spans="1:8" ht="14.5">
      <c r="A369" s="1198"/>
      <c r="B369" s="1198"/>
      <c r="C369" s="1199"/>
      <c r="D369" s="1199"/>
      <c r="E369" s="1199"/>
      <c r="F369" s="1199"/>
      <c r="G369" s="1199"/>
      <c r="H369" s="1191">
        <f t="shared" si="7"/>
        <v>0</v>
      </c>
    </row>
    <row r="370" spans="1:8" ht="14.5">
      <c r="A370" s="1198"/>
      <c r="B370" s="1198"/>
      <c r="C370" s="1199"/>
      <c r="D370" s="1199"/>
      <c r="E370" s="1199"/>
      <c r="F370" s="1199"/>
      <c r="G370" s="1199"/>
      <c r="H370" s="1191">
        <f t="shared" si="7"/>
        <v>0</v>
      </c>
    </row>
    <row r="371" spans="1:8" ht="14.5">
      <c r="A371" s="1198"/>
      <c r="B371" s="1198"/>
      <c r="C371" s="1199"/>
      <c r="D371" s="1199"/>
      <c r="E371" s="1199"/>
      <c r="F371" s="1199"/>
      <c r="G371" s="1199"/>
      <c r="H371" s="1191">
        <f t="shared" si="7"/>
        <v>0</v>
      </c>
    </row>
    <row r="372" spans="1:8" ht="14.5">
      <c r="A372" s="1198"/>
      <c r="B372" s="1198"/>
      <c r="C372" s="1199"/>
      <c r="D372" s="1199"/>
      <c r="E372" s="1199"/>
      <c r="F372" s="1199"/>
      <c r="G372" s="1199"/>
      <c r="H372" s="1191">
        <f t="shared" si="7"/>
        <v>0</v>
      </c>
    </row>
    <row r="373" spans="1:8" ht="14.5">
      <c r="A373" s="1198"/>
      <c r="B373" s="1198"/>
      <c r="C373" s="1199"/>
      <c r="D373" s="1199"/>
      <c r="E373" s="1199"/>
      <c r="F373" s="1199"/>
      <c r="G373" s="1199"/>
      <c r="H373" s="1191">
        <f t="shared" si="7"/>
        <v>0</v>
      </c>
    </row>
    <row r="374" spans="1:8" ht="14.5">
      <c r="A374" s="1198"/>
      <c r="B374" s="1198"/>
      <c r="C374" s="1199"/>
      <c r="D374" s="1199"/>
      <c r="E374" s="1199"/>
      <c r="F374" s="1199"/>
      <c r="G374" s="1199"/>
      <c r="H374" s="1191">
        <f t="shared" si="7"/>
        <v>0</v>
      </c>
    </row>
    <row r="375" spans="1:8" ht="14.5">
      <c r="A375" s="1198"/>
      <c r="B375" s="1198"/>
      <c r="C375" s="1199"/>
      <c r="D375" s="1199"/>
      <c r="E375" s="1199"/>
      <c r="F375" s="1199"/>
      <c r="G375" s="1199"/>
      <c r="H375" s="1191">
        <f t="shared" si="7"/>
        <v>0</v>
      </c>
    </row>
    <row r="376" spans="1:8" ht="14.5">
      <c r="A376" s="1198"/>
      <c r="B376" s="1198"/>
      <c r="C376" s="1199"/>
      <c r="D376" s="1199"/>
      <c r="E376" s="1199"/>
      <c r="F376" s="1199"/>
      <c r="G376" s="1199"/>
      <c r="H376" s="1191">
        <f t="shared" si="7"/>
        <v>0</v>
      </c>
    </row>
    <row r="377" spans="1:8" ht="14.5">
      <c r="A377" s="1198"/>
      <c r="B377" s="1198"/>
      <c r="C377" s="1199"/>
      <c r="D377" s="1199"/>
      <c r="E377" s="1199"/>
      <c r="F377" s="1199"/>
      <c r="G377" s="1199"/>
      <c r="H377" s="1191">
        <f t="shared" si="7"/>
        <v>0</v>
      </c>
    </row>
    <row r="378" spans="1:8" ht="14.5">
      <c r="A378" s="1198"/>
      <c r="B378" s="1198"/>
      <c r="C378" s="1199"/>
      <c r="D378" s="1199"/>
      <c r="E378" s="1199"/>
      <c r="F378" s="1199"/>
      <c r="G378" s="1199"/>
      <c r="H378" s="1191">
        <f t="shared" si="7"/>
        <v>0</v>
      </c>
    </row>
    <row r="379" spans="1:8" ht="14.5">
      <c r="A379" s="1198"/>
      <c r="B379" s="1198"/>
      <c r="C379" s="1199"/>
      <c r="D379" s="1199"/>
      <c r="E379" s="1199"/>
      <c r="F379" s="1199"/>
      <c r="G379" s="1199"/>
      <c r="H379" s="1191">
        <f t="shared" si="7"/>
        <v>0</v>
      </c>
    </row>
    <row r="380" spans="1:8" ht="14.5">
      <c r="A380" s="1198"/>
      <c r="B380" s="1198"/>
      <c r="C380" s="1199"/>
      <c r="D380" s="1199"/>
      <c r="E380" s="1199"/>
      <c r="F380" s="1199"/>
      <c r="G380" s="1199"/>
      <c r="H380" s="1191">
        <f t="shared" si="7"/>
        <v>0</v>
      </c>
    </row>
    <row r="381" spans="1:8" ht="14.5">
      <c r="A381" s="1198"/>
      <c r="B381" s="1198"/>
      <c r="C381" s="1199"/>
      <c r="D381" s="1199"/>
      <c r="E381" s="1199"/>
      <c r="F381" s="1199"/>
      <c r="G381" s="1199"/>
      <c r="H381" s="1191">
        <f t="shared" si="7"/>
        <v>0</v>
      </c>
    </row>
    <row r="382" spans="1:8" ht="14.5">
      <c r="A382" s="1198"/>
      <c r="B382" s="1198"/>
      <c r="C382" s="1199"/>
      <c r="D382" s="1199"/>
      <c r="E382" s="1199"/>
      <c r="F382" s="1199"/>
      <c r="G382" s="1199"/>
      <c r="H382" s="1191">
        <f t="shared" si="7"/>
        <v>0</v>
      </c>
    </row>
    <row r="383" spans="1:8" ht="14.5">
      <c r="A383" s="1198"/>
      <c r="B383" s="1198"/>
      <c r="C383" s="1199"/>
      <c r="D383" s="1199"/>
      <c r="E383" s="1199"/>
      <c r="F383" s="1199"/>
      <c r="G383" s="1199"/>
      <c r="H383" s="1191">
        <f t="shared" si="7"/>
        <v>0</v>
      </c>
    </row>
    <row r="384" spans="1:8" ht="14.5">
      <c r="A384" s="1198"/>
      <c r="B384" s="1198"/>
      <c r="C384" s="1199"/>
      <c r="D384" s="1199"/>
      <c r="E384" s="1199"/>
      <c r="F384" s="1199"/>
      <c r="G384" s="1199"/>
      <c r="H384" s="1191">
        <f t="shared" si="7"/>
        <v>0</v>
      </c>
    </row>
    <row r="385" spans="1:8" ht="14.5">
      <c r="A385" s="1198"/>
      <c r="B385" s="1198"/>
      <c r="C385" s="1199"/>
      <c r="D385" s="1199"/>
      <c r="E385" s="1199"/>
      <c r="F385" s="1199"/>
      <c r="G385" s="1199"/>
      <c r="H385" s="1191">
        <f t="shared" si="7"/>
        <v>0</v>
      </c>
    </row>
    <row r="386" spans="1:8" ht="14.5">
      <c r="A386" s="1198"/>
      <c r="B386" s="1198"/>
      <c r="C386" s="1199"/>
      <c r="D386" s="1199"/>
      <c r="E386" s="1199"/>
      <c r="F386" s="1199"/>
      <c r="G386" s="1199"/>
      <c r="H386" s="1191">
        <f t="shared" si="7"/>
        <v>0</v>
      </c>
    </row>
    <row r="387" spans="1:8" ht="14.5">
      <c r="A387" s="1198"/>
      <c r="B387" s="1198"/>
      <c r="C387" s="1199"/>
      <c r="D387" s="1199"/>
      <c r="E387" s="1199"/>
      <c r="F387" s="1199"/>
      <c r="G387" s="1199"/>
      <c r="H387" s="1191">
        <f t="shared" si="7"/>
        <v>0</v>
      </c>
    </row>
    <row r="388" spans="1:8" ht="14.5">
      <c r="A388" s="1198"/>
      <c r="B388" s="1198"/>
      <c r="C388" s="1199"/>
      <c r="D388" s="1199"/>
      <c r="E388" s="1199"/>
      <c r="F388" s="1199"/>
      <c r="G388" s="1199"/>
      <c r="H388" s="1191">
        <f t="shared" si="7"/>
        <v>0</v>
      </c>
    </row>
    <row r="389" spans="1:8" ht="14.5">
      <c r="A389" s="1198"/>
      <c r="B389" s="1198"/>
      <c r="C389" s="1199"/>
      <c r="D389" s="1199"/>
      <c r="E389" s="1199"/>
      <c r="F389" s="1199"/>
      <c r="G389" s="1199"/>
      <c r="H389" s="1191">
        <f t="shared" si="7"/>
        <v>0</v>
      </c>
    </row>
    <row r="390" spans="1:8" ht="14.5">
      <c r="A390" s="1198"/>
      <c r="B390" s="1198"/>
      <c r="C390" s="1199"/>
      <c r="D390" s="1199"/>
      <c r="E390" s="1199"/>
      <c r="F390" s="1199"/>
      <c r="G390" s="1199"/>
      <c r="H390" s="1191">
        <f t="shared" si="7"/>
        <v>0</v>
      </c>
    </row>
    <row r="391" spans="1:8" ht="14.5">
      <c r="A391" s="1198"/>
      <c r="B391" s="1198"/>
      <c r="C391" s="1199"/>
      <c r="D391" s="1199"/>
      <c r="E391" s="1199"/>
      <c r="F391" s="1199"/>
      <c r="G391" s="1199"/>
      <c r="H391" s="1191">
        <f t="shared" si="7"/>
        <v>0</v>
      </c>
    </row>
    <row r="392" spans="1:8" ht="14.5">
      <c r="A392" s="1198"/>
      <c r="B392" s="1198"/>
      <c r="C392" s="1199"/>
      <c r="D392" s="1199"/>
      <c r="E392" s="1199"/>
      <c r="F392" s="1199"/>
      <c r="G392" s="1199"/>
      <c r="H392" s="1191">
        <f t="shared" si="7"/>
        <v>0</v>
      </c>
    </row>
    <row r="393" spans="1:8" ht="14.5">
      <c r="A393" s="1198"/>
      <c r="B393" s="1198"/>
      <c r="C393" s="1199"/>
      <c r="D393" s="1199"/>
      <c r="E393" s="1199"/>
      <c r="F393" s="1199"/>
      <c r="G393" s="1199"/>
      <c r="H393" s="1191">
        <f t="shared" si="7"/>
        <v>0</v>
      </c>
    </row>
    <row r="394" spans="1:8" ht="14.5">
      <c r="A394" s="1198"/>
      <c r="B394" s="1198"/>
      <c r="C394" s="1199"/>
      <c r="D394" s="1199"/>
      <c r="E394" s="1199"/>
      <c r="F394" s="1199"/>
      <c r="G394" s="1199"/>
      <c r="H394" s="1191">
        <f t="shared" si="7"/>
        <v>0</v>
      </c>
    </row>
    <row r="395" spans="1:8" ht="14.5">
      <c r="A395" s="1198"/>
      <c r="B395" s="1198"/>
      <c r="C395" s="1199"/>
      <c r="D395" s="1199"/>
      <c r="E395" s="1199"/>
      <c r="F395" s="1199"/>
      <c r="G395" s="1199"/>
      <c r="H395" s="1191">
        <f t="shared" si="7"/>
        <v>0</v>
      </c>
    </row>
    <row r="396" spans="1:8" ht="14.5">
      <c r="A396" s="1198"/>
      <c r="B396" s="1198"/>
      <c r="C396" s="1199"/>
      <c r="D396" s="1199"/>
      <c r="E396" s="1199"/>
      <c r="F396" s="1199"/>
      <c r="G396" s="1199"/>
      <c r="H396" s="1191">
        <f t="shared" si="7"/>
        <v>0</v>
      </c>
    </row>
    <row r="397" spans="1:8" ht="14.5">
      <c r="A397" s="1198"/>
      <c r="B397" s="1198"/>
      <c r="C397" s="1199"/>
      <c r="D397" s="1199"/>
      <c r="E397" s="1199"/>
      <c r="F397" s="1199"/>
      <c r="G397" s="1199"/>
      <c r="H397" s="1191">
        <f t="shared" si="7"/>
        <v>0</v>
      </c>
    </row>
    <row r="398" spans="1:8" ht="14.5">
      <c r="A398" s="1198"/>
      <c r="B398" s="1198"/>
      <c r="C398" s="1199"/>
      <c r="D398" s="1199"/>
      <c r="E398" s="1199"/>
      <c r="F398" s="1199"/>
      <c r="G398" s="1199"/>
      <c r="H398" s="1191">
        <f t="shared" si="7"/>
        <v>0</v>
      </c>
    </row>
    <row r="399" spans="1:8" ht="14.5">
      <c r="A399" s="1198"/>
      <c r="B399" s="1198"/>
      <c r="C399" s="1199"/>
      <c r="D399" s="1199"/>
      <c r="E399" s="1199"/>
      <c r="F399" s="1199"/>
      <c r="G399" s="1199"/>
      <c r="H399" s="1191">
        <f t="shared" si="7"/>
        <v>0</v>
      </c>
    </row>
    <row r="400" spans="1:8" ht="14.5">
      <c r="A400" s="1198"/>
      <c r="B400" s="1198"/>
      <c r="C400" s="1199"/>
      <c r="D400" s="1199"/>
      <c r="E400" s="1199"/>
      <c r="F400" s="1199"/>
      <c r="G400" s="1199"/>
      <c r="H400" s="1191">
        <f t="shared" si="7"/>
        <v>0</v>
      </c>
    </row>
    <row r="401" spans="1:8" ht="14.5">
      <c r="A401" s="1198"/>
      <c r="B401" s="1198"/>
      <c r="C401" s="1199"/>
      <c r="D401" s="1199"/>
      <c r="E401" s="1199"/>
      <c r="F401" s="1199"/>
      <c r="G401" s="1199"/>
      <c r="H401" s="1191">
        <f t="shared" ref="H401:H462" si="8">SUM(C401:G401)</f>
        <v>0</v>
      </c>
    </row>
    <row r="402" spans="1:8" ht="14.5">
      <c r="A402" s="1198"/>
      <c r="B402" s="1198"/>
      <c r="C402" s="1199"/>
      <c r="D402" s="1199"/>
      <c r="E402" s="1199"/>
      <c r="F402" s="1199"/>
      <c r="G402" s="1199"/>
      <c r="H402" s="1191">
        <f t="shared" si="8"/>
        <v>0</v>
      </c>
    </row>
    <row r="403" spans="1:8" ht="14.5">
      <c r="A403" s="1198"/>
      <c r="B403" s="1198"/>
      <c r="C403" s="1199"/>
      <c r="D403" s="1199"/>
      <c r="E403" s="1199"/>
      <c r="F403" s="1199"/>
      <c r="G403" s="1199"/>
      <c r="H403" s="1191">
        <f t="shared" si="8"/>
        <v>0</v>
      </c>
    </row>
    <row r="404" spans="1:8" ht="14.5">
      <c r="A404" s="1198"/>
      <c r="B404" s="1198"/>
      <c r="C404" s="1199"/>
      <c r="D404" s="1199"/>
      <c r="E404" s="1199"/>
      <c r="F404" s="1199"/>
      <c r="G404" s="1199"/>
      <c r="H404" s="1191">
        <f t="shared" si="8"/>
        <v>0</v>
      </c>
    </row>
    <row r="405" spans="1:8" ht="14.5">
      <c r="A405" s="1198"/>
      <c r="B405" s="1198"/>
      <c r="C405" s="1199"/>
      <c r="D405" s="1199"/>
      <c r="E405" s="1199"/>
      <c r="F405" s="1199"/>
      <c r="G405" s="1199"/>
      <c r="H405" s="1191">
        <f t="shared" si="8"/>
        <v>0</v>
      </c>
    </row>
    <row r="406" spans="1:8" ht="14.5">
      <c r="A406" s="1198"/>
      <c r="B406" s="1198"/>
      <c r="C406" s="1199"/>
      <c r="D406" s="1199"/>
      <c r="E406" s="1199"/>
      <c r="F406" s="1199"/>
      <c r="G406" s="1199"/>
      <c r="H406" s="1191">
        <f t="shared" si="8"/>
        <v>0</v>
      </c>
    </row>
    <row r="407" spans="1:8" ht="14.5">
      <c r="A407" s="1198"/>
      <c r="B407" s="1198"/>
      <c r="C407" s="1199"/>
      <c r="D407" s="1199"/>
      <c r="E407" s="1199"/>
      <c r="F407" s="1199"/>
      <c r="G407" s="1199"/>
      <c r="H407" s="1191">
        <f t="shared" si="8"/>
        <v>0</v>
      </c>
    </row>
    <row r="408" spans="1:8" ht="14.5">
      <c r="A408" s="1198"/>
      <c r="B408" s="1198"/>
      <c r="C408" s="1199"/>
      <c r="D408" s="1199"/>
      <c r="E408" s="1199"/>
      <c r="F408" s="1199"/>
      <c r="G408" s="1199"/>
      <c r="H408" s="1191">
        <f t="shared" si="8"/>
        <v>0</v>
      </c>
    </row>
    <row r="409" spans="1:8" ht="14.5">
      <c r="A409" s="1198"/>
      <c r="B409" s="1198"/>
      <c r="C409" s="1199"/>
      <c r="D409" s="1199"/>
      <c r="E409" s="1199"/>
      <c r="F409" s="1199"/>
      <c r="G409" s="1199"/>
      <c r="H409" s="1191">
        <f t="shared" si="8"/>
        <v>0</v>
      </c>
    </row>
    <row r="410" spans="1:8" ht="14.5">
      <c r="A410" s="1198"/>
      <c r="B410" s="1198"/>
      <c r="C410" s="1199"/>
      <c r="D410" s="1199"/>
      <c r="E410" s="1199"/>
      <c r="F410" s="1199"/>
      <c r="G410" s="1199"/>
      <c r="H410" s="1191">
        <f t="shared" si="8"/>
        <v>0</v>
      </c>
    </row>
    <row r="411" spans="1:8" ht="14.5">
      <c r="A411" s="1198"/>
      <c r="B411" s="1198"/>
      <c r="C411" s="1199"/>
      <c r="D411" s="1199"/>
      <c r="E411" s="1199"/>
      <c r="F411" s="1199"/>
      <c r="G411" s="1199"/>
      <c r="H411" s="1191">
        <f t="shared" si="8"/>
        <v>0</v>
      </c>
    </row>
    <row r="412" spans="1:8" ht="14.5">
      <c r="A412" s="1198"/>
      <c r="B412" s="1198"/>
      <c r="C412" s="1199"/>
      <c r="D412" s="1199"/>
      <c r="E412" s="1199"/>
      <c r="F412" s="1199"/>
      <c r="G412" s="1199"/>
      <c r="H412" s="1191">
        <f t="shared" si="8"/>
        <v>0</v>
      </c>
    </row>
    <row r="413" spans="1:8" ht="14.5">
      <c r="A413" s="1198"/>
      <c r="B413" s="1198"/>
      <c r="C413" s="1199"/>
      <c r="D413" s="1199"/>
      <c r="E413" s="1199"/>
      <c r="F413" s="1199"/>
      <c r="G413" s="1199"/>
      <c r="H413" s="1191">
        <f t="shared" si="8"/>
        <v>0</v>
      </c>
    </row>
    <row r="414" spans="1:8" ht="14.5">
      <c r="A414" s="1198"/>
      <c r="B414" s="1198"/>
      <c r="C414" s="1199"/>
      <c r="D414" s="1199"/>
      <c r="E414" s="1199"/>
      <c r="F414" s="1199"/>
      <c r="G414" s="1199"/>
      <c r="H414" s="1191">
        <f t="shared" si="8"/>
        <v>0</v>
      </c>
    </row>
    <row r="415" spans="1:8" ht="14.5">
      <c r="A415" s="1198"/>
      <c r="B415" s="1198"/>
      <c r="C415" s="1199"/>
      <c r="D415" s="1199"/>
      <c r="E415" s="1199"/>
      <c r="F415" s="1199"/>
      <c r="G415" s="1199"/>
      <c r="H415" s="1191">
        <f t="shared" si="8"/>
        <v>0</v>
      </c>
    </row>
    <row r="416" spans="1:8" ht="14.5">
      <c r="A416" s="1198"/>
      <c r="B416" s="1198"/>
      <c r="C416" s="1199"/>
      <c r="D416" s="1199"/>
      <c r="E416" s="1199"/>
      <c r="F416" s="1199"/>
      <c r="G416" s="1199"/>
      <c r="H416" s="1191">
        <f t="shared" si="8"/>
        <v>0</v>
      </c>
    </row>
    <row r="417" spans="1:8" ht="14.5">
      <c r="A417" s="1198"/>
      <c r="B417" s="1198"/>
      <c r="C417" s="1199"/>
      <c r="D417" s="1199"/>
      <c r="E417" s="1199"/>
      <c r="F417" s="1199"/>
      <c r="G417" s="1199"/>
      <c r="H417" s="1191">
        <f t="shared" si="8"/>
        <v>0</v>
      </c>
    </row>
    <row r="418" spans="1:8" ht="14.5">
      <c r="A418" s="1198"/>
      <c r="B418" s="1198"/>
      <c r="C418" s="1199"/>
      <c r="D418" s="1199"/>
      <c r="E418" s="1199"/>
      <c r="F418" s="1199"/>
      <c r="G418" s="1199"/>
      <c r="H418" s="1191">
        <f t="shared" si="8"/>
        <v>0</v>
      </c>
    </row>
    <row r="419" spans="1:8" ht="14.5">
      <c r="A419" s="1198"/>
      <c r="B419" s="1198"/>
      <c r="C419" s="1199"/>
      <c r="D419" s="1199"/>
      <c r="E419" s="1199"/>
      <c r="F419" s="1199"/>
      <c r="G419" s="1199"/>
      <c r="H419" s="1191">
        <f t="shared" si="8"/>
        <v>0</v>
      </c>
    </row>
    <row r="420" spans="1:8" ht="14.5">
      <c r="A420" s="1198"/>
      <c r="B420" s="1198"/>
      <c r="C420" s="1199"/>
      <c r="D420" s="1199"/>
      <c r="E420" s="1199"/>
      <c r="F420" s="1199"/>
      <c r="G420" s="1199"/>
      <c r="H420" s="1191">
        <f t="shared" si="8"/>
        <v>0</v>
      </c>
    </row>
    <row r="421" spans="1:8" ht="14.5">
      <c r="A421" s="1198"/>
      <c r="B421" s="1198"/>
      <c r="C421" s="1199"/>
      <c r="D421" s="1199"/>
      <c r="E421" s="1199"/>
      <c r="F421" s="1199"/>
      <c r="G421" s="1199"/>
      <c r="H421" s="1191">
        <f t="shared" si="8"/>
        <v>0</v>
      </c>
    </row>
    <row r="422" spans="1:8" ht="14.5">
      <c r="A422" s="1198"/>
      <c r="B422" s="1198"/>
      <c r="C422" s="1199"/>
      <c r="D422" s="1199"/>
      <c r="E422" s="1199"/>
      <c r="F422" s="1199"/>
      <c r="G422" s="1199"/>
      <c r="H422" s="1191">
        <f t="shared" si="8"/>
        <v>0</v>
      </c>
    </row>
    <row r="423" spans="1:8" ht="14.5">
      <c r="A423" s="1198"/>
      <c r="B423" s="1198"/>
      <c r="C423" s="1199"/>
      <c r="D423" s="1199"/>
      <c r="E423" s="1199"/>
      <c r="F423" s="1199"/>
      <c r="G423" s="1199"/>
      <c r="H423" s="1191">
        <f t="shared" si="8"/>
        <v>0</v>
      </c>
    </row>
    <row r="424" spans="1:8" ht="14.5">
      <c r="A424" s="1198"/>
      <c r="B424" s="1198"/>
      <c r="C424" s="1199"/>
      <c r="D424" s="1199"/>
      <c r="E424" s="1199"/>
      <c r="F424" s="1199"/>
      <c r="G424" s="1199"/>
      <c r="H424" s="1191">
        <f t="shared" si="8"/>
        <v>0</v>
      </c>
    </row>
    <row r="425" spans="1:8" ht="14.5">
      <c r="A425" s="1198"/>
      <c r="B425" s="1198"/>
      <c r="C425" s="1199"/>
      <c r="D425" s="1199"/>
      <c r="E425" s="1199"/>
      <c r="F425" s="1199"/>
      <c r="G425" s="1199"/>
      <c r="H425" s="1191">
        <f t="shared" si="8"/>
        <v>0</v>
      </c>
    </row>
    <row r="426" spans="1:8" ht="14.5">
      <c r="A426" s="1198"/>
      <c r="B426" s="1198"/>
      <c r="C426" s="1199"/>
      <c r="D426" s="1199"/>
      <c r="E426" s="1199"/>
      <c r="F426" s="1199"/>
      <c r="G426" s="1199"/>
      <c r="H426" s="1191">
        <f t="shared" si="8"/>
        <v>0</v>
      </c>
    </row>
    <row r="427" spans="1:8" ht="14.5">
      <c r="A427" s="1198"/>
      <c r="B427" s="1198"/>
      <c r="C427" s="1199"/>
      <c r="D427" s="1199"/>
      <c r="E427" s="1199"/>
      <c r="F427" s="1199"/>
      <c r="G427" s="1199"/>
      <c r="H427" s="1191">
        <f t="shared" si="8"/>
        <v>0</v>
      </c>
    </row>
    <row r="428" spans="1:8" ht="14.5">
      <c r="A428" s="1198"/>
      <c r="B428" s="1198"/>
      <c r="C428" s="1199"/>
      <c r="D428" s="1199"/>
      <c r="E428" s="1199"/>
      <c r="F428" s="1199"/>
      <c r="G428" s="1199"/>
      <c r="H428" s="1191">
        <f t="shared" si="8"/>
        <v>0</v>
      </c>
    </row>
    <row r="429" spans="1:8" ht="14.5">
      <c r="A429" s="1198"/>
      <c r="B429" s="1198"/>
      <c r="C429" s="1199"/>
      <c r="D429" s="1199"/>
      <c r="E429" s="1199"/>
      <c r="F429" s="1199"/>
      <c r="G429" s="1199"/>
      <c r="H429" s="1191">
        <f t="shared" si="8"/>
        <v>0</v>
      </c>
    </row>
    <row r="430" spans="1:8" ht="14.5">
      <c r="A430" s="1198"/>
      <c r="B430" s="1198"/>
      <c r="C430" s="1199"/>
      <c r="D430" s="1199"/>
      <c r="E430" s="1199"/>
      <c r="F430" s="1199"/>
      <c r="G430" s="1199"/>
      <c r="H430" s="1191">
        <f t="shared" si="8"/>
        <v>0</v>
      </c>
    </row>
    <row r="431" spans="1:8" ht="14.5">
      <c r="A431" s="1198"/>
      <c r="B431" s="1198"/>
      <c r="C431" s="1199"/>
      <c r="D431" s="1199"/>
      <c r="E431" s="1199"/>
      <c r="F431" s="1199"/>
      <c r="G431" s="1199"/>
      <c r="H431" s="1191">
        <f t="shared" si="8"/>
        <v>0</v>
      </c>
    </row>
    <row r="432" spans="1:8" ht="14.5">
      <c r="A432" s="1198"/>
      <c r="B432" s="1198"/>
      <c r="C432" s="1199"/>
      <c r="D432" s="1199"/>
      <c r="E432" s="1199"/>
      <c r="F432" s="1199"/>
      <c r="G432" s="1199"/>
      <c r="H432" s="1191">
        <f t="shared" si="8"/>
        <v>0</v>
      </c>
    </row>
    <row r="433" spans="1:8" ht="14.5">
      <c r="A433" s="1198"/>
      <c r="B433" s="1198"/>
      <c r="C433" s="1199"/>
      <c r="D433" s="1199"/>
      <c r="E433" s="1199"/>
      <c r="F433" s="1199"/>
      <c r="G433" s="1199"/>
      <c r="H433" s="1191">
        <f t="shared" si="8"/>
        <v>0</v>
      </c>
    </row>
    <row r="434" spans="1:8" ht="14.5">
      <c r="A434" s="1198"/>
      <c r="B434" s="1198"/>
      <c r="C434" s="1199"/>
      <c r="D434" s="1199"/>
      <c r="E434" s="1199"/>
      <c r="F434" s="1199"/>
      <c r="G434" s="1199"/>
      <c r="H434" s="1191">
        <f t="shared" si="8"/>
        <v>0</v>
      </c>
    </row>
    <row r="435" spans="1:8" ht="14.5">
      <c r="A435" s="1198"/>
      <c r="B435" s="1198"/>
      <c r="C435" s="1199"/>
      <c r="D435" s="1199"/>
      <c r="E435" s="1199"/>
      <c r="F435" s="1199"/>
      <c r="G435" s="1199"/>
      <c r="H435" s="1191">
        <f t="shared" si="8"/>
        <v>0</v>
      </c>
    </row>
    <row r="436" spans="1:8" ht="14.5">
      <c r="A436" s="1198"/>
      <c r="B436" s="1198"/>
      <c r="C436" s="1199"/>
      <c r="D436" s="1199"/>
      <c r="E436" s="1199"/>
      <c r="F436" s="1199"/>
      <c r="G436" s="1199"/>
      <c r="H436" s="1191">
        <f t="shared" si="8"/>
        <v>0</v>
      </c>
    </row>
    <row r="437" spans="1:8" ht="14.5">
      <c r="A437" s="1198"/>
      <c r="B437" s="1198"/>
      <c r="C437" s="1199"/>
      <c r="D437" s="1199"/>
      <c r="E437" s="1199"/>
      <c r="F437" s="1199"/>
      <c r="G437" s="1199"/>
      <c r="H437" s="1191">
        <f t="shared" si="8"/>
        <v>0</v>
      </c>
    </row>
    <row r="438" spans="1:8" ht="14.5">
      <c r="A438" s="1198"/>
      <c r="B438" s="1198"/>
      <c r="C438" s="1199"/>
      <c r="D438" s="1199"/>
      <c r="E438" s="1199"/>
      <c r="F438" s="1199"/>
      <c r="G438" s="1199"/>
      <c r="H438" s="1191">
        <f t="shared" si="8"/>
        <v>0</v>
      </c>
    </row>
    <row r="439" spans="1:8" ht="14.5">
      <c r="A439" s="1198"/>
      <c r="B439" s="1198"/>
      <c r="C439" s="1199"/>
      <c r="D439" s="1199"/>
      <c r="E439" s="1199"/>
      <c r="F439" s="1199"/>
      <c r="G439" s="1199"/>
      <c r="H439" s="1191">
        <f t="shared" si="8"/>
        <v>0</v>
      </c>
    </row>
    <row r="440" spans="1:8" ht="14.5">
      <c r="A440" s="1198"/>
      <c r="B440" s="1198"/>
      <c r="C440" s="1199"/>
      <c r="D440" s="1199"/>
      <c r="E440" s="1199"/>
      <c r="F440" s="1199"/>
      <c r="G440" s="1199"/>
      <c r="H440" s="1191">
        <f t="shared" si="8"/>
        <v>0</v>
      </c>
    </row>
    <row r="441" spans="1:8" ht="14.5">
      <c r="A441" s="1198"/>
      <c r="B441" s="1198"/>
      <c r="C441" s="1199"/>
      <c r="D441" s="1199"/>
      <c r="E441" s="1199"/>
      <c r="F441" s="1199"/>
      <c r="G441" s="1199"/>
      <c r="H441" s="1191">
        <f t="shared" si="8"/>
        <v>0</v>
      </c>
    </row>
    <row r="442" spans="1:8" ht="14.5">
      <c r="A442" s="1198"/>
      <c r="B442" s="1198"/>
      <c r="C442" s="1199"/>
      <c r="D442" s="1199"/>
      <c r="E442" s="1199"/>
      <c r="F442" s="1199"/>
      <c r="G442" s="1199"/>
      <c r="H442" s="1191">
        <f t="shared" si="8"/>
        <v>0</v>
      </c>
    </row>
    <row r="443" spans="1:8" ht="14.5">
      <c r="A443" s="1198"/>
      <c r="B443" s="1198"/>
      <c r="C443" s="1199"/>
      <c r="D443" s="1199"/>
      <c r="E443" s="1199"/>
      <c r="F443" s="1199"/>
      <c r="G443" s="1199"/>
      <c r="H443" s="1191">
        <f t="shared" si="8"/>
        <v>0</v>
      </c>
    </row>
    <row r="444" spans="1:8" ht="14.5">
      <c r="A444" s="1198"/>
      <c r="B444" s="1198"/>
      <c r="C444" s="1199"/>
      <c r="D444" s="1199"/>
      <c r="E444" s="1199"/>
      <c r="F444" s="1199"/>
      <c r="G444" s="1199"/>
      <c r="H444" s="1191">
        <f t="shared" si="8"/>
        <v>0</v>
      </c>
    </row>
    <row r="445" spans="1:8" ht="14.5">
      <c r="A445" s="1198"/>
      <c r="B445" s="1198"/>
      <c r="C445" s="1199"/>
      <c r="D445" s="1199"/>
      <c r="E445" s="1199"/>
      <c r="F445" s="1199"/>
      <c r="G445" s="1199"/>
      <c r="H445" s="1191">
        <f t="shared" si="8"/>
        <v>0</v>
      </c>
    </row>
    <row r="446" spans="1:8" ht="14.5">
      <c r="A446" s="1198"/>
      <c r="B446" s="1198"/>
      <c r="C446" s="1199"/>
      <c r="D446" s="1199"/>
      <c r="E446" s="1199"/>
      <c r="F446" s="1199"/>
      <c r="G446" s="1199"/>
      <c r="H446" s="1191">
        <f t="shared" si="8"/>
        <v>0</v>
      </c>
    </row>
    <row r="447" spans="1:8" ht="14.5">
      <c r="A447" s="1198"/>
      <c r="B447" s="1198"/>
      <c r="C447" s="1199"/>
      <c r="D447" s="1199"/>
      <c r="E447" s="1199"/>
      <c r="F447" s="1199"/>
      <c r="G447" s="1199"/>
      <c r="H447" s="1191">
        <f t="shared" si="8"/>
        <v>0</v>
      </c>
    </row>
    <row r="448" spans="1:8" ht="14.5">
      <c r="A448" s="1198"/>
      <c r="B448" s="1198"/>
      <c r="C448" s="1199"/>
      <c r="D448" s="1199"/>
      <c r="E448" s="1199"/>
      <c r="F448" s="1199"/>
      <c r="G448" s="1199"/>
      <c r="H448" s="1191">
        <f t="shared" si="8"/>
        <v>0</v>
      </c>
    </row>
    <row r="449" spans="1:8" ht="14.5">
      <c r="A449" s="1198"/>
      <c r="B449" s="1198"/>
      <c r="C449" s="1199"/>
      <c r="D449" s="1199"/>
      <c r="E449" s="1199"/>
      <c r="F449" s="1199"/>
      <c r="G449" s="1199"/>
      <c r="H449" s="1191">
        <f t="shared" si="8"/>
        <v>0</v>
      </c>
    </row>
    <row r="450" spans="1:8" ht="14.5">
      <c r="A450" s="1198"/>
      <c r="B450" s="1198"/>
      <c r="C450" s="1199"/>
      <c r="D450" s="1199"/>
      <c r="E450" s="1199"/>
      <c r="F450" s="1199"/>
      <c r="G450" s="1199"/>
      <c r="H450" s="1191">
        <f t="shared" si="8"/>
        <v>0</v>
      </c>
    </row>
    <row r="451" spans="1:8" ht="14.5">
      <c r="A451" s="1198"/>
      <c r="B451" s="1198"/>
      <c r="C451" s="1199"/>
      <c r="D451" s="1199"/>
      <c r="E451" s="1199"/>
      <c r="F451" s="1199"/>
      <c r="G451" s="1199"/>
      <c r="H451" s="1191">
        <f t="shared" si="8"/>
        <v>0</v>
      </c>
    </row>
    <row r="452" spans="1:8" ht="14.5">
      <c r="A452" s="1198"/>
      <c r="B452" s="1198"/>
      <c r="C452" s="1199"/>
      <c r="D452" s="1199"/>
      <c r="E452" s="1199"/>
      <c r="F452" s="1199"/>
      <c r="G452" s="1199"/>
      <c r="H452" s="1191">
        <f t="shared" si="8"/>
        <v>0</v>
      </c>
    </row>
    <row r="453" spans="1:8" ht="14.5">
      <c r="A453" s="1198"/>
      <c r="B453" s="1198"/>
      <c r="C453" s="1199"/>
      <c r="D453" s="1199"/>
      <c r="E453" s="1199"/>
      <c r="F453" s="1199"/>
      <c r="G453" s="1199"/>
      <c r="H453" s="1191">
        <f t="shared" si="8"/>
        <v>0</v>
      </c>
    </row>
    <row r="454" spans="1:8" ht="14.5">
      <c r="A454" s="1198"/>
      <c r="B454" s="1198"/>
      <c r="C454" s="1199"/>
      <c r="D454" s="1199"/>
      <c r="E454" s="1199"/>
      <c r="F454" s="1199"/>
      <c r="G454" s="1199"/>
      <c r="H454" s="1191">
        <f t="shared" si="8"/>
        <v>0</v>
      </c>
    </row>
    <row r="455" spans="1:8" ht="14.5">
      <c r="A455" s="1198"/>
      <c r="B455" s="1198"/>
      <c r="C455" s="1199"/>
      <c r="D455" s="1199"/>
      <c r="E455" s="1199"/>
      <c r="F455" s="1199"/>
      <c r="G455" s="1199"/>
      <c r="H455" s="1191">
        <f t="shared" si="8"/>
        <v>0</v>
      </c>
    </row>
    <row r="456" spans="1:8" ht="14.5">
      <c r="A456" s="1198"/>
      <c r="B456" s="1198"/>
      <c r="C456" s="1199"/>
      <c r="D456" s="1199"/>
      <c r="E456" s="1199"/>
      <c r="F456" s="1199"/>
      <c r="G456" s="1199"/>
      <c r="H456" s="1191">
        <f t="shared" si="8"/>
        <v>0</v>
      </c>
    </row>
    <row r="457" spans="1:8" ht="14.5">
      <c r="A457" s="1198"/>
      <c r="B457" s="1198"/>
      <c r="C457" s="1199"/>
      <c r="D457" s="1199"/>
      <c r="E457" s="1199"/>
      <c r="F457" s="1199"/>
      <c r="G457" s="1199"/>
      <c r="H457" s="1191">
        <f t="shared" si="8"/>
        <v>0</v>
      </c>
    </row>
    <row r="458" spans="1:8" ht="14.5">
      <c r="A458" s="1198"/>
      <c r="B458" s="1198"/>
      <c r="C458" s="1199"/>
      <c r="D458" s="1199"/>
      <c r="E458" s="1199"/>
      <c r="F458" s="1199"/>
      <c r="G458" s="1199"/>
      <c r="H458" s="1191">
        <f t="shared" si="8"/>
        <v>0</v>
      </c>
    </row>
    <row r="459" spans="1:8" ht="14.5">
      <c r="A459" s="1198"/>
      <c r="B459" s="1198"/>
      <c r="C459" s="1199"/>
      <c r="D459" s="1199"/>
      <c r="E459" s="1199"/>
      <c r="F459" s="1199"/>
      <c r="G459" s="1199"/>
      <c r="H459" s="1191">
        <f t="shared" si="8"/>
        <v>0</v>
      </c>
    </row>
    <row r="460" spans="1:8" ht="14.5">
      <c r="A460" s="1198"/>
      <c r="B460" s="1198"/>
      <c r="C460" s="1199"/>
      <c r="D460" s="1199"/>
      <c r="E460" s="1199"/>
      <c r="F460" s="1199"/>
      <c r="G460" s="1199"/>
      <c r="H460" s="1191">
        <f t="shared" si="8"/>
        <v>0</v>
      </c>
    </row>
    <row r="461" spans="1:8" ht="14.5">
      <c r="A461" s="1198"/>
      <c r="B461" s="1198"/>
      <c r="C461" s="1199"/>
      <c r="D461" s="1199"/>
      <c r="E461" s="1199"/>
      <c r="F461" s="1199"/>
      <c r="G461" s="1199"/>
      <c r="H461" s="1191">
        <f t="shared" si="8"/>
        <v>0</v>
      </c>
    </row>
    <row r="462" spans="1:8" ht="14.5">
      <c r="A462" s="1198"/>
      <c r="B462" s="1198"/>
      <c r="C462" s="1199"/>
      <c r="D462" s="1199"/>
      <c r="E462" s="1199"/>
      <c r="F462" s="1199"/>
      <c r="G462" s="1199"/>
      <c r="H462" s="1191">
        <f t="shared" si="8"/>
        <v>0</v>
      </c>
    </row>
    <row r="463" spans="1:8">
      <c r="A463" s="29" t="s">
        <v>1513</v>
      </c>
      <c r="B463" s="29" t="s">
        <v>1513</v>
      </c>
      <c r="C463" s="29" t="s">
        <v>1513</v>
      </c>
      <c r="D463" s="29" t="s">
        <v>1513</v>
      </c>
      <c r="E463" s="29" t="s">
        <v>1513</v>
      </c>
      <c r="F463" s="29" t="s">
        <v>1513</v>
      </c>
      <c r="G463" s="29" t="s">
        <v>1513</v>
      </c>
      <c r="H463" s="29" t="s">
        <v>1513</v>
      </c>
    </row>
  </sheetData>
  <mergeCells count="1">
    <mergeCell ref="J5:N5"/>
  </mergeCells>
  <dataValidations count="1">
    <dataValidation type="list" allowBlank="1" showInputMessage="1" showErrorMessage="1" sqref="A17:A462" xr:uid="{944A4D3D-888A-4326-B469-C9A427E93A8C}">
      <formula1>$B$6:$B$14</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180DB27-4906-4ADD-A41C-DB51A45430C5}">
          <x14:formula1>
            <xm:f>'1.01a Allowance'!$B$7:$B$43</xm:f>
          </x14:formula1>
          <xm:sqref>B17:B462</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41140-FFFE-4BAA-ABC2-B1327C6E4C3B}">
  <sheetPr codeName="Sheet79">
    <tabColor theme="3" tint="0.39997558519241921"/>
    <pageSetUpPr autoPageBreaks="0"/>
  </sheetPr>
  <dimension ref="A1:XEE20"/>
  <sheetViews>
    <sheetView zoomScale="70" zoomScaleNormal="70" workbookViewId="0">
      <selection activeCell="O30" sqref="O30"/>
    </sheetView>
  </sheetViews>
  <sheetFormatPr defaultColWidth="0" defaultRowHeight="14"/>
  <cols>
    <col min="1" max="1" width="14.453125" style="11" customWidth="1"/>
    <col min="2" max="3" width="1.54296875" style="11" customWidth="1"/>
    <col min="4" max="4" width="24.54296875" style="11" bestFit="1" customWidth="1"/>
    <col min="5" max="5" width="32.54296875" style="11" bestFit="1" customWidth="1"/>
    <col min="6" max="6" width="21.54296875" style="11" bestFit="1" customWidth="1"/>
    <col min="7" max="7" width="22.453125" style="11" bestFit="1" customWidth="1"/>
    <col min="8" max="8" width="7" style="11" customWidth="1"/>
    <col min="9" max="9" width="4.453125" style="11" customWidth="1"/>
    <col min="10" max="10" width="5.54296875" style="11" bestFit="1" customWidth="1"/>
    <col min="11" max="15" width="19.453125" style="11" customWidth="1"/>
    <col min="16" max="22" width="2.453125" style="11" customWidth="1"/>
    <col min="23" max="27" width="19.453125" style="11" hidden="1"/>
    <col min="28" max="34" width="14.453125" style="11" hidden="1"/>
    <col min="35" max="39" width="19.453125" style="11" hidden="1"/>
    <col min="40" max="16359" width="14.453125" style="11" hidden="1"/>
    <col min="16360" max="16384" width="22.453125" style="11" hidden="1"/>
  </cols>
  <sheetData>
    <row r="1" spans="1:15" s="2" customFormat="1" ht="25">
      <c r="A1" s="62" t="s">
        <v>1365</v>
      </c>
      <c r="B1" s="3"/>
      <c r="O1" s="3"/>
    </row>
    <row r="2" spans="1:15" s="2" customFormat="1" ht="25">
      <c r="A2" s="4" t="str">
        <f>Cover!$E$13</f>
        <v>Master</v>
      </c>
      <c r="B2" s="3"/>
    </row>
    <row r="3" spans="1:15" s="2" customFormat="1" ht="25">
      <c r="A3" s="4">
        <f>Cover!$E$15</f>
        <v>2025</v>
      </c>
      <c r="B3" s="4"/>
      <c r="C3" s="4"/>
      <c r="D3" s="4"/>
    </row>
    <row r="4" spans="1:15" s="5" customFormat="1" ht="25.5" thickBot="1">
      <c r="A4" s="1302" t="s">
        <v>3537</v>
      </c>
      <c r="B4" s="6"/>
    </row>
    <row r="5" spans="1:15" ht="18">
      <c r="A5" s="7"/>
      <c r="B5" s="8"/>
      <c r="C5" s="8"/>
      <c r="D5" s="36"/>
      <c r="E5" s="36"/>
      <c r="F5" s="36"/>
      <c r="G5" s="36"/>
      <c r="I5" s="37"/>
      <c r="J5" s="10"/>
      <c r="K5" s="68" t="s">
        <v>1743</v>
      </c>
      <c r="L5" s="66"/>
      <c r="M5" s="66"/>
      <c r="N5" s="66"/>
      <c r="O5" s="67"/>
    </row>
    <row r="6" spans="1:15" s="61" customFormat="1" ht="15.5">
      <c r="A6" s="21"/>
      <c r="B6" s="57"/>
      <c r="C6" s="57"/>
      <c r="D6" s="36" t="s">
        <v>164</v>
      </c>
      <c r="E6" s="36" t="s">
        <v>1624</v>
      </c>
      <c r="F6" s="36" t="s">
        <v>1625</v>
      </c>
      <c r="G6" s="36" t="s">
        <v>238</v>
      </c>
      <c r="I6" s="37"/>
      <c r="J6" s="21"/>
      <c r="K6" s="16">
        <v>2022</v>
      </c>
      <c r="L6" s="17">
        <v>2023</v>
      </c>
      <c r="M6" s="17">
        <v>2024</v>
      </c>
      <c r="N6" s="17">
        <v>2025</v>
      </c>
      <c r="O6" s="18">
        <v>2026</v>
      </c>
    </row>
    <row r="8" spans="1:15" s="27" customFormat="1" ht="23">
      <c r="B8" s="800" t="s">
        <v>3538</v>
      </c>
    </row>
    <row r="9" spans="1:15" ht="14.25" customHeight="1"/>
    <row r="10" spans="1:15" s="33" customFormat="1">
      <c r="A10" s="12"/>
      <c r="B10" s="12"/>
      <c r="C10" s="34" t="s">
        <v>2824</v>
      </c>
      <c r="D10" s="34"/>
    </row>
    <row r="11" spans="1:15" s="12" customFormat="1">
      <c r="H11" s="22"/>
      <c r="I11" s="22"/>
      <c r="J11" s="15"/>
      <c r="M11" s="13"/>
      <c r="N11" s="14"/>
      <c r="O11" s="15"/>
    </row>
    <row r="12" spans="1:15" ht="14.9" customHeight="1">
      <c r="D12" s="20" t="s">
        <v>189</v>
      </c>
      <c r="E12" s="20" t="s">
        <v>3538</v>
      </c>
      <c r="F12" s="20" t="s">
        <v>112</v>
      </c>
      <c r="G12" s="20" t="s">
        <v>3539</v>
      </c>
      <c r="H12" s="21" t="s">
        <v>184</v>
      </c>
      <c r="I12" s="21" t="s">
        <v>1374</v>
      </c>
      <c r="J12" s="7" t="s">
        <v>185</v>
      </c>
      <c r="K12" s="727"/>
      <c r="L12" s="727"/>
      <c r="M12" s="727"/>
      <c r="N12" s="727"/>
      <c r="O12" s="727"/>
    </row>
    <row r="13" spans="1:15" ht="13.5" customHeight="1">
      <c r="D13" s="20" t="s">
        <v>189</v>
      </c>
      <c r="E13" s="20" t="s">
        <v>3538</v>
      </c>
      <c r="F13" s="20" t="s">
        <v>112</v>
      </c>
      <c r="G13" s="20" t="s">
        <v>3540</v>
      </c>
      <c r="H13" s="21" t="s">
        <v>184</v>
      </c>
      <c r="I13" s="21" t="s">
        <v>1374</v>
      </c>
      <c r="J13" s="7" t="s">
        <v>185</v>
      </c>
      <c r="K13" s="727"/>
      <c r="L13" s="727"/>
      <c r="M13" s="727"/>
      <c r="N13" s="727"/>
      <c r="O13" s="727"/>
    </row>
    <row r="15" spans="1:15" s="33" customFormat="1">
      <c r="A15" s="12"/>
      <c r="B15" s="12"/>
      <c r="C15" s="34" t="s">
        <v>3541</v>
      </c>
      <c r="D15" s="34"/>
    </row>
    <row r="17" spans="2:10" ht="14.9" customHeight="1">
      <c r="D17" s="20" t="s">
        <v>189</v>
      </c>
      <c r="E17" s="20" t="s">
        <v>3538</v>
      </c>
      <c r="F17" s="20" t="s">
        <v>112</v>
      </c>
      <c r="G17" s="20" t="s">
        <v>3539</v>
      </c>
      <c r="H17" s="21"/>
      <c r="I17" s="21"/>
      <c r="J17" s="7" t="s">
        <v>1582</v>
      </c>
    </row>
    <row r="18" spans="2:10" ht="13.5" customHeight="1">
      <c r="D18" s="20" t="s">
        <v>189</v>
      </c>
      <c r="E18" s="20" t="s">
        <v>3538</v>
      </c>
      <c r="F18" s="20" t="s">
        <v>112</v>
      </c>
      <c r="G18" s="20" t="s">
        <v>3540</v>
      </c>
      <c r="H18" s="21"/>
      <c r="I18" s="21"/>
      <c r="J18" s="7" t="s">
        <v>1582</v>
      </c>
    </row>
    <row r="20" spans="2:10" s="27" customFormat="1" ht="18">
      <c r="B20"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9090BDA5-C50A-4D9F-A27F-14B4014AD625}">
            <xm:f>Cover!$E$15&lt;&gt;K$6</xm:f>
            <x14:dxf>
              <fill>
                <patternFill>
                  <bgColor theme="0" tint="-0.24994659260841701"/>
                </patternFill>
              </fill>
            </x14:dxf>
          </x14:cfRule>
          <x14:cfRule type="expression" priority="4" id="{F6395578-B2E1-4DF3-98F6-7AFB0AABE036}">
            <xm:f>Cover!$E$15=K$6</xm:f>
            <x14:dxf>
              <fill>
                <patternFill>
                  <bgColor theme="7" tint="0.59996337778862885"/>
                </patternFill>
              </fill>
            </x14:dxf>
          </x14:cfRule>
          <xm:sqref>K12:O13</xm:sqref>
        </x14:conditionalFormatting>
        <x14:conditionalFormatting xmlns:xm="http://schemas.microsoft.com/office/excel/2006/main">
          <x14:cfRule type="expression" priority="1" id="{EBE052FE-B7F2-4697-BA32-619EAAC50F0A}">
            <xm:f>Cover!$E$15&lt;&gt;K$6</xm:f>
            <x14:dxf>
              <fill>
                <patternFill>
                  <bgColor theme="0" tint="-0.24994659260841701"/>
                </patternFill>
              </fill>
            </x14:dxf>
          </x14:cfRule>
          <x14:cfRule type="expression" priority="2" id="{1A6F2B58-A757-40B7-9E0E-857054F227E7}">
            <xm:f>Cover!$E$15=K$6</xm:f>
            <x14:dxf>
              <fill>
                <patternFill>
                  <bgColor theme="7" tint="0.59996337778862885"/>
                </patternFill>
              </fill>
            </x14:dxf>
          </x14:cfRule>
          <xm:sqref>K17:O18</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24042-A568-4DAF-9596-D0BC4D63FD0F}">
  <sheetPr codeName="Sheet80">
    <tabColor theme="3" tint="0.39997558519241921"/>
    <pageSetUpPr autoPageBreaks="0"/>
  </sheetPr>
  <dimension ref="A1:BR18"/>
  <sheetViews>
    <sheetView zoomScale="70" zoomScaleNormal="70" workbookViewId="0">
      <selection activeCell="E21" sqref="E21"/>
    </sheetView>
  </sheetViews>
  <sheetFormatPr defaultColWidth="0" defaultRowHeight="14"/>
  <cols>
    <col min="1" max="1" width="14.453125" style="11" customWidth="1"/>
    <col min="2" max="3" width="1.54296875" style="11" customWidth="1"/>
    <col min="4" max="4" width="24.54296875" style="11" bestFit="1" customWidth="1"/>
    <col min="5" max="5" width="32.453125" style="11" bestFit="1" customWidth="1"/>
    <col min="6" max="6" width="21.54296875" style="11" bestFit="1" customWidth="1"/>
    <col min="7" max="7" width="24.453125" style="11" bestFit="1" customWidth="1"/>
    <col min="8" max="8" width="11.54296875" style="11" bestFit="1" customWidth="1"/>
    <col min="9" max="9" width="5.54296875" style="11" bestFit="1" customWidth="1"/>
    <col min="10" max="14" width="14" style="11" customWidth="1"/>
    <col min="15" max="19" width="2" style="11" customWidth="1"/>
    <col min="20" max="34" width="14" style="11" hidden="1" customWidth="1"/>
    <col min="35" max="70" width="0" style="11" hidden="1" customWidth="1"/>
    <col min="71" max="16384" width="14" style="11" hidden="1"/>
  </cols>
  <sheetData>
    <row r="1" spans="1:14" s="2" customFormat="1" ht="25">
      <c r="A1" s="62" t="s">
        <v>1365</v>
      </c>
      <c r="B1" s="3"/>
      <c r="H1" s="4" t="s">
        <v>1</v>
      </c>
      <c r="I1" s="4"/>
      <c r="N1" s="3"/>
    </row>
    <row r="2" spans="1:14" s="2" customFormat="1" ht="25">
      <c r="A2" s="4" t="str">
        <f>Cover!$E$13</f>
        <v>Master</v>
      </c>
      <c r="B2" s="3"/>
    </row>
    <row r="3" spans="1:14" s="2" customFormat="1" ht="25">
      <c r="A3" s="4">
        <f>Cover!$E$15</f>
        <v>2025</v>
      </c>
      <c r="B3" s="4"/>
      <c r="C3" s="4"/>
      <c r="D3" s="4"/>
    </row>
    <row r="4" spans="1:14" s="5" customFormat="1" ht="25.5" thickBot="1">
      <c r="A4" s="1302" t="s">
        <v>3542</v>
      </c>
      <c r="B4" s="6"/>
    </row>
    <row r="5" spans="1:14" ht="18">
      <c r="A5" s="7"/>
      <c r="B5" s="8"/>
      <c r="C5" s="8"/>
      <c r="D5" s="36"/>
      <c r="E5" s="36"/>
      <c r="F5" s="36"/>
      <c r="G5" s="36"/>
      <c r="H5" s="37"/>
      <c r="I5" s="37"/>
      <c r="J5" s="68" t="s">
        <v>1743</v>
      </c>
      <c r="K5" s="66"/>
      <c r="L5" s="66"/>
      <c r="M5" s="66"/>
      <c r="N5" s="67"/>
    </row>
    <row r="6" spans="1:14" s="61" customFormat="1" ht="15.5">
      <c r="A6" s="21"/>
      <c r="B6" s="57"/>
      <c r="C6" s="57"/>
      <c r="D6" s="36" t="s">
        <v>164</v>
      </c>
      <c r="E6" s="36" t="s">
        <v>1624</v>
      </c>
      <c r="F6" s="36" t="s">
        <v>1625</v>
      </c>
      <c r="G6" s="36" t="s">
        <v>238</v>
      </c>
      <c r="H6" s="36" t="s">
        <v>2726</v>
      </c>
      <c r="I6" s="36" t="s">
        <v>175</v>
      </c>
      <c r="J6" s="16">
        <v>2022</v>
      </c>
      <c r="K6" s="17">
        <v>2023</v>
      </c>
      <c r="L6" s="17">
        <v>2024</v>
      </c>
      <c r="M6" s="17">
        <v>2025</v>
      </c>
      <c r="N6" s="18">
        <v>2026</v>
      </c>
    </row>
    <row r="8" spans="1:14" s="27" customFormat="1" ht="23">
      <c r="B8" s="800" t="s">
        <v>3543</v>
      </c>
    </row>
    <row r="10" spans="1:14" s="33" customFormat="1">
      <c r="A10" s="12"/>
      <c r="B10" s="12"/>
      <c r="C10" s="34" t="s">
        <v>2824</v>
      </c>
      <c r="D10" s="34"/>
    </row>
    <row r="11" spans="1:14" s="12" customFormat="1">
      <c r="H11" s="7"/>
      <c r="I11" s="7"/>
      <c r="L11" s="13"/>
      <c r="M11" s="14"/>
      <c r="N11" s="15"/>
    </row>
    <row r="12" spans="1:14" ht="15.5">
      <c r="A12" s="7"/>
      <c r="B12" s="8"/>
      <c r="C12" s="8"/>
      <c r="D12" s="20"/>
      <c r="E12" s="20" t="s">
        <v>3544</v>
      </c>
      <c r="F12" s="20" t="s">
        <v>112</v>
      </c>
      <c r="G12" s="20" t="s">
        <v>3545</v>
      </c>
      <c r="H12" s="7" t="s">
        <v>1374</v>
      </c>
      <c r="I12" s="20" t="s">
        <v>185</v>
      </c>
      <c r="J12" s="727"/>
      <c r="K12" s="727"/>
      <c r="L12" s="727"/>
      <c r="M12" s="727"/>
      <c r="N12" s="727"/>
    </row>
    <row r="13" spans="1:14" s="12" customFormat="1">
      <c r="H13" s="7"/>
      <c r="I13" s="7"/>
      <c r="J13" s="11"/>
      <c r="K13" s="11"/>
      <c r="L13" s="11"/>
      <c r="M13" s="11"/>
      <c r="N13" s="11"/>
    </row>
    <row r="14" spans="1:14" s="33" customFormat="1">
      <c r="A14" s="12"/>
      <c r="B14" s="12"/>
      <c r="C14" s="34" t="s">
        <v>2600</v>
      </c>
      <c r="D14" s="34"/>
    </row>
    <row r="15" spans="1:14" s="12" customFormat="1">
      <c r="H15" s="7"/>
      <c r="I15" s="7"/>
      <c r="J15" s="11"/>
      <c r="K15" s="11"/>
      <c r="L15" s="11"/>
      <c r="M15" s="11"/>
      <c r="N15" s="11"/>
    </row>
    <row r="16" spans="1:14" ht="15.5">
      <c r="A16" s="7"/>
      <c r="B16" s="8"/>
      <c r="C16" s="8"/>
      <c r="D16" s="20"/>
      <c r="E16" s="20" t="s">
        <v>3544</v>
      </c>
      <c r="F16" s="20" t="s">
        <v>112</v>
      </c>
      <c r="G16" s="20" t="s">
        <v>3546</v>
      </c>
      <c r="H16" s="7"/>
      <c r="I16" s="20" t="s">
        <v>197</v>
      </c>
      <c r="J16" s="389"/>
      <c r="K16" s="389"/>
      <c r="L16" s="389"/>
      <c r="M16" s="389"/>
      <c r="N16" s="389"/>
    </row>
    <row r="18" spans="2:2" s="27" customFormat="1" ht="18.649999999999999" customHeight="1">
      <c r="B18"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A8E5699A-8331-45BC-93E1-25700EDB10DD}">
            <xm:f>Cover!$E$15&lt;&gt;J$6</xm:f>
            <x14:dxf>
              <fill>
                <patternFill>
                  <bgColor theme="0" tint="-0.24994659260841701"/>
                </patternFill>
              </fill>
            </x14:dxf>
          </x14:cfRule>
          <x14:cfRule type="expression" priority="4" id="{6FF78F7C-0A68-4362-9C4A-E429B599A438}">
            <xm:f>Cover!$E$15=J$6</xm:f>
            <x14:dxf>
              <fill>
                <patternFill>
                  <bgColor theme="7" tint="0.59996337778862885"/>
                </patternFill>
              </fill>
            </x14:dxf>
          </x14:cfRule>
          <xm:sqref>J12:N12</xm:sqref>
        </x14:conditionalFormatting>
        <x14:conditionalFormatting xmlns:xm="http://schemas.microsoft.com/office/excel/2006/main">
          <x14:cfRule type="expression" priority="1" id="{7033C9A7-6B0C-4EAC-8EDA-F307C87AFE00}">
            <xm:f>Cover!$E$15&lt;&gt;J$6</xm:f>
            <x14:dxf>
              <fill>
                <patternFill>
                  <bgColor theme="0" tint="-0.24994659260841701"/>
                </patternFill>
              </fill>
            </x14:dxf>
          </x14:cfRule>
          <x14:cfRule type="expression" priority="2" id="{894B8DE7-918D-4C02-B779-295DAB8467E2}">
            <xm:f>Cover!$E$15=J$6</xm:f>
            <x14:dxf>
              <fill>
                <patternFill>
                  <bgColor theme="7" tint="0.59996337778862885"/>
                </patternFill>
              </fill>
            </x14:dxf>
          </x14:cfRule>
          <xm:sqref>J16:N16</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6F5B0-7E5A-4C02-8066-BFAF4684BC69}">
  <sheetPr codeName="Sheet81">
    <tabColor theme="3" tint="0.39997558519241921"/>
    <pageSetUpPr autoPageBreaks="0"/>
  </sheetPr>
  <dimension ref="A1:O21"/>
  <sheetViews>
    <sheetView topLeftCell="A2" zoomScale="70" zoomScaleNormal="70" workbookViewId="0">
      <selection activeCell="K16" sqref="K16:O19"/>
    </sheetView>
  </sheetViews>
  <sheetFormatPr defaultColWidth="14" defaultRowHeight="14"/>
  <cols>
    <col min="1" max="1" width="14.453125" style="11" customWidth="1"/>
    <col min="2" max="3" width="1.54296875" style="11" customWidth="1"/>
    <col min="4" max="5" width="24.54296875" style="11" bestFit="1" customWidth="1"/>
    <col min="6" max="6" width="24.453125" style="11" bestFit="1" customWidth="1"/>
    <col min="7" max="7" width="21.54296875" style="11" bestFit="1" customWidth="1"/>
    <col min="8" max="8" width="46.54296875" style="11" bestFit="1" customWidth="1"/>
    <col min="9" max="9" width="5.54296875" style="11" bestFit="1" customWidth="1"/>
    <col min="10" max="10" width="1.453125" style="11" customWidth="1"/>
    <col min="11" max="16384" width="14" style="11"/>
  </cols>
  <sheetData>
    <row r="1" spans="1:15" s="2" customFormat="1" ht="25">
      <c r="A1" s="62" t="s">
        <v>1365</v>
      </c>
      <c r="B1" s="3"/>
      <c r="I1" s="4"/>
    </row>
    <row r="2" spans="1:15" s="2" customFormat="1" ht="25">
      <c r="A2" s="4" t="str">
        <f>Cover!$E$13</f>
        <v>Master</v>
      </c>
      <c r="B2" s="3"/>
    </row>
    <row r="3" spans="1:15" s="2" customFormat="1" ht="25">
      <c r="A3" s="4">
        <f>Cover!$E$15</f>
        <v>2025</v>
      </c>
      <c r="B3" s="4"/>
      <c r="C3" s="4"/>
      <c r="D3" s="4"/>
    </row>
    <row r="4" spans="1:15" s="5" customFormat="1" ht="25.5" thickBot="1">
      <c r="A4" s="1302" t="s">
        <v>3547</v>
      </c>
      <c r="B4" s="6"/>
    </row>
    <row r="5" spans="1:15" ht="18">
      <c r="A5" s="7"/>
      <c r="B5" s="8"/>
      <c r="C5" s="8"/>
      <c r="D5" s="9"/>
      <c r="E5" s="9"/>
      <c r="F5" s="9"/>
      <c r="G5" s="9"/>
      <c r="H5" s="9"/>
      <c r="I5" s="10"/>
      <c r="J5" s="7"/>
      <c r="K5" s="68" t="s">
        <v>1743</v>
      </c>
      <c r="L5" s="66"/>
      <c r="M5" s="66"/>
      <c r="N5" s="66"/>
      <c r="O5" s="67"/>
    </row>
    <row r="6" spans="1:15" s="61" customFormat="1" ht="15.5">
      <c r="A6" s="21"/>
      <c r="B6" s="57"/>
      <c r="C6" s="57"/>
      <c r="D6" s="36" t="s">
        <v>164</v>
      </c>
      <c r="E6" s="36" t="s">
        <v>165</v>
      </c>
      <c r="F6" s="36" t="s">
        <v>1624</v>
      </c>
      <c r="G6" s="36" t="s">
        <v>1625</v>
      </c>
      <c r="H6" s="36" t="s">
        <v>238</v>
      </c>
      <c r="I6" s="36" t="s">
        <v>175</v>
      </c>
      <c r="J6" s="21"/>
      <c r="K6" s="16">
        <v>2022</v>
      </c>
      <c r="L6" s="17">
        <v>2023</v>
      </c>
      <c r="M6" s="17">
        <v>2024</v>
      </c>
      <c r="N6" s="17">
        <v>2025</v>
      </c>
      <c r="O6" s="18">
        <v>2026</v>
      </c>
    </row>
    <row r="8" spans="1:15" s="27" customFormat="1" ht="23">
      <c r="A8" s="802"/>
      <c r="B8" s="800" t="s">
        <v>3548</v>
      </c>
    </row>
    <row r="10" spans="1:15" s="33" customFormat="1">
      <c r="A10" s="12"/>
      <c r="B10" s="12"/>
      <c r="C10" s="34" t="s">
        <v>2824</v>
      </c>
      <c r="D10" s="34"/>
    </row>
    <row r="11" spans="1:15" s="12" customFormat="1">
      <c r="I11" s="7"/>
      <c r="J11" s="15"/>
      <c r="M11" s="13"/>
      <c r="N11" s="14"/>
      <c r="O11" s="15"/>
    </row>
    <row r="12" spans="1:15">
      <c r="D12" s="20" t="s">
        <v>177</v>
      </c>
      <c r="E12" s="20" t="s">
        <v>210</v>
      </c>
      <c r="F12" s="20" t="s">
        <v>3548</v>
      </c>
      <c r="G12" s="20" t="s">
        <v>112</v>
      </c>
      <c r="H12" s="20" t="s">
        <v>3549</v>
      </c>
      <c r="I12" s="20" t="s">
        <v>185</v>
      </c>
      <c r="K12" s="727"/>
      <c r="L12" s="727"/>
      <c r="M12" s="727"/>
      <c r="N12" s="727"/>
      <c r="O12" s="727"/>
    </row>
    <row r="14" spans="1:15" s="33" customFormat="1">
      <c r="A14" s="12"/>
      <c r="B14" s="12"/>
      <c r="C14" s="34" t="s">
        <v>2600</v>
      </c>
      <c r="D14" s="34"/>
    </row>
    <row r="15" spans="1:15" s="12" customFormat="1">
      <c r="I15" s="7"/>
      <c r="J15" s="15"/>
      <c r="K15" s="11"/>
      <c r="L15" s="11"/>
      <c r="M15" s="11"/>
      <c r="N15" s="11"/>
      <c r="O15" s="11"/>
    </row>
    <row r="16" spans="1:15">
      <c r="D16" s="20"/>
      <c r="E16" s="20"/>
      <c r="F16" s="20" t="s">
        <v>3548</v>
      </c>
      <c r="G16" s="20" t="s">
        <v>112</v>
      </c>
      <c r="H16" s="20" t="s">
        <v>3550</v>
      </c>
      <c r="I16" s="20" t="s">
        <v>197</v>
      </c>
      <c r="K16" s="389"/>
      <c r="L16" s="389"/>
      <c r="M16" s="389"/>
      <c r="N16" s="389"/>
      <c r="O16" s="389"/>
    </row>
    <row r="17" spans="2:9">
      <c r="D17" s="20"/>
      <c r="E17" s="20"/>
      <c r="F17" s="20" t="s">
        <v>3548</v>
      </c>
      <c r="G17" s="20" t="s">
        <v>112</v>
      </c>
      <c r="H17" s="20" t="s">
        <v>3551</v>
      </c>
      <c r="I17" s="20" t="s">
        <v>197</v>
      </c>
    </row>
    <row r="18" spans="2:9">
      <c r="D18" s="20"/>
      <c r="E18" s="20"/>
      <c r="F18" s="20" t="s">
        <v>3548</v>
      </c>
      <c r="G18" s="20" t="s">
        <v>112</v>
      </c>
      <c r="H18" s="20" t="s">
        <v>3552</v>
      </c>
      <c r="I18" s="15" t="s">
        <v>197</v>
      </c>
    </row>
    <row r="19" spans="2:9">
      <c r="D19" s="20"/>
      <c r="E19" s="20"/>
      <c r="F19" s="20" t="s">
        <v>3548</v>
      </c>
      <c r="G19" s="20" t="s">
        <v>112</v>
      </c>
      <c r="H19" s="20" t="s">
        <v>3553</v>
      </c>
      <c r="I19" s="15" t="s">
        <v>197</v>
      </c>
    </row>
    <row r="21" spans="2:9" s="27" customFormat="1" ht="18">
      <c r="B21"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69F05E5B-9AC4-4F40-9C14-85B9226D9A02}">
            <xm:f>Cover!$E$15&lt;&gt;K$6</xm:f>
            <x14:dxf>
              <fill>
                <patternFill>
                  <bgColor theme="0" tint="-0.24994659260841701"/>
                </patternFill>
              </fill>
            </x14:dxf>
          </x14:cfRule>
          <x14:cfRule type="expression" priority="4" id="{DD138E4B-3C1B-4A5B-8BC8-94ECCC5C2713}">
            <xm:f>Cover!$E$15=K$6</xm:f>
            <x14:dxf>
              <fill>
                <patternFill>
                  <bgColor theme="7" tint="0.59996337778862885"/>
                </patternFill>
              </fill>
            </x14:dxf>
          </x14:cfRule>
          <xm:sqref>K12:O12</xm:sqref>
        </x14:conditionalFormatting>
        <x14:conditionalFormatting xmlns:xm="http://schemas.microsoft.com/office/excel/2006/main">
          <x14:cfRule type="expression" priority="1" id="{50896CD5-7E51-46DC-A34B-A8E5E8B4883E}">
            <xm:f>Cover!$E$15&lt;&gt;K$6</xm:f>
            <x14:dxf>
              <fill>
                <patternFill>
                  <bgColor theme="0" tint="-0.24994659260841701"/>
                </patternFill>
              </fill>
            </x14:dxf>
          </x14:cfRule>
          <x14:cfRule type="expression" priority="2" id="{CC7A92A9-C3DA-40A5-996A-2AA4CD658C4B}">
            <xm:f>Cover!$E$15=K$6</xm:f>
            <x14:dxf>
              <fill>
                <patternFill>
                  <bgColor theme="7" tint="0.59996337778862885"/>
                </patternFill>
              </fill>
            </x14:dxf>
          </x14:cfRule>
          <xm:sqref>K16:O19</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C8984-13F0-4200-8648-797B31236CE2}">
  <sheetPr codeName="Sheet82">
    <tabColor theme="3" tint="0.39997558519241921"/>
    <pageSetUpPr autoPageBreaks="0"/>
  </sheetPr>
  <dimension ref="A1:Q20"/>
  <sheetViews>
    <sheetView zoomScale="70" zoomScaleNormal="70" workbookViewId="0">
      <pane ySplit="4" topLeftCell="A5" activePane="bottomLeft" state="frozen"/>
      <selection activeCell="G59" sqref="G59"/>
      <selection pane="bottomLeft" activeCell="P18" sqref="P18"/>
    </sheetView>
  </sheetViews>
  <sheetFormatPr defaultColWidth="14" defaultRowHeight="14"/>
  <cols>
    <col min="1" max="1" width="14.453125" style="11" customWidth="1"/>
    <col min="2" max="3" width="1.54296875" style="11" customWidth="1"/>
    <col min="4" max="5" width="24.54296875" style="11" bestFit="1" customWidth="1"/>
    <col min="6" max="6" width="24.453125" style="11" bestFit="1" customWidth="1"/>
    <col min="7" max="7" width="21.54296875" style="11" customWidth="1"/>
    <col min="8" max="8" width="11.453125" style="11" bestFit="1" customWidth="1"/>
    <col min="9" max="9" width="11.54296875" style="11" bestFit="1" customWidth="1"/>
    <col min="10" max="10" width="19.54296875" style="11" bestFit="1" customWidth="1"/>
    <col min="11" max="11" width="21" style="11" bestFit="1" customWidth="1"/>
    <col min="12" max="12" width="11.54296875" style="11" customWidth="1"/>
    <col min="13" max="17" width="9.54296875" style="11" customWidth="1"/>
    <col min="18" max="16384" width="14" style="11"/>
  </cols>
  <sheetData>
    <row r="1" spans="1:17" s="2" customFormat="1" ht="25">
      <c r="A1" s="62" t="s">
        <v>1365</v>
      </c>
      <c r="B1" s="3"/>
      <c r="I1" s="4" t="s">
        <v>1</v>
      </c>
    </row>
    <row r="2" spans="1:17" s="2" customFormat="1" ht="25">
      <c r="A2" s="4" t="str">
        <f>Cover!$E$13</f>
        <v>Master</v>
      </c>
      <c r="B2" s="3"/>
    </row>
    <row r="3" spans="1:17" s="2" customFormat="1" ht="25">
      <c r="A3" s="4">
        <f>Cover!$E$15</f>
        <v>2025</v>
      </c>
      <c r="B3" s="4"/>
      <c r="C3" s="4"/>
      <c r="D3" s="4"/>
    </row>
    <row r="4" spans="1:17" s="5" customFormat="1" ht="25.5" thickBot="1">
      <c r="A4" s="1302" t="s">
        <v>3554</v>
      </c>
      <c r="B4" s="6"/>
    </row>
    <row r="5" spans="1:17" ht="18">
      <c r="A5" s="7"/>
      <c r="B5" s="8"/>
      <c r="C5" s="8"/>
      <c r="D5" s="9"/>
      <c r="E5" s="9"/>
      <c r="F5" s="9"/>
      <c r="G5" s="9"/>
      <c r="H5" s="9"/>
      <c r="I5" s="10"/>
      <c r="L5" s="7"/>
      <c r="M5" s="68" t="s">
        <v>1743</v>
      </c>
      <c r="N5" s="66"/>
      <c r="O5" s="66"/>
      <c r="P5" s="66"/>
      <c r="Q5" s="67"/>
    </row>
    <row r="6" spans="1:17" s="61" customFormat="1" ht="15.5">
      <c r="A6" s="21"/>
      <c r="B6" s="57"/>
      <c r="C6" s="57"/>
      <c r="D6" s="36" t="s">
        <v>164</v>
      </c>
      <c r="E6" s="36" t="s">
        <v>165</v>
      </c>
      <c r="F6" s="36" t="s">
        <v>1624</v>
      </c>
      <c r="G6" s="36" t="s">
        <v>1625</v>
      </c>
      <c r="H6" s="36" t="s">
        <v>238</v>
      </c>
      <c r="I6" s="36" t="s">
        <v>2726</v>
      </c>
      <c r="J6" s="37" t="s">
        <v>1534</v>
      </c>
      <c r="K6" s="37" t="s">
        <v>196</v>
      </c>
      <c r="L6" s="99" t="s">
        <v>1465</v>
      </c>
      <c r="M6" s="16">
        <v>2022</v>
      </c>
      <c r="N6" s="17">
        <v>2023</v>
      </c>
      <c r="O6" s="17">
        <v>2024</v>
      </c>
      <c r="P6" s="17">
        <v>2025</v>
      </c>
      <c r="Q6" s="18">
        <v>2026</v>
      </c>
    </row>
    <row r="8" spans="1:17" s="27" customFormat="1" ht="23">
      <c r="B8" s="800" t="s">
        <v>3555</v>
      </c>
    </row>
    <row r="9" spans="1:17" ht="14.25" customHeight="1"/>
    <row r="10" spans="1:17" s="33" customFormat="1">
      <c r="A10" s="12"/>
      <c r="B10" s="12"/>
      <c r="C10" s="34" t="s">
        <v>2824</v>
      </c>
      <c r="D10" s="34"/>
    </row>
    <row r="11" spans="1:17" s="12" customFormat="1">
      <c r="I11" s="7"/>
      <c r="J11" s="22"/>
      <c r="K11" s="22"/>
      <c r="L11" s="15"/>
      <c r="O11" s="13"/>
      <c r="P11" s="14"/>
      <c r="Q11" s="15"/>
    </row>
    <row r="12" spans="1:17" ht="14.25" customHeight="1">
      <c r="A12" s="7"/>
      <c r="B12" s="8"/>
      <c r="C12" s="8"/>
      <c r="D12" s="20" t="s">
        <v>177</v>
      </c>
      <c r="E12" s="20" t="s">
        <v>177</v>
      </c>
      <c r="F12" s="20" t="s">
        <v>3556</v>
      </c>
      <c r="G12" s="20" t="s">
        <v>112</v>
      </c>
      <c r="H12" s="20" t="s">
        <v>1392</v>
      </c>
      <c r="I12" s="7" t="s">
        <v>1609</v>
      </c>
      <c r="J12" s="21" t="s">
        <v>184</v>
      </c>
      <c r="K12" s="21" t="s">
        <v>1374</v>
      </c>
      <c r="L12" s="7" t="s">
        <v>185</v>
      </c>
      <c r="M12" s="727"/>
      <c r="N12" s="727"/>
      <c r="O12" s="727"/>
      <c r="P12" s="727"/>
      <c r="Q12" s="727"/>
    </row>
    <row r="13" spans="1:17" ht="14.25" customHeight="1">
      <c r="A13" s="7"/>
      <c r="B13" s="8"/>
      <c r="C13" s="8"/>
      <c r="D13" s="20" t="s">
        <v>177</v>
      </c>
      <c r="E13" s="20" t="s">
        <v>177</v>
      </c>
      <c r="F13" s="20" t="s">
        <v>3556</v>
      </c>
      <c r="G13" s="20" t="s">
        <v>112</v>
      </c>
      <c r="H13" s="20"/>
      <c r="I13" s="7" t="s">
        <v>3557</v>
      </c>
      <c r="J13" s="21" t="s">
        <v>184</v>
      </c>
      <c r="K13" s="21" t="s">
        <v>1374</v>
      </c>
      <c r="L13" s="7" t="s">
        <v>185</v>
      </c>
      <c r="M13" s="727"/>
      <c r="N13" s="727"/>
      <c r="O13" s="727"/>
      <c r="P13" s="727"/>
      <c r="Q13" s="727"/>
    </row>
    <row r="14" spans="1:17" ht="14.25" customHeight="1">
      <c r="A14" s="7"/>
      <c r="B14" s="8"/>
      <c r="C14" s="8"/>
      <c r="D14" s="20"/>
      <c r="E14" s="20"/>
      <c r="F14" s="20"/>
      <c r="G14" s="20"/>
      <c r="H14" s="20"/>
      <c r="I14" s="7"/>
      <c r="J14" s="21"/>
      <c r="K14" s="21"/>
      <c r="L14" s="7"/>
      <c r="M14" s="12"/>
      <c r="N14" s="12"/>
      <c r="O14" s="13"/>
      <c r="P14" s="14"/>
      <c r="Q14" s="15"/>
    </row>
    <row r="15" spans="1:17" s="33" customFormat="1">
      <c r="A15" s="12"/>
      <c r="B15" s="12"/>
      <c r="C15" s="34" t="s">
        <v>2600</v>
      </c>
      <c r="D15" s="34"/>
    </row>
    <row r="17" spans="2:12" ht="14.25" customHeight="1">
      <c r="B17" s="8"/>
      <c r="C17" s="8"/>
      <c r="D17" s="20" t="s">
        <v>177</v>
      </c>
      <c r="E17" s="20" t="s">
        <v>177</v>
      </c>
      <c r="F17" s="20" t="s">
        <v>3556</v>
      </c>
      <c r="G17" s="20" t="s">
        <v>112</v>
      </c>
      <c r="H17" s="20" t="s">
        <v>1392</v>
      </c>
      <c r="I17" s="7" t="s">
        <v>1609</v>
      </c>
      <c r="J17" s="21" t="s">
        <v>196</v>
      </c>
      <c r="K17" s="21" t="s">
        <v>3558</v>
      </c>
      <c r="L17" s="7" t="s">
        <v>1582</v>
      </c>
    </row>
    <row r="18" spans="2:12" ht="14.25" customHeight="1">
      <c r="B18" s="8"/>
      <c r="C18" s="8"/>
      <c r="D18" s="20" t="s">
        <v>177</v>
      </c>
      <c r="E18" s="20" t="s">
        <v>177</v>
      </c>
      <c r="F18" s="20" t="s">
        <v>3556</v>
      </c>
      <c r="G18" s="20" t="s">
        <v>112</v>
      </c>
      <c r="H18" s="20"/>
      <c r="I18" s="7" t="s">
        <v>3557</v>
      </c>
      <c r="J18" s="21" t="s">
        <v>196</v>
      </c>
      <c r="K18" s="21" t="s">
        <v>3559</v>
      </c>
      <c r="L18" s="7" t="s">
        <v>1582</v>
      </c>
    </row>
    <row r="19" spans="2:12" ht="14.25" customHeight="1">
      <c r="B19" s="8"/>
      <c r="C19" s="8"/>
      <c r="D19" s="20"/>
      <c r="E19" s="20"/>
      <c r="F19" s="20"/>
      <c r="G19" s="20"/>
      <c r="H19" s="20"/>
      <c r="I19" s="7"/>
      <c r="J19" s="21"/>
      <c r="K19" s="21"/>
      <c r="L19" s="7"/>
    </row>
    <row r="20" spans="2:12" s="27" customFormat="1" ht="18">
      <c r="B20"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8C098A96-8152-49AD-8A92-66B1B98A1800}">
            <xm:f>Cover!$E$15&lt;&gt;M$6</xm:f>
            <x14:dxf>
              <fill>
                <patternFill>
                  <bgColor theme="0" tint="-0.24994659260841701"/>
                </patternFill>
              </fill>
            </x14:dxf>
          </x14:cfRule>
          <x14:cfRule type="expression" priority="6" id="{47E4A522-DED5-4599-9336-88E872E04FB8}">
            <xm:f>Cover!$E$15=M$6</xm:f>
            <x14:dxf>
              <fill>
                <patternFill>
                  <bgColor theme="7" tint="0.59996337778862885"/>
                </patternFill>
              </fill>
            </x14:dxf>
          </x14:cfRule>
          <xm:sqref>M12:Q13</xm:sqref>
        </x14:conditionalFormatting>
        <x14:conditionalFormatting xmlns:xm="http://schemas.microsoft.com/office/excel/2006/main">
          <x14:cfRule type="expression" priority="1" id="{981D29DA-02E2-4832-99D2-DC0001364BCD}">
            <xm:f>Cover!$E$15&lt;&gt;M$6</xm:f>
            <x14:dxf>
              <fill>
                <patternFill>
                  <bgColor theme="0" tint="-0.24994659260841701"/>
                </patternFill>
              </fill>
            </x14:dxf>
          </x14:cfRule>
          <x14:cfRule type="expression" priority="2" id="{FCCA82AC-1991-4D98-8B34-E5590BD929F9}">
            <xm:f>Cover!$E$15=M$6</xm:f>
            <x14:dxf>
              <fill>
                <patternFill>
                  <bgColor theme="7" tint="0.59996337778862885"/>
                </patternFill>
              </fill>
            </x14:dxf>
          </x14:cfRule>
          <xm:sqref>M17:Q18</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75C08-A3E8-4E70-9136-567A783B1AC9}">
  <sheetPr codeName="Sheet83">
    <tabColor theme="3" tint="0.39997558519241921"/>
    <pageSetUpPr autoPageBreaks="0"/>
  </sheetPr>
  <dimension ref="A1:BI209"/>
  <sheetViews>
    <sheetView zoomScale="40" zoomScaleNormal="40" workbookViewId="0">
      <pane ySplit="6" topLeftCell="A149" activePane="bottomLeft" state="frozen"/>
      <selection activeCell="G59" sqref="G59"/>
      <selection pane="bottomLeft" activeCell="S191" sqref="S191:W193"/>
    </sheetView>
  </sheetViews>
  <sheetFormatPr defaultColWidth="0" defaultRowHeight="14"/>
  <cols>
    <col min="1" max="1" width="14.453125" style="11" customWidth="1"/>
    <col min="2" max="3" width="1.54296875" style="11" customWidth="1"/>
    <col min="4" max="5" width="24.54296875" style="11" bestFit="1" customWidth="1"/>
    <col min="6" max="6" width="11.453125" style="11" bestFit="1" customWidth="1"/>
    <col min="7" max="7" width="11.54296875" style="11" bestFit="1" customWidth="1"/>
    <col min="8" max="8" width="5.54296875" style="11" bestFit="1" customWidth="1"/>
    <col min="9" max="10" width="14.54296875" style="11" bestFit="1" customWidth="1"/>
    <col min="11" max="11" width="42.453125" style="11" bestFit="1" customWidth="1"/>
    <col min="12" max="12" width="17.453125" style="11" bestFit="1" customWidth="1"/>
    <col min="13" max="13" width="14.54296875" style="11" customWidth="1"/>
    <col min="14" max="15" width="19.54296875" style="11" bestFit="1" customWidth="1"/>
    <col min="16" max="16" width="33.453125" style="11" bestFit="1" customWidth="1"/>
    <col min="17" max="17" width="6.453125" style="11" customWidth="1"/>
    <col min="18" max="18" width="6.453125" style="11" bestFit="1" customWidth="1"/>
    <col min="19" max="23" width="14" style="11" customWidth="1"/>
    <col min="24" max="29" width="1.54296875" style="11" customWidth="1"/>
    <col min="30" max="34" width="14" style="11" hidden="1" customWidth="1"/>
    <col min="35" max="61" width="0" style="11" hidden="1" customWidth="1"/>
    <col min="62" max="16384" width="14" style="11" hidden="1"/>
  </cols>
  <sheetData>
    <row r="1" spans="1:23" s="2" customFormat="1" ht="25">
      <c r="A1" s="62" t="s">
        <v>1365</v>
      </c>
      <c r="B1" s="3"/>
      <c r="G1" s="4" t="s">
        <v>1</v>
      </c>
      <c r="H1" s="4"/>
      <c r="I1" s="4"/>
      <c r="J1" s="4"/>
      <c r="K1" s="4"/>
      <c r="L1" s="4"/>
      <c r="M1" s="4"/>
      <c r="P1" s="3"/>
    </row>
    <row r="2" spans="1:23" s="2" customFormat="1" ht="25">
      <c r="A2" s="4" t="str">
        <f>Cover!$E$13</f>
        <v>Master</v>
      </c>
      <c r="B2" s="3"/>
    </row>
    <row r="3" spans="1:23" s="2" customFormat="1" ht="25">
      <c r="A3" s="4">
        <f>Cover!$E$15</f>
        <v>2025</v>
      </c>
      <c r="B3" s="4"/>
      <c r="C3" s="4"/>
      <c r="D3" s="4"/>
    </row>
    <row r="4" spans="1:23" s="5" customFormat="1" ht="25.5" thickBot="1">
      <c r="A4" s="1302" t="s">
        <v>3560</v>
      </c>
      <c r="B4" s="6"/>
    </row>
    <row r="5" spans="1:23" ht="18">
      <c r="A5" s="7"/>
      <c r="B5" s="8"/>
      <c r="C5" s="8"/>
      <c r="D5" s="9"/>
      <c r="E5" s="9"/>
      <c r="F5" s="9"/>
      <c r="G5" s="10"/>
      <c r="H5" s="10"/>
      <c r="I5" s="10"/>
      <c r="J5" s="10"/>
      <c r="K5" s="10"/>
      <c r="L5" s="10"/>
      <c r="M5" s="10"/>
      <c r="N5" s="10"/>
      <c r="Q5" s="10"/>
      <c r="R5" s="7"/>
      <c r="S5" s="68" t="s">
        <v>1743</v>
      </c>
      <c r="T5" s="66"/>
      <c r="U5" s="66"/>
      <c r="V5" s="66"/>
      <c r="W5" s="67"/>
    </row>
    <row r="6" spans="1:23" s="61" customFormat="1" ht="15.5">
      <c r="A6" s="21"/>
      <c r="B6" s="57"/>
      <c r="C6" s="57"/>
      <c r="D6" s="36" t="s">
        <v>164</v>
      </c>
      <c r="E6" s="36" t="s">
        <v>165</v>
      </c>
      <c r="F6" s="36" t="s">
        <v>238</v>
      </c>
      <c r="G6" s="36" t="s">
        <v>2726</v>
      </c>
      <c r="H6" s="36" t="s">
        <v>175</v>
      </c>
      <c r="I6" s="37" t="s">
        <v>405</v>
      </c>
      <c r="J6" s="37" t="s">
        <v>406</v>
      </c>
      <c r="K6" s="37" t="s">
        <v>407</v>
      </c>
      <c r="L6" s="37" t="s">
        <v>409</v>
      </c>
      <c r="M6" s="37" t="s">
        <v>410</v>
      </c>
      <c r="N6" s="37" t="s">
        <v>411</v>
      </c>
      <c r="O6" s="37" t="s">
        <v>1534</v>
      </c>
      <c r="P6" s="37" t="s">
        <v>174</v>
      </c>
      <c r="Q6" s="37" t="s">
        <v>1536</v>
      </c>
      <c r="R6" s="99" t="s">
        <v>1465</v>
      </c>
      <c r="S6" s="16">
        <v>2022</v>
      </c>
      <c r="T6" s="17">
        <v>2023</v>
      </c>
      <c r="U6" s="17">
        <v>2024</v>
      </c>
      <c r="V6" s="17">
        <v>2025</v>
      </c>
      <c r="W6" s="18">
        <v>2026</v>
      </c>
    </row>
    <row r="8" spans="1:23" s="27" customFormat="1" ht="23">
      <c r="B8" s="800" t="s">
        <v>3561</v>
      </c>
    </row>
    <row r="10" spans="1:23" s="27" customFormat="1" ht="18">
      <c r="B10" s="28" t="s">
        <v>2609</v>
      </c>
      <c r="M10" s="93"/>
    </row>
    <row r="11" spans="1:23" s="12" customFormat="1">
      <c r="G11" s="7"/>
      <c r="H11" s="7"/>
      <c r="I11" s="7"/>
      <c r="J11" s="7"/>
      <c r="K11" s="7"/>
      <c r="L11" s="7"/>
      <c r="M11" s="103"/>
      <c r="N11" s="7"/>
      <c r="O11" s="22"/>
      <c r="P11" s="22"/>
      <c r="Q11" s="22"/>
      <c r="R11" s="15"/>
      <c r="U11" s="13"/>
      <c r="V11" s="14"/>
      <c r="W11" s="15"/>
    </row>
    <row r="12" spans="1:23" s="33" customFormat="1">
      <c r="A12" s="12"/>
      <c r="B12" s="12"/>
      <c r="C12" s="34" t="s">
        <v>417</v>
      </c>
      <c r="D12" s="34"/>
    </row>
    <row r="13" spans="1:23" s="12" customFormat="1">
      <c r="G13" s="7"/>
      <c r="H13" s="7"/>
      <c r="I13" s="7"/>
      <c r="J13" s="7"/>
      <c r="K13" s="7"/>
      <c r="L13" s="7"/>
      <c r="M13" s="7"/>
      <c r="N13" s="7"/>
      <c r="O13" s="22"/>
      <c r="P13" s="22"/>
      <c r="Q13" s="22"/>
      <c r="R13" s="15"/>
      <c r="U13" s="13"/>
      <c r="V13" s="14"/>
      <c r="W13" s="15"/>
    </row>
    <row r="14" spans="1:23" s="33" customFormat="1" ht="14.25" customHeight="1">
      <c r="A14" s="12"/>
      <c r="B14" s="12"/>
      <c r="C14" s="12"/>
      <c r="D14" s="80" t="s">
        <v>3562</v>
      </c>
      <c r="E14" s="81"/>
      <c r="F14" s="81"/>
      <c r="G14" s="81"/>
      <c r="H14" s="81"/>
      <c r="I14" s="81"/>
      <c r="J14" s="81"/>
      <c r="K14" s="81"/>
      <c r="L14" s="81"/>
      <c r="M14" s="81"/>
      <c r="N14" s="81"/>
      <c r="O14" s="81"/>
      <c r="P14" s="81"/>
      <c r="Q14" s="81"/>
      <c r="R14" s="81"/>
      <c r="S14" s="81"/>
      <c r="T14" s="81"/>
      <c r="U14" s="81"/>
      <c r="V14" s="81"/>
      <c r="W14" s="81"/>
    </row>
    <row r="15" spans="1:23" s="12" customFormat="1">
      <c r="G15" s="7"/>
      <c r="H15" s="7"/>
      <c r="I15" s="7"/>
      <c r="J15" s="7"/>
      <c r="K15" s="7"/>
      <c r="L15" s="7"/>
      <c r="M15" s="103"/>
      <c r="N15" s="7"/>
      <c r="O15" s="22"/>
      <c r="P15" s="22"/>
      <c r="Q15" s="22"/>
      <c r="R15" s="15"/>
      <c r="U15" s="13"/>
      <c r="V15" s="14"/>
      <c r="W15" s="15"/>
    </row>
    <row r="16" spans="1:23" ht="14.9" customHeight="1">
      <c r="D16" s="20" t="s">
        <v>201</v>
      </c>
      <c r="E16" s="20" t="s">
        <v>201</v>
      </c>
      <c r="F16" s="11" t="s">
        <v>182</v>
      </c>
      <c r="G16" s="11" t="s">
        <v>212</v>
      </c>
      <c r="H16" s="20" t="s">
        <v>272</v>
      </c>
      <c r="I16" s="11" t="s">
        <v>3115</v>
      </c>
      <c r="J16" s="98"/>
      <c r="K16" s="98"/>
      <c r="L16" s="112" t="s">
        <v>417</v>
      </c>
      <c r="M16" s="98" t="s">
        <v>418</v>
      </c>
      <c r="N16" s="98" t="s">
        <v>419</v>
      </c>
      <c r="O16" s="21" t="s">
        <v>184</v>
      </c>
      <c r="P16" s="21"/>
      <c r="Q16" s="21" t="s">
        <v>1374</v>
      </c>
      <c r="R16" s="7" t="s">
        <v>185</v>
      </c>
      <c r="S16" s="727"/>
      <c r="T16" s="727"/>
      <c r="U16" s="727"/>
      <c r="V16" s="727"/>
      <c r="W16" s="727"/>
    </row>
    <row r="17" spans="4:18" ht="13.5" customHeight="1">
      <c r="D17" s="20" t="s">
        <v>201</v>
      </c>
      <c r="E17" s="20" t="s">
        <v>201</v>
      </c>
      <c r="F17" s="11" t="s">
        <v>182</v>
      </c>
      <c r="G17" s="11" t="s">
        <v>212</v>
      </c>
      <c r="H17" s="20" t="s">
        <v>272</v>
      </c>
      <c r="I17" s="11" t="s">
        <v>3115</v>
      </c>
      <c r="J17" s="98"/>
      <c r="K17" s="98"/>
      <c r="L17" s="112" t="s">
        <v>417</v>
      </c>
      <c r="M17" s="98" t="s">
        <v>426</v>
      </c>
      <c r="N17" s="98" t="s">
        <v>427</v>
      </c>
      <c r="O17" s="21" t="s">
        <v>184</v>
      </c>
      <c r="P17" s="21"/>
      <c r="Q17" s="21" t="s">
        <v>1374</v>
      </c>
      <c r="R17" s="7" t="s">
        <v>185</v>
      </c>
    </row>
    <row r="18" spans="4:18" ht="13.5" customHeight="1">
      <c r="D18" s="20" t="s">
        <v>201</v>
      </c>
      <c r="E18" s="20" t="s">
        <v>201</v>
      </c>
      <c r="F18" s="11" t="s">
        <v>182</v>
      </c>
      <c r="G18" s="11" t="s">
        <v>212</v>
      </c>
      <c r="H18" s="20" t="s">
        <v>272</v>
      </c>
      <c r="I18" s="11" t="s">
        <v>3115</v>
      </c>
      <c r="J18" s="98"/>
      <c r="K18" s="98"/>
      <c r="L18" s="112" t="s">
        <v>417</v>
      </c>
      <c r="M18" s="98" t="s">
        <v>433</v>
      </c>
      <c r="N18" s="98" t="s">
        <v>434</v>
      </c>
      <c r="O18" s="21" t="s">
        <v>184</v>
      </c>
      <c r="P18" s="21"/>
      <c r="Q18" s="21" t="s">
        <v>1374</v>
      </c>
      <c r="R18" s="7" t="s">
        <v>185</v>
      </c>
    </row>
    <row r="19" spans="4:18" ht="13.5" customHeight="1">
      <c r="D19" s="20" t="s">
        <v>201</v>
      </c>
      <c r="E19" s="20" t="s">
        <v>201</v>
      </c>
      <c r="F19" s="11" t="s">
        <v>182</v>
      </c>
      <c r="G19" s="11" t="s">
        <v>212</v>
      </c>
      <c r="H19" s="20" t="s">
        <v>272</v>
      </c>
      <c r="I19" s="11" t="s">
        <v>3115</v>
      </c>
      <c r="J19" s="98"/>
      <c r="K19" s="98"/>
      <c r="L19" s="112" t="s">
        <v>417</v>
      </c>
      <c r="M19" s="98" t="s">
        <v>439</v>
      </c>
      <c r="N19" s="98" t="s">
        <v>440</v>
      </c>
      <c r="O19" s="21" t="s">
        <v>184</v>
      </c>
      <c r="P19" s="21"/>
      <c r="Q19" s="21" t="s">
        <v>1374</v>
      </c>
      <c r="R19" s="7" t="s">
        <v>185</v>
      </c>
    </row>
    <row r="20" spans="4:18" ht="13.5" customHeight="1">
      <c r="D20" s="20" t="s">
        <v>201</v>
      </c>
      <c r="E20" s="20" t="s">
        <v>201</v>
      </c>
      <c r="F20" s="11" t="s">
        <v>182</v>
      </c>
      <c r="G20" s="11" t="s">
        <v>212</v>
      </c>
      <c r="H20" s="20" t="s">
        <v>272</v>
      </c>
      <c r="I20" s="11" t="s">
        <v>3115</v>
      </c>
      <c r="J20" s="98"/>
      <c r="K20" s="98"/>
      <c r="L20" s="112" t="s">
        <v>417</v>
      </c>
      <c r="M20" s="98" t="s">
        <v>446</v>
      </c>
      <c r="N20" s="98" t="s">
        <v>447</v>
      </c>
      <c r="O20" s="21" t="s">
        <v>184</v>
      </c>
      <c r="P20" s="21"/>
      <c r="Q20" s="21" t="s">
        <v>1374</v>
      </c>
      <c r="R20" s="7" t="s">
        <v>185</v>
      </c>
    </row>
    <row r="21" spans="4:18" ht="13.5" customHeight="1">
      <c r="D21" s="20" t="s">
        <v>201</v>
      </c>
      <c r="E21" s="20" t="s">
        <v>201</v>
      </c>
      <c r="F21" s="11" t="s">
        <v>182</v>
      </c>
      <c r="G21" s="11" t="s">
        <v>212</v>
      </c>
      <c r="H21" s="20" t="s">
        <v>272</v>
      </c>
      <c r="I21" s="11" t="s">
        <v>3115</v>
      </c>
      <c r="J21" s="98"/>
      <c r="K21" s="98"/>
      <c r="L21" s="112" t="s">
        <v>417</v>
      </c>
      <c r="M21" s="98" t="s">
        <v>452</v>
      </c>
      <c r="N21" s="98" t="s">
        <v>453</v>
      </c>
      <c r="O21" s="21" t="s">
        <v>184</v>
      </c>
      <c r="P21" s="21"/>
      <c r="Q21" s="21" t="s">
        <v>1374</v>
      </c>
      <c r="R21" s="7" t="s">
        <v>185</v>
      </c>
    </row>
    <row r="22" spans="4:18" ht="13.5" customHeight="1">
      <c r="D22" s="20" t="s">
        <v>201</v>
      </c>
      <c r="E22" s="20" t="s">
        <v>201</v>
      </c>
      <c r="F22" s="11" t="s">
        <v>182</v>
      </c>
      <c r="G22" s="11" t="s">
        <v>212</v>
      </c>
      <c r="H22" s="20" t="s">
        <v>272</v>
      </c>
      <c r="I22" s="11" t="s">
        <v>3115</v>
      </c>
      <c r="J22" s="98"/>
      <c r="K22" s="98"/>
      <c r="L22" s="112" t="s">
        <v>417</v>
      </c>
      <c r="M22" s="98" t="s">
        <v>456</v>
      </c>
      <c r="N22" s="98" t="s">
        <v>457</v>
      </c>
      <c r="O22" s="21" t="s">
        <v>184</v>
      </c>
      <c r="P22" s="21"/>
      <c r="Q22" s="21" t="s">
        <v>1374</v>
      </c>
      <c r="R22" s="7" t="s">
        <v>185</v>
      </c>
    </row>
    <row r="23" spans="4:18" ht="13.5" customHeight="1">
      <c r="D23" s="20" t="s">
        <v>201</v>
      </c>
      <c r="E23" s="20" t="s">
        <v>201</v>
      </c>
      <c r="F23" s="11" t="s">
        <v>182</v>
      </c>
      <c r="G23" s="11" t="s">
        <v>212</v>
      </c>
      <c r="H23" s="20" t="s">
        <v>272</v>
      </c>
      <c r="I23" s="11" t="s">
        <v>3115</v>
      </c>
      <c r="J23" s="98"/>
      <c r="K23" s="98"/>
      <c r="L23" s="112" t="s">
        <v>417</v>
      </c>
      <c r="M23" s="98" t="s">
        <v>460</v>
      </c>
      <c r="N23" s="98" t="s">
        <v>461</v>
      </c>
      <c r="O23" s="21" t="s">
        <v>184</v>
      </c>
      <c r="P23" s="21"/>
      <c r="Q23" s="21" t="s">
        <v>1374</v>
      </c>
      <c r="R23" s="7" t="s">
        <v>185</v>
      </c>
    </row>
    <row r="24" spans="4:18" ht="13.5" customHeight="1"/>
    <row r="25" spans="4:18" s="33" customFormat="1" ht="14.25" customHeight="1">
      <c r="D25" s="80" t="s">
        <v>466</v>
      </c>
      <c r="E25" s="81"/>
      <c r="F25" s="81"/>
      <c r="G25" s="81"/>
      <c r="H25" s="81"/>
      <c r="I25" s="81"/>
      <c r="J25" s="81"/>
      <c r="K25" s="81"/>
      <c r="L25" s="81"/>
      <c r="M25" s="106"/>
      <c r="N25" s="81"/>
      <c r="O25" s="81"/>
      <c r="P25" s="81"/>
      <c r="Q25" s="81"/>
      <c r="R25" s="81"/>
    </row>
    <row r="26" spans="4:18" s="467" customFormat="1">
      <c r="G26" s="456"/>
      <c r="H26" s="456"/>
      <c r="I26" s="456"/>
      <c r="J26" s="456"/>
      <c r="K26" s="456"/>
      <c r="L26" s="456"/>
      <c r="M26" s="468"/>
      <c r="N26" s="476"/>
      <c r="O26" s="708"/>
      <c r="P26" s="708"/>
      <c r="Q26" s="708"/>
      <c r="R26" s="469"/>
    </row>
    <row r="27" spans="4:18" ht="14.9" customHeight="1">
      <c r="D27" s="20" t="s">
        <v>201</v>
      </c>
      <c r="E27" s="20" t="s">
        <v>201</v>
      </c>
      <c r="F27" s="11" t="s">
        <v>182</v>
      </c>
      <c r="G27" s="11" t="s">
        <v>466</v>
      </c>
      <c r="H27" s="20" t="s">
        <v>272</v>
      </c>
      <c r="I27" s="11" t="s">
        <v>2630</v>
      </c>
      <c r="J27" s="707"/>
      <c r="K27" s="20"/>
      <c r="L27" s="11" t="s">
        <v>417</v>
      </c>
      <c r="M27" s="476" t="s">
        <v>418</v>
      </c>
      <c r="N27" s="476" t="s">
        <v>419</v>
      </c>
      <c r="O27" s="462" t="s">
        <v>184</v>
      </c>
      <c r="P27" s="462"/>
      <c r="Q27" s="462" t="s">
        <v>1374</v>
      </c>
      <c r="R27" s="456" t="s">
        <v>185</v>
      </c>
    </row>
    <row r="28" spans="4:18" ht="13.5" customHeight="1">
      <c r="D28" s="20" t="s">
        <v>201</v>
      </c>
      <c r="E28" s="20" t="s">
        <v>201</v>
      </c>
      <c r="F28" s="11" t="s">
        <v>182</v>
      </c>
      <c r="G28" s="11" t="s">
        <v>466</v>
      </c>
      <c r="H28" s="20" t="s">
        <v>272</v>
      </c>
      <c r="I28" s="11" t="s">
        <v>2630</v>
      </c>
      <c r="J28" s="112"/>
      <c r="K28" s="20"/>
      <c r="L28" s="11" t="s">
        <v>417</v>
      </c>
      <c r="M28" s="476" t="s">
        <v>426</v>
      </c>
      <c r="N28" s="476" t="s">
        <v>427</v>
      </c>
      <c r="O28" s="462" t="s">
        <v>184</v>
      </c>
      <c r="P28" s="462"/>
      <c r="Q28" s="462" t="s">
        <v>1374</v>
      </c>
      <c r="R28" s="456" t="s">
        <v>185</v>
      </c>
    </row>
    <row r="29" spans="4:18" ht="13.5" customHeight="1">
      <c r="D29" s="20" t="s">
        <v>201</v>
      </c>
      <c r="E29" s="20" t="s">
        <v>201</v>
      </c>
      <c r="F29" s="11" t="s">
        <v>182</v>
      </c>
      <c r="G29" s="11" t="s">
        <v>466</v>
      </c>
      <c r="H29" s="20" t="s">
        <v>272</v>
      </c>
      <c r="I29" s="11" t="s">
        <v>2630</v>
      </c>
      <c r="J29" s="112"/>
      <c r="K29" s="20"/>
      <c r="L29" s="11" t="s">
        <v>417</v>
      </c>
      <c r="M29" s="476" t="s">
        <v>433</v>
      </c>
      <c r="N29" s="476" t="s">
        <v>434</v>
      </c>
      <c r="O29" s="462" t="s">
        <v>184</v>
      </c>
      <c r="P29" s="462"/>
      <c r="Q29" s="462" t="s">
        <v>1374</v>
      </c>
      <c r="R29" s="456" t="s">
        <v>185</v>
      </c>
    </row>
    <row r="30" spans="4:18" ht="13.5" customHeight="1">
      <c r="D30" s="20" t="s">
        <v>201</v>
      </c>
      <c r="E30" s="20" t="s">
        <v>201</v>
      </c>
      <c r="F30" s="11" t="s">
        <v>182</v>
      </c>
      <c r="G30" s="11" t="s">
        <v>466</v>
      </c>
      <c r="H30" s="20" t="s">
        <v>272</v>
      </c>
      <c r="I30" s="11" t="s">
        <v>2630</v>
      </c>
      <c r="J30" s="112"/>
      <c r="K30" s="20"/>
      <c r="L30" s="11" t="s">
        <v>417</v>
      </c>
      <c r="M30" s="476" t="s">
        <v>439</v>
      </c>
      <c r="N30" s="476" t="s">
        <v>440</v>
      </c>
      <c r="O30" s="462" t="s">
        <v>184</v>
      </c>
      <c r="P30" s="462"/>
      <c r="Q30" s="462" t="s">
        <v>1374</v>
      </c>
      <c r="R30" s="456" t="s">
        <v>185</v>
      </c>
    </row>
    <row r="31" spans="4:18" ht="13.5" customHeight="1">
      <c r="D31" s="20" t="s">
        <v>201</v>
      </c>
      <c r="E31" s="20" t="s">
        <v>201</v>
      </c>
      <c r="F31" s="11" t="s">
        <v>182</v>
      </c>
      <c r="G31" s="11" t="s">
        <v>466</v>
      </c>
      <c r="H31" s="20" t="s">
        <v>272</v>
      </c>
      <c r="I31" s="11" t="s">
        <v>2630</v>
      </c>
      <c r="J31" s="112"/>
      <c r="K31" s="20"/>
      <c r="L31" s="11" t="s">
        <v>417</v>
      </c>
      <c r="M31" s="476" t="s">
        <v>446</v>
      </c>
      <c r="N31" s="476" t="s">
        <v>447</v>
      </c>
      <c r="O31" s="462" t="s">
        <v>184</v>
      </c>
      <c r="P31" s="462"/>
      <c r="Q31" s="462" t="s">
        <v>1374</v>
      </c>
      <c r="R31" s="456" t="s">
        <v>185</v>
      </c>
    </row>
    <row r="32" spans="4:18" ht="13.5" customHeight="1">
      <c r="D32" s="20" t="s">
        <v>201</v>
      </c>
      <c r="E32" s="20" t="s">
        <v>201</v>
      </c>
      <c r="F32" s="11" t="s">
        <v>182</v>
      </c>
      <c r="G32" s="11" t="s">
        <v>466</v>
      </c>
      <c r="H32" s="20" t="s">
        <v>272</v>
      </c>
      <c r="I32" s="11" t="s">
        <v>2630</v>
      </c>
      <c r="J32" s="112"/>
      <c r="K32" s="20"/>
      <c r="L32" s="11" t="s">
        <v>417</v>
      </c>
      <c r="M32" s="476" t="s">
        <v>452</v>
      </c>
      <c r="N32" s="476" t="s">
        <v>453</v>
      </c>
      <c r="O32" s="462" t="s">
        <v>184</v>
      </c>
      <c r="P32" s="462"/>
      <c r="Q32" s="462" t="s">
        <v>1374</v>
      </c>
      <c r="R32" s="456" t="s">
        <v>185</v>
      </c>
    </row>
    <row r="33" spans="3:18" ht="13.5" customHeight="1">
      <c r="D33" s="20" t="s">
        <v>201</v>
      </c>
      <c r="E33" s="20" t="s">
        <v>201</v>
      </c>
      <c r="F33" s="11" t="s">
        <v>182</v>
      </c>
      <c r="G33" s="11" t="s">
        <v>466</v>
      </c>
      <c r="H33" s="20" t="s">
        <v>272</v>
      </c>
      <c r="I33" s="11" t="s">
        <v>2630</v>
      </c>
      <c r="J33" s="112"/>
      <c r="K33" s="20"/>
      <c r="L33" s="11" t="s">
        <v>417</v>
      </c>
      <c r="M33" s="476" t="s">
        <v>456</v>
      </c>
      <c r="N33" s="476" t="s">
        <v>457</v>
      </c>
      <c r="O33" s="462" t="s">
        <v>184</v>
      </c>
      <c r="P33" s="462"/>
      <c r="Q33" s="462" t="s">
        <v>1374</v>
      </c>
      <c r="R33" s="456" t="s">
        <v>185</v>
      </c>
    </row>
    <row r="34" spans="3:18" ht="13.5" customHeight="1">
      <c r="D34" s="20" t="s">
        <v>201</v>
      </c>
      <c r="E34" s="20" t="s">
        <v>201</v>
      </c>
      <c r="F34" s="11" t="s">
        <v>182</v>
      </c>
      <c r="G34" s="11" t="s">
        <v>466</v>
      </c>
      <c r="H34" s="20" t="s">
        <v>272</v>
      </c>
      <c r="I34" s="11" t="s">
        <v>2630</v>
      </c>
      <c r="J34" s="112"/>
      <c r="K34" s="20"/>
      <c r="L34" s="11" t="s">
        <v>417</v>
      </c>
      <c r="M34" s="476" t="s">
        <v>460</v>
      </c>
      <c r="N34" s="476" t="s">
        <v>461</v>
      </c>
      <c r="O34" s="462" t="s">
        <v>184</v>
      </c>
      <c r="P34" s="462"/>
      <c r="Q34" s="462" t="s">
        <v>1374</v>
      </c>
      <c r="R34" s="456" t="s">
        <v>185</v>
      </c>
    </row>
    <row r="35" spans="3:18" s="467" customFormat="1" ht="13.5" customHeight="1">
      <c r="C35" s="469"/>
      <c r="D35" s="469"/>
      <c r="E35" s="469"/>
      <c r="F35" s="478"/>
      <c r="G35" s="476"/>
      <c r="H35" s="476"/>
      <c r="I35" s="112"/>
      <c r="J35" s="112"/>
      <c r="K35" s="476"/>
      <c r="L35" s="476"/>
      <c r="M35" s="476"/>
      <c r="N35" s="476"/>
      <c r="O35" s="706"/>
      <c r="P35" s="706"/>
      <c r="Q35" s="706"/>
      <c r="R35" s="469"/>
    </row>
    <row r="36" spans="3:18" s="33" customFormat="1" ht="14.25" customHeight="1">
      <c r="C36" s="467"/>
      <c r="D36" s="80" t="s">
        <v>3149</v>
      </c>
      <c r="E36" s="81"/>
      <c r="F36" s="81"/>
      <c r="G36" s="81"/>
      <c r="H36" s="81"/>
      <c r="I36" s="81"/>
      <c r="J36" s="81"/>
      <c r="K36" s="81"/>
      <c r="L36" s="81"/>
      <c r="M36" s="81"/>
      <c r="N36" s="81"/>
      <c r="O36" s="81"/>
      <c r="P36" s="81"/>
      <c r="Q36" s="81"/>
      <c r="R36" s="81"/>
    </row>
    <row r="37" spans="3:18" s="467" customFormat="1" ht="13.5" customHeight="1">
      <c r="C37" s="469"/>
      <c r="D37" s="469"/>
      <c r="E37" s="469"/>
      <c r="F37" s="478"/>
      <c r="G37" s="476"/>
      <c r="H37" s="476"/>
      <c r="I37" s="476"/>
      <c r="J37" s="476"/>
      <c r="K37" s="476"/>
      <c r="L37" s="476"/>
      <c r="M37" s="476"/>
      <c r="N37" s="476"/>
      <c r="O37" s="706"/>
      <c r="P37" s="706"/>
      <c r="Q37" s="706"/>
      <c r="R37" s="469"/>
    </row>
    <row r="38" spans="3:18" ht="13.5" customHeight="1">
      <c r="D38" s="20" t="s">
        <v>201</v>
      </c>
      <c r="E38" s="20" t="s">
        <v>201</v>
      </c>
      <c r="F38" s="11" t="s">
        <v>182</v>
      </c>
      <c r="G38" s="11" t="s">
        <v>221</v>
      </c>
      <c r="H38" s="20" t="s">
        <v>272</v>
      </c>
      <c r="I38" s="11" t="s">
        <v>221</v>
      </c>
      <c r="J38" s="476" t="s">
        <v>449</v>
      </c>
      <c r="K38" s="476"/>
      <c r="L38" s="11" t="s">
        <v>417</v>
      </c>
      <c r="M38" s="476" t="s">
        <v>418</v>
      </c>
      <c r="N38" s="476" t="s">
        <v>419</v>
      </c>
      <c r="O38" s="462" t="s">
        <v>184</v>
      </c>
      <c r="P38" s="462"/>
      <c r="Q38" s="462" t="s">
        <v>1374</v>
      </c>
      <c r="R38" s="456" t="s">
        <v>185</v>
      </c>
    </row>
    <row r="39" spans="3:18" ht="13.5" customHeight="1">
      <c r="D39" s="20" t="s">
        <v>201</v>
      </c>
      <c r="E39" s="20" t="s">
        <v>201</v>
      </c>
      <c r="F39" s="11" t="s">
        <v>182</v>
      </c>
      <c r="G39" s="11" t="s">
        <v>221</v>
      </c>
      <c r="H39" s="20" t="s">
        <v>272</v>
      </c>
      <c r="I39" s="112" t="s">
        <v>221</v>
      </c>
      <c r="J39" s="476" t="s">
        <v>449</v>
      </c>
      <c r="K39" s="476"/>
      <c r="L39" s="11" t="s">
        <v>417</v>
      </c>
      <c r="M39" s="476" t="s">
        <v>426</v>
      </c>
      <c r="N39" s="476" t="s">
        <v>427</v>
      </c>
      <c r="O39" s="462" t="s">
        <v>184</v>
      </c>
      <c r="P39" s="462"/>
      <c r="Q39" s="462" t="s">
        <v>1374</v>
      </c>
      <c r="R39" s="456" t="s">
        <v>185</v>
      </c>
    </row>
    <row r="40" spans="3:18" ht="13.5" customHeight="1">
      <c r="D40" s="20" t="s">
        <v>201</v>
      </c>
      <c r="E40" s="20" t="s">
        <v>201</v>
      </c>
      <c r="F40" s="11" t="s">
        <v>182</v>
      </c>
      <c r="G40" s="11" t="s">
        <v>221</v>
      </c>
      <c r="H40" s="20" t="s">
        <v>272</v>
      </c>
      <c r="I40" s="112" t="s">
        <v>221</v>
      </c>
      <c r="J40" s="476" t="s">
        <v>449</v>
      </c>
      <c r="K40" s="476"/>
      <c r="L40" s="11" t="s">
        <v>417</v>
      </c>
      <c r="M40" s="476" t="s">
        <v>433</v>
      </c>
      <c r="N40" s="476" t="s">
        <v>434</v>
      </c>
      <c r="O40" s="462" t="s">
        <v>184</v>
      </c>
      <c r="P40" s="462"/>
      <c r="Q40" s="462" t="s">
        <v>1374</v>
      </c>
      <c r="R40" s="456" t="s">
        <v>185</v>
      </c>
    </row>
    <row r="41" spans="3:18" ht="13.5" customHeight="1">
      <c r="D41" s="20" t="s">
        <v>201</v>
      </c>
      <c r="E41" s="20" t="s">
        <v>201</v>
      </c>
      <c r="F41" s="11" t="s">
        <v>182</v>
      </c>
      <c r="G41" s="11" t="s">
        <v>221</v>
      </c>
      <c r="H41" s="20" t="s">
        <v>272</v>
      </c>
      <c r="I41" s="112" t="s">
        <v>221</v>
      </c>
      <c r="J41" s="476" t="s">
        <v>449</v>
      </c>
      <c r="K41" s="476"/>
      <c r="L41" s="11" t="s">
        <v>417</v>
      </c>
      <c r="M41" s="476" t="s">
        <v>439</v>
      </c>
      <c r="N41" s="476" t="s">
        <v>440</v>
      </c>
      <c r="O41" s="462" t="s">
        <v>184</v>
      </c>
      <c r="P41" s="462"/>
      <c r="Q41" s="462" t="s">
        <v>1374</v>
      </c>
      <c r="R41" s="456" t="s">
        <v>185</v>
      </c>
    </row>
    <row r="42" spans="3:18" ht="13.5" customHeight="1">
      <c r="D42" s="20" t="s">
        <v>201</v>
      </c>
      <c r="E42" s="20" t="s">
        <v>201</v>
      </c>
      <c r="F42" s="11" t="s">
        <v>182</v>
      </c>
      <c r="G42" s="11" t="s">
        <v>221</v>
      </c>
      <c r="H42" s="20" t="s">
        <v>272</v>
      </c>
      <c r="I42" s="112" t="s">
        <v>221</v>
      </c>
      <c r="J42" s="476" t="s">
        <v>449</v>
      </c>
      <c r="K42" s="476"/>
      <c r="L42" s="11" t="s">
        <v>417</v>
      </c>
      <c r="M42" s="476" t="s">
        <v>446</v>
      </c>
      <c r="N42" s="476" t="s">
        <v>447</v>
      </c>
      <c r="O42" s="462" t="s">
        <v>184</v>
      </c>
      <c r="P42" s="462"/>
      <c r="Q42" s="462" t="s">
        <v>1374</v>
      </c>
      <c r="R42" s="456" t="s">
        <v>185</v>
      </c>
    </row>
    <row r="43" spans="3:18" ht="13.5" customHeight="1">
      <c r="D43" s="20" t="s">
        <v>201</v>
      </c>
      <c r="E43" s="20" t="s">
        <v>201</v>
      </c>
      <c r="F43" s="11" t="s">
        <v>182</v>
      </c>
      <c r="G43" s="11" t="s">
        <v>221</v>
      </c>
      <c r="H43" s="20" t="s">
        <v>272</v>
      </c>
      <c r="I43" s="112" t="s">
        <v>221</v>
      </c>
      <c r="J43" s="476" t="s">
        <v>449</v>
      </c>
      <c r="K43" s="476"/>
      <c r="L43" s="11" t="s">
        <v>417</v>
      </c>
      <c r="M43" s="476" t="s">
        <v>452</v>
      </c>
      <c r="N43" s="476" t="s">
        <v>453</v>
      </c>
      <c r="O43" s="462" t="s">
        <v>184</v>
      </c>
      <c r="P43" s="462"/>
      <c r="Q43" s="462" t="s">
        <v>1374</v>
      </c>
      <c r="R43" s="456" t="s">
        <v>185</v>
      </c>
    </row>
    <row r="44" spans="3:18" ht="13.5" customHeight="1">
      <c r="D44" s="20" t="s">
        <v>201</v>
      </c>
      <c r="E44" s="20" t="s">
        <v>201</v>
      </c>
      <c r="F44" s="11" t="s">
        <v>182</v>
      </c>
      <c r="G44" s="11" t="s">
        <v>221</v>
      </c>
      <c r="H44" s="20" t="s">
        <v>272</v>
      </c>
      <c r="I44" s="112" t="s">
        <v>221</v>
      </c>
      <c r="J44" s="476" t="s">
        <v>449</v>
      </c>
      <c r="K44" s="476"/>
      <c r="L44" s="11" t="s">
        <v>417</v>
      </c>
      <c r="M44" s="476" t="s">
        <v>456</v>
      </c>
      <c r="N44" s="476" t="s">
        <v>457</v>
      </c>
      <c r="O44" s="462" t="s">
        <v>184</v>
      </c>
      <c r="P44" s="462"/>
      <c r="Q44" s="462" t="s">
        <v>1374</v>
      </c>
      <c r="R44" s="456" t="s">
        <v>185</v>
      </c>
    </row>
    <row r="45" spans="3:18" ht="13.5" customHeight="1">
      <c r="D45" s="20" t="s">
        <v>201</v>
      </c>
      <c r="E45" s="20" t="s">
        <v>201</v>
      </c>
      <c r="F45" s="11" t="s">
        <v>182</v>
      </c>
      <c r="G45" s="11" t="s">
        <v>221</v>
      </c>
      <c r="H45" s="20" t="s">
        <v>272</v>
      </c>
      <c r="I45" s="112" t="s">
        <v>221</v>
      </c>
      <c r="J45" s="476" t="s">
        <v>449</v>
      </c>
      <c r="K45" s="476"/>
      <c r="L45" s="11" t="s">
        <v>417</v>
      </c>
      <c r="M45" s="476" t="s">
        <v>460</v>
      </c>
      <c r="N45" s="476" t="s">
        <v>461</v>
      </c>
      <c r="O45" s="462" t="s">
        <v>184</v>
      </c>
      <c r="P45" s="462"/>
      <c r="Q45" s="462" t="s">
        <v>1374</v>
      </c>
      <c r="R45" s="456" t="s">
        <v>185</v>
      </c>
    </row>
    <row r="46" spans="3:18" ht="13.5" customHeight="1">
      <c r="D46" s="20"/>
      <c r="E46" s="20"/>
      <c r="H46" s="20"/>
      <c r="I46" s="112"/>
      <c r="J46" s="476"/>
      <c r="K46" s="476"/>
      <c r="M46" s="476"/>
      <c r="N46" s="476"/>
      <c r="O46" s="462"/>
      <c r="P46" s="462"/>
      <c r="Q46" s="462"/>
      <c r="R46" s="456"/>
    </row>
    <row r="47" spans="3:18" s="33" customFormat="1">
      <c r="C47" s="34" t="s">
        <v>245</v>
      </c>
      <c r="D47" s="34"/>
    </row>
    <row r="49" spans="4:18" s="33" customFormat="1" ht="14.25" customHeight="1">
      <c r="D49" s="80" t="s">
        <v>3562</v>
      </c>
      <c r="E49" s="81"/>
      <c r="F49" s="81"/>
      <c r="G49" s="81"/>
      <c r="H49" s="81"/>
      <c r="I49" s="81"/>
      <c r="J49" s="81"/>
      <c r="K49" s="81"/>
      <c r="L49" s="81"/>
      <c r="M49" s="81"/>
      <c r="N49" s="81"/>
      <c r="O49" s="81"/>
      <c r="P49" s="81"/>
      <c r="Q49" s="81"/>
      <c r="R49" s="81"/>
    </row>
    <row r="51" spans="4:18">
      <c r="D51" s="20" t="s">
        <v>201</v>
      </c>
      <c r="E51" s="20" t="s">
        <v>201</v>
      </c>
      <c r="F51" s="11" t="s">
        <v>182</v>
      </c>
      <c r="G51" s="11" t="s">
        <v>212</v>
      </c>
      <c r="H51" s="20" t="s">
        <v>421</v>
      </c>
      <c r="I51" s="11" t="s">
        <v>3115</v>
      </c>
      <c r="J51" s="26"/>
      <c r="K51" s="98"/>
      <c r="L51" s="112" t="s">
        <v>245</v>
      </c>
      <c r="M51" s="20" t="s">
        <v>460</v>
      </c>
      <c r="N51" s="26" t="s">
        <v>3146</v>
      </c>
      <c r="O51" s="21" t="s">
        <v>184</v>
      </c>
      <c r="P51" s="21"/>
      <c r="Q51" s="21" t="s">
        <v>1374</v>
      </c>
      <c r="R51" s="7" t="s">
        <v>185</v>
      </c>
    </row>
    <row r="52" spans="4:18">
      <c r="D52" s="20" t="s">
        <v>201</v>
      </c>
      <c r="E52" s="20" t="s">
        <v>201</v>
      </c>
      <c r="F52" s="11" t="s">
        <v>182</v>
      </c>
      <c r="G52" s="11" t="s">
        <v>212</v>
      </c>
      <c r="H52" s="20" t="s">
        <v>421</v>
      </c>
      <c r="I52" s="11" t="s">
        <v>3115</v>
      </c>
      <c r="J52" s="26"/>
      <c r="K52" s="98"/>
      <c r="L52" s="112" t="s">
        <v>245</v>
      </c>
      <c r="M52" s="20" t="s">
        <v>1605</v>
      </c>
      <c r="N52" s="26" t="s">
        <v>485</v>
      </c>
      <c r="O52" s="21" t="s">
        <v>184</v>
      </c>
      <c r="P52" s="21"/>
      <c r="Q52" s="21" t="s">
        <v>1374</v>
      </c>
      <c r="R52" s="7" t="s">
        <v>185</v>
      </c>
    </row>
    <row r="53" spans="4:18">
      <c r="L53" s="112"/>
      <c r="M53" s="20"/>
    </row>
    <row r="54" spans="4:18" s="33" customFormat="1" ht="14.25" customHeight="1">
      <c r="D54" s="80" t="s">
        <v>466</v>
      </c>
      <c r="E54" s="81"/>
      <c r="F54" s="81"/>
      <c r="G54" s="81"/>
      <c r="H54" s="81"/>
      <c r="I54" s="81"/>
      <c r="J54" s="81"/>
      <c r="K54" s="81"/>
      <c r="L54" s="81"/>
      <c r="M54" s="81"/>
      <c r="N54" s="81"/>
      <c r="O54" s="81"/>
      <c r="P54" s="81"/>
      <c r="Q54" s="81"/>
      <c r="R54" s="81"/>
    </row>
    <row r="55" spans="4:18" s="467" customFormat="1">
      <c r="F55" s="477"/>
      <c r="G55" s="476"/>
      <c r="H55" s="476"/>
      <c r="I55" s="476"/>
      <c r="J55" s="476"/>
      <c r="K55" s="476"/>
      <c r="L55" s="476"/>
      <c r="M55" s="476"/>
      <c r="N55" s="476"/>
      <c r="O55" s="708"/>
      <c r="P55" s="708"/>
      <c r="Q55" s="708"/>
      <c r="R55" s="469"/>
    </row>
    <row r="56" spans="4:18" ht="14.9" customHeight="1">
      <c r="D56" s="20" t="s">
        <v>201</v>
      </c>
      <c r="E56" s="20" t="s">
        <v>201</v>
      </c>
      <c r="F56" s="11" t="s">
        <v>182</v>
      </c>
      <c r="G56" s="11" t="s">
        <v>466</v>
      </c>
      <c r="H56" s="20" t="s">
        <v>421</v>
      </c>
      <c r="I56" s="11" t="s">
        <v>2630</v>
      </c>
      <c r="J56" s="476"/>
      <c r="K56" s="20"/>
      <c r="L56" s="11" t="s">
        <v>245</v>
      </c>
      <c r="M56" s="20" t="s">
        <v>418</v>
      </c>
      <c r="N56" s="707" t="s">
        <v>477</v>
      </c>
      <c r="O56" s="462" t="s">
        <v>184</v>
      </c>
      <c r="P56" s="462"/>
      <c r="Q56" s="462" t="s">
        <v>1374</v>
      </c>
      <c r="R56" s="456" t="s">
        <v>185</v>
      </c>
    </row>
    <row r="57" spans="4:18" ht="13.5" customHeight="1">
      <c r="D57" s="20" t="s">
        <v>201</v>
      </c>
      <c r="E57" s="20" t="s">
        <v>201</v>
      </c>
      <c r="F57" s="11" t="s">
        <v>182</v>
      </c>
      <c r="G57" s="11" t="s">
        <v>466</v>
      </c>
      <c r="H57" s="20" t="s">
        <v>421</v>
      </c>
      <c r="I57" s="11" t="s">
        <v>2630</v>
      </c>
      <c r="J57" s="112"/>
      <c r="K57" s="20"/>
      <c r="L57" s="11" t="s">
        <v>245</v>
      </c>
      <c r="M57" s="707" t="s">
        <v>426</v>
      </c>
      <c r="N57" s="707" t="s">
        <v>3118</v>
      </c>
      <c r="O57" s="462" t="s">
        <v>184</v>
      </c>
      <c r="P57" s="462"/>
      <c r="Q57" s="462" t="s">
        <v>1374</v>
      </c>
      <c r="R57" s="456" t="s">
        <v>185</v>
      </c>
    </row>
    <row r="58" spans="4:18" ht="13.5" customHeight="1">
      <c r="D58" s="20" t="s">
        <v>201</v>
      </c>
      <c r="E58" s="20" t="s">
        <v>201</v>
      </c>
      <c r="F58" s="11" t="s">
        <v>182</v>
      </c>
      <c r="G58" s="11" t="s">
        <v>466</v>
      </c>
      <c r="H58" s="20" t="s">
        <v>421</v>
      </c>
      <c r="I58" s="11" t="s">
        <v>2630</v>
      </c>
      <c r="J58" s="112"/>
      <c r="K58" s="20"/>
      <c r="L58" s="11" t="s">
        <v>245</v>
      </c>
      <c r="M58" s="707" t="s">
        <v>433</v>
      </c>
      <c r="N58" s="707" t="s">
        <v>3119</v>
      </c>
      <c r="O58" s="462" t="s">
        <v>184</v>
      </c>
      <c r="P58" s="462"/>
      <c r="Q58" s="462" t="s">
        <v>1374</v>
      </c>
      <c r="R58" s="456" t="s">
        <v>185</v>
      </c>
    </row>
    <row r="59" spans="4:18" ht="13.5" customHeight="1">
      <c r="D59" s="20" t="s">
        <v>201</v>
      </c>
      <c r="E59" s="20" t="s">
        <v>201</v>
      </c>
      <c r="F59" s="11" t="s">
        <v>182</v>
      </c>
      <c r="G59" s="11" t="s">
        <v>466</v>
      </c>
      <c r="H59" s="20" t="s">
        <v>421</v>
      </c>
      <c r="I59" s="11" t="s">
        <v>2630</v>
      </c>
      <c r="J59" s="112"/>
      <c r="K59" s="20"/>
      <c r="L59" s="11" t="s">
        <v>245</v>
      </c>
      <c r="M59" s="707" t="s">
        <v>439</v>
      </c>
      <c r="N59" s="707" t="s">
        <v>480</v>
      </c>
      <c r="O59" s="462" t="s">
        <v>184</v>
      </c>
      <c r="P59" s="462"/>
      <c r="Q59" s="462" t="s">
        <v>1374</v>
      </c>
      <c r="R59" s="456" t="s">
        <v>185</v>
      </c>
    </row>
    <row r="60" spans="4:18" ht="13.5" customHeight="1">
      <c r="D60" s="20" t="s">
        <v>201</v>
      </c>
      <c r="E60" s="20" t="s">
        <v>201</v>
      </c>
      <c r="F60" s="11" t="s">
        <v>182</v>
      </c>
      <c r="G60" s="11" t="s">
        <v>466</v>
      </c>
      <c r="H60" s="20" t="s">
        <v>421</v>
      </c>
      <c r="I60" s="11" t="s">
        <v>2630</v>
      </c>
      <c r="J60" s="112"/>
      <c r="K60" s="20"/>
      <c r="L60" s="11" t="s">
        <v>245</v>
      </c>
      <c r="M60" s="707" t="s">
        <v>446</v>
      </c>
      <c r="N60" s="707" t="s">
        <v>481</v>
      </c>
      <c r="O60" s="462" t="s">
        <v>184</v>
      </c>
      <c r="P60" s="462"/>
      <c r="Q60" s="462" t="s">
        <v>1374</v>
      </c>
      <c r="R60" s="456" t="s">
        <v>185</v>
      </c>
    </row>
    <row r="61" spans="4:18" ht="13.5" customHeight="1">
      <c r="D61" s="20" t="s">
        <v>201</v>
      </c>
      <c r="E61" s="20" t="s">
        <v>201</v>
      </c>
      <c r="F61" s="11" t="s">
        <v>182</v>
      </c>
      <c r="G61" s="11" t="s">
        <v>466</v>
      </c>
      <c r="H61" s="20" t="s">
        <v>421</v>
      </c>
      <c r="I61" s="11" t="s">
        <v>2630</v>
      </c>
      <c r="J61" s="112"/>
      <c r="K61" s="20"/>
      <c r="L61" s="11" t="s">
        <v>245</v>
      </c>
      <c r="M61" s="707" t="s">
        <v>452</v>
      </c>
      <c r="N61" s="707" t="s">
        <v>3136</v>
      </c>
      <c r="O61" s="462" t="s">
        <v>184</v>
      </c>
      <c r="P61" s="462"/>
      <c r="Q61" s="462" t="s">
        <v>1374</v>
      </c>
      <c r="R61" s="456" t="s">
        <v>185</v>
      </c>
    </row>
    <row r="62" spans="4:18" ht="13.5" customHeight="1">
      <c r="D62" s="20" t="s">
        <v>201</v>
      </c>
      <c r="E62" s="20" t="s">
        <v>201</v>
      </c>
      <c r="F62" s="11" t="s">
        <v>182</v>
      </c>
      <c r="G62" s="11" t="s">
        <v>466</v>
      </c>
      <c r="H62" s="20" t="s">
        <v>421</v>
      </c>
      <c r="I62" s="11" t="s">
        <v>2630</v>
      </c>
      <c r="J62" s="112"/>
      <c r="K62" s="20"/>
      <c r="L62" s="11" t="s">
        <v>245</v>
      </c>
      <c r="M62" s="707" t="s">
        <v>456</v>
      </c>
      <c r="N62" s="707" t="s">
        <v>3137</v>
      </c>
      <c r="O62" s="462" t="s">
        <v>184</v>
      </c>
      <c r="P62" s="462"/>
      <c r="Q62" s="462" t="s">
        <v>1374</v>
      </c>
      <c r="R62" s="456" t="s">
        <v>185</v>
      </c>
    </row>
    <row r="63" spans="4:18" ht="13.5" customHeight="1">
      <c r="D63" s="20" t="s">
        <v>201</v>
      </c>
      <c r="E63" s="20" t="s">
        <v>201</v>
      </c>
      <c r="F63" s="11" t="s">
        <v>182</v>
      </c>
      <c r="G63" s="11" t="s">
        <v>466</v>
      </c>
      <c r="H63" s="20" t="s">
        <v>421</v>
      </c>
      <c r="I63" s="11" t="s">
        <v>2630</v>
      </c>
      <c r="J63" s="112"/>
      <c r="K63" s="20"/>
      <c r="L63" s="11" t="s">
        <v>245</v>
      </c>
      <c r="M63" s="707" t="s">
        <v>460</v>
      </c>
      <c r="N63" s="707" t="s">
        <v>3146</v>
      </c>
      <c r="O63" s="462" t="s">
        <v>184</v>
      </c>
      <c r="P63" s="462"/>
      <c r="Q63" s="462" t="s">
        <v>1374</v>
      </c>
      <c r="R63" s="456" t="s">
        <v>185</v>
      </c>
    </row>
    <row r="64" spans="4:18" ht="13.5" customHeight="1">
      <c r="D64" s="20" t="s">
        <v>201</v>
      </c>
      <c r="E64" s="20" t="s">
        <v>201</v>
      </c>
      <c r="F64" s="11" t="s">
        <v>182</v>
      </c>
      <c r="G64" s="11" t="s">
        <v>466</v>
      </c>
      <c r="H64" s="20" t="s">
        <v>421</v>
      </c>
      <c r="I64" s="11" t="s">
        <v>2630</v>
      </c>
      <c r="J64" s="112"/>
      <c r="K64" s="20"/>
      <c r="L64" s="11" t="s">
        <v>245</v>
      </c>
      <c r="M64" s="707" t="s">
        <v>1605</v>
      </c>
      <c r="N64" s="707" t="s">
        <v>485</v>
      </c>
      <c r="O64" s="462" t="s">
        <v>184</v>
      </c>
      <c r="P64" s="462"/>
      <c r="Q64" s="462" t="s">
        <v>1374</v>
      </c>
      <c r="R64" s="456" t="s">
        <v>185</v>
      </c>
    </row>
    <row r="66" spans="2:18" s="33" customFormat="1" ht="14.25" customHeight="1">
      <c r="B66" s="467"/>
      <c r="C66" s="467"/>
      <c r="D66" s="80" t="s">
        <v>3149</v>
      </c>
      <c r="E66" s="81"/>
      <c r="F66" s="81"/>
      <c r="G66" s="81"/>
      <c r="H66" s="81"/>
      <c r="I66" s="81"/>
      <c r="J66" s="81"/>
      <c r="K66" s="81"/>
      <c r="L66" s="81"/>
      <c r="M66" s="81"/>
      <c r="N66" s="81"/>
      <c r="O66" s="81"/>
      <c r="P66" s="81"/>
      <c r="Q66" s="81"/>
      <c r="R66" s="81"/>
    </row>
    <row r="67" spans="2:18" s="467" customFormat="1" ht="13.5" customHeight="1">
      <c r="B67" s="469"/>
      <c r="C67" s="469"/>
      <c r="D67" s="469"/>
      <c r="E67" s="469"/>
      <c r="F67" s="478"/>
      <c r="G67" s="476"/>
      <c r="H67" s="476"/>
      <c r="I67" s="476"/>
      <c r="J67" s="112"/>
      <c r="K67" s="476"/>
      <c r="L67" s="112"/>
      <c r="M67" s="476"/>
      <c r="N67" s="476"/>
      <c r="O67" s="706"/>
      <c r="P67" s="706"/>
      <c r="Q67" s="706"/>
      <c r="R67" s="469"/>
    </row>
    <row r="68" spans="2:18" ht="13.5" customHeight="1">
      <c r="D68" s="20" t="s">
        <v>201</v>
      </c>
      <c r="E68" s="20" t="s">
        <v>201</v>
      </c>
      <c r="F68" s="11" t="s">
        <v>182</v>
      </c>
      <c r="G68" s="11" t="s">
        <v>221</v>
      </c>
      <c r="H68" s="20" t="s">
        <v>421</v>
      </c>
      <c r="I68" s="11" t="s">
        <v>221</v>
      </c>
      <c r="J68" s="112" t="s">
        <v>449</v>
      </c>
      <c r="K68" s="476"/>
      <c r="L68" s="11" t="s">
        <v>245</v>
      </c>
      <c r="M68" s="20" t="s">
        <v>418</v>
      </c>
      <c r="N68" s="707" t="s">
        <v>477</v>
      </c>
      <c r="O68" s="462" t="s">
        <v>184</v>
      </c>
      <c r="P68" s="462"/>
      <c r="Q68" s="462" t="s">
        <v>1374</v>
      </c>
      <c r="R68" s="456" t="s">
        <v>185</v>
      </c>
    </row>
    <row r="69" spans="2:18" ht="13.5" customHeight="1">
      <c r="D69" s="20" t="s">
        <v>201</v>
      </c>
      <c r="E69" s="20" t="s">
        <v>201</v>
      </c>
      <c r="F69" s="11" t="s">
        <v>182</v>
      </c>
      <c r="G69" s="11" t="s">
        <v>221</v>
      </c>
      <c r="H69" s="20" t="s">
        <v>421</v>
      </c>
      <c r="I69" s="11" t="s">
        <v>221</v>
      </c>
      <c r="J69" s="112" t="s">
        <v>449</v>
      </c>
      <c r="K69" s="476"/>
      <c r="L69" s="11" t="s">
        <v>245</v>
      </c>
      <c r="M69" s="707" t="s">
        <v>426</v>
      </c>
      <c r="N69" s="707" t="s">
        <v>3118</v>
      </c>
      <c r="O69" s="462" t="s">
        <v>184</v>
      </c>
      <c r="P69" s="462"/>
      <c r="Q69" s="462" t="s">
        <v>1374</v>
      </c>
      <c r="R69" s="456" t="s">
        <v>185</v>
      </c>
    </row>
    <row r="70" spans="2:18" ht="13.5" customHeight="1">
      <c r="D70" s="20" t="s">
        <v>201</v>
      </c>
      <c r="E70" s="20" t="s">
        <v>201</v>
      </c>
      <c r="F70" s="11" t="s">
        <v>182</v>
      </c>
      <c r="G70" s="11" t="s">
        <v>221</v>
      </c>
      <c r="H70" s="20" t="s">
        <v>421</v>
      </c>
      <c r="I70" s="11" t="s">
        <v>221</v>
      </c>
      <c r="J70" s="112" t="s">
        <v>449</v>
      </c>
      <c r="K70" s="476"/>
      <c r="L70" s="11" t="s">
        <v>245</v>
      </c>
      <c r="M70" s="707" t="s">
        <v>433</v>
      </c>
      <c r="N70" s="707" t="s">
        <v>3119</v>
      </c>
      <c r="O70" s="462" t="s">
        <v>184</v>
      </c>
      <c r="P70" s="462"/>
      <c r="Q70" s="462" t="s">
        <v>1374</v>
      </c>
      <c r="R70" s="456" t="s">
        <v>185</v>
      </c>
    </row>
    <row r="71" spans="2:18" ht="13.5" customHeight="1">
      <c r="D71" s="20" t="s">
        <v>201</v>
      </c>
      <c r="E71" s="20" t="s">
        <v>201</v>
      </c>
      <c r="F71" s="11" t="s">
        <v>182</v>
      </c>
      <c r="G71" s="11" t="s">
        <v>221</v>
      </c>
      <c r="H71" s="20" t="s">
        <v>421</v>
      </c>
      <c r="I71" s="11" t="s">
        <v>221</v>
      </c>
      <c r="J71" s="112" t="s">
        <v>449</v>
      </c>
      <c r="K71" s="476"/>
      <c r="L71" s="11" t="s">
        <v>245</v>
      </c>
      <c r="M71" s="707" t="s">
        <v>439</v>
      </c>
      <c r="N71" s="707" t="s">
        <v>480</v>
      </c>
      <c r="O71" s="462" t="s">
        <v>184</v>
      </c>
      <c r="P71" s="462"/>
      <c r="Q71" s="462" t="s">
        <v>1374</v>
      </c>
      <c r="R71" s="456" t="s">
        <v>185</v>
      </c>
    </row>
    <row r="72" spans="2:18" ht="13.5" customHeight="1">
      <c r="D72" s="20" t="s">
        <v>201</v>
      </c>
      <c r="E72" s="20" t="s">
        <v>201</v>
      </c>
      <c r="F72" s="11" t="s">
        <v>182</v>
      </c>
      <c r="G72" s="11" t="s">
        <v>221</v>
      </c>
      <c r="H72" s="20" t="s">
        <v>421</v>
      </c>
      <c r="I72" s="11" t="s">
        <v>221</v>
      </c>
      <c r="J72" s="112" t="s">
        <v>449</v>
      </c>
      <c r="K72" s="476"/>
      <c r="L72" s="11" t="s">
        <v>245</v>
      </c>
      <c r="M72" s="707" t="s">
        <v>446</v>
      </c>
      <c r="N72" s="707" t="s">
        <v>481</v>
      </c>
      <c r="O72" s="462" t="s">
        <v>184</v>
      </c>
      <c r="P72" s="462"/>
      <c r="Q72" s="462" t="s">
        <v>1374</v>
      </c>
      <c r="R72" s="456" t="s">
        <v>185</v>
      </c>
    </row>
    <row r="73" spans="2:18" ht="13.5" customHeight="1">
      <c r="D73" s="20" t="s">
        <v>201</v>
      </c>
      <c r="E73" s="20" t="s">
        <v>201</v>
      </c>
      <c r="F73" s="11" t="s">
        <v>182</v>
      </c>
      <c r="G73" s="11" t="s">
        <v>221</v>
      </c>
      <c r="H73" s="20" t="s">
        <v>421</v>
      </c>
      <c r="I73" s="11" t="s">
        <v>221</v>
      </c>
      <c r="J73" s="112" t="s">
        <v>449</v>
      </c>
      <c r="K73" s="476"/>
      <c r="L73" s="11" t="s">
        <v>245</v>
      </c>
      <c r="M73" s="707" t="s">
        <v>452</v>
      </c>
      <c r="N73" s="707" t="s">
        <v>3136</v>
      </c>
      <c r="O73" s="462" t="s">
        <v>184</v>
      </c>
      <c r="P73" s="462"/>
      <c r="Q73" s="462" t="s">
        <v>1374</v>
      </c>
      <c r="R73" s="456" t="s">
        <v>185</v>
      </c>
    </row>
    <row r="74" spans="2:18" ht="13.5" customHeight="1">
      <c r="D74" s="20" t="s">
        <v>201</v>
      </c>
      <c r="E74" s="20" t="s">
        <v>201</v>
      </c>
      <c r="F74" s="11" t="s">
        <v>182</v>
      </c>
      <c r="G74" s="11" t="s">
        <v>221</v>
      </c>
      <c r="H74" s="20" t="s">
        <v>421</v>
      </c>
      <c r="I74" s="11" t="s">
        <v>221</v>
      </c>
      <c r="J74" s="112" t="s">
        <v>449</v>
      </c>
      <c r="K74" s="476"/>
      <c r="L74" s="11" t="s">
        <v>245</v>
      </c>
      <c r="M74" s="707" t="s">
        <v>456</v>
      </c>
      <c r="N74" s="707" t="s">
        <v>3137</v>
      </c>
      <c r="O74" s="462" t="s">
        <v>184</v>
      </c>
      <c r="P74" s="462"/>
      <c r="Q74" s="462" t="s">
        <v>1374</v>
      </c>
      <c r="R74" s="456" t="s">
        <v>185</v>
      </c>
    </row>
    <row r="75" spans="2:18" ht="13.5" customHeight="1">
      <c r="D75" s="20" t="s">
        <v>201</v>
      </c>
      <c r="E75" s="20" t="s">
        <v>201</v>
      </c>
      <c r="F75" s="11" t="s">
        <v>182</v>
      </c>
      <c r="G75" s="11" t="s">
        <v>221</v>
      </c>
      <c r="H75" s="20" t="s">
        <v>421</v>
      </c>
      <c r="I75" s="11" t="s">
        <v>221</v>
      </c>
      <c r="J75" s="112" t="s">
        <v>449</v>
      </c>
      <c r="K75" s="476"/>
      <c r="L75" s="11" t="s">
        <v>245</v>
      </c>
      <c r="M75" s="707" t="s">
        <v>460</v>
      </c>
      <c r="N75" s="707" t="s">
        <v>3146</v>
      </c>
      <c r="O75" s="462" t="s">
        <v>184</v>
      </c>
      <c r="P75" s="462"/>
      <c r="Q75" s="462" t="s">
        <v>1374</v>
      </c>
      <c r="R75" s="456" t="s">
        <v>185</v>
      </c>
    </row>
    <row r="76" spans="2:18" ht="13.5" customHeight="1">
      <c r="D76" s="20" t="s">
        <v>201</v>
      </c>
      <c r="E76" s="20" t="s">
        <v>201</v>
      </c>
      <c r="F76" s="11" t="s">
        <v>182</v>
      </c>
      <c r="G76" s="11" t="s">
        <v>221</v>
      </c>
      <c r="H76" s="20" t="s">
        <v>421</v>
      </c>
      <c r="I76" s="11" t="s">
        <v>221</v>
      </c>
      <c r="J76" s="112" t="s">
        <v>449</v>
      </c>
      <c r="K76" s="476"/>
      <c r="L76" s="11" t="s">
        <v>245</v>
      </c>
      <c r="M76" s="707" t="s">
        <v>1605</v>
      </c>
      <c r="N76" s="707" t="s">
        <v>485</v>
      </c>
      <c r="O76" s="462" t="s">
        <v>184</v>
      </c>
      <c r="P76" s="462"/>
      <c r="Q76" s="462" t="s">
        <v>1374</v>
      </c>
      <c r="R76" s="456" t="s">
        <v>185</v>
      </c>
    </row>
    <row r="77" spans="2:18" ht="13.5" customHeight="1">
      <c r="D77" s="20"/>
      <c r="E77" s="20"/>
      <c r="H77" s="20"/>
      <c r="J77" s="112"/>
      <c r="K77" s="476"/>
      <c r="M77" s="707"/>
      <c r="N77" s="707"/>
      <c r="O77" s="462"/>
      <c r="P77" s="462"/>
      <c r="Q77" s="462"/>
      <c r="R77" s="456"/>
    </row>
    <row r="78" spans="2:18" s="27" customFormat="1" ht="18">
      <c r="B78" s="28" t="s">
        <v>2609</v>
      </c>
    </row>
    <row r="79" spans="2:18" s="12" customFormat="1">
      <c r="G79" s="7"/>
      <c r="H79" s="7"/>
      <c r="I79" s="7"/>
      <c r="J79" s="7"/>
      <c r="K79" s="7"/>
      <c r="L79" s="7"/>
      <c r="M79" s="7"/>
      <c r="N79" s="7"/>
      <c r="O79" s="22"/>
      <c r="P79" s="22"/>
      <c r="Q79" s="22"/>
      <c r="R79" s="15"/>
    </row>
    <row r="80" spans="2:18" s="33" customFormat="1">
      <c r="B80" s="12"/>
      <c r="C80" s="34" t="s">
        <v>3001</v>
      </c>
      <c r="D80" s="34"/>
    </row>
    <row r="82" spans="2:23">
      <c r="D82" s="20" t="s">
        <v>177</v>
      </c>
      <c r="E82" s="20" t="s">
        <v>210</v>
      </c>
      <c r="F82" s="11" t="s">
        <v>1392</v>
      </c>
      <c r="G82" s="11" t="s">
        <v>1607</v>
      </c>
      <c r="H82" s="20" t="s">
        <v>1392</v>
      </c>
      <c r="I82" s="11" t="s">
        <v>1607</v>
      </c>
      <c r="J82" s="7" t="s">
        <v>3002</v>
      </c>
      <c r="K82" s="7" t="s">
        <v>1650</v>
      </c>
      <c r="L82" s="7"/>
      <c r="M82" s="7"/>
      <c r="N82" s="7"/>
      <c r="O82" s="21" t="s">
        <v>184</v>
      </c>
      <c r="P82" s="21"/>
      <c r="Q82" s="21" t="s">
        <v>1374</v>
      </c>
      <c r="R82" s="7" t="s">
        <v>185</v>
      </c>
      <c r="S82" s="727"/>
      <c r="T82" s="727"/>
      <c r="U82" s="727"/>
      <c r="V82" s="727"/>
      <c r="W82" s="727"/>
    </row>
    <row r="83" spans="2:23">
      <c r="D83" s="20" t="s">
        <v>177</v>
      </c>
      <c r="E83" s="20" t="s">
        <v>210</v>
      </c>
      <c r="F83" s="11" t="s">
        <v>1392</v>
      </c>
      <c r="G83" s="11" t="s">
        <v>1607</v>
      </c>
      <c r="H83" s="20" t="s">
        <v>1392</v>
      </c>
      <c r="I83" s="11" t="s">
        <v>1607</v>
      </c>
      <c r="J83" s="7" t="s">
        <v>3003</v>
      </c>
      <c r="K83" s="7" t="s">
        <v>1650</v>
      </c>
      <c r="L83" s="7"/>
      <c r="M83" s="7"/>
      <c r="N83" s="7"/>
      <c r="O83" s="21" t="s">
        <v>184</v>
      </c>
      <c r="P83" s="21"/>
      <c r="Q83" s="21" t="s">
        <v>1374</v>
      </c>
      <c r="R83" s="7" t="s">
        <v>185</v>
      </c>
      <c r="S83" s="727"/>
      <c r="T83" s="727"/>
      <c r="U83" s="727"/>
      <c r="V83" s="727"/>
      <c r="W83" s="727"/>
    </row>
    <row r="84" spans="2:23">
      <c r="D84" s="20" t="s">
        <v>177</v>
      </c>
      <c r="E84" s="20" t="s">
        <v>210</v>
      </c>
      <c r="F84" s="11" t="s">
        <v>1392</v>
      </c>
      <c r="G84" s="11" t="s">
        <v>1607</v>
      </c>
      <c r="H84" s="20" t="s">
        <v>1392</v>
      </c>
      <c r="I84" s="11" t="s">
        <v>1607</v>
      </c>
      <c r="J84" s="7" t="s">
        <v>3002</v>
      </c>
      <c r="K84" s="7" t="s">
        <v>1651</v>
      </c>
      <c r="L84" s="7"/>
      <c r="M84" s="7"/>
      <c r="N84" s="7"/>
      <c r="O84" s="21" t="s">
        <v>184</v>
      </c>
      <c r="P84" s="21"/>
      <c r="Q84" s="21" t="s">
        <v>1374</v>
      </c>
      <c r="R84" s="7" t="s">
        <v>185</v>
      </c>
      <c r="S84" s="727"/>
      <c r="T84" s="727"/>
      <c r="U84" s="727"/>
      <c r="V84" s="727"/>
      <c r="W84" s="727"/>
    </row>
    <row r="85" spans="2:23">
      <c r="D85" s="20" t="s">
        <v>177</v>
      </c>
      <c r="E85" s="20" t="s">
        <v>210</v>
      </c>
      <c r="F85" s="11" t="s">
        <v>1392</v>
      </c>
      <c r="G85" s="11" t="s">
        <v>1607</v>
      </c>
      <c r="H85" s="20" t="s">
        <v>1392</v>
      </c>
      <c r="I85" s="11" t="s">
        <v>1607</v>
      </c>
      <c r="J85" s="7" t="s">
        <v>3003</v>
      </c>
      <c r="K85" s="7" t="s">
        <v>1651</v>
      </c>
      <c r="L85" s="7"/>
      <c r="M85" s="7"/>
      <c r="N85" s="7"/>
      <c r="O85" s="21" t="s">
        <v>184</v>
      </c>
      <c r="P85" s="21"/>
      <c r="Q85" s="21" t="s">
        <v>1374</v>
      </c>
      <c r="R85" s="7" t="s">
        <v>185</v>
      </c>
      <c r="S85" s="727"/>
      <c r="T85" s="727"/>
      <c r="U85" s="727"/>
      <c r="V85" s="727"/>
      <c r="W85" s="727"/>
    </row>
    <row r="86" spans="2:23">
      <c r="D86" s="15" t="s">
        <v>177</v>
      </c>
      <c r="E86" s="15" t="s">
        <v>210</v>
      </c>
      <c r="F86" s="11" t="s">
        <v>1392</v>
      </c>
      <c r="G86" s="11" t="s">
        <v>1607</v>
      </c>
      <c r="H86" s="15" t="s">
        <v>1392</v>
      </c>
      <c r="I86" s="11" t="s">
        <v>1607</v>
      </c>
      <c r="J86" s="7" t="s">
        <v>3002</v>
      </c>
      <c r="K86" s="7" t="s">
        <v>1652</v>
      </c>
      <c r="L86" s="7"/>
      <c r="M86" s="7"/>
      <c r="N86" s="7"/>
      <c r="O86" s="13" t="s">
        <v>184</v>
      </c>
      <c r="P86" s="13"/>
      <c r="Q86" s="21" t="s">
        <v>1374</v>
      </c>
      <c r="R86" s="15" t="s">
        <v>185</v>
      </c>
      <c r="S86" s="727"/>
      <c r="T86" s="727"/>
      <c r="U86" s="727"/>
      <c r="V86" s="727"/>
      <c r="W86" s="727"/>
    </row>
    <row r="87" spans="2:23">
      <c r="D87" s="15" t="s">
        <v>177</v>
      </c>
      <c r="E87" s="15" t="s">
        <v>210</v>
      </c>
      <c r="F87" s="11" t="s">
        <v>1392</v>
      </c>
      <c r="G87" s="11" t="s">
        <v>1607</v>
      </c>
      <c r="H87" s="15" t="s">
        <v>1392</v>
      </c>
      <c r="I87" s="11" t="s">
        <v>1607</v>
      </c>
      <c r="J87" s="7" t="s">
        <v>3003</v>
      </c>
      <c r="K87" s="7" t="s">
        <v>1652</v>
      </c>
      <c r="L87" s="7"/>
      <c r="M87" s="7"/>
      <c r="N87" s="7"/>
      <c r="O87" s="23" t="s">
        <v>184</v>
      </c>
      <c r="P87" s="23"/>
      <c r="Q87" s="21" t="s">
        <v>1374</v>
      </c>
      <c r="R87" s="15" t="s">
        <v>185</v>
      </c>
      <c r="S87" s="727"/>
      <c r="T87" s="727"/>
      <c r="U87" s="727"/>
      <c r="V87" s="727"/>
      <c r="W87" s="727"/>
    </row>
    <row r="88" spans="2:23">
      <c r="D88" s="15" t="s">
        <v>177</v>
      </c>
      <c r="E88" s="15" t="s">
        <v>210</v>
      </c>
      <c r="F88" s="11" t="s">
        <v>1392</v>
      </c>
      <c r="G88" s="11" t="s">
        <v>1607</v>
      </c>
      <c r="H88" s="15" t="s">
        <v>1392</v>
      </c>
      <c r="I88" s="11" t="s">
        <v>1607</v>
      </c>
      <c r="J88" s="7" t="s">
        <v>3002</v>
      </c>
      <c r="K88" s="7" t="s">
        <v>1653</v>
      </c>
      <c r="L88" s="7"/>
      <c r="M88" s="7"/>
      <c r="N88" s="7"/>
      <c r="O88" s="23" t="s">
        <v>184</v>
      </c>
      <c r="P88" s="23"/>
      <c r="Q88" s="21" t="s">
        <v>1374</v>
      </c>
      <c r="R88" s="15" t="s">
        <v>185</v>
      </c>
      <c r="S88" s="727"/>
      <c r="T88" s="727"/>
      <c r="U88" s="727"/>
      <c r="V88" s="727"/>
      <c r="W88" s="727"/>
    </row>
    <row r="89" spans="2:23">
      <c r="D89" s="15" t="s">
        <v>177</v>
      </c>
      <c r="E89" s="15" t="s">
        <v>210</v>
      </c>
      <c r="F89" s="11" t="s">
        <v>1392</v>
      </c>
      <c r="G89" s="11" t="s">
        <v>1607</v>
      </c>
      <c r="H89" s="15" t="s">
        <v>1392</v>
      </c>
      <c r="I89" s="11" t="s">
        <v>1607</v>
      </c>
      <c r="J89" s="7" t="s">
        <v>3003</v>
      </c>
      <c r="K89" s="7" t="s">
        <v>1653</v>
      </c>
      <c r="L89" s="7"/>
      <c r="M89" s="7"/>
      <c r="N89" s="7"/>
      <c r="O89" s="23" t="s">
        <v>184</v>
      </c>
      <c r="P89" s="23"/>
      <c r="Q89" s="21" t="s">
        <v>1374</v>
      </c>
      <c r="R89" s="15" t="s">
        <v>185</v>
      </c>
      <c r="S89" s="727"/>
      <c r="T89" s="727"/>
      <c r="U89" s="727"/>
      <c r="V89" s="727"/>
      <c r="W89" s="727"/>
    </row>
    <row r="90" spans="2:23">
      <c r="L90" s="112"/>
      <c r="M90" s="20"/>
      <c r="S90" s="399"/>
      <c r="T90" s="399"/>
      <c r="U90" s="399"/>
      <c r="V90" s="399"/>
      <c r="W90" s="399"/>
    </row>
    <row r="91" spans="2:23" s="12" customFormat="1">
      <c r="D91" s="1051" t="s">
        <v>3563</v>
      </c>
      <c r="E91" s="1051"/>
      <c r="F91" s="1051"/>
      <c r="G91" s="1052"/>
      <c r="H91" s="1052"/>
      <c r="I91" s="1052"/>
      <c r="J91" s="1052"/>
      <c r="K91" s="1052"/>
      <c r="L91" s="1052"/>
      <c r="M91" s="1052"/>
      <c r="N91" s="1052"/>
      <c r="O91" s="1053"/>
      <c r="P91" s="1053"/>
      <c r="Q91" s="1053"/>
      <c r="R91" s="1054"/>
      <c r="S91" s="1050">
        <f>SUM(S16:S76)</f>
        <v>0</v>
      </c>
      <c r="T91" s="1050">
        <f t="shared" ref="T91:W91" si="0">SUM(T16:T76)</f>
        <v>0</v>
      </c>
      <c r="U91" s="1050">
        <f t="shared" si="0"/>
        <v>0</v>
      </c>
      <c r="V91" s="1050">
        <f t="shared" si="0"/>
        <v>0</v>
      </c>
      <c r="W91" s="1050">
        <f t="shared" si="0"/>
        <v>0</v>
      </c>
    </row>
    <row r="92" spans="2:23" s="12" customFormat="1">
      <c r="D92" s="1051" t="s">
        <v>3564</v>
      </c>
      <c r="E92" s="1051"/>
      <c r="F92" s="1051"/>
      <c r="G92" s="1052"/>
      <c r="H92" s="1052"/>
      <c r="I92" s="1052"/>
      <c r="J92" s="1052"/>
      <c r="K92" s="1052"/>
      <c r="L92" s="1052"/>
      <c r="M92" s="1052"/>
      <c r="N92" s="1052"/>
      <c r="O92" s="1053"/>
      <c r="P92" s="1053"/>
      <c r="Q92" s="1053"/>
      <c r="R92" s="1054"/>
      <c r="S92" s="1050">
        <f>SUM(S82:S89)</f>
        <v>0</v>
      </c>
      <c r="T92" s="1050">
        <f t="shared" ref="T92:W92" si="1">SUM(T82:T89)</f>
        <v>0</v>
      </c>
      <c r="U92" s="1050">
        <f t="shared" si="1"/>
        <v>0</v>
      </c>
      <c r="V92" s="1050">
        <f t="shared" si="1"/>
        <v>0</v>
      </c>
      <c r="W92" s="1050">
        <f t="shared" si="1"/>
        <v>0</v>
      </c>
    </row>
    <row r="93" spans="2:23">
      <c r="D93" s="1055" t="s">
        <v>3565</v>
      </c>
      <c r="E93" s="1056"/>
      <c r="F93" s="1056"/>
      <c r="G93" s="1056"/>
      <c r="H93" s="1056"/>
      <c r="I93" s="1056"/>
      <c r="J93" s="1056"/>
      <c r="K93" s="1056"/>
      <c r="L93" s="1057"/>
      <c r="M93" s="1058"/>
      <c r="N93" s="1056"/>
      <c r="O93" s="1056"/>
      <c r="P93" s="1056"/>
      <c r="Q93" s="1056"/>
      <c r="R93" s="1056"/>
      <c r="S93" s="1153">
        <f>SUM(S91:S92)</f>
        <v>0</v>
      </c>
      <c r="T93" s="1153">
        <f t="shared" ref="T93:W93" si="2">SUM(T91:T92)</f>
        <v>0</v>
      </c>
      <c r="U93" s="1153">
        <f t="shared" si="2"/>
        <v>0</v>
      </c>
      <c r="V93" s="1153">
        <f t="shared" si="2"/>
        <v>0</v>
      </c>
      <c r="W93" s="1153">
        <f t="shared" si="2"/>
        <v>0</v>
      </c>
    </row>
    <row r="94" spans="2:23">
      <c r="L94" s="112"/>
      <c r="M94" s="20"/>
    </row>
    <row r="95" spans="2:23">
      <c r="L95" s="112"/>
      <c r="M95" s="20"/>
    </row>
    <row r="96" spans="2:23" s="27" customFormat="1" ht="18">
      <c r="B96" s="28" t="s">
        <v>2600</v>
      </c>
      <c r="M96" s="93"/>
    </row>
    <row r="98" spans="3:18" s="33" customFormat="1">
      <c r="C98" s="34" t="s">
        <v>3113</v>
      </c>
      <c r="D98" s="34"/>
      <c r="M98" s="104"/>
    </row>
    <row r="99" spans="3:18" s="12" customFormat="1">
      <c r="G99" s="7"/>
      <c r="H99" s="7"/>
      <c r="I99" s="7"/>
      <c r="J99" s="7"/>
      <c r="K99" s="7"/>
      <c r="L99" s="7"/>
      <c r="M99" s="103"/>
      <c r="N99" s="7"/>
      <c r="O99" s="22"/>
      <c r="P99" s="22"/>
      <c r="Q99" s="22"/>
      <c r="R99" s="15"/>
    </row>
    <row r="100" spans="3:18" s="33" customFormat="1" ht="14.25" customHeight="1">
      <c r="C100" s="12"/>
      <c r="D100" s="80" t="s">
        <v>3562</v>
      </c>
      <c r="E100" s="81"/>
      <c r="F100" s="81"/>
      <c r="G100" s="81"/>
      <c r="H100" s="81"/>
      <c r="I100" s="81"/>
      <c r="J100" s="81"/>
      <c r="K100" s="81"/>
      <c r="L100" s="81"/>
      <c r="M100" s="81"/>
      <c r="N100" s="81"/>
      <c r="O100" s="81"/>
      <c r="P100" s="81"/>
      <c r="Q100" s="81"/>
      <c r="R100" s="81"/>
    </row>
    <row r="101" spans="3:18" s="12" customFormat="1">
      <c r="G101" s="7"/>
      <c r="H101" s="7"/>
      <c r="I101" s="7"/>
      <c r="J101" s="7"/>
      <c r="K101" s="7"/>
      <c r="L101" s="7"/>
      <c r="M101" s="103"/>
      <c r="N101" s="7"/>
      <c r="O101" s="22"/>
      <c r="P101" s="22"/>
      <c r="Q101" s="22"/>
      <c r="R101" s="15"/>
    </row>
    <row r="102" spans="3:18">
      <c r="D102" s="20"/>
      <c r="E102" s="20"/>
      <c r="F102" s="11" t="s">
        <v>182</v>
      </c>
      <c r="G102" s="11" t="s">
        <v>212</v>
      </c>
      <c r="H102" s="20" t="s">
        <v>272</v>
      </c>
      <c r="I102" s="11" t="s">
        <v>3115</v>
      </c>
      <c r="J102" s="98"/>
      <c r="K102" s="98"/>
      <c r="L102" s="112" t="s">
        <v>417</v>
      </c>
      <c r="M102" s="98" t="s">
        <v>418</v>
      </c>
      <c r="N102" s="98" t="s">
        <v>419</v>
      </c>
      <c r="O102" s="21" t="s">
        <v>196</v>
      </c>
      <c r="P102" s="21" t="s">
        <v>3113</v>
      </c>
      <c r="Q102" s="21"/>
      <c r="R102" s="7" t="s">
        <v>207</v>
      </c>
    </row>
    <row r="103" spans="3:18">
      <c r="D103" s="20"/>
      <c r="E103" s="20"/>
      <c r="F103" s="11" t="s">
        <v>182</v>
      </c>
      <c r="G103" s="11" t="s">
        <v>212</v>
      </c>
      <c r="H103" s="20" t="s">
        <v>272</v>
      </c>
      <c r="I103" s="11" t="s">
        <v>3115</v>
      </c>
      <c r="J103" s="98"/>
      <c r="K103" s="98"/>
      <c r="L103" s="112" t="s">
        <v>417</v>
      </c>
      <c r="M103" s="98" t="s">
        <v>426</v>
      </c>
      <c r="N103" s="98" t="s">
        <v>427</v>
      </c>
      <c r="O103" s="21" t="s">
        <v>196</v>
      </c>
      <c r="P103" s="21" t="s">
        <v>3113</v>
      </c>
      <c r="Q103" s="21"/>
      <c r="R103" s="7" t="s">
        <v>207</v>
      </c>
    </row>
    <row r="104" spans="3:18">
      <c r="D104" s="20"/>
      <c r="E104" s="20"/>
      <c r="F104" s="11" t="s">
        <v>182</v>
      </c>
      <c r="G104" s="11" t="s">
        <v>212</v>
      </c>
      <c r="H104" s="20" t="s">
        <v>272</v>
      </c>
      <c r="I104" s="11" t="s">
        <v>3115</v>
      </c>
      <c r="J104" s="98"/>
      <c r="K104" s="98"/>
      <c r="L104" s="112" t="s">
        <v>417</v>
      </c>
      <c r="M104" s="98" t="s">
        <v>433</v>
      </c>
      <c r="N104" s="98" t="s">
        <v>434</v>
      </c>
      <c r="O104" s="21" t="s">
        <v>196</v>
      </c>
      <c r="P104" s="21" t="s">
        <v>3113</v>
      </c>
      <c r="Q104" s="21"/>
      <c r="R104" s="7" t="s">
        <v>207</v>
      </c>
    </row>
    <row r="105" spans="3:18">
      <c r="D105" s="20"/>
      <c r="E105" s="20"/>
      <c r="F105" s="11" t="s">
        <v>182</v>
      </c>
      <c r="G105" s="11" t="s">
        <v>212</v>
      </c>
      <c r="H105" s="20" t="s">
        <v>272</v>
      </c>
      <c r="I105" s="11" t="s">
        <v>3115</v>
      </c>
      <c r="J105" s="98"/>
      <c r="K105" s="98"/>
      <c r="L105" s="112" t="s">
        <v>417</v>
      </c>
      <c r="M105" s="98" t="s">
        <v>439</v>
      </c>
      <c r="N105" s="98" t="s">
        <v>440</v>
      </c>
      <c r="O105" s="21" t="s">
        <v>196</v>
      </c>
      <c r="P105" s="21" t="s">
        <v>3113</v>
      </c>
      <c r="Q105" s="21"/>
      <c r="R105" s="7" t="s">
        <v>207</v>
      </c>
    </row>
    <row r="106" spans="3:18">
      <c r="D106" s="20"/>
      <c r="E106" s="20"/>
      <c r="F106" s="11" t="s">
        <v>182</v>
      </c>
      <c r="G106" s="11" t="s">
        <v>212</v>
      </c>
      <c r="H106" s="20" t="s">
        <v>272</v>
      </c>
      <c r="I106" s="11" t="s">
        <v>3115</v>
      </c>
      <c r="J106" s="98"/>
      <c r="K106" s="98"/>
      <c r="L106" s="112" t="s">
        <v>417</v>
      </c>
      <c r="M106" s="98" t="s">
        <v>446</v>
      </c>
      <c r="N106" s="98" t="s">
        <v>447</v>
      </c>
      <c r="O106" s="21" t="s">
        <v>196</v>
      </c>
      <c r="P106" s="21" t="s">
        <v>3113</v>
      </c>
      <c r="Q106" s="21"/>
      <c r="R106" s="7" t="s">
        <v>207</v>
      </c>
    </row>
    <row r="107" spans="3:18">
      <c r="D107" s="20"/>
      <c r="E107" s="20"/>
      <c r="F107" s="11" t="s">
        <v>182</v>
      </c>
      <c r="G107" s="11" t="s">
        <v>212</v>
      </c>
      <c r="H107" s="20" t="s">
        <v>272</v>
      </c>
      <c r="I107" s="11" t="s">
        <v>3115</v>
      </c>
      <c r="J107" s="98"/>
      <c r="K107" s="98"/>
      <c r="L107" s="112" t="s">
        <v>417</v>
      </c>
      <c r="M107" s="98" t="s">
        <v>452</v>
      </c>
      <c r="N107" s="98" t="s">
        <v>453</v>
      </c>
      <c r="O107" s="21" t="s">
        <v>196</v>
      </c>
      <c r="P107" s="21" t="s">
        <v>3113</v>
      </c>
      <c r="Q107" s="21"/>
      <c r="R107" s="7" t="s">
        <v>207</v>
      </c>
    </row>
    <row r="108" spans="3:18">
      <c r="D108" s="20"/>
      <c r="E108" s="20"/>
      <c r="F108" s="11" t="s">
        <v>182</v>
      </c>
      <c r="G108" s="11" t="s">
        <v>212</v>
      </c>
      <c r="H108" s="20" t="s">
        <v>272</v>
      </c>
      <c r="I108" s="11" t="s">
        <v>3115</v>
      </c>
      <c r="J108" s="98"/>
      <c r="K108" s="98"/>
      <c r="L108" s="112" t="s">
        <v>417</v>
      </c>
      <c r="M108" s="98" t="s">
        <v>456</v>
      </c>
      <c r="N108" s="98" t="s">
        <v>457</v>
      </c>
      <c r="O108" s="21" t="s">
        <v>196</v>
      </c>
      <c r="P108" s="21" t="s">
        <v>3113</v>
      </c>
      <c r="Q108" s="21"/>
      <c r="R108" s="7" t="s">
        <v>207</v>
      </c>
    </row>
    <row r="109" spans="3:18">
      <c r="D109" s="20"/>
      <c r="E109" s="20"/>
      <c r="F109" s="11" t="s">
        <v>182</v>
      </c>
      <c r="G109" s="11" t="s">
        <v>212</v>
      </c>
      <c r="H109" s="20" t="s">
        <v>272</v>
      </c>
      <c r="I109" s="11" t="s">
        <v>3115</v>
      </c>
      <c r="J109" s="98"/>
      <c r="K109" s="98"/>
      <c r="L109" s="112" t="s">
        <v>417</v>
      </c>
      <c r="M109" s="98" t="s">
        <v>460</v>
      </c>
      <c r="N109" s="98" t="s">
        <v>461</v>
      </c>
      <c r="O109" s="21" t="s">
        <v>196</v>
      </c>
      <c r="P109" s="21" t="s">
        <v>3113</v>
      </c>
      <c r="Q109" s="21"/>
      <c r="R109" s="7" t="s">
        <v>207</v>
      </c>
    </row>
    <row r="110" spans="3:18" s="12" customFormat="1">
      <c r="D110" s="15"/>
      <c r="E110" s="15"/>
      <c r="F110" s="113"/>
      <c r="G110" s="98"/>
      <c r="H110" s="98"/>
      <c r="I110" s="98"/>
      <c r="J110" s="98"/>
      <c r="K110" s="98"/>
      <c r="L110" s="112"/>
      <c r="M110" s="98"/>
      <c r="N110" s="98"/>
      <c r="O110" s="22"/>
      <c r="P110" s="22"/>
      <c r="Q110" s="22"/>
      <c r="R110" s="15"/>
    </row>
    <row r="111" spans="3:18" s="33" customFormat="1" ht="14.25" customHeight="1">
      <c r="C111" s="467"/>
      <c r="D111" s="80" t="s">
        <v>466</v>
      </c>
      <c r="E111" s="81"/>
      <c r="F111" s="81"/>
      <c r="G111" s="81"/>
      <c r="H111" s="81"/>
      <c r="I111" s="81"/>
      <c r="J111" s="81"/>
      <c r="K111" s="81"/>
      <c r="L111" s="81"/>
      <c r="M111" s="106"/>
      <c r="N111" s="81"/>
      <c r="O111" s="81"/>
      <c r="P111" s="81"/>
      <c r="Q111" s="81"/>
      <c r="R111" s="81"/>
    </row>
    <row r="113" spans="4:18" ht="14.9" customHeight="1">
      <c r="D113" s="20"/>
      <c r="E113" s="20"/>
      <c r="F113" s="11" t="s">
        <v>182</v>
      </c>
      <c r="G113" s="11" t="s">
        <v>466</v>
      </c>
      <c r="H113" s="20" t="s">
        <v>272</v>
      </c>
      <c r="I113" s="11" t="s">
        <v>2630</v>
      </c>
      <c r="J113" s="707"/>
      <c r="K113" s="20"/>
      <c r="L113" s="11" t="s">
        <v>417</v>
      </c>
      <c r="M113" s="476" t="s">
        <v>418</v>
      </c>
      <c r="N113" s="476" t="s">
        <v>419</v>
      </c>
      <c r="O113" s="462" t="s">
        <v>196</v>
      </c>
      <c r="P113" s="462" t="s">
        <v>3113</v>
      </c>
      <c r="Q113" s="462"/>
      <c r="R113" s="456" t="s">
        <v>207</v>
      </c>
    </row>
    <row r="114" spans="4:18" ht="13.5" customHeight="1">
      <c r="D114" s="20"/>
      <c r="E114" s="20"/>
      <c r="F114" s="11" t="s">
        <v>182</v>
      </c>
      <c r="G114" s="11" t="s">
        <v>466</v>
      </c>
      <c r="H114" s="20" t="s">
        <v>272</v>
      </c>
      <c r="I114" s="11" t="s">
        <v>2630</v>
      </c>
      <c r="J114" s="112"/>
      <c r="K114" s="20"/>
      <c r="L114" s="11" t="s">
        <v>417</v>
      </c>
      <c r="M114" s="476" t="s">
        <v>426</v>
      </c>
      <c r="N114" s="476" t="s">
        <v>427</v>
      </c>
      <c r="O114" s="462" t="s">
        <v>196</v>
      </c>
      <c r="P114" s="462" t="s">
        <v>3113</v>
      </c>
      <c r="Q114" s="462"/>
      <c r="R114" s="456" t="s">
        <v>207</v>
      </c>
    </row>
    <row r="115" spans="4:18" ht="13.5" customHeight="1">
      <c r="D115" s="20"/>
      <c r="E115" s="20"/>
      <c r="F115" s="11" t="s">
        <v>182</v>
      </c>
      <c r="G115" s="11" t="s">
        <v>466</v>
      </c>
      <c r="H115" s="20" t="s">
        <v>272</v>
      </c>
      <c r="I115" s="11" t="s">
        <v>2630</v>
      </c>
      <c r="J115" s="112"/>
      <c r="K115" s="20"/>
      <c r="L115" s="11" t="s">
        <v>417</v>
      </c>
      <c r="M115" s="476" t="s">
        <v>433</v>
      </c>
      <c r="N115" s="476" t="s">
        <v>434</v>
      </c>
      <c r="O115" s="462" t="s">
        <v>196</v>
      </c>
      <c r="P115" s="462" t="s">
        <v>3113</v>
      </c>
      <c r="Q115" s="462"/>
      <c r="R115" s="456" t="s">
        <v>207</v>
      </c>
    </row>
    <row r="116" spans="4:18" ht="13.5" customHeight="1">
      <c r="D116" s="20"/>
      <c r="E116" s="20"/>
      <c r="F116" s="11" t="s">
        <v>182</v>
      </c>
      <c r="G116" s="11" t="s">
        <v>466</v>
      </c>
      <c r="H116" s="20" t="s">
        <v>272</v>
      </c>
      <c r="I116" s="11" t="s">
        <v>2630</v>
      </c>
      <c r="J116" s="112"/>
      <c r="K116" s="20"/>
      <c r="L116" s="11" t="s">
        <v>417</v>
      </c>
      <c r="M116" s="476" t="s">
        <v>439</v>
      </c>
      <c r="N116" s="476" t="s">
        <v>440</v>
      </c>
      <c r="O116" s="462" t="s">
        <v>196</v>
      </c>
      <c r="P116" s="462" t="s">
        <v>3113</v>
      </c>
      <c r="Q116" s="462"/>
      <c r="R116" s="456" t="s">
        <v>207</v>
      </c>
    </row>
    <row r="117" spans="4:18" ht="13.5" customHeight="1">
      <c r="D117" s="20"/>
      <c r="E117" s="20"/>
      <c r="F117" s="11" t="s">
        <v>182</v>
      </c>
      <c r="G117" s="11" t="s">
        <v>466</v>
      </c>
      <c r="H117" s="20" t="s">
        <v>272</v>
      </c>
      <c r="I117" s="11" t="s">
        <v>2630</v>
      </c>
      <c r="J117" s="112"/>
      <c r="K117" s="20"/>
      <c r="L117" s="11" t="s">
        <v>417</v>
      </c>
      <c r="M117" s="476" t="s">
        <v>446</v>
      </c>
      <c r="N117" s="476" t="s">
        <v>447</v>
      </c>
      <c r="O117" s="462" t="s">
        <v>196</v>
      </c>
      <c r="P117" s="462" t="s">
        <v>3113</v>
      </c>
      <c r="Q117" s="462"/>
      <c r="R117" s="456" t="s">
        <v>207</v>
      </c>
    </row>
    <row r="118" spans="4:18" ht="13.5" customHeight="1">
      <c r="D118" s="20"/>
      <c r="E118" s="20"/>
      <c r="F118" s="11" t="s">
        <v>182</v>
      </c>
      <c r="G118" s="11" t="s">
        <v>466</v>
      </c>
      <c r="H118" s="20" t="s">
        <v>272</v>
      </c>
      <c r="I118" s="11" t="s">
        <v>2630</v>
      </c>
      <c r="J118" s="112"/>
      <c r="K118" s="20"/>
      <c r="L118" s="11" t="s">
        <v>417</v>
      </c>
      <c r="M118" s="476" t="s">
        <v>452</v>
      </c>
      <c r="N118" s="476" t="s">
        <v>453</v>
      </c>
      <c r="O118" s="462" t="s">
        <v>196</v>
      </c>
      <c r="P118" s="462" t="s">
        <v>3113</v>
      </c>
      <c r="Q118" s="462"/>
      <c r="R118" s="456" t="s">
        <v>207</v>
      </c>
    </row>
    <row r="119" spans="4:18" ht="13.5" customHeight="1">
      <c r="D119" s="20"/>
      <c r="E119" s="20"/>
      <c r="F119" s="11" t="s">
        <v>182</v>
      </c>
      <c r="G119" s="11" t="s">
        <v>466</v>
      </c>
      <c r="H119" s="20" t="s">
        <v>272</v>
      </c>
      <c r="I119" s="11" t="s">
        <v>2630</v>
      </c>
      <c r="J119" s="112"/>
      <c r="K119" s="20"/>
      <c r="L119" s="11" t="s">
        <v>417</v>
      </c>
      <c r="M119" s="476" t="s">
        <v>456</v>
      </c>
      <c r="N119" s="476" t="s">
        <v>457</v>
      </c>
      <c r="O119" s="462" t="s">
        <v>196</v>
      </c>
      <c r="P119" s="462" t="s">
        <v>3113</v>
      </c>
      <c r="Q119" s="462"/>
      <c r="R119" s="456" t="s">
        <v>207</v>
      </c>
    </row>
    <row r="120" spans="4:18" ht="13.5" customHeight="1">
      <c r="D120" s="20"/>
      <c r="E120" s="20"/>
      <c r="F120" s="11" t="s">
        <v>182</v>
      </c>
      <c r="G120" s="11" t="s">
        <v>466</v>
      </c>
      <c r="H120" s="20" t="s">
        <v>272</v>
      </c>
      <c r="I120" s="11" t="s">
        <v>2630</v>
      </c>
      <c r="J120" s="112"/>
      <c r="K120" s="20"/>
      <c r="L120" s="11" t="s">
        <v>417</v>
      </c>
      <c r="M120" s="476" t="s">
        <v>460</v>
      </c>
      <c r="N120" s="476" t="s">
        <v>461</v>
      </c>
      <c r="O120" s="462" t="s">
        <v>196</v>
      </c>
      <c r="P120" s="462" t="s">
        <v>3113</v>
      </c>
      <c r="Q120" s="462"/>
      <c r="R120" s="456" t="s">
        <v>207</v>
      </c>
    </row>
    <row r="121" spans="4:18" s="467" customFormat="1" ht="13.5" customHeight="1">
      <c r="D121" s="469"/>
      <c r="E121" s="469"/>
      <c r="F121" s="478"/>
      <c r="G121" s="476"/>
      <c r="H121" s="476"/>
      <c r="I121" s="112"/>
      <c r="J121" s="112"/>
      <c r="K121" s="476"/>
      <c r="L121" s="476"/>
      <c r="M121" s="476"/>
      <c r="N121" s="476"/>
      <c r="O121" s="706"/>
      <c r="P121" s="706"/>
      <c r="Q121" s="706"/>
      <c r="R121" s="469"/>
    </row>
    <row r="122" spans="4:18" s="33" customFormat="1" ht="14.25" customHeight="1">
      <c r="D122" s="80" t="s">
        <v>3149</v>
      </c>
      <c r="E122" s="81"/>
      <c r="F122" s="81"/>
      <c r="G122" s="81"/>
      <c r="H122" s="81"/>
      <c r="I122" s="81"/>
      <c r="J122" s="81"/>
      <c r="K122" s="81"/>
      <c r="L122" s="81"/>
      <c r="M122" s="81"/>
      <c r="N122" s="81"/>
      <c r="O122" s="81"/>
      <c r="P122" s="81"/>
      <c r="Q122" s="81"/>
      <c r="R122" s="81"/>
    </row>
    <row r="123" spans="4:18" s="467" customFormat="1" ht="13.5" customHeight="1">
      <c r="D123" s="469"/>
      <c r="E123" s="469"/>
      <c r="F123" s="478"/>
      <c r="G123" s="476"/>
      <c r="H123" s="476"/>
      <c r="I123" s="476"/>
      <c r="J123" s="476"/>
      <c r="K123" s="476"/>
      <c r="L123" s="476"/>
      <c r="M123" s="476"/>
      <c r="N123" s="476"/>
      <c r="O123" s="706"/>
      <c r="P123" s="706"/>
      <c r="Q123" s="706"/>
      <c r="R123" s="469"/>
    </row>
    <row r="124" spans="4:18" ht="13.5" customHeight="1">
      <c r="D124" s="20"/>
      <c r="E124" s="20"/>
      <c r="F124" s="11" t="s">
        <v>182</v>
      </c>
      <c r="G124" s="11" t="s">
        <v>221</v>
      </c>
      <c r="H124" s="20" t="s">
        <v>272</v>
      </c>
      <c r="I124" s="11" t="s">
        <v>221</v>
      </c>
      <c r="J124" s="476" t="s">
        <v>449</v>
      </c>
      <c r="K124" s="476"/>
      <c r="L124" s="11" t="s">
        <v>417</v>
      </c>
      <c r="M124" s="476" t="s">
        <v>418</v>
      </c>
      <c r="N124" s="476" t="s">
        <v>419</v>
      </c>
      <c r="O124" s="462" t="s">
        <v>196</v>
      </c>
      <c r="P124" s="462" t="s">
        <v>3113</v>
      </c>
      <c r="Q124" s="462"/>
      <c r="R124" s="456" t="s">
        <v>207</v>
      </c>
    </row>
    <row r="125" spans="4:18" ht="13.5" customHeight="1">
      <c r="D125" s="20"/>
      <c r="E125" s="20"/>
      <c r="F125" s="11" t="s">
        <v>182</v>
      </c>
      <c r="G125" s="11" t="s">
        <v>221</v>
      </c>
      <c r="H125" s="20" t="s">
        <v>272</v>
      </c>
      <c r="I125" s="112" t="s">
        <v>221</v>
      </c>
      <c r="J125" s="476" t="s">
        <v>449</v>
      </c>
      <c r="K125" s="476"/>
      <c r="L125" s="11" t="s">
        <v>417</v>
      </c>
      <c r="M125" s="476" t="s">
        <v>426</v>
      </c>
      <c r="N125" s="476" t="s">
        <v>427</v>
      </c>
      <c r="O125" s="462" t="s">
        <v>196</v>
      </c>
      <c r="P125" s="462" t="s">
        <v>3113</v>
      </c>
      <c r="Q125" s="462"/>
      <c r="R125" s="456" t="s">
        <v>207</v>
      </c>
    </row>
    <row r="126" spans="4:18" ht="13.5" customHeight="1">
      <c r="D126" s="20"/>
      <c r="E126" s="20"/>
      <c r="F126" s="11" t="s">
        <v>182</v>
      </c>
      <c r="G126" s="11" t="s">
        <v>221</v>
      </c>
      <c r="H126" s="20" t="s">
        <v>272</v>
      </c>
      <c r="I126" s="112" t="s">
        <v>221</v>
      </c>
      <c r="J126" s="476" t="s">
        <v>449</v>
      </c>
      <c r="K126" s="476"/>
      <c r="L126" s="11" t="s">
        <v>417</v>
      </c>
      <c r="M126" s="476" t="s">
        <v>433</v>
      </c>
      <c r="N126" s="476" t="s">
        <v>434</v>
      </c>
      <c r="O126" s="462" t="s">
        <v>196</v>
      </c>
      <c r="P126" s="462" t="s">
        <v>3113</v>
      </c>
      <c r="Q126" s="462"/>
      <c r="R126" s="456" t="s">
        <v>207</v>
      </c>
    </row>
    <row r="127" spans="4:18" ht="13.5" customHeight="1">
      <c r="D127" s="20"/>
      <c r="E127" s="20"/>
      <c r="F127" s="11" t="s">
        <v>182</v>
      </c>
      <c r="G127" s="11" t="s">
        <v>221</v>
      </c>
      <c r="H127" s="20" t="s">
        <v>272</v>
      </c>
      <c r="I127" s="112" t="s">
        <v>221</v>
      </c>
      <c r="J127" s="476" t="s">
        <v>449</v>
      </c>
      <c r="K127" s="476"/>
      <c r="L127" s="11" t="s">
        <v>417</v>
      </c>
      <c r="M127" s="476" t="s">
        <v>439</v>
      </c>
      <c r="N127" s="476" t="s">
        <v>440</v>
      </c>
      <c r="O127" s="462" t="s">
        <v>196</v>
      </c>
      <c r="P127" s="462" t="s">
        <v>3113</v>
      </c>
      <c r="Q127" s="462"/>
      <c r="R127" s="456" t="s">
        <v>207</v>
      </c>
    </row>
    <row r="128" spans="4:18" ht="13.5" customHeight="1">
      <c r="D128" s="20"/>
      <c r="E128" s="20"/>
      <c r="F128" s="11" t="s">
        <v>182</v>
      </c>
      <c r="G128" s="11" t="s">
        <v>221</v>
      </c>
      <c r="H128" s="20" t="s">
        <v>272</v>
      </c>
      <c r="I128" s="112" t="s">
        <v>221</v>
      </c>
      <c r="J128" s="476" t="s">
        <v>449</v>
      </c>
      <c r="K128" s="476"/>
      <c r="L128" s="11" t="s">
        <v>417</v>
      </c>
      <c r="M128" s="476" t="s">
        <v>446</v>
      </c>
      <c r="N128" s="476" t="s">
        <v>447</v>
      </c>
      <c r="O128" s="462" t="s">
        <v>196</v>
      </c>
      <c r="P128" s="462" t="s">
        <v>3113</v>
      </c>
      <c r="Q128" s="462"/>
      <c r="R128" s="456" t="s">
        <v>207</v>
      </c>
    </row>
    <row r="129" spans="3:18" ht="13.5" customHeight="1">
      <c r="D129" s="20"/>
      <c r="E129" s="20"/>
      <c r="F129" s="11" t="s">
        <v>182</v>
      </c>
      <c r="G129" s="11" t="s">
        <v>221</v>
      </c>
      <c r="H129" s="20" t="s">
        <v>272</v>
      </c>
      <c r="I129" s="112" t="s">
        <v>221</v>
      </c>
      <c r="J129" s="476" t="s">
        <v>449</v>
      </c>
      <c r="K129" s="476"/>
      <c r="L129" s="11" t="s">
        <v>417</v>
      </c>
      <c r="M129" s="476" t="s">
        <v>452</v>
      </c>
      <c r="N129" s="476" t="s">
        <v>453</v>
      </c>
      <c r="O129" s="462" t="s">
        <v>196</v>
      </c>
      <c r="P129" s="462" t="s">
        <v>3113</v>
      </c>
      <c r="Q129" s="462"/>
      <c r="R129" s="456" t="s">
        <v>207</v>
      </c>
    </row>
    <row r="130" spans="3:18" ht="13.5" customHeight="1">
      <c r="D130" s="20"/>
      <c r="E130" s="20"/>
      <c r="F130" s="11" t="s">
        <v>182</v>
      </c>
      <c r="G130" s="11" t="s">
        <v>221</v>
      </c>
      <c r="H130" s="20" t="s">
        <v>272</v>
      </c>
      <c r="I130" s="112" t="s">
        <v>221</v>
      </c>
      <c r="J130" s="476" t="s">
        <v>449</v>
      </c>
      <c r="K130" s="476"/>
      <c r="L130" s="11" t="s">
        <v>417</v>
      </c>
      <c r="M130" s="476" t="s">
        <v>456</v>
      </c>
      <c r="N130" s="476" t="s">
        <v>457</v>
      </c>
      <c r="O130" s="462" t="s">
        <v>196</v>
      </c>
      <c r="P130" s="462" t="s">
        <v>3113</v>
      </c>
      <c r="Q130" s="462"/>
      <c r="R130" s="456" t="s">
        <v>207</v>
      </c>
    </row>
    <row r="131" spans="3:18" ht="13.5" customHeight="1">
      <c r="D131" s="20"/>
      <c r="E131" s="20"/>
      <c r="F131" s="11" t="s">
        <v>182</v>
      </c>
      <c r="G131" s="11" t="s">
        <v>221</v>
      </c>
      <c r="H131" s="20" t="s">
        <v>272</v>
      </c>
      <c r="I131" s="112" t="s">
        <v>221</v>
      </c>
      <c r="J131" s="476" t="s">
        <v>449</v>
      </c>
      <c r="K131" s="476"/>
      <c r="L131" s="11" t="s">
        <v>417</v>
      </c>
      <c r="M131" s="476" t="s">
        <v>460</v>
      </c>
      <c r="N131" s="476" t="s">
        <v>461</v>
      </c>
      <c r="O131" s="462" t="s">
        <v>196</v>
      </c>
      <c r="P131" s="462" t="s">
        <v>3113</v>
      </c>
      <c r="Q131" s="462"/>
      <c r="R131" s="456" t="s">
        <v>207</v>
      </c>
    </row>
    <row r="132" spans="3:18" ht="13.5" customHeight="1">
      <c r="D132" s="20"/>
      <c r="E132" s="20"/>
      <c r="H132" s="20"/>
      <c r="I132" s="112"/>
      <c r="J132" s="476"/>
      <c r="K132" s="476"/>
      <c r="M132" s="476"/>
      <c r="N132" s="476"/>
      <c r="O132" s="462"/>
      <c r="P132" s="462"/>
      <c r="Q132" s="462"/>
      <c r="R132" s="456"/>
    </row>
    <row r="133" spans="3:18" s="33" customFormat="1">
      <c r="C133" s="34" t="s">
        <v>3114</v>
      </c>
      <c r="D133" s="34"/>
    </row>
    <row r="135" spans="3:18" s="33" customFormat="1" ht="14.25" customHeight="1">
      <c r="C135" s="12"/>
      <c r="D135" s="80" t="s">
        <v>3562</v>
      </c>
      <c r="E135" s="81"/>
      <c r="F135" s="81"/>
      <c r="G135" s="81"/>
      <c r="H135" s="81"/>
      <c r="I135" s="81"/>
      <c r="J135" s="81"/>
      <c r="K135" s="81"/>
      <c r="L135" s="81"/>
      <c r="M135" s="81"/>
      <c r="N135" s="81"/>
      <c r="O135" s="81"/>
      <c r="P135" s="81"/>
      <c r="Q135" s="81"/>
      <c r="R135" s="81"/>
    </row>
    <row r="137" spans="3:18">
      <c r="D137" s="20"/>
      <c r="E137" s="20"/>
      <c r="F137" s="11" t="s">
        <v>182</v>
      </c>
      <c r="G137" s="11" t="s">
        <v>212</v>
      </c>
      <c r="H137" s="20" t="s">
        <v>421</v>
      </c>
      <c r="I137" s="11" t="s">
        <v>3115</v>
      </c>
      <c r="J137" s="26"/>
      <c r="K137" s="98"/>
      <c r="L137" s="112" t="s">
        <v>245</v>
      </c>
      <c r="M137" s="20" t="s">
        <v>460</v>
      </c>
      <c r="N137" s="26" t="s">
        <v>3146</v>
      </c>
      <c r="O137" s="21" t="s">
        <v>196</v>
      </c>
      <c r="P137" s="21" t="s">
        <v>3114</v>
      </c>
      <c r="Q137" s="21"/>
      <c r="R137" s="7" t="s">
        <v>207</v>
      </c>
    </row>
    <row r="138" spans="3:18">
      <c r="D138" s="20"/>
      <c r="E138" s="20"/>
      <c r="F138" s="11" t="s">
        <v>182</v>
      </c>
      <c r="G138" s="11" t="s">
        <v>212</v>
      </c>
      <c r="H138" s="20" t="s">
        <v>421</v>
      </c>
      <c r="I138" s="11" t="s">
        <v>3115</v>
      </c>
      <c r="J138" s="26"/>
      <c r="K138" s="98"/>
      <c r="L138" s="112" t="s">
        <v>245</v>
      </c>
      <c r="M138" s="20" t="s">
        <v>1605</v>
      </c>
      <c r="N138" s="26" t="s">
        <v>485</v>
      </c>
      <c r="O138" s="21" t="s">
        <v>196</v>
      </c>
      <c r="P138" s="21" t="s">
        <v>3114</v>
      </c>
      <c r="Q138" s="21"/>
      <c r="R138" s="7" t="s">
        <v>207</v>
      </c>
    </row>
    <row r="139" spans="3:18">
      <c r="D139" s="20"/>
      <c r="E139" s="20"/>
      <c r="H139" s="20"/>
      <c r="J139" s="26"/>
      <c r="K139" s="98"/>
      <c r="L139" s="112"/>
      <c r="M139" s="20"/>
      <c r="N139" s="26"/>
      <c r="O139" s="21"/>
      <c r="P139" s="21"/>
      <c r="Q139" s="21"/>
      <c r="R139" s="7"/>
    </row>
    <row r="140" spans="3:18" s="33" customFormat="1" ht="14.25" customHeight="1">
      <c r="C140" s="467"/>
      <c r="D140" s="80" t="s">
        <v>466</v>
      </c>
      <c r="E140" s="81"/>
      <c r="F140" s="81"/>
      <c r="G140" s="81"/>
      <c r="H140" s="81"/>
      <c r="I140" s="81"/>
      <c r="J140" s="81"/>
      <c r="K140" s="81"/>
      <c r="L140" s="81"/>
      <c r="M140" s="81"/>
      <c r="N140" s="81"/>
      <c r="O140" s="81"/>
      <c r="P140" s="81"/>
      <c r="Q140" s="81"/>
      <c r="R140" s="81"/>
    </row>
    <row r="141" spans="3:18" s="467" customFormat="1">
      <c r="F141" s="477"/>
      <c r="G141" s="476"/>
      <c r="H141" s="476"/>
      <c r="I141" s="476"/>
      <c r="J141" s="476"/>
      <c r="K141" s="476"/>
      <c r="L141" s="476"/>
      <c r="M141" s="476"/>
      <c r="N141" s="476"/>
      <c r="O141" s="708"/>
      <c r="P141" s="708"/>
      <c r="Q141" s="708"/>
      <c r="R141" s="469"/>
    </row>
    <row r="142" spans="3:18" ht="14.9" customHeight="1">
      <c r="D142" s="20"/>
      <c r="E142" s="20"/>
      <c r="F142" s="11" t="s">
        <v>182</v>
      </c>
      <c r="G142" s="11" t="s">
        <v>466</v>
      </c>
      <c r="H142" s="20" t="s">
        <v>421</v>
      </c>
      <c r="I142" s="11" t="s">
        <v>2630</v>
      </c>
      <c r="J142" s="476"/>
      <c r="K142" s="20"/>
      <c r="L142" s="11" t="s">
        <v>245</v>
      </c>
      <c r="M142" s="20" t="s">
        <v>418</v>
      </c>
      <c r="N142" s="707" t="s">
        <v>477</v>
      </c>
      <c r="O142" s="462" t="s">
        <v>196</v>
      </c>
      <c r="P142" s="462" t="s">
        <v>3114</v>
      </c>
      <c r="Q142" s="462"/>
      <c r="R142" s="456" t="s">
        <v>207</v>
      </c>
    </row>
    <row r="143" spans="3:18" ht="13.5" customHeight="1">
      <c r="D143" s="20"/>
      <c r="E143" s="20"/>
      <c r="F143" s="11" t="s">
        <v>182</v>
      </c>
      <c r="G143" s="11" t="s">
        <v>466</v>
      </c>
      <c r="H143" s="20" t="s">
        <v>421</v>
      </c>
      <c r="I143" s="11" t="s">
        <v>2630</v>
      </c>
      <c r="J143" s="112"/>
      <c r="K143" s="20"/>
      <c r="L143" s="11" t="s">
        <v>245</v>
      </c>
      <c r="M143" s="707" t="s">
        <v>426</v>
      </c>
      <c r="N143" s="707" t="s">
        <v>3118</v>
      </c>
      <c r="O143" s="462" t="s">
        <v>196</v>
      </c>
      <c r="P143" s="462" t="s">
        <v>3114</v>
      </c>
      <c r="Q143" s="462"/>
      <c r="R143" s="456" t="s">
        <v>207</v>
      </c>
    </row>
    <row r="144" spans="3:18" ht="13.5" customHeight="1">
      <c r="D144" s="20"/>
      <c r="E144" s="20"/>
      <c r="F144" s="11" t="s">
        <v>182</v>
      </c>
      <c r="G144" s="11" t="s">
        <v>466</v>
      </c>
      <c r="H144" s="20" t="s">
        <v>421</v>
      </c>
      <c r="I144" s="11" t="s">
        <v>2630</v>
      </c>
      <c r="J144" s="112"/>
      <c r="K144" s="20"/>
      <c r="L144" s="11" t="s">
        <v>245</v>
      </c>
      <c r="M144" s="707" t="s">
        <v>433</v>
      </c>
      <c r="N144" s="707" t="s">
        <v>3119</v>
      </c>
      <c r="O144" s="462" t="s">
        <v>196</v>
      </c>
      <c r="P144" s="462" t="s">
        <v>3114</v>
      </c>
      <c r="Q144" s="462"/>
      <c r="R144" s="456" t="s">
        <v>207</v>
      </c>
    </row>
    <row r="145" spans="4:18" ht="13.5" customHeight="1">
      <c r="D145" s="20"/>
      <c r="E145" s="20"/>
      <c r="F145" s="11" t="s">
        <v>182</v>
      </c>
      <c r="G145" s="11" t="s">
        <v>466</v>
      </c>
      <c r="H145" s="20" t="s">
        <v>421</v>
      </c>
      <c r="I145" s="11" t="s">
        <v>2630</v>
      </c>
      <c r="J145" s="112"/>
      <c r="K145" s="20"/>
      <c r="L145" s="11" t="s">
        <v>245</v>
      </c>
      <c r="M145" s="707" t="s">
        <v>439</v>
      </c>
      <c r="N145" s="707" t="s">
        <v>480</v>
      </c>
      <c r="O145" s="462" t="s">
        <v>196</v>
      </c>
      <c r="P145" s="462" t="s">
        <v>3114</v>
      </c>
      <c r="Q145" s="462"/>
      <c r="R145" s="456" t="s">
        <v>207</v>
      </c>
    </row>
    <row r="146" spans="4:18" ht="13.5" customHeight="1">
      <c r="D146" s="20"/>
      <c r="E146" s="20"/>
      <c r="F146" s="11" t="s">
        <v>182</v>
      </c>
      <c r="G146" s="11" t="s">
        <v>466</v>
      </c>
      <c r="H146" s="20" t="s">
        <v>421</v>
      </c>
      <c r="I146" s="11" t="s">
        <v>2630</v>
      </c>
      <c r="J146" s="112"/>
      <c r="K146" s="20"/>
      <c r="L146" s="11" t="s">
        <v>245</v>
      </c>
      <c r="M146" s="707" t="s">
        <v>446</v>
      </c>
      <c r="N146" s="707" t="s">
        <v>481</v>
      </c>
      <c r="O146" s="462" t="s">
        <v>196</v>
      </c>
      <c r="P146" s="462" t="s">
        <v>3114</v>
      </c>
      <c r="Q146" s="462"/>
      <c r="R146" s="456" t="s">
        <v>207</v>
      </c>
    </row>
    <row r="147" spans="4:18" ht="13.5" customHeight="1">
      <c r="D147" s="20"/>
      <c r="E147" s="20"/>
      <c r="F147" s="11" t="s">
        <v>182</v>
      </c>
      <c r="G147" s="11" t="s">
        <v>466</v>
      </c>
      <c r="H147" s="20" t="s">
        <v>421</v>
      </c>
      <c r="I147" s="11" t="s">
        <v>2630</v>
      </c>
      <c r="J147" s="112"/>
      <c r="K147" s="20"/>
      <c r="L147" s="11" t="s">
        <v>245</v>
      </c>
      <c r="M147" s="707" t="s">
        <v>452</v>
      </c>
      <c r="N147" s="707" t="s">
        <v>3136</v>
      </c>
      <c r="O147" s="462" t="s">
        <v>196</v>
      </c>
      <c r="P147" s="462" t="s">
        <v>3114</v>
      </c>
      <c r="Q147" s="462"/>
      <c r="R147" s="456" t="s">
        <v>207</v>
      </c>
    </row>
    <row r="148" spans="4:18" ht="13.5" customHeight="1">
      <c r="D148" s="20"/>
      <c r="E148" s="20"/>
      <c r="F148" s="11" t="s">
        <v>182</v>
      </c>
      <c r="G148" s="11" t="s">
        <v>466</v>
      </c>
      <c r="H148" s="20" t="s">
        <v>421</v>
      </c>
      <c r="I148" s="11" t="s">
        <v>2630</v>
      </c>
      <c r="J148" s="112"/>
      <c r="K148" s="20"/>
      <c r="L148" s="11" t="s">
        <v>245</v>
      </c>
      <c r="M148" s="707" t="s">
        <v>456</v>
      </c>
      <c r="N148" s="707" t="s">
        <v>3137</v>
      </c>
      <c r="O148" s="462" t="s">
        <v>196</v>
      </c>
      <c r="P148" s="462" t="s">
        <v>3114</v>
      </c>
      <c r="Q148" s="462"/>
      <c r="R148" s="456" t="s">
        <v>207</v>
      </c>
    </row>
    <row r="149" spans="4:18" ht="13.5" customHeight="1">
      <c r="D149" s="20"/>
      <c r="E149" s="20"/>
      <c r="F149" s="11" t="s">
        <v>182</v>
      </c>
      <c r="G149" s="11" t="s">
        <v>466</v>
      </c>
      <c r="H149" s="20" t="s">
        <v>421</v>
      </c>
      <c r="I149" s="11" t="s">
        <v>2630</v>
      </c>
      <c r="J149" s="112"/>
      <c r="K149" s="20"/>
      <c r="L149" s="11" t="s">
        <v>245</v>
      </c>
      <c r="M149" s="707" t="s">
        <v>460</v>
      </c>
      <c r="N149" s="707" t="s">
        <v>3146</v>
      </c>
      <c r="O149" s="462" t="s">
        <v>196</v>
      </c>
      <c r="P149" s="462" t="s">
        <v>3114</v>
      </c>
      <c r="Q149" s="462"/>
      <c r="R149" s="456" t="s">
        <v>207</v>
      </c>
    </row>
    <row r="150" spans="4:18" ht="13.5" customHeight="1">
      <c r="D150" s="20"/>
      <c r="E150" s="20"/>
      <c r="F150" s="11" t="s">
        <v>182</v>
      </c>
      <c r="G150" s="11" t="s">
        <v>466</v>
      </c>
      <c r="H150" s="20" t="s">
        <v>421</v>
      </c>
      <c r="I150" s="11" t="s">
        <v>2630</v>
      </c>
      <c r="J150" s="112"/>
      <c r="K150" s="20"/>
      <c r="L150" s="11" t="s">
        <v>245</v>
      </c>
      <c r="M150" s="707" t="s">
        <v>1605</v>
      </c>
      <c r="N150" s="707" t="s">
        <v>485</v>
      </c>
      <c r="O150" s="462" t="s">
        <v>196</v>
      </c>
      <c r="P150" s="462" t="s">
        <v>3114</v>
      </c>
      <c r="Q150" s="462"/>
      <c r="R150" s="456" t="s">
        <v>207</v>
      </c>
    </row>
    <row r="151" spans="4:18" s="467" customFormat="1" ht="13.5" customHeight="1">
      <c r="D151" s="469"/>
      <c r="E151" s="469"/>
      <c r="F151" s="478"/>
      <c r="G151" s="476"/>
      <c r="H151" s="476"/>
      <c r="I151" s="112"/>
      <c r="J151" s="112"/>
      <c r="K151" s="476"/>
      <c r="L151" s="476"/>
      <c r="M151" s="476"/>
      <c r="N151" s="476"/>
      <c r="O151" s="706"/>
      <c r="P151" s="706"/>
      <c r="Q151" s="706"/>
      <c r="R151" s="469"/>
    </row>
    <row r="152" spans="4:18" s="33" customFormat="1" ht="14.25" customHeight="1">
      <c r="D152" s="80" t="s">
        <v>3149</v>
      </c>
      <c r="E152" s="81"/>
      <c r="F152" s="81"/>
      <c r="G152" s="81"/>
      <c r="H152" s="81"/>
      <c r="I152" s="81"/>
      <c r="J152" s="81"/>
      <c r="K152" s="81"/>
      <c r="L152" s="81"/>
      <c r="M152" s="81"/>
      <c r="N152" s="81"/>
      <c r="O152" s="81"/>
      <c r="P152" s="81"/>
      <c r="Q152" s="81"/>
      <c r="R152" s="81"/>
    </row>
    <row r="153" spans="4:18" s="467" customFormat="1" ht="13.5" customHeight="1">
      <c r="D153" s="469"/>
      <c r="E153" s="469"/>
      <c r="F153" s="478"/>
      <c r="G153" s="476"/>
      <c r="H153" s="476"/>
      <c r="I153" s="476"/>
      <c r="J153" s="112"/>
      <c r="K153" s="476"/>
      <c r="L153" s="112"/>
      <c r="M153" s="476"/>
      <c r="N153" s="476"/>
      <c r="O153" s="706"/>
      <c r="P153" s="706"/>
      <c r="Q153" s="706"/>
      <c r="R153" s="469"/>
    </row>
    <row r="154" spans="4:18" ht="13.5" customHeight="1">
      <c r="D154" s="20"/>
      <c r="E154" s="20"/>
      <c r="F154" s="11" t="s">
        <v>182</v>
      </c>
      <c r="G154" s="11" t="s">
        <v>221</v>
      </c>
      <c r="H154" s="20" t="s">
        <v>421</v>
      </c>
      <c r="I154" s="11" t="s">
        <v>221</v>
      </c>
      <c r="J154" s="112" t="s">
        <v>449</v>
      </c>
      <c r="K154" s="476"/>
      <c r="L154" s="11" t="s">
        <v>245</v>
      </c>
      <c r="M154" s="20" t="s">
        <v>418</v>
      </c>
      <c r="N154" s="707" t="s">
        <v>477</v>
      </c>
      <c r="O154" s="462" t="s">
        <v>196</v>
      </c>
      <c r="P154" s="462" t="s">
        <v>3114</v>
      </c>
      <c r="Q154" s="462"/>
      <c r="R154" s="456" t="s">
        <v>207</v>
      </c>
    </row>
    <row r="155" spans="4:18" ht="13.5" customHeight="1">
      <c r="D155" s="20"/>
      <c r="E155" s="20"/>
      <c r="F155" s="11" t="s">
        <v>182</v>
      </c>
      <c r="G155" s="11" t="s">
        <v>221</v>
      </c>
      <c r="H155" s="20" t="s">
        <v>421</v>
      </c>
      <c r="I155" s="11" t="s">
        <v>221</v>
      </c>
      <c r="J155" s="112" t="s">
        <v>449</v>
      </c>
      <c r="K155" s="476"/>
      <c r="L155" s="11" t="s">
        <v>245</v>
      </c>
      <c r="M155" s="707" t="s">
        <v>426</v>
      </c>
      <c r="N155" s="707" t="s">
        <v>3118</v>
      </c>
      <c r="O155" s="462" t="s">
        <v>196</v>
      </c>
      <c r="P155" s="462" t="s">
        <v>3114</v>
      </c>
      <c r="Q155" s="462"/>
      <c r="R155" s="456" t="s">
        <v>207</v>
      </c>
    </row>
    <row r="156" spans="4:18" ht="13.5" customHeight="1">
      <c r="D156" s="20"/>
      <c r="E156" s="20"/>
      <c r="F156" s="11" t="s">
        <v>182</v>
      </c>
      <c r="G156" s="11" t="s">
        <v>221</v>
      </c>
      <c r="H156" s="20" t="s">
        <v>421</v>
      </c>
      <c r="I156" s="11" t="s">
        <v>221</v>
      </c>
      <c r="J156" s="112" t="s">
        <v>449</v>
      </c>
      <c r="K156" s="476"/>
      <c r="L156" s="11" t="s">
        <v>245</v>
      </c>
      <c r="M156" s="707" t="s">
        <v>433</v>
      </c>
      <c r="N156" s="707" t="s">
        <v>3119</v>
      </c>
      <c r="O156" s="462" t="s">
        <v>196</v>
      </c>
      <c r="P156" s="462" t="s">
        <v>3114</v>
      </c>
      <c r="Q156" s="462"/>
      <c r="R156" s="456" t="s">
        <v>207</v>
      </c>
    </row>
    <row r="157" spans="4:18" ht="13.5" customHeight="1">
      <c r="D157" s="20"/>
      <c r="E157" s="20"/>
      <c r="F157" s="11" t="s">
        <v>182</v>
      </c>
      <c r="G157" s="11" t="s">
        <v>221</v>
      </c>
      <c r="H157" s="20" t="s">
        <v>421</v>
      </c>
      <c r="I157" s="11" t="s">
        <v>221</v>
      </c>
      <c r="J157" s="112" t="s">
        <v>449</v>
      </c>
      <c r="K157" s="476"/>
      <c r="L157" s="11" t="s">
        <v>245</v>
      </c>
      <c r="M157" s="707" t="s">
        <v>439</v>
      </c>
      <c r="N157" s="707" t="s">
        <v>480</v>
      </c>
      <c r="O157" s="462" t="s">
        <v>196</v>
      </c>
      <c r="P157" s="462" t="s">
        <v>3114</v>
      </c>
      <c r="Q157" s="462"/>
      <c r="R157" s="456" t="s">
        <v>207</v>
      </c>
    </row>
    <row r="158" spans="4:18" ht="13.5" customHeight="1">
      <c r="D158" s="20"/>
      <c r="E158" s="20"/>
      <c r="F158" s="11" t="s">
        <v>182</v>
      </c>
      <c r="G158" s="11" t="s">
        <v>221</v>
      </c>
      <c r="H158" s="20" t="s">
        <v>421</v>
      </c>
      <c r="I158" s="11" t="s">
        <v>221</v>
      </c>
      <c r="J158" s="112" t="s">
        <v>449</v>
      </c>
      <c r="K158" s="476"/>
      <c r="L158" s="11" t="s">
        <v>245</v>
      </c>
      <c r="M158" s="707" t="s">
        <v>446</v>
      </c>
      <c r="N158" s="707" t="s">
        <v>481</v>
      </c>
      <c r="O158" s="462" t="s">
        <v>196</v>
      </c>
      <c r="P158" s="462" t="s">
        <v>3114</v>
      </c>
      <c r="Q158" s="462"/>
      <c r="R158" s="456" t="s">
        <v>207</v>
      </c>
    </row>
    <row r="159" spans="4:18" ht="13.5" customHeight="1">
      <c r="D159" s="20"/>
      <c r="E159" s="20"/>
      <c r="F159" s="11" t="s">
        <v>182</v>
      </c>
      <c r="G159" s="11" t="s">
        <v>221</v>
      </c>
      <c r="H159" s="20" t="s">
        <v>421</v>
      </c>
      <c r="I159" s="11" t="s">
        <v>221</v>
      </c>
      <c r="J159" s="112" t="s">
        <v>449</v>
      </c>
      <c r="K159" s="476"/>
      <c r="L159" s="11" t="s">
        <v>245</v>
      </c>
      <c r="M159" s="707" t="s">
        <v>452</v>
      </c>
      <c r="N159" s="707" t="s">
        <v>3136</v>
      </c>
      <c r="O159" s="462" t="s">
        <v>196</v>
      </c>
      <c r="P159" s="462" t="s">
        <v>3114</v>
      </c>
      <c r="Q159" s="462"/>
      <c r="R159" s="456" t="s">
        <v>207</v>
      </c>
    </row>
    <row r="160" spans="4:18" ht="13.5" customHeight="1">
      <c r="D160" s="20"/>
      <c r="E160" s="20"/>
      <c r="F160" s="11" t="s">
        <v>182</v>
      </c>
      <c r="G160" s="11" t="s">
        <v>221</v>
      </c>
      <c r="H160" s="20" t="s">
        <v>421</v>
      </c>
      <c r="I160" s="11" t="s">
        <v>221</v>
      </c>
      <c r="J160" s="112" t="s">
        <v>449</v>
      </c>
      <c r="K160" s="476"/>
      <c r="L160" s="11" t="s">
        <v>245</v>
      </c>
      <c r="M160" s="707" t="s">
        <v>456</v>
      </c>
      <c r="N160" s="707" t="s">
        <v>3137</v>
      </c>
      <c r="O160" s="462" t="s">
        <v>196</v>
      </c>
      <c r="P160" s="462" t="s">
        <v>3114</v>
      </c>
      <c r="Q160" s="462"/>
      <c r="R160" s="456" t="s">
        <v>207</v>
      </c>
    </row>
    <row r="161" spans="2:18" ht="13.5" customHeight="1">
      <c r="D161" s="20"/>
      <c r="E161" s="20"/>
      <c r="F161" s="11" t="s">
        <v>182</v>
      </c>
      <c r="G161" s="11" t="s">
        <v>221</v>
      </c>
      <c r="H161" s="20" t="s">
        <v>421</v>
      </c>
      <c r="I161" s="11" t="s">
        <v>221</v>
      </c>
      <c r="J161" s="112" t="s">
        <v>449</v>
      </c>
      <c r="K161" s="476"/>
      <c r="L161" s="11" t="s">
        <v>245</v>
      </c>
      <c r="M161" s="707" t="s">
        <v>460</v>
      </c>
      <c r="N161" s="707" t="s">
        <v>3146</v>
      </c>
      <c r="O161" s="462" t="s">
        <v>196</v>
      </c>
      <c r="P161" s="462" t="s">
        <v>3114</v>
      </c>
      <c r="Q161" s="462"/>
      <c r="R161" s="456" t="s">
        <v>207</v>
      </c>
    </row>
    <row r="162" spans="2:18" ht="13.5" customHeight="1">
      <c r="D162" s="20"/>
      <c r="E162" s="20"/>
      <c r="F162" s="11" t="s">
        <v>182</v>
      </c>
      <c r="G162" s="11" t="s">
        <v>221</v>
      </c>
      <c r="H162" s="20" t="s">
        <v>421</v>
      </c>
      <c r="I162" s="11" t="s">
        <v>221</v>
      </c>
      <c r="J162" s="112" t="s">
        <v>449</v>
      </c>
      <c r="K162" s="476"/>
      <c r="L162" s="11" t="s">
        <v>245</v>
      </c>
      <c r="M162" s="707" t="s">
        <v>1605</v>
      </c>
      <c r="N162" s="707" t="s">
        <v>485</v>
      </c>
      <c r="O162" s="462" t="s">
        <v>196</v>
      </c>
      <c r="P162" s="462" t="s">
        <v>3114</v>
      </c>
      <c r="Q162" s="462"/>
      <c r="R162" s="456" t="s">
        <v>207</v>
      </c>
    </row>
    <row r="163" spans="2:18">
      <c r="D163" s="20"/>
      <c r="E163" s="20"/>
      <c r="H163" s="20"/>
      <c r="J163" s="707"/>
      <c r="K163" s="476"/>
      <c r="L163" s="112"/>
      <c r="M163" s="20"/>
      <c r="N163" s="707"/>
      <c r="O163" s="462"/>
      <c r="P163" s="462"/>
      <c r="Q163" s="462"/>
      <c r="R163" s="456"/>
    </row>
    <row r="164" spans="2:18" s="33" customFormat="1">
      <c r="B164" s="12"/>
      <c r="C164" s="34" t="s">
        <v>3001</v>
      </c>
      <c r="D164" s="34"/>
    </row>
    <row r="165" spans="2:18" s="12" customFormat="1">
      <c r="G165" s="7"/>
      <c r="H165" s="7"/>
      <c r="I165" s="7"/>
      <c r="J165" s="7"/>
      <c r="K165" s="7"/>
      <c r="L165" s="7"/>
      <c r="M165" s="7"/>
      <c r="N165" s="7"/>
      <c r="O165" s="22"/>
      <c r="P165" s="22"/>
      <c r="Q165" s="22"/>
      <c r="R165" s="15"/>
    </row>
    <row r="166" spans="2:18">
      <c r="D166" s="20" t="s">
        <v>177</v>
      </c>
      <c r="E166" s="20" t="s">
        <v>210</v>
      </c>
      <c r="F166" s="11" t="s">
        <v>1392</v>
      </c>
      <c r="G166" s="11" t="s">
        <v>1607</v>
      </c>
      <c r="H166" s="20" t="s">
        <v>1392</v>
      </c>
      <c r="I166" s="11" t="s">
        <v>1607</v>
      </c>
      <c r="J166" s="7" t="s">
        <v>3002</v>
      </c>
      <c r="K166" s="7" t="s">
        <v>1650</v>
      </c>
      <c r="L166" s="7"/>
      <c r="M166" s="7"/>
      <c r="N166" s="7"/>
      <c r="O166" s="21" t="s">
        <v>196</v>
      </c>
      <c r="P166" s="21" t="s">
        <v>3566</v>
      </c>
      <c r="Q166" s="21"/>
      <c r="R166" s="7" t="s">
        <v>2506</v>
      </c>
    </row>
    <row r="167" spans="2:18">
      <c r="D167" s="20" t="s">
        <v>177</v>
      </c>
      <c r="E167" s="20" t="s">
        <v>210</v>
      </c>
      <c r="F167" s="11" t="s">
        <v>1392</v>
      </c>
      <c r="G167" s="11" t="s">
        <v>1607</v>
      </c>
      <c r="H167" s="20" t="s">
        <v>1392</v>
      </c>
      <c r="I167" s="11" t="s">
        <v>1607</v>
      </c>
      <c r="J167" s="7" t="s">
        <v>3003</v>
      </c>
      <c r="K167" s="7" t="s">
        <v>1650</v>
      </c>
      <c r="L167" s="7"/>
      <c r="M167" s="7"/>
      <c r="N167" s="7"/>
      <c r="O167" s="21" t="s">
        <v>196</v>
      </c>
      <c r="P167" s="21" t="s">
        <v>3566</v>
      </c>
      <c r="Q167" s="21"/>
      <c r="R167" s="7" t="s">
        <v>2506</v>
      </c>
    </row>
    <row r="168" spans="2:18">
      <c r="D168" s="20" t="s">
        <v>177</v>
      </c>
      <c r="E168" s="20" t="s">
        <v>210</v>
      </c>
      <c r="F168" s="11" t="s">
        <v>1392</v>
      </c>
      <c r="G168" s="11" t="s">
        <v>1607</v>
      </c>
      <c r="H168" s="20" t="s">
        <v>1392</v>
      </c>
      <c r="I168" s="11" t="s">
        <v>1607</v>
      </c>
      <c r="J168" s="7" t="s">
        <v>3002</v>
      </c>
      <c r="K168" s="7" t="s">
        <v>1651</v>
      </c>
      <c r="L168" s="7"/>
      <c r="M168" s="7"/>
      <c r="N168" s="7"/>
      <c r="O168" s="21" t="s">
        <v>196</v>
      </c>
      <c r="P168" s="21" t="s">
        <v>3566</v>
      </c>
      <c r="Q168" s="21"/>
      <c r="R168" s="7" t="s">
        <v>2506</v>
      </c>
    </row>
    <row r="169" spans="2:18">
      <c r="D169" s="20" t="s">
        <v>177</v>
      </c>
      <c r="E169" s="20" t="s">
        <v>210</v>
      </c>
      <c r="F169" s="11" t="s">
        <v>1392</v>
      </c>
      <c r="G169" s="11" t="s">
        <v>1607</v>
      </c>
      <c r="H169" s="20" t="s">
        <v>1392</v>
      </c>
      <c r="I169" s="11" t="s">
        <v>1607</v>
      </c>
      <c r="J169" s="7" t="s">
        <v>3003</v>
      </c>
      <c r="K169" s="7" t="s">
        <v>1651</v>
      </c>
      <c r="L169" s="7"/>
      <c r="M169" s="7"/>
      <c r="N169" s="7"/>
      <c r="O169" s="21" t="s">
        <v>196</v>
      </c>
      <c r="P169" s="21" t="s">
        <v>3566</v>
      </c>
      <c r="Q169" s="21"/>
      <c r="R169" s="7" t="s">
        <v>2506</v>
      </c>
    </row>
    <row r="170" spans="2:18">
      <c r="D170" s="15" t="s">
        <v>177</v>
      </c>
      <c r="E170" s="15" t="s">
        <v>210</v>
      </c>
      <c r="F170" s="11" t="s">
        <v>1392</v>
      </c>
      <c r="G170" s="11" t="s">
        <v>1607</v>
      </c>
      <c r="H170" s="15" t="s">
        <v>1392</v>
      </c>
      <c r="I170" s="11" t="s">
        <v>1607</v>
      </c>
      <c r="J170" s="7" t="s">
        <v>3002</v>
      </c>
      <c r="K170" s="7" t="s">
        <v>1652</v>
      </c>
      <c r="L170" s="7"/>
      <c r="M170" s="7"/>
      <c r="N170" s="7"/>
      <c r="O170" s="21" t="s">
        <v>196</v>
      </c>
      <c r="P170" s="21" t="s">
        <v>3566</v>
      </c>
      <c r="Q170" s="13"/>
      <c r="R170" s="7" t="s">
        <v>2506</v>
      </c>
    </row>
    <row r="171" spans="2:18">
      <c r="D171" s="15" t="s">
        <v>177</v>
      </c>
      <c r="E171" s="15" t="s">
        <v>210</v>
      </c>
      <c r="F171" s="11" t="s">
        <v>1392</v>
      </c>
      <c r="G171" s="11" t="s">
        <v>1607</v>
      </c>
      <c r="H171" s="15" t="s">
        <v>1392</v>
      </c>
      <c r="I171" s="11" t="s">
        <v>1607</v>
      </c>
      <c r="J171" s="7" t="s">
        <v>3003</v>
      </c>
      <c r="K171" s="7" t="s">
        <v>1652</v>
      </c>
      <c r="L171" s="7"/>
      <c r="M171" s="7"/>
      <c r="N171" s="7"/>
      <c r="O171" s="21" t="s">
        <v>196</v>
      </c>
      <c r="P171" s="21" t="s">
        <v>3566</v>
      </c>
      <c r="Q171" s="23"/>
      <c r="R171" s="7" t="s">
        <v>2506</v>
      </c>
    </row>
    <row r="172" spans="2:18">
      <c r="D172" s="15" t="s">
        <v>177</v>
      </c>
      <c r="E172" s="15" t="s">
        <v>210</v>
      </c>
      <c r="F172" s="11" t="s">
        <v>1392</v>
      </c>
      <c r="G172" s="11" t="s">
        <v>1607</v>
      </c>
      <c r="H172" s="15" t="s">
        <v>1392</v>
      </c>
      <c r="I172" s="11" t="s">
        <v>1607</v>
      </c>
      <c r="J172" s="7" t="s">
        <v>3002</v>
      </c>
      <c r="K172" s="7" t="s">
        <v>1653</v>
      </c>
      <c r="L172" s="7"/>
      <c r="M172" s="7"/>
      <c r="N172" s="7"/>
      <c r="O172" s="21" t="s">
        <v>196</v>
      </c>
      <c r="P172" s="21" t="s">
        <v>3566</v>
      </c>
      <c r="Q172" s="23"/>
      <c r="R172" s="7" t="s">
        <v>2506</v>
      </c>
    </row>
    <row r="173" spans="2:18">
      <c r="D173" s="15" t="s">
        <v>177</v>
      </c>
      <c r="E173" s="15" t="s">
        <v>210</v>
      </c>
      <c r="F173" s="11" t="s">
        <v>1392</v>
      </c>
      <c r="G173" s="11" t="s">
        <v>1607</v>
      </c>
      <c r="H173" s="15" t="s">
        <v>1392</v>
      </c>
      <c r="I173" s="11" t="s">
        <v>1607</v>
      </c>
      <c r="J173" s="7" t="s">
        <v>3003</v>
      </c>
      <c r="K173" s="7" t="s">
        <v>1653</v>
      </c>
      <c r="L173" s="7"/>
      <c r="M173" s="7"/>
      <c r="N173" s="7"/>
      <c r="O173" s="21" t="s">
        <v>196</v>
      </c>
      <c r="P173" s="21" t="s">
        <v>3566</v>
      </c>
      <c r="Q173" s="23"/>
      <c r="R173" s="7" t="s">
        <v>2506</v>
      </c>
    </row>
    <row r="174" spans="2:18">
      <c r="D174" s="20"/>
      <c r="E174" s="20"/>
      <c r="H174" s="20"/>
      <c r="J174" s="26"/>
      <c r="K174" s="98"/>
      <c r="L174" s="112"/>
      <c r="M174" s="20"/>
      <c r="N174" s="26"/>
      <c r="O174" s="21"/>
      <c r="P174" s="21"/>
      <c r="Q174" s="21"/>
      <c r="R174" s="7"/>
    </row>
    <row r="175" spans="2:18" s="27" customFormat="1" ht="18">
      <c r="B175" s="28" t="s">
        <v>3121</v>
      </c>
    </row>
    <row r="177" spans="4:18" s="33" customFormat="1" ht="14.25" customHeight="1">
      <c r="D177" s="80" t="s">
        <v>3124</v>
      </c>
      <c r="E177" s="81"/>
      <c r="F177" s="81"/>
      <c r="G177" s="81"/>
      <c r="H177" s="81"/>
      <c r="I177" s="81"/>
      <c r="J177" s="81"/>
      <c r="K177" s="81"/>
      <c r="L177" s="81"/>
      <c r="M177" s="81"/>
      <c r="N177" s="81"/>
      <c r="O177" s="81"/>
      <c r="P177" s="81"/>
      <c r="Q177" s="81"/>
      <c r="R177" s="81"/>
    </row>
    <row r="178" spans="4:18" ht="13.4" customHeight="1"/>
    <row r="179" spans="4:18" ht="13.4" customHeight="1">
      <c r="D179" s="20"/>
      <c r="E179" s="20"/>
      <c r="F179" s="20" t="s">
        <v>182</v>
      </c>
      <c r="G179" s="7" t="s">
        <v>212</v>
      </c>
      <c r="H179" s="20"/>
      <c r="I179" s="7"/>
      <c r="J179" s="20"/>
      <c r="K179" s="20"/>
      <c r="L179" s="20"/>
      <c r="M179" s="102"/>
      <c r="N179" s="20"/>
      <c r="O179" s="21" t="s">
        <v>222</v>
      </c>
      <c r="P179" s="21" t="s">
        <v>3124</v>
      </c>
      <c r="Q179" s="21"/>
      <c r="R179" s="7" t="s">
        <v>207</v>
      </c>
    </row>
    <row r="180" spans="4:18" ht="13.4" customHeight="1">
      <c r="D180" s="20"/>
      <c r="E180" s="20"/>
      <c r="F180" s="20" t="s">
        <v>182</v>
      </c>
      <c r="G180" s="456" t="s">
        <v>466</v>
      </c>
      <c r="H180" s="20"/>
      <c r="I180" s="456"/>
      <c r="J180" s="20"/>
      <c r="K180" s="20"/>
      <c r="L180" s="20"/>
      <c r="M180" s="102"/>
      <c r="N180" s="20"/>
      <c r="O180" s="462" t="s">
        <v>222</v>
      </c>
      <c r="P180" s="462" t="s">
        <v>3124</v>
      </c>
      <c r="Q180" s="462"/>
      <c r="R180" s="456" t="s">
        <v>207</v>
      </c>
    </row>
    <row r="181" spans="4:18" ht="13.4" customHeight="1">
      <c r="D181" s="20"/>
      <c r="E181" s="20"/>
      <c r="F181" s="20" t="s">
        <v>182</v>
      </c>
      <c r="G181" s="456" t="s">
        <v>221</v>
      </c>
      <c r="H181" s="20"/>
      <c r="I181" s="456"/>
      <c r="J181" s="20"/>
      <c r="K181" s="20"/>
      <c r="L181" s="20"/>
      <c r="M181" s="102"/>
      <c r="N181" s="20"/>
      <c r="O181" s="462" t="s">
        <v>222</v>
      </c>
      <c r="P181" s="462" t="s">
        <v>3124</v>
      </c>
      <c r="Q181" s="462"/>
      <c r="R181" s="456" t="s">
        <v>207</v>
      </c>
    </row>
    <row r="182" spans="4:18" ht="13.4" customHeight="1">
      <c r="D182" s="15"/>
      <c r="E182" s="15"/>
      <c r="I182" s="83"/>
      <c r="M182" s="92"/>
    </row>
    <row r="183" spans="4:18" s="33" customFormat="1" ht="14.25" customHeight="1">
      <c r="D183" s="80" t="s">
        <v>3126</v>
      </c>
      <c r="E183" s="81"/>
      <c r="F183" s="81"/>
      <c r="G183" s="81"/>
      <c r="H183" s="81"/>
      <c r="I183" s="81"/>
      <c r="J183" s="81"/>
      <c r="K183" s="81"/>
      <c r="L183" s="81"/>
      <c r="M183" s="81"/>
      <c r="N183" s="81"/>
      <c r="O183" s="81"/>
      <c r="P183" s="81"/>
      <c r="Q183" s="81"/>
      <c r="R183" s="81"/>
    </row>
    <row r="184" spans="4:18" ht="13.4" customHeight="1"/>
    <row r="185" spans="4:18" ht="13.4" customHeight="1">
      <c r="D185" s="20"/>
      <c r="E185" s="20"/>
      <c r="F185" s="20" t="s">
        <v>182</v>
      </c>
      <c r="G185" s="7" t="s">
        <v>212</v>
      </c>
      <c r="H185" s="20"/>
      <c r="I185" s="7"/>
      <c r="J185" s="20"/>
      <c r="K185" s="20"/>
      <c r="L185" s="20"/>
      <c r="M185" s="102"/>
      <c r="N185" s="20"/>
      <c r="O185" s="21" t="s">
        <v>222</v>
      </c>
      <c r="P185" s="21" t="s">
        <v>3126</v>
      </c>
      <c r="Q185" s="21"/>
      <c r="R185" s="7" t="s">
        <v>207</v>
      </c>
    </row>
    <row r="186" spans="4:18" ht="13.4" customHeight="1">
      <c r="D186" s="20"/>
      <c r="E186" s="20"/>
      <c r="F186" s="20" t="s">
        <v>182</v>
      </c>
      <c r="G186" s="456" t="s">
        <v>466</v>
      </c>
      <c r="H186" s="20"/>
      <c r="I186" s="456"/>
      <c r="J186" s="20"/>
      <c r="K186" s="20"/>
      <c r="L186" s="20"/>
      <c r="M186" s="102"/>
      <c r="N186" s="20"/>
      <c r="O186" s="462" t="s">
        <v>222</v>
      </c>
      <c r="P186" s="462" t="s">
        <v>3126</v>
      </c>
      <c r="Q186" s="462"/>
      <c r="R186" s="456" t="s">
        <v>207</v>
      </c>
    </row>
    <row r="187" spans="4:18" ht="13.4" customHeight="1">
      <c r="D187" s="20"/>
      <c r="E187" s="20"/>
      <c r="F187" s="20" t="s">
        <v>182</v>
      </c>
      <c r="G187" s="456" t="s">
        <v>221</v>
      </c>
      <c r="H187" s="20"/>
      <c r="I187" s="456"/>
      <c r="J187" s="20"/>
      <c r="K187" s="20"/>
      <c r="L187" s="20"/>
      <c r="M187" s="102"/>
      <c r="N187" s="20"/>
      <c r="O187" s="462" t="s">
        <v>222</v>
      </c>
      <c r="P187" s="462" t="s">
        <v>3126</v>
      </c>
      <c r="Q187" s="462"/>
      <c r="R187" s="456" t="s">
        <v>207</v>
      </c>
    </row>
    <row r="189" spans="4:18" s="33" customFormat="1" ht="14.25" customHeight="1">
      <c r="D189" s="80" t="s">
        <v>3128</v>
      </c>
      <c r="E189" s="81"/>
      <c r="F189" s="81"/>
      <c r="G189" s="81"/>
      <c r="H189" s="81"/>
      <c r="I189" s="81"/>
      <c r="J189" s="81"/>
      <c r="K189" s="81"/>
      <c r="L189" s="81"/>
      <c r="M189" s="81"/>
      <c r="N189" s="81"/>
      <c r="O189" s="81"/>
      <c r="P189" s="81"/>
      <c r="Q189" s="81"/>
      <c r="R189" s="81"/>
    </row>
    <row r="190" spans="4:18" ht="13.4" customHeight="1"/>
    <row r="191" spans="4:18" ht="13.4" customHeight="1">
      <c r="D191" s="20"/>
      <c r="E191" s="20"/>
      <c r="F191" s="20" t="s">
        <v>182</v>
      </c>
      <c r="G191" s="7" t="s">
        <v>212</v>
      </c>
      <c r="H191" s="20"/>
      <c r="I191" s="7"/>
      <c r="J191" s="20"/>
      <c r="K191" s="20"/>
      <c r="L191" s="20"/>
      <c r="M191" s="102"/>
      <c r="N191" s="20"/>
      <c r="O191" s="21" t="s">
        <v>222</v>
      </c>
      <c r="P191" s="21" t="s">
        <v>3139</v>
      </c>
      <c r="Q191" s="21"/>
      <c r="R191" s="7" t="s">
        <v>207</v>
      </c>
    </row>
    <row r="192" spans="4:18" ht="13.4" customHeight="1">
      <c r="D192" s="20"/>
      <c r="E192" s="20"/>
      <c r="F192" s="20" t="s">
        <v>182</v>
      </c>
      <c r="G192" s="456" t="s">
        <v>466</v>
      </c>
      <c r="H192" s="20"/>
      <c r="I192" s="456"/>
      <c r="J192" s="20"/>
      <c r="K192" s="20"/>
      <c r="L192" s="20"/>
      <c r="M192" s="102"/>
      <c r="N192" s="20"/>
      <c r="O192" s="462" t="s">
        <v>222</v>
      </c>
      <c r="P192" s="462" t="s">
        <v>3139</v>
      </c>
      <c r="Q192" s="462"/>
      <c r="R192" s="456" t="s">
        <v>207</v>
      </c>
    </row>
    <row r="193" spans="2:23" ht="13.4" customHeight="1">
      <c r="B193" s="457"/>
      <c r="C193" s="457"/>
      <c r="D193" s="20"/>
      <c r="E193" s="20"/>
      <c r="F193" s="20" t="s">
        <v>182</v>
      </c>
      <c r="G193" s="456" t="s">
        <v>221</v>
      </c>
      <c r="H193" s="20"/>
      <c r="I193" s="456"/>
      <c r="J193" s="20"/>
      <c r="K193" s="20"/>
      <c r="L193" s="20"/>
      <c r="M193" s="102"/>
      <c r="N193" s="20"/>
      <c r="O193" s="462" t="s">
        <v>222</v>
      </c>
      <c r="P193" s="462" t="s">
        <v>3139</v>
      </c>
      <c r="Q193" s="462"/>
      <c r="R193" s="456" t="s">
        <v>207</v>
      </c>
      <c r="S193" s="1345"/>
      <c r="T193" s="1345"/>
      <c r="U193" s="1345"/>
      <c r="V193" s="1345"/>
      <c r="W193" s="1345"/>
    </row>
    <row r="195" spans="2:23" s="33" customFormat="1" ht="14.25" customHeight="1">
      <c r="B195" s="12"/>
      <c r="C195" s="12"/>
      <c r="D195" s="80" t="s">
        <v>3131</v>
      </c>
      <c r="E195" s="81"/>
      <c r="F195" s="81"/>
      <c r="G195" s="81"/>
      <c r="H195" s="81"/>
      <c r="I195" s="81"/>
      <c r="J195" s="81"/>
      <c r="K195" s="81"/>
      <c r="L195" s="81"/>
      <c r="M195" s="81"/>
      <c r="N195" s="81"/>
      <c r="O195" s="81"/>
      <c r="P195" s="81"/>
      <c r="Q195" s="81"/>
      <c r="R195" s="81"/>
      <c r="S195" s="81"/>
      <c r="T195" s="81"/>
      <c r="U195" s="81"/>
      <c r="V195" s="81"/>
      <c r="W195" s="81"/>
    </row>
    <row r="196" spans="2:23" ht="13.4" customHeight="1"/>
    <row r="197" spans="2:23" ht="13.4" customHeight="1">
      <c r="B197" s="8"/>
      <c r="C197" s="8"/>
      <c r="D197" s="15"/>
      <c r="E197" s="15"/>
      <c r="F197" s="20" t="s">
        <v>182</v>
      </c>
      <c r="G197" s="7" t="s">
        <v>212</v>
      </c>
      <c r="H197" s="20"/>
      <c r="I197" s="83"/>
      <c r="J197" s="20"/>
      <c r="K197" s="20"/>
      <c r="L197" s="26"/>
      <c r="M197" s="20"/>
      <c r="N197" s="26"/>
      <c r="O197" s="21" t="s">
        <v>222</v>
      </c>
      <c r="P197" s="11" t="s">
        <v>3132</v>
      </c>
      <c r="Q197" s="21"/>
      <c r="R197" s="7" t="s">
        <v>1692</v>
      </c>
      <c r="S197" s="1330"/>
      <c r="T197" s="1330"/>
      <c r="U197" s="1330"/>
      <c r="V197" s="389"/>
      <c r="W197" s="389"/>
    </row>
    <row r="198" spans="2:23" ht="13.4" customHeight="1">
      <c r="B198" s="457"/>
      <c r="C198" s="457"/>
      <c r="D198" s="469"/>
      <c r="E198" s="469"/>
      <c r="F198" s="20" t="s">
        <v>182</v>
      </c>
      <c r="G198" s="456" t="s">
        <v>466</v>
      </c>
      <c r="H198" s="20"/>
      <c r="I198" s="83"/>
      <c r="J198" s="20"/>
      <c r="K198" s="20"/>
      <c r="L198" s="707"/>
      <c r="M198" s="20"/>
      <c r="N198" s="707"/>
      <c r="O198" s="462" t="s">
        <v>222</v>
      </c>
      <c r="P198" s="11" t="s">
        <v>3132</v>
      </c>
      <c r="Q198" s="462"/>
      <c r="R198" s="456" t="s">
        <v>1692</v>
      </c>
      <c r="S198" s="1330"/>
      <c r="T198" s="1330"/>
      <c r="U198" s="1330"/>
      <c r="V198" s="389"/>
      <c r="W198" s="389"/>
    </row>
    <row r="199" spans="2:23" ht="13.4" customHeight="1">
      <c r="B199" s="457"/>
      <c r="C199" s="457"/>
      <c r="D199" s="469"/>
      <c r="E199" s="469"/>
      <c r="F199" s="20" t="s">
        <v>182</v>
      </c>
      <c r="G199" s="456" t="s">
        <v>221</v>
      </c>
      <c r="H199" s="20"/>
      <c r="I199" s="83"/>
      <c r="J199" s="20"/>
      <c r="K199" s="20"/>
      <c r="L199" s="707"/>
      <c r="M199" s="20"/>
      <c r="N199" s="707"/>
      <c r="O199" s="462" t="s">
        <v>222</v>
      </c>
      <c r="P199" s="11" t="s">
        <v>3132</v>
      </c>
      <c r="Q199" s="462"/>
      <c r="R199" s="456" t="s">
        <v>1692</v>
      </c>
      <c r="S199" s="1330"/>
      <c r="T199" s="1330"/>
      <c r="U199" s="1330"/>
      <c r="V199" s="389"/>
      <c r="W199" s="389"/>
    </row>
    <row r="201" spans="2:23" hidden="1"/>
    <row r="202" spans="2:23" s="27" customFormat="1" ht="18" hidden="1">
      <c r="B202" s="772" t="s">
        <v>3567</v>
      </c>
      <c r="C202" s="773"/>
      <c r="D202" s="773"/>
      <c r="E202" s="773"/>
      <c r="F202" s="773"/>
      <c r="G202" s="773"/>
      <c r="H202" s="773"/>
      <c r="I202" s="773"/>
      <c r="J202" s="773"/>
      <c r="K202" s="773"/>
      <c r="L202" s="773"/>
      <c r="M202" s="773"/>
      <c r="N202" s="773"/>
      <c r="O202" s="773"/>
      <c r="P202" s="773"/>
      <c r="Q202" s="773"/>
      <c r="R202" s="773"/>
      <c r="S202" s="773"/>
      <c r="T202" s="773"/>
      <c r="U202" s="773"/>
      <c r="V202" s="773"/>
      <c r="W202" s="773"/>
    </row>
    <row r="203" spans="2:23" hidden="1"/>
    <row r="204" spans="2:23" hidden="1">
      <c r="H204" s="11" t="s">
        <v>3040</v>
      </c>
      <c r="R204" s="7" t="s">
        <v>185</v>
      </c>
      <c r="S204" s="88"/>
      <c r="T204" s="792"/>
      <c r="U204" s="792"/>
      <c r="V204" s="792"/>
      <c r="W204" s="792"/>
    </row>
    <row r="205" spans="2:23" hidden="1">
      <c r="H205" s="11" t="s">
        <v>3568</v>
      </c>
      <c r="R205" s="7" t="s">
        <v>185</v>
      </c>
      <c r="S205" s="88"/>
      <c r="T205" s="792"/>
      <c r="U205" s="792"/>
      <c r="V205" s="792"/>
      <c r="W205" s="792"/>
    </row>
    <row r="206" spans="2:23" hidden="1">
      <c r="S206" s="363">
        <f>SUM(S204:S205)</f>
        <v>0</v>
      </c>
      <c r="T206" s="363">
        <f t="shared" ref="T206:W206" si="3">SUM(T204:T205)</f>
        <v>0</v>
      </c>
      <c r="U206" s="363">
        <f t="shared" si="3"/>
        <v>0</v>
      </c>
      <c r="V206" s="363">
        <f t="shared" si="3"/>
        <v>0</v>
      </c>
      <c r="W206" s="363">
        <f t="shared" si="3"/>
        <v>0</v>
      </c>
    </row>
    <row r="207" spans="2:23" hidden="1">
      <c r="Q207" s="777" t="s">
        <v>3569</v>
      </c>
      <c r="S207" s="778">
        <f>S206-S93</f>
        <v>0</v>
      </c>
      <c r="T207" s="778">
        <f t="shared" ref="T207:W207" si="4">T206-T93</f>
        <v>0</v>
      </c>
      <c r="U207" s="778">
        <f t="shared" si="4"/>
        <v>0</v>
      </c>
      <c r="V207" s="778">
        <f t="shared" si="4"/>
        <v>0</v>
      </c>
      <c r="W207" s="778">
        <f t="shared" si="4"/>
        <v>0</v>
      </c>
    </row>
    <row r="209" spans="2:2" s="27" customFormat="1" ht="18">
      <c r="B209"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0" id="{7330EC98-7D7F-4F12-BC5B-6C81E1ABD569}">
            <xm:f>Cover!$E$15=S$6</xm:f>
            <x14:dxf>
              <fill>
                <patternFill>
                  <bgColor theme="7" tint="0.59996337778862885"/>
                </patternFill>
              </fill>
            </x14:dxf>
          </x14:cfRule>
          <x14:cfRule type="expression" priority="59" id="{EF4B224E-CC22-4E1C-9047-50E42BB5191F}">
            <xm:f>Cover!$E$15&lt;&gt;S$6</xm:f>
            <x14:dxf>
              <fill>
                <patternFill>
                  <bgColor theme="0" tint="-0.24994659260841701"/>
                </patternFill>
              </fill>
            </x14:dxf>
          </x14:cfRule>
          <xm:sqref>S16:W23</xm:sqref>
        </x14:conditionalFormatting>
        <x14:conditionalFormatting xmlns:xm="http://schemas.microsoft.com/office/excel/2006/main">
          <x14:cfRule type="expression" priority="23" id="{CE5E8F1B-A7C3-4E89-8436-59D34226FF77}">
            <xm:f>Cover!$E$15&lt;&gt;S$6</xm:f>
            <x14:dxf>
              <fill>
                <patternFill>
                  <bgColor theme="0" tint="-0.24994659260841701"/>
                </patternFill>
              </fill>
            </x14:dxf>
          </x14:cfRule>
          <x14:cfRule type="expression" priority="24" id="{E00AA543-ED4A-43AF-8013-E6DFCFDF2D2B}">
            <xm:f>Cover!$E$15=S$6</xm:f>
            <x14:dxf>
              <fill>
                <patternFill>
                  <bgColor theme="7" tint="0.59996337778862885"/>
                </patternFill>
              </fill>
            </x14:dxf>
          </x14:cfRule>
          <xm:sqref>S27:W34</xm:sqref>
        </x14:conditionalFormatting>
        <x14:conditionalFormatting xmlns:xm="http://schemas.microsoft.com/office/excel/2006/main">
          <x14:cfRule type="expression" priority="22" id="{746D315A-0E52-40BC-9CEE-ACD67A6069D8}">
            <xm:f>Cover!$E$15=S$6</xm:f>
            <x14:dxf>
              <fill>
                <patternFill>
                  <bgColor theme="7" tint="0.59996337778862885"/>
                </patternFill>
              </fill>
            </x14:dxf>
          </x14:cfRule>
          <x14:cfRule type="expression" priority="21" id="{FC0925F0-9C97-4B64-A89D-0A56F543D403}">
            <xm:f>Cover!$E$15&lt;&gt;S$6</xm:f>
            <x14:dxf>
              <fill>
                <patternFill>
                  <bgColor theme="0" tint="-0.24994659260841701"/>
                </patternFill>
              </fill>
            </x14:dxf>
          </x14:cfRule>
          <xm:sqref>S38:W45</xm:sqref>
        </x14:conditionalFormatting>
        <x14:conditionalFormatting xmlns:xm="http://schemas.microsoft.com/office/excel/2006/main">
          <x14:cfRule type="expression" priority="54" id="{3EEBED5D-95C3-4C1A-9C9E-59713C0E6A0C}">
            <xm:f>Cover!$E$15=S$6</xm:f>
            <x14:dxf>
              <fill>
                <patternFill>
                  <bgColor theme="7" tint="0.59996337778862885"/>
                </patternFill>
              </fill>
            </x14:dxf>
          </x14:cfRule>
          <x14:cfRule type="expression" priority="53" id="{F20E3D17-DA7D-4F15-B33F-4B919F4AB75E}">
            <xm:f>Cover!$E$15&lt;&gt;S$6</xm:f>
            <x14:dxf>
              <fill>
                <patternFill>
                  <bgColor theme="0" tint="-0.24994659260841701"/>
                </patternFill>
              </fill>
            </x14:dxf>
          </x14:cfRule>
          <xm:sqref>S51:W52</xm:sqref>
        </x14:conditionalFormatting>
        <x14:conditionalFormatting xmlns:xm="http://schemas.microsoft.com/office/excel/2006/main">
          <x14:cfRule type="expression" priority="19" id="{DC087B73-8031-4644-9149-88F4A8B54FA2}">
            <xm:f>Cover!$E$15&lt;&gt;S$6</xm:f>
            <x14:dxf>
              <fill>
                <patternFill>
                  <bgColor theme="0" tint="-0.24994659260841701"/>
                </patternFill>
              </fill>
            </x14:dxf>
          </x14:cfRule>
          <x14:cfRule type="expression" priority="20" id="{840140BC-04E8-4C55-95D2-A47EEC5620CC}">
            <xm:f>Cover!$E$15=S$6</xm:f>
            <x14:dxf>
              <fill>
                <patternFill>
                  <bgColor theme="7" tint="0.59996337778862885"/>
                </patternFill>
              </fill>
            </x14:dxf>
          </x14:cfRule>
          <xm:sqref>S56:W64</xm:sqref>
        </x14:conditionalFormatting>
        <x14:conditionalFormatting xmlns:xm="http://schemas.microsoft.com/office/excel/2006/main">
          <x14:cfRule type="expression" priority="18" id="{BB766DED-4BC4-4563-A503-A13CA41E3815}">
            <xm:f>Cover!$E$15=S$6</xm:f>
            <x14:dxf>
              <fill>
                <patternFill>
                  <bgColor theme="7" tint="0.59996337778862885"/>
                </patternFill>
              </fill>
            </x14:dxf>
          </x14:cfRule>
          <x14:cfRule type="expression" priority="17" id="{DA9AFE9F-2EBB-4B69-8645-71E0FA0894AE}">
            <xm:f>Cover!$E$15&lt;&gt;S$6</xm:f>
            <x14:dxf>
              <fill>
                <patternFill>
                  <bgColor theme="0" tint="-0.24994659260841701"/>
                </patternFill>
              </fill>
            </x14:dxf>
          </x14:cfRule>
          <xm:sqref>S68:W76</xm:sqref>
        </x14:conditionalFormatting>
        <x14:conditionalFormatting xmlns:xm="http://schemas.microsoft.com/office/excel/2006/main">
          <x14:cfRule type="expression" priority="47" id="{9898B211-BA39-4C56-936F-A6CC10886FC7}">
            <xm:f>Cover!$E$15&lt;&gt;S$6</xm:f>
            <x14:dxf>
              <fill>
                <patternFill>
                  <bgColor theme="0" tint="-0.24994659260841701"/>
                </patternFill>
              </fill>
            </x14:dxf>
          </x14:cfRule>
          <x14:cfRule type="expression" priority="48" id="{FA05A873-AADE-412F-A462-140AE88C8C8B}">
            <xm:f>Cover!$E$15=S$6</xm:f>
            <x14:dxf>
              <fill>
                <patternFill>
                  <bgColor theme="7" tint="0.59996337778862885"/>
                </patternFill>
              </fill>
            </x14:dxf>
          </x14:cfRule>
          <xm:sqref>S82:W89</xm:sqref>
        </x14:conditionalFormatting>
        <x14:conditionalFormatting xmlns:xm="http://schemas.microsoft.com/office/excel/2006/main">
          <x14:cfRule type="expression" priority="16" id="{C2F7E92F-CD6B-4C16-AFED-B693CB05A35C}">
            <xm:f>Cover!$E$15=S$6</xm:f>
            <x14:dxf>
              <fill>
                <patternFill>
                  <bgColor theme="7" tint="0.59996337778862885"/>
                </patternFill>
              </fill>
            </x14:dxf>
          </x14:cfRule>
          <x14:cfRule type="expression" priority="15" id="{2B188DDE-808B-45F4-8BF7-FE8C69C6823C}">
            <xm:f>Cover!$E$15&lt;&gt;S$6</xm:f>
            <x14:dxf>
              <fill>
                <patternFill>
                  <bgColor theme="0" tint="-0.24994659260841701"/>
                </patternFill>
              </fill>
            </x14:dxf>
          </x14:cfRule>
          <xm:sqref>S102:W109</xm:sqref>
        </x14:conditionalFormatting>
        <x14:conditionalFormatting xmlns:xm="http://schemas.microsoft.com/office/excel/2006/main">
          <x14:cfRule type="expression" priority="14" id="{D8C2E1E4-C7C0-4F8C-8E2E-5A034BD8DFD0}">
            <xm:f>Cover!$E$15=S$6</xm:f>
            <x14:dxf>
              <fill>
                <patternFill>
                  <bgColor theme="7" tint="0.59996337778862885"/>
                </patternFill>
              </fill>
            </x14:dxf>
          </x14:cfRule>
          <x14:cfRule type="expression" priority="13" id="{75125590-3163-4641-8131-83548928F5AF}">
            <xm:f>Cover!$E$15&lt;&gt;S$6</xm:f>
            <x14:dxf>
              <fill>
                <patternFill>
                  <bgColor theme="0" tint="-0.24994659260841701"/>
                </patternFill>
              </fill>
            </x14:dxf>
          </x14:cfRule>
          <xm:sqref>S113:W120</xm:sqref>
        </x14:conditionalFormatting>
        <x14:conditionalFormatting xmlns:xm="http://schemas.microsoft.com/office/excel/2006/main">
          <x14:cfRule type="expression" priority="11" id="{3A4FCEF3-8071-4884-B7F2-462A3BD4F783}">
            <xm:f>Cover!$E$15&lt;&gt;S$6</xm:f>
            <x14:dxf>
              <fill>
                <patternFill>
                  <bgColor theme="0" tint="-0.24994659260841701"/>
                </patternFill>
              </fill>
            </x14:dxf>
          </x14:cfRule>
          <x14:cfRule type="expression" priority="12" id="{E5DADE75-12AD-4EFD-ACDC-A4CD6F9691A5}">
            <xm:f>Cover!$E$15=S$6</xm:f>
            <x14:dxf>
              <fill>
                <patternFill>
                  <bgColor theme="7" tint="0.59996337778862885"/>
                </patternFill>
              </fill>
            </x14:dxf>
          </x14:cfRule>
          <xm:sqref>S124:W131</xm:sqref>
        </x14:conditionalFormatting>
        <x14:conditionalFormatting xmlns:xm="http://schemas.microsoft.com/office/excel/2006/main">
          <x14:cfRule type="expression" priority="39" id="{02D32436-8616-420D-906F-ED9F32BC9985}">
            <xm:f>Cover!$E$15&lt;&gt;S$6</xm:f>
            <x14:dxf>
              <fill>
                <patternFill>
                  <bgColor theme="0" tint="-0.24994659260841701"/>
                </patternFill>
              </fill>
            </x14:dxf>
          </x14:cfRule>
          <x14:cfRule type="expression" priority="40" id="{3D3DA09D-A007-4D84-AD8F-FC866B712C2B}">
            <xm:f>Cover!$E$15=S$6</xm:f>
            <x14:dxf>
              <fill>
                <patternFill>
                  <bgColor theme="7" tint="0.59996337778862885"/>
                </patternFill>
              </fill>
            </x14:dxf>
          </x14:cfRule>
          <xm:sqref>S137:W138</xm:sqref>
        </x14:conditionalFormatting>
        <x14:conditionalFormatting xmlns:xm="http://schemas.microsoft.com/office/excel/2006/main">
          <x14:cfRule type="expression" priority="9" id="{1B9122F7-8811-43D2-A361-8CE80218C83F}">
            <xm:f>Cover!$E$15&lt;&gt;S$6</xm:f>
            <x14:dxf>
              <fill>
                <patternFill>
                  <bgColor theme="0" tint="-0.24994659260841701"/>
                </patternFill>
              </fill>
            </x14:dxf>
          </x14:cfRule>
          <x14:cfRule type="expression" priority="10" id="{ECC13233-8794-4130-BFFA-C3D2C12DC60E}">
            <xm:f>Cover!$E$15=S$6</xm:f>
            <x14:dxf>
              <fill>
                <patternFill>
                  <bgColor theme="7" tint="0.59996337778862885"/>
                </patternFill>
              </fill>
            </x14:dxf>
          </x14:cfRule>
          <xm:sqref>S142:W150</xm:sqref>
        </x14:conditionalFormatting>
        <x14:conditionalFormatting xmlns:xm="http://schemas.microsoft.com/office/excel/2006/main">
          <x14:cfRule type="expression" priority="7" id="{A48E2627-73BA-469F-995B-6EEC08E7215B}">
            <xm:f>Cover!$E$15&lt;&gt;S$6</xm:f>
            <x14:dxf>
              <fill>
                <patternFill>
                  <bgColor theme="0" tint="-0.24994659260841701"/>
                </patternFill>
              </fill>
            </x14:dxf>
          </x14:cfRule>
          <x14:cfRule type="expression" priority="8" id="{EEBAB96D-0F26-4FA3-9094-F09D09483A17}">
            <xm:f>Cover!$E$15=S$6</xm:f>
            <x14:dxf>
              <fill>
                <patternFill>
                  <bgColor theme="7" tint="0.59996337778862885"/>
                </patternFill>
              </fill>
            </x14:dxf>
          </x14:cfRule>
          <xm:sqref>S154:W162</xm:sqref>
        </x14:conditionalFormatting>
        <x14:conditionalFormatting xmlns:xm="http://schemas.microsoft.com/office/excel/2006/main">
          <x14:cfRule type="expression" priority="5" id="{AE5AA453-F254-4C16-BC9A-BA500EE27A99}">
            <xm:f>Cover!$E$15&lt;&gt;S$6</xm:f>
            <x14:dxf>
              <fill>
                <patternFill>
                  <bgColor theme="0" tint="-0.24994659260841701"/>
                </patternFill>
              </fill>
            </x14:dxf>
          </x14:cfRule>
          <x14:cfRule type="expression" priority="6" id="{20AD42CF-C93A-4DC9-B54A-0DDD141FD6C2}">
            <xm:f>Cover!$E$15=S$6</xm:f>
            <x14:dxf>
              <fill>
                <patternFill>
                  <bgColor theme="7" tint="0.59996337778862885"/>
                </patternFill>
              </fill>
            </x14:dxf>
          </x14:cfRule>
          <xm:sqref>S166:W173</xm:sqref>
        </x14:conditionalFormatting>
        <x14:conditionalFormatting xmlns:xm="http://schemas.microsoft.com/office/excel/2006/main">
          <x14:cfRule type="expression" priority="31" id="{07BC166E-8E7D-4C2E-BE05-34D55AF4367C}">
            <xm:f>Cover!$E$15&lt;&gt;S$6</xm:f>
            <x14:dxf>
              <fill>
                <patternFill>
                  <bgColor theme="0" tint="-0.24994659260841701"/>
                </patternFill>
              </fill>
            </x14:dxf>
          </x14:cfRule>
          <x14:cfRule type="expression" priority="32" id="{21081F12-7148-473E-9E6C-34C1E9DB4FCF}">
            <xm:f>Cover!$E$15=S$6</xm:f>
            <x14:dxf>
              <fill>
                <patternFill>
                  <bgColor theme="7" tint="0.59996337778862885"/>
                </patternFill>
              </fill>
            </x14:dxf>
          </x14:cfRule>
          <xm:sqref>S179:W181</xm:sqref>
        </x14:conditionalFormatting>
        <x14:conditionalFormatting xmlns:xm="http://schemas.microsoft.com/office/excel/2006/main">
          <x14:cfRule type="expression" priority="3" id="{BFAC178F-5D21-4B00-A790-4B13A36ED03D}">
            <xm:f>Cover!$E$15&lt;&gt;S$6</xm:f>
            <x14:dxf>
              <fill>
                <patternFill>
                  <bgColor theme="0" tint="-0.24994659260841701"/>
                </patternFill>
              </fill>
            </x14:dxf>
          </x14:cfRule>
          <x14:cfRule type="expression" priority="4" id="{89158CA6-57F0-4B21-B960-F77D6318DE60}">
            <xm:f>Cover!$E$15=S$6</xm:f>
            <x14:dxf>
              <fill>
                <patternFill>
                  <bgColor theme="7" tint="0.59996337778862885"/>
                </patternFill>
              </fill>
            </x14:dxf>
          </x14:cfRule>
          <xm:sqref>S185:W187</xm:sqref>
        </x14:conditionalFormatting>
        <x14:conditionalFormatting xmlns:xm="http://schemas.microsoft.com/office/excel/2006/main">
          <x14:cfRule type="expression" priority="2" id="{6CC7BA1B-45E6-4153-9D83-E14896B06235}">
            <xm:f>Cover!$E$15=S$6</xm:f>
            <x14:dxf>
              <fill>
                <patternFill>
                  <bgColor theme="7" tint="0.59996337778862885"/>
                </patternFill>
              </fill>
            </x14:dxf>
          </x14:cfRule>
          <x14:cfRule type="expression" priority="1" id="{8F3C73EB-24B4-4B0B-98BB-CFB17FEB32FB}">
            <xm:f>Cover!$E$15&lt;&gt;S$6</xm:f>
            <x14:dxf>
              <fill>
                <patternFill>
                  <bgColor theme="0" tint="-0.24994659260841701"/>
                </patternFill>
              </fill>
            </x14:dxf>
          </x14:cfRule>
          <xm:sqref>S191:W193</xm:sqref>
        </x14:conditionalFormatting>
        <x14:conditionalFormatting xmlns:xm="http://schemas.microsoft.com/office/excel/2006/main">
          <x14:cfRule type="expression" priority="25" id="{A554D879-F346-41CA-8553-A26F12223EE9}">
            <xm:f>Cover!$E$15&lt;&gt;S$6</xm:f>
            <x14:dxf>
              <fill>
                <patternFill>
                  <bgColor theme="0" tint="-0.24994659260841701"/>
                </patternFill>
              </fill>
            </x14:dxf>
          </x14:cfRule>
          <x14:cfRule type="expression" priority="26" id="{48DA43D2-B686-4EC9-A242-D98A9C757828}">
            <xm:f>Cover!$E$15=S$6</xm:f>
            <x14:dxf>
              <fill>
                <patternFill>
                  <bgColor theme="7" tint="0.59996337778862885"/>
                </patternFill>
              </fill>
            </x14:dxf>
          </x14:cfRule>
          <xm:sqref>S197:W199</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6B975-65FD-44C2-ACC3-97C953D38859}">
  <sheetPr codeName="Sheet84">
    <tabColor theme="3" tint="0.39997558519241921"/>
    <pageSetUpPr autoPageBreaks="0"/>
  </sheetPr>
  <dimension ref="A1:AP73"/>
  <sheetViews>
    <sheetView zoomScale="40" zoomScaleNormal="40" workbookViewId="0">
      <selection activeCell="L55" sqref="L55"/>
    </sheetView>
  </sheetViews>
  <sheetFormatPr defaultColWidth="0" defaultRowHeight="14"/>
  <cols>
    <col min="1" max="1" width="14.453125" style="11" customWidth="1"/>
    <col min="2" max="3" width="1.54296875" style="11" customWidth="1"/>
    <col min="4" max="4" width="25.453125" style="11" customWidth="1"/>
    <col min="5" max="5" width="16.54296875" style="11" customWidth="1"/>
    <col min="6" max="6" width="38" style="11" customWidth="1"/>
    <col min="7" max="7" width="17.453125" style="11" bestFit="1" customWidth="1"/>
    <col min="8" max="8" width="13.453125" style="11" customWidth="1"/>
    <col min="9" max="9" width="32.453125" style="11" customWidth="1"/>
    <col min="10" max="10" width="24.54296875" style="11" customWidth="1"/>
    <col min="11" max="11" width="47.54296875" style="11" customWidth="1"/>
    <col min="12" max="12" width="19.453125" style="11" bestFit="1" customWidth="1"/>
    <col min="13" max="13" width="5" style="11" bestFit="1" customWidth="1"/>
    <col min="14" max="18" width="11.54296875" style="11" customWidth="1"/>
    <col min="19" max="25" width="1" style="11" customWidth="1"/>
    <col min="26" max="30" width="19.453125" style="11" hidden="1" customWidth="1"/>
    <col min="31" max="37" width="14.453125" style="11" hidden="1" customWidth="1"/>
    <col min="38" max="42" width="19.453125" style="11" hidden="1" customWidth="1"/>
    <col min="43" max="16384" width="14.453125" style="11" hidden="1"/>
  </cols>
  <sheetData>
    <row r="1" spans="1:18" s="2" customFormat="1" ht="25">
      <c r="A1" s="62" t="s">
        <v>1365</v>
      </c>
      <c r="B1" s="3"/>
      <c r="H1" s="4" t="s">
        <v>1</v>
      </c>
      <c r="I1" s="4"/>
      <c r="J1" s="4"/>
      <c r="K1" s="4"/>
      <c r="L1" s="4"/>
      <c r="R1" s="3"/>
    </row>
    <row r="2" spans="1:18" s="2" customFormat="1" ht="25">
      <c r="A2" s="4" t="str">
        <f>Cover!$E$13</f>
        <v>Master</v>
      </c>
      <c r="B2" s="3"/>
    </row>
    <row r="3" spans="1:18" s="2" customFormat="1" ht="25">
      <c r="A3" s="4">
        <f>Cover!$E$15</f>
        <v>2025</v>
      </c>
      <c r="B3" s="4"/>
      <c r="C3" s="4"/>
      <c r="D3" s="4"/>
    </row>
    <row r="4" spans="1:18" s="5" customFormat="1" ht="26.25" customHeight="1" thickBot="1">
      <c r="A4" s="1302" t="s">
        <v>3570</v>
      </c>
      <c r="B4" s="6"/>
    </row>
    <row r="5" spans="1:18" ht="18">
      <c r="A5" s="456"/>
      <c r="B5" s="457"/>
      <c r="C5" s="457"/>
      <c r="D5" s="36"/>
      <c r="E5" s="36"/>
      <c r="F5" s="36"/>
      <c r="G5" s="36"/>
      <c r="H5" s="713"/>
      <c r="I5" s="713"/>
      <c r="J5" s="713"/>
      <c r="K5" s="713"/>
      <c r="L5" s="713"/>
      <c r="M5" s="458"/>
      <c r="N5" s="459" t="s">
        <v>1743</v>
      </c>
      <c r="O5" s="460"/>
      <c r="P5" s="460"/>
      <c r="Q5" s="460"/>
      <c r="R5" s="461"/>
    </row>
    <row r="6" spans="1:18" s="786" customFormat="1" ht="77.5">
      <c r="A6" s="454"/>
      <c r="B6" s="781"/>
      <c r="C6" s="781"/>
      <c r="D6" s="782" t="s">
        <v>15</v>
      </c>
      <c r="E6" s="782" t="s">
        <v>168</v>
      </c>
      <c r="F6" s="782" t="s">
        <v>1624</v>
      </c>
      <c r="G6" s="782" t="s">
        <v>238</v>
      </c>
      <c r="H6" s="782"/>
      <c r="I6" s="782" t="s">
        <v>3571</v>
      </c>
      <c r="J6" s="775" t="s">
        <v>3572</v>
      </c>
      <c r="K6" s="775" t="s">
        <v>3573</v>
      </c>
      <c r="L6" s="775" t="s">
        <v>3574</v>
      </c>
      <c r="M6" s="454" t="s">
        <v>175</v>
      </c>
      <c r="N6" s="783">
        <v>2022</v>
      </c>
      <c r="O6" s="784">
        <v>2023</v>
      </c>
      <c r="P6" s="784">
        <v>2024</v>
      </c>
      <c r="Q6" s="784">
        <v>2025</v>
      </c>
      <c r="R6" s="785">
        <v>2026</v>
      </c>
    </row>
    <row r="8" spans="1:18" s="27" customFormat="1" ht="23">
      <c r="B8" s="800" t="s">
        <v>3575</v>
      </c>
    </row>
    <row r="10" spans="1:18" s="33" customFormat="1">
      <c r="A10" s="467"/>
      <c r="B10" s="467"/>
      <c r="C10" s="34" t="s">
        <v>3576</v>
      </c>
      <c r="D10" s="34"/>
    </row>
    <row r="11" spans="1:18" ht="13.5" customHeight="1"/>
    <row r="12" spans="1:18" ht="13.5" customHeight="1">
      <c r="D12" s="29" t="s">
        <v>3577</v>
      </c>
    </row>
    <row r="13" spans="1:18" ht="13.5" customHeight="1">
      <c r="D13" s="787"/>
      <c r="E13" s="79" t="s">
        <v>112</v>
      </c>
      <c r="F13" s="79" t="s">
        <v>3578</v>
      </c>
      <c r="G13" s="79" t="s">
        <v>3545</v>
      </c>
      <c r="H13" s="706"/>
      <c r="I13" s="776"/>
      <c r="J13" s="776"/>
      <c r="K13" s="776"/>
      <c r="L13" s="776"/>
      <c r="M13" s="706" t="s">
        <v>2553</v>
      </c>
      <c r="N13" s="727"/>
      <c r="O13" s="727"/>
      <c r="P13" s="727"/>
      <c r="Q13" s="727"/>
      <c r="R13" s="727"/>
    </row>
    <row r="14" spans="1:18" ht="13.5" customHeight="1">
      <c r="D14" s="787"/>
      <c r="E14" s="79" t="s">
        <v>112</v>
      </c>
      <c r="F14" s="79" t="s">
        <v>3578</v>
      </c>
      <c r="G14" s="79" t="s">
        <v>3545</v>
      </c>
      <c r="H14" s="706"/>
      <c r="I14" s="776"/>
      <c r="J14" s="776"/>
      <c r="K14" s="776"/>
      <c r="L14" s="776"/>
      <c r="M14" s="706" t="s">
        <v>2553</v>
      </c>
      <c r="N14" s="727"/>
      <c r="O14" s="727"/>
      <c r="P14" s="727"/>
      <c r="Q14" s="727"/>
      <c r="R14" s="727"/>
    </row>
    <row r="15" spans="1:18" ht="13.5" customHeight="1">
      <c r="D15" s="787"/>
      <c r="E15" s="79" t="s">
        <v>112</v>
      </c>
      <c r="F15" s="79" t="s">
        <v>3578</v>
      </c>
      <c r="G15" s="79" t="s">
        <v>3545</v>
      </c>
      <c r="H15" s="706"/>
      <c r="I15" s="776"/>
      <c r="J15" s="776"/>
      <c r="K15" s="776"/>
      <c r="L15" s="776"/>
      <c r="M15" s="706" t="s">
        <v>2553</v>
      </c>
      <c r="N15" s="727"/>
      <c r="O15" s="727"/>
      <c r="P15" s="727"/>
      <c r="Q15" s="727"/>
      <c r="R15" s="727"/>
    </row>
    <row r="16" spans="1:18" s="78" customFormat="1" ht="18" customHeight="1">
      <c r="A16" s="706"/>
      <c r="B16" s="463"/>
      <c r="C16" s="463"/>
      <c r="D16" s="787"/>
      <c r="E16" s="79" t="s">
        <v>112</v>
      </c>
      <c r="F16" s="79" t="s">
        <v>3578</v>
      </c>
      <c r="G16" s="79" t="s">
        <v>3545</v>
      </c>
      <c r="H16" s="706"/>
      <c r="I16" s="776"/>
      <c r="J16" s="776"/>
      <c r="K16" s="776"/>
      <c r="L16" s="776"/>
      <c r="M16" s="706" t="s">
        <v>2553</v>
      </c>
      <c r="N16" s="727"/>
      <c r="O16" s="727"/>
      <c r="P16" s="727"/>
      <c r="Q16" s="727"/>
      <c r="R16" s="727"/>
    </row>
    <row r="18" spans="2:18">
      <c r="D18" s="788" t="s">
        <v>3579</v>
      </c>
      <c r="N18" s="399"/>
      <c r="O18" s="399"/>
      <c r="P18" s="399"/>
      <c r="Q18" s="399"/>
      <c r="R18" s="399"/>
    </row>
    <row r="19" spans="2:18">
      <c r="D19" s="787"/>
      <c r="E19" s="79" t="s">
        <v>112</v>
      </c>
      <c r="F19" s="79" t="s">
        <v>3578</v>
      </c>
      <c r="G19" s="79" t="s">
        <v>3545</v>
      </c>
      <c r="H19" s="706"/>
      <c r="I19" s="776"/>
      <c r="J19" s="776"/>
      <c r="K19" s="776"/>
      <c r="L19" s="776"/>
      <c r="M19" s="706" t="s">
        <v>2553</v>
      </c>
      <c r="N19" s="727"/>
      <c r="O19" s="727"/>
      <c r="P19" s="727"/>
      <c r="Q19" s="727"/>
      <c r="R19" s="727"/>
    </row>
    <row r="20" spans="2:18">
      <c r="D20" s="787"/>
      <c r="E20" s="79" t="s">
        <v>112</v>
      </c>
      <c r="F20" s="79" t="s">
        <v>3578</v>
      </c>
      <c r="G20" s="79" t="s">
        <v>3545</v>
      </c>
      <c r="H20" s="706"/>
      <c r="I20" s="776"/>
      <c r="J20" s="776"/>
      <c r="K20" s="776"/>
      <c r="L20" s="776"/>
      <c r="M20" s="706" t="s">
        <v>2553</v>
      </c>
      <c r="N20" s="727"/>
      <c r="O20" s="727"/>
      <c r="P20" s="727"/>
      <c r="Q20" s="727"/>
      <c r="R20" s="727"/>
    </row>
    <row r="21" spans="2:18">
      <c r="D21" s="787"/>
      <c r="E21" s="79" t="s">
        <v>112</v>
      </c>
      <c r="F21" s="79" t="s">
        <v>3578</v>
      </c>
      <c r="G21" s="79" t="s">
        <v>3545</v>
      </c>
      <c r="H21" s="706"/>
      <c r="I21" s="776"/>
      <c r="J21" s="776"/>
      <c r="K21" s="776"/>
      <c r="L21" s="776"/>
      <c r="M21" s="706" t="s">
        <v>2553</v>
      </c>
      <c r="N21" s="727"/>
      <c r="O21" s="727"/>
      <c r="P21" s="727"/>
      <c r="Q21" s="727"/>
      <c r="R21" s="727"/>
    </row>
    <row r="22" spans="2:18" s="78" customFormat="1" ht="11.15" customHeight="1">
      <c r="B22" s="463"/>
      <c r="C22" s="463"/>
      <c r="D22" s="787"/>
      <c r="E22" s="79" t="s">
        <v>112</v>
      </c>
      <c r="F22" s="79" t="s">
        <v>3578</v>
      </c>
      <c r="G22" s="79" t="s">
        <v>3545</v>
      </c>
      <c r="H22" s="706"/>
      <c r="I22" s="776"/>
      <c r="J22" s="776"/>
      <c r="K22" s="776"/>
      <c r="L22" s="776"/>
      <c r="M22" s="706" t="s">
        <v>2553</v>
      </c>
      <c r="N22" s="727"/>
      <c r="O22" s="727"/>
      <c r="P22" s="727"/>
      <c r="Q22" s="727"/>
      <c r="R22" s="727"/>
    </row>
    <row r="23" spans="2:18">
      <c r="N23" s="399"/>
      <c r="O23" s="399"/>
      <c r="P23" s="399"/>
      <c r="Q23" s="399"/>
      <c r="R23" s="399"/>
    </row>
    <row r="24" spans="2:18">
      <c r="D24" s="788" t="s">
        <v>3580</v>
      </c>
      <c r="N24" s="399"/>
      <c r="O24" s="399"/>
      <c r="P24" s="399"/>
      <c r="Q24" s="399"/>
      <c r="R24" s="399"/>
    </row>
    <row r="25" spans="2:18">
      <c r="E25" s="79" t="s">
        <v>112</v>
      </c>
      <c r="F25" s="79" t="s">
        <v>3578</v>
      </c>
      <c r="G25" s="79" t="s">
        <v>3545</v>
      </c>
      <c r="H25" s="706"/>
      <c r="I25" s="776"/>
      <c r="J25" s="776"/>
      <c r="K25" s="776"/>
      <c r="L25" s="776"/>
      <c r="M25" s="706" t="s">
        <v>2553</v>
      </c>
      <c r="N25" s="727"/>
      <c r="O25" s="727"/>
      <c r="P25" s="727"/>
      <c r="Q25" s="727"/>
      <c r="R25" s="727"/>
    </row>
    <row r="26" spans="2:18">
      <c r="D26" s="787"/>
      <c r="E26" s="79" t="s">
        <v>112</v>
      </c>
      <c r="F26" s="79" t="s">
        <v>3578</v>
      </c>
      <c r="G26" s="79" t="s">
        <v>3545</v>
      </c>
      <c r="H26" s="706"/>
      <c r="I26" s="776"/>
      <c r="J26" s="776"/>
      <c r="K26" s="776"/>
      <c r="L26" s="776"/>
      <c r="M26" s="706" t="s">
        <v>2553</v>
      </c>
      <c r="N26" s="727"/>
      <c r="O26" s="727"/>
      <c r="P26" s="727"/>
      <c r="Q26" s="727"/>
      <c r="R26" s="727"/>
    </row>
    <row r="27" spans="2:18">
      <c r="D27" s="787"/>
      <c r="E27" s="79" t="s">
        <v>112</v>
      </c>
      <c r="F27" s="79" t="s">
        <v>3578</v>
      </c>
      <c r="G27" s="79" t="s">
        <v>3545</v>
      </c>
      <c r="H27" s="706"/>
      <c r="I27" s="776"/>
      <c r="J27" s="776"/>
      <c r="K27" s="776"/>
      <c r="L27" s="776"/>
      <c r="M27" s="706" t="s">
        <v>2553</v>
      </c>
      <c r="N27" s="727"/>
      <c r="O27" s="727"/>
      <c r="P27" s="727"/>
      <c r="Q27" s="727"/>
      <c r="R27" s="727"/>
    </row>
    <row r="28" spans="2:18">
      <c r="D28" s="787"/>
      <c r="E28" s="79" t="s">
        <v>112</v>
      </c>
      <c r="F28" s="79" t="s">
        <v>3578</v>
      </c>
      <c r="G28" s="79" t="s">
        <v>3545</v>
      </c>
      <c r="H28" s="706"/>
      <c r="I28" s="776"/>
      <c r="J28" s="776"/>
      <c r="K28" s="776"/>
      <c r="L28" s="776"/>
      <c r="M28" s="706" t="s">
        <v>2553</v>
      </c>
      <c r="N28" s="727"/>
      <c r="O28" s="727"/>
      <c r="P28" s="727"/>
      <c r="Q28" s="727"/>
      <c r="R28" s="727"/>
    </row>
    <row r="29" spans="2:18">
      <c r="N29" s="399"/>
      <c r="O29" s="399"/>
      <c r="P29" s="399"/>
      <c r="Q29" s="399"/>
      <c r="R29" s="399"/>
    </row>
    <row r="30" spans="2:18">
      <c r="H30" s="29" t="s">
        <v>3581</v>
      </c>
      <c r="I30" s="29"/>
      <c r="N30" s="1154">
        <f>SUM(N13:N28)</f>
        <v>0</v>
      </c>
      <c r="O30" s="1154">
        <f>SUM(O13:O28)</f>
        <v>0</v>
      </c>
      <c r="P30" s="1154">
        <f>SUM(P13:P28)</f>
        <v>0</v>
      </c>
      <c r="Q30" s="1154">
        <f>SUM(Q13:Q28)</f>
        <v>0</v>
      </c>
      <c r="R30" s="1154">
        <f>SUM(R13:R28)</f>
        <v>0</v>
      </c>
    </row>
    <row r="32" spans="2:18" s="27" customFormat="1" ht="18">
      <c r="B32" s="28" t="s">
        <v>1553</v>
      </c>
    </row>
    <row r="73" spans="2:2" s="27" customFormat="1" ht="18">
      <c r="B73"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9EED039D-0C44-4AEB-B252-398844D5D6AD}">
            <xm:f>Cover!$E$15&lt;&gt;N$6</xm:f>
            <x14:dxf>
              <fill>
                <patternFill>
                  <bgColor theme="0" tint="-0.24994659260841701"/>
                </patternFill>
              </fill>
            </x14:dxf>
          </x14:cfRule>
          <x14:cfRule type="expression" priority="6" id="{64CC5294-7C0F-4927-8DBD-C3206A478F9E}">
            <xm:f>Cover!$E$15=N$6</xm:f>
            <x14:dxf>
              <fill>
                <patternFill>
                  <bgColor theme="7" tint="0.59996337778862885"/>
                </patternFill>
              </fill>
            </x14:dxf>
          </x14:cfRule>
          <xm:sqref>N13:R16</xm:sqref>
        </x14:conditionalFormatting>
        <x14:conditionalFormatting xmlns:xm="http://schemas.microsoft.com/office/excel/2006/main">
          <x14:cfRule type="expression" priority="3" id="{E643D1A0-C54F-497C-97DD-114C8BA46A82}">
            <xm:f>Cover!$E$15&lt;&gt;N$6</xm:f>
            <x14:dxf>
              <fill>
                <patternFill>
                  <bgColor theme="0" tint="-0.24994659260841701"/>
                </patternFill>
              </fill>
            </x14:dxf>
          </x14:cfRule>
          <x14:cfRule type="expression" priority="4" id="{C2B69E52-E91F-457A-9985-925C24F7A41A}">
            <xm:f>Cover!$E$15=N$6</xm:f>
            <x14:dxf>
              <fill>
                <patternFill>
                  <bgColor theme="7" tint="0.59996337778862885"/>
                </patternFill>
              </fill>
            </x14:dxf>
          </x14:cfRule>
          <xm:sqref>N19:R22</xm:sqref>
        </x14:conditionalFormatting>
        <x14:conditionalFormatting xmlns:xm="http://schemas.microsoft.com/office/excel/2006/main">
          <x14:cfRule type="expression" priority="1" id="{D5E3EDDF-A5C2-4635-B569-50961DEB63DD}">
            <xm:f>Cover!$E$15&lt;&gt;N$6</xm:f>
            <x14:dxf>
              <fill>
                <patternFill>
                  <bgColor theme="0" tint="-0.24994659260841701"/>
                </patternFill>
              </fill>
            </x14:dxf>
          </x14:cfRule>
          <x14:cfRule type="expression" priority="2" id="{F13BB474-6650-414B-8ADF-41684BF1BF87}">
            <xm:f>Cover!$E$15=N$6</xm:f>
            <x14:dxf>
              <fill>
                <patternFill>
                  <bgColor theme="7" tint="0.59996337778862885"/>
                </patternFill>
              </fill>
            </x14:dxf>
          </x14:cfRule>
          <xm:sqref>N25:R28</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6439D-F0AA-414F-AB07-1186873576CE}">
  <sheetPr codeName="Sheet85">
    <tabColor theme="6"/>
    <pageSetUpPr autoPageBreaks="0"/>
  </sheetPr>
  <dimension ref="A1:CB33"/>
  <sheetViews>
    <sheetView topLeftCell="A2" zoomScale="55" zoomScaleNormal="55" workbookViewId="0">
      <selection activeCell="F12" sqref="F12:R31"/>
    </sheetView>
  </sheetViews>
  <sheetFormatPr defaultColWidth="0" defaultRowHeight="14"/>
  <cols>
    <col min="1" max="1" width="14.453125" style="11" customWidth="1"/>
    <col min="2" max="3" width="1.54296875" style="11" customWidth="1"/>
    <col min="4" max="4" width="29.54296875" style="11" customWidth="1"/>
    <col min="5" max="5" width="30.453125" style="11" bestFit="1" customWidth="1"/>
    <col min="6" max="6" width="11.54296875" style="11" customWidth="1"/>
    <col min="7" max="7" width="15" style="11" customWidth="1"/>
    <col min="8" max="8" width="15.453125" style="11" customWidth="1"/>
    <col min="9" max="16" width="11.54296875" style="11" customWidth="1"/>
    <col min="17" max="17" width="10.54296875" style="11" customWidth="1"/>
    <col min="18" max="18" width="11" style="11" customWidth="1"/>
    <col min="19" max="19" width="1.453125" style="11" customWidth="1"/>
    <col min="20" max="80" width="18.453125" style="11" hidden="1" customWidth="1"/>
    <col min="81" max="16384" width="14" style="11" hidden="1"/>
  </cols>
  <sheetData>
    <row r="1" spans="1:18" s="2" customFormat="1" ht="25">
      <c r="A1" s="62" t="s">
        <v>1365</v>
      </c>
      <c r="B1" s="3"/>
      <c r="E1" s="4"/>
      <c r="F1" s="4"/>
      <c r="G1" s="4"/>
      <c r="H1" s="4"/>
      <c r="I1" s="4"/>
      <c r="J1" s="4"/>
      <c r="M1" s="3"/>
    </row>
    <row r="2" spans="1:18" s="2" customFormat="1" ht="25">
      <c r="A2" s="4" t="str">
        <f>Cover!$E$13</f>
        <v>Master</v>
      </c>
      <c r="B2" s="3"/>
    </row>
    <row r="3" spans="1:18" s="2" customFormat="1" ht="25">
      <c r="A3" s="4">
        <f>Cover!$E$15</f>
        <v>2025</v>
      </c>
      <c r="B3" s="4"/>
      <c r="C3" s="4"/>
      <c r="D3" s="4"/>
    </row>
    <row r="4" spans="1:18" s="5" customFormat="1" ht="25.5" thickBot="1">
      <c r="A4" s="1302" t="s">
        <v>120</v>
      </c>
      <c r="B4" s="6"/>
    </row>
    <row r="5" spans="1:18" ht="15.5">
      <c r="A5" s="355"/>
      <c r="B5" s="357"/>
      <c r="C5" s="357"/>
      <c r="D5" s="9"/>
      <c r="E5" s="356"/>
      <c r="F5" s="356"/>
      <c r="G5" s="356"/>
      <c r="H5" s="356"/>
      <c r="I5" s="356"/>
      <c r="J5" s="356"/>
      <c r="K5" s="373"/>
      <c r="L5" s="373"/>
      <c r="M5" s="373"/>
      <c r="N5" s="373"/>
      <c r="O5" s="373"/>
      <c r="P5" s="355"/>
      <c r="Q5" s="355"/>
      <c r="R5" s="355"/>
    </row>
    <row r="6" spans="1:18" s="61" customFormat="1" ht="141.75" customHeight="1">
      <c r="A6" s="347"/>
      <c r="B6" s="352"/>
      <c r="C6" s="352"/>
      <c r="D6" s="36" t="s">
        <v>164</v>
      </c>
      <c r="E6" s="358" t="s">
        <v>405</v>
      </c>
      <c r="F6" s="446" t="s">
        <v>3582</v>
      </c>
      <c r="G6" s="446" t="s">
        <v>3583</v>
      </c>
      <c r="H6" s="446" t="s">
        <v>3584</v>
      </c>
      <c r="I6" s="446" t="s">
        <v>3585</v>
      </c>
      <c r="J6" s="446" t="s">
        <v>3586</v>
      </c>
      <c r="K6" s="446" t="s">
        <v>3587</v>
      </c>
      <c r="L6" s="446" t="s">
        <v>3588</v>
      </c>
      <c r="M6" s="446" t="s">
        <v>3589</v>
      </c>
      <c r="N6" s="446" t="s">
        <v>3590</v>
      </c>
      <c r="O6" s="446" t="s">
        <v>3591</v>
      </c>
      <c r="P6" s="446" t="s">
        <v>3592</v>
      </c>
      <c r="Q6" s="446" t="s">
        <v>3593</v>
      </c>
      <c r="R6" s="446" t="s">
        <v>3594</v>
      </c>
    </row>
    <row r="8" spans="1:18" s="27" customFormat="1" ht="23">
      <c r="B8" s="800" t="s">
        <v>3595</v>
      </c>
    </row>
    <row r="10" spans="1:18" s="27" customFormat="1" ht="18">
      <c r="B10" s="28" t="s">
        <v>3596</v>
      </c>
    </row>
    <row r="12" spans="1:18" ht="15.5">
      <c r="A12" s="355"/>
      <c r="B12" s="357"/>
      <c r="C12" s="357"/>
      <c r="D12" s="20" t="s">
        <v>3597</v>
      </c>
      <c r="E12" s="20" t="s">
        <v>3595</v>
      </c>
      <c r="F12" s="445"/>
      <c r="G12" s="1313"/>
      <c r="H12" s="445"/>
      <c r="I12" s="445"/>
      <c r="J12" s="445"/>
      <c r="K12" s="445"/>
      <c r="L12" s="1132"/>
      <c r="M12" s="1132"/>
      <c r="N12" s="1132"/>
      <c r="O12" s="1132"/>
      <c r="P12" s="1132"/>
      <c r="Q12" s="1132"/>
      <c r="R12" s="1132"/>
    </row>
    <row r="13" spans="1:18" ht="15.5">
      <c r="A13" s="355"/>
      <c r="B13" s="357"/>
      <c r="C13" s="357"/>
      <c r="D13" s="20" t="s">
        <v>3598</v>
      </c>
      <c r="E13" s="20" t="s">
        <v>3595</v>
      </c>
      <c r="F13" s="445"/>
      <c r="G13" s="445"/>
      <c r="H13" s="445"/>
      <c r="I13" s="445"/>
      <c r="J13" s="445"/>
      <c r="K13" s="445"/>
      <c r="L13" s="1132"/>
      <c r="M13" s="1132"/>
      <c r="N13" s="1132"/>
      <c r="O13" s="1132"/>
      <c r="P13" s="1132"/>
      <c r="Q13" s="1132"/>
      <c r="R13" s="1132"/>
    </row>
    <row r="14" spans="1:18" ht="15.5">
      <c r="A14" s="355"/>
      <c r="B14" s="357"/>
      <c r="C14" s="357"/>
      <c r="D14" s="20" t="s">
        <v>3599</v>
      </c>
      <c r="E14" s="20" t="s">
        <v>3595</v>
      </c>
      <c r="F14" s="445"/>
      <c r="G14" s="445"/>
      <c r="H14" s="445"/>
      <c r="I14" s="445"/>
      <c r="J14" s="445"/>
      <c r="K14" s="445"/>
      <c r="L14" s="1132"/>
      <c r="M14" s="1132"/>
      <c r="N14" s="1132"/>
      <c r="O14" s="1132"/>
      <c r="P14" s="1132"/>
      <c r="Q14" s="1132"/>
      <c r="R14" s="1132"/>
    </row>
    <row r="15" spans="1:18" ht="14.5">
      <c r="A15"/>
      <c r="B15"/>
      <c r="C15"/>
      <c r="D15" s="20" t="s">
        <v>3600</v>
      </c>
      <c r="E15" s="20" t="s">
        <v>3595</v>
      </c>
      <c r="F15" s="445"/>
      <c r="G15" s="445"/>
      <c r="H15" s="445"/>
      <c r="I15" s="445"/>
      <c r="J15" s="445"/>
      <c r="K15" s="445"/>
      <c r="L15" s="1132"/>
      <c r="M15" s="1132"/>
      <c r="N15" s="1132"/>
      <c r="O15" s="1132"/>
      <c r="P15" s="1132"/>
      <c r="Q15" s="1132"/>
      <c r="R15" s="1132"/>
    </row>
    <row r="16" spans="1:18" ht="14.5">
      <c r="A16"/>
      <c r="B16"/>
      <c r="C16"/>
      <c r="D16" s="20" t="s">
        <v>3601</v>
      </c>
      <c r="E16" s="20" t="s">
        <v>3595</v>
      </c>
      <c r="F16" s="445"/>
      <c r="G16" s="445"/>
      <c r="H16" s="445"/>
      <c r="I16" s="445"/>
      <c r="J16" s="445"/>
      <c r="K16" s="445"/>
      <c r="L16" s="1132"/>
      <c r="M16" s="1132"/>
      <c r="N16" s="1132"/>
      <c r="O16" s="1132"/>
      <c r="P16" s="1132"/>
      <c r="Q16" s="1132"/>
      <c r="R16" s="1132"/>
    </row>
    <row r="17" spans="4:5">
      <c r="D17" s="20" t="s">
        <v>3602</v>
      </c>
      <c r="E17" s="20" t="s">
        <v>3595</v>
      </c>
    </row>
    <row r="18" spans="4:5">
      <c r="D18" s="20" t="s">
        <v>3603</v>
      </c>
      <c r="E18" s="20" t="s">
        <v>3595</v>
      </c>
    </row>
    <row r="19" spans="4:5">
      <c r="D19" s="20" t="s">
        <v>3604</v>
      </c>
      <c r="E19" s="20" t="s">
        <v>3595</v>
      </c>
    </row>
    <row r="20" spans="4:5">
      <c r="D20" s="20" t="s">
        <v>3605</v>
      </c>
      <c r="E20" s="20" t="s">
        <v>3595</v>
      </c>
    </row>
    <row r="21" spans="4:5">
      <c r="D21" s="20" t="s">
        <v>3606</v>
      </c>
      <c r="E21" s="20" t="s">
        <v>3595</v>
      </c>
    </row>
    <row r="22" spans="4:5" ht="14.25" customHeight="1">
      <c r="D22" s="20" t="s">
        <v>3607</v>
      </c>
      <c r="E22" s="20" t="s">
        <v>3595</v>
      </c>
    </row>
    <row r="23" spans="4:5">
      <c r="D23" s="20" t="s">
        <v>3608</v>
      </c>
      <c r="E23" s="20" t="s">
        <v>3595</v>
      </c>
    </row>
    <row r="24" spans="4:5">
      <c r="D24" s="20" t="s">
        <v>3609</v>
      </c>
      <c r="E24" s="20" t="s">
        <v>3595</v>
      </c>
    </row>
    <row r="25" spans="4:5">
      <c r="D25" s="20" t="s">
        <v>3610</v>
      </c>
      <c r="E25" s="20" t="s">
        <v>3595</v>
      </c>
    </row>
    <row r="26" spans="4:5">
      <c r="D26" s="20" t="s">
        <v>3611</v>
      </c>
      <c r="E26" s="20" t="s">
        <v>3595</v>
      </c>
    </row>
    <row r="27" spans="4:5">
      <c r="D27" s="20" t="s">
        <v>3612</v>
      </c>
      <c r="E27" s="20" t="s">
        <v>3595</v>
      </c>
    </row>
    <row r="28" spans="4:5">
      <c r="D28" s="20" t="s">
        <v>3613</v>
      </c>
      <c r="E28" s="20" t="s">
        <v>3595</v>
      </c>
    </row>
    <row r="29" spans="4:5">
      <c r="D29" s="20" t="s">
        <v>3614</v>
      </c>
      <c r="E29" s="20" t="s">
        <v>3595</v>
      </c>
    </row>
    <row r="30" spans="4:5">
      <c r="D30" s="20" t="s">
        <v>3615</v>
      </c>
      <c r="E30" s="20" t="s">
        <v>3595</v>
      </c>
    </row>
    <row r="31" spans="4:5">
      <c r="D31" s="20" t="s">
        <v>3616</v>
      </c>
      <c r="E31" s="20" t="s">
        <v>3595</v>
      </c>
    </row>
    <row r="33" spans="2:2" s="27" customFormat="1" ht="18">
      <c r="B33" s="28" t="s">
        <v>1553</v>
      </c>
    </row>
  </sheetData>
  <phoneticPr fontId="53" type="noConversion"/>
  <dataValidations count="1">
    <dataValidation type="list" allowBlank="1" showInputMessage="1" showErrorMessage="1" sqref="H12:H31" xr:uid="{9123315F-3611-49BB-8B8C-8909B76FE902}">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DB813-0AB3-4DE7-A2BE-E45010C0A007}">
  <sheetPr codeName="Sheet86">
    <tabColor theme="6"/>
    <pageSetUpPr autoPageBreaks="0"/>
  </sheetPr>
  <dimension ref="A1:CB42"/>
  <sheetViews>
    <sheetView topLeftCell="A2" zoomScale="55" zoomScaleNormal="55" workbookViewId="0">
      <selection activeCell="E36" sqref="E36"/>
    </sheetView>
  </sheetViews>
  <sheetFormatPr defaultColWidth="0" defaultRowHeight="14"/>
  <cols>
    <col min="1" max="1" width="14.453125" style="11" customWidth="1"/>
    <col min="2" max="2" width="8.453125" style="11" customWidth="1"/>
    <col min="3" max="3" width="1.54296875" style="11" customWidth="1"/>
    <col min="4" max="4" width="37.54296875" style="11" bestFit="1" customWidth="1"/>
    <col min="5" max="5" width="31.54296875" style="11" bestFit="1" customWidth="1"/>
    <col min="6" max="6" width="41.54296875" style="11" customWidth="1"/>
    <col min="7" max="7" width="6.54296875" style="11" customWidth="1"/>
    <col min="8" max="8" width="20.54296875" style="11" customWidth="1"/>
    <col min="9" max="11" width="22.54296875" style="11" customWidth="1"/>
    <col min="12" max="12" width="1.54296875" style="11" customWidth="1"/>
    <col min="13" max="80" width="18.453125" style="11" hidden="1" customWidth="1"/>
    <col min="81" max="16384" width="14" style="11" hidden="1"/>
  </cols>
  <sheetData>
    <row r="1" spans="1:11" s="2" customFormat="1" ht="25">
      <c r="A1" s="62" t="s">
        <v>1365</v>
      </c>
      <c r="B1" s="3"/>
      <c r="E1" s="4" t="s">
        <v>1</v>
      </c>
      <c r="F1" s="4"/>
      <c r="G1" s="4"/>
      <c r="H1" s="4"/>
      <c r="I1" s="4"/>
      <c r="J1" s="4"/>
      <c r="K1" s="4"/>
    </row>
    <row r="2" spans="1:11" s="2" customFormat="1" ht="25">
      <c r="A2" s="4" t="str">
        <f>Cover!$E$13</f>
        <v>Master</v>
      </c>
      <c r="B2" s="3"/>
    </row>
    <row r="3" spans="1:11" s="2" customFormat="1" ht="25">
      <c r="A3" s="4">
        <f>Cover!$E$15</f>
        <v>2025</v>
      </c>
      <c r="B3" s="4"/>
      <c r="C3" s="4"/>
    </row>
    <row r="4" spans="1:11" s="5" customFormat="1" ht="25.5" thickBot="1">
      <c r="A4" s="1302" t="s">
        <v>3617</v>
      </c>
      <c r="B4" s="6"/>
    </row>
    <row r="5" spans="1:11" ht="15.5">
      <c r="A5" s="291"/>
      <c r="B5" s="292"/>
      <c r="C5" s="36"/>
      <c r="D5" s="36"/>
      <c r="E5" s="293"/>
      <c r="F5" s="293"/>
      <c r="G5" s="293"/>
      <c r="H5" s="293"/>
      <c r="I5" s="293"/>
      <c r="J5" s="293"/>
      <c r="K5" s="293"/>
    </row>
    <row r="6" spans="1:11" s="61" customFormat="1" ht="31">
      <c r="A6" s="294"/>
      <c r="B6" s="295"/>
      <c r="C6" s="36" t="s">
        <v>164</v>
      </c>
      <c r="D6" s="36" t="s">
        <v>238</v>
      </c>
      <c r="E6" s="36" t="s">
        <v>2726</v>
      </c>
      <c r="F6" s="36" t="s">
        <v>175</v>
      </c>
      <c r="G6" s="36" t="s">
        <v>3618</v>
      </c>
      <c r="H6" s="434" t="s">
        <v>3619</v>
      </c>
      <c r="I6" s="434" t="s">
        <v>3620</v>
      </c>
      <c r="J6" s="434" t="s">
        <v>3621</v>
      </c>
      <c r="K6" s="434" t="s">
        <v>3622</v>
      </c>
    </row>
    <row r="8" spans="1:11" s="27" customFormat="1" ht="23">
      <c r="B8" s="800" t="s">
        <v>3623</v>
      </c>
    </row>
    <row r="10" spans="1:11" ht="15.5">
      <c r="A10" s="291"/>
      <c r="B10" s="292"/>
      <c r="C10" s="20"/>
      <c r="D10" s="20" t="s">
        <v>3624</v>
      </c>
      <c r="E10" s="291" t="s">
        <v>3625</v>
      </c>
      <c r="F10" s="20" t="s">
        <v>3626</v>
      </c>
      <c r="G10" s="20" t="s">
        <v>1582</v>
      </c>
      <c r="H10" s="432"/>
    </row>
    <row r="11" spans="1:11" ht="15.5">
      <c r="A11" s="291"/>
      <c r="B11" s="292"/>
      <c r="C11" s="20"/>
      <c r="D11" s="20" t="s">
        <v>3624</v>
      </c>
      <c r="E11" s="291" t="s">
        <v>3625</v>
      </c>
      <c r="F11" s="20" t="s">
        <v>3627</v>
      </c>
      <c r="G11" s="20" t="s">
        <v>1574</v>
      </c>
      <c r="H11" s="432"/>
    </row>
    <row r="12" spans="1:11" ht="15.5">
      <c r="A12" s="291"/>
      <c r="B12" s="292"/>
      <c r="C12" s="20"/>
      <c r="D12" s="20" t="s">
        <v>3628</v>
      </c>
      <c r="G12" s="20"/>
      <c r="H12" s="433" t="str">
        <f>IFERROR(H11/H10,"-")</f>
        <v>-</v>
      </c>
    </row>
    <row r="13" spans="1:11">
      <c r="A13" s="297"/>
      <c r="B13" s="297"/>
      <c r="C13" s="297"/>
      <c r="D13" s="297"/>
      <c r="E13" s="291"/>
      <c r="F13" s="291"/>
      <c r="G13" s="291"/>
      <c r="H13" s="291"/>
    </row>
    <row r="15" spans="1:11" ht="18">
      <c r="A15" s="27"/>
      <c r="B15" s="28" t="s">
        <v>3629</v>
      </c>
      <c r="C15" s="27"/>
      <c r="D15" s="27"/>
      <c r="E15" s="27"/>
      <c r="F15" s="27"/>
      <c r="G15" s="27"/>
      <c r="H15" s="27"/>
      <c r="I15" s="27"/>
      <c r="J15" s="27"/>
      <c r="K15" s="27"/>
    </row>
    <row r="17" spans="2:11">
      <c r="D17" s="296" t="s">
        <v>3630</v>
      </c>
      <c r="G17" s="11" t="s">
        <v>1574</v>
      </c>
      <c r="H17" s="1415">
        <v>0</v>
      </c>
    </row>
    <row r="18" spans="2:11">
      <c r="D18" s="296" t="s">
        <v>3631</v>
      </c>
      <c r="G18" s="11" t="s">
        <v>1574</v>
      </c>
      <c r="H18" s="1415">
        <v>0</v>
      </c>
    </row>
    <row r="20" spans="2:11" ht="14.25" customHeight="1">
      <c r="B20" s="76" t="s">
        <v>3632</v>
      </c>
      <c r="C20" s="76"/>
      <c r="D20" s="77"/>
      <c r="E20" s="77"/>
      <c r="F20" s="77"/>
      <c r="G20" s="77"/>
      <c r="H20" s="77"/>
      <c r="I20" s="77"/>
      <c r="J20" s="77"/>
      <c r="K20" s="77"/>
    </row>
    <row r="22" spans="2:11">
      <c r="B22" s="269"/>
      <c r="C22" s="76" t="s">
        <v>3633</v>
      </c>
      <c r="D22" s="77"/>
      <c r="E22" s="77"/>
      <c r="F22" s="77"/>
      <c r="G22" s="77"/>
      <c r="H22" s="77"/>
      <c r="I22" s="77"/>
      <c r="J22" s="77"/>
      <c r="K22" s="77"/>
    </row>
    <row r="24" spans="2:11" ht="15.5">
      <c r="B24" s="435"/>
      <c r="C24" s="20"/>
      <c r="D24" s="296" t="s">
        <v>3634</v>
      </c>
      <c r="E24" s="20"/>
      <c r="F24" s="20"/>
      <c r="G24" s="20"/>
      <c r="I24" s="1415">
        <v>0</v>
      </c>
      <c r="J24" s="1415">
        <v>0</v>
      </c>
      <c r="K24" s="1415">
        <v>0</v>
      </c>
    </row>
    <row r="26" spans="2:11">
      <c r="B26" s="269"/>
      <c r="C26" s="76" t="s">
        <v>3635</v>
      </c>
      <c r="D26" s="77"/>
      <c r="E26" s="77"/>
      <c r="F26" s="77"/>
      <c r="G26" s="77"/>
      <c r="H26" s="77"/>
      <c r="I26" s="77"/>
      <c r="J26" s="77"/>
      <c r="K26" s="77"/>
    </row>
    <row r="28" spans="2:11" ht="15.5">
      <c r="B28" s="435"/>
      <c r="C28" s="20"/>
      <c r="D28" s="296" t="s">
        <v>3634</v>
      </c>
      <c r="E28" s="20"/>
      <c r="F28" s="20"/>
      <c r="G28" s="20"/>
      <c r="I28" s="1415">
        <v>0</v>
      </c>
      <c r="J28" s="1415">
        <v>0</v>
      </c>
      <c r="K28" s="1415">
        <v>0</v>
      </c>
    </row>
    <row r="30" spans="2:11">
      <c r="B30" s="269"/>
      <c r="C30" s="76" t="s">
        <v>3636</v>
      </c>
      <c r="D30" s="77"/>
      <c r="E30" s="77"/>
      <c r="F30" s="77"/>
      <c r="G30" s="77"/>
      <c r="H30" s="77"/>
      <c r="I30" s="77"/>
      <c r="J30" s="77"/>
      <c r="K30" s="77"/>
    </row>
    <row r="31" spans="2:11" s="27" customFormat="1">
      <c r="B31" s="11"/>
      <c r="C31" s="11"/>
      <c r="D31" s="11"/>
      <c r="E31" s="11"/>
      <c r="F31" s="11"/>
      <c r="G31" s="11"/>
      <c r="H31" s="11"/>
      <c r="I31" s="11"/>
      <c r="J31" s="11"/>
      <c r="K31" s="11"/>
    </row>
    <row r="32" spans="2:11" ht="15.5">
      <c r="B32" s="435"/>
      <c r="C32" s="20"/>
      <c r="D32" s="296" t="s">
        <v>3634</v>
      </c>
      <c r="E32" s="20"/>
      <c r="F32" s="20"/>
      <c r="G32" s="20"/>
      <c r="I32" s="1415">
        <v>0</v>
      </c>
      <c r="J32" s="1415">
        <v>0</v>
      </c>
      <c r="K32" s="1415">
        <v>0</v>
      </c>
    </row>
    <row r="34" spans="2:11">
      <c r="B34" s="269"/>
      <c r="C34" s="76" t="s">
        <v>3637</v>
      </c>
      <c r="D34" s="77"/>
      <c r="E34" s="77"/>
      <c r="F34" s="77"/>
      <c r="G34" s="77"/>
      <c r="H34" s="77"/>
      <c r="I34" s="77"/>
      <c r="J34" s="77"/>
      <c r="K34" s="77"/>
    </row>
    <row r="36" spans="2:11" ht="15.5">
      <c r="B36" s="435"/>
      <c r="C36" s="20"/>
      <c r="D36" s="296" t="s">
        <v>3634</v>
      </c>
      <c r="I36" s="1415">
        <v>0</v>
      </c>
      <c r="J36" s="1415">
        <v>0</v>
      </c>
      <c r="K36" s="1415">
        <v>0</v>
      </c>
    </row>
    <row r="38" spans="2:11">
      <c r="B38" s="269"/>
      <c r="C38" s="76" t="s">
        <v>3638</v>
      </c>
      <c r="D38" s="77"/>
      <c r="E38" s="77"/>
      <c r="F38" s="77"/>
      <c r="G38" s="77"/>
      <c r="H38" s="77"/>
      <c r="I38" s="77"/>
      <c r="J38" s="77"/>
      <c r="K38" s="77"/>
    </row>
    <row r="40" spans="2:11" ht="15.5">
      <c r="B40" s="435"/>
      <c r="C40" s="20"/>
      <c r="D40" s="296" t="s">
        <v>3634</v>
      </c>
      <c r="I40" s="1415">
        <v>0</v>
      </c>
      <c r="J40" s="1415">
        <v>0</v>
      </c>
      <c r="K40" s="1415">
        <v>0</v>
      </c>
    </row>
    <row r="42" spans="2:11" ht="18">
      <c r="B42" s="28" t="s">
        <v>1553</v>
      </c>
      <c r="C42" s="27"/>
      <c r="D42" s="27"/>
      <c r="E42" s="27"/>
      <c r="F42" s="27"/>
      <c r="G42" s="27"/>
      <c r="H42" s="27"/>
      <c r="I42" s="27"/>
      <c r="J42" s="27"/>
      <c r="K42" s="27"/>
    </row>
  </sheetData>
  <phoneticPr fontId="53" type="noConversion"/>
  <dataValidations count="1">
    <dataValidation type="list" allowBlank="1" showInputMessage="1" showErrorMessage="1" sqref="J10:J23" xr:uid="{E76B4E8A-7C1A-4794-A49D-3532B1C66314}">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CE086-F19E-42CC-A44A-FF6587AF4C32}">
  <sheetPr codeName="Sheet87">
    <tabColor rgb="FFFF0000"/>
    <pageSetUpPr autoPageBreaks="0"/>
  </sheetPr>
  <dimension ref="A1:BR20"/>
  <sheetViews>
    <sheetView zoomScale="55" zoomScaleNormal="55" workbookViewId="0">
      <selection activeCell="P25" sqref="P25"/>
    </sheetView>
  </sheetViews>
  <sheetFormatPr defaultColWidth="0" defaultRowHeight="14"/>
  <cols>
    <col min="1" max="1" width="14.453125" style="11" customWidth="1"/>
    <col min="2" max="3" width="1.54296875" style="11" customWidth="1"/>
    <col min="4" max="4" width="24" style="11" bestFit="1" customWidth="1"/>
    <col min="5" max="6" width="20.453125" style="11" bestFit="1" customWidth="1"/>
    <col min="7" max="7" width="28.453125" style="11" bestFit="1" customWidth="1"/>
    <col min="8" max="8" width="5.453125" style="11" bestFit="1" customWidth="1"/>
    <col min="9" max="9" width="17.453125" style="11" bestFit="1" customWidth="1"/>
    <col min="10" max="10" width="23.453125" style="11" bestFit="1" customWidth="1"/>
    <col min="11" max="11" width="4.453125" style="11" customWidth="1"/>
    <col min="12" max="16" width="17" style="11" customWidth="1"/>
    <col min="17" max="24" width="1.54296875" style="11" customWidth="1"/>
    <col min="25" max="35" width="18.453125" style="11" hidden="1" customWidth="1"/>
    <col min="36" max="42" width="14" style="11" hidden="1" customWidth="1"/>
    <col min="43" max="70" width="18.453125" style="11" hidden="1" customWidth="1"/>
    <col min="71" max="16384" width="14" style="11" hidden="1"/>
  </cols>
  <sheetData>
    <row r="1" spans="1:16" s="2" customFormat="1" ht="25">
      <c r="A1" s="62" t="s">
        <v>1365</v>
      </c>
      <c r="B1" s="3"/>
      <c r="G1" s="4" t="s">
        <v>1</v>
      </c>
      <c r="H1" s="4"/>
      <c r="I1" s="4"/>
      <c r="J1" s="4"/>
      <c r="K1" s="4"/>
      <c r="L1" s="4"/>
    </row>
    <row r="2" spans="1:16" s="2" customFormat="1" ht="25">
      <c r="A2" s="4" t="str">
        <f>Cover!$E$13</f>
        <v>Master</v>
      </c>
      <c r="B2" s="3"/>
    </row>
    <row r="3" spans="1:16" s="2" customFormat="1" ht="25">
      <c r="A3" s="4">
        <f>Cover!$E$15</f>
        <v>2025</v>
      </c>
      <c r="B3" s="4"/>
      <c r="C3" s="4"/>
      <c r="D3" s="4"/>
    </row>
    <row r="4" spans="1:16" s="5" customFormat="1" ht="25.5" thickBot="1">
      <c r="A4" s="1302" t="s">
        <v>122</v>
      </c>
      <c r="B4" s="6"/>
    </row>
    <row r="5" spans="1:16" ht="18">
      <c r="A5" s="670"/>
      <c r="B5" s="671"/>
      <c r="C5" s="671"/>
      <c r="D5" s="36"/>
      <c r="E5" s="36"/>
      <c r="F5" s="36"/>
      <c r="G5" s="672"/>
      <c r="H5" s="672"/>
      <c r="I5" s="673"/>
      <c r="J5" s="672"/>
      <c r="K5" s="672"/>
      <c r="L5" s="663" t="s">
        <v>1743</v>
      </c>
      <c r="M5" s="664"/>
      <c r="N5" s="664"/>
      <c r="O5" s="664"/>
      <c r="P5" s="665"/>
    </row>
    <row r="6" spans="1:16" s="61" customFormat="1" ht="15.5">
      <c r="A6" s="674"/>
      <c r="B6" s="675"/>
      <c r="C6" s="675"/>
      <c r="D6" s="36" t="s">
        <v>164</v>
      </c>
      <c r="E6" s="36" t="s">
        <v>1624</v>
      </c>
      <c r="F6" s="36" t="s">
        <v>238</v>
      </c>
      <c r="G6" s="36" t="s">
        <v>2726</v>
      </c>
      <c r="H6" s="36" t="s">
        <v>175</v>
      </c>
      <c r="I6" s="676" t="s">
        <v>3639</v>
      </c>
      <c r="J6" s="672" t="s">
        <v>3640</v>
      </c>
      <c r="K6" s="672"/>
      <c r="L6" s="724">
        <v>2022</v>
      </c>
      <c r="M6" s="725">
        <v>2023</v>
      </c>
      <c r="N6" s="725">
        <v>2024</v>
      </c>
      <c r="O6" s="725">
        <v>2025</v>
      </c>
      <c r="P6" s="726">
        <v>2026</v>
      </c>
    </row>
    <row r="8" spans="1:16" s="27" customFormat="1" ht="23">
      <c r="B8" s="800" t="s">
        <v>3641</v>
      </c>
    </row>
    <row r="10" spans="1:16" ht="15.5">
      <c r="A10" s="670"/>
      <c r="B10" s="671"/>
      <c r="C10" s="671"/>
      <c r="D10" s="20"/>
      <c r="E10" s="20" t="s">
        <v>3642</v>
      </c>
      <c r="F10" s="20" t="s">
        <v>3642</v>
      </c>
      <c r="G10" s="670" t="s">
        <v>3643</v>
      </c>
      <c r="H10" s="20" t="s">
        <v>185</v>
      </c>
      <c r="I10" s="677" t="s">
        <v>292</v>
      </c>
      <c r="J10" s="669"/>
      <c r="L10" s="727"/>
      <c r="M10" s="727"/>
      <c r="N10" s="727"/>
      <c r="O10" s="727"/>
      <c r="P10" s="727"/>
    </row>
    <row r="11" spans="1:16" s="678" customFormat="1">
      <c r="G11" s="670"/>
      <c r="H11" s="670"/>
      <c r="I11" s="670"/>
      <c r="J11" s="670"/>
      <c r="K11" s="11"/>
      <c r="L11" s="1155"/>
      <c r="M11" s="1156"/>
      <c r="N11" s="1156"/>
      <c r="O11" s="1156"/>
      <c r="P11" s="1156"/>
    </row>
    <row r="12" spans="1:16" s="27" customFormat="1" ht="23">
      <c r="B12" s="800" t="s">
        <v>3644</v>
      </c>
      <c r="L12" s="1110"/>
      <c r="M12" s="1110"/>
      <c r="N12" s="1110"/>
      <c r="O12" s="1110"/>
      <c r="P12" s="1110"/>
    </row>
    <row r="13" spans="1:16" s="678" customFormat="1">
      <c r="G13" s="670"/>
      <c r="H13" s="670"/>
      <c r="I13" s="670"/>
      <c r="J13" s="670"/>
      <c r="K13" s="670"/>
      <c r="L13" s="1155"/>
      <c r="M13" s="1156"/>
      <c r="N13" s="1156"/>
      <c r="O13" s="1156"/>
      <c r="P13" s="1156"/>
    </row>
    <row r="14" spans="1:16" ht="15.5">
      <c r="A14" s="670"/>
      <c r="B14" s="671"/>
      <c r="C14" s="671"/>
      <c r="D14" s="20"/>
      <c r="E14" s="20" t="s">
        <v>3642</v>
      </c>
      <c r="F14" s="20" t="s">
        <v>3642</v>
      </c>
      <c r="G14" s="670" t="s">
        <v>3645</v>
      </c>
      <c r="H14" s="20" t="s">
        <v>185</v>
      </c>
      <c r="I14" s="677" t="s">
        <v>292</v>
      </c>
      <c r="J14" s="669"/>
      <c r="L14" s="727"/>
      <c r="M14" s="727"/>
      <c r="N14" s="727"/>
      <c r="O14" s="727"/>
      <c r="P14" s="727"/>
    </row>
    <row r="15" spans="1:16" ht="6.75" customHeight="1">
      <c r="L15" s="399"/>
      <c r="M15" s="399"/>
      <c r="N15" s="399"/>
      <c r="O15" s="399"/>
      <c r="P15" s="399"/>
    </row>
    <row r="16" spans="1:16" s="27" customFormat="1" ht="18" hidden="1">
      <c r="B16" s="28" t="s">
        <v>3646</v>
      </c>
      <c r="L16" s="1110"/>
      <c r="M16" s="1110"/>
      <c r="N16" s="1110"/>
      <c r="O16" s="1110"/>
      <c r="P16" s="1110"/>
    </row>
    <row r="18" spans="1:9" ht="15.5">
      <c r="A18" s="670"/>
      <c r="B18" s="671"/>
      <c r="C18" s="671"/>
      <c r="D18" s="20"/>
      <c r="E18" s="20" t="s">
        <v>3642</v>
      </c>
      <c r="F18" s="20" t="s">
        <v>3642</v>
      </c>
      <c r="G18" s="670" t="s">
        <v>3647</v>
      </c>
      <c r="H18" s="20" t="s">
        <v>185</v>
      </c>
      <c r="I18" s="677" t="s">
        <v>292</v>
      </c>
    </row>
    <row r="19" spans="1:9">
      <c r="A19" s="11" t="s">
        <v>1703</v>
      </c>
    </row>
    <row r="20" spans="1:9" s="27" customFormat="1" ht="18">
      <c r="B20" s="28" t="s">
        <v>1553</v>
      </c>
    </row>
  </sheetData>
  <dataValidations disablePrompts="1" count="1">
    <dataValidation type="list" allowBlank="1" showInputMessage="1" showErrorMessage="1" sqref="N10:N28" xr:uid="{66614FD3-7876-4122-A214-6996FCB88A4C}">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0D45B906-CE88-470C-AA9B-2A7FFEC87B1D}">
            <xm:f>Cover!$E$15&lt;&gt;L$6</xm:f>
            <x14:dxf>
              <fill>
                <patternFill>
                  <bgColor theme="0" tint="-0.24994659260841701"/>
                </patternFill>
              </fill>
            </x14:dxf>
          </x14:cfRule>
          <x14:cfRule type="expression" priority="6" id="{BE7DECD6-D742-45FB-97F9-B2363B3670E8}">
            <xm:f>Cover!$E$15=L$6</xm:f>
            <x14:dxf>
              <fill>
                <patternFill>
                  <bgColor theme="7" tint="0.59996337778862885"/>
                </patternFill>
              </fill>
            </x14:dxf>
          </x14:cfRule>
          <xm:sqref>L10:P10</xm:sqref>
        </x14:conditionalFormatting>
        <x14:conditionalFormatting xmlns:xm="http://schemas.microsoft.com/office/excel/2006/main">
          <x14:cfRule type="expression" priority="3" id="{ED473802-0290-4335-9E53-1D6079DE4378}">
            <xm:f>Cover!$E$15&lt;&gt;L$6</xm:f>
            <x14:dxf>
              <fill>
                <patternFill>
                  <bgColor theme="0" tint="-0.24994659260841701"/>
                </patternFill>
              </fill>
            </x14:dxf>
          </x14:cfRule>
          <x14:cfRule type="expression" priority="4" id="{711EEB49-EE7E-4194-A863-A21A4317F45A}">
            <xm:f>Cover!$E$15=L$6</xm:f>
            <x14:dxf>
              <fill>
                <patternFill>
                  <bgColor theme="7" tint="0.59996337778862885"/>
                </patternFill>
              </fill>
            </x14:dxf>
          </x14:cfRule>
          <xm:sqref>L14:P14</xm:sqref>
        </x14:conditionalFormatting>
        <x14:conditionalFormatting xmlns:xm="http://schemas.microsoft.com/office/excel/2006/main">
          <x14:cfRule type="expression" priority="1" id="{252641A5-57A2-4EB2-8E57-67D58CA9B1DF}">
            <xm:f>Cover!$E$15&lt;&gt;L$6</xm:f>
            <x14:dxf>
              <fill>
                <patternFill>
                  <bgColor theme="0" tint="-0.24994659260841701"/>
                </patternFill>
              </fill>
            </x14:dxf>
          </x14:cfRule>
          <x14:cfRule type="expression" priority="2" id="{CB6DFB0E-4571-4F58-8944-26CE7C47B5E0}">
            <xm:f>Cover!$E$15=L$6</xm:f>
            <x14:dxf>
              <fill>
                <patternFill>
                  <bgColor theme="7" tint="0.59996337778862885"/>
                </patternFill>
              </fill>
            </x14:dxf>
          </x14:cfRule>
          <xm:sqref>L18:P18</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9A95C-D3D0-4A45-84AC-FCC99449846B}">
  <sheetPr codeName="Sheet88">
    <tabColor theme="6"/>
    <pageSetUpPr autoPageBreaks="0"/>
  </sheetPr>
  <dimension ref="A1:BD121"/>
  <sheetViews>
    <sheetView zoomScale="40" zoomScaleNormal="40" workbookViewId="0">
      <selection activeCell="Z10" sqref="Z10:Z11"/>
    </sheetView>
  </sheetViews>
  <sheetFormatPr defaultColWidth="0" defaultRowHeight="14"/>
  <cols>
    <col min="1" max="1" width="14.453125" style="11" customWidth="1"/>
    <col min="2" max="3" width="1.54296875" style="11" customWidth="1"/>
    <col min="4" max="5" width="24" style="11" bestFit="1" customWidth="1"/>
    <col min="6" max="6" width="7.453125" style="11" bestFit="1" customWidth="1"/>
    <col min="7" max="7" width="9" style="11" bestFit="1" customWidth="1"/>
    <col min="8" max="8" width="7.453125" style="11" customWidth="1"/>
    <col min="9" max="9" width="13.54296875" style="11" customWidth="1"/>
    <col min="10" max="10" width="21.453125" style="11" bestFit="1" customWidth="1"/>
    <col min="11" max="12" width="1.453125" style="11" customWidth="1"/>
    <col min="13" max="13" width="21.453125" style="11" bestFit="1" customWidth="1"/>
    <col min="14" max="14" width="14.453125" style="11" bestFit="1" customWidth="1"/>
    <col min="15" max="15" width="44.54296875" style="11" bestFit="1" customWidth="1"/>
    <col min="16" max="16" width="25.453125" style="11" customWidth="1"/>
    <col min="17" max="22" width="18" style="11" customWidth="1"/>
    <col min="23" max="23" width="5.54296875" style="11" bestFit="1" customWidth="1"/>
    <col min="24" max="28" width="11.54296875" style="11" customWidth="1"/>
    <col min="29" max="31" width="1" style="11" customWidth="1"/>
    <col min="32" max="32" width="2" style="11" hidden="1" customWidth="1"/>
    <col min="33" max="38" width="1.54296875" style="11" hidden="1" customWidth="1"/>
    <col min="39" max="56" width="18.453125" style="11" hidden="1" customWidth="1"/>
    <col min="57" max="16384" width="14" style="11" hidden="1"/>
  </cols>
  <sheetData>
    <row r="1" spans="1:31" s="2" customFormat="1" ht="25">
      <c r="A1" s="62" t="s">
        <v>1365</v>
      </c>
      <c r="B1" s="3"/>
      <c r="X1" s="4"/>
      <c r="Y1" s="4"/>
      <c r="Z1" s="4"/>
      <c r="AA1" s="4"/>
      <c r="AB1" s="4"/>
      <c r="AD1" s="3"/>
    </row>
    <row r="2" spans="1:31" s="2" customFormat="1" ht="25">
      <c r="A2" s="4" t="str">
        <f>Cover!$E$13</f>
        <v>Master</v>
      </c>
      <c r="B2" s="3"/>
      <c r="AD2" s="96"/>
    </row>
    <row r="3" spans="1:31" s="2" customFormat="1" ht="25">
      <c r="A3" s="4">
        <f>Cover!$E$15</f>
        <v>2025</v>
      </c>
      <c r="B3" s="4"/>
      <c r="C3" s="4"/>
      <c r="D3" s="4"/>
      <c r="AD3" s="96"/>
    </row>
    <row r="4" spans="1:31" s="5" customFormat="1" ht="25.5" thickBot="1">
      <c r="A4" s="1302" t="s">
        <v>123</v>
      </c>
      <c r="B4" s="6"/>
      <c r="AD4" s="97"/>
    </row>
    <row r="5" spans="1:31" ht="18">
      <c r="A5" s="679"/>
      <c r="B5" s="680"/>
      <c r="C5" s="680"/>
      <c r="D5" s="9"/>
      <c r="E5" s="9"/>
      <c r="F5" s="9"/>
      <c r="G5" s="9"/>
      <c r="H5" s="9"/>
      <c r="I5" s="9"/>
      <c r="J5" s="9"/>
      <c r="K5" s="9"/>
      <c r="L5" s="9"/>
      <c r="M5" s="9"/>
      <c r="N5" s="9"/>
      <c r="O5" s="9"/>
      <c r="P5" s="9"/>
      <c r="Q5" s="9"/>
      <c r="R5" s="9"/>
      <c r="S5" s="9"/>
      <c r="T5" s="9"/>
      <c r="U5" s="9"/>
      <c r="V5" s="9"/>
      <c r="W5" s="9"/>
      <c r="X5" s="663" t="s">
        <v>1743</v>
      </c>
      <c r="Y5" s="664"/>
      <c r="Z5" s="664"/>
      <c r="AA5" s="664"/>
      <c r="AB5" s="665"/>
      <c r="AC5" s="681"/>
      <c r="AD5" s="682"/>
    </row>
    <row r="6" spans="1:31" s="61" customFormat="1" ht="65.25" customHeight="1">
      <c r="A6" s="683"/>
      <c r="B6" s="684"/>
      <c r="C6" s="684"/>
      <c r="D6" s="36" t="s">
        <v>164</v>
      </c>
      <c r="E6" s="36" t="s">
        <v>165</v>
      </c>
      <c r="F6" s="36" t="s">
        <v>166</v>
      </c>
      <c r="G6" s="36" t="s">
        <v>167</v>
      </c>
      <c r="H6" s="36" t="s">
        <v>168</v>
      </c>
      <c r="I6" s="36" t="s">
        <v>1624</v>
      </c>
      <c r="J6" s="36" t="s">
        <v>1625</v>
      </c>
      <c r="K6" s="36" t="s">
        <v>2578</v>
      </c>
      <c r="L6" s="36" t="s">
        <v>2579</v>
      </c>
      <c r="M6" s="36" t="s">
        <v>170</v>
      </c>
      <c r="N6" s="36" t="s">
        <v>171</v>
      </c>
      <c r="O6" s="36" t="s">
        <v>1555</v>
      </c>
      <c r="P6" s="1237" t="s">
        <v>3648</v>
      </c>
      <c r="Q6" s="1237" t="s">
        <v>3649</v>
      </c>
      <c r="R6" s="1237" t="s">
        <v>3650</v>
      </c>
      <c r="S6" s="1237" t="s">
        <v>3651</v>
      </c>
      <c r="T6" s="1237" t="s">
        <v>3652</v>
      </c>
      <c r="U6" s="1237" t="s">
        <v>3653</v>
      </c>
      <c r="V6" s="1238" t="s">
        <v>3654</v>
      </c>
      <c r="W6" s="36" t="s">
        <v>175</v>
      </c>
      <c r="X6" s="1239">
        <v>2022</v>
      </c>
      <c r="Y6" s="1240">
        <v>2023</v>
      </c>
      <c r="Z6" s="1240">
        <v>2024</v>
      </c>
      <c r="AA6" s="1240">
        <v>2025</v>
      </c>
      <c r="AB6" s="1241">
        <v>2026</v>
      </c>
      <c r="AC6" s="685"/>
      <c r="AD6" s="686"/>
      <c r="AE6" s="38"/>
    </row>
    <row r="8" spans="1:31" s="27" customFormat="1" ht="23">
      <c r="B8" s="800" t="s">
        <v>3655</v>
      </c>
    </row>
    <row r="10" spans="1:31">
      <c r="D10" s="20" t="s">
        <v>189</v>
      </c>
      <c r="E10" s="20" t="s">
        <v>171</v>
      </c>
      <c r="F10" s="20"/>
      <c r="G10" s="20" t="s">
        <v>3656</v>
      </c>
      <c r="H10" s="20"/>
      <c r="I10" s="20"/>
      <c r="J10" s="20" t="s">
        <v>3657</v>
      </c>
      <c r="K10" s="20"/>
      <c r="L10" s="20"/>
      <c r="M10" s="20" t="s">
        <v>180</v>
      </c>
      <c r="N10" s="20"/>
      <c r="O10" s="20" t="s">
        <v>3658</v>
      </c>
      <c r="W10" s="11" t="s">
        <v>185</v>
      </c>
      <c r="X10" s="1246"/>
      <c r="Y10" s="1246"/>
      <c r="Z10" s="1246"/>
      <c r="AA10" s="1243"/>
      <c r="AB10" s="1243"/>
      <c r="AC10" s="1242"/>
    </row>
    <row r="11" spans="1:31">
      <c r="D11" s="20" t="s">
        <v>189</v>
      </c>
      <c r="E11" s="20" t="s">
        <v>171</v>
      </c>
      <c r="F11" s="20"/>
      <c r="G11" s="20" t="s">
        <v>3656</v>
      </c>
      <c r="H11" s="20"/>
      <c r="I11" s="20"/>
      <c r="J11" s="20" t="s">
        <v>3657</v>
      </c>
      <c r="K11" s="20"/>
      <c r="L11" s="20"/>
      <c r="M11" s="20" t="s">
        <v>180</v>
      </c>
      <c r="N11" s="20"/>
      <c r="O11" s="20" t="s">
        <v>3659</v>
      </c>
      <c r="W11" s="11" t="s">
        <v>185</v>
      </c>
      <c r="X11" s="1246"/>
      <c r="Y11" s="1246"/>
      <c r="Z11" s="1246"/>
      <c r="AA11" s="1243"/>
      <c r="AB11" s="1243"/>
      <c r="AC11" s="1242"/>
    </row>
    <row r="12" spans="1:31">
      <c r="D12" s="20" t="s">
        <v>189</v>
      </c>
      <c r="E12" s="20" t="s">
        <v>171</v>
      </c>
      <c r="F12" s="20"/>
      <c r="G12" s="20" t="s">
        <v>3656</v>
      </c>
      <c r="H12" s="20"/>
      <c r="I12" s="20"/>
      <c r="J12" s="20" t="s">
        <v>3657</v>
      </c>
      <c r="K12" s="20"/>
      <c r="L12" s="20"/>
      <c r="M12" s="20" t="s">
        <v>180</v>
      </c>
      <c r="N12" s="20"/>
      <c r="O12" s="20" t="s">
        <v>3660</v>
      </c>
      <c r="W12" s="11" t="s">
        <v>185</v>
      </c>
      <c r="X12" s="1244">
        <f t="shared" ref="X12" si="0">SUM(X10:X11)</f>
        <v>0</v>
      </c>
      <c r="Y12" s="1244">
        <f t="shared" ref="Y12:AB12" si="1">SUM(Y10:Y11)</f>
        <v>0</v>
      </c>
      <c r="Z12" s="1244">
        <f t="shared" si="1"/>
        <v>0</v>
      </c>
      <c r="AA12" s="1244">
        <f t="shared" si="1"/>
        <v>0</v>
      </c>
      <c r="AB12" s="1244">
        <f t="shared" si="1"/>
        <v>0</v>
      </c>
    </row>
    <row r="14" spans="1:31" s="27" customFormat="1" ht="18">
      <c r="B14" s="28" t="s">
        <v>3661</v>
      </c>
    </row>
    <row r="16" spans="1:31" ht="15.5">
      <c r="A16" s="679"/>
      <c r="B16" s="680"/>
      <c r="C16" s="680"/>
      <c r="D16" s="20" t="s">
        <v>189</v>
      </c>
      <c r="E16" s="20" t="s">
        <v>171</v>
      </c>
      <c r="F16" s="20"/>
      <c r="G16" s="20" t="s">
        <v>3656</v>
      </c>
      <c r="H16" s="20"/>
      <c r="I16" s="20"/>
      <c r="J16" s="20" t="s">
        <v>3657</v>
      </c>
      <c r="K16" s="20"/>
      <c r="L16" s="20"/>
      <c r="M16" s="20" t="s">
        <v>180</v>
      </c>
      <c r="N16" s="20"/>
      <c r="O16" s="20" t="s">
        <v>3655</v>
      </c>
      <c r="P16" s="687"/>
      <c r="Q16" s="1245"/>
      <c r="R16" s="1245"/>
      <c r="S16" s="687"/>
      <c r="T16" s="687"/>
      <c r="U16" s="687"/>
      <c r="V16" s="687"/>
      <c r="W16" s="20"/>
      <c r="AC16" s="683"/>
      <c r="AD16" s="682"/>
      <c r="AE16" s="679" t="s">
        <v>1</v>
      </c>
    </row>
    <row r="17" spans="4:31">
      <c r="D17" s="20" t="s">
        <v>189</v>
      </c>
      <c r="E17" s="20" t="s">
        <v>171</v>
      </c>
      <c r="F17" s="20"/>
      <c r="G17" s="20" t="s">
        <v>3656</v>
      </c>
      <c r="H17" s="20"/>
      <c r="I17" s="20"/>
      <c r="J17" s="20" t="s">
        <v>3657</v>
      </c>
      <c r="K17" s="20"/>
      <c r="L17" s="20"/>
      <c r="M17" s="20" t="s">
        <v>180</v>
      </c>
      <c r="N17" s="20"/>
      <c r="O17" s="20" t="s">
        <v>3655</v>
      </c>
      <c r="P17" s="687"/>
      <c r="Q17" s="1245"/>
      <c r="R17" s="1245"/>
      <c r="S17" s="687"/>
      <c r="T17" s="687"/>
      <c r="U17" s="687"/>
      <c r="V17" s="687"/>
      <c r="W17" s="20"/>
      <c r="AC17" s="683"/>
      <c r="AD17" s="682"/>
      <c r="AE17" s="679" t="s">
        <v>1</v>
      </c>
    </row>
    <row r="18" spans="4:31">
      <c r="D18" s="20" t="s">
        <v>189</v>
      </c>
      <c r="E18" s="20" t="s">
        <v>171</v>
      </c>
      <c r="F18" s="20"/>
      <c r="G18" s="20" t="s">
        <v>3656</v>
      </c>
      <c r="H18" s="20"/>
      <c r="I18" s="20"/>
      <c r="J18" s="20" t="s">
        <v>3657</v>
      </c>
      <c r="K18" s="20"/>
      <c r="L18" s="20"/>
      <c r="M18" s="20" t="s">
        <v>180</v>
      </c>
      <c r="N18" s="20"/>
      <c r="O18" s="20" t="s">
        <v>3655</v>
      </c>
      <c r="P18" s="687"/>
      <c r="Q18" s="1245"/>
      <c r="R18" s="1245"/>
      <c r="S18" s="687"/>
      <c r="T18" s="687"/>
      <c r="U18" s="687"/>
      <c r="V18" s="687"/>
      <c r="W18" s="20"/>
      <c r="AC18" s="683"/>
      <c r="AD18" s="682"/>
      <c r="AE18" s="679" t="s">
        <v>1</v>
      </c>
    </row>
    <row r="19" spans="4:31">
      <c r="D19" s="20" t="s">
        <v>189</v>
      </c>
      <c r="E19" s="20" t="s">
        <v>171</v>
      </c>
      <c r="F19" s="20"/>
      <c r="G19" s="20" t="s">
        <v>3656</v>
      </c>
      <c r="H19" s="20"/>
      <c r="I19" s="20"/>
      <c r="J19" s="20" t="s">
        <v>3657</v>
      </c>
      <c r="K19" s="20"/>
      <c r="L19" s="20"/>
      <c r="M19" s="20" t="s">
        <v>180</v>
      </c>
      <c r="N19" s="20"/>
      <c r="O19" s="20" t="s">
        <v>3655</v>
      </c>
      <c r="P19" s="687"/>
      <c r="Q19" s="1245"/>
      <c r="R19" s="1245"/>
      <c r="S19" s="687"/>
      <c r="T19" s="687"/>
      <c r="U19" s="687"/>
      <c r="V19" s="687"/>
      <c r="W19" s="20"/>
      <c r="AC19" s="683"/>
      <c r="AD19" s="682"/>
      <c r="AE19" s="679" t="s">
        <v>1</v>
      </c>
    </row>
    <row r="20" spans="4:31">
      <c r="D20" s="20" t="s">
        <v>189</v>
      </c>
      <c r="E20" s="20" t="s">
        <v>171</v>
      </c>
      <c r="F20" s="20"/>
      <c r="G20" s="20" t="s">
        <v>3656</v>
      </c>
      <c r="H20" s="20"/>
      <c r="I20" s="20"/>
      <c r="J20" s="20" t="s">
        <v>3657</v>
      </c>
      <c r="K20" s="20"/>
      <c r="L20" s="20"/>
      <c r="M20" s="20" t="s">
        <v>180</v>
      </c>
      <c r="N20" s="20"/>
      <c r="O20" s="20" t="s">
        <v>3655</v>
      </c>
      <c r="P20" s="687"/>
      <c r="Q20" s="1245"/>
      <c r="R20" s="1245"/>
      <c r="S20" s="687"/>
      <c r="T20" s="687"/>
      <c r="U20" s="687"/>
      <c r="V20" s="687"/>
      <c r="W20" s="20"/>
      <c r="AC20" s="683"/>
      <c r="AD20" s="682"/>
      <c r="AE20" s="679"/>
    </row>
    <row r="21" spans="4:31">
      <c r="D21" s="20" t="s">
        <v>189</v>
      </c>
      <c r="E21" s="20" t="s">
        <v>171</v>
      </c>
      <c r="F21" s="20"/>
      <c r="G21" s="20" t="s">
        <v>3656</v>
      </c>
      <c r="H21" s="20"/>
      <c r="I21" s="20"/>
      <c r="J21" s="20" t="s">
        <v>3657</v>
      </c>
      <c r="K21" s="20"/>
      <c r="L21" s="20"/>
      <c r="M21" s="20" t="s">
        <v>180</v>
      </c>
      <c r="N21" s="20"/>
      <c r="O21" s="20" t="s">
        <v>3655</v>
      </c>
      <c r="P21" s="687"/>
      <c r="Q21" s="1245"/>
      <c r="R21" s="1245"/>
      <c r="S21" s="687"/>
      <c r="T21" s="687"/>
      <c r="U21" s="687"/>
      <c r="V21" s="687"/>
      <c r="W21" s="20"/>
      <c r="AC21" s="683"/>
      <c r="AD21" s="682"/>
      <c r="AE21" s="679"/>
    </row>
    <row r="22" spans="4:31">
      <c r="D22" s="20" t="s">
        <v>189</v>
      </c>
      <c r="E22" s="20" t="s">
        <v>171</v>
      </c>
      <c r="F22" s="20"/>
      <c r="G22" s="20" t="s">
        <v>3656</v>
      </c>
      <c r="H22" s="20"/>
      <c r="I22" s="20"/>
      <c r="J22" s="20" t="s">
        <v>3657</v>
      </c>
      <c r="K22" s="20"/>
      <c r="L22" s="20"/>
      <c r="M22" s="20" t="s">
        <v>180</v>
      </c>
      <c r="N22" s="20"/>
      <c r="O22" s="20" t="s">
        <v>3655</v>
      </c>
      <c r="P22" s="687"/>
      <c r="Q22" s="1245"/>
      <c r="R22" s="1245"/>
      <c r="S22" s="687"/>
      <c r="T22" s="687"/>
      <c r="U22" s="687"/>
      <c r="V22" s="687"/>
      <c r="W22" s="20"/>
      <c r="AC22" s="683"/>
      <c r="AD22" s="682"/>
      <c r="AE22" s="679"/>
    </row>
    <row r="23" spans="4:31">
      <c r="D23" s="20" t="s">
        <v>189</v>
      </c>
      <c r="E23" s="20" t="s">
        <v>171</v>
      </c>
      <c r="F23" s="20"/>
      <c r="G23" s="20" t="s">
        <v>3656</v>
      </c>
      <c r="H23" s="20"/>
      <c r="I23" s="20"/>
      <c r="J23" s="20" t="s">
        <v>3657</v>
      </c>
      <c r="K23" s="20"/>
      <c r="L23" s="20"/>
      <c r="M23" s="20" t="s">
        <v>180</v>
      </c>
      <c r="N23" s="20"/>
      <c r="O23" s="20" t="s">
        <v>3655</v>
      </c>
      <c r="P23" s="687"/>
      <c r="Q23" s="1245"/>
      <c r="R23" s="1245"/>
      <c r="S23" s="687"/>
      <c r="T23" s="687"/>
      <c r="U23" s="687"/>
      <c r="V23" s="687"/>
      <c r="W23" s="20"/>
      <c r="AC23" s="683"/>
      <c r="AD23" s="682"/>
      <c r="AE23" s="679"/>
    </row>
    <row r="24" spans="4:31">
      <c r="D24" s="20" t="s">
        <v>189</v>
      </c>
      <c r="E24" s="20" t="s">
        <v>171</v>
      </c>
      <c r="F24" s="20"/>
      <c r="G24" s="20" t="s">
        <v>3656</v>
      </c>
      <c r="H24" s="20"/>
      <c r="I24" s="20"/>
      <c r="J24" s="20" t="s">
        <v>3657</v>
      </c>
      <c r="K24" s="20"/>
      <c r="L24" s="20"/>
      <c r="M24" s="20" t="s">
        <v>180</v>
      </c>
      <c r="N24" s="20"/>
      <c r="O24" s="20" t="s">
        <v>3655</v>
      </c>
      <c r="P24" s="687"/>
      <c r="Q24" s="1245"/>
      <c r="R24" s="1245"/>
      <c r="S24" s="687"/>
      <c r="T24" s="687"/>
      <c r="U24" s="687"/>
      <c r="V24" s="687"/>
      <c r="W24" s="20"/>
      <c r="AC24" s="683"/>
      <c r="AD24" s="682"/>
      <c r="AE24" s="679"/>
    </row>
    <row r="25" spans="4:31">
      <c r="D25" s="20" t="s">
        <v>189</v>
      </c>
      <c r="E25" s="20" t="s">
        <v>171</v>
      </c>
      <c r="F25" s="20"/>
      <c r="G25" s="20" t="s">
        <v>3656</v>
      </c>
      <c r="H25" s="20"/>
      <c r="I25" s="20"/>
      <c r="J25" s="20" t="s">
        <v>3657</v>
      </c>
      <c r="K25" s="20"/>
      <c r="L25" s="20"/>
      <c r="M25" s="20" t="s">
        <v>180</v>
      </c>
      <c r="N25" s="20"/>
      <c r="O25" s="20" t="s">
        <v>3655</v>
      </c>
      <c r="P25" s="687"/>
      <c r="Q25" s="1245"/>
      <c r="R25" s="1245"/>
      <c r="S25" s="687"/>
      <c r="T25" s="687"/>
      <c r="U25" s="687"/>
      <c r="V25" s="687"/>
      <c r="W25" s="20"/>
      <c r="AC25" s="683"/>
      <c r="AD25" s="682"/>
      <c r="AE25" s="679"/>
    </row>
    <row r="26" spans="4:31">
      <c r="D26" s="20" t="s">
        <v>189</v>
      </c>
      <c r="E26" s="20" t="s">
        <v>171</v>
      </c>
      <c r="F26" s="20"/>
      <c r="G26" s="20" t="s">
        <v>3656</v>
      </c>
      <c r="H26" s="20"/>
      <c r="I26" s="20"/>
      <c r="J26" s="20" t="s">
        <v>3657</v>
      </c>
      <c r="K26" s="20"/>
      <c r="L26" s="20"/>
      <c r="M26" s="20" t="s">
        <v>180</v>
      </c>
      <c r="N26" s="20"/>
      <c r="O26" s="20" t="s">
        <v>3655</v>
      </c>
      <c r="P26" s="687"/>
      <c r="Q26" s="1245"/>
      <c r="R26" s="1245"/>
      <c r="S26" s="687"/>
      <c r="T26" s="687"/>
      <c r="U26" s="687"/>
      <c r="V26" s="687"/>
      <c r="W26" s="20"/>
      <c r="AC26" s="683"/>
      <c r="AD26" s="682"/>
      <c r="AE26" s="679"/>
    </row>
    <row r="27" spans="4:31">
      <c r="D27" s="20" t="s">
        <v>189</v>
      </c>
      <c r="E27" s="20" t="s">
        <v>171</v>
      </c>
      <c r="F27" s="20"/>
      <c r="G27" s="20" t="s">
        <v>3656</v>
      </c>
      <c r="H27" s="20"/>
      <c r="I27" s="20"/>
      <c r="J27" s="20" t="s">
        <v>3657</v>
      </c>
      <c r="K27" s="20"/>
      <c r="L27" s="20"/>
      <c r="M27" s="20" t="s">
        <v>180</v>
      </c>
      <c r="N27" s="20"/>
      <c r="O27" s="20" t="s">
        <v>3655</v>
      </c>
      <c r="P27" s="687"/>
      <c r="Q27" s="1245"/>
      <c r="R27" s="1245"/>
      <c r="S27" s="687"/>
      <c r="T27" s="687"/>
      <c r="U27" s="687"/>
      <c r="V27" s="687"/>
      <c r="W27" s="20"/>
      <c r="AC27" s="683"/>
      <c r="AD27" s="682"/>
      <c r="AE27" s="679"/>
    </row>
    <row r="28" spans="4:31">
      <c r="D28" s="20" t="s">
        <v>189</v>
      </c>
      <c r="E28" s="20" t="s">
        <v>171</v>
      </c>
      <c r="F28" s="20"/>
      <c r="G28" s="20" t="s">
        <v>3656</v>
      </c>
      <c r="H28" s="20"/>
      <c r="I28" s="20"/>
      <c r="J28" s="20" t="s">
        <v>3657</v>
      </c>
      <c r="K28" s="20"/>
      <c r="L28" s="20"/>
      <c r="M28" s="20" t="s">
        <v>180</v>
      </c>
      <c r="N28" s="20"/>
      <c r="O28" s="20" t="s">
        <v>3655</v>
      </c>
      <c r="P28" s="687"/>
      <c r="Q28" s="1245"/>
      <c r="R28" s="1245"/>
      <c r="S28" s="687"/>
      <c r="T28" s="687"/>
      <c r="U28" s="687"/>
      <c r="V28" s="687"/>
      <c r="W28" s="20"/>
      <c r="AC28" s="683"/>
      <c r="AD28" s="682"/>
      <c r="AE28" s="679"/>
    </row>
    <row r="29" spans="4:31">
      <c r="D29" s="20" t="s">
        <v>189</v>
      </c>
      <c r="E29" s="20" t="s">
        <v>171</v>
      </c>
      <c r="F29" s="20"/>
      <c r="G29" s="20" t="s">
        <v>3656</v>
      </c>
      <c r="H29" s="20"/>
      <c r="I29" s="20"/>
      <c r="J29" s="20" t="s">
        <v>3657</v>
      </c>
      <c r="K29" s="20"/>
      <c r="L29" s="20"/>
      <c r="M29" s="20" t="s">
        <v>180</v>
      </c>
      <c r="N29" s="20"/>
      <c r="O29" s="20" t="s">
        <v>3655</v>
      </c>
      <c r="P29" s="687"/>
      <c r="Q29" s="1245"/>
      <c r="R29" s="1245"/>
      <c r="S29" s="687"/>
      <c r="T29" s="687"/>
      <c r="U29" s="687"/>
      <c r="V29" s="687"/>
      <c r="W29" s="20"/>
      <c r="AC29" s="683"/>
      <c r="AD29" s="682"/>
      <c r="AE29" s="679"/>
    </row>
    <row r="30" spans="4:31">
      <c r="D30" s="20" t="s">
        <v>189</v>
      </c>
      <c r="E30" s="20" t="s">
        <v>171</v>
      </c>
      <c r="F30" s="20"/>
      <c r="G30" s="20" t="s">
        <v>3656</v>
      </c>
      <c r="H30" s="20"/>
      <c r="I30" s="20"/>
      <c r="J30" s="20" t="s">
        <v>3657</v>
      </c>
      <c r="K30" s="20"/>
      <c r="L30" s="20"/>
      <c r="M30" s="20" t="s">
        <v>180</v>
      </c>
      <c r="N30" s="20"/>
      <c r="O30" s="20" t="s">
        <v>3655</v>
      </c>
      <c r="P30" s="687"/>
      <c r="Q30" s="1245"/>
      <c r="R30" s="1245"/>
      <c r="S30" s="687"/>
      <c r="T30" s="687"/>
      <c r="U30" s="687"/>
      <c r="V30" s="687"/>
      <c r="W30" s="20"/>
      <c r="AC30" s="683"/>
      <c r="AD30" s="682"/>
      <c r="AE30" s="679"/>
    </row>
    <row r="31" spans="4:31">
      <c r="D31" s="20" t="s">
        <v>189</v>
      </c>
      <c r="E31" s="20" t="s">
        <v>171</v>
      </c>
      <c r="F31" s="20"/>
      <c r="G31" s="20" t="s">
        <v>3656</v>
      </c>
      <c r="H31" s="20"/>
      <c r="I31" s="20"/>
      <c r="J31" s="20" t="s">
        <v>3657</v>
      </c>
      <c r="K31" s="20"/>
      <c r="L31" s="20"/>
      <c r="M31" s="20" t="s">
        <v>180</v>
      </c>
      <c r="N31" s="20"/>
      <c r="O31" s="20" t="s">
        <v>3655</v>
      </c>
      <c r="P31" s="687"/>
      <c r="Q31" s="1245"/>
      <c r="R31" s="1245"/>
      <c r="S31" s="687"/>
      <c r="T31" s="687"/>
      <c r="U31" s="687"/>
      <c r="V31" s="687"/>
      <c r="W31" s="20"/>
      <c r="AC31" s="683"/>
      <c r="AD31" s="682"/>
      <c r="AE31" s="679"/>
    </row>
    <row r="32" spans="4:31">
      <c r="D32" s="20" t="s">
        <v>189</v>
      </c>
      <c r="E32" s="20" t="s">
        <v>171</v>
      </c>
      <c r="F32" s="20"/>
      <c r="G32" s="20" t="s">
        <v>3656</v>
      </c>
      <c r="H32" s="20"/>
      <c r="I32" s="20"/>
      <c r="J32" s="20" t="s">
        <v>3657</v>
      </c>
      <c r="K32" s="20"/>
      <c r="L32" s="20"/>
      <c r="M32" s="20" t="s">
        <v>180</v>
      </c>
      <c r="N32" s="20"/>
      <c r="O32" s="20" t="s">
        <v>3655</v>
      </c>
      <c r="P32" s="687"/>
      <c r="Q32" s="1245"/>
      <c r="R32" s="1245"/>
      <c r="S32" s="687"/>
      <c r="T32" s="687"/>
      <c r="U32" s="687"/>
      <c r="V32" s="687"/>
      <c r="W32" s="20"/>
      <c r="AC32" s="683"/>
      <c r="AD32" s="682"/>
      <c r="AE32" s="679"/>
    </row>
    <row r="33" spans="4:15">
      <c r="D33" s="20" t="s">
        <v>189</v>
      </c>
      <c r="E33" s="20" t="s">
        <v>171</v>
      </c>
      <c r="F33" s="20"/>
      <c r="G33" s="20" t="s">
        <v>3656</v>
      </c>
      <c r="H33" s="20"/>
      <c r="I33" s="20"/>
      <c r="J33" s="20" t="s">
        <v>3657</v>
      </c>
      <c r="K33" s="20"/>
      <c r="L33" s="20"/>
      <c r="M33" s="20" t="s">
        <v>180</v>
      </c>
      <c r="N33" s="20"/>
      <c r="O33" s="20" t="s">
        <v>3655</v>
      </c>
    </row>
    <row r="34" spans="4:15">
      <c r="D34" s="20" t="s">
        <v>189</v>
      </c>
      <c r="E34" s="20" t="s">
        <v>171</v>
      </c>
      <c r="F34" s="20"/>
      <c r="G34" s="20" t="s">
        <v>3656</v>
      </c>
      <c r="H34" s="20"/>
      <c r="I34" s="20"/>
      <c r="J34" s="20" t="s">
        <v>3657</v>
      </c>
      <c r="K34" s="20"/>
      <c r="L34" s="20"/>
      <c r="M34" s="20" t="s">
        <v>180</v>
      </c>
      <c r="N34" s="20"/>
      <c r="O34" s="20" t="s">
        <v>3655</v>
      </c>
    </row>
    <row r="35" spans="4:15">
      <c r="D35" s="20" t="s">
        <v>189</v>
      </c>
      <c r="E35" s="20" t="s">
        <v>171</v>
      </c>
      <c r="F35" s="20"/>
      <c r="G35" s="20" t="s">
        <v>3656</v>
      </c>
      <c r="H35" s="20"/>
      <c r="I35" s="20"/>
      <c r="J35" s="20" t="s">
        <v>3657</v>
      </c>
      <c r="K35" s="20"/>
      <c r="L35" s="20"/>
      <c r="M35" s="20" t="s">
        <v>180</v>
      </c>
      <c r="N35" s="20"/>
      <c r="O35" s="20" t="s">
        <v>3655</v>
      </c>
    </row>
    <row r="36" spans="4:15">
      <c r="D36" s="20" t="s">
        <v>189</v>
      </c>
      <c r="E36" s="20" t="s">
        <v>171</v>
      </c>
      <c r="F36" s="20"/>
      <c r="G36" s="20" t="s">
        <v>3656</v>
      </c>
      <c r="H36" s="20"/>
      <c r="I36" s="20"/>
      <c r="J36" s="20" t="s">
        <v>3657</v>
      </c>
      <c r="K36" s="20"/>
      <c r="L36" s="20"/>
      <c r="M36" s="20" t="s">
        <v>180</v>
      </c>
      <c r="N36" s="20"/>
      <c r="O36" s="20" t="s">
        <v>3655</v>
      </c>
    </row>
    <row r="37" spans="4:15">
      <c r="D37" s="20" t="s">
        <v>189</v>
      </c>
      <c r="E37" s="20" t="s">
        <v>171</v>
      </c>
      <c r="F37" s="20"/>
      <c r="G37" s="20" t="s">
        <v>3656</v>
      </c>
      <c r="H37" s="20"/>
      <c r="I37" s="20"/>
      <c r="J37" s="20" t="s">
        <v>3657</v>
      </c>
      <c r="K37" s="20"/>
      <c r="L37" s="20"/>
      <c r="M37" s="20" t="s">
        <v>180</v>
      </c>
      <c r="N37" s="20"/>
      <c r="O37" s="20" t="s">
        <v>3655</v>
      </c>
    </row>
    <row r="38" spans="4:15">
      <c r="D38" s="20" t="s">
        <v>189</v>
      </c>
      <c r="E38" s="20" t="s">
        <v>171</v>
      </c>
      <c r="F38" s="20"/>
      <c r="G38" s="20" t="s">
        <v>3656</v>
      </c>
      <c r="H38" s="20"/>
      <c r="I38" s="20"/>
      <c r="J38" s="20" t="s">
        <v>3657</v>
      </c>
      <c r="K38" s="20"/>
      <c r="L38" s="20"/>
      <c r="M38" s="20" t="s">
        <v>180</v>
      </c>
      <c r="N38" s="20"/>
      <c r="O38" s="20" t="s">
        <v>3655</v>
      </c>
    </row>
    <row r="39" spans="4:15">
      <c r="D39" s="20" t="s">
        <v>189</v>
      </c>
      <c r="E39" s="20" t="s">
        <v>171</v>
      </c>
      <c r="F39" s="20"/>
      <c r="G39" s="20" t="s">
        <v>3656</v>
      </c>
      <c r="H39" s="20"/>
      <c r="I39" s="20"/>
      <c r="J39" s="20" t="s">
        <v>3657</v>
      </c>
      <c r="K39" s="20"/>
      <c r="L39" s="20"/>
      <c r="M39" s="20" t="s">
        <v>180</v>
      </c>
      <c r="N39" s="20"/>
      <c r="O39" s="20" t="s">
        <v>3655</v>
      </c>
    </row>
    <row r="40" spans="4:15">
      <c r="D40" s="20" t="s">
        <v>189</v>
      </c>
      <c r="E40" s="20" t="s">
        <v>171</v>
      </c>
      <c r="F40" s="20"/>
      <c r="G40" s="20" t="s">
        <v>3656</v>
      </c>
      <c r="H40" s="20"/>
      <c r="I40" s="20"/>
      <c r="J40" s="20" t="s">
        <v>3657</v>
      </c>
      <c r="K40" s="20"/>
      <c r="L40" s="20"/>
      <c r="M40" s="20" t="s">
        <v>180</v>
      </c>
      <c r="N40" s="20"/>
      <c r="O40" s="20" t="s">
        <v>3655</v>
      </c>
    </row>
    <row r="41" spans="4:15">
      <c r="D41" s="20" t="s">
        <v>189</v>
      </c>
      <c r="E41" s="20" t="s">
        <v>171</v>
      </c>
      <c r="F41" s="20"/>
      <c r="G41" s="20" t="s">
        <v>3656</v>
      </c>
      <c r="H41" s="20"/>
      <c r="I41" s="20"/>
      <c r="J41" s="20" t="s">
        <v>3657</v>
      </c>
      <c r="K41" s="20"/>
      <c r="L41" s="20"/>
      <c r="M41" s="20" t="s">
        <v>180</v>
      </c>
      <c r="N41" s="20"/>
      <c r="O41" s="20" t="s">
        <v>3655</v>
      </c>
    </row>
    <row r="42" spans="4:15">
      <c r="D42" s="20" t="s">
        <v>189</v>
      </c>
      <c r="E42" s="20" t="s">
        <v>171</v>
      </c>
      <c r="F42" s="20"/>
      <c r="G42" s="20" t="s">
        <v>3656</v>
      </c>
      <c r="H42" s="20"/>
      <c r="I42" s="20"/>
      <c r="J42" s="20" t="s">
        <v>3657</v>
      </c>
      <c r="K42" s="20"/>
      <c r="L42" s="20"/>
      <c r="M42" s="20" t="s">
        <v>180</v>
      </c>
      <c r="N42" s="20"/>
      <c r="O42" s="20" t="s">
        <v>3655</v>
      </c>
    </row>
    <row r="43" spans="4:15">
      <c r="D43" s="20" t="s">
        <v>189</v>
      </c>
      <c r="E43" s="20" t="s">
        <v>171</v>
      </c>
      <c r="F43" s="20"/>
      <c r="G43" s="20" t="s">
        <v>3656</v>
      </c>
      <c r="H43" s="20"/>
      <c r="I43" s="20"/>
      <c r="J43" s="20" t="s">
        <v>3657</v>
      </c>
      <c r="K43" s="20"/>
      <c r="L43" s="20"/>
      <c r="M43" s="20" t="s">
        <v>180</v>
      </c>
      <c r="N43" s="20"/>
      <c r="O43" s="20" t="s">
        <v>3655</v>
      </c>
    </row>
    <row r="44" spans="4:15">
      <c r="D44" s="20" t="s">
        <v>189</v>
      </c>
      <c r="E44" s="20" t="s">
        <v>171</v>
      </c>
      <c r="F44" s="20"/>
      <c r="G44" s="20" t="s">
        <v>3656</v>
      </c>
      <c r="H44" s="20"/>
      <c r="I44" s="20"/>
      <c r="J44" s="20" t="s">
        <v>3657</v>
      </c>
      <c r="K44" s="20"/>
      <c r="L44" s="20"/>
      <c r="M44" s="20" t="s">
        <v>180</v>
      </c>
      <c r="N44" s="20"/>
      <c r="O44" s="20" t="s">
        <v>3655</v>
      </c>
    </row>
    <row r="45" spans="4:15">
      <c r="D45" s="20" t="s">
        <v>189</v>
      </c>
      <c r="E45" s="20" t="s">
        <v>171</v>
      </c>
      <c r="F45" s="20"/>
      <c r="G45" s="20" t="s">
        <v>3656</v>
      </c>
      <c r="H45" s="20"/>
      <c r="I45" s="20"/>
      <c r="J45" s="20" t="s">
        <v>3657</v>
      </c>
      <c r="K45" s="20"/>
      <c r="L45" s="20"/>
      <c r="M45" s="20" t="s">
        <v>180</v>
      </c>
      <c r="N45" s="20"/>
      <c r="O45" s="20" t="s">
        <v>3655</v>
      </c>
    </row>
    <row r="46" spans="4:15">
      <c r="D46" s="20" t="s">
        <v>189</v>
      </c>
      <c r="E46" s="20" t="s">
        <v>171</v>
      </c>
      <c r="F46" s="20"/>
      <c r="G46" s="20" t="s">
        <v>3656</v>
      </c>
      <c r="H46" s="20"/>
      <c r="I46" s="20"/>
      <c r="J46" s="20" t="s">
        <v>3657</v>
      </c>
      <c r="K46" s="20"/>
      <c r="L46" s="20"/>
      <c r="M46" s="20" t="s">
        <v>180</v>
      </c>
      <c r="N46" s="20"/>
      <c r="O46" s="20" t="s">
        <v>3655</v>
      </c>
    </row>
    <row r="47" spans="4:15">
      <c r="D47" s="20" t="s">
        <v>189</v>
      </c>
      <c r="E47" s="20" t="s">
        <v>171</v>
      </c>
      <c r="F47" s="20"/>
      <c r="G47" s="20" t="s">
        <v>3656</v>
      </c>
      <c r="H47" s="20"/>
      <c r="I47" s="20"/>
      <c r="J47" s="20" t="s">
        <v>3657</v>
      </c>
      <c r="K47" s="20"/>
      <c r="L47" s="20"/>
      <c r="M47" s="20" t="s">
        <v>180</v>
      </c>
      <c r="N47" s="20"/>
      <c r="O47" s="20" t="s">
        <v>3655</v>
      </c>
    </row>
    <row r="48" spans="4:15">
      <c r="D48" s="20" t="s">
        <v>189</v>
      </c>
      <c r="E48" s="20" t="s">
        <v>171</v>
      </c>
      <c r="F48" s="20"/>
      <c r="G48" s="20" t="s">
        <v>3656</v>
      </c>
      <c r="H48" s="20"/>
      <c r="I48" s="20"/>
      <c r="J48" s="20" t="s">
        <v>3657</v>
      </c>
      <c r="K48" s="20"/>
      <c r="L48" s="20"/>
      <c r="M48" s="20" t="s">
        <v>180</v>
      </c>
      <c r="N48" s="20"/>
      <c r="O48" s="20" t="s">
        <v>3655</v>
      </c>
    </row>
    <row r="49" spans="4:15">
      <c r="D49" s="20" t="s">
        <v>189</v>
      </c>
      <c r="E49" s="20" t="s">
        <v>171</v>
      </c>
      <c r="F49" s="20"/>
      <c r="G49" s="20" t="s">
        <v>3656</v>
      </c>
      <c r="H49" s="20"/>
      <c r="I49" s="20"/>
      <c r="J49" s="20" t="s">
        <v>3657</v>
      </c>
      <c r="K49" s="20"/>
      <c r="L49" s="20"/>
      <c r="M49" s="20" t="s">
        <v>180</v>
      </c>
      <c r="N49" s="20"/>
      <c r="O49" s="20" t="s">
        <v>3655</v>
      </c>
    </row>
    <row r="50" spans="4:15">
      <c r="D50" s="20" t="s">
        <v>189</v>
      </c>
      <c r="E50" s="20" t="s">
        <v>171</v>
      </c>
      <c r="F50" s="20"/>
      <c r="G50" s="20" t="s">
        <v>3656</v>
      </c>
      <c r="H50" s="20"/>
      <c r="I50" s="20"/>
      <c r="J50" s="20" t="s">
        <v>3657</v>
      </c>
      <c r="K50" s="20"/>
      <c r="L50" s="20"/>
      <c r="M50" s="20" t="s">
        <v>180</v>
      </c>
      <c r="N50" s="20"/>
      <c r="O50" s="20" t="s">
        <v>3655</v>
      </c>
    </row>
    <row r="51" spans="4:15">
      <c r="D51" s="20" t="s">
        <v>189</v>
      </c>
      <c r="E51" s="20" t="s">
        <v>171</v>
      </c>
      <c r="F51" s="20"/>
      <c r="G51" s="20" t="s">
        <v>3656</v>
      </c>
      <c r="H51" s="20"/>
      <c r="I51" s="20"/>
      <c r="J51" s="20" t="s">
        <v>3657</v>
      </c>
      <c r="K51" s="20"/>
      <c r="L51" s="20"/>
      <c r="M51" s="20" t="s">
        <v>180</v>
      </c>
      <c r="N51" s="20"/>
      <c r="O51" s="20" t="s">
        <v>3655</v>
      </c>
    </row>
    <row r="52" spans="4:15">
      <c r="D52" s="20" t="s">
        <v>189</v>
      </c>
      <c r="E52" s="20" t="s">
        <v>171</v>
      </c>
      <c r="F52" s="20"/>
      <c r="G52" s="20" t="s">
        <v>3656</v>
      </c>
      <c r="H52" s="20"/>
      <c r="I52" s="20"/>
      <c r="J52" s="20" t="s">
        <v>3657</v>
      </c>
      <c r="K52" s="20"/>
      <c r="L52" s="20"/>
      <c r="M52" s="20" t="s">
        <v>180</v>
      </c>
      <c r="N52" s="20"/>
      <c r="O52" s="20" t="s">
        <v>3655</v>
      </c>
    </row>
    <row r="53" spans="4:15">
      <c r="D53" s="20" t="s">
        <v>189</v>
      </c>
      <c r="E53" s="20" t="s">
        <v>171</v>
      </c>
      <c r="F53" s="20"/>
      <c r="G53" s="20" t="s">
        <v>3656</v>
      </c>
      <c r="H53" s="20"/>
      <c r="I53" s="20"/>
      <c r="J53" s="20" t="s">
        <v>3657</v>
      </c>
      <c r="K53" s="20"/>
      <c r="L53" s="20"/>
      <c r="M53" s="20" t="s">
        <v>180</v>
      </c>
      <c r="N53" s="20"/>
      <c r="O53" s="20" t="s">
        <v>3655</v>
      </c>
    </row>
    <row r="54" spans="4:15">
      <c r="D54" s="20" t="s">
        <v>189</v>
      </c>
      <c r="E54" s="20" t="s">
        <v>171</v>
      </c>
      <c r="F54" s="20"/>
      <c r="G54" s="20" t="s">
        <v>3656</v>
      </c>
      <c r="H54" s="20"/>
      <c r="I54" s="20"/>
      <c r="J54" s="20" t="s">
        <v>3657</v>
      </c>
      <c r="K54" s="20"/>
      <c r="L54" s="20"/>
      <c r="M54" s="20" t="s">
        <v>180</v>
      </c>
      <c r="N54" s="20"/>
      <c r="O54" s="20" t="s">
        <v>3655</v>
      </c>
    </row>
    <row r="55" spans="4:15">
      <c r="D55" s="20" t="s">
        <v>189</v>
      </c>
      <c r="E55" s="20" t="s">
        <v>171</v>
      </c>
      <c r="F55" s="20"/>
      <c r="G55" s="20" t="s">
        <v>3656</v>
      </c>
      <c r="H55" s="20"/>
      <c r="I55" s="20"/>
      <c r="J55" s="20" t="s">
        <v>3657</v>
      </c>
      <c r="K55" s="20"/>
      <c r="L55" s="20"/>
      <c r="M55" s="20" t="s">
        <v>180</v>
      </c>
      <c r="N55" s="20"/>
      <c r="O55" s="20" t="s">
        <v>3655</v>
      </c>
    </row>
    <row r="56" spans="4:15">
      <c r="D56" s="20" t="s">
        <v>189</v>
      </c>
      <c r="E56" s="20" t="s">
        <v>171</v>
      </c>
      <c r="F56" s="20"/>
      <c r="G56" s="20" t="s">
        <v>3656</v>
      </c>
      <c r="H56" s="20"/>
      <c r="I56" s="20"/>
      <c r="J56" s="20" t="s">
        <v>3657</v>
      </c>
      <c r="K56" s="20"/>
      <c r="L56" s="20"/>
      <c r="M56" s="20" t="s">
        <v>180</v>
      </c>
      <c r="N56" s="20"/>
      <c r="O56" s="20" t="s">
        <v>3655</v>
      </c>
    </row>
    <row r="57" spans="4:15">
      <c r="D57" s="20" t="s">
        <v>189</v>
      </c>
      <c r="E57" s="20" t="s">
        <v>171</v>
      </c>
      <c r="F57" s="20"/>
      <c r="G57" s="20" t="s">
        <v>3656</v>
      </c>
      <c r="H57" s="20"/>
      <c r="I57" s="20"/>
      <c r="J57" s="20" t="s">
        <v>3657</v>
      </c>
      <c r="K57" s="20"/>
      <c r="L57" s="20"/>
      <c r="M57" s="20" t="s">
        <v>180</v>
      </c>
      <c r="N57" s="20"/>
      <c r="O57" s="20" t="s">
        <v>3655</v>
      </c>
    </row>
    <row r="58" spans="4:15">
      <c r="D58" s="20" t="s">
        <v>189</v>
      </c>
      <c r="E58" s="20" t="s">
        <v>171</v>
      </c>
      <c r="F58" s="20"/>
      <c r="G58" s="20" t="s">
        <v>3656</v>
      </c>
      <c r="H58" s="20"/>
      <c r="I58" s="20"/>
      <c r="J58" s="20" t="s">
        <v>3657</v>
      </c>
      <c r="K58" s="20"/>
      <c r="L58" s="20"/>
      <c r="M58" s="20" t="s">
        <v>180</v>
      </c>
      <c r="N58" s="20"/>
      <c r="O58" s="20" t="s">
        <v>3655</v>
      </c>
    </row>
    <row r="59" spans="4:15">
      <c r="D59" s="20" t="s">
        <v>189</v>
      </c>
      <c r="E59" s="20" t="s">
        <v>171</v>
      </c>
      <c r="F59" s="20"/>
      <c r="G59" s="20" t="s">
        <v>3656</v>
      </c>
      <c r="H59" s="20"/>
      <c r="I59" s="20"/>
      <c r="J59" s="20" t="s">
        <v>3657</v>
      </c>
      <c r="K59" s="20"/>
      <c r="L59" s="20"/>
      <c r="M59" s="20" t="s">
        <v>180</v>
      </c>
      <c r="N59" s="20"/>
      <c r="O59" s="20" t="s">
        <v>3655</v>
      </c>
    </row>
    <row r="60" spans="4:15">
      <c r="D60" s="20" t="s">
        <v>189</v>
      </c>
      <c r="E60" s="20" t="s">
        <v>171</v>
      </c>
      <c r="F60" s="20"/>
      <c r="G60" s="20" t="s">
        <v>3656</v>
      </c>
      <c r="H60" s="20"/>
      <c r="I60" s="20"/>
      <c r="J60" s="20" t="s">
        <v>3657</v>
      </c>
      <c r="K60" s="20"/>
      <c r="L60" s="20"/>
      <c r="M60" s="20" t="s">
        <v>180</v>
      </c>
      <c r="N60" s="20"/>
      <c r="O60" s="20" t="s">
        <v>3655</v>
      </c>
    </row>
    <row r="61" spans="4:15">
      <c r="D61" s="20" t="s">
        <v>189</v>
      </c>
      <c r="E61" s="20" t="s">
        <v>171</v>
      </c>
      <c r="F61" s="20"/>
      <c r="G61" s="20" t="s">
        <v>3656</v>
      </c>
      <c r="H61" s="20"/>
      <c r="I61" s="20"/>
      <c r="J61" s="20" t="s">
        <v>3657</v>
      </c>
      <c r="K61" s="20"/>
      <c r="L61" s="20"/>
      <c r="M61" s="20" t="s">
        <v>180</v>
      </c>
      <c r="N61" s="20"/>
      <c r="O61" s="20" t="s">
        <v>3655</v>
      </c>
    </row>
    <row r="62" spans="4:15">
      <c r="D62" s="20" t="s">
        <v>189</v>
      </c>
      <c r="E62" s="20" t="s">
        <v>171</v>
      </c>
      <c r="F62" s="20"/>
      <c r="G62" s="20" t="s">
        <v>3656</v>
      </c>
      <c r="H62" s="20"/>
      <c r="I62" s="20"/>
      <c r="J62" s="20" t="s">
        <v>3657</v>
      </c>
      <c r="K62" s="20"/>
      <c r="L62" s="20"/>
      <c r="M62" s="20" t="s">
        <v>180</v>
      </c>
      <c r="N62" s="20"/>
      <c r="O62" s="20" t="s">
        <v>3655</v>
      </c>
    </row>
    <row r="63" spans="4:15">
      <c r="D63" s="20" t="s">
        <v>189</v>
      </c>
      <c r="E63" s="20" t="s">
        <v>171</v>
      </c>
      <c r="F63" s="20"/>
      <c r="G63" s="20" t="s">
        <v>3656</v>
      </c>
      <c r="H63" s="20"/>
      <c r="I63" s="20"/>
      <c r="J63" s="20" t="s">
        <v>3657</v>
      </c>
      <c r="K63" s="20"/>
      <c r="L63" s="20"/>
      <c r="M63" s="20" t="s">
        <v>180</v>
      </c>
      <c r="N63" s="20"/>
      <c r="O63" s="20" t="s">
        <v>3655</v>
      </c>
    </row>
    <row r="64" spans="4:15">
      <c r="D64" s="20" t="s">
        <v>189</v>
      </c>
      <c r="E64" s="20" t="s">
        <v>171</v>
      </c>
      <c r="F64" s="20"/>
      <c r="G64" s="20" t="s">
        <v>3656</v>
      </c>
      <c r="H64" s="20"/>
      <c r="I64" s="20"/>
      <c r="J64" s="20" t="s">
        <v>3657</v>
      </c>
      <c r="K64" s="20"/>
      <c r="L64" s="20"/>
      <c r="M64" s="20" t="s">
        <v>180</v>
      </c>
      <c r="N64" s="20"/>
      <c r="O64" s="20" t="s">
        <v>3655</v>
      </c>
    </row>
    <row r="65" spans="4:15">
      <c r="D65" s="20" t="s">
        <v>189</v>
      </c>
      <c r="E65" s="20" t="s">
        <v>171</v>
      </c>
      <c r="F65" s="20"/>
      <c r="G65" s="20" t="s">
        <v>3656</v>
      </c>
      <c r="H65" s="20"/>
      <c r="I65" s="20"/>
      <c r="J65" s="20" t="s">
        <v>3657</v>
      </c>
      <c r="K65" s="20"/>
      <c r="L65" s="20"/>
      <c r="M65" s="20" t="s">
        <v>180</v>
      </c>
      <c r="N65" s="20"/>
      <c r="O65" s="20" t="s">
        <v>3655</v>
      </c>
    </row>
    <row r="66" spans="4:15">
      <c r="D66" s="20" t="s">
        <v>189</v>
      </c>
      <c r="E66" s="20" t="s">
        <v>171</v>
      </c>
      <c r="F66" s="20"/>
      <c r="G66" s="20" t="s">
        <v>3656</v>
      </c>
      <c r="H66" s="20"/>
      <c r="I66" s="20"/>
      <c r="J66" s="20" t="s">
        <v>3657</v>
      </c>
      <c r="K66" s="20"/>
      <c r="L66" s="20"/>
      <c r="M66" s="20" t="s">
        <v>180</v>
      </c>
      <c r="N66" s="20"/>
      <c r="O66" s="20" t="s">
        <v>3655</v>
      </c>
    </row>
    <row r="67" spans="4:15">
      <c r="D67" s="20" t="s">
        <v>189</v>
      </c>
      <c r="E67" s="20" t="s">
        <v>171</v>
      </c>
      <c r="F67" s="20"/>
      <c r="G67" s="20" t="s">
        <v>3656</v>
      </c>
      <c r="H67" s="20"/>
      <c r="I67" s="20"/>
      <c r="J67" s="20" t="s">
        <v>3657</v>
      </c>
      <c r="K67" s="20"/>
      <c r="L67" s="20"/>
      <c r="M67" s="20" t="s">
        <v>180</v>
      </c>
      <c r="N67" s="20"/>
      <c r="O67" s="20" t="s">
        <v>3655</v>
      </c>
    </row>
    <row r="68" spans="4:15">
      <c r="D68" s="20" t="s">
        <v>189</v>
      </c>
      <c r="E68" s="20" t="s">
        <v>171</v>
      </c>
      <c r="F68" s="20"/>
      <c r="G68" s="20" t="s">
        <v>3656</v>
      </c>
      <c r="H68" s="20"/>
      <c r="I68" s="20"/>
      <c r="J68" s="20" t="s">
        <v>3657</v>
      </c>
      <c r="K68" s="20"/>
      <c r="L68" s="20"/>
      <c r="M68" s="20" t="s">
        <v>180</v>
      </c>
      <c r="N68" s="20"/>
      <c r="O68" s="20" t="s">
        <v>3655</v>
      </c>
    </row>
    <row r="69" spans="4:15">
      <c r="D69" s="20" t="s">
        <v>189</v>
      </c>
      <c r="E69" s="20" t="s">
        <v>171</v>
      </c>
      <c r="F69" s="20"/>
      <c r="G69" s="20" t="s">
        <v>3656</v>
      </c>
      <c r="H69" s="20"/>
      <c r="I69" s="20"/>
      <c r="J69" s="20" t="s">
        <v>3657</v>
      </c>
      <c r="K69" s="20"/>
      <c r="L69" s="20"/>
      <c r="M69" s="20" t="s">
        <v>180</v>
      </c>
      <c r="N69" s="20"/>
      <c r="O69" s="20" t="s">
        <v>3655</v>
      </c>
    </row>
    <row r="70" spans="4:15">
      <c r="D70" s="20" t="s">
        <v>189</v>
      </c>
      <c r="E70" s="20" t="s">
        <v>171</v>
      </c>
      <c r="F70" s="20"/>
      <c r="G70" s="20" t="s">
        <v>3656</v>
      </c>
      <c r="H70" s="20"/>
      <c r="I70" s="20"/>
      <c r="J70" s="20" t="s">
        <v>3657</v>
      </c>
      <c r="K70" s="20"/>
      <c r="L70" s="20"/>
      <c r="M70" s="20" t="s">
        <v>180</v>
      </c>
      <c r="N70" s="20"/>
      <c r="O70" s="20" t="s">
        <v>3655</v>
      </c>
    </row>
    <row r="71" spans="4:15" ht="13.5" customHeight="1">
      <c r="D71" s="20" t="s">
        <v>189</v>
      </c>
      <c r="E71" s="20" t="s">
        <v>171</v>
      </c>
      <c r="F71" s="20"/>
      <c r="G71" s="20" t="s">
        <v>3656</v>
      </c>
      <c r="H71" s="20"/>
      <c r="I71" s="20"/>
      <c r="J71" s="20" t="s">
        <v>3657</v>
      </c>
      <c r="K71" s="20"/>
      <c r="L71" s="20"/>
      <c r="M71" s="20" t="s">
        <v>180</v>
      </c>
      <c r="N71" s="20"/>
      <c r="O71" s="20" t="s">
        <v>3655</v>
      </c>
    </row>
    <row r="72" spans="4:15">
      <c r="D72" s="20" t="s">
        <v>189</v>
      </c>
      <c r="E72" s="20" t="s">
        <v>171</v>
      </c>
      <c r="F72" s="20"/>
      <c r="G72" s="20" t="s">
        <v>3656</v>
      </c>
      <c r="H72" s="20"/>
      <c r="I72" s="20"/>
      <c r="J72" s="20" t="s">
        <v>3657</v>
      </c>
      <c r="K72" s="20"/>
      <c r="L72" s="20"/>
      <c r="M72" s="20" t="s">
        <v>180</v>
      </c>
      <c r="N72" s="20"/>
      <c r="O72" s="20" t="s">
        <v>3655</v>
      </c>
    </row>
    <row r="73" spans="4:15">
      <c r="D73" s="20" t="s">
        <v>189</v>
      </c>
      <c r="E73" s="20" t="s">
        <v>171</v>
      </c>
      <c r="F73" s="20"/>
      <c r="G73" s="20" t="s">
        <v>3656</v>
      </c>
      <c r="H73" s="20"/>
      <c r="I73" s="20"/>
      <c r="J73" s="20" t="s">
        <v>3657</v>
      </c>
      <c r="K73" s="20"/>
      <c r="L73" s="20"/>
      <c r="M73" s="20" t="s">
        <v>180</v>
      </c>
      <c r="N73" s="20"/>
      <c r="O73" s="20" t="s">
        <v>3655</v>
      </c>
    </row>
    <row r="74" spans="4:15">
      <c r="D74" s="20" t="s">
        <v>189</v>
      </c>
      <c r="E74" s="20" t="s">
        <v>171</v>
      </c>
      <c r="F74" s="20"/>
      <c r="G74" s="20" t="s">
        <v>3656</v>
      </c>
      <c r="H74" s="20"/>
      <c r="I74" s="20"/>
      <c r="J74" s="20" t="s">
        <v>3657</v>
      </c>
      <c r="K74" s="20"/>
      <c r="L74" s="20"/>
      <c r="M74" s="20" t="s">
        <v>180</v>
      </c>
      <c r="N74" s="20"/>
      <c r="O74" s="20" t="s">
        <v>3655</v>
      </c>
    </row>
    <row r="75" spans="4:15">
      <c r="D75" s="20" t="s">
        <v>189</v>
      </c>
      <c r="E75" s="20" t="s">
        <v>171</v>
      </c>
      <c r="F75" s="20"/>
      <c r="G75" s="20" t="s">
        <v>3656</v>
      </c>
      <c r="H75" s="20"/>
      <c r="I75" s="20"/>
      <c r="J75" s="20" t="s">
        <v>3657</v>
      </c>
      <c r="K75" s="20"/>
      <c r="L75" s="20"/>
      <c r="M75" s="20" t="s">
        <v>180</v>
      </c>
      <c r="N75" s="20"/>
      <c r="O75" s="20" t="s">
        <v>3655</v>
      </c>
    </row>
    <row r="76" spans="4:15">
      <c r="D76" s="20" t="s">
        <v>189</v>
      </c>
      <c r="E76" s="20" t="s">
        <v>171</v>
      </c>
      <c r="F76" s="20"/>
      <c r="G76" s="20" t="s">
        <v>3656</v>
      </c>
      <c r="H76" s="20"/>
      <c r="I76" s="20"/>
      <c r="J76" s="20" t="s">
        <v>3657</v>
      </c>
      <c r="K76" s="20"/>
      <c r="L76" s="20"/>
      <c r="M76" s="20" t="s">
        <v>180</v>
      </c>
      <c r="N76" s="20"/>
      <c r="O76" s="20" t="s">
        <v>3655</v>
      </c>
    </row>
    <row r="77" spans="4:15">
      <c r="D77" s="20" t="s">
        <v>189</v>
      </c>
      <c r="E77" s="20" t="s">
        <v>171</v>
      </c>
      <c r="F77" s="20"/>
      <c r="G77" s="20" t="s">
        <v>3656</v>
      </c>
      <c r="H77" s="20"/>
      <c r="I77" s="20"/>
      <c r="J77" s="20" t="s">
        <v>3657</v>
      </c>
      <c r="K77" s="20"/>
      <c r="L77" s="20"/>
      <c r="M77" s="20" t="s">
        <v>180</v>
      </c>
      <c r="N77" s="20"/>
      <c r="O77" s="20" t="s">
        <v>3655</v>
      </c>
    </row>
    <row r="78" spans="4:15">
      <c r="D78" s="20" t="s">
        <v>189</v>
      </c>
      <c r="E78" s="20" t="s">
        <v>171</v>
      </c>
      <c r="F78" s="20"/>
      <c r="G78" s="20" t="s">
        <v>3656</v>
      </c>
      <c r="H78" s="20"/>
      <c r="I78" s="20"/>
      <c r="J78" s="20" t="s">
        <v>3657</v>
      </c>
      <c r="K78" s="20"/>
      <c r="L78" s="20"/>
      <c r="M78" s="20" t="s">
        <v>180</v>
      </c>
      <c r="N78" s="20"/>
      <c r="O78" s="20" t="s">
        <v>3655</v>
      </c>
    </row>
    <row r="79" spans="4:15">
      <c r="D79" s="20" t="s">
        <v>189</v>
      </c>
      <c r="E79" s="20" t="s">
        <v>171</v>
      </c>
      <c r="F79" s="20"/>
      <c r="G79" s="20" t="s">
        <v>3656</v>
      </c>
      <c r="H79" s="20"/>
      <c r="I79" s="20"/>
      <c r="J79" s="20" t="s">
        <v>3657</v>
      </c>
      <c r="K79" s="20"/>
      <c r="L79" s="20"/>
      <c r="M79" s="20" t="s">
        <v>180</v>
      </c>
      <c r="N79" s="20"/>
      <c r="O79" s="20" t="s">
        <v>3655</v>
      </c>
    </row>
    <row r="80" spans="4:15">
      <c r="D80" s="20" t="s">
        <v>189</v>
      </c>
      <c r="E80" s="20" t="s">
        <v>171</v>
      </c>
      <c r="F80" s="20"/>
      <c r="G80" s="20" t="s">
        <v>3656</v>
      </c>
      <c r="H80" s="20"/>
      <c r="I80" s="20"/>
      <c r="J80" s="20" t="s">
        <v>3657</v>
      </c>
      <c r="K80" s="20"/>
      <c r="L80" s="20"/>
      <c r="M80" s="20" t="s">
        <v>180</v>
      </c>
      <c r="N80" s="20"/>
      <c r="O80" s="20" t="s">
        <v>3655</v>
      </c>
    </row>
    <row r="81" spans="4:31">
      <c r="D81" s="20" t="s">
        <v>189</v>
      </c>
      <c r="E81" s="20" t="s">
        <v>171</v>
      </c>
      <c r="F81" s="20"/>
      <c r="G81" s="20" t="s">
        <v>3656</v>
      </c>
      <c r="H81" s="20"/>
      <c r="I81" s="20"/>
      <c r="J81" s="20" t="s">
        <v>3657</v>
      </c>
      <c r="K81" s="20"/>
      <c r="L81" s="20"/>
      <c r="M81" s="20" t="s">
        <v>180</v>
      </c>
      <c r="N81" s="20"/>
      <c r="O81" s="20" t="s">
        <v>3655</v>
      </c>
      <c r="P81" s="687"/>
      <c r="Q81" s="1245"/>
      <c r="R81" s="1245"/>
      <c r="S81" s="687"/>
      <c r="T81" s="687"/>
      <c r="U81" s="687"/>
      <c r="V81" s="687"/>
      <c r="W81" s="20"/>
      <c r="AC81" s="683"/>
      <c r="AD81" s="682"/>
      <c r="AE81" s="679"/>
    </row>
    <row r="82" spans="4:31">
      <c r="D82" s="20" t="s">
        <v>189</v>
      </c>
      <c r="E82" s="20" t="s">
        <v>171</v>
      </c>
      <c r="F82" s="20"/>
      <c r="G82" s="20" t="s">
        <v>3656</v>
      </c>
      <c r="H82" s="20"/>
      <c r="I82" s="20"/>
      <c r="J82" s="20" t="s">
        <v>3657</v>
      </c>
      <c r="K82" s="20"/>
      <c r="L82" s="20"/>
      <c r="M82" s="20" t="s">
        <v>180</v>
      </c>
      <c r="N82" s="20"/>
      <c r="O82" s="20" t="s">
        <v>3655</v>
      </c>
      <c r="P82" s="687"/>
      <c r="Q82" s="1245"/>
      <c r="R82" s="1245"/>
      <c r="S82" s="687"/>
      <c r="T82" s="687"/>
      <c r="U82" s="687"/>
      <c r="V82" s="687"/>
      <c r="W82" s="20"/>
      <c r="AC82" s="683"/>
      <c r="AD82" s="682"/>
      <c r="AE82" s="679"/>
    </row>
    <row r="83" spans="4:31">
      <c r="D83" s="20" t="s">
        <v>189</v>
      </c>
      <c r="E83" s="20" t="s">
        <v>171</v>
      </c>
      <c r="F83" s="20"/>
      <c r="G83" s="20" t="s">
        <v>3656</v>
      </c>
      <c r="H83" s="20"/>
      <c r="I83" s="20"/>
      <c r="J83" s="20" t="s">
        <v>3657</v>
      </c>
      <c r="K83" s="20"/>
      <c r="L83" s="20"/>
      <c r="M83" s="20" t="s">
        <v>180</v>
      </c>
      <c r="N83" s="20"/>
      <c r="O83" s="20" t="s">
        <v>3655</v>
      </c>
      <c r="P83" s="687"/>
      <c r="Q83" s="1245"/>
      <c r="R83" s="1245"/>
      <c r="S83" s="687"/>
      <c r="T83" s="687"/>
      <c r="U83" s="687"/>
      <c r="V83" s="687"/>
      <c r="W83" s="20"/>
      <c r="AC83" s="683"/>
      <c r="AD83" s="682"/>
      <c r="AE83" s="679"/>
    </row>
    <row r="84" spans="4:31">
      <c r="D84" s="20" t="s">
        <v>189</v>
      </c>
      <c r="E84" s="20" t="s">
        <v>171</v>
      </c>
      <c r="F84" s="20"/>
      <c r="G84" s="20" t="s">
        <v>3656</v>
      </c>
      <c r="H84" s="20"/>
      <c r="I84" s="20"/>
      <c r="J84" s="20" t="s">
        <v>3657</v>
      </c>
      <c r="K84" s="20"/>
      <c r="L84" s="20"/>
      <c r="M84" s="20" t="s">
        <v>180</v>
      </c>
      <c r="N84" s="20"/>
      <c r="O84" s="20" t="s">
        <v>3655</v>
      </c>
      <c r="P84" s="687"/>
      <c r="Q84" s="1245"/>
      <c r="R84" s="1245"/>
      <c r="S84" s="687"/>
      <c r="T84" s="687"/>
      <c r="U84" s="687"/>
      <c r="V84" s="687"/>
      <c r="W84" s="20"/>
      <c r="AC84" s="683"/>
      <c r="AD84" s="682"/>
      <c r="AE84" s="679"/>
    </row>
    <row r="85" spans="4:31">
      <c r="D85" s="20" t="s">
        <v>189</v>
      </c>
      <c r="E85" s="20" t="s">
        <v>171</v>
      </c>
      <c r="F85" s="20"/>
      <c r="G85" s="20" t="s">
        <v>3656</v>
      </c>
      <c r="H85" s="20"/>
      <c r="I85" s="20"/>
      <c r="J85" s="20" t="s">
        <v>3657</v>
      </c>
      <c r="K85" s="20"/>
      <c r="L85" s="20"/>
      <c r="M85" s="20" t="s">
        <v>180</v>
      </c>
      <c r="N85" s="20"/>
      <c r="O85" s="20" t="s">
        <v>3655</v>
      </c>
      <c r="P85" s="687"/>
      <c r="Q85" s="1245"/>
      <c r="R85" s="1245"/>
      <c r="S85" s="687"/>
      <c r="T85" s="687"/>
      <c r="U85" s="687"/>
      <c r="V85" s="687"/>
      <c r="W85" s="20"/>
      <c r="AC85" s="683"/>
      <c r="AD85" s="682"/>
      <c r="AE85" s="679"/>
    </row>
    <row r="86" spans="4:31">
      <c r="D86" s="20" t="s">
        <v>189</v>
      </c>
      <c r="E86" s="20" t="s">
        <v>171</v>
      </c>
      <c r="F86" s="20"/>
      <c r="G86" s="20" t="s">
        <v>3656</v>
      </c>
      <c r="H86" s="20"/>
      <c r="I86" s="20"/>
      <c r="J86" s="20" t="s">
        <v>3657</v>
      </c>
      <c r="K86" s="20"/>
      <c r="L86" s="20"/>
      <c r="M86" s="20" t="s">
        <v>180</v>
      </c>
      <c r="N86" s="20"/>
      <c r="O86" s="20" t="s">
        <v>3655</v>
      </c>
      <c r="P86" s="687"/>
      <c r="Q86" s="1245"/>
      <c r="R86" s="1245"/>
      <c r="S86" s="687"/>
      <c r="T86" s="687"/>
      <c r="U86" s="687"/>
      <c r="V86" s="687"/>
      <c r="W86" s="20"/>
      <c r="AC86" s="683"/>
      <c r="AD86" s="682"/>
      <c r="AE86" s="679"/>
    </row>
    <row r="87" spans="4:31">
      <c r="D87" s="20" t="s">
        <v>189</v>
      </c>
      <c r="E87" s="20" t="s">
        <v>171</v>
      </c>
      <c r="F87" s="20"/>
      <c r="G87" s="20" t="s">
        <v>3656</v>
      </c>
      <c r="H87" s="20"/>
      <c r="I87" s="20"/>
      <c r="J87" s="20" t="s">
        <v>3657</v>
      </c>
      <c r="K87" s="20"/>
      <c r="L87" s="20"/>
      <c r="M87" s="20" t="s">
        <v>180</v>
      </c>
      <c r="N87" s="20"/>
      <c r="O87" s="20" t="s">
        <v>3655</v>
      </c>
      <c r="P87" s="687"/>
      <c r="Q87" s="1245"/>
      <c r="R87" s="1245"/>
      <c r="S87" s="687"/>
      <c r="T87" s="687"/>
      <c r="U87" s="687"/>
      <c r="V87" s="687"/>
      <c r="W87" s="20"/>
      <c r="AC87" s="683"/>
      <c r="AD87" s="682"/>
      <c r="AE87" s="679"/>
    </row>
    <row r="88" spans="4:31">
      <c r="D88" s="20" t="s">
        <v>189</v>
      </c>
      <c r="E88" s="20" t="s">
        <v>171</v>
      </c>
      <c r="F88" s="20"/>
      <c r="G88" s="20" t="s">
        <v>3656</v>
      </c>
      <c r="H88" s="20"/>
      <c r="I88" s="20"/>
      <c r="J88" s="20" t="s">
        <v>3657</v>
      </c>
      <c r="K88" s="20"/>
      <c r="L88" s="20"/>
      <c r="M88" s="20" t="s">
        <v>180</v>
      </c>
      <c r="N88" s="20"/>
      <c r="O88" s="20" t="s">
        <v>3655</v>
      </c>
      <c r="P88" s="687"/>
      <c r="Q88" s="1245"/>
      <c r="R88" s="1245"/>
      <c r="S88" s="687"/>
      <c r="T88" s="687"/>
      <c r="U88" s="687"/>
      <c r="V88" s="687"/>
      <c r="W88" s="20"/>
      <c r="AC88" s="683"/>
      <c r="AD88" s="682"/>
      <c r="AE88" s="679"/>
    </row>
    <row r="89" spans="4:31">
      <c r="D89" s="20" t="s">
        <v>189</v>
      </c>
      <c r="E89" s="20" t="s">
        <v>171</v>
      </c>
      <c r="F89" s="20"/>
      <c r="G89" s="20" t="s">
        <v>3656</v>
      </c>
      <c r="H89" s="20"/>
      <c r="I89" s="20"/>
      <c r="J89" s="20" t="s">
        <v>3657</v>
      </c>
      <c r="K89" s="20"/>
      <c r="L89" s="20"/>
      <c r="M89" s="20" t="s">
        <v>180</v>
      </c>
      <c r="N89" s="20"/>
      <c r="O89" s="20" t="s">
        <v>3655</v>
      </c>
      <c r="P89" s="687"/>
      <c r="Q89" s="1245"/>
      <c r="R89" s="1245"/>
      <c r="S89" s="687"/>
      <c r="T89" s="687"/>
      <c r="U89" s="687"/>
      <c r="V89" s="687"/>
      <c r="W89" s="20"/>
      <c r="AC89" s="683"/>
      <c r="AD89" s="682"/>
      <c r="AE89" s="679"/>
    </row>
    <row r="90" spans="4:31">
      <c r="D90" s="20" t="s">
        <v>189</v>
      </c>
      <c r="E90" s="20" t="s">
        <v>171</v>
      </c>
      <c r="F90" s="20"/>
      <c r="G90" s="20" t="s">
        <v>3656</v>
      </c>
      <c r="H90" s="20"/>
      <c r="I90" s="20"/>
      <c r="J90" s="20" t="s">
        <v>3657</v>
      </c>
      <c r="K90" s="20"/>
      <c r="L90" s="20"/>
      <c r="M90" s="20" t="s">
        <v>180</v>
      </c>
      <c r="N90" s="20"/>
      <c r="O90" s="20" t="s">
        <v>3655</v>
      </c>
      <c r="P90" s="687"/>
      <c r="Q90" s="1245"/>
      <c r="R90" s="1245"/>
      <c r="S90" s="687"/>
      <c r="T90" s="687"/>
      <c r="U90" s="687"/>
      <c r="V90" s="687"/>
      <c r="W90" s="20"/>
      <c r="AC90" s="683"/>
      <c r="AD90" s="682"/>
      <c r="AE90" s="679"/>
    </row>
    <row r="91" spans="4:31">
      <c r="D91" s="20" t="s">
        <v>189</v>
      </c>
      <c r="E91" s="20" t="s">
        <v>171</v>
      </c>
      <c r="F91" s="20"/>
      <c r="G91" s="20" t="s">
        <v>3656</v>
      </c>
      <c r="H91" s="20"/>
      <c r="I91" s="20"/>
      <c r="J91" s="20" t="s">
        <v>3657</v>
      </c>
      <c r="K91" s="20"/>
      <c r="L91" s="20"/>
      <c r="M91" s="20" t="s">
        <v>180</v>
      </c>
      <c r="N91" s="20"/>
      <c r="O91" s="20" t="s">
        <v>3655</v>
      </c>
      <c r="P91" s="687"/>
      <c r="Q91" s="1245"/>
      <c r="R91" s="1245"/>
      <c r="S91" s="687"/>
      <c r="T91" s="687"/>
      <c r="U91" s="687"/>
      <c r="V91" s="687"/>
      <c r="W91" s="20"/>
      <c r="AC91" s="683"/>
      <c r="AD91" s="682"/>
      <c r="AE91" s="679"/>
    </row>
    <row r="92" spans="4:31">
      <c r="D92" s="20" t="s">
        <v>189</v>
      </c>
      <c r="E92" s="20" t="s">
        <v>171</v>
      </c>
      <c r="F92" s="20"/>
      <c r="G92" s="20" t="s">
        <v>3656</v>
      </c>
      <c r="H92" s="20"/>
      <c r="I92" s="20"/>
      <c r="J92" s="20" t="s">
        <v>3657</v>
      </c>
      <c r="K92" s="20"/>
      <c r="L92" s="20"/>
      <c r="M92" s="20" t="s">
        <v>180</v>
      </c>
      <c r="N92" s="20"/>
      <c r="O92" s="20" t="s">
        <v>3655</v>
      </c>
      <c r="P92" s="687"/>
      <c r="Q92" s="1245"/>
      <c r="R92" s="1245"/>
      <c r="S92" s="687"/>
      <c r="T92" s="687"/>
      <c r="U92" s="687"/>
      <c r="V92" s="687"/>
      <c r="W92" s="20"/>
      <c r="AC92" s="683"/>
      <c r="AD92" s="682"/>
      <c r="AE92" s="679"/>
    </row>
    <row r="93" spans="4:31">
      <c r="D93" s="20" t="s">
        <v>189</v>
      </c>
      <c r="E93" s="20" t="s">
        <v>171</v>
      </c>
      <c r="F93" s="20"/>
      <c r="G93" s="20" t="s">
        <v>3656</v>
      </c>
      <c r="H93" s="20"/>
      <c r="I93" s="20"/>
      <c r="J93" s="20" t="s">
        <v>3657</v>
      </c>
      <c r="K93" s="20"/>
      <c r="L93" s="20"/>
      <c r="M93" s="20" t="s">
        <v>180</v>
      </c>
      <c r="N93" s="20"/>
      <c r="O93" s="20" t="s">
        <v>3655</v>
      </c>
      <c r="P93" s="687"/>
      <c r="Q93" s="1245"/>
      <c r="R93" s="1245"/>
      <c r="S93" s="687"/>
      <c r="T93" s="687"/>
      <c r="U93" s="687"/>
      <c r="V93" s="687"/>
      <c r="W93" s="20"/>
      <c r="AC93" s="683"/>
      <c r="AD93" s="682"/>
      <c r="AE93" s="679"/>
    </row>
    <row r="94" spans="4:31">
      <c r="D94" s="20" t="s">
        <v>189</v>
      </c>
      <c r="E94" s="20" t="s">
        <v>171</v>
      </c>
      <c r="F94" s="20"/>
      <c r="G94" s="20" t="s">
        <v>3656</v>
      </c>
      <c r="H94" s="20"/>
      <c r="I94" s="20"/>
      <c r="J94" s="20" t="s">
        <v>3657</v>
      </c>
      <c r="K94" s="20"/>
      <c r="L94" s="20"/>
      <c r="M94" s="20" t="s">
        <v>180</v>
      </c>
      <c r="N94" s="20"/>
      <c r="O94" s="20" t="s">
        <v>3655</v>
      </c>
      <c r="P94" s="687"/>
      <c r="Q94" s="1245"/>
      <c r="R94" s="1245"/>
      <c r="S94" s="687"/>
      <c r="T94" s="687"/>
      <c r="U94" s="687"/>
      <c r="V94" s="687"/>
      <c r="W94" s="20"/>
      <c r="AC94" s="683"/>
      <c r="AD94" s="682"/>
      <c r="AE94" s="679"/>
    </row>
    <row r="95" spans="4:31" s="688" customFormat="1">
      <c r="D95" s="689" t="s">
        <v>189</v>
      </c>
      <c r="E95" s="689" t="s">
        <v>171</v>
      </c>
      <c r="F95" s="689"/>
      <c r="G95" s="20" t="s">
        <v>3656</v>
      </c>
      <c r="H95" s="689"/>
      <c r="I95" s="689"/>
      <c r="J95" s="689" t="s">
        <v>3657</v>
      </c>
      <c r="K95" s="689"/>
      <c r="L95" s="689"/>
      <c r="M95" s="689" t="s">
        <v>180</v>
      </c>
      <c r="N95" s="689"/>
      <c r="O95" s="689" t="s">
        <v>3655</v>
      </c>
      <c r="P95" s="687"/>
      <c r="Q95" s="1245"/>
      <c r="R95" s="1245"/>
      <c r="S95" s="687"/>
      <c r="T95" s="687"/>
      <c r="U95" s="687"/>
      <c r="V95" s="687"/>
      <c r="W95" s="689"/>
      <c r="AC95" s="13"/>
      <c r="AD95" s="13"/>
      <c r="AE95" s="13" t="s">
        <v>1</v>
      </c>
    </row>
    <row r="96" spans="4:31" s="688" customFormat="1">
      <c r="D96" s="689" t="s">
        <v>189</v>
      </c>
      <c r="E96" s="689" t="s">
        <v>171</v>
      </c>
      <c r="F96" s="689"/>
      <c r="G96" s="20" t="s">
        <v>3656</v>
      </c>
      <c r="H96" s="689"/>
      <c r="I96" s="689"/>
      <c r="J96" s="689" t="s">
        <v>3657</v>
      </c>
      <c r="K96" s="689"/>
      <c r="L96" s="689"/>
      <c r="M96" s="689" t="s">
        <v>180</v>
      </c>
      <c r="N96" s="689"/>
      <c r="O96" s="689" t="s">
        <v>3655</v>
      </c>
      <c r="P96" s="687"/>
      <c r="Q96" s="1245"/>
      <c r="R96" s="1245"/>
      <c r="S96" s="687"/>
      <c r="T96" s="687"/>
      <c r="U96" s="687"/>
      <c r="V96" s="687"/>
      <c r="W96" s="689"/>
      <c r="AC96" s="691"/>
      <c r="AD96" s="13"/>
      <c r="AE96" s="690" t="s">
        <v>1</v>
      </c>
    </row>
    <row r="97" spans="4:31" s="688" customFormat="1">
      <c r="D97" s="689" t="s">
        <v>189</v>
      </c>
      <c r="E97" s="689" t="s">
        <v>171</v>
      </c>
      <c r="F97" s="689"/>
      <c r="G97" s="20" t="s">
        <v>3656</v>
      </c>
      <c r="H97" s="689"/>
      <c r="I97" s="689"/>
      <c r="J97" s="689" t="s">
        <v>3657</v>
      </c>
      <c r="K97" s="689"/>
      <c r="L97" s="689"/>
      <c r="M97" s="689" t="s">
        <v>180</v>
      </c>
      <c r="N97" s="689"/>
      <c r="O97" s="689" t="s">
        <v>3655</v>
      </c>
      <c r="P97" s="687"/>
      <c r="Q97" s="1245"/>
      <c r="R97" s="1245"/>
      <c r="S97" s="687"/>
      <c r="T97" s="687"/>
      <c r="U97" s="687"/>
      <c r="V97" s="687"/>
      <c r="W97" s="689"/>
      <c r="AC97" s="691"/>
      <c r="AD97" s="13"/>
      <c r="AE97" s="690" t="s">
        <v>1</v>
      </c>
    </row>
    <row r="98" spans="4:31" s="688" customFormat="1">
      <c r="D98" s="689" t="s">
        <v>189</v>
      </c>
      <c r="E98" s="689" t="s">
        <v>171</v>
      </c>
      <c r="F98" s="689"/>
      <c r="G98" s="20" t="s">
        <v>3656</v>
      </c>
      <c r="H98" s="689"/>
      <c r="I98" s="689"/>
      <c r="J98" s="689" t="s">
        <v>3657</v>
      </c>
      <c r="K98" s="689"/>
      <c r="L98" s="689"/>
      <c r="M98" s="689" t="s">
        <v>180</v>
      </c>
      <c r="N98" s="689"/>
      <c r="O98" s="689" t="s">
        <v>3655</v>
      </c>
      <c r="P98" s="687"/>
      <c r="Q98" s="1245"/>
      <c r="R98" s="1245"/>
      <c r="S98" s="687"/>
      <c r="T98" s="687"/>
      <c r="U98" s="687"/>
      <c r="V98" s="687"/>
      <c r="W98" s="689"/>
      <c r="AC98" s="691"/>
      <c r="AD98" s="13"/>
      <c r="AE98" s="690" t="s">
        <v>1</v>
      </c>
    </row>
    <row r="99" spans="4:31" s="688" customFormat="1">
      <c r="D99" s="689" t="s">
        <v>189</v>
      </c>
      <c r="E99" s="689" t="s">
        <v>171</v>
      </c>
      <c r="F99" s="689"/>
      <c r="G99" s="20" t="s">
        <v>3656</v>
      </c>
      <c r="H99" s="689"/>
      <c r="I99" s="689"/>
      <c r="J99" s="689" t="s">
        <v>3657</v>
      </c>
      <c r="K99" s="689"/>
      <c r="L99" s="689"/>
      <c r="M99" s="689" t="s">
        <v>180</v>
      </c>
      <c r="N99" s="689"/>
      <c r="O99" s="689" t="s">
        <v>3655</v>
      </c>
      <c r="P99" s="687"/>
      <c r="Q99" s="1245"/>
      <c r="R99" s="1245"/>
      <c r="S99" s="687"/>
      <c r="T99" s="687"/>
      <c r="U99" s="687"/>
      <c r="V99" s="687"/>
      <c r="W99" s="689"/>
      <c r="AC99" s="691"/>
      <c r="AD99" s="13"/>
      <c r="AE99" s="690" t="s">
        <v>1</v>
      </c>
    </row>
    <row r="100" spans="4:31" s="688" customFormat="1">
      <c r="D100" s="689" t="s">
        <v>189</v>
      </c>
      <c r="E100" s="689" t="s">
        <v>171</v>
      </c>
      <c r="F100" s="689"/>
      <c r="G100" s="20" t="s">
        <v>3656</v>
      </c>
      <c r="H100" s="689"/>
      <c r="I100" s="689"/>
      <c r="J100" s="689" t="s">
        <v>3657</v>
      </c>
      <c r="K100" s="689"/>
      <c r="L100" s="689"/>
      <c r="M100" s="689" t="s">
        <v>180</v>
      </c>
      <c r="N100" s="689"/>
      <c r="O100" s="689" t="s">
        <v>3655</v>
      </c>
      <c r="P100" s="687"/>
      <c r="Q100" s="1245"/>
      <c r="R100" s="1245"/>
      <c r="S100" s="687"/>
      <c r="T100" s="687"/>
      <c r="U100" s="687"/>
      <c r="V100" s="687"/>
      <c r="W100" s="689"/>
      <c r="AC100" s="691"/>
      <c r="AD100" s="13"/>
      <c r="AE100" s="690"/>
    </row>
    <row r="101" spans="4:31" s="688" customFormat="1">
      <c r="D101" s="689" t="s">
        <v>189</v>
      </c>
      <c r="E101" s="689" t="s">
        <v>171</v>
      </c>
      <c r="F101" s="689"/>
      <c r="G101" s="20" t="s">
        <v>3656</v>
      </c>
      <c r="H101" s="689"/>
      <c r="I101" s="689"/>
      <c r="J101" s="689" t="s">
        <v>3657</v>
      </c>
      <c r="K101" s="689"/>
      <c r="L101" s="689"/>
      <c r="M101" s="689" t="s">
        <v>180</v>
      </c>
      <c r="N101" s="689"/>
      <c r="O101" s="689" t="s">
        <v>3655</v>
      </c>
      <c r="P101" s="687"/>
      <c r="Q101" s="1245"/>
      <c r="R101" s="1245"/>
      <c r="S101" s="687"/>
      <c r="T101" s="687"/>
      <c r="U101" s="687"/>
      <c r="V101" s="687"/>
      <c r="W101" s="689"/>
      <c r="AC101" s="691"/>
      <c r="AD101" s="13"/>
      <c r="AE101" s="690"/>
    </row>
    <row r="102" spans="4:31" s="688" customFormat="1">
      <c r="D102" s="689" t="s">
        <v>189</v>
      </c>
      <c r="E102" s="689" t="s">
        <v>171</v>
      </c>
      <c r="F102" s="689"/>
      <c r="G102" s="20" t="s">
        <v>3656</v>
      </c>
      <c r="H102" s="689"/>
      <c r="I102" s="689"/>
      <c r="J102" s="689" t="s">
        <v>3657</v>
      </c>
      <c r="K102" s="689"/>
      <c r="L102" s="689"/>
      <c r="M102" s="689" t="s">
        <v>180</v>
      </c>
      <c r="N102" s="689"/>
      <c r="O102" s="689" t="s">
        <v>3655</v>
      </c>
      <c r="P102" s="687"/>
      <c r="Q102" s="1245"/>
      <c r="R102" s="1245"/>
      <c r="S102" s="687"/>
      <c r="T102" s="687"/>
      <c r="U102" s="687"/>
      <c r="V102" s="687"/>
      <c r="W102" s="689"/>
      <c r="AC102" s="691"/>
      <c r="AD102" s="13"/>
      <c r="AE102" s="690"/>
    </row>
    <row r="103" spans="4:31" s="688" customFormat="1">
      <c r="D103" s="689" t="s">
        <v>189</v>
      </c>
      <c r="E103" s="689" t="s">
        <v>171</v>
      </c>
      <c r="F103" s="689"/>
      <c r="G103" s="20" t="s">
        <v>3656</v>
      </c>
      <c r="H103" s="689"/>
      <c r="I103" s="689"/>
      <c r="J103" s="689" t="s">
        <v>3657</v>
      </c>
      <c r="K103" s="689"/>
      <c r="L103" s="689"/>
      <c r="M103" s="689" t="s">
        <v>180</v>
      </c>
      <c r="N103" s="689"/>
      <c r="O103" s="689" t="s">
        <v>3655</v>
      </c>
      <c r="P103" s="687"/>
      <c r="Q103" s="1245"/>
      <c r="R103" s="1245"/>
      <c r="S103" s="687"/>
      <c r="T103" s="687"/>
      <c r="U103" s="687"/>
      <c r="V103" s="687"/>
      <c r="W103" s="689"/>
      <c r="AC103" s="691"/>
      <c r="AD103" s="13"/>
      <c r="AE103" s="690"/>
    </row>
    <row r="104" spans="4:31" s="688" customFormat="1">
      <c r="D104" s="689" t="s">
        <v>189</v>
      </c>
      <c r="E104" s="689" t="s">
        <v>171</v>
      </c>
      <c r="F104" s="689"/>
      <c r="G104" s="20" t="s">
        <v>3656</v>
      </c>
      <c r="H104" s="689"/>
      <c r="I104" s="689"/>
      <c r="J104" s="689" t="s">
        <v>3657</v>
      </c>
      <c r="K104" s="689"/>
      <c r="L104" s="689"/>
      <c r="M104" s="689" t="s">
        <v>180</v>
      </c>
      <c r="N104" s="689"/>
      <c r="O104" s="689" t="s">
        <v>3655</v>
      </c>
      <c r="P104" s="687"/>
      <c r="Q104" s="1245"/>
      <c r="R104" s="1245"/>
      <c r="S104" s="687"/>
      <c r="T104" s="687"/>
      <c r="U104" s="687"/>
      <c r="V104" s="687"/>
      <c r="W104" s="689"/>
      <c r="AC104" s="691"/>
      <c r="AD104" s="13"/>
      <c r="AE104" s="690"/>
    </row>
    <row r="105" spans="4:31">
      <c r="D105" s="689" t="s">
        <v>189</v>
      </c>
      <c r="E105" s="689" t="s">
        <v>171</v>
      </c>
      <c r="F105" s="689"/>
      <c r="G105" s="20" t="s">
        <v>3656</v>
      </c>
      <c r="H105" s="689"/>
      <c r="I105" s="689"/>
      <c r="J105" s="689" t="s">
        <v>3657</v>
      </c>
      <c r="K105" s="689"/>
      <c r="L105" s="689"/>
      <c r="M105" s="689" t="s">
        <v>180</v>
      </c>
      <c r="N105" s="689"/>
      <c r="O105" s="689" t="s">
        <v>3655</v>
      </c>
      <c r="P105" s="687"/>
      <c r="Q105" s="1245"/>
      <c r="R105" s="1245"/>
      <c r="S105" s="687"/>
      <c r="T105" s="687"/>
      <c r="U105" s="687"/>
      <c r="V105" s="687"/>
    </row>
    <row r="106" spans="4:31">
      <c r="D106" s="689" t="s">
        <v>189</v>
      </c>
      <c r="E106" s="689" t="s">
        <v>171</v>
      </c>
      <c r="F106" s="689"/>
      <c r="G106" s="20" t="s">
        <v>3656</v>
      </c>
      <c r="H106" s="689"/>
      <c r="I106" s="689"/>
      <c r="J106" s="689" t="s">
        <v>3657</v>
      </c>
      <c r="K106" s="689"/>
      <c r="L106" s="689"/>
      <c r="M106" s="689" t="s">
        <v>180</v>
      </c>
      <c r="N106" s="689"/>
      <c r="O106" s="689" t="s">
        <v>3655</v>
      </c>
      <c r="P106" s="687"/>
      <c r="Q106" s="1245"/>
      <c r="R106" s="1245"/>
      <c r="S106" s="687"/>
      <c r="T106" s="687"/>
      <c r="U106" s="687"/>
      <c r="V106" s="687"/>
    </row>
    <row r="107" spans="4:31">
      <c r="D107" s="689" t="s">
        <v>189</v>
      </c>
      <c r="E107" s="689" t="s">
        <v>171</v>
      </c>
      <c r="F107" s="689"/>
      <c r="G107" s="20" t="s">
        <v>3656</v>
      </c>
      <c r="H107" s="689"/>
      <c r="I107" s="689"/>
      <c r="J107" s="689" t="s">
        <v>3657</v>
      </c>
      <c r="K107" s="689"/>
      <c r="L107" s="689"/>
      <c r="M107" s="689" t="s">
        <v>180</v>
      </c>
      <c r="N107" s="689"/>
      <c r="O107" s="689" t="s">
        <v>3655</v>
      </c>
      <c r="P107" s="687"/>
      <c r="Q107" s="1245"/>
      <c r="R107" s="1245"/>
      <c r="S107" s="687"/>
      <c r="T107" s="687"/>
      <c r="U107" s="687"/>
      <c r="V107" s="687"/>
    </row>
    <row r="108" spans="4:31">
      <c r="D108" s="689" t="s">
        <v>189</v>
      </c>
      <c r="E108" s="689" t="s">
        <v>171</v>
      </c>
      <c r="F108" s="689"/>
      <c r="G108" s="20" t="s">
        <v>3656</v>
      </c>
      <c r="H108" s="689"/>
      <c r="I108" s="689"/>
      <c r="J108" s="689" t="s">
        <v>3657</v>
      </c>
      <c r="K108" s="689"/>
      <c r="L108" s="689"/>
      <c r="M108" s="689" t="s">
        <v>180</v>
      </c>
      <c r="N108" s="689"/>
      <c r="O108" s="689" t="s">
        <v>3655</v>
      </c>
      <c r="P108" s="687"/>
      <c r="Q108" s="1245"/>
      <c r="R108" s="1245"/>
      <c r="S108" s="687"/>
      <c r="T108" s="687"/>
      <c r="U108" s="687"/>
      <c r="V108" s="687"/>
    </row>
    <row r="109" spans="4:31">
      <c r="D109" s="689" t="s">
        <v>189</v>
      </c>
      <c r="E109" s="689" t="s">
        <v>171</v>
      </c>
      <c r="F109" s="689"/>
      <c r="G109" s="20" t="s">
        <v>3656</v>
      </c>
      <c r="H109" s="689"/>
      <c r="I109" s="689"/>
      <c r="J109" s="689" t="s">
        <v>3657</v>
      </c>
      <c r="K109" s="689"/>
      <c r="L109" s="689"/>
      <c r="M109" s="689" t="s">
        <v>180</v>
      </c>
      <c r="N109" s="689"/>
      <c r="O109" s="689" t="s">
        <v>3655</v>
      </c>
      <c r="P109" s="687"/>
      <c r="Q109" s="1245"/>
      <c r="R109" s="1245"/>
      <c r="S109" s="687"/>
      <c r="T109" s="687"/>
      <c r="U109" s="687"/>
      <c r="V109" s="687"/>
    </row>
    <row r="110" spans="4:31">
      <c r="D110" s="689" t="s">
        <v>189</v>
      </c>
      <c r="E110" s="689" t="s">
        <v>171</v>
      </c>
      <c r="F110" s="689"/>
      <c r="G110" s="20" t="s">
        <v>3656</v>
      </c>
      <c r="H110" s="689"/>
      <c r="I110" s="689"/>
      <c r="J110" s="689" t="s">
        <v>3657</v>
      </c>
      <c r="K110" s="689"/>
      <c r="L110" s="689"/>
      <c r="M110" s="689" t="s">
        <v>180</v>
      </c>
      <c r="N110" s="689"/>
      <c r="O110" s="689" t="s">
        <v>3655</v>
      </c>
      <c r="P110" s="687"/>
      <c r="Q110" s="1245"/>
      <c r="R110" s="1245"/>
      <c r="S110" s="687"/>
      <c r="T110" s="687"/>
      <c r="U110" s="687"/>
      <c r="V110" s="687"/>
    </row>
    <row r="111" spans="4:31">
      <c r="D111" s="689" t="s">
        <v>189</v>
      </c>
      <c r="E111" s="689" t="s">
        <v>171</v>
      </c>
      <c r="F111" s="689"/>
      <c r="G111" s="20" t="s">
        <v>3656</v>
      </c>
      <c r="H111" s="689"/>
      <c r="I111" s="689"/>
      <c r="J111" s="689" t="s">
        <v>3657</v>
      </c>
      <c r="K111" s="689"/>
      <c r="L111" s="689"/>
      <c r="M111" s="689" t="s">
        <v>180</v>
      </c>
      <c r="N111" s="689"/>
      <c r="O111" s="689" t="s">
        <v>3655</v>
      </c>
      <c r="P111" s="687"/>
      <c r="Q111" s="1245"/>
      <c r="R111" s="1245"/>
      <c r="S111" s="687"/>
      <c r="T111" s="687"/>
      <c r="U111" s="687"/>
      <c r="V111" s="687"/>
    </row>
    <row r="112" spans="4:31">
      <c r="D112" s="689" t="s">
        <v>189</v>
      </c>
      <c r="E112" s="689" t="s">
        <v>171</v>
      </c>
      <c r="F112" s="689"/>
      <c r="G112" s="20" t="s">
        <v>3656</v>
      </c>
      <c r="H112" s="689"/>
      <c r="I112" s="689"/>
      <c r="J112" s="689" t="s">
        <v>3657</v>
      </c>
      <c r="K112" s="689"/>
      <c r="L112" s="689"/>
      <c r="M112" s="689" t="s">
        <v>180</v>
      </c>
      <c r="N112" s="689"/>
      <c r="O112" s="689" t="s">
        <v>3655</v>
      </c>
      <c r="P112" s="687"/>
      <c r="Q112" s="1245"/>
      <c r="R112" s="1245"/>
      <c r="S112" s="687"/>
      <c r="T112" s="687"/>
      <c r="U112" s="687"/>
      <c r="V112" s="687"/>
    </row>
    <row r="113" spans="2:31">
      <c r="D113" s="689" t="s">
        <v>189</v>
      </c>
      <c r="E113" s="689" t="s">
        <v>171</v>
      </c>
      <c r="F113" s="689"/>
      <c r="G113" s="20" t="s">
        <v>3656</v>
      </c>
      <c r="H113" s="689"/>
      <c r="I113" s="689"/>
      <c r="J113" s="689" t="s">
        <v>3657</v>
      </c>
      <c r="K113" s="689"/>
      <c r="L113" s="689"/>
      <c r="M113" s="689" t="s">
        <v>180</v>
      </c>
      <c r="N113" s="689"/>
      <c r="O113" s="689" t="s">
        <v>3655</v>
      </c>
      <c r="P113" s="687"/>
      <c r="Q113" s="1245"/>
      <c r="R113" s="1245"/>
      <c r="S113" s="687"/>
      <c r="T113" s="687"/>
      <c r="U113" s="687"/>
      <c r="V113" s="687"/>
    </row>
    <row r="114" spans="2:31">
      <c r="D114" s="689" t="s">
        <v>189</v>
      </c>
      <c r="E114" s="689" t="s">
        <v>171</v>
      </c>
      <c r="F114" s="689"/>
      <c r="G114" s="20" t="s">
        <v>3656</v>
      </c>
      <c r="H114" s="689"/>
      <c r="I114" s="689"/>
      <c r="J114" s="689" t="s">
        <v>3657</v>
      </c>
      <c r="K114" s="689"/>
      <c r="L114" s="689"/>
      <c r="M114" s="689" t="s">
        <v>180</v>
      </c>
      <c r="N114" s="689"/>
      <c r="O114" s="689" t="s">
        <v>3655</v>
      </c>
      <c r="P114" s="687"/>
      <c r="Q114" s="1245"/>
      <c r="R114" s="1245"/>
      <c r="S114" s="687"/>
      <c r="T114" s="687"/>
      <c r="U114" s="687"/>
      <c r="V114" s="687"/>
    </row>
    <row r="115" spans="2:31" s="688" customFormat="1">
      <c r="D115" s="689" t="s">
        <v>189</v>
      </c>
      <c r="E115" s="689" t="s">
        <v>171</v>
      </c>
      <c r="F115" s="689"/>
      <c r="G115" s="20" t="s">
        <v>3656</v>
      </c>
      <c r="H115" s="689"/>
      <c r="I115" s="689"/>
      <c r="J115" s="689" t="s">
        <v>3657</v>
      </c>
      <c r="K115" s="689"/>
      <c r="L115" s="689"/>
      <c r="M115" s="689" t="s">
        <v>180</v>
      </c>
      <c r="N115" s="689"/>
      <c r="O115" s="689" t="s">
        <v>3655</v>
      </c>
      <c r="P115" s="687"/>
      <c r="Q115" s="1245"/>
      <c r="R115" s="1245"/>
      <c r="S115" s="687"/>
      <c r="T115" s="687"/>
      <c r="U115" s="687"/>
      <c r="V115" s="687"/>
      <c r="W115" s="689"/>
      <c r="AC115" s="691"/>
      <c r="AD115" s="13"/>
      <c r="AE115" s="690"/>
    </row>
    <row r="116" spans="2:31" s="688" customFormat="1">
      <c r="D116" s="689" t="s">
        <v>189</v>
      </c>
      <c r="E116" s="689" t="s">
        <v>171</v>
      </c>
      <c r="F116" s="689"/>
      <c r="G116" s="20" t="s">
        <v>3656</v>
      </c>
      <c r="H116" s="689"/>
      <c r="I116" s="689"/>
      <c r="J116" s="689" t="s">
        <v>3657</v>
      </c>
      <c r="K116" s="689"/>
      <c r="L116" s="689"/>
      <c r="M116" s="689" t="s">
        <v>180</v>
      </c>
      <c r="N116" s="689"/>
      <c r="O116" s="689" t="s">
        <v>3655</v>
      </c>
      <c r="P116" s="687"/>
      <c r="Q116" s="1245"/>
      <c r="R116" s="1245"/>
      <c r="S116" s="687"/>
      <c r="T116" s="687"/>
      <c r="U116" s="687"/>
      <c r="V116" s="687"/>
      <c r="W116" s="689"/>
      <c r="AC116" s="691"/>
      <c r="AD116" s="13"/>
      <c r="AE116" s="690"/>
    </row>
    <row r="117" spans="2:31" s="688" customFormat="1">
      <c r="D117" s="689" t="s">
        <v>189</v>
      </c>
      <c r="E117" s="689" t="s">
        <v>171</v>
      </c>
      <c r="F117" s="689"/>
      <c r="G117" s="20" t="s">
        <v>3656</v>
      </c>
      <c r="H117" s="689"/>
      <c r="I117" s="689"/>
      <c r="J117" s="689" t="s">
        <v>3657</v>
      </c>
      <c r="K117" s="689"/>
      <c r="L117" s="689"/>
      <c r="M117" s="689" t="s">
        <v>180</v>
      </c>
      <c r="N117" s="689"/>
      <c r="O117" s="689" t="s">
        <v>3655</v>
      </c>
      <c r="P117" s="687"/>
      <c r="Q117" s="1245"/>
      <c r="R117" s="1245"/>
      <c r="S117" s="687"/>
      <c r="T117" s="687"/>
      <c r="U117" s="687"/>
      <c r="V117" s="687"/>
      <c r="W117" s="689"/>
      <c r="AC117" s="691"/>
      <c r="AD117" s="13"/>
      <c r="AE117" s="690"/>
    </row>
    <row r="118" spans="2:31" s="688" customFormat="1">
      <c r="D118" s="689" t="s">
        <v>189</v>
      </c>
      <c r="E118" s="689" t="s">
        <v>171</v>
      </c>
      <c r="F118" s="689"/>
      <c r="G118" s="20" t="s">
        <v>3656</v>
      </c>
      <c r="H118" s="689"/>
      <c r="I118" s="689"/>
      <c r="J118" s="689" t="s">
        <v>3657</v>
      </c>
      <c r="K118" s="689"/>
      <c r="L118" s="689"/>
      <c r="M118" s="689" t="s">
        <v>180</v>
      </c>
      <c r="N118" s="689"/>
      <c r="O118" s="689" t="s">
        <v>3655</v>
      </c>
      <c r="P118" s="687"/>
      <c r="Q118" s="1245"/>
      <c r="R118" s="1245"/>
      <c r="S118" s="687"/>
      <c r="T118" s="687"/>
      <c r="U118" s="687"/>
      <c r="V118" s="687"/>
      <c r="W118" s="689"/>
      <c r="AC118" s="691"/>
      <c r="AD118" s="13"/>
      <c r="AE118" s="690"/>
    </row>
    <row r="119" spans="2:31" s="688" customFormat="1">
      <c r="D119" s="689" t="s">
        <v>189</v>
      </c>
      <c r="E119" s="689" t="s">
        <v>171</v>
      </c>
      <c r="F119" s="689"/>
      <c r="G119" s="20" t="s">
        <v>3656</v>
      </c>
      <c r="H119" s="689"/>
      <c r="I119" s="689"/>
      <c r="J119" s="689" t="s">
        <v>3657</v>
      </c>
      <c r="K119" s="689"/>
      <c r="L119" s="689"/>
      <c r="M119" s="689" t="s">
        <v>180</v>
      </c>
      <c r="N119" s="689"/>
      <c r="O119" s="689" t="s">
        <v>3655</v>
      </c>
      <c r="P119" s="687"/>
      <c r="Q119" s="1245"/>
      <c r="R119" s="1245"/>
      <c r="S119" s="687"/>
      <c r="T119" s="687"/>
      <c r="U119" s="687"/>
      <c r="V119" s="687"/>
      <c r="W119" s="689"/>
      <c r="AC119" s="691"/>
      <c r="AD119" s="13"/>
      <c r="AE119" s="690" t="s">
        <v>1</v>
      </c>
    </row>
    <row r="120" spans="2:31" s="688" customFormat="1">
      <c r="X120" s="679"/>
      <c r="Y120" s="679"/>
      <c r="Z120" s="679"/>
      <c r="AA120" s="679"/>
      <c r="AB120" s="679"/>
      <c r="AC120" s="692"/>
      <c r="AD120" s="13"/>
      <c r="AE120" s="690"/>
    </row>
    <row r="121" spans="2:31" s="27" customFormat="1" ht="18">
      <c r="B121" s="28" t="s">
        <v>1553</v>
      </c>
    </row>
  </sheetData>
  <dataValidations count="1">
    <dataValidation type="list" allowBlank="1" showInputMessage="1" showErrorMessage="1" sqref="S16:S119" xr:uid="{E0822BC2-08BC-4100-8F3A-FEB070805FA7}">
      <formula1>"Company specific, Collaborative"</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B3FF4-614B-433E-8FA8-25A581B07A95}">
  <sheetPr>
    <tabColor theme="4"/>
    <pageSetUpPr autoPageBreaks="0"/>
  </sheetPr>
  <dimension ref="A1:N470"/>
  <sheetViews>
    <sheetView zoomScale="40" zoomScaleNormal="40" workbookViewId="0">
      <pane ySplit="4" topLeftCell="A5" activePane="bottomLeft" state="frozen"/>
      <selection activeCell="A46" sqref="A46:O46"/>
      <selection pane="bottomLeft" activeCell="J5" sqref="J5:N5"/>
    </sheetView>
  </sheetViews>
  <sheetFormatPr defaultColWidth="9.453125" defaultRowHeight="14"/>
  <cols>
    <col min="1" max="1" width="54.453125" style="11" bestFit="1" customWidth="1"/>
    <col min="2" max="2" width="82.54296875" style="11" bestFit="1" customWidth="1"/>
    <col min="3" max="14" width="14.54296875" style="11" customWidth="1"/>
    <col min="15" max="16320" width="9.453125" style="11" bestFit="1"/>
    <col min="16321" max="16384" width="18.453125" style="11" customWidth="1"/>
  </cols>
  <sheetData>
    <row r="1" spans="1:14" s="2" customFormat="1" ht="25">
      <c r="A1" s="1176" t="s">
        <v>1365</v>
      </c>
      <c r="B1" s="124"/>
      <c r="J1" s="124"/>
    </row>
    <row r="2" spans="1:14" s="2" customFormat="1" ht="25">
      <c r="A2" s="125" t="str">
        <f>Cover!$E$13</f>
        <v>Master</v>
      </c>
    </row>
    <row r="3" spans="1:14" s="2" customFormat="1" ht="25">
      <c r="A3" s="125">
        <f>Cover!$E$15</f>
        <v>2025</v>
      </c>
    </row>
    <row r="4" spans="1:14" s="5" customFormat="1" ht="25.5" thickBot="1">
      <c r="A4" s="127" t="s">
        <v>33</v>
      </c>
      <c r="B4" s="127"/>
      <c r="J4" s="2"/>
      <c r="K4" s="2"/>
      <c r="L4" s="2"/>
      <c r="M4" s="2"/>
      <c r="N4" s="2"/>
    </row>
    <row r="5" spans="1:14" ht="14.15" customHeight="1">
      <c r="A5"/>
      <c r="B5"/>
      <c r="C5" s="1193">
        <v>2022</v>
      </c>
      <c r="D5" s="1193">
        <v>2023</v>
      </c>
      <c r="E5" s="1193">
        <v>2024</v>
      </c>
      <c r="F5" s="1193">
        <v>2025</v>
      </c>
      <c r="G5" s="1193">
        <v>2026</v>
      </c>
      <c r="H5" s="1193" t="s">
        <v>1369</v>
      </c>
      <c r="I5"/>
      <c r="J5" s="1492" t="s">
        <v>28</v>
      </c>
      <c r="K5" s="1492"/>
      <c r="L5" s="1492"/>
      <c r="M5" s="1492"/>
      <c r="N5" s="1492"/>
    </row>
    <row r="6" spans="1:14" ht="14.15" customHeight="1">
      <c r="A6" t="s">
        <v>1514</v>
      </c>
      <c r="B6" s="1194" t="s">
        <v>1515</v>
      </c>
      <c r="C6" s="1191">
        <f t="shared" ref="C6:G15" si="0">SUMIFS(C:C,$A:$A,"="&amp;$B6)</f>
        <v>0</v>
      </c>
      <c r="D6" s="1191">
        <f t="shared" si="0"/>
        <v>0</v>
      </c>
      <c r="E6" s="1191">
        <f t="shared" si="0"/>
        <v>0</v>
      </c>
      <c r="F6" s="1191">
        <f t="shared" si="0"/>
        <v>0</v>
      </c>
      <c r="G6" s="1191">
        <f t="shared" si="0"/>
        <v>0</v>
      </c>
      <c r="H6" s="1191">
        <f t="shared" ref="H6:H20" si="1">SUM(C6:G6)</f>
        <v>0</v>
      </c>
      <c r="I6"/>
      <c r="J6" s="1195">
        <f>'2.01 Revenue - PCDs'!F17-C6</f>
        <v>0</v>
      </c>
      <c r="K6" s="1195">
        <f>'2.01 Revenue - PCDs'!G17-D6</f>
        <v>0</v>
      </c>
      <c r="L6" s="1195">
        <f>'2.01 Revenue - PCDs'!H17-E6</f>
        <v>0</v>
      </c>
      <c r="M6" s="1195">
        <f>'2.01 Revenue - PCDs'!I17-F6</f>
        <v>0</v>
      </c>
      <c r="N6" s="1195">
        <f>'2.01 Revenue - PCDs'!J17-G6</f>
        <v>0</v>
      </c>
    </row>
    <row r="7" spans="1:14" ht="14.5">
      <c r="A7" t="s">
        <v>1514</v>
      </c>
      <c r="B7" s="1194" t="s">
        <v>1516</v>
      </c>
      <c r="C7" s="1191">
        <f t="shared" si="0"/>
        <v>0</v>
      </c>
      <c r="D7" s="1191">
        <f t="shared" si="0"/>
        <v>0</v>
      </c>
      <c r="E7" s="1191">
        <f t="shared" si="0"/>
        <v>0</v>
      </c>
      <c r="F7" s="1191">
        <f t="shared" si="0"/>
        <v>0</v>
      </c>
      <c r="G7" s="1191">
        <f t="shared" si="0"/>
        <v>0</v>
      </c>
      <c r="H7" s="1191">
        <f t="shared" si="1"/>
        <v>0</v>
      </c>
      <c r="I7"/>
      <c r="J7" s="1195">
        <f>'2.01 Revenue - PCDs'!F41-C7</f>
        <v>0</v>
      </c>
      <c r="K7" s="1195">
        <f>'2.01 Revenue - PCDs'!G41-D7</f>
        <v>0</v>
      </c>
      <c r="L7" s="1195">
        <f>'2.01 Revenue - PCDs'!H41-E7</f>
        <v>0</v>
      </c>
      <c r="M7" s="1195">
        <f>'2.01 Revenue - PCDs'!I41-F7</f>
        <v>0</v>
      </c>
      <c r="N7" s="1195">
        <f>'2.01 Revenue - PCDs'!J41-G7</f>
        <v>0</v>
      </c>
    </row>
    <row r="8" spans="1:14" ht="14.5">
      <c r="A8" t="s">
        <v>1514</v>
      </c>
      <c r="B8" s="1194" t="s">
        <v>1517</v>
      </c>
      <c r="C8" s="1191">
        <f t="shared" si="0"/>
        <v>0</v>
      </c>
      <c r="D8" s="1191">
        <f t="shared" si="0"/>
        <v>0</v>
      </c>
      <c r="E8" s="1191">
        <f t="shared" si="0"/>
        <v>0</v>
      </c>
      <c r="F8" s="1191">
        <f t="shared" si="0"/>
        <v>0</v>
      </c>
      <c r="G8" s="1191">
        <f t="shared" si="0"/>
        <v>0</v>
      </c>
      <c r="H8" s="1191">
        <f t="shared" si="1"/>
        <v>0</v>
      </c>
      <c r="I8"/>
      <c r="J8" s="1195">
        <f>'2.03 Revenue - Re-openers'!F12-C8</f>
        <v>0</v>
      </c>
      <c r="K8" s="1195">
        <f>'2.03 Revenue - Re-openers'!G12-D8</f>
        <v>0</v>
      </c>
      <c r="L8" s="1195">
        <f>'2.03 Revenue - Re-openers'!H12-E8</f>
        <v>0</v>
      </c>
      <c r="M8" s="1195">
        <f>'2.03 Revenue - Re-openers'!I12-F8</f>
        <v>0</v>
      </c>
      <c r="N8" s="1195">
        <f>'2.03 Revenue - Re-openers'!J12-G8</f>
        <v>0</v>
      </c>
    </row>
    <row r="9" spans="1:14" ht="14.5">
      <c r="A9" t="s">
        <v>1514</v>
      </c>
      <c r="B9" s="1194" t="s">
        <v>1518</v>
      </c>
      <c r="C9" s="1191">
        <f t="shared" si="0"/>
        <v>0</v>
      </c>
      <c r="D9" s="1191">
        <f t="shared" si="0"/>
        <v>0</v>
      </c>
      <c r="E9" s="1191">
        <f t="shared" si="0"/>
        <v>0</v>
      </c>
      <c r="F9" s="1191">
        <f t="shared" si="0"/>
        <v>0</v>
      </c>
      <c r="G9" s="1191">
        <f t="shared" si="0"/>
        <v>0</v>
      </c>
      <c r="H9" s="1191">
        <f t="shared" si="1"/>
        <v>0</v>
      </c>
      <c r="I9"/>
      <c r="J9" s="1195">
        <f>'2.03 Revenue - Re-openers'!F19-C9</f>
        <v>0</v>
      </c>
      <c r="K9" s="1195">
        <f>'2.03 Revenue - Re-openers'!G19-D9</f>
        <v>0</v>
      </c>
      <c r="L9" s="1195">
        <f>'2.03 Revenue - Re-openers'!H19-E9</f>
        <v>0</v>
      </c>
      <c r="M9" s="1195">
        <f>'2.03 Revenue - Re-openers'!I19-F9</f>
        <v>0</v>
      </c>
      <c r="N9" s="1195">
        <f>'2.03 Revenue - Re-openers'!J19-G9</f>
        <v>0</v>
      </c>
    </row>
    <row r="10" spans="1:14" ht="14.5">
      <c r="A10" t="s">
        <v>1514</v>
      </c>
      <c r="B10" s="1194" t="s">
        <v>1519</v>
      </c>
      <c r="C10" s="1191">
        <f t="shared" si="0"/>
        <v>0</v>
      </c>
      <c r="D10" s="1191">
        <f t="shared" si="0"/>
        <v>0</v>
      </c>
      <c r="E10" s="1191">
        <f t="shared" si="0"/>
        <v>0</v>
      </c>
      <c r="F10" s="1191">
        <f t="shared" si="0"/>
        <v>0</v>
      </c>
      <c r="G10" s="1191">
        <f t="shared" si="0"/>
        <v>0</v>
      </c>
      <c r="H10" s="1191">
        <f t="shared" si="1"/>
        <v>0</v>
      </c>
      <c r="I10"/>
      <c r="J10" s="1195">
        <f>'2.03 Revenue - Re-openers'!F39-C10</f>
        <v>0</v>
      </c>
      <c r="K10" s="1195">
        <f>'2.03 Revenue - Re-openers'!G39-D10</f>
        <v>0</v>
      </c>
      <c r="L10" s="1195">
        <f>'2.03 Revenue - Re-openers'!H39-E10</f>
        <v>0</v>
      </c>
      <c r="M10" s="1195">
        <f>'2.03 Revenue - Re-openers'!I39-F10</f>
        <v>0</v>
      </c>
      <c r="N10" s="1195">
        <f>'2.03 Revenue - Re-openers'!J39-G10</f>
        <v>0</v>
      </c>
    </row>
    <row r="11" spans="1:14" ht="14.5">
      <c r="A11" t="s">
        <v>1514</v>
      </c>
      <c r="B11" s="1194" t="s">
        <v>1520</v>
      </c>
      <c r="C11" s="1191">
        <f t="shared" si="0"/>
        <v>0</v>
      </c>
      <c r="D11" s="1191">
        <f t="shared" si="0"/>
        <v>0</v>
      </c>
      <c r="E11" s="1191">
        <f t="shared" si="0"/>
        <v>0</v>
      </c>
      <c r="F11" s="1191">
        <f t="shared" si="0"/>
        <v>0</v>
      </c>
      <c r="G11" s="1191">
        <f t="shared" si="0"/>
        <v>0</v>
      </c>
      <c r="H11" s="1191">
        <f t="shared" si="1"/>
        <v>0</v>
      </c>
      <c r="I11"/>
      <c r="J11" s="1195">
        <f>'2.03 Revenue - Re-openers'!F43-C11</f>
        <v>0</v>
      </c>
      <c r="K11" s="1195">
        <f>'2.03 Revenue - Re-openers'!G43-D11</f>
        <v>0</v>
      </c>
      <c r="L11" s="1195">
        <f>'2.03 Revenue - Re-openers'!H43-E11</f>
        <v>0</v>
      </c>
      <c r="M11" s="1195">
        <f>'2.03 Revenue - Re-openers'!I43-F11</f>
        <v>0</v>
      </c>
      <c r="N11" s="1195">
        <f>'2.03 Revenue - Re-openers'!J43-G11</f>
        <v>0</v>
      </c>
    </row>
    <row r="12" spans="1:14" ht="14.5">
      <c r="A12" t="s">
        <v>1514</v>
      </c>
      <c r="B12" s="1194" t="s">
        <v>1521</v>
      </c>
      <c r="C12" s="1191">
        <f t="shared" si="0"/>
        <v>0</v>
      </c>
      <c r="D12" s="1191">
        <f t="shared" si="0"/>
        <v>0</v>
      </c>
      <c r="E12" s="1191">
        <f t="shared" si="0"/>
        <v>0</v>
      </c>
      <c r="F12" s="1191">
        <f t="shared" si="0"/>
        <v>0</v>
      </c>
      <c r="G12" s="1191">
        <f t="shared" si="0"/>
        <v>0</v>
      </c>
      <c r="H12" s="1191">
        <f t="shared" si="1"/>
        <v>0</v>
      </c>
      <c r="I12"/>
      <c r="J12" s="1195">
        <f>'2.03 Revenue - Re-openers'!F46-C12</f>
        <v>0</v>
      </c>
      <c r="K12" s="1195">
        <f>'2.03 Revenue - Re-openers'!G46-D12</f>
        <v>0</v>
      </c>
      <c r="L12" s="1195">
        <f>'2.03 Revenue - Re-openers'!H46-E12</f>
        <v>0</v>
      </c>
      <c r="M12" s="1195">
        <f>'2.03 Revenue - Re-openers'!I46-F12</f>
        <v>0</v>
      </c>
      <c r="N12" s="1195">
        <f>'2.03 Revenue - Re-openers'!J46-G12</f>
        <v>0</v>
      </c>
    </row>
    <row r="13" spans="1:14" ht="14.5">
      <c r="A13" t="s">
        <v>1514</v>
      </c>
      <c r="B13" s="1194" t="s">
        <v>1522</v>
      </c>
      <c r="C13" s="1191">
        <f t="shared" si="0"/>
        <v>0</v>
      </c>
      <c r="D13" s="1191">
        <f t="shared" si="0"/>
        <v>0</v>
      </c>
      <c r="E13" s="1191">
        <f t="shared" si="0"/>
        <v>0</v>
      </c>
      <c r="F13" s="1191">
        <f t="shared" si="0"/>
        <v>0</v>
      </c>
      <c r="G13" s="1191">
        <f t="shared" si="0"/>
        <v>0</v>
      </c>
      <c r="H13" s="1191">
        <f t="shared" si="1"/>
        <v>0</v>
      </c>
      <c r="I13"/>
      <c r="J13" s="1195">
        <f>'2.03 Revenue - Re-openers'!F50-C13</f>
        <v>0</v>
      </c>
      <c r="K13" s="1195">
        <f>'2.03 Revenue - Re-openers'!G50-D13</f>
        <v>0</v>
      </c>
      <c r="L13" s="1195">
        <f>'2.03 Revenue - Re-openers'!H50-E13</f>
        <v>0</v>
      </c>
      <c r="M13" s="1195">
        <f>'2.03 Revenue - Re-openers'!I50-F13</f>
        <v>0</v>
      </c>
      <c r="N13" s="1195">
        <f>'2.03 Revenue - Re-openers'!J50-G13</f>
        <v>0</v>
      </c>
    </row>
    <row r="14" spans="1:14" ht="14.5">
      <c r="A14" t="s">
        <v>1514</v>
      </c>
      <c r="B14" s="1194" t="s">
        <v>1523</v>
      </c>
      <c r="C14" s="1191">
        <f t="shared" si="0"/>
        <v>0</v>
      </c>
      <c r="D14" s="1191">
        <f t="shared" si="0"/>
        <v>0</v>
      </c>
      <c r="E14" s="1191">
        <f t="shared" si="0"/>
        <v>0</v>
      </c>
      <c r="F14" s="1191">
        <f t="shared" si="0"/>
        <v>0</v>
      </c>
      <c r="G14" s="1191">
        <f t="shared" si="0"/>
        <v>0</v>
      </c>
      <c r="H14" s="1191">
        <f t="shared" si="1"/>
        <v>0</v>
      </c>
      <c r="I14"/>
      <c r="J14" s="1195">
        <f>'2.03 Revenue - Re-openers'!F54-C14</f>
        <v>0</v>
      </c>
      <c r="K14" s="1195">
        <f>'2.03 Revenue - Re-openers'!G54-D14</f>
        <v>0</v>
      </c>
      <c r="L14" s="1195">
        <f>'2.03 Revenue - Re-openers'!H54-E14</f>
        <v>0</v>
      </c>
      <c r="M14" s="1195">
        <f>'2.03 Revenue - Re-openers'!I54-F14</f>
        <v>0</v>
      </c>
      <c r="N14" s="1195">
        <f>'2.03 Revenue - Re-openers'!J54-G14</f>
        <v>0</v>
      </c>
    </row>
    <row r="15" spans="1:14" ht="14.5">
      <c r="A15" t="s">
        <v>1514</v>
      </c>
      <c r="B15" s="1194" t="s">
        <v>1524</v>
      </c>
      <c r="C15" s="1191">
        <f t="shared" si="0"/>
        <v>0</v>
      </c>
      <c r="D15" s="1191">
        <f t="shared" si="0"/>
        <v>0</v>
      </c>
      <c r="E15" s="1191">
        <f t="shared" si="0"/>
        <v>0</v>
      </c>
      <c r="F15" s="1191">
        <f t="shared" si="0"/>
        <v>0</v>
      </c>
      <c r="G15" s="1191">
        <f t="shared" si="0"/>
        <v>0</v>
      </c>
      <c r="H15" s="1191">
        <f t="shared" si="1"/>
        <v>0</v>
      </c>
      <c r="I15"/>
      <c r="J15" s="1195">
        <f>'2.03 Revenue - Re-openers'!F58-C15</f>
        <v>0</v>
      </c>
      <c r="K15" s="1195">
        <f>'2.03 Revenue - Re-openers'!G58-D15</f>
        <v>0</v>
      </c>
      <c r="L15" s="1195">
        <f>'2.03 Revenue - Re-openers'!H58-E15</f>
        <v>0</v>
      </c>
      <c r="M15" s="1195">
        <f>'2.03 Revenue - Re-openers'!I58-F15</f>
        <v>0</v>
      </c>
      <c r="N15" s="1195">
        <f>'2.03 Revenue - Re-openers'!J58-G15</f>
        <v>0</v>
      </c>
    </row>
    <row r="16" spans="1:14" ht="14.5">
      <c r="A16" t="s">
        <v>1514</v>
      </c>
      <c r="B16" s="1194" t="s">
        <v>1525</v>
      </c>
      <c r="C16" s="1191">
        <f t="shared" ref="C16:G21" si="2">SUMIFS(C:C,$A:$A,"="&amp;$B16)</f>
        <v>0</v>
      </c>
      <c r="D16" s="1191">
        <f t="shared" si="2"/>
        <v>0</v>
      </c>
      <c r="E16" s="1191">
        <f t="shared" si="2"/>
        <v>0</v>
      </c>
      <c r="F16" s="1191">
        <f t="shared" si="2"/>
        <v>0</v>
      </c>
      <c r="G16" s="1191">
        <f t="shared" si="2"/>
        <v>0</v>
      </c>
      <c r="H16" s="1191">
        <f t="shared" si="1"/>
        <v>0</v>
      </c>
      <c r="I16"/>
      <c r="J16" s="1195">
        <f>'2.03 Revenue - Re-openers'!F62-C16</f>
        <v>0</v>
      </c>
      <c r="K16" s="1195">
        <f>'2.03 Revenue - Re-openers'!G62-D16</f>
        <v>0</v>
      </c>
      <c r="L16" s="1195">
        <f>'2.03 Revenue - Re-openers'!H62-E16</f>
        <v>0</v>
      </c>
      <c r="M16" s="1195">
        <f>'2.03 Revenue - Re-openers'!I62-F16</f>
        <v>0</v>
      </c>
      <c r="N16" s="1195">
        <f>'2.03 Revenue - Re-openers'!J62-G16</f>
        <v>0</v>
      </c>
    </row>
    <row r="17" spans="1:14" ht="14.5">
      <c r="A17" t="s">
        <v>1514</v>
      </c>
      <c r="B17" s="1194" t="s">
        <v>1526</v>
      </c>
      <c r="C17" s="1191">
        <f t="shared" si="2"/>
        <v>0</v>
      </c>
      <c r="D17" s="1191">
        <f t="shared" si="2"/>
        <v>0</v>
      </c>
      <c r="E17" s="1191">
        <f t="shared" si="2"/>
        <v>0</v>
      </c>
      <c r="F17" s="1191">
        <f t="shared" si="2"/>
        <v>0</v>
      </c>
      <c r="G17" s="1191">
        <f t="shared" si="2"/>
        <v>0</v>
      </c>
      <c r="H17" s="1191">
        <f t="shared" si="1"/>
        <v>0</v>
      </c>
      <c r="I17"/>
      <c r="J17" s="1195">
        <f>'2.03 Revenue - Re-openers'!F66-C17</f>
        <v>0</v>
      </c>
      <c r="K17" s="1195">
        <f>'2.03 Revenue - Re-openers'!G66-D17</f>
        <v>0</v>
      </c>
      <c r="L17" s="1195">
        <f>'2.03 Revenue - Re-openers'!H66-E17</f>
        <v>0</v>
      </c>
      <c r="M17" s="1195">
        <f>'2.03 Revenue - Re-openers'!I66-F17</f>
        <v>0</v>
      </c>
      <c r="N17" s="1195">
        <f>'2.03 Revenue - Re-openers'!J66-G17</f>
        <v>0</v>
      </c>
    </row>
    <row r="18" spans="1:14" ht="14.5">
      <c r="A18" t="s">
        <v>1514</v>
      </c>
      <c r="B18" s="1194" t="s">
        <v>1527</v>
      </c>
      <c r="C18" s="1191">
        <f t="shared" si="2"/>
        <v>0</v>
      </c>
      <c r="D18" s="1191">
        <f t="shared" si="2"/>
        <v>0</v>
      </c>
      <c r="E18" s="1191">
        <f t="shared" si="2"/>
        <v>0</v>
      </c>
      <c r="F18" s="1191">
        <f t="shared" si="2"/>
        <v>0</v>
      </c>
      <c r="G18" s="1191">
        <f t="shared" si="2"/>
        <v>0</v>
      </c>
      <c r="H18" s="1191">
        <f t="shared" si="1"/>
        <v>0</v>
      </c>
      <c r="I18"/>
      <c r="J18" s="1195">
        <f>'2.03 Revenue - Re-openers'!F70-C18</f>
        <v>0</v>
      </c>
      <c r="K18" s="1195">
        <f>'2.03 Revenue - Re-openers'!G70-D18</f>
        <v>0</v>
      </c>
      <c r="L18" s="1195">
        <f>'2.03 Revenue - Re-openers'!H70-E18</f>
        <v>0</v>
      </c>
      <c r="M18" s="1195">
        <f>'2.03 Revenue - Re-openers'!I70-F18</f>
        <v>0</v>
      </c>
      <c r="N18" s="1195">
        <f>'2.03 Revenue - Re-openers'!J70-G18</f>
        <v>0</v>
      </c>
    </row>
    <row r="19" spans="1:14" ht="14.5">
      <c r="A19" t="s">
        <v>1514</v>
      </c>
      <c r="B19" s="1194" t="s">
        <v>1528</v>
      </c>
      <c r="C19" s="1191">
        <f t="shared" si="2"/>
        <v>0</v>
      </c>
      <c r="D19" s="1191">
        <f t="shared" si="2"/>
        <v>0</v>
      </c>
      <c r="E19" s="1191">
        <f t="shared" si="2"/>
        <v>0</v>
      </c>
      <c r="F19" s="1191">
        <f t="shared" si="2"/>
        <v>0</v>
      </c>
      <c r="G19" s="1191">
        <f t="shared" si="2"/>
        <v>0</v>
      </c>
      <c r="H19" s="1191">
        <f t="shared" si="1"/>
        <v>0</v>
      </c>
      <c r="I19"/>
      <c r="J19" s="1195">
        <f>'2.03 Revenue - Re-openers'!F74-C19</f>
        <v>0</v>
      </c>
      <c r="K19" s="1195">
        <f>'2.03 Revenue - Re-openers'!G74-D19</f>
        <v>0</v>
      </c>
      <c r="L19" s="1195">
        <f>'2.03 Revenue - Re-openers'!H74-E19</f>
        <v>0</v>
      </c>
      <c r="M19" s="1195">
        <f>'2.03 Revenue - Re-openers'!I74-F19</f>
        <v>0</v>
      </c>
      <c r="N19" s="1195">
        <f>'2.03 Revenue - Re-openers'!J74-G19</f>
        <v>0</v>
      </c>
    </row>
    <row r="20" spans="1:14" ht="14.5">
      <c r="A20" t="s">
        <v>1514</v>
      </c>
      <c r="B20" s="1194" t="s">
        <v>1529</v>
      </c>
      <c r="C20" s="1191">
        <f t="shared" si="2"/>
        <v>0</v>
      </c>
      <c r="D20" s="1191">
        <f t="shared" si="2"/>
        <v>0</v>
      </c>
      <c r="E20" s="1191">
        <f t="shared" si="2"/>
        <v>0</v>
      </c>
      <c r="F20" s="1191">
        <f t="shared" si="2"/>
        <v>0</v>
      </c>
      <c r="G20" s="1191">
        <f t="shared" si="2"/>
        <v>0</v>
      </c>
      <c r="H20" s="1191">
        <f t="shared" si="1"/>
        <v>0</v>
      </c>
      <c r="I20"/>
      <c r="J20" s="1195">
        <f>'2.03 Revenue - Re-openers'!F79-C20</f>
        <v>0</v>
      </c>
      <c r="K20" s="1195">
        <f>'2.03 Revenue - Re-openers'!G79-D20</f>
        <v>0</v>
      </c>
      <c r="L20" s="1195">
        <f>'2.03 Revenue - Re-openers'!H79-E20</f>
        <v>0</v>
      </c>
      <c r="M20" s="1195">
        <f>'2.03 Revenue - Re-openers'!I79-F20</f>
        <v>0</v>
      </c>
      <c r="N20" s="1195">
        <f>'2.03 Revenue - Re-openers'!J79-G20</f>
        <v>0</v>
      </c>
    </row>
    <row r="21" spans="1:14" ht="14.5">
      <c r="A21" t="s">
        <v>1514</v>
      </c>
      <c r="B21" s="1194" t="s">
        <v>316</v>
      </c>
      <c r="C21" s="1191">
        <f t="shared" si="2"/>
        <v>0</v>
      </c>
      <c r="D21" s="1191">
        <f t="shared" si="2"/>
        <v>0</v>
      </c>
      <c r="E21" s="1191">
        <f t="shared" si="2"/>
        <v>0</v>
      </c>
      <c r="F21" s="1191">
        <f t="shared" si="2"/>
        <v>0</v>
      </c>
      <c r="G21" s="1191">
        <f t="shared" si="2"/>
        <v>0</v>
      </c>
      <c r="H21" s="1191">
        <f t="shared" ref="H21" si="3">SUM(C21:G21)</f>
        <v>0</v>
      </c>
      <c r="I21"/>
      <c r="J21" s="1195">
        <f>'2.03 Revenue - Re-openers'!F26-C21</f>
        <v>0</v>
      </c>
      <c r="K21" s="1195">
        <f>'2.03 Revenue - Re-openers'!G26-D21</f>
        <v>0</v>
      </c>
      <c r="L21" s="1195">
        <f>'2.03 Revenue - Re-openers'!H26-E21</f>
        <v>0</v>
      </c>
      <c r="M21" s="1195">
        <f>'2.03 Revenue - Re-openers'!I26-F21</f>
        <v>0</v>
      </c>
      <c r="N21" s="1195">
        <f>'2.03 Revenue - Re-openers'!J26-G21</f>
        <v>0</v>
      </c>
    </row>
    <row r="22" spans="1:14" ht="14.5">
      <c r="A22"/>
      <c r="B22"/>
      <c r="C22"/>
      <c r="D22"/>
      <c r="E22"/>
      <c r="F22"/>
      <c r="G22"/>
      <c r="H22"/>
      <c r="I22"/>
      <c r="J22"/>
      <c r="K22"/>
      <c r="L22"/>
      <c r="M22"/>
      <c r="N22"/>
    </row>
    <row r="23" spans="1:14" ht="14.5">
      <c r="A23" s="1196" t="s">
        <v>1511</v>
      </c>
      <c r="B23" s="1197" t="s">
        <v>1512</v>
      </c>
      <c r="C23" s="1306">
        <v>2022</v>
      </c>
      <c r="D23" s="1306">
        <v>2023</v>
      </c>
      <c r="E23" s="1306">
        <v>2024</v>
      </c>
      <c r="F23" s="1306">
        <v>2025</v>
      </c>
      <c r="G23" s="1306">
        <v>2026</v>
      </c>
      <c r="H23" s="1306" t="s">
        <v>1369</v>
      </c>
      <c r="I23"/>
      <c r="J23"/>
      <c r="K23"/>
      <c r="L23"/>
      <c r="M23"/>
      <c r="N23"/>
    </row>
    <row r="24" spans="1:14" ht="14.5">
      <c r="A24" s="1198"/>
      <c r="B24" s="1198"/>
      <c r="C24" s="1199"/>
      <c r="D24" s="1199"/>
      <c r="E24" s="1199"/>
      <c r="F24" s="1199"/>
      <c r="G24" s="1199"/>
      <c r="H24" s="1191">
        <f t="shared" ref="H24:H87" si="4">SUM(C24:G24)</f>
        <v>0</v>
      </c>
      <c r="I24"/>
      <c r="J24"/>
      <c r="K24"/>
      <c r="L24"/>
      <c r="M24"/>
      <c r="N24"/>
    </row>
    <row r="25" spans="1:14" ht="14.5">
      <c r="A25" s="1198"/>
      <c r="B25" s="1198"/>
      <c r="C25" s="1199"/>
      <c r="D25" s="1199"/>
      <c r="E25" s="1199"/>
      <c r="F25" s="1199"/>
      <c r="G25" s="1199"/>
      <c r="H25" s="1191">
        <f t="shared" si="4"/>
        <v>0</v>
      </c>
      <c r="I25"/>
      <c r="J25"/>
      <c r="K25"/>
      <c r="L25"/>
      <c r="M25"/>
      <c r="N25"/>
    </row>
    <row r="26" spans="1:14" ht="14.5">
      <c r="A26" s="1198"/>
      <c r="B26" s="1198"/>
      <c r="C26" s="1199"/>
      <c r="D26" s="1199"/>
      <c r="E26" s="1199"/>
      <c r="F26" s="1199"/>
      <c r="G26" s="1199"/>
      <c r="H26" s="1191">
        <f t="shared" si="4"/>
        <v>0</v>
      </c>
      <c r="I26"/>
      <c r="J26"/>
      <c r="K26"/>
      <c r="L26"/>
      <c r="M26"/>
      <c r="N26"/>
    </row>
    <row r="27" spans="1:14" ht="14.5">
      <c r="A27" s="1198"/>
      <c r="B27" s="1198"/>
      <c r="C27" s="1199"/>
      <c r="D27" s="1199"/>
      <c r="E27" s="1199"/>
      <c r="F27" s="1199"/>
      <c r="G27" s="1199"/>
      <c r="H27" s="1191">
        <f t="shared" si="4"/>
        <v>0</v>
      </c>
      <c r="I27"/>
      <c r="J27"/>
      <c r="K27"/>
      <c r="L27"/>
      <c r="M27"/>
      <c r="N27"/>
    </row>
    <row r="28" spans="1:14" ht="14.5">
      <c r="A28" s="1198"/>
      <c r="B28" s="1198"/>
      <c r="C28" s="1199"/>
      <c r="D28" s="1199"/>
      <c r="E28" s="1199"/>
      <c r="F28" s="1199"/>
      <c r="G28" s="1199"/>
      <c r="H28" s="1191">
        <f t="shared" si="4"/>
        <v>0</v>
      </c>
      <c r="I28"/>
      <c r="J28"/>
      <c r="K28"/>
      <c r="L28"/>
      <c r="M28"/>
      <c r="N28"/>
    </row>
    <row r="29" spans="1:14" ht="14.5">
      <c r="A29" s="1198"/>
      <c r="B29" s="1198"/>
      <c r="C29" s="1199"/>
      <c r="D29" s="1199"/>
      <c r="E29" s="1199"/>
      <c r="F29" s="1199"/>
      <c r="G29" s="1199"/>
      <c r="H29" s="1191">
        <f t="shared" si="4"/>
        <v>0</v>
      </c>
      <c r="I29"/>
      <c r="J29"/>
      <c r="K29"/>
      <c r="L29"/>
      <c r="M29"/>
      <c r="N29"/>
    </row>
    <row r="30" spans="1:14" ht="14.5">
      <c r="A30" s="1198"/>
      <c r="B30" s="1198"/>
      <c r="C30" s="1199"/>
      <c r="D30" s="1199"/>
      <c r="E30" s="1199"/>
      <c r="F30" s="1199"/>
      <c r="G30" s="1199"/>
      <c r="H30" s="1191">
        <f t="shared" si="4"/>
        <v>0</v>
      </c>
      <c r="I30"/>
      <c r="J30"/>
      <c r="K30"/>
      <c r="L30"/>
      <c r="M30"/>
      <c r="N30"/>
    </row>
    <row r="31" spans="1:14" ht="14.5">
      <c r="A31" s="1198"/>
      <c r="B31" s="1198"/>
      <c r="C31" s="1199"/>
      <c r="D31" s="1199"/>
      <c r="E31" s="1199"/>
      <c r="F31" s="1199"/>
      <c r="G31" s="1199"/>
      <c r="H31" s="1191">
        <f t="shared" si="4"/>
        <v>0</v>
      </c>
      <c r="I31"/>
      <c r="J31"/>
      <c r="K31"/>
      <c r="L31"/>
      <c r="M31"/>
      <c r="N31"/>
    </row>
    <row r="32" spans="1:14" ht="14.5">
      <c r="A32" s="1198"/>
      <c r="B32" s="1198"/>
      <c r="C32" s="1199"/>
      <c r="D32" s="1199"/>
      <c r="E32" s="1199"/>
      <c r="F32" s="1199"/>
      <c r="G32" s="1199"/>
      <c r="H32" s="1191">
        <f t="shared" si="4"/>
        <v>0</v>
      </c>
      <c r="I32"/>
      <c r="J32"/>
      <c r="K32"/>
      <c r="L32"/>
      <c r="M32"/>
      <c r="N32"/>
    </row>
    <row r="33" spans="1:8" ht="14.5">
      <c r="A33" s="1198"/>
      <c r="B33" s="1198"/>
      <c r="C33" s="1199"/>
      <c r="D33" s="1199"/>
      <c r="E33" s="1199"/>
      <c r="F33" s="1199"/>
      <c r="G33" s="1199"/>
      <c r="H33" s="1191">
        <f t="shared" si="4"/>
        <v>0</v>
      </c>
    </row>
    <row r="34" spans="1:8" ht="14.5">
      <c r="A34" s="1198"/>
      <c r="B34" s="1198"/>
      <c r="C34" s="1199"/>
      <c r="D34" s="1199"/>
      <c r="E34" s="1199"/>
      <c r="F34" s="1199"/>
      <c r="G34" s="1199"/>
      <c r="H34" s="1191">
        <f t="shared" si="4"/>
        <v>0</v>
      </c>
    </row>
    <row r="35" spans="1:8" ht="14.5">
      <c r="A35" s="1198"/>
      <c r="B35" s="1198"/>
      <c r="C35" s="1199"/>
      <c r="D35" s="1199"/>
      <c r="E35" s="1199"/>
      <c r="F35" s="1199"/>
      <c r="G35" s="1199"/>
      <c r="H35" s="1191">
        <f t="shared" si="4"/>
        <v>0</v>
      </c>
    </row>
    <row r="36" spans="1:8" ht="14.5">
      <c r="A36" s="1198"/>
      <c r="B36" s="1198"/>
      <c r="C36" s="1199"/>
      <c r="D36" s="1199"/>
      <c r="E36" s="1199"/>
      <c r="F36" s="1199"/>
      <c r="G36" s="1199"/>
      <c r="H36" s="1191">
        <f t="shared" si="4"/>
        <v>0</v>
      </c>
    </row>
    <row r="37" spans="1:8" ht="14.5">
      <c r="A37" s="1198"/>
      <c r="B37" s="1198"/>
      <c r="C37" s="1199"/>
      <c r="D37" s="1199"/>
      <c r="E37" s="1199"/>
      <c r="F37" s="1199"/>
      <c r="G37" s="1199"/>
      <c r="H37" s="1191">
        <f t="shared" si="4"/>
        <v>0</v>
      </c>
    </row>
    <row r="38" spans="1:8" ht="14.5">
      <c r="A38" s="1198"/>
      <c r="B38" s="1198"/>
      <c r="C38" s="1199"/>
      <c r="D38" s="1199"/>
      <c r="E38" s="1199"/>
      <c r="F38" s="1199"/>
      <c r="G38" s="1199"/>
      <c r="H38" s="1191">
        <f t="shared" si="4"/>
        <v>0</v>
      </c>
    </row>
    <row r="39" spans="1:8" ht="14.5">
      <c r="A39" s="1198"/>
      <c r="B39" s="1198"/>
      <c r="C39" s="1199"/>
      <c r="D39" s="1199"/>
      <c r="E39" s="1199"/>
      <c r="F39" s="1199"/>
      <c r="G39" s="1199"/>
      <c r="H39" s="1191">
        <f t="shared" si="4"/>
        <v>0</v>
      </c>
    </row>
    <row r="40" spans="1:8" ht="14.5">
      <c r="A40" s="1198"/>
      <c r="B40" s="1198"/>
      <c r="C40" s="1199"/>
      <c r="D40" s="1199"/>
      <c r="E40" s="1199"/>
      <c r="F40" s="1199"/>
      <c r="G40" s="1199"/>
      <c r="H40" s="1191">
        <f t="shared" si="4"/>
        <v>0</v>
      </c>
    </row>
    <row r="41" spans="1:8" ht="14.5">
      <c r="A41" s="1198"/>
      <c r="B41" s="1198"/>
      <c r="C41" s="1199"/>
      <c r="D41" s="1199"/>
      <c r="E41" s="1199"/>
      <c r="F41" s="1199"/>
      <c r="G41" s="1199"/>
      <c r="H41" s="1191">
        <f t="shared" si="4"/>
        <v>0</v>
      </c>
    </row>
    <row r="42" spans="1:8" ht="14.5">
      <c r="A42" s="1198"/>
      <c r="B42" s="1198"/>
      <c r="C42" s="1199"/>
      <c r="D42" s="1199"/>
      <c r="E42" s="1199"/>
      <c r="F42" s="1199"/>
      <c r="G42" s="1199"/>
      <c r="H42" s="1191">
        <f t="shared" si="4"/>
        <v>0</v>
      </c>
    </row>
    <row r="43" spans="1:8" ht="14.5">
      <c r="A43" s="1198"/>
      <c r="B43" s="1198"/>
      <c r="C43" s="1199"/>
      <c r="D43" s="1199"/>
      <c r="E43" s="1199"/>
      <c r="F43" s="1199"/>
      <c r="G43" s="1199"/>
      <c r="H43" s="1191">
        <f t="shared" si="4"/>
        <v>0</v>
      </c>
    </row>
    <row r="44" spans="1:8" ht="14.5">
      <c r="A44" s="1198"/>
      <c r="B44" s="1198"/>
      <c r="C44" s="1199"/>
      <c r="D44" s="1199"/>
      <c r="E44" s="1199"/>
      <c r="F44" s="1199"/>
      <c r="G44" s="1199"/>
      <c r="H44" s="1191">
        <f t="shared" si="4"/>
        <v>0</v>
      </c>
    </row>
    <row r="45" spans="1:8" ht="14.5">
      <c r="A45" s="1198"/>
      <c r="B45" s="1198"/>
      <c r="C45" s="1199"/>
      <c r="D45" s="1199"/>
      <c r="E45" s="1199"/>
      <c r="F45" s="1199"/>
      <c r="G45" s="1199"/>
      <c r="H45" s="1191">
        <f t="shared" si="4"/>
        <v>0</v>
      </c>
    </row>
    <row r="46" spans="1:8" ht="14.5">
      <c r="A46" s="1198"/>
      <c r="B46" s="1198"/>
      <c r="C46" s="1199"/>
      <c r="D46" s="1199"/>
      <c r="E46" s="1199"/>
      <c r="F46" s="1199"/>
      <c r="G46" s="1199"/>
      <c r="H46" s="1191">
        <f t="shared" si="4"/>
        <v>0</v>
      </c>
    </row>
    <row r="47" spans="1:8" ht="14.5">
      <c r="A47" s="1198"/>
      <c r="B47" s="1198"/>
      <c r="C47" s="1199"/>
      <c r="D47" s="1199"/>
      <c r="E47" s="1199"/>
      <c r="F47" s="1199"/>
      <c r="G47" s="1199"/>
      <c r="H47" s="1191">
        <f t="shared" si="4"/>
        <v>0</v>
      </c>
    </row>
    <row r="48" spans="1:8" ht="14.15" customHeight="1">
      <c r="A48" s="1198"/>
      <c r="B48" s="1198"/>
      <c r="C48" s="1199"/>
      <c r="D48" s="1199"/>
      <c r="E48" s="1199"/>
      <c r="F48" s="1199"/>
      <c r="G48" s="1199"/>
      <c r="H48" s="1191">
        <f t="shared" si="4"/>
        <v>0</v>
      </c>
    </row>
    <row r="49" spans="1:8" ht="14.15" customHeight="1">
      <c r="A49" s="1198"/>
      <c r="B49" s="1198"/>
      <c r="C49" s="1199"/>
      <c r="D49" s="1199"/>
      <c r="E49" s="1199"/>
      <c r="F49" s="1199"/>
      <c r="G49" s="1199"/>
      <c r="H49" s="1191">
        <f t="shared" si="4"/>
        <v>0</v>
      </c>
    </row>
    <row r="50" spans="1:8" ht="14.15" customHeight="1">
      <c r="A50" s="1198"/>
      <c r="B50" s="1198"/>
      <c r="C50" s="1199"/>
      <c r="D50" s="1199"/>
      <c r="E50" s="1199"/>
      <c r="F50" s="1199"/>
      <c r="G50" s="1199"/>
      <c r="H50" s="1191">
        <f t="shared" si="4"/>
        <v>0</v>
      </c>
    </row>
    <row r="51" spans="1:8" ht="14.15" customHeight="1">
      <c r="A51" s="1198"/>
      <c r="B51" s="1198"/>
      <c r="C51" s="1199"/>
      <c r="D51" s="1199"/>
      <c r="E51" s="1199"/>
      <c r="F51" s="1199"/>
      <c r="G51" s="1199"/>
      <c r="H51" s="1191">
        <f t="shared" si="4"/>
        <v>0</v>
      </c>
    </row>
    <row r="52" spans="1:8" ht="14.15" customHeight="1">
      <c r="A52" s="1198"/>
      <c r="B52" s="1198"/>
      <c r="C52" s="1199"/>
      <c r="D52" s="1199"/>
      <c r="E52" s="1199"/>
      <c r="F52" s="1199"/>
      <c r="G52" s="1199"/>
      <c r="H52" s="1191">
        <f t="shared" si="4"/>
        <v>0</v>
      </c>
    </row>
    <row r="53" spans="1:8" ht="14.15" customHeight="1">
      <c r="A53" s="1198"/>
      <c r="B53" s="1198"/>
      <c r="C53" s="1199"/>
      <c r="D53" s="1199"/>
      <c r="E53" s="1199"/>
      <c r="F53" s="1199"/>
      <c r="G53" s="1199"/>
      <c r="H53" s="1191">
        <f t="shared" si="4"/>
        <v>0</v>
      </c>
    </row>
    <row r="54" spans="1:8" ht="14.15" customHeight="1">
      <c r="A54" s="1198"/>
      <c r="B54" s="1198"/>
      <c r="C54" s="1199"/>
      <c r="D54" s="1199"/>
      <c r="E54" s="1199"/>
      <c r="F54" s="1199"/>
      <c r="G54" s="1199"/>
      <c r="H54" s="1191">
        <f t="shared" si="4"/>
        <v>0</v>
      </c>
    </row>
    <row r="55" spans="1:8" ht="14.15" customHeight="1">
      <c r="A55" s="1198"/>
      <c r="B55" s="1198"/>
      <c r="C55" s="1199"/>
      <c r="D55" s="1199"/>
      <c r="E55" s="1199"/>
      <c r="F55" s="1199"/>
      <c r="G55" s="1199"/>
      <c r="H55" s="1191">
        <f t="shared" si="4"/>
        <v>0</v>
      </c>
    </row>
    <row r="56" spans="1:8" ht="14.5">
      <c r="A56" s="1198"/>
      <c r="B56" s="1198"/>
      <c r="C56" s="1199"/>
      <c r="D56" s="1199"/>
      <c r="E56" s="1199"/>
      <c r="F56" s="1199"/>
      <c r="G56" s="1199"/>
      <c r="H56" s="1191">
        <f t="shared" si="4"/>
        <v>0</v>
      </c>
    </row>
    <row r="57" spans="1:8" ht="14.5">
      <c r="A57" s="1198"/>
      <c r="B57" s="1198"/>
      <c r="C57" s="1199"/>
      <c r="D57" s="1199"/>
      <c r="E57" s="1199"/>
      <c r="F57" s="1199"/>
      <c r="G57" s="1199"/>
      <c r="H57" s="1191">
        <f t="shared" si="4"/>
        <v>0</v>
      </c>
    </row>
    <row r="58" spans="1:8" ht="14.5">
      <c r="A58" s="1198"/>
      <c r="B58" s="1198"/>
      <c r="C58" s="1199"/>
      <c r="D58" s="1199"/>
      <c r="E58" s="1199"/>
      <c r="F58" s="1199"/>
      <c r="G58" s="1199"/>
      <c r="H58" s="1191">
        <f t="shared" si="4"/>
        <v>0</v>
      </c>
    </row>
    <row r="59" spans="1:8" ht="14.5">
      <c r="A59" s="1198"/>
      <c r="B59" s="1198"/>
      <c r="C59" s="1199"/>
      <c r="D59" s="1199"/>
      <c r="E59" s="1199"/>
      <c r="F59" s="1199"/>
      <c r="G59" s="1199"/>
      <c r="H59" s="1191">
        <f t="shared" si="4"/>
        <v>0</v>
      </c>
    </row>
    <row r="60" spans="1:8" ht="14.5">
      <c r="A60" s="1198"/>
      <c r="B60" s="1198"/>
      <c r="C60" s="1199"/>
      <c r="D60" s="1199"/>
      <c r="E60" s="1199"/>
      <c r="F60" s="1199"/>
      <c r="G60" s="1199"/>
      <c r="H60" s="1191">
        <f t="shared" si="4"/>
        <v>0</v>
      </c>
    </row>
    <row r="61" spans="1:8" ht="14.5">
      <c r="A61" s="1198"/>
      <c r="B61" s="1198"/>
      <c r="C61" s="1199"/>
      <c r="D61" s="1199"/>
      <c r="E61" s="1199"/>
      <c r="F61" s="1199"/>
      <c r="G61" s="1199"/>
      <c r="H61" s="1191">
        <f t="shared" si="4"/>
        <v>0</v>
      </c>
    </row>
    <row r="62" spans="1:8" ht="14.5">
      <c r="A62" s="1198"/>
      <c r="B62" s="1198"/>
      <c r="C62" s="1199"/>
      <c r="D62" s="1199"/>
      <c r="E62" s="1199"/>
      <c r="F62" s="1199"/>
      <c r="G62" s="1199"/>
      <c r="H62" s="1191">
        <f t="shared" si="4"/>
        <v>0</v>
      </c>
    </row>
    <row r="63" spans="1:8" ht="14.5">
      <c r="A63" s="1198"/>
      <c r="B63" s="1198"/>
      <c r="C63" s="1199"/>
      <c r="D63" s="1199"/>
      <c r="E63" s="1199"/>
      <c r="F63" s="1199"/>
      <c r="G63" s="1199"/>
      <c r="H63" s="1191">
        <f t="shared" si="4"/>
        <v>0</v>
      </c>
    </row>
    <row r="64" spans="1:8" ht="14.5">
      <c r="A64" s="1198"/>
      <c r="B64" s="1198"/>
      <c r="C64" s="1199"/>
      <c r="D64" s="1199"/>
      <c r="E64" s="1199"/>
      <c r="F64" s="1199"/>
      <c r="G64" s="1199"/>
      <c r="H64" s="1191">
        <f t="shared" si="4"/>
        <v>0</v>
      </c>
    </row>
    <row r="65" spans="1:8" ht="14.5">
      <c r="A65" s="1198"/>
      <c r="B65" s="1198"/>
      <c r="C65" s="1199"/>
      <c r="D65" s="1199"/>
      <c r="E65" s="1199"/>
      <c r="F65" s="1199"/>
      <c r="G65" s="1199"/>
      <c r="H65" s="1191">
        <f t="shared" si="4"/>
        <v>0</v>
      </c>
    </row>
    <row r="66" spans="1:8" ht="14.5">
      <c r="A66" s="1198"/>
      <c r="B66" s="1198"/>
      <c r="C66" s="1199"/>
      <c r="D66" s="1199"/>
      <c r="E66" s="1199"/>
      <c r="F66" s="1199"/>
      <c r="G66" s="1199"/>
      <c r="H66" s="1191">
        <f t="shared" si="4"/>
        <v>0</v>
      </c>
    </row>
    <row r="67" spans="1:8" ht="14.5">
      <c r="A67" s="1198"/>
      <c r="B67" s="1198"/>
      <c r="C67" s="1199"/>
      <c r="D67" s="1199"/>
      <c r="E67" s="1199"/>
      <c r="F67" s="1199"/>
      <c r="G67" s="1199"/>
      <c r="H67" s="1191">
        <f t="shared" si="4"/>
        <v>0</v>
      </c>
    </row>
    <row r="68" spans="1:8" ht="14.5">
      <c r="A68" s="1198"/>
      <c r="B68" s="1198"/>
      <c r="C68" s="1199"/>
      <c r="D68" s="1199"/>
      <c r="E68" s="1199"/>
      <c r="F68" s="1199"/>
      <c r="G68" s="1199"/>
      <c r="H68" s="1191">
        <f t="shared" si="4"/>
        <v>0</v>
      </c>
    </row>
    <row r="69" spans="1:8" ht="14.5">
      <c r="A69" s="1198"/>
      <c r="B69" s="1198"/>
      <c r="C69" s="1199"/>
      <c r="D69" s="1199"/>
      <c r="E69" s="1199"/>
      <c r="F69" s="1199"/>
      <c r="G69" s="1199"/>
      <c r="H69" s="1191">
        <f t="shared" si="4"/>
        <v>0</v>
      </c>
    </row>
    <row r="70" spans="1:8" ht="14.5">
      <c r="A70" s="1198"/>
      <c r="B70" s="1198"/>
      <c r="C70" s="1199"/>
      <c r="D70" s="1199"/>
      <c r="E70" s="1199"/>
      <c r="F70" s="1199"/>
      <c r="G70" s="1199"/>
      <c r="H70" s="1191">
        <f t="shared" si="4"/>
        <v>0</v>
      </c>
    </row>
    <row r="71" spans="1:8" ht="14.5">
      <c r="A71" s="1198"/>
      <c r="B71" s="1198"/>
      <c r="C71" s="1199"/>
      <c r="D71" s="1199"/>
      <c r="E71" s="1199"/>
      <c r="F71" s="1199"/>
      <c r="G71" s="1199"/>
      <c r="H71" s="1191">
        <f t="shared" si="4"/>
        <v>0</v>
      </c>
    </row>
    <row r="72" spans="1:8" ht="14.5">
      <c r="A72" s="1198"/>
      <c r="B72" s="1198"/>
      <c r="C72" s="1199"/>
      <c r="D72" s="1199"/>
      <c r="E72" s="1199"/>
      <c r="F72" s="1199"/>
      <c r="G72" s="1199"/>
      <c r="H72" s="1191">
        <f t="shared" si="4"/>
        <v>0</v>
      </c>
    </row>
    <row r="73" spans="1:8" ht="14.5">
      <c r="A73" s="1198"/>
      <c r="B73" s="1198"/>
      <c r="C73" s="1199"/>
      <c r="D73" s="1199"/>
      <c r="E73" s="1199"/>
      <c r="F73" s="1199"/>
      <c r="G73" s="1199"/>
      <c r="H73" s="1191">
        <f t="shared" si="4"/>
        <v>0</v>
      </c>
    </row>
    <row r="74" spans="1:8" ht="14.5">
      <c r="A74" s="1198"/>
      <c r="B74" s="1198"/>
      <c r="C74" s="1199"/>
      <c r="D74" s="1199"/>
      <c r="E74" s="1199"/>
      <c r="F74" s="1199"/>
      <c r="G74" s="1199"/>
      <c r="H74" s="1191">
        <f t="shared" si="4"/>
        <v>0</v>
      </c>
    </row>
    <row r="75" spans="1:8" ht="14.5">
      <c r="A75" s="1198"/>
      <c r="B75" s="1198"/>
      <c r="C75" s="1199"/>
      <c r="D75" s="1199"/>
      <c r="E75" s="1199"/>
      <c r="F75" s="1199"/>
      <c r="G75" s="1199"/>
      <c r="H75" s="1191">
        <f t="shared" si="4"/>
        <v>0</v>
      </c>
    </row>
    <row r="76" spans="1:8" ht="14.5">
      <c r="A76" s="1198"/>
      <c r="B76" s="1198"/>
      <c r="C76" s="1199"/>
      <c r="D76" s="1199"/>
      <c r="E76" s="1199"/>
      <c r="F76" s="1199"/>
      <c r="G76" s="1199"/>
      <c r="H76" s="1191">
        <f t="shared" si="4"/>
        <v>0</v>
      </c>
    </row>
    <row r="77" spans="1:8" ht="14.5">
      <c r="A77" s="1198"/>
      <c r="B77" s="1198"/>
      <c r="C77" s="1199"/>
      <c r="D77" s="1199"/>
      <c r="E77" s="1199"/>
      <c r="F77" s="1199"/>
      <c r="G77" s="1199"/>
      <c r="H77" s="1191">
        <f t="shared" si="4"/>
        <v>0</v>
      </c>
    </row>
    <row r="78" spans="1:8" ht="14.5">
      <c r="A78" s="1198"/>
      <c r="B78" s="1198"/>
      <c r="C78" s="1199"/>
      <c r="D78" s="1199"/>
      <c r="E78" s="1199"/>
      <c r="F78" s="1199"/>
      <c r="G78" s="1199"/>
      <c r="H78" s="1191">
        <f t="shared" si="4"/>
        <v>0</v>
      </c>
    </row>
    <row r="79" spans="1:8" ht="14.5">
      <c r="A79" s="1198"/>
      <c r="B79" s="1198"/>
      <c r="C79" s="1199"/>
      <c r="D79" s="1199"/>
      <c r="E79" s="1199"/>
      <c r="F79" s="1199"/>
      <c r="G79" s="1199"/>
      <c r="H79" s="1191">
        <f t="shared" si="4"/>
        <v>0</v>
      </c>
    </row>
    <row r="80" spans="1:8" ht="14.5">
      <c r="A80" s="1198"/>
      <c r="B80" s="1198"/>
      <c r="C80" s="1199"/>
      <c r="D80" s="1199"/>
      <c r="E80" s="1199"/>
      <c r="F80" s="1199"/>
      <c r="G80" s="1199"/>
      <c r="H80" s="1191">
        <f t="shared" si="4"/>
        <v>0</v>
      </c>
    </row>
    <row r="81" spans="1:8" ht="14.5">
      <c r="A81" s="1198"/>
      <c r="B81" s="1198"/>
      <c r="C81" s="1199"/>
      <c r="D81" s="1199"/>
      <c r="E81" s="1199"/>
      <c r="F81" s="1199"/>
      <c r="G81" s="1199"/>
      <c r="H81" s="1191">
        <f t="shared" si="4"/>
        <v>0</v>
      </c>
    </row>
    <row r="82" spans="1:8" ht="14.5">
      <c r="A82" s="1198"/>
      <c r="B82" s="1198"/>
      <c r="C82" s="1199"/>
      <c r="D82" s="1199"/>
      <c r="E82" s="1199"/>
      <c r="F82" s="1199"/>
      <c r="G82" s="1199"/>
      <c r="H82" s="1191">
        <f t="shared" si="4"/>
        <v>0</v>
      </c>
    </row>
    <row r="83" spans="1:8" ht="14.5">
      <c r="A83" s="1198"/>
      <c r="B83" s="1198"/>
      <c r="C83" s="1199"/>
      <c r="D83" s="1199"/>
      <c r="E83" s="1199"/>
      <c r="F83" s="1199"/>
      <c r="G83" s="1199"/>
      <c r="H83" s="1191">
        <f t="shared" si="4"/>
        <v>0</v>
      </c>
    </row>
    <row r="84" spans="1:8" ht="14.5">
      <c r="A84" s="1198"/>
      <c r="B84" s="1198"/>
      <c r="C84" s="1199"/>
      <c r="D84" s="1199"/>
      <c r="E84" s="1199"/>
      <c r="F84" s="1199"/>
      <c r="G84" s="1199"/>
      <c r="H84" s="1191">
        <f t="shared" si="4"/>
        <v>0</v>
      </c>
    </row>
    <row r="85" spans="1:8" ht="14.5">
      <c r="A85" s="1198"/>
      <c r="B85" s="1198"/>
      <c r="C85" s="1199"/>
      <c r="D85" s="1199"/>
      <c r="E85" s="1199"/>
      <c r="F85" s="1199"/>
      <c r="G85" s="1199"/>
      <c r="H85" s="1191">
        <f t="shared" si="4"/>
        <v>0</v>
      </c>
    </row>
    <row r="86" spans="1:8" ht="14.5">
      <c r="A86" s="1198"/>
      <c r="B86" s="1198"/>
      <c r="C86" s="1199"/>
      <c r="D86" s="1199"/>
      <c r="E86" s="1199"/>
      <c r="F86" s="1199"/>
      <c r="G86" s="1199"/>
      <c r="H86" s="1191">
        <f t="shared" si="4"/>
        <v>0</v>
      </c>
    </row>
    <row r="87" spans="1:8" ht="14.5">
      <c r="A87" s="1198"/>
      <c r="B87" s="1198"/>
      <c r="C87" s="1199"/>
      <c r="D87" s="1199"/>
      <c r="E87" s="1199"/>
      <c r="F87" s="1199"/>
      <c r="G87" s="1199"/>
      <c r="H87" s="1191">
        <f t="shared" si="4"/>
        <v>0</v>
      </c>
    </row>
    <row r="88" spans="1:8" ht="14.5">
      <c r="A88" s="1198"/>
      <c r="B88" s="1198"/>
      <c r="C88" s="1199"/>
      <c r="D88" s="1199"/>
      <c r="E88" s="1199"/>
      <c r="F88" s="1199"/>
      <c r="G88" s="1199"/>
      <c r="H88" s="1191">
        <f t="shared" ref="H88:H151" si="5">SUM(C88:G88)</f>
        <v>0</v>
      </c>
    </row>
    <row r="89" spans="1:8" ht="14.5">
      <c r="A89" s="1198"/>
      <c r="B89" s="1198"/>
      <c r="C89" s="1199"/>
      <c r="D89" s="1199"/>
      <c r="E89" s="1199"/>
      <c r="F89" s="1199"/>
      <c r="G89" s="1199"/>
      <c r="H89" s="1191">
        <f t="shared" si="5"/>
        <v>0</v>
      </c>
    </row>
    <row r="90" spans="1:8" ht="14.5">
      <c r="A90" s="1198"/>
      <c r="B90" s="1198"/>
      <c r="C90" s="1199"/>
      <c r="D90" s="1199"/>
      <c r="E90" s="1199"/>
      <c r="F90" s="1199"/>
      <c r="G90" s="1199"/>
      <c r="H90" s="1191">
        <f t="shared" si="5"/>
        <v>0</v>
      </c>
    </row>
    <row r="91" spans="1:8" ht="14.5">
      <c r="A91" s="1198"/>
      <c r="B91" s="1198"/>
      <c r="C91" s="1199"/>
      <c r="D91" s="1199"/>
      <c r="E91" s="1199"/>
      <c r="F91" s="1199"/>
      <c r="G91" s="1199"/>
      <c r="H91" s="1191">
        <f t="shared" si="5"/>
        <v>0</v>
      </c>
    </row>
    <row r="92" spans="1:8" ht="14.5">
      <c r="A92" s="1198"/>
      <c r="B92" s="1198"/>
      <c r="C92" s="1199"/>
      <c r="D92" s="1199"/>
      <c r="E92" s="1199"/>
      <c r="F92" s="1199"/>
      <c r="G92" s="1199"/>
      <c r="H92" s="1191">
        <f t="shared" si="5"/>
        <v>0</v>
      </c>
    </row>
    <row r="93" spans="1:8" ht="14.5">
      <c r="A93" s="1198"/>
      <c r="B93" s="1198"/>
      <c r="C93" s="1199"/>
      <c r="D93" s="1199"/>
      <c r="E93" s="1199"/>
      <c r="F93" s="1199"/>
      <c r="G93" s="1199"/>
      <c r="H93" s="1191">
        <f t="shared" si="5"/>
        <v>0</v>
      </c>
    </row>
    <row r="94" spans="1:8" ht="14.5">
      <c r="A94" s="1198"/>
      <c r="B94" s="1198"/>
      <c r="C94" s="1199"/>
      <c r="D94" s="1199"/>
      <c r="E94" s="1199"/>
      <c r="F94" s="1199"/>
      <c r="G94" s="1199"/>
      <c r="H94" s="1191">
        <f t="shared" si="5"/>
        <v>0</v>
      </c>
    </row>
    <row r="95" spans="1:8" ht="14.5">
      <c r="A95" s="1198"/>
      <c r="B95" s="1198"/>
      <c r="C95" s="1199"/>
      <c r="D95" s="1199"/>
      <c r="E95" s="1199"/>
      <c r="F95" s="1199"/>
      <c r="G95" s="1199"/>
      <c r="H95" s="1191">
        <f t="shared" si="5"/>
        <v>0</v>
      </c>
    </row>
    <row r="96" spans="1:8" ht="14.5">
      <c r="A96" s="1198"/>
      <c r="B96" s="1198"/>
      <c r="C96" s="1199"/>
      <c r="D96" s="1199"/>
      <c r="E96" s="1199"/>
      <c r="F96" s="1199"/>
      <c r="G96" s="1199"/>
      <c r="H96" s="1191">
        <f t="shared" si="5"/>
        <v>0</v>
      </c>
    </row>
    <row r="97" spans="1:8" ht="14.5">
      <c r="A97" s="1198"/>
      <c r="B97" s="1198"/>
      <c r="C97" s="1199"/>
      <c r="D97" s="1199"/>
      <c r="E97" s="1199"/>
      <c r="F97" s="1199"/>
      <c r="G97" s="1199"/>
      <c r="H97" s="1191">
        <f t="shared" si="5"/>
        <v>0</v>
      </c>
    </row>
    <row r="98" spans="1:8" ht="14.5">
      <c r="A98" s="1198"/>
      <c r="B98" s="1198"/>
      <c r="C98" s="1199"/>
      <c r="D98" s="1199"/>
      <c r="E98" s="1199"/>
      <c r="F98" s="1199"/>
      <c r="G98" s="1199"/>
      <c r="H98" s="1191">
        <f t="shared" si="5"/>
        <v>0</v>
      </c>
    </row>
    <row r="99" spans="1:8" ht="14.5">
      <c r="A99" s="1198"/>
      <c r="B99" s="1198"/>
      <c r="C99" s="1199"/>
      <c r="D99" s="1199"/>
      <c r="E99" s="1199"/>
      <c r="F99" s="1199"/>
      <c r="G99" s="1199"/>
      <c r="H99" s="1191">
        <f t="shared" si="5"/>
        <v>0</v>
      </c>
    </row>
    <row r="100" spans="1:8" ht="14.5">
      <c r="A100" s="1198"/>
      <c r="B100" s="1198"/>
      <c r="C100" s="1199"/>
      <c r="D100" s="1199"/>
      <c r="E100" s="1199"/>
      <c r="F100" s="1199"/>
      <c r="G100" s="1199"/>
      <c r="H100" s="1191">
        <f t="shared" si="5"/>
        <v>0</v>
      </c>
    </row>
    <row r="101" spans="1:8" ht="14.5">
      <c r="A101" s="1198"/>
      <c r="B101" s="1198"/>
      <c r="C101" s="1199"/>
      <c r="D101" s="1199"/>
      <c r="E101" s="1199"/>
      <c r="F101" s="1199"/>
      <c r="G101" s="1199"/>
      <c r="H101" s="1191">
        <f t="shared" si="5"/>
        <v>0</v>
      </c>
    </row>
    <row r="102" spans="1:8" ht="14.5">
      <c r="A102" s="1198"/>
      <c r="B102" s="1198"/>
      <c r="C102" s="1199"/>
      <c r="D102" s="1199"/>
      <c r="E102" s="1199"/>
      <c r="F102" s="1199"/>
      <c r="G102" s="1199"/>
      <c r="H102" s="1191">
        <f t="shared" si="5"/>
        <v>0</v>
      </c>
    </row>
    <row r="103" spans="1:8" ht="14.5">
      <c r="A103" s="1198"/>
      <c r="B103" s="1198"/>
      <c r="C103" s="1199"/>
      <c r="D103" s="1199"/>
      <c r="E103" s="1199"/>
      <c r="F103" s="1199"/>
      <c r="G103" s="1199"/>
      <c r="H103" s="1191">
        <f t="shared" si="5"/>
        <v>0</v>
      </c>
    </row>
    <row r="104" spans="1:8" ht="14.5">
      <c r="A104" s="1198"/>
      <c r="B104" s="1198"/>
      <c r="C104" s="1199"/>
      <c r="D104" s="1199"/>
      <c r="E104" s="1199"/>
      <c r="F104" s="1199"/>
      <c r="G104" s="1199"/>
      <c r="H104" s="1191">
        <f t="shared" si="5"/>
        <v>0</v>
      </c>
    </row>
    <row r="105" spans="1:8" ht="14.5">
      <c r="A105" s="1198"/>
      <c r="B105" s="1198"/>
      <c r="C105" s="1199"/>
      <c r="D105" s="1199"/>
      <c r="E105" s="1199"/>
      <c r="F105" s="1199"/>
      <c r="G105" s="1199"/>
      <c r="H105" s="1191">
        <f t="shared" si="5"/>
        <v>0</v>
      </c>
    </row>
    <row r="106" spans="1:8" ht="14.5">
      <c r="A106" s="1198"/>
      <c r="B106" s="1198"/>
      <c r="C106" s="1199"/>
      <c r="D106" s="1199"/>
      <c r="E106" s="1199"/>
      <c r="F106" s="1199"/>
      <c r="G106" s="1199"/>
      <c r="H106" s="1191">
        <f t="shared" si="5"/>
        <v>0</v>
      </c>
    </row>
    <row r="107" spans="1:8" ht="14.5">
      <c r="A107" s="1198"/>
      <c r="B107" s="1198"/>
      <c r="C107" s="1199"/>
      <c r="D107" s="1199"/>
      <c r="E107" s="1199"/>
      <c r="F107" s="1199"/>
      <c r="G107" s="1199"/>
      <c r="H107" s="1191">
        <f t="shared" si="5"/>
        <v>0</v>
      </c>
    </row>
    <row r="108" spans="1:8" ht="14.5">
      <c r="A108" s="1198"/>
      <c r="B108" s="1198"/>
      <c r="C108" s="1199"/>
      <c r="D108" s="1199"/>
      <c r="E108" s="1199"/>
      <c r="F108" s="1199"/>
      <c r="G108" s="1199"/>
      <c r="H108" s="1191">
        <f t="shared" si="5"/>
        <v>0</v>
      </c>
    </row>
    <row r="109" spans="1:8" ht="14.5">
      <c r="A109" s="1198"/>
      <c r="B109" s="1198"/>
      <c r="C109" s="1199"/>
      <c r="D109" s="1199"/>
      <c r="E109" s="1199"/>
      <c r="F109" s="1199"/>
      <c r="G109" s="1199"/>
      <c r="H109" s="1191">
        <f t="shared" si="5"/>
        <v>0</v>
      </c>
    </row>
    <row r="110" spans="1:8" ht="14.5">
      <c r="A110" s="1198"/>
      <c r="B110" s="1198"/>
      <c r="C110" s="1199"/>
      <c r="D110" s="1199"/>
      <c r="E110" s="1199"/>
      <c r="F110" s="1199"/>
      <c r="G110" s="1199"/>
      <c r="H110" s="1191">
        <f t="shared" si="5"/>
        <v>0</v>
      </c>
    </row>
    <row r="111" spans="1:8" ht="14.5">
      <c r="A111" s="1198"/>
      <c r="B111" s="1198"/>
      <c r="C111" s="1199"/>
      <c r="D111" s="1199"/>
      <c r="E111" s="1199"/>
      <c r="F111" s="1199"/>
      <c r="G111" s="1199"/>
      <c r="H111" s="1191">
        <f t="shared" si="5"/>
        <v>0</v>
      </c>
    </row>
    <row r="112" spans="1:8" ht="14.5">
      <c r="A112" s="1198"/>
      <c r="B112" s="1198"/>
      <c r="C112" s="1199"/>
      <c r="D112" s="1199"/>
      <c r="E112" s="1199"/>
      <c r="F112" s="1199"/>
      <c r="G112" s="1199"/>
      <c r="H112" s="1191">
        <f t="shared" si="5"/>
        <v>0</v>
      </c>
    </row>
    <row r="113" spans="1:8" ht="14.5">
      <c r="A113" s="1198"/>
      <c r="B113" s="1198"/>
      <c r="C113" s="1199"/>
      <c r="D113" s="1199"/>
      <c r="E113" s="1199"/>
      <c r="F113" s="1199"/>
      <c r="G113" s="1199"/>
      <c r="H113" s="1191">
        <f t="shared" si="5"/>
        <v>0</v>
      </c>
    </row>
    <row r="114" spans="1:8" ht="14.5">
      <c r="A114" s="1198"/>
      <c r="B114" s="1198"/>
      <c r="C114" s="1199"/>
      <c r="D114" s="1199"/>
      <c r="E114" s="1199"/>
      <c r="F114" s="1199"/>
      <c r="G114" s="1199"/>
      <c r="H114" s="1191">
        <f t="shared" si="5"/>
        <v>0</v>
      </c>
    </row>
    <row r="115" spans="1:8" ht="14.5">
      <c r="A115" s="1198"/>
      <c r="B115" s="1198"/>
      <c r="C115" s="1199"/>
      <c r="D115" s="1199"/>
      <c r="E115" s="1199"/>
      <c r="F115" s="1199"/>
      <c r="G115" s="1199"/>
      <c r="H115" s="1191">
        <f t="shared" si="5"/>
        <v>0</v>
      </c>
    </row>
    <row r="116" spans="1:8" ht="14.5">
      <c r="A116" s="1198"/>
      <c r="B116" s="1198"/>
      <c r="C116" s="1199"/>
      <c r="D116" s="1199"/>
      <c r="E116" s="1199"/>
      <c r="F116" s="1199"/>
      <c r="G116" s="1199"/>
      <c r="H116" s="1191">
        <f t="shared" si="5"/>
        <v>0</v>
      </c>
    </row>
    <row r="117" spans="1:8" ht="14.5">
      <c r="A117" s="1198"/>
      <c r="B117" s="1198"/>
      <c r="C117" s="1199"/>
      <c r="D117" s="1199"/>
      <c r="E117" s="1199"/>
      <c r="F117" s="1199"/>
      <c r="G117" s="1199"/>
      <c r="H117" s="1191">
        <f t="shared" si="5"/>
        <v>0</v>
      </c>
    </row>
    <row r="118" spans="1:8" ht="14.5">
      <c r="A118" s="1198"/>
      <c r="B118" s="1198"/>
      <c r="C118" s="1199"/>
      <c r="D118" s="1199"/>
      <c r="E118" s="1199"/>
      <c r="F118" s="1199"/>
      <c r="G118" s="1199"/>
      <c r="H118" s="1191">
        <f t="shared" si="5"/>
        <v>0</v>
      </c>
    </row>
    <row r="119" spans="1:8" ht="14.5">
      <c r="A119" s="1198"/>
      <c r="B119" s="1198"/>
      <c r="C119" s="1199"/>
      <c r="D119" s="1199"/>
      <c r="E119" s="1199"/>
      <c r="F119" s="1199"/>
      <c r="G119" s="1199"/>
      <c r="H119" s="1191">
        <f t="shared" si="5"/>
        <v>0</v>
      </c>
    </row>
    <row r="120" spans="1:8" ht="14.5">
      <c r="A120" s="1198"/>
      <c r="B120" s="1198"/>
      <c r="C120" s="1199"/>
      <c r="D120" s="1199"/>
      <c r="E120" s="1199"/>
      <c r="F120" s="1199"/>
      <c r="G120" s="1199"/>
      <c r="H120" s="1191">
        <f t="shared" si="5"/>
        <v>0</v>
      </c>
    </row>
    <row r="121" spans="1:8" ht="14.5">
      <c r="A121" s="1198"/>
      <c r="B121" s="1198"/>
      <c r="C121" s="1199"/>
      <c r="D121" s="1199"/>
      <c r="E121" s="1199"/>
      <c r="F121" s="1199"/>
      <c r="G121" s="1199"/>
      <c r="H121" s="1191">
        <f t="shared" si="5"/>
        <v>0</v>
      </c>
    </row>
    <row r="122" spans="1:8" ht="14.5">
      <c r="A122" s="1198"/>
      <c r="B122" s="1198"/>
      <c r="C122" s="1199"/>
      <c r="D122" s="1199"/>
      <c r="E122" s="1199"/>
      <c r="F122" s="1199"/>
      <c r="G122" s="1199"/>
      <c r="H122" s="1191">
        <f t="shared" si="5"/>
        <v>0</v>
      </c>
    </row>
    <row r="123" spans="1:8" ht="14.5">
      <c r="A123" s="1198"/>
      <c r="B123" s="1198"/>
      <c r="C123" s="1199"/>
      <c r="D123" s="1199"/>
      <c r="E123" s="1199"/>
      <c r="F123" s="1199"/>
      <c r="G123" s="1199"/>
      <c r="H123" s="1191">
        <f t="shared" si="5"/>
        <v>0</v>
      </c>
    </row>
    <row r="124" spans="1:8" ht="14.5">
      <c r="A124" s="1198"/>
      <c r="B124" s="1198"/>
      <c r="C124" s="1199"/>
      <c r="D124" s="1199"/>
      <c r="E124" s="1199"/>
      <c r="F124" s="1199"/>
      <c r="G124" s="1199"/>
      <c r="H124" s="1191">
        <f t="shared" si="5"/>
        <v>0</v>
      </c>
    </row>
    <row r="125" spans="1:8" ht="14.5">
      <c r="A125" s="1198"/>
      <c r="B125" s="1198"/>
      <c r="C125" s="1199"/>
      <c r="D125" s="1199"/>
      <c r="E125" s="1199"/>
      <c r="F125" s="1199"/>
      <c r="G125" s="1199"/>
      <c r="H125" s="1191">
        <f t="shared" si="5"/>
        <v>0</v>
      </c>
    </row>
    <row r="126" spans="1:8" ht="14.5">
      <c r="A126" s="1198"/>
      <c r="B126" s="1198"/>
      <c r="C126" s="1199"/>
      <c r="D126" s="1199"/>
      <c r="E126" s="1199"/>
      <c r="F126" s="1199"/>
      <c r="G126" s="1199"/>
      <c r="H126" s="1191">
        <f t="shared" si="5"/>
        <v>0</v>
      </c>
    </row>
    <row r="127" spans="1:8" ht="14.5">
      <c r="A127" s="1198"/>
      <c r="B127" s="1198"/>
      <c r="C127" s="1199"/>
      <c r="D127" s="1199"/>
      <c r="E127" s="1199"/>
      <c r="F127" s="1199"/>
      <c r="G127" s="1199"/>
      <c r="H127" s="1191">
        <f t="shared" si="5"/>
        <v>0</v>
      </c>
    </row>
    <row r="128" spans="1:8" ht="14.5">
      <c r="A128" s="1198"/>
      <c r="B128" s="1198"/>
      <c r="C128" s="1199"/>
      <c r="D128" s="1199"/>
      <c r="E128" s="1199"/>
      <c r="F128" s="1199"/>
      <c r="G128" s="1199"/>
      <c r="H128" s="1191">
        <f t="shared" si="5"/>
        <v>0</v>
      </c>
    </row>
    <row r="129" spans="1:8" ht="14.5">
      <c r="A129" s="1198"/>
      <c r="B129" s="1198"/>
      <c r="C129" s="1199"/>
      <c r="D129" s="1199"/>
      <c r="E129" s="1199"/>
      <c r="F129" s="1199"/>
      <c r="G129" s="1199"/>
      <c r="H129" s="1191">
        <f t="shared" si="5"/>
        <v>0</v>
      </c>
    </row>
    <row r="130" spans="1:8" ht="14.5">
      <c r="A130" s="1198"/>
      <c r="B130" s="1198"/>
      <c r="C130" s="1199"/>
      <c r="D130" s="1199"/>
      <c r="E130" s="1199"/>
      <c r="F130" s="1199"/>
      <c r="G130" s="1199"/>
      <c r="H130" s="1191">
        <f t="shared" si="5"/>
        <v>0</v>
      </c>
    </row>
    <row r="131" spans="1:8" ht="14.5">
      <c r="A131" s="1198"/>
      <c r="B131" s="1198"/>
      <c r="C131" s="1199"/>
      <c r="D131" s="1199"/>
      <c r="E131" s="1199"/>
      <c r="F131" s="1199"/>
      <c r="G131" s="1199"/>
      <c r="H131" s="1191">
        <f t="shared" si="5"/>
        <v>0</v>
      </c>
    </row>
    <row r="132" spans="1:8" ht="14.5">
      <c r="A132" s="1198"/>
      <c r="B132" s="1198"/>
      <c r="C132" s="1199"/>
      <c r="D132" s="1199"/>
      <c r="E132" s="1199"/>
      <c r="F132" s="1199"/>
      <c r="G132" s="1199"/>
      <c r="H132" s="1191">
        <f t="shared" si="5"/>
        <v>0</v>
      </c>
    </row>
    <row r="133" spans="1:8" ht="14.5">
      <c r="A133" s="1198"/>
      <c r="B133" s="1198"/>
      <c r="C133" s="1199"/>
      <c r="D133" s="1199"/>
      <c r="E133" s="1199"/>
      <c r="F133" s="1199"/>
      <c r="G133" s="1199"/>
      <c r="H133" s="1191">
        <f t="shared" si="5"/>
        <v>0</v>
      </c>
    </row>
    <row r="134" spans="1:8" ht="14.5">
      <c r="A134" s="1198"/>
      <c r="B134" s="1198"/>
      <c r="C134" s="1199"/>
      <c r="D134" s="1199"/>
      <c r="E134" s="1199"/>
      <c r="F134" s="1199"/>
      <c r="G134" s="1199"/>
      <c r="H134" s="1191">
        <f t="shared" si="5"/>
        <v>0</v>
      </c>
    </row>
    <row r="135" spans="1:8" ht="14.5">
      <c r="A135" s="1198"/>
      <c r="B135" s="1198"/>
      <c r="C135" s="1199"/>
      <c r="D135" s="1199"/>
      <c r="E135" s="1199"/>
      <c r="F135" s="1199"/>
      <c r="G135" s="1199"/>
      <c r="H135" s="1191">
        <f t="shared" si="5"/>
        <v>0</v>
      </c>
    </row>
    <row r="136" spans="1:8" ht="14.5">
      <c r="A136" s="1198"/>
      <c r="B136" s="1198"/>
      <c r="C136" s="1199"/>
      <c r="D136" s="1199"/>
      <c r="E136" s="1199"/>
      <c r="F136" s="1199"/>
      <c r="G136" s="1199"/>
      <c r="H136" s="1191">
        <f t="shared" si="5"/>
        <v>0</v>
      </c>
    </row>
    <row r="137" spans="1:8" ht="14.5">
      <c r="A137" s="1198"/>
      <c r="B137" s="1198"/>
      <c r="C137" s="1199"/>
      <c r="D137" s="1199"/>
      <c r="E137" s="1199"/>
      <c r="F137" s="1199"/>
      <c r="G137" s="1199"/>
      <c r="H137" s="1191">
        <f t="shared" si="5"/>
        <v>0</v>
      </c>
    </row>
    <row r="138" spans="1:8" ht="14.5">
      <c r="A138" s="1198"/>
      <c r="B138" s="1198"/>
      <c r="C138" s="1199"/>
      <c r="D138" s="1199"/>
      <c r="E138" s="1199"/>
      <c r="F138" s="1199"/>
      <c r="G138" s="1199"/>
      <c r="H138" s="1191">
        <f t="shared" si="5"/>
        <v>0</v>
      </c>
    </row>
    <row r="139" spans="1:8" ht="14.5">
      <c r="A139" s="1198"/>
      <c r="B139" s="1198"/>
      <c r="C139" s="1199"/>
      <c r="D139" s="1199"/>
      <c r="E139" s="1199"/>
      <c r="F139" s="1199"/>
      <c r="G139" s="1199"/>
      <c r="H139" s="1191">
        <f t="shared" si="5"/>
        <v>0</v>
      </c>
    </row>
    <row r="140" spans="1:8" ht="14.5">
      <c r="A140" s="1198"/>
      <c r="B140" s="1198"/>
      <c r="C140" s="1199"/>
      <c r="D140" s="1199"/>
      <c r="E140" s="1199"/>
      <c r="F140" s="1199"/>
      <c r="G140" s="1199"/>
      <c r="H140" s="1191">
        <f t="shared" si="5"/>
        <v>0</v>
      </c>
    </row>
    <row r="141" spans="1:8" ht="14.5">
      <c r="A141" s="1198"/>
      <c r="B141" s="1198"/>
      <c r="C141" s="1199"/>
      <c r="D141" s="1199"/>
      <c r="E141" s="1199"/>
      <c r="F141" s="1199"/>
      <c r="G141" s="1199"/>
      <c r="H141" s="1191">
        <f t="shared" si="5"/>
        <v>0</v>
      </c>
    </row>
    <row r="142" spans="1:8" ht="14.5">
      <c r="A142" s="1198"/>
      <c r="B142" s="1198"/>
      <c r="C142" s="1199"/>
      <c r="D142" s="1199"/>
      <c r="E142" s="1199"/>
      <c r="F142" s="1199"/>
      <c r="G142" s="1199"/>
      <c r="H142" s="1191">
        <f t="shared" si="5"/>
        <v>0</v>
      </c>
    </row>
    <row r="143" spans="1:8" ht="14.5">
      <c r="A143" s="1198"/>
      <c r="B143" s="1198"/>
      <c r="C143" s="1199"/>
      <c r="D143" s="1199"/>
      <c r="E143" s="1199"/>
      <c r="F143" s="1199"/>
      <c r="G143" s="1199"/>
      <c r="H143" s="1191">
        <f t="shared" si="5"/>
        <v>0</v>
      </c>
    </row>
    <row r="144" spans="1:8" ht="14.5">
      <c r="A144" s="1198"/>
      <c r="B144" s="1198"/>
      <c r="C144" s="1199"/>
      <c r="D144" s="1199"/>
      <c r="E144" s="1199"/>
      <c r="F144" s="1199"/>
      <c r="G144" s="1199"/>
      <c r="H144" s="1191">
        <f t="shared" si="5"/>
        <v>0</v>
      </c>
    </row>
    <row r="145" spans="1:8" ht="14.5">
      <c r="A145" s="1198"/>
      <c r="B145" s="1198"/>
      <c r="C145" s="1199"/>
      <c r="D145" s="1199"/>
      <c r="E145" s="1199"/>
      <c r="F145" s="1199"/>
      <c r="G145" s="1199"/>
      <c r="H145" s="1191">
        <f t="shared" si="5"/>
        <v>0</v>
      </c>
    </row>
    <row r="146" spans="1:8" ht="14.5">
      <c r="A146" s="1198"/>
      <c r="B146" s="1198"/>
      <c r="C146" s="1199"/>
      <c r="D146" s="1199"/>
      <c r="E146" s="1199"/>
      <c r="F146" s="1199"/>
      <c r="G146" s="1199"/>
      <c r="H146" s="1191">
        <f t="shared" si="5"/>
        <v>0</v>
      </c>
    </row>
    <row r="147" spans="1:8" ht="14.5">
      <c r="A147" s="1198"/>
      <c r="B147" s="1198"/>
      <c r="C147" s="1199"/>
      <c r="D147" s="1199"/>
      <c r="E147" s="1199"/>
      <c r="F147" s="1199"/>
      <c r="G147" s="1199"/>
      <c r="H147" s="1191">
        <f t="shared" si="5"/>
        <v>0</v>
      </c>
    </row>
    <row r="148" spans="1:8" ht="14.5">
      <c r="A148" s="1198"/>
      <c r="B148" s="1198"/>
      <c r="C148" s="1199"/>
      <c r="D148" s="1199"/>
      <c r="E148" s="1199"/>
      <c r="F148" s="1199"/>
      <c r="G148" s="1199"/>
      <c r="H148" s="1191">
        <f t="shared" si="5"/>
        <v>0</v>
      </c>
    </row>
    <row r="149" spans="1:8" ht="14.5">
      <c r="A149" s="1198"/>
      <c r="B149" s="1198"/>
      <c r="C149" s="1199"/>
      <c r="D149" s="1199"/>
      <c r="E149" s="1199"/>
      <c r="F149" s="1199"/>
      <c r="G149" s="1199"/>
      <c r="H149" s="1191">
        <f t="shared" si="5"/>
        <v>0</v>
      </c>
    </row>
    <row r="150" spans="1:8" ht="14.5">
      <c r="A150" s="1198"/>
      <c r="B150" s="1198"/>
      <c r="C150" s="1199"/>
      <c r="D150" s="1199"/>
      <c r="E150" s="1199"/>
      <c r="F150" s="1199"/>
      <c r="G150" s="1199"/>
      <c r="H150" s="1191">
        <f t="shared" si="5"/>
        <v>0</v>
      </c>
    </row>
    <row r="151" spans="1:8" ht="14.5">
      <c r="A151" s="1198"/>
      <c r="B151" s="1198"/>
      <c r="C151" s="1199"/>
      <c r="D151" s="1199"/>
      <c r="E151" s="1199"/>
      <c r="F151" s="1199"/>
      <c r="G151" s="1199"/>
      <c r="H151" s="1191">
        <f t="shared" si="5"/>
        <v>0</v>
      </c>
    </row>
    <row r="152" spans="1:8" ht="14.5">
      <c r="A152" s="1198"/>
      <c r="B152" s="1198"/>
      <c r="C152" s="1199"/>
      <c r="D152" s="1199"/>
      <c r="E152" s="1199"/>
      <c r="F152" s="1199"/>
      <c r="G152" s="1199"/>
      <c r="H152" s="1191">
        <f t="shared" ref="H152:H215" si="6">SUM(C152:G152)</f>
        <v>0</v>
      </c>
    </row>
    <row r="153" spans="1:8" ht="14.5">
      <c r="A153" s="1198"/>
      <c r="B153" s="1198"/>
      <c r="C153" s="1199"/>
      <c r="D153" s="1199"/>
      <c r="E153" s="1199"/>
      <c r="F153" s="1199"/>
      <c r="G153" s="1199"/>
      <c r="H153" s="1191">
        <f t="shared" si="6"/>
        <v>0</v>
      </c>
    </row>
    <row r="154" spans="1:8" ht="14.5">
      <c r="A154" s="1198"/>
      <c r="B154" s="1198"/>
      <c r="C154" s="1199"/>
      <c r="D154" s="1199"/>
      <c r="E154" s="1199"/>
      <c r="F154" s="1199"/>
      <c r="G154" s="1199"/>
      <c r="H154" s="1191">
        <f t="shared" si="6"/>
        <v>0</v>
      </c>
    </row>
    <row r="155" spans="1:8" ht="14.5">
      <c r="A155" s="1198"/>
      <c r="B155" s="1198"/>
      <c r="C155" s="1199"/>
      <c r="D155" s="1199"/>
      <c r="E155" s="1199"/>
      <c r="F155" s="1199"/>
      <c r="G155" s="1199"/>
      <c r="H155" s="1191">
        <f t="shared" si="6"/>
        <v>0</v>
      </c>
    </row>
    <row r="156" spans="1:8" ht="14.5">
      <c r="A156" s="1198"/>
      <c r="B156" s="1198"/>
      <c r="C156" s="1199"/>
      <c r="D156" s="1199"/>
      <c r="E156" s="1199"/>
      <c r="F156" s="1199"/>
      <c r="G156" s="1199"/>
      <c r="H156" s="1191">
        <f t="shared" si="6"/>
        <v>0</v>
      </c>
    </row>
    <row r="157" spans="1:8" ht="14.5">
      <c r="A157" s="1198"/>
      <c r="B157" s="1198"/>
      <c r="C157" s="1199"/>
      <c r="D157" s="1199"/>
      <c r="E157" s="1199"/>
      <c r="F157" s="1199"/>
      <c r="G157" s="1199"/>
      <c r="H157" s="1191">
        <f t="shared" si="6"/>
        <v>0</v>
      </c>
    </row>
    <row r="158" spans="1:8" ht="14.5">
      <c r="A158" s="1198"/>
      <c r="B158" s="1198"/>
      <c r="C158" s="1199"/>
      <c r="D158" s="1199"/>
      <c r="E158" s="1199"/>
      <c r="F158" s="1199"/>
      <c r="G158" s="1199"/>
      <c r="H158" s="1191">
        <f t="shared" si="6"/>
        <v>0</v>
      </c>
    </row>
    <row r="159" spans="1:8" ht="14.5">
      <c r="A159" s="1198"/>
      <c r="B159" s="1198"/>
      <c r="C159" s="1199"/>
      <c r="D159" s="1199"/>
      <c r="E159" s="1199"/>
      <c r="F159" s="1199"/>
      <c r="G159" s="1199"/>
      <c r="H159" s="1191">
        <f t="shared" si="6"/>
        <v>0</v>
      </c>
    </row>
    <row r="160" spans="1:8" ht="14.5">
      <c r="A160" s="1198"/>
      <c r="B160" s="1198"/>
      <c r="C160" s="1199"/>
      <c r="D160" s="1199"/>
      <c r="E160" s="1199"/>
      <c r="F160" s="1199"/>
      <c r="G160" s="1199"/>
      <c r="H160" s="1191">
        <f t="shared" si="6"/>
        <v>0</v>
      </c>
    </row>
    <row r="161" spans="1:8" ht="14.5">
      <c r="A161" s="1198"/>
      <c r="B161" s="1198"/>
      <c r="C161" s="1199"/>
      <c r="D161" s="1199"/>
      <c r="E161" s="1199"/>
      <c r="F161" s="1199"/>
      <c r="G161" s="1199"/>
      <c r="H161" s="1191">
        <f t="shared" si="6"/>
        <v>0</v>
      </c>
    </row>
    <row r="162" spans="1:8" ht="14.5">
      <c r="A162" s="1198"/>
      <c r="B162" s="1198"/>
      <c r="C162" s="1199"/>
      <c r="D162" s="1199"/>
      <c r="E162" s="1199"/>
      <c r="F162" s="1199"/>
      <c r="G162" s="1199"/>
      <c r="H162" s="1191">
        <f t="shared" si="6"/>
        <v>0</v>
      </c>
    </row>
    <row r="163" spans="1:8" ht="14.5">
      <c r="A163" s="1198"/>
      <c r="B163" s="1198"/>
      <c r="C163" s="1199"/>
      <c r="D163" s="1199"/>
      <c r="E163" s="1199"/>
      <c r="F163" s="1199"/>
      <c r="G163" s="1199"/>
      <c r="H163" s="1191">
        <f t="shared" si="6"/>
        <v>0</v>
      </c>
    </row>
    <row r="164" spans="1:8" ht="14.5">
      <c r="A164" s="1198"/>
      <c r="B164" s="1198"/>
      <c r="C164" s="1199"/>
      <c r="D164" s="1199"/>
      <c r="E164" s="1199"/>
      <c r="F164" s="1199"/>
      <c r="G164" s="1199"/>
      <c r="H164" s="1191">
        <f t="shared" si="6"/>
        <v>0</v>
      </c>
    </row>
    <row r="165" spans="1:8" ht="14.5">
      <c r="A165" s="1198"/>
      <c r="B165" s="1198"/>
      <c r="C165" s="1199"/>
      <c r="D165" s="1199"/>
      <c r="E165" s="1199"/>
      <c r="F165" s="1199"/>
      <c r="G165" s="1199"/>
      <c r="H165" s="1191">
        <f t="shared" si="6"/>
        <v>0</v>
      </c>
    </row>
    <row r="166" spans="1:8" ht="14.5">
      <c r="A166" s="1198"/>
      <c r="B166" s="1198"/>
      <c r="C166" s="1199"/>
      <c r="D166" s="1199"/>
      <c r="E166" s="1199"/>
      <c r="F166" s="1199"/>
      <c r="G166" s="1199"/>
      <c r="H166" s="1191">
        <f t="shared" si="6"/>
        <v>0</v>
      </c>
    </row>
    <row r="167" spans="1:8" ht="14.5">
      <c r="A167" s="1198"/>
      <c r="B167" s="1198"/>
      <c r="C167" s="1199"/>
      <c r="D167" s="1199"/>
      <c r="E167" s="1199"/>
      <c r="F167" s="1199"/>
      <c r="G167" s="1199"/>
      <c r="H167" s="1191">
        <f t="shared" si="6"/>
        <v>0</v>
      </c>
    </row>
    <row r="168" spans="1:8" ht="14.5">
      <c r="A168" s="1198"/>
      <c r="B168" s="1198"/>
      <c r="C168" s="1199"/>
      <c r="D168" s="1199"/>
      <c r="E168" s="1199"/>
      <c r="F168" s="1199"/>
      <c r="G168" s="1199"/>
      <c r="H168" s="1191">
        <f t="shared" si="6"/>
        <v>0</v>
      </c>
    </row>
    <row r="169" spans="1:8" ht="14.5">
      <c r="A169" s="1198"/>
      <c r="B169" s="1198"/>
      <c r="C169" s="1199"/>
      <c r="D169" s="1199"/>
      <c r="E169" s="1199"/>
      <c r="F169" s="1199"/>
      <c r="G169" s="1199"/>
      <c r="H169" s="1191">
        <f t="shared" si="6"/>
        <v>0</v>
      </c>
    </row>
    <row r="170" spans="1:8" ht="14.5">
      <c r="A170" s="1198"/>
      <c r="B170" s="1198"/>
      <c r="C170" s="1199"/>
      <c r="D170" s="1199"/>
      <c r="E170" s="1199"/>
      <c r="F170" s="1199"/>
      <c r="G170" s="1199"/>
      <c r="H170" s="1191">
        <f t="shared" si="6"/>
        <v>0</v>
      </c>
    </row>
    <row r="171" spans="1:8" ht="14.5">
      <c r="A171" s="1198"/>
      <c r="B171" s="1198"/>
      <c r="C171" s="1199"/>
      <c r="D171" s="1199"/>
      <c r="E171" s="1199"/>
      <c r="F171" s="1199"/>
      <c r="G171" s="1199"/>
      <c r="H171" s="1191">
        <f t="shared" si="6"/>
        <v>0</v>
      </c>
    </row>
    <row r="172" spans="1:8" ht="14.5">
      <c r="A172" s="1198"/>
      <c r="B172" s="1198"/>
      <c r="C172" s="1199"/>
      <c r="D172" s="1199"/>
      <c r="E172" s="1199"/>
      <c r="F172" s="1199"/>
      <c r="G172" s="1199"/>
      <c r="H172" s="1191">
        <f t="shared" si="6"/>
        <v>0</v>
      </c>
    </row>
    <row r="173" spans="1:8" ht="14.5">
      <c r="A173" s="1198"/>
      <c r="B173" s="1198"/>
      <c r="C173" s="1199"/>
      <c r="D173" s="1199"/>
      <c r="E173" s="1199"/>
      <c r="F173" s="1199"/>
      <c r="G173" s="1199"/>
      <c r="H173" s="1191">
        <f t="shared" si="6"/>
        <v>0</v>
      </c>
    </row>
    <row r="174" spans="1:8" ht="14.5">
      <c r="A174" s="1198"/>
      <c r="B174" s="1198"/>
      <c r="C174" s="1199"/>
      <c r="D174" s="1199"/>
      <c r="E174" s="1199"/>
      <c r="F174" s="1199"/>
      <c r="G174" s="1199"/>
      <c r="H174" s="1191">
        <f t="shared" si="6"/>
        <v>0</v>
      </c>
    </row>
    <row r="175" spans="1:8" ht="14.5">
      <c r="A175" s="1198"/>
      <c r="B175" s="1198"/>
      <c r="C175" s="1199"/>
      <c r="D175" s="1199"/>
      <c r="E175" s="1199"/>
      <c r="F175" s="1199"/>
      <c r="G175" s="1199"/>
      <c r="H175" s="1191">
        <f t="shared" si="6"/>
        <v>0</v>
      </c>
    </row>
    <row r="176" spans="1:8" ht="14.5">
      <c r="A176" s="1198"/>
      <c r="B176" s="1198"/>
      <c r="C176" s="1199"/>
      <c r="D176" s="1199"/>
      <c r="E176" s="1199"/>
      <c r="F176" s="1199"/>
      <c r="G176" s="1199"/>
      <c r="H176" s="1191">
        <f t="shared" si="6"/>
        <v>0</v>
      </c>
    </row>
    <row r="177" spans="1:8" ht="14.5">
      <c r="A177" s="1198"/>
      <c r="B177" s="1198"/>
      <c r="C177" s="1199"/>
      <c r="D177" s="1199"/>
      <c r="E177" s="1199"/>
      <c r="F177" s="1199"/>
      <c r="G177" s="1199"/>
      <c r="H177" s="1191">
        <f t="shared" si="6"/>
        <v>0</v>
      </c>
    </row>
    <row r="178" spans="1:8" ht="14.5">
      <c r="A178" s="1198"/>
      <c r="B178" s="1198"/>
      <c r="C178" s="1199"/>
      <c r="D178" s="1199"/>
      <c r="E178" s="1199"/>
      <c r="F178" s="1199"/>
      <c r="G178" s="1199"/>
      <c r="H178" s="1191">
        <f t="shared" si="6"/>
        <v>0</v>
      </c>
    </row>
    <row r="179" spans="1:8" ht="14.5">
      <c r="A179" s="1198"/>
      <c r="B179" s="1198"/>
      <c r="C179" s="1199"/>
      <c r="D179" s="1199"/>
      <c r="E179" s="1199"/>
      <c r="F179" s="1199"/>
      <c r="G179" s="1199"/>
      <c r="H179" s="1191">
        <f t="shared" si="6"/>
        <v>0</v>
      </c>
    </row>
    <row r="180" spans="1:8" ht="14.5">
      <c r="A180" s="1198"/>
      <c r="B180" s="1198"/>
      <c r="C180" s="1199"/>
      <c r="D180" s="1199"/>
      <c r="E180" s="1199"/>
      <c r="F180" s="1199"/>
      <c r="G180" s="1199"/>
      <c r="H180" s="1191">
        <f t="shared" si="6"/>
        <v>0</v>
      </c>
    </row>
    <row r="181" spans="1:8" ht="14.5">
      <c r="A181" s="1198"/>
      <c r="B181" s="1198"/>
      <c r="C181" s="1199"/>
      <c r="D181" s="1199"/>
      <c r="E181" s="1199"/>
      <c r="F181" s="1199"/>
      <c r="G181" s="1199"/>
      <c r="H181" s="1191">
        <f t="shared" si="6"/>
        <v>0</v>
      </c>
    </row>
    <row r="182" spans="1:8" ht="14.5">
      <c r="A182" s="1198"/>
      <c r="B182" s="1198"/>
      <c r="C182" s="1199"/>
      <c r="D182" s="1199"/>
      <c r="E182" s="1199"/>
      <c r="F182" s="1199"/>
      <c r="G182" s="1199"/>
      <c r="H182" s="1191">
        <f t="shared" si="6"/>
        <v>0</v>
      </c>
    </row>
    <row r="183" spans="1:8" ht="14.5">
      <c r="A183" s="1198"/>
      <c r="B183" s="1198"/>
      <c r="C183" s="1199"/>
      <c r="D183" s="1199"/>
      <c r="E183" s="1199"/>
      <c r="F183" s="1199"/>
      <c r="G183" s="1199"/>
      <c r="H183" s="1191">
        <f t="shared" si="6"/>
        <v>0</v>
      </c>
    </row>
    <row r="184" spans="1:8" ht="14.5">
      <c r="A184" s="1198"/>
      <c r="B184" s="1198"/>
      <c r="C184" s="1199"/>
      <c r="D184" s="1199"/>
      <c r="E184" s="1199"/>
      <c r="F184" s="1199"/>
      <c r="G184" s="1199"/>
      <c r="H184" s="1191">
        <f t="shared" si="6"/>
        <v>0</v>
      </c>
    </row>
    <row r="185" spans="1:8" ht="14.5">
      <c r="A185" s="1198"/>
      <c r="B185" s="1198"/>
      <c r="C185" s="1199"/>
      <c r="D185" s="1199"/>
      <c r="E185" s="1199"/>
      <c r="F185" s="1199"/>
      <c r="G185" s="1199"/>
      <c r="H185" s="1191">
        <f t="shared" si="6"/>
        <v>0</v>
      </c>
    </row>
    <row r="186" spans="1:8" ht="14.5">
      <c r="A186" s="1198"/>
      <c r="B186" s="1198"/>
      <c r="C186" s="1199"/>
      <c r="D186" s="1199"/>
      <c r="E186" s="1199"/>
      <c r="F186" s="1199"/>
      <c r="G186" s="1199"/>
      <c r="H186" s="1191">
        <f t="shared" si="6"/>
        <v>0</v>
      </c>
    </row>
    <row r="187" spans="1:8" ht="14.5">
      <c r="A187" s="1198"/>
      <c r="B187" s="1198"/>
      <c r="C187" s="1199"/>
      <c r="D187" s="1199"/>
      <c r="E187" s="1199"/>
      <c r="F187" s="1199"/>
      <c r="G187" s="1199"/>
      <c r="H187" s="1191">
        <f t="shared" si="6"/>
        <v>0</v>
      </c>
    </row>
    <row r="188" spans="1:8" ht="14.5">
      <c r="A188" s="1198"/>
      <c r="B188" s="1198"/>
      <c r="C188" s="1199"/>
      <c r="D188" s="1199"/>
      <c r="E188" s="1199"/>
      <c r="F188" s="1199"/>
      <c r="G188" s="1199"/>
      <c r="H188" s="1191">
        <f t="shared" si="6"/>
        <v>0</v>
      </c>
    </row>
    <row r="189" spans="1:8" ht="14.5">
      <c r="A189" s="1198"/>
      <c r="B189" s="1198"/>
      <c r="C189" s="1199"/>
      <c r="D189" s="1199"/>
      <c r="E189" s="1199"/>
      <c r="F189" s="1199"/>
      <c r="G189" s="1199"/>
      <c r="H189" s="1191">
        <f t="shared" si="6"/>
        <v>0</v>
      </c>
    </row>
    <row r="190" spans="1:8" ht="14.5">
      <c r="A190" s="1198"/>
      <c r="B190" s="1198"/>
      <c r="C190" s="1199"/>
      <c r="D190" s="1199"/>
      <c r="E190" s="1199"/>
      <c r="F190" s="1199"/>
      <c r="G190" s="1199"/>
      <c r="H190" s="1191">
        <f t="shared" si="6"/>
        <v>0</v>
      </c>
    </row>
    <row r="191" spans="1:8" ht="14.5">
      <c r="A191" s="1198"/>
      <c r="B191" s="1198"/>
      <c r="C191" s="1199"/>
      <c r="D191" s="1199"/>
      <c r="E191" s="1199"/>
      <c r="F191" s="1199"/>
      <c r="G191" s="1199"/>
      <c r="H191" s="1191">
        <f t="shared" si="6"/>
        <v>0</v>
      </c>
    </row>
    <row r="192" spans="1:8" ht="14.5">
      <c r="A192" s="1198"/>
      <c r="B192" s="1198"/>
      <c r="C192" s="1199"/>
      <c r="D192" s="1199"/>
      <c r="E192" s="1199"/>
      <c r="F192" s="1199"/>
      <c r="G192" s="1199"/>
      <c r="H192" s="1191">
        <f t="shared" si="6"/>
        <v>0</v>
      </c>
    </row>
    <row r="193" spans="1:8" ht="14.5">
      <c r="A193" s="1198"/>
      <c r="B193" s="1198"/>
      <c r="C193" s="1199"/>
      <c r="D193" s="1199"/>
      <c r="E193" s="1199"/>
      <c r="F193" s="1199"/>
      <c r="G193" s="1199"/>
      <c r="H193" s="1191">
        <f t="shared" si="6"/>
        <v>0</v>
      </c>
    </row>
    <row r="194" spans="1:8" ht="14.5">
      <c r="A194" s="1198"/>
      <c r="B194" s="1198"/>
      <c r="C194" s="1199"/>
      <c r="D194" s="1199"/>
      <c r="E194" s="1199"/>
      <c r="F194" s="1199"/>
      <c r="G194" s="1199"/>
      <c r="H194" s="1191">
        <f t="shared" si="6"/>
        <v>0</v>
      </c>
    </row>
    <row r="195" spans="1:8" ht="14.5">
      <c r="A195" s="1198"/>
      <c r="B195" s="1198"/>
      <c r="C195" s="1199"/>
      <c r="D195" s="1199"/>
      <c r="E195" s="1199"/>
      <c r="F195" s="1199"/>
      <c r="G195" s="1199"/>
      <c r="H195" s="1191">
        <f t="shared" si="6"/>
        <v>0</v>
      </c>
    </row>
    <row r="196" spans="1:8" ht="14.5">
      <c r="A196" s="1198"/>
      <c r="B196" s="1198"/>
      <c r="C196" s="1199"/>
      <c r="D196" s="1199"/>
      <c r="E196" s="1199"/>
      <c r="F196" s="1199"/>
      <c r="G196" s="1199"/>
      <c r="H196" s="1191">
        <f t="shared" si="6"/>
        <v>0</v>
      </c>
    </row>
    <row r="197" spans="1:8" ht="14.5">
      <c r="A197" s="1198"/>
      <c r="B197" s="1198"/>
      <c r="C197" s="1199"/>
      <c r="D197" s="1199"/>
      <c r="E197" s="1199"/>
      <c r="F197" s="1199"/>
      <c r="G197" s="1199"/>
      <c r="H197" s="1191">
        <f t="shared" si="6"/>
        <v>0</v>
      </c>
    </row>
    <row r="198" spans="1:8" ht="14.5">
      <c r="A198" s="1198"/>
      <c r="B198" s="1198"/>
      <c r="C198" s="1199"/>
      <c r="D198" s="1199"/>
      <c r="E198" s="1199"/>
      <c r="F198" s="1199"/>
      <c r="G198" s="1199"/>
      <c r="H198" s="1191">
        <f t="shared" si="6"/>
        <v>0</v>
      </c>
    </row>
    <row r="199" spans="1:8" ht="14.5">
      <c r="A199" s="1198"/>
      <c r="B199" s="1198"/>
      <c r="C199" s="1199"/>
      <c r="D199" s="1199"/>
      <c r="E199" s="1199"/>
      <c r="F199" s="1199"/>
      <c r="G199" s="1199"/>
      <c r="H199" s="1191">
        <f t="shared" si="6"/>
        <v>0</v>
      </c>
    </row>
    <row r="200" spans="1:8" ht="14.5">
      <c r="A200" s="1198"/>
      <c r="B200" s="1198"/>
      <c r="C200" s="1199"/>
      <c r="D200" s="1199"/>
      <c r="E200" s="1199"/>
      <c r="F200" s="1199"/>
      <c r="G200" s="1199"/>
      <c r="H200" s="1191">
        <f t="shared" si="6"/>
        <v>0</v>
      </c>
    </row>
    <row r="201" spans="1:8" ht="14.5">
      <c r="A201" s="1198"/>
      <c r="B201" s="1198"/>
      <c r="C201" s="1199"/>
      <c r="D201" s="1199"/>
      <c r="E201" s="1199"/>
      <c r="F201" s="1199"/>
      <c r="G201" s="1199"/>
      <c r="H201" s="1191">
        <f t="shared" si="6"/>
        <v>0</v>
      </c>
    </row>
    <row r="202" spans="1:8" ht="14.5">
      <c r="A202" s="1198"/>
      <c r="B202" s="1198"/>
      <c r="C202" s="1199"/>
      <c r="D202" s="1199"/>
      <c r="E202" s="1199"/>
      <c r="F202" s="1199"/>
      <c r="G202" s="1199"/>
      <c r="H202" s="1191">
        <f t="shared" si="6"/>
        <v>0</v>
      </c>
    </row>
    <row r="203" spans="1:8" ht="14.5">
      <c r="A203" s="1198"/>
      <c r="B203" s="1198"/>
      <c r="C203" s="1199"/>
      <c r="D203" s="1199"/>
      <c r="E203" s="1199"/>
      <c r="F203" s="1199"/>
      <c r="G203" s="1199"/>
      <c r="H203" s="1191">
        <f t="shared" si="6"/>
        <v>0</v>
      </c>
    </row>
    <row r="204" spans="1:8" ht="14.5">
      <c r="A204" s="1198"/>
      <c r="B204" s="1198"/>
      <c r="C204" s="1199"/>
      <c r="D204" s="1199"/>
      <c r="E204" s="1199"/>
      <c r="F204" s="1199"/>
      <c r="G204" s="1199"/>
      <c r="H204" s="1191">
        <f t="shared" si="6"/>
        <v>0</v>
      </c>
    </row>
    <row r="205" spans="1:8" ht="14.5">
      <c r="A205" s="1198"/>
      <c r="B205" s="1198"/>
      <c r="C205" s="1199"/>
      <c r="D205" s="1199"/>
      <c r="E205" s="1199"/>
      <c r="F205" s="1199"/>
      <c r="G205" s="1199"/>
      <c r="H205" s="1191">
        <f t="shared" si="6"/>
        <v>0</v>
      </c>
    </row>
    <row r="206" spans="1:8" ht="14.5">
      <c r="A206" s="1198"/>
      <c r="B206" s="1198"/>
      <c r="C206" s="1199"/>
      <c r="D206" s="1199"/>
      <c r="E206" s="1199"/>
      <c r="F206" s="1199"/>
      <c r="G206" s="1199"/>
      <c r="H206" s="1191">
        <f t="shared" si="6"/>
        <v>0</v>
      </c>
    </row>
    <row r="207" spans="1:8" ht="14.5">
      <c r="A207" s="1198"/>
      <c r="B207" s="1198"/>
      <c r="C207" s="1199"/>
      <c r="D207" s="1199"/>
      <c r="E207" s="1199"/>
      <c r="F207" s="1199"/>
      <c r="G207" s="1199"/>
      <c r="H207" s="1191">
        <f t="shared" si="6"/>
        <v>0</v>
      </c>
    </row>
    <row r="208" spans="1:8" ht="14.5">
      <c r="A208" s="1198"/>
      <c r="B208" s="1198"/>
      <c r="C208" s="1199"/>
      <c r="D208" s="1199"/>
      <c r="E208" s="1199"/>
      <c r="F208" s="1199"/>
      <c r="G208" s="1199"/>
      <c r="H208" s="1191">
        <f t="shared" si="6"/>
        <v>0</v>
      </c>
    </row>
    <row r="209" spans="1:8" ht="14.5">
      <c r="A209" s="1198"/>
      <c r="B209" s="1198"/>
      <c r="C209" s="1199"/>
      <c r="D209" s="1199"/>
      <c r="E209" s="1199"/>
      <c r="F209" s="1199"/>
      <c r="G209" s="1199"/>
      <c r="H209" s="1191">
        <f t="shared" si="6"/>
        <v>0</v>
      </c>
    </row>
    <row r="210" spans="1:8" ht="14.5">
      <c r="A210" s="1198"/>
      <c r="B210" s="1198"/>
      <c r="C210" s="1199"/>
      <c r="D210" s="1199"/>
      <c r="E210" s="1199"/>
      <c r="F210" s="1199"/>
      <c r="G210" s="1199"/>
      <c r="H210" s="1191">
        <f t="shared" si="6"/>
        <v>0</v>
      </c>
    </row>
    <row r="211" spans="1:8" ht="14.5">
      <c r="A211" s="1198"/>
      <c r="B211" s="1198"/>
      <c r="C211" s="1199"/>
      <c r="D211" s="1199"/>
      <c r="E211" s="1199"/>
      <c r="F211" s="1199"/>
      <c r="G211" s="1199"/>
      <c r="H211" s="1191">
        <f t="shared" si="6"/>
        <v>0</v>
      </c>
    </row>
    <row r="212" spans="1:8" ht="14.5">
      <c r="A212" s="1198"/>
      <c r="B212" s="1198"/>
      <c r="C212" s="1199"/>
      <c r="D212" s="1199"/>
      <c r="E212" s="1199"/>
      <c r="F212" s="1199"/>
      <c r="G212" s="1199"/>
      <c r="H212" s="1191">
        <f t="shared" si="6"/>
        <v>0</v>
      </c>
    </row>
    <row r="213" spans="1:8" ht="14.5">
      <c r="A213" s="1198"/>
      <c r="B213" s="1198"/>
      <c r="C213" s="1199"/>
      <c r="D213" s="1199"/>
      <c r="E213" s="1199"/>
      <c r="F213" s="1199"/>
      <c r="G213" s="1199"/>
      <c r="H213" s="1191">
        <f t="shared" si="6"/>
        <v>0</v>
      </c>
    </row>
    <row r="214" spans="1:8" ht="14.5">
      <c r="A214" s="1198"/>
      <c r="B214" s="1198"/>
      <c r="C214" s="1199"/>
      <c r="D214" s="1199"/>
      <c r="E214" s="1199"/>
      <c r="F214" s="1199"/>
      <c r="G214" s="1199"/>
      <c r="H214" s="1191">
        <f t="shared" si="6"/>
        <v>0</v>
      </c>
    </row>
    <row r="215" spans="1:8" ht="14.5">
      <c r="A215" s="1198"/>
      <c r="B215" s="1198"/>
      <c r="C215" s="1199"/>
      <c r="D215" s="1199"/>
      <c r="E215" s="1199"/>
      <c r="F215" s="1199"/>
      <c r="G215" s="1199"/>
      <c r="H215" s="1191">
        <f t="shared" si="6"/>
        <v>0</v>
      </c>
    </row>
    <row r="216" spans="1:8" ht="14.5">
      <c r="A216" s="1198"/>
      <c r="B216" s="1198"/>
      <c r="C216" s="1199"/>
      <c r="D216" s="1199"/>
      <c r="E216" s="1199"/>
      <c r="F216" s="1199"/>
      <c r="G216" s="1199"/>
      <c r="H216" s="1191">
        <f t="shared" ref="H216:H279" si="7">SUM(C216:G216)</f>
        <v>0</v>
      </c>
    </row>
    <row r="217" spans="1:8" ht="14.5">
      <c r="A217" s="1198"/>
      <c r="B217" s="1198"/>
      <c r="C217" s="1199"/>
      <c r="D217" s="1199"/>
      <c r="E217" s="1199"/>
      <c r="F217" s="1199"/>
      <c r="G217" s="1199"/>
      <c r="H217" s="1191">
        <f t="shared" si="7"/>
        <v>0</v>
      </c>
    </row>
    <row r="218" spans="1:8" ht="14.5">
      <c r="A218" s="1198"/>
      <c r="B218" s="1198"/>
      <c r="C218" s="1199"/>
      <c r="D218" s="1199"/>
      <c r="E218" s="1199"/>
      <c r="F218" s="1199"/>
      <c r="G218" s="1199"/>
      <c r="H218" s="1191">
        <f t="shared" si="7"/>
        <v>0</v>
      </c>
    </row>
    <row r="219" spans="1:8" ht="14.5">
      <c r="A219" s="1198"/>
      <c r="B219" s="1198"/>
      <c r="C219" s="1199"/>
      <c r="D219" s="1199"/>
      <c r="E219" s="1199"/>
      <c r="F219" s="1199"/>
      <c r="G219" s="1199"/>
      <c r="H219" s="1191">
        <f t="shared" si="7"/>
        <v>0</v>
      </c>
    </row>
    <row r="220" spans="1:8" ht="14.5">
      <c r="A220" s="1198"/>
      <c r="B220" s="1198"/>
      <c r="C220" s="1199"/>
      <c r="D220" s="1199"/>
      <c r="E220" s="1199"/>
      <c r="F220" s="1199"/>
      <c r="G220" s="1199"/>
      <c r="H220" s="1191">
        <f t="shared" si="7"/>
        <v>0</v>
      </c>
    </row>
    <row r="221" spans="1:8" ht="14.5">
      <c r="A221" s="1198"/>
      <c r="B221" s="1198"/>
      <c r="C221" s="1199"/>
      <c r="D221" s="1199"/>
      <c r="E221" s="1199"/>
      <c r="F221" s="1199"/>
      <c r="G221" s="1199"/>
      <c r="H221" s="1191">
        <f t="shared" si="7"/>
        <v>0</v>
      </c>
    </row>
    <row r="222" spans="1:8" ht="14.5">
      <c r="A222" s="1198"/>
      <c r="B222" s="1198"/>
      <c r="C222" s="1199"/>
      <c r="D222" s="1199"/>
      <c r="E222" s="1199"/>
      <c r="F222" s="1199"/>
      <c r="G222" s="1199"/>
      <c r="H222" s="1191">
        <f t="shared" si="7"/>
        <v>0</v>
      </c>
    </row>
    <row r="223" spans="1:8" ht="14.5">
      <c r="A223" s="1198"/>
      <c r="B223" s="1198"/>
      <c r="C223" s="1199"/>
      <c r="D223" s="1199"/>
      <c r="E223" s="1199"/>
      <c r="F223" s="1199"/>
      <c r="G223" s="1199"/>
      <c r="H223" s="1191">
        <f t="shared" si="7"/>
        <v>0</v>
      </c>
    </row>
    <row r="224" spans="1:8" ht="14.5">
      <c r="A224" s="1198"/>
      <c r="B224" s="1198"/>
      <c r="C224" s="1199"/>
      <c r="D224" s="1199"/>
      <c r="E224" s="1199"/>
      <c r="F224" s="1199"/>
      <c r="G224" s="1199"/>
      <c r="H224" s="1191">
        <f t="shared" si="7"/>
        <v>0</v>
      </c>
    </row>
    <row r="225" spans="1:8" ht="14.5">
      <c r="A225" s="1198"/>
      <c r="B225" s="1198"/>
      <c r="C225" s="1199"/>
      <c r="D225" s="1199"/>
      <c r="E225" s="1199"/>
      <c r="F225" s="1199"/>
      <c r="G225" s="1199"/>
      <c r="H225" s="1191">
        <f t="shared" si="7"/>
        <v>0</v>
      </c>
    </row>
    <row r="226" spans="1:8" ht="14.5">
      <c r="A226" s="1198"/>
      <c r="B226" s="1198"/>
      <c r="C226" s="1199"/>
      <c r="D226" s="1199"/>
      <c r="E226" s="1199"/>
      <c r="F226" s="1199"/>
      <c r="G226" s="1199"/>
      <c r="H226" s="1191">
        <f t="shared" si="7"/>
        <v>0</v>
      </c>
    </row>
    <row r="227" spans="1:8" ht="14.5">
      <c r="A227" s="1198"/>
      <c r="B227" s="1198"/>
      <c r="C227" s="1199"/>
      <c r="D227" s="1199"/>
      <c r="E227" s="1199"/>
      <c r="F227" s="1199"/>
      <c r="G227" s="1199"/>
      <c r="H227" s="1191">
        <f t="shared" si="7"/>
        <v>0</v>
      </c>
    </row>
    <row r="228" spans="1:8" ht="14.5">
      <c r="A228" s="1198"/>
      <c r="B228" s="1198"/>
      <c r="C228" s="1199"/>
      <c r="D228" s="1199"/>
      <c r="E228" s="1199"/>
      <c r="F228" s="1199"/>
      <c r="G228" s="1199"/>
      <c r="H228" s="1191">
        <f t="shared" si="7"/>
        <v>0</v>
      </c>
    </row>
    <row r="229" spans="1:8" ht="14.5">
      <c r="A229" s="1198"/>
      <c r="B229" s="1198"/>
      <c r="C229" s="1199"/>
      <c r="D229" s="1199"/>
      <c r="E229" s="1199"/>
      <c r="F229" s="1199"/>
      <c r="G229" s="1199"/>
      <c r="H229" s="1191">
        <f t="shared" si="7"/>
        <v>0</v>
      </c>
    </row>
    <row r="230" spans="1:8" ht="14.5">
      <c r="A230" s="1198"/>
      <c r="B230" s="1198"/>
      <c r="C230" s="1199"/>
      <c r="D230" s="1199"/>
      <c r="E230" s="1199"/>
      <c r="F230" s="1199"/>
      <c r="G230" s="1199"/>
      <c r="H230" s="1191">
        <f t="shared" si="7"/>
        <v>0</v>
      </c>
    </row>
    <row r="231" spans="1:8" ht="14.5">
      <c r="A231" s="1198"/>
      <c r="B231" s="1198"/>
      <c r="C231" s="1199"/>
      <c r="D231" s="1199"/>
      <c r="E231" s="1199"/>
      <c r="F231" s="1199"/>
      <c r="G231" s="1199"/>
      <c r="H231" s="1191">
        <f t="shared" si="7"/>
        <v>0</v>
      </c>
    </row>
    <row r="232" spans="1:8" ht="14.5">
      <c r="A232" s="1198"/>
      <c r="B232" s="1198"/>
      <c r="C232" s="1199"/>
      <c r="D232" s="1199"/>
      <c r="E232" s="1199"/>
      <c r="F232" s="1199"/>
      <c r="G232" s="1199"/>
      <c r="H232" s="1191">
        <f t="shared" si="7"/>
        <v>0</v>
      </c>
    </row>
    <row r="233" spans="1:8" ht="14.5">
      <c r="A233" s="1198"/>
      <c r="B233" s="1198"/>
      <c r="C233" s="1199"/>
      <c r="D233" s="1199"/>
      <c r="E233" s="1199"/>
      <c r="F233" s="1199"/>
      <c r="G233" s="1199"/>
      <c r="H233" s="1191">
        <f t="shared" si="7"/>
        <v>0</v>
      </c>
    </row>
    <row r="234" spans="1:8" ht="14.5">
      <c r="A234" s="1198"/>
      <c r="B234" s="1198"/>
      <c r="C234" s="1199"/>
      <c r="D234" s="1199"/>
      <c r="E234" s="1199"/>
      <c r="F234" s="1199"/>
      <c r="G234" s="1199"/>
      <c r="H234" s="1191">
        <f t="shared" si="7"/>
        <v>0</v>
      </c>
    </row>
    <row r="235" spans="1:8" ht="14.5">
      <c r="A235" s="1198"/>
      <c r="B235" s="1198"/>
      <c r="C235" s="1199"/>
      <c r="D235" s="1199"/>
      <c r="E235" s="1199"/>
      <c r="F235" s="1199"/>
      <c r="G235" s="1199"/>
      <c r="H235" s="1191">
        <f t="shared" si="7"/>
        <v>0</v>
      </c>
    </row>
    <row r="236" spans="1:8" ht="14.5">
      <c r="A236" s="1198"/>
      <c r="B236" s="1198"/>
      <c r="C236" s="1199"/>
      <c r="D236" s="1199"/>
      <c r="E236" s="1199"/>
      <c r="F236" s="1199"/>
      <c r="G236" s="1199"/>
      <c r="H236" s="1191">
        <f t="shared" si="7"/>
        <v>0</v>
      </c>
    </row>
    <row r="237" spans="1:8" ht="14.5">
      <c r="A237" s="1198"/>
      <c r="B237" s="1198"/>
      <c r="C237" s="1199"/>
      <c r="D237" s="1199"/>
      <c r="E237" s="1199"/>
      <c r="F237" s="1199"/>
      <c r="G237" s="1199"/>
      <c r="H237" s="1191">
        <f t="shared" si="7"/>
        <v>0</v>
      </c>
    </row>
    <row r="238" spans="1:8" ht="14.5">
      <c r="A238" s="1198"/>
      <c r="B238" s="1198"/>
      <c r="C238" s="1199"/>
      <c r="D238" s="1199"/>
      <c r="E238" s="1199"/>
      <c r="F238" s="1199"/>
      <c r="G238" s="1199"/>
      <c r="H238" s="1191">
        <f t="shared" si="7"/>
        <v>0</v>
      </c>
    </row>
    <row r="239" spans="1:8" ht="14.5">
      <c r="A239" s="1198"/>
      <c r="B239" s="1198"/>
      <c r="C239" s="1199"/>
      <c r="D239" s="1199"/>
      <c r="E239" s="1199"/>
      <c r="F239" s="1199"/>
      <c r="G239" s="1199"/>
      <c r="H239" s="1191">
        <f t="shared" si="7"/>
        <v>0</v>
      </c>
    </row>
    <row r="240" spans="1:8" ht="14.5">
      <c r="A240" s="1198"/>
      <c r="B240" s="1198"/>
      <c r="C240" s="1199"/>
      <c r="D240" s="1199"/>
      <c r="E240" s="1199"/>
      <c r="F240" s="1199"/>
      <c r="G240" s="1199"/>
      <c r="H240" s="1191">
        <f t="shared" si="7"/>
        <v>0</v>
      </c>
    </row>
    <row r="241" spans="1:8" ht="14.5">
      <c r="A241" s="1198"/>
      <c r="B241" s="1198"/>
      <c r="C241" s="1199"/>
      <c r="D241" s="1199"/>
      <c r="E241" s="1199"/>
      <c r="F241" s="1199"/>
      <c r="G241" s="1199"/>
      <c r="H241" s="1191">
        <f t="shared" si="7"/>
        <v>0</v>
      </c>
    </row>
    <row r="242" spans="1:8" ht="14.5">
      <c r="A242" s="1198"/>
      <c r="B242" s="1198"/>
      <c r="C242" s="1199"/>
      <c r="D242" s="1199"/>
      <c r="E242" s="1199"/>
      <c r="F242" s="1199"/>
      <c r="G242" s="1199"/>
      <c r="H242" s="1191">
        <f t="shared" si="7"/>
        <v>0</v>
      </c>
    </row>
    <row r="243" spans="1:8" ht="14.5">
      <c r="A243" s="1198"/>
      <c r="B243" s="1198"/>
      <c r="C243" s="1199"/>
      <c r="D243" s="1199"/>
      <c r="E243" s="1199"/>
      <c r="F243" s="1199"/>
      <c r="G243" s="1199"/>
      <c r="H243" s="1191">
        <f t="shared" si="7"/>
        <v>0</v>
      </c>
    </row>
    <row r="244" spans="1:8" ht="14.5">
      <c r="A244" s="1198"/>
      <c r="B244" s="1198"/>
      <c r="C244" s="1199"/>
      <c r="D244" s="1199"/>
      <c r="E244" s="1199"/>
      <c r="F244" s="1199"/>
      <c r="G244" s="1199"/>
      <c r="H244" s="1191">
        <f t="shared" si="7"/>
        <v>0</v>
      </c>
    </row>
    <row r="245" spans="1:8" ht="14.5">
      <c r="A245" s="1198"/>
      <c r="B245" s="1198"/>
      <c r="C245" s="1199"/>
      <c r="D245" s="1199"/>
      <c r="E245" s="1199"/>
      <c r="F245" s="1199"/>
      <c r="G245" s="1199"/>
      <c r="H245" s="1191">
        <f t="shared" si="7"/>
        <v>0</v>
      </c>
    </row>
    <row r="246" spans="1:8" ht="14.5">
      <c r="A246" s="1198"/>
      <c r="B246" s="1198"/>
      <c r="C246" s="1199"/>
      <c r="D246" s="1199"/>
      <c r="E246" s="1199"/>
      <c r="F246" s="1199"/>
      <c r="G246" s="1199"/>
      <c r="H246" s="1191">
        <f t="shared" si="7"/>
        <v>0</v>
      </c>
    </row>
    <row r="247" spans="1:8" ht="14.5">
      <c r="A247" s="1198"/>
      <c r="B247" s="1198"/>
      <c r="C247" s="1199"/>
      <c r="D247" s="1199"/>
      <c r="E247" s="1199"/>
      <c r="F247" s="1199"/>
      <c r="G247" s="1199"/>
      <c r="H247" s="1191">
        <f t="shared" si="7"/>
        <v>0</v>
      </c>
    </row>
    <row r="248" spans="1:8" ht="14.5">
      <c r="A248" s="1198"/>
      <c r="B248" s="1198"/>
      <c r="C248" s="1199"/>
      <c r="D248" s="1199"/>
      <c r="E248" s="1199"/>
      <c r="F248" s="1199"/>
      <c r="G248" s="1199"/>
      <c r="H248" s="1191">
        <f t="shared" si="7"/>
        <v>0</v>
      </c>
    </row>
    <row r="249" spans="1:8" ht="14.5">
      <c r="A249" s="1198"/>
      <c r="B249" s="1198"/>
      <c r="C249" s="1199"/>
      <c r="D249" s="1199"/>
      <c r="E249" s="1199"/>
      <c r="F249" s="1199"/>
      <c r="G249" s="1199"/>
      <c r="H249" s="1191">
        <f t="shared" si="7"/>
        <v>0</v>
      </c>
    </row>
    <row r="250" spans="1:8" ht="14.5">
      <c r="A250" s="1198"/>
      <c r="B250" s="1198"/>
      <c r="C250" s="1199"/>
      <c r="D250" s="1199"/>
      <c r="E250" s="1199"/>
      <c r="F250" s="1199"/>
      <c r="G250" s="1199"/>
      <c r="H250" s="1191">
        <f t="shared" si="7"/>
        <v>0</v>
      </c>
    </row>
    <row r="251" spans="1:8" ht="14.5">
      <c r="A251" s="1198"/>
      <c r="B251" s="1198"/>
      <c r="C251" s="1199"/>
      <c r="D251" s="1199"/>
      <c r="E251" s="1199"/>
      <c r="F251" s="1199"/>
      <c r="G251" s="1199"/>
      <c r="H251" s="1191">
        <f t="shared" si="7"/>
        <v>0</v>
      </c>
    </row>
    <row r="252" spans="1:8" ht="14.5">
      <c r="A252" s="1198"/>
      <c r="B252" s="1198"/>
      <c r="C252" s="1199"/>
      <c r="D252" s="1199"/>
      <c r="E252" s="1199"/>
      <c r="F252" s="1199"/>
      <c r="G252" s="1199"/>
      <c r="H252" s="1191">
        <f t="shared" si="7"/>
        <v>0</v>
      </c>
    </row>
    <row r="253" spans="1:8" ht="14.5">
      <c r="A253" s="1198"/>
      <c r="B253" s="1198"/>
      <c r="C253" s="1199"/>
      <c r="D253" s="1199"/>
      <c r="E253" s="1199"/>
      <c r="F253" s="1199"/>
      <c r="G253" s="1199"/>
      <c r="H253" s="1191">
        <f t="shared" si="7"/>
        <v>0</v>
      </c>
    </row>
    <row r="254" spans="1:8" ht="14.5">
      <c r="A254" s="1198"/>
      <c r="B254" s="1198"/>
      <c r="C254" s="1199"/>
      <c r="D254" s="1199"/>
      <c r="E254" s="1199"/>
      <c r="F254" s="1199"/>
      <c r="G254" s="1199"/>
      <c r="H254" s="1191">
        <f t="shared" si="7"/>
        <v>0</v>
      </c>
    </row>
    <row r="255" spans="1:8" ht="14.5">
      <c r="A255" s="1198"/>
      <c r="B255" s="1198"/>
      <c r="C255" s="1199"/>
      <c r="D255" s="1199"/>
      <c r="E255" s="1199"/>
      <c r="F255" s="1199"/>
      <c r="G255" s="1199"/>
      <c r="H255" s="1191">
        <f t="shared" si="7"/>
        <v>0</v>
      </c>
    </row>
    <row r="256" spans="1:8" ht="14.5">
      <c r="A256" s="1198"/>
      <c r="B256" s="1198"/>
      <c r="C256" s="1199"/>
      <c r="D256" s="1199"/>
      <c r="E256" s="1199"/>
      <c r="F256" s="1199"/>
      <c r="G256" s="1199"/>
      <c r="H256" s="1191">
        <f t="shared" si="7"/>
        <v>0</v>
      </c>
    </row>
    <row r="257" spans="1:8" ht="14.5">
      <c r="A257" s="1198"/>
      <c r="B257" s="1198"/>
      <c r="C257" s="1199"/>
      <c r="D257" s="1199"/>
      <c r="E257" s="1199"/>
      <c r="F257" s="1199"/>
      <c r="G257" s="1199"/>
      <c r="H257" s="1191">
        <f t="shared" si="7"/>
        <v>0</v>
      </c>
    </row>
    <row r="258" spans="1:8" ht="14.5">
      <c r="A258" s="1198"/>
      <c r="B258" s="1198"/>
      <c r="C258" s="1199"/>
      <c r="D258" s="1199"/>
      <c r="E258" s="1199"/>
      <c r="F258" s="1199"/>
      <c r="G258" s="1199"/>
      <c r="H258" s="1191">
        <f t="shared" si="7"/>
        <v>0</v>
      </c>
    </row>
    <row r="259" spans="1:8" ht="14.5">
      <c r="A259" s="1198"/>
      <c r="B259" s="1198"/>
      <c r="C259" s="1199"/>
      <c r="D259" s="1199"/>
      <c r="E259" s="1199"/>
      <c r="F259" s="1199"/>
      <c r="G259" s="1199"/>
      <c r="H259" s="1191">
        <f t="shared" si="7"/>
        <v>0</v>
      </c>
    </row>
    <row r="260" spans="1:8" ht="14.5">
      <c r="A260" s="1198"/>
      <c r="B260" s="1198"/>
      <c r="C260" s="1199"/>
      <c r="D260" s="1199"/>
      <c r="E260" s="1199"/>
      <c r="F260" s="1199"/>
      <c r="G260" s="1199"/>
      <c r="H260" s="1191">
        <f t="shared" si="7"/>
        <v>0</v>
      </c>
    </row>
    <row r="261" spans="1:8" ht="14.5">
      <c r="A261" s="1198"/>
      <c r="B261" s="1198"/>
      <c r="C261" s="1199"/>
      <c r="D261" s="1199"/>
      <c r="E261" s="1199"/>
      <c r="F261" s="1199"/>
      <c r="G261" s="1199"/>
      <c r="H261" s="1191">
        <f t="shared" si="7"/>
        <v>0</v>
      </c>
    </row>
    <row r="262" spans="1:8" ht="14.5">
      <c r="A262" s="1198"/>
      <c r="B262" s="1198"/>
      <c r="C262" s="1199"/>
      <c r="D262" s="1199"/>
      <c r="E262" s="1199"/>
      <c r="F262" s="1199"/>
      <c r="G262" s="1199"/>
      <c r="H262" s="1191">
        <f t="shared" si="7"/>
        <v>0</v>
      </c>
    </row>
    <row r="263" spans="1:8" ht="14.5">
      <c r="A263" s="1198"/>
      <c r="B263" s="1198"/>
      <c r="C263" s="1199"/>
      <c r="D263" s="1199"/>
      <c r="E263" s="1199"/>
      <c r="F263" s="1199"/>
      <c r="G263" s="1199"/>
      <c r="H263" s="1191">
        <f t="shared" si="7"/>
        <v>0</v>
      </c>
    </row>
    <row r="264" spans="1:8" ht="14.5">
      <c r="A264" s="1198"/>
      <c r="B264" s="1198"/>
      <c r="C264" s="1199"/>
      <c r="D264" s="1199"/>
      <c r="E264" s="1199"/>
      <c r="F264" s="1199"/>
      <c r="G264" s="1199"/>
      <c r="H264" s="1191">
        <f t="shared" si="7"/>
        <v>0</v>
      </c>
    </row>
    <row r="265" spans="1:8" ht="14.5">
      <c r="A265" s="1198"/>
      <c r="B265" s="1198"/>
      <c r="C265" s="1199"/>
      <c r="D265" s="1199"/>
      <c r="E265" s="1199"/>
      <c r="F265" s="1199"/>
      <c r="G265" s="1199"/>
      <c r="H265" s="1191">
        <f t="shared" si="7"/>
        <v>0</v>
      </c>
    </row>
    <row r="266" spans="1:8" ht="14.5">
      <c r="A266" s="1198"/>
      <c r="B266" s="1198"/>
      <c r="C266" s="1199"/>
      <c r="D266" s="1199"/>
      <c r="E266" s="1199"/>
      <c r="F266" s="1199"/>
      <c r="G266" s="1199"/>
      <c r="H266" s="1191">
        <f t="shared" si="7"/>
        <v>0</v>
      </c>
    </row>
    <row r="267" spans="1:8" ht="14.5">
      <c r="A267" s="1198"/>
      <c r="B267" s="1198"/>
      <c r="C267" s="1199"/>
      <c r="D267" s="1199"/>
      <c r="E267" s="1199"/>
      <c r="F267" s="1199"/>
      <c r="G267" s="1199"/>
      <c r="H267" s="1191">
        <f t="shared" si="7"/>
        <v>0</v>
      </c>
    </row>
    <row r="268" spans="1:8" ht="14.5">
      <c r="A268" s="1198"/>
      <c r="B268" s="1198"/>
      <c r="C268" s="1199"/>
      <c r="D268" s="1199"/>
      <c r="E268" s="1199"/>
      <c r="F268" s="1199"/>
      <c r="G268" s="1199"/>
      <c r="H268" s="1191">
        <f t="shared" si="7"/>
        <v>0</v>
      </c>
    </row>
    <row r="269" spans="1:8" ht="14.5">
      <c r="A269" s="1198"/>
      <c r="B269" s="1198"/>
      <c r="C269" s="1199"/>
      <c r="D269" s="1199"/>
      <c r="E269" s="1199"/>
      <c r="F269" s="1199"/>
      <c r="G269" s="1199"/>
      <c r="H269" s="1191">
        <f t="shared" si="7"/>
        <v>0</v>
      </c>
    </row>
    <row r="270" spans="1:8" ht="14.5">
      <c r="A270" s="1198"/>
      <c r="B270" s="1198"/>
      <c r="C270" s="1199"/>
      <c r="D270" s="1199"/>
      <c r="E270" s="1199"/>
      <c r="F270" s="1199"/>
      <c r="G270" s="1199"/>
      <c r="H270" s="1191">
        <f t="shared" si="7"/>
        <v>0</v>
      </c>
    </row>
    <row r="271" spans="1:8" ht="14.5">
      <c r="A271" s="1198"/>
      <c r="B271" s="1198"/>
      <c r="C271" s="1199"/>
      <c r="D271" s="1199"/>
      <c r="E271" s="1199"/>
      <c r="F271" s="1199"/>
      <c r="G271" s="1199"/>
      <c r="H271" s="1191">
        <f t="shared" si="7"/>
        <v>0</v>
      </c>
    </row>
    <row r="272" spans="1:8" ht="14.5">
      <c r="A272" s="1198"/>
      <c r="B272" s="1198"/>
      <c r="C272" s="1199"/>
      <c r="D272" s="1199"/>
      <c r="E272" s="1199"/>
      <c r="F272" s="1199"/>
      <c r="G272" s="1199"/>
      <c r="H272" s="1191">
        <f t="shared" si="7"/>
        <v>0</v>
      </c>
    </row>
    <row r="273" spans="1:8" ht="14.5">
      <c r="A273" s="1198"/>
      <c r="B273" s="1198"/>
      <c r="C273" s="1199"/>
      <c r="D273" s="1199"/>
      <c r="E273" s="1199"/>
      <c r="F273" s="1199"/>
      <c r="G273" s="1199"/>
      <c r="H273" s="1191">
        <f t="shared" si="7"/>
        <v>0</v>
      </c>
    </row>
    <row r="274" spans="1:8" ht="14.5">
      <c r="A274" s="1198"/>
      <c r="B274" s="1198"/>
      <c r="C274" s="1199"/>
      <c r="D274" s="1199"/>
      <c r="E274" s="1199"/>
      <c r="F274" s="1199"/>
      <c r="G274" s="1199"/>
      <c r="H274" s="1191">
        <f t="shared" si="7"/>
        <v>0</v>
      </c>
    </row>
    <row r="275" spans="1:8" ht="14.5">
      <c r="A275" s="1198"/>
      <c r="B275" s="1198"/>
      <c r="C275" s="1199"/>
      <c r="D275" s="1199"/>
      <c r="E275" s="1199"/>
      <c r="F275" s="1199"/>
      <c r="G275" s="1199"/>
      <c r="H275" s="1191">
        <f t="shared" si="7"/>
        <v>0</v>
      </c>
    </row>
    <row r="276" spans="1:8" ht="14.5">
      <c r="A276" s="1198"/>
      <c r="B276" s="1198"/>
      <c r="C276" s="1199"/>
      <c r="D276" s="1199"/>
      <c r="E276" s="1199"/>
      <c r="F276" s="1199"/>
      <c r="G276" s="1199"/>
      <c r="H276" s="1191">
        <f t="shared" si="7"/>
        <v>0</v>
      </c>
    </row>
    <row r="277" spans="1:8" ht="14.5">
      <c r="A277" s="1198"/>
      <c r="B277" s="1198"/>
      <c r="C277" s="1199"/>
      <c r="D277" s="1199"/>
      <c r="E277" s="1199"/>
      <c r="F277" s="1199"/>
      <c r="G277" s="1199"/>
      <c r="H277" s="1191">
        <f t="shared" si="7"/>
        <v>0</v>
      </c>
    </row>
    <row r="278" spans="1:8" ht="14.5">
      <c r="A278" s="1198"/>
      <c r="B278" s="1198"/>
      <c r="C278" s="1199"/>
      <c r="D278" s="1199"/>
      <c r="E278" s="1199"/>
      <c r="F278" s="1199"/>
      <c r="G278" s="1199"/>
      <c r="H278" s="1191">
        <f t="shared" si="7"/>
        <v>0</v>
      </c>
    </row>
    <row r="279" spans="1:8" ht="14.5">
      <c r="A279" s="1198"/>
      <c r="B279" s="1198"/>
      <c r="C279" s="1199"/>
      <c r="D279" s="1199"/>
      <c r="E279" s="1199"/>
      <c r="F279" s="1199"/>
      <c r="G279" s="1199"/>
      <c r="H279" s="1191">
        <f t="shared" si="7"/>
        <v>0</v>
      </c>
    </row>
    <row r="280" spans="1:8" ht="14.5">
      <c r="A280" s="1198"/>
      <c r="B280" s="1198"/>
      <c r="C280" s="1199"/>
      <c r="D280" s="1199"/>
      <c r="E280" s="1199"/>
      <c r="F280" s="1199"/>
      <c r="G280" s="1199"/>
      <c r="H280" s="1191">
        <f t="shared" ref="H280:H343" si="8">SUM(C280:G280)</f>
        <v>0</v>
      </c>
    </row>
    <row r="281" spans="1:8" ht="14.5">
      <c r="A281" s="1198"/>
      <c r="B281" s="1198"/>
      <c r="C281" s="1199"/>
      <c r="D281" s="1199"/>
      <c r="E281" s="1199"/>
      <c r="F281" s="1199"/>
      <c r="G281" s="1199"/>
      <c r="H281" s="1191">
        <f t="shared" si="8"/>
        <v>0</v>
      </c>
    </row>
    <row r="282" spans="1:8" ht="14.5">
      <c r="A282" s="1198"/>
      <c r="B282" s="1198"/>
      <c r="C282" s="1199"/>
      <c r="D282" s="1199"/>
      <c r="E282" s="1199"/>
      <c r="F282" s="1199"/>
      <c r="G282" s="1199"/>
      <c r="H282" s="1191">
        <f t="shared" si="8"/>
        <v>0</v>
      </c>
    </row>
    <row r="283" spans="1:8" ht="14.5">
      <c r="A283" s="1198"/>
      <c r="B283" s="1198"/>
      <c r="C283" s="1199"/>
      <c r="D283" s="1199"/>
      <c r="E283" s="1199"/>
      <c r="F283" s="1199"/>
      <c r="G283" s="1199"/>
      <c r="H283" s="1191">
        <f t="shared" si="8"/>
        <v>0</v>
      </c>
    </row>
    <row r="284" spans="1:8" ht="14.5">
      <c r="A284" s="1198"/>
      <c r="B284" s="1198"/>
      <c r="C284" s="1199"/>
      <c r="D284" s="1199"/>
      <c r="E284" s="1199"/>
      <c r="F284" s="1199"/>
      <c r="G284" s="1199"/>
      <c r="H284" s="1191">
        <f t="shared" si="8"/>
        <v>0</v>
      </c>
    </row>
    <row r="285" spans="1:8" ht="14.5">
      <c r="A285" s="1198"/>
      <c r="B285" s="1198"/>
      <c r="C285" s="1199"/>
      <c r="D285" s="1199"/>
      <c r="E285" s="1199"/>
      <c r="F285" s="1199"/>
      <c r="G285" s="1199"/>
      <c r="H285" s="1191">
        <f t="shared" si="8"/>
        <v>0</v>
      </c>
    </row>
    <row r="286" spans="1:8" ht="14.5">
      <c r="A286" s="1198"/>
      <c r="B286" s="1198"/>
      <c r="C286" s="1199"/>
      <c r="D286" s="1199"/>
      <c r="E286" s="1199"/>
      <c r="F286" s="1199"/>
      <c r="G286" s="1199"/>
      <c r="H286" s="1191">
        <f t="shared" si="8"/>
        <v>0</v>
      </c>
    </row>
    <row r="287" spans="1:8" ht="14.5">
      <c r="A287" s="1198"/>
      <c r="B287" s="1198"/>
      <c r="C287" s="1199"/>
      <c r="D287" s="1199"/>
      <c r="E287" s="1199"/>
      <c r="F287" s="1199"/>
      <c r="G287" s="1199"/>
      <c r="H287" s="1191">
        <f t="shared" si="8"/>
        <v>0</v>
      </c>
    </row>
    <row r="288" spans="1:8" ht="14.5">
      <c r="A288" s="1198"/>
      <c r="B288" s="1198"/>
      <c r="C288" s="1199"/>
      <c r="D288" s="1199"/>
      <c r="E288" s="1199"/>
      <c r="F288" s="1199"/>
      <c r="G288" s="1199"/>
      <c r="H288" s="1191">
        <f t="shared" si="8"/>
        <v>0</v>
      </c>
    </row>
    <row r="289" spans="1:8" ht="14.5">
      <c r="A289" s="1198"/>
      <c r="B289" s="1198"/>
      <c r="C289" s="1199"/>
      <c r="D289" s="1199"/>
      <c r="E289" s="1199"/>
      <c r="F289" s="1199"/>
      <c r="G289" s="1199"/>
      <c r="H289" s="1191">
        <f t="shared" si="8"/>
        <v>0</v>
      </c>
    </row>
    <row r="290" spans="1:8" ht="14.5">
      <c r="A290" s="1198"/>
      <c r="B290" s="1198"/>
      <c r="C290" s="1199"/>
      <c r="D290" s="1199"/>
      <c r="E290" s="1199"/>
      <c r="F290" s="1199"/>
      <c r="G290" s="1199"/>
      <c r="H290" s="1191">
        <f t="shared" si="8"/>
        <v>0</v>
      </c>
    </row>
    <row r="291" spans="1:8" ht="14.5">
      <c r="A291" s="1198"/>
      <c r="B291" s="1198"/>
      <c r="C291" s="1199"/>
      <c r="D291" s="1199"/>
      <c r="E291" s="1199"/>
      <c r="F291" s="1199"/>
      <c r="G291" s="1199"/>
      <c r="H291" s="1191">
        <f t="shared" si="8"/>
        <v>0</v>
      </c>
    </row>
    <row r="292" spans="1:8" ht="14.5">
      <c r="A292" s="1198"/>
      <c r="B292" s="1198"/>
      <c r="C292" s="1199"/>
      <c r="D292" s="1199"/>
      <c r="E292" s="1199"/>
      <c r="F292" s="1199"/>
      <c r="G292" s="1199"/>
      <c r="H292" s="1191">
        <f t="shared" si="8"/>
        <v>0</v>
      </c>
    </row>
    <row r="293" spans="1:8" ht="14.5">
      <c r="A293" s="1198"/>
      <c r="B293" s="1198"/>
      <c r="C293" s="1199"/>
      <c r="D293" s="1199"/>
      <c r="E293" s="1199"/>
      <c r="F293" s="1199"/>
      <c r="G293" s="1199"/>
      <c r="H293" s="1191">
        <f t="shared" si="8"/>
        <v>0</v>
      </c>
    </row>
    <row r="294" spans="1:8" ht="14.5">
      <c r="A294" s="1198"/>
      <c r="B294" s="1198"/>
      <c r="C294" s="1199"/>
      <c r="D294" s="1199"/>
      <c r="E294" s="1199"/>
      <c r="F294" s="1199"/>
      <c r="G294" s="1199"/>
      <c r="H294" s="1191">
        <f t="shared" si="8"/>
        <v>0</v>
      </c>
    </row>
    <row r="295" spans="1:8" ht="14.5">
      <c r="A295" s="1198"/>
      <c r="B295" s="1198"/>
      <c r="C295" s="1199"/>
      <c r="D295" s="1199"/>
      <c r="E295" s="1199"/>
      <c r="F295" s="1199"/>
      <c r="G295" s="1199"/>
      <c r="H295" s="1191">
        <f t="shared" si="8"/>
        <v>0</v>
      </c>
    </row>
    <row r="296" spans="1:8" ht="14.5">
      <c r="A296" s="1198"/>
      <c r="B296" s="1198"/>
      <c r="C296" s="1199"/>
      <c r="D296" s="1199"/>
      <c r="E296" s="1199"/>
      <c r="F296" s="1199"/>
      <c r="G296" s="1199"/>
      <c r="H296" s="1191">
        <f t="shared" si="8"/>
        <v>0</v>
      </c>
    </row>
    <row r="297" spans="1:8" ht="14.5">
      <c r="A297" s="1198"/>
      <c r="B297" s="1198"/>
      <c r="C297" s="1199"/>
      <c r="D297" s="1199"/>
      <c r="E297" s="1199"/>
      <c r="F297" s="1199"/>
      <c r="G297" s="1199"/>
      <c r="H297" s="1191">
        <f t="shared" si="8"/>
        <v>0</v>
      </c>
    </row>
    <row r="298" spans="1:8" ht="14.5">
      <c r="A298" s="1198"/>
      <c r="B298" s="1198"/>
      <c r="C298" s="1199"/>
      <c r="D298" s="1199"/>
      <c r="E298" s="1199"/>
      <c r="F298" s="1199"/>
      <c r="G298" s="1199"/>
      <c r="H298" s="1191">
        <f t="shared" si="8"/>
        <v>0</v>
      </c>
    </row>
    <row r="299" spans="1:8" ht="14.5">
      <c r="A299" s="1198"/>
      <c r="B299" s="1198"/>
      <c r="C299" s="1199"/>
      <c r="D299" s="1199"/>
      <c r="E299" s="1199"/>
      <c r="F299" s="1199"/>
      <c r="G299" s="1199"/>
      <c r="H299" s="1191">
        <f t="shared" si="8"/>
        <v>0</v>
      </c>
    </row>
    <row r="300" spans="1:8" ht="14.5">
      <c r="A300" s="1198"/>
      <c r="B300" s="1198"/>
      <c r="C300" s="1199"/>
      <c r="D300" s="1199"/>
      <c r="E300" s="1199"/>
      <c r="F300" s="1199"/>
      <c r="G300" s="1199"/>
      <c r="H300" s="1191">
        <f t="shared" si="8"/>
        <v>0</v>
      </c>
    </row>
    <row r="301" spans="1:8" ht="14.5">
      <c r="A301" s="1198"/>
      <c r="B301" s="1198"/>
      <c r="C301" s="1199"/>
      <c r="D301" s="1199"/>
      <c r="E301" s="1199"/>
      <c r="F301" s="1199"/>
      <c r="G301" s="1199"/>
      <c r="H301" s="1191">
        <f t="shared" si="8"/>
        <v>0</v>
      </c>
    </row>
    <row r="302" spans="1:8" ht="14.5">
      <c r="A302" s="1198"/>
      <c r="B302" s="1198"/>
      <c r="C302" s="1199"/>
      <c r="D302" s="1199"/>
      <c r="E302" s="1199"/>
      <c r="F302" s="1199"/>
      <c r="G302" s="1199"/>
      <c r="H302" s="1191">
        <f t="shared" si="8"/>
        <v>0</v>
      </c>
    </row>
    <row r="303" spans="1:8" ht="14.5">
      <c r="A303" s="1198"/>
      <c r="B303" s="1198"/>
      <c r="C303" s="1199"/>
      <c r="D303" s="1199"/>
      <c r="E303" s="1199"/>
      <c r="F303" s="1199"/>
      <c r="G303" s="1199"/>
      <c r="H303" s="1191">
        <f t="shared" si="8"/>
        <v>0</v>
      </c>
    </row>
    <row r="304" spans="1:8" ht="14.5">
      <c r="A304" s="1198"/>
      <c r="B304" s="1198"/>
      <c r="C304" s="1199"/>
      <c r="D304" s="1199"/>
      <c r="E304" s="1199"/>
      <c r="F304" s="1199"/>
      <c r="G304" s="1199"/>
      <c r="H304" s="1191">
        <f t="shared" si="8"/>
        <v>0</v>
      </c>
    </row>
    <row r="305" spans="1:8" ht="14.5">
      <c r="A305" s="1198"/>
      <c r="B305" s="1198"/>
      <c r="C305" s="1199"/>
      <c r="D305" s="1199"/>
      <c r="E305" s="1199"/>
      <c r="F305" s="1199"/>
      <c r="G305" s="1199"/>
      <c r="H305" s="1191">
        <f t="shared" si="8"/>
        <v>0</v>
      </c>
    </row>
    <row r="306" spans="1:8" ht="14.5">
      <c r="A306" s="1198"/>
      <c r="B306" s="1198"/>
      <c r="C306" s="1199"/>
      <c r="D306" s="1199"/>
      <c r="E306" s="1199"/>
      <c r="F306" s="1199"/>
      <c r="G306" s="1199"/>
      <c r="H306" s="1191">
        <f t="shared" si="8"/>
        <v>0</v>
      </c>
    </row>
    <row r="307" spans="1:8" ht="14.5">
      <c r="A307" s="1198"/>
      <c r="B307" s="1198"/>
      <c r="C307" s="1199"/>
      <c r="D307" s="1199"/>
      <c r="E307" s="1199"/>
      <c r="F307" s="1199"/>
      <c r="G307" s="1199"/>
      <c r="H307" s="1191">
        <f t="shared" si="8"/>
        <v>0</v>
      </c>
    </row>
    <row r="308" spans="1:8" ht="14.5">
      <c r="A308" s="1198"/>
      <c r="B308" s="1198"/>
      <c r="C308" s="1199"/>
      <c r="D308" s="1199"/>
      <c r="E308" s="1199"/>
      <c r="F308" s="1199"/>
      <c r="G308" s="1199"/>
      <c r="H308" s="1191">
        <f t="shared" si="8"/>
        <v>0</v>
      </c>
    </row>
    <row r="309" spans="1:8" ht="14.5">
      <c r="A309" s="1198"/>
      <c r="B309" s="1198"/>
      <c r="C309" s="1199"/>
      <c r="D309" s="1199"/>
      <c r="E309" s="1199"/>
      <c r="F309" s="1199"/>
      <c r="G309" s="1199"/>
      <c r="H309" s="1191">
        <f t="shared" si="8"/>
        <v>0</v>
      </c>
    </row>
    <row r="310" spans="1:8" ht="14.5">
      <c r="A310" s="1198"/>
      <c r="B310" s="1198"/>
      <c r="C310" s="1199"/>
      <c r="D310" s="1199"/>
      <c r="E310" s="1199"/>
      <c r="F310" s="1199"/>
      <c r="G310" s="1199"/>
      <c r="H310" s="1191">
        <f t="shared" si="8"/>
        <v>0</v>
      </c>
    </row>
    <row r="311" spans="1:8" ht="14.5">
      <c r="A311" s="1198"/>
      <c r="B311" s="1198"/>
      <c r="C311" s="1199"/>
      <c r="D311" s="1199"/>
      <c r="E311" s="1199"/>
      <c r="F311" s="1199"/>
      <c r="G311" s="1199"/>
      <c r="H311" s="1191">
        <f t="shared" si="8"/>
        <v>0</v>
      </c>
    </row>
    <row r="312" spans="1:8" ht="14.5">
      <c r="A312" s="1198"/>
      <c r="B312" s="1198"/>
      <c r="C312" s="1199"/>
      <c r="D312" s="1199"/>
      <c r="E312" s="1199"/>
      <c r="F312" s="1199"/>
      <c r="G312" s="1199"/>
      <c r="H312" s="1191">
        <f t="shared" si="8"/>
        <v>0</v>
      </c>
    </row>
    <row r="313" spans="1:8" ht="14.5">
      <c r="A313" s="1198"/>
      <c r="B313" s="1198"/>
      <c r="C313" s="1199"/>
      <c r="D313" s="1199"/>
      <c r="E313" s="1199"/>
      <c r="F313" s="1199"/>
      <c r="G313" s="1199"/>
      <c r="H313" s="1191">
        <f t="shared" si="8"/>
        <v>0</v>
      </c>
    </row>
    <row r="314" spans="1:8" ht="14.5">
      <c r="A314" s="1198"/>
      <c r="B314" s="1198"/>
      <c r="C314" s="1199"/>
      <c r="D314" s="1199"/>
      <c r="E314" s="1199"/>
      <c r="F314" s="1199"/>
      <c r="G314" s="1199"/>
      <c r="H314" s="1191">
        <f t="shared" si="8"/>
        <v>0</v>
      </c>
    </row>
    <row r="315" spans="1:8" ht="14.5">
      <c r="A315" s="1198"/>
      <c r="B315" s="1198"/>
      <c r="C315" s="1199"/>
      <c r="D315" s="1199"/>
      <c r="E315" s="1199"/>
      <c r="F315" s="1199"/>
      <c r="G315" s="1199"/>
      <c r="H315" s="1191">
        <f t="shared" si="8"/>
        <v>0</v>
      </c>
    </row>
    <row r="316" spans="1:8" ht="14.5">
      <c r="A316" s="1198"/>
      <c r="B316" s="1198"/>
      <c r="C316" s="1199"/>
      <c r="D316" s="1199"/>
      <c r="E316" s="1199"/>
      <c r="F316" s="1199"/>
      <c r="G316" s="1199"/>
      <c r="H316" s="1191">
        <f t="shared" si="8"/>
        <v>0</v>
      </c>
    </row>
    <row r="317" spans="1:8" ht="14.5">
      <c r="A317" s="1198"/>
      <c r="B317" s="1198"/>
      <c r="C317" s="1199"/>
      <c r="D317" s="1199"/>
      <c r="E317" s="1199"/>
      <c r="F317" s="1199"/>
      <c r="G317" s="1199"/>
      <c r="H317" s="1191">
        <f t="shared" si="8"/>
        <v>0</v>
      </c>
    </row>
    <row r="318" spans="1:8" ht="14.5">
      <c r="A318" s="1198"/>
      <c r="B318" s="1198"/>
      <c r="C318" s="1199"/>
      <c r="D318" s="1199"/>
      <c r="E318" s="1199"/>
      <c r="F318" s="1199"/>
      <c r="G318" s="1199"/>
      <c r="H318" s="1191">
        <f t="shared" si="8"/>
        <v>0</v>
      </c>
    </row>
    <row r="319" spans="1:8" ht="14.5">
      <c r="A319" s="1198"/>
      <c r="B319" s="1198"/>
      <c r="C319" s="1199"/>
      <c r="D319" s="1199"/>
      <c r="E319" s="1199"/>
      <c r="F319" s="1199"/>
      <c r="G319" s="1199"/>
      <c r="H319" s="1191">
        <f t="shared" si="8"/>
        <v>0</v>
      </c>
    </row>
    <row r="320" spans="1:8" ht="14.5">
      <c r="A320" s="1198"/>
      <c r="B320" s="1198"/>
      <c r="C320" s="1199"/>
      <c r="D320" s="1199"/>
      <c r="E320" s="1199"/>
      <c r="F320" s="1199"/>
      <c r="G320" s="1199"/>
      <c r="H320" s="1191">
        <f t="shared" si="8"/>
        <v>0</v>
      </c>
    </row>
    <row r="321" spans="1:8" ht="14.5">
      <c r="A321" s="1198"/>
      <c r="B321" s="1198"/>
      <c r="C321" s="1199"/>
      <c r="D321" s="1199"/>
      <c r="E321" s="1199"/>
      <c r="F321" s="1199"/>
      <c r="G321" s="1199"/>
      <c r="H321" s="1191">
        <f t="shared" si="8"/>
        <v>0</v>
      </c>
    </row>
    <row r="322" spans="1:8" ht="14.5">
      <c r="A322" s="1198"/>
      <c r="B322" s="1198"/>
      <c r="C322" s="1199"/>
      <c r="D322" s="1199"/>
      <c r="E322" s="1199"/>
      <c r="F322" s="1199"/>
      <c r="G322" s="1199"/>
      <c r="H322" s="1191">
        <f t="shared" si="8"/>
        <v>0</v>
      </c>
    </row>
    <row r="323" spans="1:8" ht="14.5">
      <c r="A323" s="1198"/>
      <c r="B323" s="1198"/>
      <c r="C323" s="1199"/>
      <c r="D323" s="1199"/>
      <c r="E323" s="1199"/>
      <c r="F323" s="1199"/>
      <c r="G323" s="1199"/>
      <c r="H323" s="1191">
        <f t="shared" si="8"/>
        <v>0</v>
      </c>
    </row>
    <row r="324" spans="1:8" ht="14.5">
      <c r="A324" s="1198"/>
      <c r="B324" s="1198"/>
      <c r="C324" s="1199"/>
      <c r="D324" s="1199"/>
      <c r="E324" s="1199"/>
      <c r="F324" s="1199"/>
      <c r="G324" s="1199"/>
      <c r="H324" s="1191">
        <f t="shared" si="8"/>
        <v>0</v>
      </c>
    </row>
    <row r="325" spans="1:8" ht="14.5">
      <c r="A325" s="1198"/>
      <c r="B325" s="1198"/>
      <c r="C325" s="1199"/>
      <c r="D325" s="1199"/>
      <c r="E325" s="1199"/>
      <c r="F325" s="1199"/>
      <c r="G325" s="1199"/>
      <c r="H325" s="1191">
        <f t="shared" si="8"/>
        <v>0</v>
      </c>
    </row>
    <row r="326" spans="1:8" ht="14.5">
      <c r="A326" s="1198"/>
      <c r="B326" s="1198"/>
      <c r="C326" s="1199"/>
      <c r="D326" s="1199"/>
      <c r="E326" s="1199"/>
      <c r="F326" s="1199"/>
      <c r="G326" s="1199"/>
      <c r="H326" s="1191">
        <f t="shared" si="8"/>
        <v>0</v>
      </c>
    </row>
    <row r="327" spans="1:8" ht="14.5">
      <c r="A327" s="1198"/>
      <c r="B327" s="1198"/>
      <c r="C327" s="1199"/>
      <c r="D327" s="1199"/>
      <c r="E327" s="1199"/>
      <c r="F327" s="1199"/>
      <c r="G327" s="1199"/>
      <c r="H327" s="1191">
        <f t="shared" si="8"/>
        <v>0</v>
      </c>
    </row>
    <row r="328" spans="1:8" ht="14.5">
      <c r="A328" s="1198"/>
      <c r="B328" s="1198"/>
      <c r="C328" s="1199"/>
      <c r="D328" s="1199"/>
      <c r="E328" s="1199"/>
      <c r="F328" s="1199"/>
      <c r="G328" s="1199"/>
      <c r="H328" s="1191">
        <f t="shared" si="8"/>
        <v>0</v>
      </c>
    </row>
    <row r="329" spans="1:8" ht="14.5">
      <c r="A329" s="1198"/>
      <c r="B329" s="1198"/>
      <c r="C329" s="1199"/>
      <c r="D329" s="1199"/>
      <c r="E329" s="1199"/>
      <c r="F329" s="1199"/>
      <c r="G329" s="1199"/>
      <c r="H329" s="1191">
        <f t="shared" si="8"/>
        <v>0</v>
      </c>
    </row>
    <row r="330" spans="1:8" ht="14.5">
      <c r="A330" s="1198"/>
      <c r="B330" s="1198"/>
      <c r="C330" s="1199"/>
      <c r="D330" s="1199"/>
      <c r="E330" s="1199"/>
      <c r="F330" s="1199"/>
      <c r="G330" s="1199"/>
      <c r="H330" s="1191">
        <f t="shared" si="8"/>
        <v>0</v>
      </c>
    </row>
    <row r="331" spans="1:8" ht="14.5">
      <c r="A331" s="1198"/>
      <c r="B331" s="1198"/>
      <c r="C331" s="1199"/>
      <c r="D331" s="1199"/>
      <c r="E331" s="1199"/>
      <c r="F331" s="1199"/>
      <c r="G331" s="1199"/>
      <c r="H331" s="1191">
        <f t="shared" si="8"/>
        <v>0</v>
      </c>
    </row>
    <row r="332" spans="1:8" ht="14.5">
      <c r="A332" s="1198"/>
      <c r="B332" s="1198"/>
      <c r="C332" s="1199"/>
      <c r="D332" s="1199"/>
      <c r="E332" s="1199"/>
      <c r="F332" s="1199"/>
      <c r="G332" s="1199"/>
      <c r="H332" s="1191">
        <f t="shared" si="8"/>
        <v>0</v>
      </c>
    </row>
    <row r="333" spans="1:8" ht="14.5">
      <c r="A333" s="1198"/>
      <c r="B333" s="1198"/>
      <c r="C333" s="1199"/>
      <c r="D333" s="1199"/>
      <c r="E333" s="1199"/>
      <c r="F333" s="1199"/>
      <c r="G333" s="1199"/>
      <c r="H333" s="1191">
        <f t="shared" si="8"/>
        <v>0</v>
      </c>
    </row>
    <row r="334" spans="1:8" ht="14.5">
      <c r="A334" s="1198"/>
      <c r="B334" s="1198"/>
      <c r="C334" s="1199"/>
      <c r="D334" s="1199"/>
      <c r="E334" s="1199"/>
      <c r="F334" s="1199"/>
      <c r="G334" s="1199"/>
      <c r="H334" s="1191">
        <f t="shared" si="8"/>
        <v>0</v>
      </c>
    </row>
    <row r="335" spans="1:8" ht="14.5">
      <c r="A335" s="1198"/>
      <c r="B335" s="1198"/>
      <c r="C335" s="1199"/>
      <c r="D335" s="1199"/>
      <c r="E335" s="1199"/>
      <c r="F335" s="1199"/>
      <c r="G335" s="1199"/>
      <c r="H335" s="1191">
        <f t="shared" si="8"/>
        <v>0</v>
      </c>
    </row>
    <row r="336" spans="1:8" ht="14.5">
      <c r="A336" s="1198"/>
      <c r="B336" s="1198"/>
      <c r="C336" s="1199"/>
      <c r="D336" s="1199"/>
      <c r="E336" s="1199"/>
      <c r="F336" s="1199"/>
      <c r="G336" s="1199"/>
      <c r="H336" s="1191">
        <f t="shared" si="8"/>
        <v>0</v>
      </c>
    </row>
    <row r="337" spans="1:8" ht="14.5">
      <c r="A337" s="1198"/>
      <c r="B337" s="1198"/>
      <c r="C337" s="1199"/>
      <c r="D337" s="1199"/>
      <c r="E337" s="1199"/>
      <c r="F337" s="1199"/>
      <c r="G337" s="1199"/>
      <c r="H337" s="1191">
        <f t="shared" si="8"/>
        <v>0</v>
      </c>
    </row>
    <row r="338" spans="1:8" ht="14.5">
      <c r="A338" s="1198"/>
      <c r="B338" s="1198"/>
      <c r="C338" s="1199"/>
      <c r="D338" s="1199"/>
      <c r="E338" s="1199"/>
      <c r="F338" s="1199"/>
      <c r="G338" s="1199"/>
      <c r="H338" s="1191">
        <f t="shared" si="8"/>
        <v>0</v>
      </c>
    </row>
    <row r="339" spans="1:8" ht="14.5">
      <c r="A339" s="1198"/>
      <c r="B339" s="1198"/>
      <c r="C339" s="1199"/>
      <c r="D339" s="1199"/>
      <c r="E339" s="1199"/>
      <c r="F339" s="1199"/>
      <c r="G339" s="1199"/>
      <c r="H339" s="1191">
        <f t="shared" si="8"/>
        <v>0</v>
      </c>
    </row>
    <row r="340" spans="1:8" ht="14.5">
      <c r="A340" s="1198"/>
      <c r="B340" s="1198"/>
      <c r="C340" s="1199"/>
      <c r="D340" s="1199"/>
      <c r="E340" s="1199"/>
      <c r="F340" s="1199"/>
      <c r="G340" s="1199"/>
      <c r="H340" s="1191">
        <f t="shared" si="8"/>
        <v>0</v>
      </c>
    </row>
    <row r="341" spans="1:8" ht="14.5">
      <c r="A341" s="1198"/>
      <c r="B341" s="1198"/>
      <c r="C341" s="1199"/>
      <c r="D341" s="1199"/>
      <c r="E341" s="1199"/>
      <c r="F341" s="1199"/>
      <c r="G341" s="1199"/>
      <c r="H341" s="1191">
        <f t="shared" si="8"/>
        <v>0</v>
      </c>
    </row>
    <row r="342" spans="1:8" ht="14.5">
      <c r="A342" s="1198"/>
      <c r="B342" s="1198"/>
      <c r="C342" s="1199"/>
      <c r="D342" s="1199"/>
      <c r="E342" s="1199"/>
      <c r="F342" s="1199"/>
      <c r="G342" s="1199"/>
      <c r="H342" s="1191">
        <f t="shared" si="8"/>
        <v>0</v>
      </c>
    </row>
    <row r="343" spans="1:8" ht="14.5">
      <c r="A343" s="1198"/>
      <c r="B343" s="1198"/>
      <c r="C343" s="1199"/>
      <c r="D343" s="1199"/>
      <c r="E343" s="1199"/>
      <c r="F343" s="1199"/>
      <c r="G343" s="1199"/>
      <c r="H343" s="1191">
        <f t="shared" si="8"/>
        <v>0</v>
      </c>
    </row>
    <row r="344" spans="1:8" ht="14.5">
      <c r="A344" s="1198"/>
      <c r="B344" s="1198"/>
      <c r="C344" s="1199"/>
      <c r="D344" s="1199"/>
      <c r="E344" s="1199"/>
      <c r="F344" s="1199"/>
      <c r="G344" s="1199"/>
      <c r="H344" s="1191">
        <f t="shared" ref="H344:H407" si="9">SUM(C344:G344)</f>
        <v>0</v>
      </c>
    </row>
    <row r="345" spans="1:8" ht="14.5">
      <c r="A345" s="1198"/>
      <c r="B345" s="1198"/>
      <c r="C345" s="1199"/>
      <c r="D345" s="1199"/>
      <c r="E345" s="1199"/>
      <c r="F345" s="1199"/>
      <c r="G345" s="1199"/>
      <c r="H345" s="1191">
        <f t="shared" si="9"/>
        <v>0</v>
      </c>
    </row>
    <row r="346" spans="1:8" ht="14.5">
      <c r="A346" s="1198"/>
      <c r="B346" s="1198"/>
      <c r="C346" s="1199"/>
      <c r="D346" s="1199"/>
      <c r="E346" s="1199"/>
      <c r="F346" s="1199"/>
      <c r="G346" s="1199"/>
      <c r="H346" s="1191">
        <f t="shared" si="9"/>
        <v>0</v>
      </c>
    </row>
    <row r="347" spans="1:8" ht="14.5">
      <c r="A347" s="1198"/>
      <c r="B347" s="1198"/>
      <c r="C347" s="1199"/>
      <c r="D347" s="1199"/>
      <c r="E347" s="1199"/>
      <c r="F347" s="1199"/>
      <c r="G347" s="1199"/>
      <c r="H347" s="1191">
        <f t="shared" si="9"/>
        <v>0</v>
      </c>
    </row>
    <row r="348" spans="1:8" ht="14.5">
      <c r="A348" s="1198"/>
      <c r="B348" s="1198"/>
      <c r="C348" s="1199"/>
      <c r="D348" s="1199"/>
      <c r="E348" s="1199"/>
      <c r="F348" s="1199"/>
      <c r="G348" s="1199"/>
      <c r="H348" s="1191">
        <f t="shared" si="9"/>
        <v>0</v>
      </c>
    </row>
    <row r="349" spans="1:8" ht="14.5">
      <c r="A349" s="1198"/>
      <c r="B349" s="1198"/>
      <c r="C349" s="1199"/>
      <c r="D349" s="1199"/>
      <c r="E349" s="1199"/>
      <c r="F349" s="1199"/>
      <c r="G349" s="1199"/>
      <c r="H349" s="1191">
        <f t="shared" si="9"/>
        <v>0</v>
      </c>
    </row>
    <row r="350" spans="1:8" ht="14.5">
      <c r="A350" s="1198"/>
      <c r="B350" s="1198"/>
      <c r="C350" s="1199"/>
      <c r="D350" s="1199"/>
      <c r="E350" s="1199"/>
      <c r="F350" s="1199"/>
      <c r="G350" s="1199"/>
      <c r="H350" s="1191">
        <f t="shared" si="9"/>
        <v>0</v>
      </c>
    </row>
    <row r="351" spans="1:8" ht="14.5">
      <c r="A351" s="1198"/>
      <c r="B351" s="1198"/>
      <c r="C351" s="1199"/>
      <c r="D351" s="1199"/>
      <c r="E351" s="1199"/>
      <c r="F351" s="1199"/>
      <c r="G351" s="1199"/>
      <c r="H351" s="1191">
        <f t="shared" si="9"/>
        <v>0</v>
      </c>
    </row>
    <row r="352" spans="1:8" ht="14.5">
      <c r="A352" s="1198"/>
      <c r="B352" s="1198"/>
      <c r="C352" s="1199"/>
      <c r="D352" s="1199"/>
      <c r="E352" s="1199"/>
      <c r="F352" s="1199"/>
      <c r="G352" s="1199"/>
      <c r="H352" s="1191">
        <f t="shared" si="9"/>
        <v>0</v>
      </c>
    </row>
    <row r="353" spans="1:8" ht="14.5">
      <c r="A353" s="1198"/>
      <c r="B353" s="1198"/>
      <c r="C353" s="1199"/>
      <c r="D353" s="1199"/>
      <c r="E353" s="1199"/>
      <c r="F353" s="1199"/>
      <c r="G353" s="1199"/>
      <c r="H353" s="1191">
        <f t="shared" si="9"/>
        <v>0</v>
      </c>
    </row>
    <row r="354" spans="1:8" ht="14.5">
      <c r="A354" s="1198"/>
      <c r="B354" s="1198"/>
      <c r="C354" s="1199"/>
      <c r="D354" s="1199"/>
      <c r="E354" s="1199"/>
      <c r="F354" s="1199"/>
      <c r="G354" s="1199"/>
      <c r="H354" s="1191">
        <f t="shared" si="9"/>
        <v>0</v>
      </c>
    </row>
    <row r="355" spans="1:8" ht="14.5">
      <c r="A355" s="1198"/>
      <c r="B355" s="1198"/>
      <c r="C355" s="1199"/>
      <c r="D355" s="1199"/>
      <c r="E355" s="1199"/>
      <c r="F355" s="1199"/>
      <c r="G355" s="1199"/>
      <c r="H355" s="1191">
        <f t="shared" si="9"/>
        <v>0</v>
      </c>
    </row>
    <row r="356" spans="1:8" ht="14.5">
      <c r="A356" s="1198"/>
      <c r="B356" s="1198"/>
      <c r="C356" s="1199"/>
      <c r="D356" s="1199"/>
      <c r="E356" s="1199"/>
      <c r="F356" s="1199"/>
      <c r="G356" s="1199"/>
      <c r="H356" s="1191">
        <f t="shared" si="9"/>
        <v>0</v>
      </c>
    </row>
    <row r="357" spans="1:8" ht="14.5">
      <c r="A357" s="1198"/>
      <c r="B357" s="1198"/>
      <c r="C357" s="1199"/>
      <c r="D357" s="1199"/>
      <c r="E357" s="1199"/>
      <c r="F357" s="1199"/>
      <c r="G357" s="1199"/>
      <c r="H357" s="1191">
        <f t="shared" si="9"/>
        <v>0</v>
      </c>
    </row>
    <row r="358" spans="1:8" ht="14.5">
      <c r="A358" s="1198"/>
      <c r="B358" s="1198"/>
      <c r="C358" s="1199"/>
      <c r="D358" s="1199"/>
      <c r="E358" s="1199"/>
      <c r="F358" s="1199"/>
      <c r="G358" s="1199"/>
      <c r="H358" s="1191">
        <f t="shared" si="9"/>
        <v>0</v>
      </c>
    </row>
    <row r="359" spans="1:8" ht="14.5">
      <c r="A359" s="1198"/>
      <c r="B359" s="1198"/>
      <c r="C359" s="1199"/>
      <c r="D359" s="1199"/>
      <c r="E359" s="1199"/>
      <c r="F359" s="1199"/>
      <c r="G359" s="1199"/>
      <c r="H359" s="1191">
        <f t="shared" si="9"/>
        <v>0</v>
      </c>
    </row>
    <row r="360" spans="1:8" ht="14.5">
      <c r="A360" s="1198"/>
      <c r="B360" s="1198"/>
      <c r="C360" s="1199"/>
      <c r="D360" s="1199"/>
      <c r="E360" s="1199"/>
      <c r="F360" s="1199"/>
      <c r="G360" s="1199"/>
      <c r="H360" s="1191">
        <f t="shared" si="9"/>
        <v>0</v>
      </c>
    </row>
    <row r="361" spans="1:8" ht="14.5">
      <c r="A361" s="1198"/>
      <c r="B361" s="1198"/>
      <c r="C361" s="1199"/>
      <c r="D361" s="1199"/>
      <c r="E361" s="1199"/>
      <c r="F361" s="1199"/>
      <c r="G361" s="1199"/>
      <c r="H361" s="1191">
        <f t="shared" si="9"/>
        <v>0</v>
      </c>
    </row>
    <row r="362" spans="1:8" ht="14.5">
      <c r="A362" s="1198"/>
      <c r="B362" s="1198"/>
      <c r="C362" s="1199"/>
      <c r="D362" s="1199"/>
      <c r="E362" s="1199"/>
      <c r="F362" s="1199"/>
      <c r="G362" s="1199"/>
      <c r="H362" s="1191">
        <f t="shared" si="9"/>
        <v>0</v>
      </c>
    </row>
    <row r="363" spans="1:8" ht="14.5">
      <c r="A363" s="1198"/>
      <c r="B363" s="1198"/>
      <c r="C363" s="1199"/>
      <c r="D363" s="1199"/>
      <c r="E363" s="1199"/>
      <c r="F363" s="1199"/>
      <c r="G363" s="1199"/>
      <c r="H363" s="1191">
        <f t="shared" si="9"/>
        <v>0</v>
      </c>
    </row>
    <row r="364" spans="1:8" ht="14.5">
      <c r="A364" s="1198"/>
      <c r="B364" s="1198"/>
      <c r="C364" s="1199"/>
      <c r="D364" s="1199"/>
      <c r="E364" s="1199"/>
      <c r="F364" s="1199"/>
      <c r="G364" s="1199"/>
      <c r="H364" s="1191">
        <f t="shared" si="9"/>
        <v>0</v>
      </c>
    </row>
    <row r="365" spans="1:8" ht="14.5">
      <c r="A365" s="1198"/>
      <c r="B365" s="1198"/>
      <c r="C365" s="1199"/>
      <c r="D365" s="1199"/>
      <c r="E365" s="1199"/>
      <c r="F365" s="1199"/>
      <c r="G365" s="1199"/>
      <c r="H365" s="1191">
        <f t="shared" si="9"/>
        <v>0</v>
      </c>
    </row>
    <row r="366" spans="1:8" ht="14.5">
      <c r="A366" s="1198"/>
      <c r="B366" s="1198"/>
      <c r="C366" s="1199"/>
      <c r="D366" s="1199"/>
      <c r="E366" s="1199"/>
      <c r="F366" s="1199"/>
      <c r="G366" s="1199"/>
      <c r="H366" s="1191">
        <f t="shared" si="9"/>
        <v>0</v>
      </c>
    </row>
    <row r="367" spans="1:8" ht="14.5">
      <c r="A367" s="1198"/>
      <c r="B367" s="1198"/>
      <c r="C367" s="1199"/>
      <c r="D367" s="1199"/>
      <c r="E367" s="1199"/>
      <c r="F367" s="1199"/>
      <c r="G367" s="1199"/>
      <c r="H367" s="1191">
        <f t="shared" si="9"/>
        <v>0</v>
      </c>
    </row>
    <row r="368" spans="1:8" ht="14.5">
      <c r="A368" s="1198"/>
      <c r="B368" s="1198"/>
      <c r="C368" s="1199"/>
      <c r="D368" s="1199"/>
      <c r="E368" s="1199"/>
      <c r="F368" s="1199"/>
      <c r="G368" s="1199"/>
      <c r="H368" s="1191">
        <f t="shared" si="9"/>
        <v>0</v>
      </c>
    </row>
    <row r="369" spans="1:8" ht="14.5">
      <c r="A369" s="1198"/>
      <c r="B369" s="1198"/>
      <c r="C369" s="1199"/>
      <c r="D369" s="1199"/>
      <c r="E369" s="1199"/>
      <c r="F369" s="1199"/>
      <c r="G369" s="1199"/>
      <c r="H369" s="1191">
        <f t="shared" si="9"/>
        <v>0</v>
      </c>
    </row>
    <row r="370" spans="1:8" ht="14.5">
      <c r="A370" s="1198"/>
      <c r="B370" s="1198"/>
      <c r="C370" s="1199"/>
      <c r="D370" s="1199"/>
      <c r="E370" s="1199"/>
      <c r="F370" s="1199"/>
      <c r="G370" s="1199"/>
      <c r="H370" s="1191">
        <f t="shared" si="9"/>
        <v>0</v>
      </c>
    </row>
    <row r="371" spans="1:8" ht="14.5">
      <c r="A371" s="1198"/>
      <c r="B371" s="1198"/>
      <c r="C371" s="1199"/>
      <c r="D371" s="1199"/>
      <c r="E371" s="1199"/>
      <c r="F371" s="1199"/>
      <c r="G371" s="1199"/>
      <c r="H371" s="1191">
        <f t="shared" si="9"/>
        <v>0</v>
      </c>
    </row>
    <row r="372" spans="1:8" ht="14.5">
      <c r="A372" s="1198"/>
      <c r="B372" s="1198"/>
      <c r="C372" s="1199"/>
      <c r="D372" s="1199"/>
      <c r="E372" s="1199"/>
      <c r="F372" s="1199"/>
      <c r="G372" s="1199"/>
      <c r="H372" s="1191">
        <f t="shared" si="9"/>
        <v>0</v>
      </c>
    </row>
    <row r="373" spans="1:8" ht="14.5">
      <c r="A373" s="1198"/>
      <c r="B373" s="1198"/>
      <c r="C373" s="1199"/>
      <c r="D373" s="1199"/>
      <c r="E373" s="1199"/>
      <c r="F373" s="1199"/>
      <c r="G373" s="1199"/>
      <c r="H373" s="1191">
        <f t="shared" si="9"/>
        <v>0</v>
      </c>
    </row>
    <row r="374" spans="1:8" ht="14.5">
      <c r="A374" s="1198"/>
      <c r="B374" s="1198"/>
      <c r="C374" s="1199"/>
      <c r="D374" s="1199"/>
      <c r="E374" s="1199"/>
      <c r="F374" s="1199"/>
      <c r="G374" s="1199"/>
      <c r="H374" s="1191">
        <f t="shared" si="9"/>
        <v>0</v>
      </c>
    </row>
    <row r="375" spans="1:8" ht="14.5">
      <c r="A375" s="1198"/>
      <c r="B375" s="1198"/>
      <c r="C375" s="1199"/>
      <c r="D375" s="1199"/>
      <c r="E375" s="1199"/>
      <c r="F375" s="1199"/>
      <c r="G375" s="1199"/>
      <c r="H375" s="1191">
        <f t="shared" si="9"/>
        <v>0</v>
      </c>
    </row>
    <row r="376" spans="1:8" ht="14.5">
      <c r="A376" s="1198"/>
      <c r="B376" s="1198"/>
      <c r="C376" s="1199"/>
      <c r="D376" s="1199"/>
      <c r="E376" s="1199"/>
      <c r="F376" s="1199"/>
      <c r="G376" s="1199"/>
      <c r="H376" s="1191">
        <f t="shared" si="9"/>
        <v>0</v>
      </c>
    </row>
    <row r="377" spans="1:8" ht="14.5">
      <c r="A377" s="1198"/>
      <c r="B377" s="1198"/>
      <c r="C377" s="1199"/>
      <c r="D377" s="1199"/>
      <c r="E377" s="1199"/>
      <c r="F377" s="1199"/>
      <c r="G377" s="1199"/>
      <c r="H377" s="1191">
        <f t="shared" si="9"/>
        <v>0</v>
      </c>
    </row>
    <row r="378" spans="1:8" ht="14.5">
      <c r="A378" s="1198"/>
      <c r="B378" s="1198"/>
      <c r="C378" s="1199"/>
      <c r="D378" s="1199"/>
      <c r="E378" s="1199"/>
      <c r="F378" s="1199"/>
      <c r="G378" s="1199"/>
      <c r="H378" s="1191">
        <f t="shared" si="9"/>
        <v>0</v>
      </c>
    </row>
    <row r="379" spans="1:8" ht="14.5">
      <c r="A379" s="1198"/>
      <c r="B379" s="1198"/>
      <c r="C379" s="1199"/>
      <c r="D379" s="1199"/>
      <c r="E379" s="1199"/>
      <c r="F379" s="1199"/>
      <c r="G379" s="1199"/>
      <c r="H379" s="1191">
        <f t="shared" si="9"/>
        <v>0</v>
      </c>
    </row>
    <row r="380" spans="1:8" ht="14.5">
      <c r="A380" s="1198"/>
      <c r="B380" s="1198"/>
      <c r="C380" s="1199"/>
      <c r="D380" s="1199"/>
      <c r="E380" s="1199"/>
      <c r="F380" s="1199"/>
      <c r="G380" s="1199"/>
      <c r="H380" s="1191">
        <f t="shared" si="9"/>
        <v>0</v>
      </c>
    </row>
    <row r="381" spans="1:8" ht="14.5">
      <c r="A381" s="1198"/>
      <c r="B381" s="1198"/>
      <c r="C381" s="1199"/>
      <c r="D381" s="1199"/>
      <c r="E381" s="1199"/>
      <c r="F381" s="1199"/>
      <c r="G381" s="1199"/>
      <c r="H381" s="1191">
        <f t="shared" si="9"/>
        <v>0</v>
      </c>
    </row>
    <row r="382" spans="1:8" ht="14.5">
      <c r="A382" s="1198"/>
      <c r="B382" s="1198"/>
      <c r="C382" s="1199"/>
      <c r="D382" s="1199"/>
      <c r="E382" s="1199"/>
      <c r="F382" s="1199"/>
      <c r="G382" s="1199"/>
      <c r="H382" s="1191">
        <f t="shared" si="9"/>
        <v>0</v>
      </c>
    </row>
    <row r="383" spans="1:8" ht="14.5">
      <c r="A383" s="1198"/>
      <c r="B383" s="1198"/>
      <c r="C383" s="1199"/>
      <c r="D383" s="1199"/>
      <c r="E383" s="1199"/>
      <c r="F383" s="1199"/>
      <c r="G383" s="1199"/>
      <c r="H383" s="1191">
        <f t="shared" si="9"/>
        <v>0</v>
      </c>
    </row>
    <row r="384" spans="1:8" ht="14.5">
      <c r="A384" s="1198"/>
      <c r="B384" s="1198"/>
      <c r="C384" s="1199"/>
      <c r="D384" s="1199"/>
      <c r="E384" s="1199"/>
      <c r="F384" s="1199"/>
      <c r="G384" s="1199"/>
      <c r="H384" s="1191">
        <f t="shared" si="9"/>
        <v>0</v>
      </c>
    </row>
    <row r="385" spans="1:8" ht="14.5">
      <c r="A385" s="1198"/>
      <c r="B385" s="1198"/>
      <c r="C385" s="1199"/>
      <c r="D385" s="1199"/>
      <c r="E385" s="1199"/>
      <c r="F385" s="1199"/>
      <c r="G385" s="1199"/>
      <c r="H385" s="1191">
        <f t="shared" si="9"/>
        <v>0</v>
      </c>
    </row>
    <row r="386" spans="1:8" ht="14.5">
      <c r="A386" s="1198"/>
      <c r="B386" s="1198"/>
      <c r="C386" s="1199"/>
      <c r="D386" s="1199"/>
      <c r="E386" s="1199"/>
      <c r="F386" s="1199"/>
      <c r="G386" s="1199"/>
      <c r="H386" s="1191">
        <f t="shared" si="9"/>
        <v>0</v>
      </c>
    </row>
    <row r="387" spans="1:8" ht="14.5">
      <c r="A387" s="1198"/>
      <c r="B387" s="1198"/>
      <c r="C387" s="1199"/>
      <c r="D387" s="1199"/>
      <c r="E387" s="1199"/>
      <c r="F387" s="1199"/>
      <c r="G387" s="1199"/>
      <c r="H387" s="1191">
        <f t="shared" si="9"/>
        <v>0</v>
      </c>
    </row>
    <row r="388" spans="1:8" ht="14.5">
      <c r="A388" s="1198"/>
      <c r="B388" s="1198"/>
      <c r="C388" s="1199"/>
      <c r="D388" s="1199"/>
      <c r="E388" s="1199"/>
      <c r="F388" s="1199"/>
      <c r="G388" s="1199"/>
      <c r="H388" s="1191">
        <f t="shared" si="9"/>
        <v>0</v>
      </c>
    </row>
    <row r="389" spans="1:8" ht="14.5">
      <c r="A389" s="1198"/>
      <c r="B389" s="1198"/>
      <c r="C389" s="1199"/>
      <c r="D389" s="1199"/>
      <c r="E389" s="1199"/>
      <c r="F389" s="1199"/>
      <c r="G389" s="1199"/>
      <c r="H389" s="1191">
        <f t="shared" si="9"/>
        <v>0</v>
      </c>
    </row>
    <row r="390" spans="1:8" ht="14.5">
      <c r="A390" s="1198"/>
      <c r="B390" s="1198"/>
      <c r="C390" s="1199"/>
      <c r="D390" s="1199"/>
      <c r="E390" s="1199"/>
      <c r="F390" s="1199"/>
      <c r="G390" s="1199"/>
      <c r="H390" s="1191">
        <f t="shared" si="9"/>
        <v>0</v>
      </c>
    </row>
    <row r="391" spans="1:8" ht="14.5">
      <c r="A391" s="1198"/>
      <c r="B391" s="1198"/>
      <c r="C391" s="1199"/>
      <c r="D391" s="1199"/>
      <c r="E391" s="1199"/>
      <c r="F391" s="1199"/>
      <c r="G391" s="1199"/>
      <c r="H391" s="1191">
        <f t="shared" si="9"/>
        <v>0</v>
      </c>
    </row>
    <row r="392" spans="1:8" ht="14.5">
      <c r="A392" s="1198"/>
      <c r="B392" s="1198"/>
      <c r="C392" s="1199"/>
      <c r="D392" s="1199"/>
      <c r="E392" s="1199"/>
      <c r="F392" s="1199"/>
      <c r="G392" s="1199"/>
      <c r="H392" s="1191">
        <f t="shared" si="9"/>
        <v>0</v>
      </c>
    </row>
    <row r="393" spans="1:8" ht="14.5">
      <c r="A393" s="1198"/>
      <c r="B393" s="1198"/>
      <c r="C393" s="1199"/>
      <c r="D393" s="1199"/>
      <c r="E393" s="1199"/>
      <c r="F393" s="1199"/>
      <c r="G393" s="1199"/>
      <c r="H393" s="1191">
        <f t="shared" si="9"/>
        <v>0</v>
      </c>
    </row>
    <row r="394" spans="1:8" ht="14.5">
      <c r="A394" s="1198"/>
      <c r="B394" s="1198"/>
      <c r="C394" s="1199"/>
      <c r="D394" s="1199"/>
      <c r="E394" s="1199"/>
      <c r="F394" s="1199"/>
      <c r="G394" s="1199"/>
      <c r="H394" s="1191">
        <f t="shared" si="9"/>
        <v>0</v>
      </c>
    </row>
    <row r="395" spans="1:8" ht="14.5">
      <c r="A395" s="1198"/>
      <c r="B395" s="1198"/>
      <c r="C395" s="1199"/>
      <c r="D395" s="1199"/>
      <c r="E395" s="1199"/>
      <c r="F395" s="1199"/>
      <c r="G395" s="1199"/>
      <c r="H395" s="1191">
        <f t="shared" si="9"/>
        <v>0</v>
      </c>
    </row>
    <row r="396" spans="1:8" ht="14.5">
      <c r="A396" s="1198"/>
      <c r="B396" s="1198"/>
      <c r="C396" s="1199"/>
      <c r="D396" s="1199"/>
      <c r="E396" s="1199"/>
      <c r="F396" s="1199"/>
      <c r="G396" s="1199"/>
      <c r="H396" s="1191">
        <f t="shared" si="9"/>
        <v>0</v>
      </c>
    </row>
    <row r="397" spans="1:8" ht="14.5">
      <c r="A397" s="1198"/>
      <c r="B397" s="1198"/>
      <c r="C397" s="1199"/>
      <c r="D397" s="1199"/>
      <c r="E397" s="1199"/>
      <c r="F397" s="1199"/>
      <c r="G397" s="1199"/>
      <c r="H397" s="1191">
        <f t="shared" si="9"/>
        <v>0</v>
      </c>
    </row>
    <row r="398" spans="1:8" ht="14.5">
      <c r="A398" s="1198"/>
      <c r="B398" s="1198"/>
      <c r="C398" s="1199"/>
      <c r="D398" s="1199"/>
      <c r="E398" s="1199"/>
      <c r="F398" s="1199"/>
      <c r="G398" s="1199"/>
      <c r="H398" s="1191">
        <f t="shared" si="9"/>
        <v>0</v>
      </c>
    </row>
    <row r="399" spans="1:8" ht="14.5">
      <c r="A399" s="1198"/>
      <c r="B399" s="1198"/>
      <c r="C399" s="1199"/>
      <c r="D399" s="1199"/>
      <c r="E399" s="1199"/>
      <c r="F399" s="1199"/>
      <c r="G399" s="1199"/>
      <c r="H399" s="1191">
        <f t="shared" si="9"/>
        <v>0</v>
      </c>
    </row>
    <row r="400" spans="1:8" ht="14.5">
      <c r="A400" s="1198"/>
      <c r="B400" s="1198"/>
      <c r="C400" s="1199"/>
      <c r="D400" s="1199"/>
      <c r="E400" s="1199"/>
      <c r="F400" s="1199"/>
      <c r="G400" s="1199"/>
      <c r="H400" s="1191">
        <f t="shared" si="9"/>
        <v>0</v>
      </c>
    </row>
    <row r="401" spans="1:8" ht="14.5">
      <c r="A401" s="1198"/>
      <c r="B401" s="1198"/>
      <c r="C401" s="1199"/>
      <c r="D401" s="1199"/>
      <c r="E401" s="1199"/>
      <c r="F401" s="1199"/>
      <c r="G401" s="1199"/>
      <c r="H401" s="1191">
        <f t="shared" si="9"/>
        <v>0</v>
      </c>
    </row>
    <row r="402" spans="1:8" ht="14.5">
      <c r="A402" s="1198"/>
      <c r="B402" s="1198"/>
      <c r="C402" s="1199"/>
      <c r="D402" s="1199"/>
      <c r="E402" s="1199"/>
      <c r="F402" s="1199"/>
      <c r="G402" s="1199"/>
      <c r="H402" s="1191">
        <f t="shared" si="9"/>
        <v>0</v>
      </c>
    </row>
    <row r="403" spans="1:8" ht="14.5">
      <c r="A403" s="1198"/>
      <c r="B403" s="1198"/>
      <c r="C403" s="1199"/>
      <c r="D403" s="1199"/>
      <c r="E403" s="1199"/>
      <c r="F403" s="1199"/>
      <c r="G403" s="1199"/>
      <c r="H403" s="1191">
        <f t="shared" si="9"/>
        <v>0</v>
      </c>
    </row>
    <row r="404" spans="1:8" ht="14.5">
      <c r="A404" s="1198"/>
      <c r="B404" s="1198"/>
      <c r="C404" s="1199"/>
      <c r="D404" s="1199"/>
      <c r="E404" s="1199"/>
      <c r="F404" s="1199"/>
      <c r="G404" s="1199"/>
      <c r="H404" s="1191">
        <f t="shared" si="9"/>
        <v>0</v>
      </c>
    </row>
    <row r="405" spans="1:8" ht="14.5">
      <c r="A405" s="1198"/>
      <c r="B405" s="1198"/>
      <c r="C405" s="1199"/>
      <c r="D405" s="1199"/>
      <c r="E405" s="1199"/>
      <c r="F405" s="1199"/>
      <c r="G405" s="1199"/>
      <c r="H405" s="1191">
        <f t="shared" si="9"/>
        <v>0</v>
      </c>
    </row>
    <row r="406" spans="1:8" ht="14.5">
      <c r="A406" s="1198"/>
      <c r="B406" s="1198"/>
      <c r="C406" s="1199"/>
      <c r="D406" s="1199"/>
      <c r="E406" s="1199"/>
      <c r="F406" s="1199"/>
      <c r="G406" s="1199"/>
      <c r="H406" s="1191">
        <f t="shared" si="9"/>
        <v>0</v>
      </c>
    </row>
    <row r="407" spans="1:8" ht="14.5">
      <c r="A407" s="1198"/>
      <c r="B407" s="1198"/>
      <c r="C407" s="1199"/>
      <c r="D407" s="1199"/>
      <c r="E407" s="1199"/>
      <c r="F407" s="1199"/>
      <c r="G407" s="1199"/>
      <c r="H407" s="1191">
        <f t="shared" si="9"/>
        <v>0</v>
      </c>
    </row>
    <row r="408" spans="1:8" ht="14.5">
      <c r="A408" s="1198"/>
      <c r="B408" s="1198"/>
      <c r="C408" s="1199"/>
      <c r="D408" s="1199"/>
      <c r="E408" s="1199"/>
      <c r="F408" s="1199"/>
      <c r="G408" s="1199"/>
      <c r="H408" s="1191">
        <f t="shared" ref="H408:H469" si="10">SUM(C408:G408)</f>
        <v>0</v>
      </c>
    </row>
    <row r="409" spans="1:8" ht="14.5">
      <c r="A409" s="1198"/>
      <c r="B409" s="1198"/>
      <c r="C409" s="1199"/>
      <c r="D409" s="1199"/>
      <c r="E409" s="1199"/>
      <c r="F409" s="1199"/>
      <c r="G409" s="1199"/>
      <c r="H409" s="1191">
        <f t="shared" si="10"/>
        <v>0</v>
      </c>
    </row>
    <row r="410" spans="1:8" ht="14.5">
      <c r="A410" s="1198"/>
      <c r="B410" s="1198"/>
      <c r="C410" s="1199"/>
      <c r="D410" s="1199"/>
      <c r="E410" s="1199"/>
      <c r="F410" s="1199"/>
      <c r="G410" s="1199"/>
      <c r="H410" s="1191">
        <f t="shared" si="10"/>
        <v>0</v>
      </c>
    </row>
    <row r="411" spans="1:8" ht="14.5">
      <c r="A411" s="1198"/>
      <c r="B411" s="1198"/>
      <c r="C411" s="1199"/>
      <c r="D411" s="1199"/>
      <c r="E411" s="1199"/>
      <c r="F411" s="1199"/>
      <c r="G411" s="1199"/>
      <c r="H411" s="1191">
        <f t="shared" si="10"/>
        <v>0</v>
      </c>
    </row>
    <row r="412" spans="1:8" ht="14.5">
      <c r="A412" s="1198"/>
      <c r="B412" s="1198"/>
      <c r="C412" s="1199"/>
      <c r="D412" s="1199"/>
      <c r="E412" s="1199"/>
      <c r="F412" s="1199"/>
      <c r="G412" s="1199"/>
      <c r="H412" s="1191">
        <f t="shared" si="10"/>
        <v>0</v>
      </c>
    </row>
    <row r="413" spans="1:8" ht="14.5">
      <c r="A413" s="1198"/>
      <c r="B413" s="1198"/>
      <c r="C413" s="1199"/>
      <c r="D413" s="1199"/>
      <c r="E413" s="1199"/>
      <c r="F413" s="1199"/>
      <c r="G413" s="1199"/>
      <c r="H413" s="1191">
        <f t="shared" si="10"/>
        <v>0</v>
      </c>
    </row>
    <row r="414" spans="1:8" ht="14.5">
      <c r="A414" s="1198"/>
      <c r="B414" s="1198"/>
      <c r="C414" s="1199"/>
      <c r="D414" s="1199"/>
      <c r="E414" s="1199"/>
      <c r="F414" s="1199"/>
      <c r="G414" s="1199"/>
      <c r="H414" s="1191">
        <f t="shared" si="10"/>
        <v>0</v>
      </c>
    </row>
    <row r="415" spans="1:8" ht="14.5">
      <c r="A415" s="1198"/>
      <c r="B415" s="1198"/>
      <c r="C415" s="1199"/>
      <c r="D415" s="1199"/>
      <c r="E415" s="1199"/>
      <c r="F415" s="1199"/>
      <c r="G415" s="1199"/>
      <c r="H415" s="1191">
        <f t="shared" si="10"/>
        <v>0</v>
      </c>
    </row>
    <row r="416" spans="1:8" ht="14.5">
      <c r="A416" s="1198"/>
      <c r="B416" s="1198"/>
      <c r="C416" s="1199"/>
      <c r="D416" s="1199"/>
      <c r="E416" s="1199"/>
      <c r="F416" s="1199"/>
      <c r="G416" s="1199"/>
      <c r="H416" s="1191">
        <f t="shared" si="10"/>
        <v>0</v>
      </c>
    </row>
    <row r="417" spans="1:8" ht="14.5">
      <c r="A417" s="1198"/>
      <c r="B417" s="1198"/>
      <c r="C417" s="1199"/>
      <c r="D417" s="1199"/>
      <c r="E417" s="1199"/>
      <c r="F417" s="1199"/>
      <c r="G417" s="1199"/>
      <c r="H417" s="1191">
        <f t="shared" si="10"/>
        <v>0</v>
      </c>
    </row>
    <row r="418" spans="1:8" ht="14.5">
      <c r="A418" s="1198"/>
      <c r="B418" s="1198"/>
      <c r="C418" s="1199"/>
      <c r="D418" s="1199"/>
      <c r="E418" s="1199"/>
      <c r="F418" s="1199"/>
      <c r="G418" s="1199"/>
      <c r="H418" s="1191">
        <f t="shared" si="10"/>
        <v>0</v>
      </c>
    </row>
    <row r="419" spans="1:8" ht="14.5">
      <c r="A419" s="1198"/>
      <c r="B419" s="1198"/>
      <c r="C419" s="1199"/>
      <c r="D419" s="1199"/>
      <c r="E419" s="1199"/>
      <c r="F419" s="1199"/>
      <c r="G419" s="1199"/>
      <c r="H419" s="1191">
        <f t="shared" si="10"/>
        <v>0</v>
      </c>
    </row>
    <row r="420" spans="1:8" ht="14.5">
      <c r="A420" s="1198"/>
      <c r="B420" s="1198"/>
      <c r="C420" s="1199"/>
      <c r="D420" s="1199"/>
      <c r="E420" s="1199"/>
      <c r="F420" s="1199"/>
      <c r="G420" s="1199"/>
      <c r="H420" s="1191">
        <f t="shared" si="10"/>
        <v>0</v>
      </c>
    </row>
    <row r="421" spans="1:8" ht="14.5">
      <c r="A421" s="1198"/>
      <c r="B421" s="1198"/>
      <c r="C421" s="1199"/>
      <c r="D421" s="1199"/>
      <c r="E421" s="1199"/>
      <c r="F421" s="1199"/>
      <c r="G421" s="1199"/>
      <c r="H421" s="1191">
        <f t="shared" si="10"/>
        <v>0</v>
      </c>
    </row>
    <row r="422" spans="1:8" ht="14.5">
      <c r="A422" s="1198"/>
      <c r="B422" s="1198"/>
      <c r="C422" s="1199"/>
      <c r="D422" s="1199"/>
      <c r="E422" s="1199"/>
      <c r="F422" s="1199"/>
      <c r="G422" s="1199"/>
      <c r="H422" s="1191">
        <f t="shared" si="10"/>
        <v>0</v>
      </c>
    </row>
    <row r="423" spans="1:8" ht="14.5">
      <c r="A423" s="1198"/>
      <c r="B423" s="1198"/>
      <c r="C423" s="1199"/>
      <c r="D423" s="1199"/>
      <c r="E423" s="1199"/>
      <c r="F423" s="1199"/>
      <c r="G423" s="1199"/>
      <c r="H423" s="1191">
        <f t="shared" si="10"/>
        <v>0</v>
      </c>
    </row>
    <row r="424" spans="1:8" ht="14.5">
      <c r="A424" s="1198"/>
      <c r="B424" s="1198"/>
      <c r="C424" s="1199"/>
      <c r="D424" s="1199"/>
      <c r="E424" s="1199"/>
      <c r="F424" s="1199"/>
      <c r="G424" s="1199"/>
      <c r="H424" s="1191">
        <f t="shared" si="10"/>
        <v>0</v>
      </c>
    </row>
    <row r="425" spans="1:8" ht="14.5">
      <c r="A425" s="1198"/>
      <c r="B425" s="1198"/>
      <c r="C425" s="1199"/>
      <c r="D425" s="1199"/>
      <c r="E425" s="1199"/>
      <c r="F425" s="1199"/>
      <c r="G425" s="1199"/>
      <c r="H425" s="1191">
        <f t="shared" si="10"/>
        <v>0</v>
      </c>
    </row>
    <row r="426" spans="1:8" ht="14.5">
      <c r="A426" s="1198"/>
      <c r="B426" s="1198"/>
      <c r="C426" s="1199"/>
      <c r="D426" s="1199"/>
      <c r="E426" s="1199"/>
      <c r="F426" s="1199"/>
      <c r="G426" s="1199"/>
      <c r="H426" s="1191">
        <f t="shared" si="10"/>
        <v>0</v>
      </c>
    </row>
    <row r="427" spans="1:8" ht="14.5">
      <c r="A427" s="1198"/>
      <c r="B427" s="1198"/>
      <c r="C427" s="1199"/>
      <c r="D427" s="1199"/>
      <c r="E427" s="1199"/>
      <c r="F427" s="1199"/>
      <c r="G427" s="1199"/>
      <c r="H427" s="1191">
        <f t="shared" si="10"/>
        <v>0</v>
      </c>
    </row>
    <row r="428" spans="1:8" ht="14.5">
      <c r="A428" s="1198"/>
      <c r="B428" s="1198"/>
      <c r="C428" s="1199"/>
      <c r="D428" s="1199"/>
      <c r="E428" s="1199"/>
      <c r="F428" s="1199"/>
      <c r="G428" s="1199"/>
      <c r="H428" s="1191">
        <f t="shared" si="10"/>
        <v>0</v>
      </c>
    </row>
    <row r="429" spans="1:8" ht="14.5">
      <c r="A429" s="1198"/>
      <c r="B429" s="1198"/>
      <c r="C429" s="1199"/>
      <c r="D429" s="1199"/>
      <c r="E429" s="1199"/>
      <c r="F429" s="1199"/>
      <c r="G429" s="1199"/>
      <c r="H429" s="1191">
        <f t="shared" si="10"/>
        <v>0</v>
      </c>
    </row>
    <row r="430" spans="1:8" ht="14.5">
      <c r="A430" s="1198"/>
      <c r="B430" s="1198"/>
      <c r="C430" s="1199"/>
      <c r="D430" s="1199"/>
      <c r="E430" s="1199"/>
      <c r="F430" s="1199"/>
      <c r="G430" s="1199"/>
      <c r="H430" s="1191">
        <f t="shared" si="10"/>
        <v>0</v>
      </c>
    </row>
    <row r="431" spans="1:8" ht="14.5">
      <c r="A431" s="1198"/>
      <c r="B431" s="1198"/>
      <c r="C431" s="1199"/>
      <c r="D431" s="1199"/>
      <c r="E431" s="1199"/>
      <c r="F431" s="1199"/>
      <c r="G431" s="1199"/>
      <c r="H431" s="1191">
        <f t="shared" si="10"/>
        <v>0</v>
      </c>
    </row>
    <row r="432" spans="1:8" ht="14.5">
      <c r="A432" s="1198"/>
      <c r="B432" s="1198"/>
      <c r="C432" s="1199"/>
      <c r="D432" s="1199"/>
      <c r="E432" s="1199"/>
      <c r="F432" s="1199"/>
      <c r="G432" s="1199"/>
      <c r="H432" s="1191">
        <f t="shared" si="10"/>
        <v>0</v>
      </c>
    </row>
    <row r="433" spans="1:8" ht="14.5">
      <c r="A433" s="1198"/>
      <c r="B433" s="1198"/>
      <c r="C433" s="1199"/>
      <c r="D433" s="1199"/>
      <c r="E433" s="1199"/>
      <c r="F433" s="1199"/>
      <c r="G433" s="1199"/>
      <c r="H433" s="1191">
        <f t="shared" si="10"/>
        <v>0</v>
      </c>
    </row>
    <row r="434" spans="1:8" ht="14.5">
      <c r="A434" s="1198"/>
      <c r="B434" s="1198"/>
      <c r="C434" s="1199"/>
      <c r="D434" s="1199"/>
      <c r="E434" s="1199"/>
      <c r="F434" s="1199"/>
      <c r="G434" s="1199"/>
      <c r="H434" s="1191">
        <f t="shared" si="10"/>
        <v>0</v>
      </c>
    </row>
    <row r="435" spans="1:8" ht="14.5">
      <c r="A435" s="1198"/>
      <c r="B435" s="1198"/>
      <c r="C435" s="1199"/>
      <c r="D435" s="1199"/>
      <c r="E435" s="1199"/>
      <c r="F435" s="1199"/>
      <c r="G435" s="1199"/>
      <c r="H435" s="1191">
        <f t="shared" si="10"/>
        <v>0</v>
      </c>
    </row>
    <row r="436" spans="1:8" ht="14.5">
      <c r="A436" s="1198"/>
      <c r="B436" s="1198"/>
      <c r="C436" s="1199"/>
      <c r="D436" s="1199"/>
      <c r="E436" s="1199"/>
      <c r="F436" s="1199"/>
      <c r="G436" s="1199"/>
      <c r="H436" s="1191">
        <f t="shared" si="10"/>
        <v>0</v>
      </c>
    </row>
    <row r="437" spans="1:8" ht="14.5">
      <c r="A437" s="1198"/>
      <c r="B437" s="1198"/>
      <c r="C437" s="1199"/>
      <c r="D437" s="1199"/>
      <c r="E437" s="1199"/>
      <c r="F437" s="1199"/>
      <c r="G437" s="1199"/>
      <c r="H437" s="1191">
        <f t="shared" si="10"/>
        <v>0</v>
      </c>
    </row>
    <row r="438" spans="1:8" ht="14.5">
      <c r="A438" s="1198"/>
      <c r="B438" s="1198"/>
      <c r="C438" s="1199"/>
      <c r="D438" s="1199"/>
      <c r="E438" s="1199"/>
      <c r="F438" s="1199"/>
      <c r="G438" s="1199"/>
      <c r="H438" s="1191">
        <f t="shared" si="10"/>
        <v>0</v>
      </c>
    </row>
    <row r="439" spans="1:8" ht="14.5">
      <c r="A439" s="1198"/>
      <c r="B439" s="1198"/>
      <c r="C439" s="1199"/>
      <c r="D439" s="1199"/>
      <c r="E439" s="1199"/>
      <c r="F439" s="1199"/>
      <c r="G439" s="1199"/>
      <c r="H439" s="1191">
        <f t="shared" si="10"/>
        <v>0</v>
      </c>
    </row>
    <row r="440" spans="1:8" ht="14.5">
      <c r="A440" s="1198"/>
      <c r="B440" s="1198"/>
      <c r="C440" s="1199"/>
      <c r="D440" s="1199"/>
      <c r="E440" s="1199"/>
      <c r="F440" s="1199"/>
      <c r="G440" s="1199"/>
      <c r="H440" s="1191">
        <f t="shared" si="10"/>
        <v>0</v>
      </c>
    </row>
    <row r="441" spans="1:8" ht="14.5">
      <c r="A441" s="1198"/>
      <c r="B441" s="1198"/>
      <c r="C441" s="1199"/>
      <c r="D441" s="1199"/>
      <c r="E441" s="1199"/>
      <c r="F441" s="1199"/>
      <c r="G441" s="1199"/>
      <c r="H441" s="1191">
        <f t="shared" si="10"/>
        <v>0</v>
      </c>
    </row>
    <row r="442" spans="1:8" ht="14.5">
      <c r="A442" s="1198"/>
      <c r="B442" s="1198"/>
      <c r="C442" s="1199"/>
      <c r="D442" s="1199"/>
      <c r="E442" s="1199"/>
      <c r="F442" s="1199"/>
      <c r="G442" s="1199"/>
      <c r="H442" s="1191">
        <f t="shared" si="10"/>
        <v>0</v>
      </c>
    </row>
    <row r="443" spans="1:8" ht="14.5">
      <c r="A443" s="1198"/>
      <c r="B443" s="1198"/>
      <c r="C443" s="1199"/>
      <c r="D443" s="1199"/>
      <c r="E443" s="1199"/>
      <c r="F443" s="1199"/>
      <c r="G443" s="1199"/>
      <c r="H443" s="1191">
        <f t="shared" si="10"/>
        <v>0</v>
      </c>
    </row>
    <row r="444" spans="1:8" ht="14.5">
      <c r="A444" s="1198"/>
      <c r="B444" s="1198"/>
      <c r="C444" s="1199"/>
      <c r="D444" s="1199"/>
      <c r="E444" s="1199"/>
      <c r="F444" s="1199"/>
      <c r="G444" s="1199"/>
      <c r="H444" s="1191">
        <f t="shared" si="10"/>
        <v>0</v>
      </c>
    </row>
    <row r="445" spans="1:8" ht="14.5">
      <c r="A445" s="1198"/>
      <c r="B445" s="1198"/>
      <c r="C445" s="1199"/>
      <c r="D445" s="1199"/>
      <c r="E445" s="1199"/>
      <c r="F445" s="1199"/>
      <c r="G445" s="1199"/>
      <c r="H445" s="1191">
        <f t="shared" si="10"/>
        <v>0</v>
      </c>
    </row>
    <row r="446" spans="1:8" ht="14.5">
      <c r="A446" s="1198"/>
      <c r="B446" s="1198"/>
      <c r="C446" s="1199"/>
      <c r="D446" s="1199"/>
      <c r="E446" s="1199"/>
      <c r="F446" s="1199"/>
      <c r="G446" s="1199"/>
      <c r="H446" s="1191">
        <f t="shared" si="10"/>
        <v>0</v>
      </c>
    </row>
    <row r="447" spans="1:8" ht="14.5">
      <c r="A447" s="1198"/>
      <c r="B447" s="1198"/>
      <c r="C447" s="1199"/>
      <c r="D447" s="1199"/>
      <c r="E447" s="1199"/>
      <c r="F447" s="1199"/>
      <c r="G447" s="1199"/>
      <c r="H447" s="1191">
        <f t="shared" si="10"/>
        <v>0</v>
      </c>
    </row>
    <row r="448" spans="1:8" ht="14.5">
      <c r="A448" s="1198"/>
      <c r="B448" s="1198"/>
      <c r="C448" s="1199"/>
      <c r="D448" s="1199"/>
      <c r="E448" s="1199"/>
      <c r="F448" s="1199"/>
      <c r="G448" s="1199"/>
      <c r="H448" s="1191">
        <f t="shared" si="10"/>
        <v>0</v>
      </c>
    </row>
    <row r="449" spans="1:8" ht="14.5">
      <c r="A449" s="1198"/>
      <c r="B449" s="1198"/>
      <c r="C449" s="1199"/>
      <c r="D449" s="1199"/>
      <c r="E449" s="1199"/>
      <c r="F449" s="1199"/>
      <c r="G449" s="1199"/>
      <c r="H449" s="1191">
        <f t="shared" si="10"/>
        <v>0</v>
      </c>
    </row>
    <row r="450" spans="1:8" ht="14.5">
      <c r="A450" s="1198"/>
      <c r="B450" s="1198"/>
      <c r="C450" s="1199"/>
      <c r="D450" s="1199"/>
      <c r="E450" s="1199"/>
      <c r="F450" s="1199"/>
      <c r="G450" s="1199"/>
      <c r="H450" s="1191">
        <f t="shared" si="10"/>
        <v>0</v>
      </c>
    </row>
    <row r="451" spans="1:8" ht="14.5">
      <c r="A451" s="1198"/>
      <c r="B451" s="1198"/>
      <c r="C451" s="1199"/>
      <c r="D451" s="1199"/>
      <c r="E451" s="1199"/>
      <c r="F451" s="1199"/>
      <c r="G451" s="1199"/>
      <c r="H451" s="1191">
        <f t="shared" si="10"/>
        <v>0</v>
      </c>
    </row>
    <row r="452" spans="1:8" ht="14.5">
      <c r="A452" s="1198"/>
      <c r="B452" s="1198"/>
      <c r="C452" s="1199"/>
      <c r="D452" s="1199"/>
      <c r="E452" s="1199"/>
      <c r="F452" s="1199"/>
      <c r="G452" s="1199"/>
      <c r="H452" s="1191">
        <f t="shared" si="10"/>
        <v>0</v>
      </c>
    </row>
    <row r="453" spans="1:8" ht="14.5">
      <c r="A453" s="1198"/>
      <c r="B453" s="1198"/>
      <c r="C453" s="1199"/>
      <c r="D453" s="1199"/>
      <c r="E453" s="1199"/>
      <c r="F453" s="1199"/>
      <c r="G453" s="1199"/>
      <c r="H453" s="1191">
        <f t="shared" si="10"/>
        <v>0</v>
      </c>
    </row>
    <row r="454" spans="1:8" ht="14.5">
      <c r="A454" s="1198"/>
      <c r="B454" s="1198"/>
      <c r="C454" s="1199"/>
      <c r="D454" s="1199"/>
      <c r="E454" s="1199"/>
      <c r="F454" s="1199"/>
      <c r="G454" s="1199"/>
      <c r="H454" s="1191">
        <f t="shared" si="10"/>
        <v>0</v>
      </c>
    </row>
    <row r="455" spans="1:8" ht="14.5">
      <c r="A455" s="1198"/>
      <c r="B455" s="1198"/>
      <c r="C455" s="1199"/>
      <c r="D455" s="1199"/>
      <c r="E455" s="1199"/>
      <c r="F455" s="1199"/>
      <c r="G455" s="1199"/>
      <c r="H455" s="1191">
        <f t="shared" si="10"/>
        <v>0</v>
      </c>
    </row>
    <row r="456" spans="1:8" ht="14.5">
      <c r="A456" s="1198"/>
      <c r="B456" s="1198"/>
      <c r="C456" s="1199"/>
      <c r="D456" s="1199"/>
      <c r="E456" s="1199"/>
      <c r="F456" s="1199"/>
      <c r="G456" s="1199"/>
      <c r="H456" s="1191">
        <f t="shared" si="10"/>
        <v>0</v>
      </c>
    </row>
    <row r="457" spans="1:8" ht="14.5">
      <c r="A457" s="1198"/>
      <c r="B457" s="1198"/>
      <c r="C457" s="1199"/>
      <c r="D457" s="1199"/>
      <c r="E457" s="1199"/>
      <c r="F457" s="1199"/>
      <c r="G457" s="1199"/>
      <c r="H457" s="1191">
        <f t="shared" si="10"/>
        <v>0</v>
      </c>
    </row>
    <row r="458" spans="1:8" ht="14.5">
      <c r="A458" s="1198"/>
      <c r="B458" s="1198"/>
      <c r="C458" s="1199"/>
      <c r="D458" s="1199"/>
      <c r="E458" s="1199"/>
      <c r="F458" s="1199"/>
      <c r="G458" s="1199"/>
      <c r="H458" s="1191">
        <f t="shared" si="10"/>
        <v>0</v>
      </c>
    </row>
    <row r="459" spans="1:8" ht="14.5">
      <c r="A459" s="1198"/>
      <c r="B459" s="1198"/>
      <c r="C459" s="1199"/>
      <c r="D459" s="1199"/>
      <c r="E459" s="1199"/>
      <c r="F459" s="1199"/>
      <c r="G459" s="1199"/>
      <c r="H459" s="1191">
        <f t="shared" si="10"/>
        <v>0</v>
      </c>
    </row>
    <row r="460" spans="1:8" ht="14.5">
      <c r="A460" s="1198"/>
      <c r="B460" s="1198"/>
      <c r="C460" s="1199"/>
      <c r="D460" s="1199"/>
      <c r="E460" s="1199"/>
      <c r="F460" s="1199"/>
      <c r="G460" s="1199"/>
      <c r="H460" s="1191">
        <f t="shared" si="10"/>
        <v>0</v>
      </c>
    </row>
    <row r="461" spans="1:8" ht="14.5">
      <c r="A461" s="1198"/>
      <c r="B461" s="1198"/>
      <c r="C461" s="1199"/>
      <c r="D461" s="1199"/>
      <c r="E461" s="1199"/>
      <c r="F461" s="1199"/>
      <c r="G461" s="1199"/>
      <c r="H461" s="1191">
        <f t="shared" si="10"/>
        <v>0</v>
      </c>
    </row>
    <row r="462" spans="1:8" ht="14.5">
      <c r="A462" s="1198"/>
      <c r="B462" s="1198"/>
      <c r="C462" s="1199"/>
      <c r="D462" s="1199"/>
      <c r="E462" s="1199"/>
      <c r="F462" s="1199"/>
      <c r="G462" s="1199"/>
      <c r="H462" s="1191">
        <f t="shared" si="10"/>
        <v>0</v>
      </c>
    </row>
    <row r="463" spans="1:8" ht="14.5">
      <c r="A463" s="1198"/>
      <c r="B463" s="1198"/>
      <c r="C463" s="1199"/>
      <c r="D463" s="1199"/>
      <c r="E463" s="1199"/>
      <c r="F463" s="1199"/>
      <c r="G463" s="1199"/>
      <c r="H463" s="1191">
        <f t="shared" si="10"/>
        <v>0</v>
      </c>
    </row>
    <row r="464" spans="1:8" ht="14.5">
      <c r="A464" s="1198"/>
      <c r="B464" s="1198"/>
      <c r="C464" s="1199"/>
      <c r="D464" s="1199"/>
      <c r="E464" s="1199"/>
      <c r="F464" s="1199"/>
      <c r="G464" s="1199"/>
      <c r="H464" s="1191">
        <f t="shared" si="10"/>
        <v>0</v>
      </c>
    </row>
    <row r="465" spans="1:8" ht="14.5">
      <c r="A465" s="1198"/>
      <c r="B465" s="1198"/>
      <c r="C465" s="1199"/>
      <c r="D465" s="1199"/>
      <c r="E465" s="1199"/>
      <c r="F465" s="1199"/>
      <c r="G465" s="1199"/>
      <c r="H465" s="1191">
        <f t="shared" si="10"/>
        <v>0</v>
      </c>
    </row>
    <row r="466" spans="1:8" ht="14.5">
      <c r="A466" s="1198"/>
      <c r="B466" s="1198"/>
      <c r="C466" s="1199"/>
      <c r="D466" s="1199"/>
      <c r="E466" s="1199"/>
      <c r="F466" s="1199"/>
      <c r="G466" s="1199"/>
      <c r="H466" s="1191">
        <f t="shared" si="10"/>
        <v>0</v>
      </c>
    </row>
    <row r="467" spans="1:8" ht="14.5">
      <c r="A467" s="1198"/>
      <c r="B467" s="1198"/>
      <c r="C467" s="1199"/>
      <c r="D467" s="1199"/>
      <c r="E467" s="1199"/>
      <c r="F467" s="1199"/>
      <c r="G467" s="1199"/>
      <c r="H467" s="1191">
        <f t="shared" si="10"/>
        <v>0</v>
      </c>
    </row>
    <row r="468" spans="1:8" ht="14.5">
      <c r="A468" s="1198"/>
      <c r="B468" s="1198"/>
      <c r="C468" s="1199"/>
      <c r="D468" s="1199"/>
      <c r="E468" s="1199"/>
      <c r="F468" s="1199"/>
      <c r="G468" s="1199"/>
      <c r="H468" s="1191">
        <f t="shared" si="10"/>
        <v>0</v>
      </c>
    </row>
    <row r="469" spans="1:8" ht="14.5">
      <c r="A469" s="1198"/>
      <c r="B469" s="1198"/>
      <c r="C469" s="1199"/>
      <c r="D469" s="1199"/>
      <c r="E469" s="1199"/>
      <c r="F469" s="1199"/>
      <c r="G469" s="1199"/>
      <c r="H469" s="1191">
        <f t="shared" si="10"/>
        <v>0</v>
      </c>
    </row>
    <row r="470" spans="1:8">
      <c r="A470" s="29" t="s">
        <v>1513</v>
      </c>
      <c r="B470" s="29" t="s">
        <v>1513</v>
      </c>
      <c r="C470" s="29" t="s">
        <v>1513</v>
      </c>
      <c r="D470" s="29" t="s">
        <v>1513</v>
      </c>
      <c r="E470" s="29" t="s">
        <v>1513</v>
      </c>
      <c r="F470" s="29" t="s">
        <v>1513</v>
      </c>
      <c r="G470" s="29" t="s">
        <v>1513</v>
      </c>
      <c r="H470" s="29" t="s">
        <v>1513</v>
      </c>
    </row>
  </sheetData>
  <mergeCells count="1">
    <mergeCell ref="J5:N5"/>
  </mergeCells>
  <dataValidations count="1">
    <dataValidation type="list" allowBlank="1" showInputMessage="1" showErrorMessage="1" sqref="A24:A469" xr:uid="{01ADDDA8-BE16-4B36-BD68-85423282F1DD}">
      <formula1>$B$6:$B$21</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AC50C1-962B-497E-82B6-261C21B516B6}">
          <x14:formula1>
            <xm:f>'1.01a Allowance'!$B$7:$B$43</xm:f>
          </x14:formula1>
          <xm:sqref>B24:B469</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3B927-2C71-4716-B631-43BFB47AF002}">
  <sheetPr codeName="Sheet89">
    <tabColor theme="6"/>
    <pageSetUpPr autoPageBreaks="0"/>
  </sheetPr>
  <dimension ref="A1:CQ84"/>
  <sheetViews>
    <sheetView zoomScale="25" zoomScaleNormal="25" workbookViewId="0">
      <pane ySplit="10" topLeftCell="A11" activePane="bottomLeft" state="frozen"/>
      <selection activeCell="G59" sqref="G59"/>
      <selection pane="bottomLeft" activeCell="D75" sqref="D75:D79"/>
    </sheetView>
  </sheetViews>
  <sheetFormatPr defaultColWidth="0" defaultRowHeight="14"/>
  <cols>
    <col min="1" max="1" width="14.453125" style="11" customWidth="1"/>
    <col min="2" max="3" width="1.453125" style="11" customWidth="1"/>
    <col min="4" max="4" width="25.453125" style="11" bestFit="1" customWidth="1"/>
    <col min="5" max="5" width="7.54296875" style="11" customWidth="1"/>
    <col min="6" max="6" width="7.453125" style="11" bestFit="1" customWidth="1"/>
    <col min="7" max="7" width="11.54296875" style="11" bestFit="1" customWidth="1"/>
    <col min="8" max="8" width="51.54296875" style="11" bestFit="1" customWidth="1"/>
    <col min="9" max="9" width="7.453125" style="11" customWidth="1"/>
    <col min="10" max="10" width="23.54296875" style="11" customWidth="1"/>
    <col min="11" max="11" width="24" style="11" customWidth="1"/>
    <col min="12" max="15" width="15.54296875" style="11" bestFit="1" customWidth="1"/>
    <col min="16" max="18" width="15.54296875" style="11" customWidth="1"/>
    <col min="19" max="19" width="15.54296875" style="11" bestFit="1" customWidth="1"/>
    <col min="20" max="31" width="15.54296875" style="11" customWidth="1"/>
    <col min="32" max="36" width="1" style="11" customWidth="1"/>
    <col min="37" max="37" width="11.54296875" style="11" bestFit="1" customWidth="1"/>
    <col min="38" max="39" width="2.453125" style="11" customWidth="1"/>
    <col min="40" max="57" width="19.453125" style="11" hidden="1" customWidth="1"/>
    <col min="58" max="64" width="14.453125" style="11" hidden="1" customWidth="1"/>
    <col min="65" max="79" width="19.453125" style="11" hidden="1" customWidth="1"/>
    <col min="80" max="80" width="14.453125" style="11" hidden="1" customWidth="1"/>
    <col min="81" max="95" width="19.453125" style="11" hidden="1" customWidth="1"/>
    <col min="96" max="16384" width="14.453125" style="11" hidden="1"/>
  </cols>
  <sheetData>
    <row r="1" spans="1:38" s="2" customFormat="1" ht="25">
      <c r="A1" s="62" t="s">
        <v>1365</v>
      </c>
      <c r="B1" s="3"/>
      <c r="G1" s="4" t="s">
        <v>1</v>
      </c>
      <c r="H1" s="4"/>
      <c r="I1" s="4"/>
      <c r="J1" s="4"/>
      <c r="K1" s="4"/>
      <c r="L1" s="4"/>
      <c r="M1" s="4"/>
      <c r="N1" s="4"/>
      <c r="O1" s="4"/>
      <c r="P1" s="4"/>
      <c r="Q1" s="4"/>
      <c r="R1" s="4"/>
      <c r="S1" s="4"/>
      <c r="T1" s="4"/>
      <c r="U1" s="4"/>
      <c r="V1" s="4"/>
      <c r="W1" s="4"/>
      <c r="X1" s="4"/>
      <c r="Y1" s="4"/>
      <c r="Z1" s="4"/>
      <c r="AA1" s="4"/>
      <c r="AB1" s="4"/>
      <c r="AC1" s="4"/>
      <c r="AD1" s="4"/>
      <c r="AE1" s="4"/>
      <c r="AK1" s="3"/>
    </row>
    <row r="2" spans="1:38" s="2" customFormat="1" ht="25">
      <c r="A2" s="4" t="str">
        <f>Cover!$E$13</f>
        <v>Master</v>
      </c>
      <c r="B2" s="3"/>
      <c r="AK2" s="96"/>
    </row>
    <row r="3" spans="1:38" s="2" customFormat="1" ht="25">
      <c r="A3" s="4">
        <f>Cover!$E$15</f>
        <v>2025</v>
      </c>
      <c r="B3" s="4"/>
      <c r="C3" s="4"/>
      <c r="AK3" s="96"/>
    </row>
    <row r="4" spans="1:38" s="5" customFormat="1" ht="25.5" thickBot="1">
      <c r="A4" s="1302" t="s">
        <v>124</v>
      </c>
      <c r="B4" s="6"/>
      <c r="AK4" s="97"/>
    </row>
    <row r="5" spans="1:38" ht="15.5">
      <c r="A5" s="7"/>
      <c r="B5" s="8"/>
      <c r="C5" s="8"/>
      <c r="D5" s="9"/>
      <c r="E5" s="9"/>
      <c r="F5" s="9"/>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98"/>
    </row>
    <row r="6" spans="1:38" s="61" customFormat="1" ht="15.5">
      <c r="A6" s="21"/>
      <c r="B6" s="57"/>
      <c r="C6" s="57"/>
      <c r="D6" s="36" t="s">
        <v>1624</v>
      </c>
      <c r="E6" s="36" t="s">
        <v>1625</v>
      </c>
      <c r="F6" s="36" t="s">
        <v>238</v>
      </c>
      <c r="G6" s="36" t="s">
        <v>2726</v>
      </c>
      <c r="H6" s="36" t="s">
        <v>175</v>
      </c>
      <c r="I6" s="36"/>
      <c r="J6" s="37" t="s">
        <v>3662</v>
      </c>
      <c r="K6" s="37" t="s">
        <v>3663</v>
      </c>
      <c r="L6" s="37" t="s">
        <v>3664</v>
      </c>
      <c r="M6" s="37" t="s">
        <v>3665</v>
      </c>
      <c r="N6" s="37" t="s">
        <v>3666</v>
      </c>
      <c r="O6" s="37" t="s">
        <v>3667</v>
      </c>
      <c r="P6" s="37" t="s">
        <v>3668</v>
      </c>
      <c r="Q6" s="37" t="s">
        <v>3669</v>
      </c>
      <c r="R6" s="37" t="s">
        <v>3670</v>
      </c>
      <c r="S6" s="37" t="s">
        <v>3671</v>
      </c>
      <c r="T6" s="37" t="s">
        <v>3672</v>
      </c>
      <c r="U6" s="37" t="s">
        <v>3673</v>
      </c>
      <c r="V6" s="37" t="s">
        <v>3674</v>
      </c>
      <c r="W6" s="37" t="s">
        <v>3675</v>
      </c>
      <c r="X6" s="37" t="s">
        <v>3676</v>
      </c>
      <c r="Y6" s="37" t="s">
        <v>3677</v>
      </c>
      <c r="Z6" s="37" t="s">
        <v>3678</v>
      </c>
      <c r="AA6" s="37" t="s">
        <v>3679</v>
      </c>
      <c r="AB6" s="37" t="s">
        <v>3680</v>
      </c>
      <c r="AC6" s="37" t="s">
        <v>3681</v>
      </c>
      <c r="AD6" s="37" t="s">
        <v>3682</v>
      </c>
      <c r="AE6" s="37" t="s">
        <v>3683</v>
      </c>
      <c r="AF6" s="37"/>
      <c r="AG6" s="37"/>
      <c r="AH6" s="37"/>
      <c r="AI6" s="37"/>
      <c r="AJ6" s="37"/>
      <c r="AK6" s="99" t="s">
        <v>1537</v>
      </c>
      <c r="AL6" s="38"/>
    </row>
    <row r="8" spans="1:38" s="27" customFormat="1" ht="23">
      <c r="B8" s="800" t="s">
        <v>3684</v>
      </c>
    </row>
    <row r="10" spans="1:38" ht="99.75" customHeight="1">
      <c r="A10" s="7"/>
      <c r="B10" s="8"/>
      <c r="C10" s="8"/>
      <c r="D10" s="20" t="s">
        <v>3684</v>
      </c>
      <c r="E10" s="20" t="s">
        <v>216</v>
      </c>
      <c r="F10" s="20"/>
      <c r="G10" s="7"/>
      <c r="H10" s="20" t="s">
        <v>3685</v>
      </c>
      <c r="I10" s="20"/>
      <c r="J10" s="1161" t="s">
        <v>328</v>
      </c>
      <c r="K10" s="1161" t="s">
        <v>332</v>
      </c>
      <c r="L10" s="1161" t="s">
        <v>3686</v>
      </c>
      <c r="M10" s="1161" t="s">
        <v>3687</v>
      </c>
      <c r="N10" s="1161" t="s">
        <v>3688</v>
      </c>
      <c r="O10" s="1161" t="s">
        <v>3689</v>
      </c>
      <c r="P10" s="1161" t="s">
        <v>3690</v>
      </c>
      <c r="Q10" s="1161" t="s">
        <v>3691</v>
      </c>
      <c r="R10" s="1161" t="s">
        <v>3692</v>
      </c>
      <c r="S10" s="1161" t="s">
        <v>3693</v>
      </c>
      <c r="T10" s="1161" t="s">
        <v>316</v>
      </c>
      <c r="U10" s="1161" t="s">
        <v>3694</v>
      </c>
      <c r="V10" s="1161" t="s">
        <v>3695</v>
      </c>
      <c r="W10" s="1161" t="s">
        <v>3696</v>
      </c>
      <c r="X10" s="1161"/>
      <c r="Y10" s="1160"/>
      <c r="Z10" s="1160"/>
      <c r="AA10" s="1160"/>
      <c r="AB10" s="1160"/>
      <c r="AC10" s="1160"/>
      <c r="AD10" s="1160"/>
      <c r="AE10" s="1160"/>
      <c r="AF10" s="21"/>
      <c r="AG10" s="21"/>
      <c r="AH10" s="21"/>
      <c r="AI10" s="21"/>
      <c r="AJ10" s="21"/>
      <c r="AK10" s="98"/>
      <c r="AL10" s="7" t="s">
        <v>1</v>
      </c>
    </row>
    <row r="11" spans="1:38" ht="15.5">
      <c r="A11" s="7"/>
      <c r="B11" s="8"/>
      <c r="C11" s="8"/>
      <c r="D11" s="20" t="s">
        <v>3684</v>
      </c>
      <c r="E11" s="20" t="s">
        <v>216</v>
      </c>
      <c r="F11" s="20"/>
      <c r="G11" s="7"/>
      <c r="H11" s="20" t="s">
        <v>321</v>
      </c>
      <c r="I11" s="20"/>
      <c r="J11" s="797"/>
      <c r="K11" s="797"/>
      <c r="L11" s="797"/>
      <c r="M11" s="797"/>
      <c r="N11" s="797"/>
      <c r="O11" s="797"/>
      <c r="P11" s="797"/>
      <c r="Q11" s="797"/>
      <c r="R11" s="797"/>
      <c r="S11" s="797"/>
      <c r="T11" s="797"/>
      <c r="U11" s="797"/>
      <c r="V11" s="797"/>
      <c r="W11" s="797"/>
      <c r="X11" s="88"/>
      <c r="Y11" s="88"/>
      <c r="Z11" s="88"/>
      <c r="AA11" s="88"/>
      <c r="AB11" s="88"/>
      <c r="AC11" s="88"/>
      <c r="AD11" s="88"/>
      <c r="AE11" s="88"/>
      <c r="AF11" s="21"/>
      <c r="AG11" s="21"/>
      <c r="AH11" s="21"/>
      <c r="AI11" s="21"/>
      <c r="AJ11" s="21"/>
      <c r="AK11" s="98"/>
      <c r="AL11" s="7" t="s">
        <v>1</v>
      </c>
    </row>
    <row r="12" spans="1:38" ht="15.5">
      <c r="A12" s="7"/>
      <c r="B12" s="8"/>
      <c r="C12" s="8"/>
      <c r="D12" s="20" t="s">
        <v>3684</v>
      </c>
      <c r="E12" s="20" t="s">
        <v>216</v>
      </c>
      <c r="F12" s="20"/>
      <c r="G12" s="7"/>
      <c r="H12" s="20" t="s">
        <v>3697</v>
      </c>
      <c r="I12" s="20"/>
      <c r="J12" s="797"/>
      <c r="K12" s="797"/>
      <c r="L12" s="797"/>
      <c r="M12" s="797"/>
      <c r="N12" s="797"/>
      <c r="O12" s="797"/>
      <c r="P12" s="797"/>
      <c r="Q12" s="797"/>
      <c r="R12" s="797"/>
      <c r="S12" s="797"/>
      <c r="T12" s="797"/>
      <c r="U12" s="797"/>
      <c r="V12" s="797"/>
      <c r="W12" s="797"/>
      <c r="X12" s="88"/>
      <c r="Y12" s="88"/>
      <c r="Z12" s="88"/>
      <c r="AA12" s="88"/>
      <c r="AB12" s="88"/>
      <c r="AC12" s="88"/>
      <c r="AD12" s="88"/>
      <c r="AE12" s="88"/>
      <c r="AF12" s="21"/>
      <c r="AG12" s="21"/>
      <c r="AH12" s="21"/>
      <c r="AI12" s="21"/>
      <c r="AJ12" s="21"/>
      <c r="AK12" s="98"/>
      <c r="AL12" s="7"/>
    </row>
    <row r="13" spans="1:38" s="12" customFormat="1">
      <c r="B13" s="13"/>
      <c r="C13" s="13"/>
      <c r="D13" s="15" t="s">
        <v>3684</v>
      </c>
      <c r="E13" s="15" t="s">
        <v>216</v>
      </c>
      <c r="F13" s="15"/>
      <c r="G13" s="7"/>
      <c r="H13" s="20" t="s">
        <v>3698</v>
      </c>
      <c r="I13" s="15"/>
      <c r="J13" s="1263"/>
      <c r="K13" s="1263"/>
      <c r="L13" s="1263"/>
      <c r="M13" s="1312"/>
      <c r="N13" s="1263"/>
      <c r="O13" s="1263"/>
      <c r="P13" s="1312"/>
      <c r="Q13" s="1263"/>
      <c r="R13" s="797"/>
      <c r="S13" s="1263"/>
      <c r="T13" s="1263"/>
      <c r="U13" s="797"/>
      <c r="V13" s="797"/>
      <c r="W13" s="797"/>
      <c r="X13" s="88"/>
      <c r="Y13" s="88"/>
      <c r="Z13" s="88"/>
      <c r="AA13" s="88"/>
      <c r="AB13" s="88"/>
      <c r="AC13" s="88"/>
      <c r="AD13" s="88"/>
      <c r="AE13" s="88"/>
      <c r="AF13" s="13"/>
      <c r="AG13" s="13"/>
      <c r="AH13" s="13"/>
      <c r="AI13" s="13"/>
      <c r="AJ13" s="13"/>
      <c r="AK13" s="13"/>
      <c r="AL13" s="13" t="s">
        <v>1</v>
      </c>
    </row>
    <row r="14" spans="1:38" s="12" customFormat="1">
      <c r="D14" s="15" t="s">
        <v>3684</v>
      </c>
      <c r="E14" s="15" t="s">
        <v>216</v>
      </c>
      <c r="F14" s="15"/>
      <c r="G14" s="7"/>
      <c r="H14" s="20" t="s">
        <v>3699</v>
      </c>
      <c r="I14" s="15"/>
      <c r="J14" s="797"/>
      <c r="K14" s="797"/>
      <c r="L14" s="797"/>
      <c r="M14" s="797"/>
      <c r="N14" s="797"/>
      <c r="O14" s="797"/>
      <c r="P14" s="797"/>
      <c r="Q14" s="797"/>
      <c r="R14" s="797"/>
      <c r="S14" s="797"/>
      <c r="T14" s="797"/>
      <c r="U14" s="797"/>
      <c r="V14" s="797"/>
      <c r="W14" s="797"/>
      <c r="X14" s="88"/>
      <c r="Y14" s="88"/>
      <c r="Z14" s="88"/>
      <c r="AA14" s="88"/>
      <c r="AB14" s="88"/>
      <c r="AC14" s="88"/>
      <c r="AD14" s="88"/>
      <c r="AE14" s="88"/>
      <c r="AF14" s="23"/>
      <c r="AG14" s="23"/>
      <c r="AH14" s="23"/>
      <c r="AI14" s="23"/>
      <c r="AJ14" s="23"/>
      <c r="AK14" s="13"/>
      <c r="AL14" s="14" t="s">
        <v>1</v>
      </c>
    </row>
    <row r="15" spans="1:38" s="12" customFormat="1">
      <c r="D15" s="15" t="s">
        <v>3684</v>
      </c>
      <c r="E15" s="15" t="s">
        <v>216</v>
      </c>
      <c r="F15" s="15"/>
      <c r="G15" s="7"/>
      <c r="H15" s="20" t="s">
        <v>3700</v>
      </c>
      <c r="I15" s="15"/>
      <c r="J15" s="797"/>
      <c r="K15" s="797"/>
      <c r="L15" s="797"/>
      <c r="M15" s="797"/>
      <c r="N15" s="797"/>
      <c r="O15" s="797"/>
      <c r="P15" s="797"/>
      <c r="Q15" s="797"/>
      <c r="R15" s="797"/>
      <c r="S15" s="797"/>
      <c r="T15" s="797"/>
      <c r="U15" s="797"/>
      <c r="V15" s="797"/>
      <c r="W15" s="797"/>
      <c r="X15" s="88"/>
      <c r="Y15" s="88"/>
      <c r="Z15" s="88"/>
      <c r="AA15" s="88"/>
      <c r="AB15" s="88"/>
      <c r="AC15" s="88"/>
      <c r="AD15" s="88"/>
      <c r="AE15" s="88"/>
      <c r="AF15" s="23"/>
      <c r="AG15" s="23"/>
      <c r="AH15" s="23"/>
      <c r="AI15" s="23"/>
      <c r="AJ15" s="23"/>
      <c r="AK15" s="13"/>
      <c r="AL15" s="14"/>
    </row>
    <row r="17" spans="2:38" s="27" customFormat="1" ht="18">
      <c r="B17" s="28" t="s">
        <v>3701</v>
      </c>
    </row>
    <row r="18" spans="2:38" s="12" customFormat="1">
      <c r="H18" s="7"/>
      <c r="I18" s="7"/>
      <c r="J18" s="7"/>
      <c r="K18" s="7"/>
      <c r="L18" s="7"/>
      <c r="M18" s="7"/>
      <c r="N18" s="7"/>
      <c r="O18" s="7"/>
      <c r="P18" s="7"/>
      <c r="Q18" s="7"/>
      <c r="R18" s="7"/>
      <c r="S18" s="7"/>
      <c r="T18" s="7"/>
      <c r="U18" s="7"/>
      <c r="V18" s="7"/>
      <c r="W18" s="7"/>
      <c r="X18" s="7"/>
      <c r="Y18" s="7"/>
      <c r="Z18" s="7"/>
      <c r="AA18" s="7"/>
      <c r="AB18" s="7"/>
      <c r="AC18" s="7"/>
      <c r="AD18" s="7"/>
      <c r="AE18" s="7"/>
      <c r="AF18" s="22"/>
      <c r="AG18" s="22"/>
      <c r="AH18" s="22"/>
      <c r="AI18" s="22"/>
      <c r="AJ18" s="22"/>
      <c r="AK18" s="13"/>
      <c r="AL18" s="14"/>
    </row>
    <row r="19" spans="2:38">
      <c r="B19" s="12"/>
      <c r="C19" s="34" t="s">
        <v>171</v>
      </c>
      <c r="D19" s="34"/>
      <c r="E19" s="34"/>
      <c r="F19" s="34"/>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row>
    <row r="20" spans="2:38" s="12" customFormat="1">
      <c r="G20" s="7"/>
      <c r="H20" s="7"/>
      <c r="I20" s="7"/>
      <c r="J20" s="7"/>
      <c r="K20" s="7"/>
      <c r="L20" s="7"/>
      <c r="M20" s="7"/>
      <c r="N20" s="7"/>
      <c r="O20" s="7"/>
      <c r="P20" s="7"/>
      <c r="Q20" s="7"/>
      <c r="R20" s="7"/>
      <c r="S20" s="7"/>
      <c r="T20" s="7"/>
      <c r="U20" s="7"/>
      <c r="V20" s="7"/>
      <c r="W20" s="7"/>
      <c r="X20" s="7"/>
      <c r="Y20" s="7"/>
      <c r="Z20" s="7"/>
      <c r="AA20" s="7"/>
      <c r="AB20" s="7"/>
      <c r="AC20" s="7"/>
      <c r="AD20" s="7"/>
      <c r="AE20" s="7"/>
      <c r="AF20" s="22"/>
      <c r="AG20" s="22"/>
      <c r="AH20" s="22"/>
      <c r="AI20" s="22"/>
      <c r="AJ20" s="22"/>
      <c r="AK20" s="13"/>
      <c r="AL20" s="14"/>
    </row>
    <row r="21" spans="2:38">
      <c r="D21" s="20" t="s">
        <v>3684</v>
      </c>
      <c r="E21" s="20" t="s">
        <v>216</v>
      </c>
      <c r="F21" s="11" t="s">
        <v>189</v>
      </c>
      <c r="G21" s="74">
        <v>2022</v>
      </c>
      <c r="I21" s="140" t="s">
        <v>185</v>
      </c>
      <c r="J21" s="1129"/>
      <c r="K21" s="1129"/>
      <c r="L21" s="1129"/>
      <c r="M21" s="1129"/>
      <c r="N21" s="1129"/>
      <c r="O21" s="1129"/>
      <c r="P21" s="1129"/>
      <c r="Q21" s="1129"/>
      <c r="R21" s="1129"/>
      <c r="S21" s="1129"/>
      <c r="T21" s="1129"/>
      <c r="U21" s="1129"/>
      <c r="V21" s="1129"/>
      <c r="W21" s="1129"/>
      <c r="X21" s="1129"/>
      <c r="Y21" s="1129"/>
      <c r="Z21" s="1129"/>
      <c r="AA21" s="1129"/>
      <c r="AB21" s="1129"/>
      <c r="AC21" s="1129"/>
      <c r="AD21" s="1129"/>
      <c r="AE21" s="1129"/>
      <c r="AF21" s="21"/>
      <c r="AG21" s="21"/>
      <c r="AH21" s="21"/>
      <c r="AI21" s="21"/>
      <c r="AJ21" s="21"/>
      <c r="AK21" s="98"/>
      <c r="AL21" s="7" t="s">
        <v>1</v>
      </c>
    </row>
    <row r="22" spans="2:38">
      <c r="D22" s="20" t="s">
        <v>3684</v>
      </c>
      <c r="E22" s="20" t="s">
        <v>216</v>
      </c>
      <c r="F22" s="11" t="s">
        <v>189</v>
      </c>
      <c r="G22" s="74">
        <v>2023</v>
      </c>
      <c r="I22" s="140" t="s">
        <v>185</v>
      </c>
      <c r="J22" s="1129"/>
      <c r="K22" s="1129"/>
      <c r="L22" s="1129"/>
      <c r="M22" s="1129"/>
      <c r="N22" s="1129"/>
      <c r="O22" s="1129"/>
      <c r="P22" s="1129"/>
      <c r="Q22" s="1129"/>
      <c r="R22" s="1129"/>
      <c r="S22" s="1129"/>
      <c r="T22" s="1129"/>
      <c r="U22" s="1129"/>
      <c r="V22" s="1129"/>
      <c r="W22" s="1129"/>
      <c r="X22" s="1129"/>
      <c r="Y22" s="1129"/>
      <c r="Z22" s="1129"/>
      <c r="AA22" s="1129"/>
      <c r="AB22" s="1129"/>
      <c r="AC22" s="1129"/>
      <c r="AD22" s="1129"/>
      <c r="AE22" s="1129"/>
      <c r="AF22" s="21"/>
      <c r="AG22" s="21"/>
      <c r="AH22" s="21"/>
      <c r="AI22" s="21"/>
      <c r="AJ22" s="21"/>
      <c r="AK22" s="98"/>
      <c r="AL22" s="7" t="s">
        <v>1</v>
      </c>
    </row>
    <row r="23" spans="2:38">
      <c r="D23" s="15" t="s">
        <v>3684</v>
      </c>
      <c r="E23" s="20" t="s">
        <v>216</v>
      </c>
      <c r="F23" s="11" t="s">
        <v>189</v>
      </c>
      <c r="G23" s="74">
        <v>2024</v>
      </c>
      <c r="I23" s="140" t="s">
        <v>185</v>
      </c>
      <c r="J23" s="1129"/>
      <c r="K23" s="1129"/>
      <c r="L23" s="1129"/>
      <c r="M23" s="1129"/>
      <c r="N23" s="1129"/>
      <c r="O23" s="1129"/>
      <c r="P23" s="1129"/>
      <c r="Q23" s="1129"/>
      <c r="R23" s="1129"/>
      <c r="S23" s="1129"/>
      <c r="T23" s="1129"/>
      <c r="U23" s="1129"/>
      <c r="V23" s="1129"/>
      <c r="W23" s="1129"/>
      <c r="X23" s="1129"/>
      <c r="Y23" s="1129"/>
      <c r="Z23" s="1129"/>
      <c r="AA23" s="1129"/>
      <c r="AB23" s="1129"/>
      <c r="AC23" s="1129"/>
      <c r="AD23" s="1129"/>
      <c r="AE23" s="1129"/>
      <c r="AF23" s="23"/>
      <c r="AG23" s="23"/>
      <c r="AH23" s="23"/>
      <c r="AI23" s="23"/>
      <c r="AJ23" s="23"/>
      <c r="AK23" s="13"/>
      <c r="AL23" s="14" t="s">
        <v>1</v>
      </c>
    </row>
    <row r="24" spans="2:38">
      <c r="D24" s="15" t="s">
        <v>3684</v>
      </c>
      <c r="E24" s="20" t="s">
        <v>216</v>
      </c>
      <c r="F24" s="11" t="s">
        <v>189</v>
      </c>
      <c r="G24" s="74">
        <v>2025</v>
      </c>
      <c r="I24" s="140" t="s">
        <v>185</v>
      </c>
      <c r="J24" s="1129"/>
      <c r="K24" s="1129"/>
      <c r="L24" s="1129"/>
      <c r="M24" s="1129"/>
      <c r="N24" s="1129"/>
      <c r="O24" s="1129"/>
      <c r="P24" s="1129"/>
      <c r="Q24" s="1129"/>
      <c r="R24" s="1129"/>
      <c r="S24" s="1129"/>
      <c r="T24" s="1129"/>
      <c r="U24" s="1129"/>
      <c r="V24" s="1129"/>
      <c r="W24" s="1129"/>
      <c r="X24" s="1129"/>
      <c r="Y24" s="1129"/>
      <c r="Z24" s="1129"/>
      <c r="AA24" s="1129"/>
      <c r="AB24" s="1129"/>
      <c r="AC24" s="1129"/>
      <c r="AD24" s="1129"/>
      <c r="AE24" s="1129"/>
      <c r="AF24" s="23"/>
      <c r="AG24" s="23"/>
      <c r="AH24" s="23"/>
      <c r="AI24" s="23"/>
      <c r="AJ24" s="23"/>
      <c r="AK24" s="13"/>
      <c r="AL24" s="14"/>
    </row>
    <row r="25" spans="2:38">
      <c r="D25" s="15" t="s">
        <v>3684</v>
      </c>
      <c r="E25" s="15" t="s">
        <v>216</v>
      </c>
      <c r="F25" s="11" t="s">
        <v>189</v>
      </c>
      <c r="G25" s="74">
        <v>2026</v>
      </c>
      <c r="I25" s="140" t="s">
        <v>185</v>
      </c>
      <c r="J25" s="1129"/>
      <c r="K25" s="1129"/>
      <c r="L25" s="1129"/>
      <c r="M25" s="1129"/>
      <c r="N25" s="1129"/>
      <c r="O25" s="1129"/>
      <c r="P25" s="1129"/>
      <c r="Q25" s="1129"/>
      <c r="R25" s="1129"/>
      <c r="S25" s="1129"/>
      <c r="T25" s="1129"/>
      <c r="U25" s="1129"/>
      <c r="V25" s="1129"/>
      <c r="W25" s="1129"/>
      <c r="X25" s="1129"/>
      <c r="Y25" s="1129"/>
      <c r="Z25" s="1129"/>
      <c r="AA25" s="1129"/>
      <c r="AB25" s="1129"/>
      <c r="AC25" s="1129"/>
      <c r="AD25" s="1129"/>
      <c r="AE25" s="1129"/>
      <c r="AF25" s="23"/>
      <c r="AG25" s="23"/>
      <c r="AH25" s="23"/>
      <c r="AI25" s="23"/>
      <c r="AJ25" s="23"/>
      <c r="AK25" s="13"/>
      <c r="AL25" s="14"/>
    </row>
    <row r="26" spans="2:38">
      <c r="D26" s="15"/>
      <c r="E26" s="15"/>
      <c r="G26" s="15"/>
      <c r="I26" s="141"/>
      <c r="J26" s="400"/>
      <c r="K26" s="400"/>
      <c r="L26" s="400"/>
      <c r="M26" s="400"/>
      <c r="N26" s="400"/>
      <c r="O26" s="400"/>
      <c r="P26" s="400"/>
      <c r="Q26" s="400"/>
      <c r="R26" s="400"/>
      <c r="S26" s="400"/>
      <c r="T26" s="400"/>
      <c r="U26" s="400"/>
      <c r="V26" s="400"/>
      <c r="W26" s="400"/>
      <c r="X26" s="400"/>
      <c r="Y26" s="400"/>
      <c r="Z26" s="400"/>
      <c r="AA26" s="400"/>
      <c r="AB26" s="400"/>
      <c r="AC26" s="400"/>
      <c r="AD26" s="400"/>
      <c r="AE26" s="400"/>
      <c r="AF26" s="23"/>
      <c r="AG26" s="23"/>
      <c r="AH26" s="23"/>
      <c r="AI26" s="23"/>
      <c r="AJ26" s="23"/>
      <c r="AK26" s="13"/>
      <c r="AL26" s="14"/>
    </row>
    <row r="27" spans="2:38">
      <c r="B27" s="12"/>
      <c r="C27" s="34" t="s">
        <v>2552</v>
      </c>
      <c r="D27" s="34"/>
      <c r="E27" s="34"/>
      <c r="F27" s="33"/>
      <c r="G27" s="33"/>
      <c r="I27" s="142"/>
      <c r="J27" s="401"/>
      <c r="K27" s="401"/>
      <c r="L27" s="401"/>
      <c r="M27" s="401"/>
      <c r="N27" s="401"/>
      <c r="O27" s="401"/>
      <c r="P27" s="401"/>
      <c r="Q27" s="401"/>
      <c r="R27" s="401"/>
      <c r="S27" s="401"/>
      <c r="T27" s="401"/>
      <c r="U27" s="401"/>
      <c r="V27" s="401"/>
      <c r="W27" s="401"/>
      <c r="X27" s="401"/>
      <c r="Y27" s="401"/>
      <c r="Z27" s="401"/>
      <c r="AA27" s="401"/>
      <c r="AB27" s="401"/>
      <c r="AC27" s="401"/>
      <c r="AD27" s="401"/>
      <c r="AE27" s="401"/>
      <c r="AF27" s="33"/>
      <c r="AG27" s="33"/>
      <c r="AH27" s="33"/>
      <c r="AI27" s="33"/>
      <c r="AJ27" s="33"/>
      <c r="AK27" s="33"/>
      <c r="AL27" s="33"/>
    </row>
    <row r="28" spans="2:38" s="12" customFormat="1">
      <c r="F28" s="7"/>
      <c r="G28" s="7"/>
      <c r="I28" s="143"/>
      <c r="J28" s="400"/>
      <c r="K28" s="400"/>
      <c r="L28" s="400"/>
      <c r="M28" s="400"/>
      <c r="N28" s="400"/>
      <c r="O28" s="400"/>
      <c r="P28" s="400"/>
      <c r="Q28" s="400"/>
      <c r="R28" s="400"/>
      <c r="S28" s="400"/>
      <c r="T28" s="400"/>
      <c r="U28" s="400"/>
      <c r="V28" s="400"/>
      <c r="W28" s="400"/>
      <c r="X28" s="400"/>
      <c r="Y28" s="400"/>
      <c r="Z28" s="400"/>
      <c r="AA28" s="400"/>
      <c r="AB28" s="400"/>
      <c r="AC28" s="400"/>
      <c r="AD28" s="400"/>
      <c r="AE28" s="400"/>
      <c r="AF28" s="22"/>
      <c r="AG28" s="22"/>
      <c r="AH28" s="22"/>
      <c r="AI28" s="22"/>
      <c r="AJ28" s="22"/>
      <c r="AK28" s="13"/>
      <c r="AL28" s="14"/>
    </row>
    <row r="29" spans="2:38">
      <c r="D29" s="20" t="s">
        <v>3684</v>
      </c>
      <c r="E29" s="20" t="s">
        <v>216</v>
      </c>
      <c r="F29" s="11" t="s">
        <v>189</v>
      </c>
      <c r="G29" s="74">
        <v>2022</v>
      </c>
      <c r="I29" s="140" t="s">
        <v>185</v>
      </c>
      <c r="J29" s="1129"/>
      <c r="K29" s="1129"/>
      <c r="L29" s="1129"/>
      <c r="M29" s="1129"/>
      <c r="N29" s="1129"/>
      <c r="O29" s="1129"/>
      <c r="P29" s="1129"/>
      <c r="Q29" s="1129"/>
      <c r="R29" s="1129"/>
      <c r="S29" s="1129"/>
      <c r="T29" s="1129"/>
      <c r="U29" s="1129"/>
      <c r="V29" s="1129"/>
      <c r="W29" s="1129"/>
      <c r="X29" s="1129"/>
      <c r="Y29" s="1129"/>
      <c r="Z29" s="1129"/>
      <c r="AA29" s="1129"/>
      <c r="AB29" s="1129"/>
      <c r="AC29" s="1129"/>
      <c r="AD29" s="1129"/>
      <c r="AE29" s="1129"/>
      <c r="AF29" s="21"/>
      <c r="AG29" s="21"/>
      <c r="AH29" s="21"/>
      <c r="AI29" s="21"/>
      <c r="AJ29" s="21"/>
      <c r="AK29" s="98"/>
      <c r="AL29" s="7" t="s">
        <v>1</v>
      </c>
    </row>
    <row r="30" spans="2:38">
      <c r="D30" s="20" t="s">
        <v>3684</v>
      </c>
      <c r="E30" s="20" t="s">
        <v>216</v>
      </c>
      <c r="F30" s="11" t="s">
        <v>189</v>
      </c>
      <c r="G30" s="74">
        <v>2023</v>
      </c>
      <c r="I30" s="140" t="s">
        <v>185</v>
      </c>
      <c r="J30" s="1129"/>
      <c r="K30" s="1129"/>
      <c r="L30" s="1129"/>
      <c r="M30" s="1129"/>
      <c r="N30" s="1129"/>
      <c r="O30" s="1129"/>
      <c r="P30" s="1129"/>
      <c r="Q30" s="1129"/>
      <c r="R30" s="1129"/>
      <c r="S30" s="1129"/>
      <c r="T30" s="1129"/>
      <c r="U30" s="1129"/>
      <c r="V30" s="1129"/>
      <c r="W30" s="1129"/>
      <c r="X30" s="1129"/>
      <c r="Y30" s="1129"/>
      <c r="Z30" s="1129"/>
      <c r="AA30" s="1129"/>
      <c r="AB30" s="1129"/>
      <c r="AC30" s="1129"/>
      <c r="AD30" s="1129"/>
      <c r="AE30" s="1129"/>
      <c r="AF30" s="21"/>
      <c r="AG30" s="21"/>
      <c r="AH30" s="21"/>
      <c r="AI30" s="21"/>
      <c r="AJ30" s="21"/>
      <c r="AK30" s="98"/>
      <c r="AL30" s="7" t="s">
        <v>1</v>
      </c>
    </row>
    <row r="31" spans="2:38">
      <c r="D31" s="15" t="s">
        <v>3684</v>
      </c>
      <c r="E31" s="20" t="s">
        <v>216</v>
      </c>
      <c r="F31" s="11" t="s">
        <v>189</v>
      </c>
      <c r="G31" s="74">
        <v>2024</v>
      </c>
      <c r="I31" s="140" t="s">
        <v>185</v>
      </c>
      <c r="J31" s="1129"/>
      <c r="K31" s="1129"/>
      <c r="L31" s="1129"/>
      <c r="M31" s="1129"/>
      <c r="N31" s="1129"/>
      <c r="O31" s="1129"/>
      <c r="P31" s="1129"/>
      <c r="Q31" s="1129"/>
      <c r="R31" s="1129"/>
      <c r="S31" s="1129"/>
      <c r="T31" s="1129"/>
      <c r="U31" s="1129"/>
      <c r="V31" s="1129"/>
      <c r="W31" s="1129"/>
      <c r="X31" s="1129"/>
      <c r="Y31" s="1129"/>
      <c r="Z31" s="1129"/>
      <c r="AA31" s="1129"/>
      <c r="AB31" s="1129"/>
      <c r="AC31" s="1129"/>
      <c r="AD31" s="1129"/>
      <c r="AE31" s="1129"/>
      <c r="AF31" s="23"/>
      <c r="AG31" s="23"/>
      <c r="AH31" s="23"/>
      <c r="AI31" s="23"/>
      <c r="AJ31" s="23"/>
      <c r="AK31" s="13"/>
      <c r="AL31" s="14" t="s">
        <v>1</v>
      </c>
    </row>
    <row r="32" spans="2:38">
      <c r="D32" s="15" t="s">
        <v>3684</v>
      </c>
      <c r="E32" s="20" t="s">
        <v>216</v>
      </c>
      <c r="F32" s="11" t="s">
        <v>189</v>
      </c>
      <c r="G32" s="74">
        <v>2025</v>
      </c>
      <c r="I32" s="140" t="s">
        <v>185</v>
      </c>
      <c r="J32" s="1129"/>
      <c r="K32" s="1129"/>
      <c r="L32" s="1129"/>
      <c r="M32" s="1129"/>
      <c r="N32" s="1129"/>
      <c r="O32" s="1129"/>
      <c r="P32" s="1129"/>
      <c r="Q32" s="1129"/>
      <c r="R32" s="1129"/>
      <c r="S32" s="1129"/>
      <c r="T32" s="1129"/>
      <c r="U32" s="1129"/>
      <c r="V32" s="1129"/>
      <c r="W32" s="1129"/>
      <c r="X32" s="1129"/>
      <c r="Y32" s="1129"/>
      <c r="Z32" s="1129"/>
      <c r="AA32" s="1129"/>
      <c r="AB32" s="1129"/>
      <c r="AC32" s="1129"/>
      <c r="AD32" s="1129"/>
      <c r="AE32" s="1129"/>
      <c r="AF32" s="23"/>
      <c r="AG32" s="23"/>
      <c r="AH32" s="23"/>
      <c r="AI32" s="23"/>
      <c r="AJ32" s="23"/>
      <c r="AK32" s="13"/>
      <c r="AL32" s="14"/>
    </row>
    <row r="33" spans="3:38">
      <c r="D33" s="15" t="s">
        <v>3684</v>
      </c>
      <c r="E33" s="15" t="s">
        <v>216</v>
      </c>
      <c r="F33" s="11" t="s">
        <v>189</v>
      </c>
      <c r="G33" s="74">
        <v>2026</v>
      </c>
      <c r="I33" s="140" t="s">
        <v>185</v>
      </c>
      <c r="J33" s="1129"/>
      <c r="K33" s="1129"/>
      <c r="L33" s="1129"/>
      <c r="M33" s="1129"/>
      <c r="N33" s="1129"/>
      <c r="O33" s="1129"/>
      <c r="P33" s="1129"/>
      <c r="Q33" s="1129"/>
      <c r="R33" s="1129"/>
      <c r="S33" s="1129"/>
      <c r="T33" s="1129"/>
      <c r="U33" s="1129"/>
      <c r="V33" s="1129"/>
      <c r="W33" s="1129"/>
      <c r="X33" s="1129"/>
      <c r="Y33" s="1129"/>
      <c r="Z33" s="1129"/>
      <c r="AA33" s="1129"/>
      <c r="AB33" s="1129"/>
      <c r="AC33" s="1129"/>
      <c r="AD33" s="1129"/>
      <c r="AE33" s="1129"/>
      <c r="AF33" s="23"/>
      <c r="AG33" s="23"/>
      <c r="AH33" s="23"/>
      <c r="AI33" s="23"/>
      <c r="AJ33" s="23"/>
      <c r="AK33" s="13"/>
      <c r="AL33" s="14"/>
    </row>
    <row r="34" spans="3:38">
      <c r="D34" s="15"/>
      <c r="E34" s="15"/>
      <c r="G34" s="15"/>
      <c r="I34" s="141"/>
      <c r="J34" s="400"/>
      <c r="K34" s="400"/>
      <c r="L34" s="400"/>
      <c r="M34" s="400"/>
      <c r="N34" s="400"/>
      <c r="O34" s="400"/>
      <c r="P34" s="400"/>
      <c r="Q34" s="400"/>
      <c r="R34" s="400"/>
      <c r="S34" s="400"/>
      <c r="T34" s="400"/>
      <c r="U34" s="400"/>
      <c r="V34" s="400"/>
      <c r="W34" s="400"/>
      <c r="X34" s="400"/>
      <c r="Y34" s="400"/>
      <c r="Z34" s="400"/>
      <c r="AA34" s="400"/>
      <c r="AB34" s="400"/>
      <c r="AC34" s="400"/>
      <c r="AD34" s="400"/>
      <c r="AE34" s="400"/>
      <c r="AF34" s="23"/>
      <c r="AG34" s="23"/>
      <c r="AH34" s="23"/>
      <c r="AI34" s="23"/>
      <c r="AJ34" s="23"/>
      <c r="AK34" s="13"/>
      <c r="AL34" s="14"/>
    </row>
    <row r="35" spans="3:38">
      <c r="C35" s="34" t="s">
        <v>83</v>
      </c>
      <c r="D35" s="34"/>
      <c r="E35" s="34"/>
      <c r="F35" s="33"/>
      <c r="G35" s="33"/>
      <c r="I35" s="142"/>
      <c r="J35" s="401"/>
      <c r="K35" s="401"/>
      <c r="L35" s="401"/>
      <c r="M35" s="401"/>
      <c r="N35" s="401"/>
      <c r="O35" s="401"/>
      <c r="P35" s="401"/>
      <c r="Q35" s="401"/>
      <c r="R35" s="401"/>
      <c r="S35" s="401"/>
      <c r="T35" s="401"/>
      <c r="U35" s="401"/>
      <c r="V35" s="401"/>
      <c r="W35" s="401"/>
      <c r="X35" s="401"/>
      <c r="Y35" s="401"/>
      <c r="Z35" s="401"/>
      <c r="AA35" s="401"/>
      <c r="AB35" s="401"/>
      <c r="AC35" s="401"/>
      <c r="AD35" s="401"/>
      <c r="AE35" s="401"/>
      <c r="AF35" s="33"/>
      <c r="AG35" s="33"/>
      <c r="AH35" s="33"/>
      <c r="AI35" s="33"/>
      <c r="AJ35" s="33"/>
      <c r="AK35" s="33"/>
      <c r="AL35" s="33"/>
    </row>
    <row r="36" spans="3:38" s="12" customFormat="1">
      <c r="F36" s="7"/>
      <c r="G36" s="7"/>
      <c r="I36" s="143"/>
      <c r="J36" s="400"/>
      <c r="K36" s="400"/>
      <c r="L36" s="400"/>
      <c r="M36" s="400"/>
      <c r="N36" s="400"/>
      <c r="O36" s="400"/>
      <c r="P36" s="400"/>
      <c r="Q36" s="400"/>
      <c r="R36" s="400"/>
      <c r="S36" s="400"/>
      <c r="T36" s="400"/>
      <c r="U36" s="400"/>
      <c r="V36" s="400"/>
      <c r="W36" s="400"/>
      <c r="X36" s="400"/>
      <c r="Y36" s="400"/>
      <c r="Z36" s="400"/>
      <c r="AA36" s="400"/>
      <c r="AB36" s="400"/>
      <c r="AC36" s="400"/>
      <c r="AD36" s="400"/>
      <c r="AE36" s="400"/>
      <c r="AF36" s="22"/>
      <c r="AG36" s="22"/>
      <c r="AH36" s="22"/>
      <c r="AI36" s="22"/>
      <c r="AJ36" s="22"/>
      <c r="AK36" s="13"/>
      <c r="AL36" s="14"/>
    </row>
    <row r="37" spans="3:38">
      <c r="D37" s="20" t="s">
        <v>3684</v>
      </c>
      <c r="E37" s="20" t="s">
        <v>216</v>
      </c>
      <c r="F37" s="11" t="s">
        <v>201</v>
      </c>
      <c r="G37" s="74">
        <v>2022</v>
      </c>
      <c r="I37" s="140" t="s">
        <v>185</v>
      </c>
      <c r="J37" s="1129"/>
      <c r="K37" s="1129"/>
      <c r="L37" s="1129"/>
      <c r="M37" s="1129"/>
      <c r="N37" s="1129"/>
      <c r="O37" s="1129"/>
      <c r="P37" s="1129"/>
      <c r="Q37" s="1129"/>
      <c r="R37" s="1129"/>
      <c r="S37" s="1129"/>
      <c r="T37" s="1129"/>
      <c r="U37" s="1129"/>
      <c r="V37" s="1129"/>
      <c r="W37" s="1129"/>
      <c r="X37" s="1129"/>
      <c r="Y37" s="1129"/>
      <c r="Z37" s="1129"/>
      <c r="AA37" s="1129"/>
      <c r="AB37" s="1129"/>
      <c r="AC37" s="1129"/>
      <c r="AD37" s="1129"/>
      <c r="AE37" s="1129"/>
      <c r="AF37" s="21"/>
      <c r="AG37" s="21"/>
      <c r="AH37" s="21"/>
      <c r="AI37" s="21"/>
      <c r="AJ37" s="21"/>
      <c r="AK37" s="98"/>
      <c r="AL37" s="7" t="s">
        <v>1</v>
      </c>
    </row>
    <row r="38" spans="3:38">
      <c r="D38" s="20" t="s">
        <v>3684</v>
      </c>
      <c r="E38" s="20" t="s">
        <v>216</v>
      </c>
      <c r="F38" s="11" t="s">
        <v>201</v>
      </c>
      <c r="G38" s="74">
        <v>2023</v>
      </c>
      <c r="I38" s="140" t="s">
        <v>185</v>
      </c>
      <c r="J38" s="1129"/>
      <c r="K38" s="1129"/>
      <c r="L38" s="1129"/>
      <c r="M38" s="1129"/>
      <c r="N38" s="1129"/>
      <c r="O38" s="1129"/>
      <c r="P38" s="1129"/>
      <c r="Q38" s="1129"/>
      <c r="R38" s="1129"/>
      <c r="S38" s="1129"/>
      <c r="T38" s="1129"/>
      <c r="U38" s="1129"/>
      <c r="V38" s="1129"/>
      <c r="W38" s="1129"/>
      <c r="X38" s="1129"/>
      <c r="Y38" s="1129"/>
      <c r="Z38" s="1129"/>
      <c r="AA38" s="1129"/>
      <c r="AB38" s="1129"/>
      <c r="AC38" s="1129"/>
      <c r="AD38" s="1129"/>
      <c r="AE38" s="1129"/>
      <c r="AF38" s="21"/>
      <c r="AG38" s="21"/>
      <c r="AH38" s="21"/>
      <c r="AI38" s="21"/>
      <c r="AJ38" s="21"/>
      <c r="AK38" s="98"/>
      <c r="AL38" s="7" t="s">
        <v>1</v>
      </c>
    </row>
    <row r="39" spans="3:38">
      <c r="D39" s="15" t="s">
        <v>3684</v>
      </c>
      <c r="E39" s="20" t="s">
        <v>216</v>
      </c>
      <c r="F39" s="11" t="s">
        <v>201</v>
      </c>
      <c r="G39" s="74">
        <v>2024</v>
      </c>
      <c r="I39" s="140" t="s">
        <v>185</v>
      </c>
      <c r="J39" s="1129"/>
      <c r="K39" s="1129"/>
      <c r="L39" s="1129"/>
      <c r="M39" s="1129"/>
      <c r="N39" s="1129"/>
      <c r="O39" s="1129"/>
      <c r="P39" s="1129"/>
      <c r="Q39" s="1129"/>
      <c r="R39" s="1129"/>
      <c r="S39" s="1129"/>
      <c r="T39" s="1129"/>
      <c r="U39" s="1129"/>
      <c r="V39" s="1129"/>
      <c r="W39" s="1129"/>
      <c r="X39" s="1129"/>
      <c r="Y39" s="1129"/>
      <c r="Z39" s="1129"/>
      <c r="AA39" s="1129"/>
      <c r="AB39" s="1129"/>
      <c r="AC39" s="1129"/>
      <c r="AD39" s="1129"/>
      <c r="AE39" s="1129"/>
      <c r="AF39" s="23"/>
      <c r="AG39" s="23"/>
      <c r="AH39" s="23"/>
      <c r="AI39" s="23"/>
      <c r="AJ39" s="23"/>
      <c r="AK39" s="13"/>
      <c r="AL39" s="14" t="s">
        <v>1</v>
      </c>
    </row>
    <row r="40" spans="3:38">
      <c r="D40" s="15" t="s">
        <v>3684</v>
      </c>
      <c r="E40" s="20" t="s">
        <v>216</v>
      </c>
      <c r="F40" s="11" t="s">
        <v>201</v>
      </c>
      <c r="G40" s="74">
        <v>2025</v>
      </c>
      <c r="I40" s="140" t="s">
        <v>185</v>
      </c>
      <c r="J40" s="1129"/>
      <c r="K40" s="1129"/>
      <c r="L40" s="1129"/>
      <c r="M40" s="1129"/>
      <c r="N40" s="1129"/>
      <c r="O40" s="1129"/>
      <c r="P40" s="1129"/>
      <c r="Q40" s="1129"/>
      <c r="R40" s="1129"/>
      <c r="S40" s="1129"/>
      <c r="T40" s="1129"/>
      <c r="U40" s="1129"/>
      <c r="V40" s="1129"/>
      <c r="W40" s="1129"/>
      <c r="X40" s="1129"/>
      <c r="Y40" s="1129"/>
      <c r="Z40" s="1129"/>
      <c r="AA40" s="1129"/>
      <c r="AB40" s="1129"/>
      <c r="AC40" s="1129"/>
      <c r="AD40" s="1129"/>
      <c r="AE40" s="1129"/>
      <c r="AF40" s="23"/>
      <c r="AG40" s="23"/>
      <c r="AH40" s="23"/>
      <c r="AI40" s="23"/>
      <c r="AJ40" s="23"/>
      <c r="AK40" s="13"/>
      <c r="AL40" s="14"/>
    </row>
    <row r="41" spans="3:38">
      <c r="C41" s="896"/>
      <c r="D41" s="15" t="s">
        <v>3684</v>
      </c>
      <c r="E41" s="15" t="s">
        <v>216</v>
      </c>
      <c r="F41" s="11" t="s">
        <v>201</v>
      </c>
      <c r="G41" s="74">
        <v>2026</v>
      </c>
      <c r="I41" s="140" t="s">
        <v>185</v>
      </c>
      <c r="J41" s="1129"/>
      <c r="K41" s="1129"/>
      <c r="L41" s="1129"/>
      <c r="M41" s="1129"/>
      <c r="N41" s="1129"/>
      <c r="O41" s="1129"/>
      <c r="P41" s="1129"/>
      <c r="Q41" s="1129"/>
      <c r="R41" s="1129"/>
      <c r="S41" s="1129"/>
      <c r="T41" s="1129"/>
      <c r="U41" s="1129"/>
      <c r="V41" s="1129"/>
      <c r="W41" s="1129"/>
      <c r="X41" s="1129"/>
      <c r="Y41" s="1129"/>
      <c r="Z41" s="1129"/>
      <c r="AA41" s="1129"/>
      <c r="AB41" s="1129"/>
      <c r="AC41" s="1129"/>
      <c r="AD41" s="1129"/>
      <c r="AE41" s="1129"/>
      <c r="AF41" s="23"/>
      <c r="AG41" s="23"/>
      <c r="AH41" s="23"/>
      <c r="AI41" s="23"/>
      <c r="AJ41" s="23"/>
      <c r="AK41" s="13"/>
      <c r="AL41" s="14"/>
    </row>
    <row r="42" spans="3:38" ht="17.25" customHeight="1">
      <c r="D42" s="15"/>
      <c r="E42" s="15"/>
      <c r="G42" s="15"/>
      <c r="I42" s="141"/>
      <c r="J42" s="400"/>
      <c r="K42" s="400"/>
      <c r="L42" s="400"/>
      <c r="M42" s="400"/>
      <c r="N42" s="400"/>
      <c r="O42" s="400"/>
      <c r="P42" s="400"/>
      <c r="Q42" s="400"/>
      <c r="R42" s="400"/>
      <c r="S42" s="400"/>
      <c r="T42" s="400"/>
      <c r="U42" s="400"/>
      <c r="V42" s="400"/>
      <c r="W42" s="400"/>
      <c r="X42" s="400"/>
      <c r="Y42" s="400"/>
      <c r="Z42" s="400"/>
      <c r="AA42" s="400"/>
      <c r="AB42" s="400"/>
      <c r="AC42" s="400"/>
      <c r="AD42" s="400"/>
      <c r="AE42" s="400"/>
      <c r="AF42" s="23"/>
      <c r="AG42" s="23"/>
      <c r="AH42" s="23"/>
      <c r="AI42" s="23"/>
      <c r="AJ42" s="23"/>
      <c r="AK42" s="13"/>
      <c r="AL42" s="14"/>
    </row>
    <row r="43" spans="3:38" ht="13.5" customHeight="1">
      <c r="C43" s="34" t="s">
        <v>2990</v>
      </c>
      <c r="D43" s="34"/>
      <c r="E43" s="34"/>
      <c r="F43" s="33"/>
      <c r="G43" s="33"/>
      <c r="I43" s="142"/>
      <c r="J43" s="401"/>
      <c r="K43" s="401"/>
      <c r="L43" s="401"/>
      <c r="M43" s="401"/>
      <c r="N43" s="401"/>
      <c r="O43" s="401"/>
      <c r="P43" s="401"/>
      <c r="Q43" s="401"/>
      <c r="R43" s="401"/>
      <c r="S43" s="401"/>
      <c r="T43" s="401"/>
      <c r="U43" s="401"/>
      <c r="V43" s="401"/>
      <c r="W43" s="401"/>
      <c r="X43" s="401"/>
      <c r="Y43" s="401"/>
      <c r="Z43" s="401"/>
      <c r="AA43" s="401"/>
      <c r="AB43" s="401"/>
      <c r="AC43" s="401"/>
      <c r="AD43" s="401"/>
      <c r="AE43" s="401"/>
      <c r="AF43" s="33"/>
      <c r="AG43" s="33"/>
      <c r="AH43" s="33"/>
      <c r="AI43" s="33"/>
      <c r="AJ43" s="33"/>
      <c r="AK43" s="33"/>
      <c r="AL43" s="33"/>
    </row>
    <row r="44" spans="3:38" s="12" customFormat="1">
      <c r="F44" s="7"/>
      <c r="G44" s="7"/>
      <c r="I44" s="143"/>
      <c r="J44" s="400"/>
      <c r="K44" s="400"/>
      <c r="L44" s="400"/>
      <c r="M44" s="400"/>
      <c r="N44" s="400"/>
      <c r="O44" s="400"/>
      <c r="P44" s="400"/>
      <c r="Q44" s="400"/>
      <c r="R44" s="400"/>
      <c r="S44" s="400"/>
      <c r="T44" s="400"/>
      <c r="U44" s="400"/>
      <c r="V44" s="400"/>
      <c r="W44" s="400"/>
      <c r="X44" s="400"/>
      <c r="Y44" s="400"/>
      <c r="Z44" s="400"/>
      <c r="AA44" s="400"/>
      <c r="AB44" s="400"/>
      <c r="AC44" s="400"/>
      <c r="AD44" s="400"/>
      <c r="AE44" s="400"/>
      <c r="AF44" s="22"/>
      <c r="AG44" s="22"/>
      <c r="AH44" s="22"/>
      <c r="AI44" s="22"/>
      <c r="AJ44" s="22"/>
      <c r="AK44" s="13"/>
      <c r="AL44" s="14"/>
    </row>
    <row r="45" spans="3:38">
      <c r="D45" s="20" t="s">
        <v>3684</v>
      </c>
      <c r="E45" s="20" t="s">
        <v>216</v>
      </c>
      <c r="F45" s="11" t="s">
        <v>177</v>
      </c>
      <c r="G45" s="74">
        <v>2022</v>
      </c>
      <c r="I45" s="140" t="s">
        <v>185</v>
      </c>
      <c r="J45" s="1129"/>
      <c r="K45" s="1129"/>
      <c r="L45" s="1129"/>
      <c r="M45" s="1129"/>
      <c r="N45" s="1129"/>
      <c r="O45" s="1129"/>
      <c r="P45" s="1129"/>
      <c r="Q45" s="1129"/>
      <c r="R45" s="1129"/>
      <c r="S45" s="1129"/>
      <c r="T45" s="1129"/>
      <c r="U45" s="1129"/>
      <c r="V45" s="1129"/>
      <c r="W45" s="1129"/>
      <c r="X45" s="1129"/>
      <c r="Y45" s="1129"/>
      <c r="Z45" s="1129"/>
      <c r="AA45" s="1129"/>
      <c r="AB45" s="1129"/>
      <c r="AC45" s="1129"/>
      <c r="AD45" s="1129"/>
      <c r="AE45" s="1129"/>
      <c r="AF45" s="21"/>
      <c r="AG45" s="21"/>
      <c r="AH45" s="21"/>
      <c r="AI45" s="21"/>
      <c r="AJ45" s="21"/>
      <c r="AK45" s="98"/>
      <c r="AL45" s="7" t="s">
        <v>1</v>
      </c>
    </row>
    <row r="46" spans="3:38">
      <c r="D46" s="20" t="s">
        <v>3684</v>
      </c>
      <c r="E46" s="20" t="s">
        <v>216</v>
      </c>
      <c r="F46" s="11" t="s">
        <v>177</v>
      </c>
      <c r="G46" s="74">
        <v>2023</v>
      </c>
      <c r="I46" s="140" t="s">
        <v>185</v>
      </c>
      <c r="J46" s="1129"/>
      <c r="K46" s="1129"/>
      <c r="L46" s="1129"/>
      <c r="M46" s="1129"/>
      <c r="N46" s="1129"/>
      <c r="O46" s="1129"/>
      <c r="P46" s="1129"/>
      <c r="Q46" s="1129"/>
      <c r="R46" s="1129"/>
      <c r="S46" s="1129"/>
      <c r="T46" s="1129"/>
      <c r="U46" s="1129"/>
      <c r="V46" s="1129"/>
      <c r="W46" s="1129"/>
      <c r="X46" s="1129"/>
      <c r="Y46" s="1129"/>
      <c r="Z46" s="1129"/>
      <c r="AA46" s="1129"/>
      <c r="AB46" s="1129"/>
      <c r="AC46" s="1129"/>
      <c r="AD46" s="1129"/>
      <c r="AE46" s="1129"/>
      <c r="AF46" s="21"/>
      <c r="AG46" s="21"/>
      <c r="AH46" s="21"/>
      <c r="AI46" s="21"/>
      <c r="AJ46" s="21"/>
      <c r="AK46" s="98"/>
      <c r="AL46" s="7" t="s">
        <v>1</v>
      </c>
    </row>
    <row r="47" spans="3:38">
      <c r="D47" s="15" t="s">
        <v>3684</v>
      </c>
      <c r="E47" s="20" t="s">
        <v>216</v>
      </c>
      <c r="F47" s="11" t="s">
        <v>177</v>
      </c>
      <c r="G47" s="74">
        <v>2024</v>
      </c>
      <c r="I47" s="140" t="s">
        <v>185</v>
      </c>
      <c r="J47" s="1129"/>
      <c r="K47" s="1129"/>
      <c r="L47" s="1129"/>
      <c r="M47" s="1129"/>
      <c r="N47" s="1129"/>
      <c r="O47" s="1129"/>
      <c r="P47" s="1129"/>
      <c r="Q47" s="1129"/>
      <c r="R47" s="1129"/>
      <c r="S47" s="1129"/>
      <c r="T47" s="1129"/>
      <c r="U47" s="1129"/>
      <c r="V47" s="1129"/>
      <c r="W47" s="1129"/>
      <c r="X47" s="1129"/>
      <c r="Y47" s="1129"/>
      <c r="Z47" s="1129"/>
      <c r="AA47" s="1129"/>
      <c r="AB47" s="1129"/>
      <c r="AC47" s="1129"/>
      <c r="AD47" s="1129"/>
      <c r="AE47" s="1129"/>
      <c r="AF47" s="23"/>
      <c r="AG47" s="23"/>
      <c r="AH47" s="23"/>
      <c r="AI47" s="23"/>
      <c r="AJ47" s="23"/>
      <c r="AK47" s="13"/>
      <c r="AL47" s="14" t="s">
        <v>1</v>
      </c>
    </row>
    <row r="48" spans="3:38">
      <c r="D48" s="15" t="s">
        <v>3684</v>
      </c>
      <c r="E48" s="20" t="s">
        <v>216</v>
      </c>
      <c r="F48" s="11" t="s">
        <v>177</v>
      </c>
      <c r="G48" s="74">
        <v>2025</v>
      </c>
      <c r="I48" s="140" t="s">
        <v>185</v>
      </c>
      <c r="J48" s="1129"/>
      <c r="K48" s="1129"/>
      <c r="L48" s="1129"/>
      <c r="M48" s="1129"/>
      <c r="N48" s="1129"/>
      <c r="O48" s="1129"/>
      <c r="P48" s="1129"/>
      <c r="Q48" s="1129"/>
      <c r="R48" s="1129"/>
      <c r="S48" s="1129"/>
      <c r="T48" s="1129"/>
      <c r="U48" s="1129"/>
      <c r="V48" s="1129"/>
      <c r="W48" s="1129"/>
      <c r="X48" s="1129"/>
      <c r="Y48" s="1129"/>
      <c r="Z48" s="1129"/>
      <c r="AA48" s="1129"/>
      <c r="AB48" s="1129"/>
      <c r="AC48" s="1129"/>
      <c r="AD48" s="1129"/>
      <c r="AE48" s="1129"/>
      <c r="AF48" s="23"/>
      <c r="AG48" s="23"/>
      <c r="AH48" s="23"/>
      <c r="AI48" s="23"/>
      <c r="AJ48" s="23"/>
      <c r="AK48" s="13"/>
      <c r="AL48" s="14"/>
    </row>
    <row r="49" spans="3:38">
      <c r="D49" s="15" t="s">
        <v>3684</v>
      </c>
      <c r="E49" s="15" t="s">
        <v>216</v>
      </c>
      <c r="F49" s="11" t="s">
        <v>177</v>
      </c>
      <c r="G49" s="74">
        <v>2026</v>
      </c>
      <c r="I49" s="140" t="s">
        <v>185</v>
      </c>
      <c r="J49" s="1129"/>
      <c r="K49" s="1129"/>
      <c r="L49" s="1129"/>
      <c r="M49" s="1129"/>
      <c r="N49" s="1129"/>
      <c r="O49" s="1129"/>
      <c r="P49" s="1129"/>
      <c r="Q49" s="1129"/>
      <c r="R49" s="1129"/>
      <c r="S49" s="1129"/>
      <c r="T49" s="1129"/>
      <c r="U49" s="1129"/>
      <c r="V49" s="1129"/>
      <c r="W49" s="1129"/>
      <c r="X49" s="1129"/>
      <c r="Y49" s="1129"/>
      <c r="Z49" s="1129"/>
      <c r="AA49" s="1129"/>
      <c r="AB49" s="1129"/>
      <c r="AC49" s="1129"/>
      <c r="AD49" s="1129"/>
      <c r="AE49" s="1129"/>
      <c r="AF49" s="23"/>
      <c r="AG49" s="23"/>
      <c r="AH49" s="23"/>
      <c r="AI49" s="23"/>
      <c r="AJ49" s="23"/>
      <c r="AK49" s="13"/>
      <c r="AL49" s="14"/>
    </row>
    <row r="50" spans="3:38" ht="17.25" customHeight="1">
      <c r="D50" s="15"/>
      <c r="E50" s="15"/>
      <c r="G50" s="15"/>
      <c r="I50" s="141"/>
      <c r="J50" s="400"/>
      <c r="K50" s="400"/>
      <c r="L50" s="400"/>
      <c r="M50" s="400"/>
      <c r="N50" s="400"/>
      <c r="O50" s="400"/>
      <c r="P50" s="400"/>
      <c r="Q50" s="400"/>
      <c r="R50" s="400"/>
      <c r="S50" s="400"/>
      <c r="T50" s="400"/>
      <c r="U50" s="400"/>
      <c r="V50" s="400"/>
      <c r="W50" s="400"/>
      <c r="X50" s="400"/>
      <c r="Y50" s="400"/>
      <c r="Z50" s="400"/>
      <c r="AA50" s="400"/>
      <c r="AB50" s="400"/>
      <c r="AC50" s="400"/>
      <c r="AD50" s="400"/>
      <c r="AE50" s="400"/>
      <c r="AF50" s="23"/>
      <c r="AG50" s="23"/>
      <c r="AH50" s="23"/>
      <c r="AI50" s="23"/>
      <c r="AJ50" s="23"/>
      <c r="AK50" s="13"/>
      <c r="AL50" s="14"/>
    </row>
    <row r="51" spans="3:38" ht="14.25" customHeight="1">
      <c r="C51" s="34" t="s">
        <v>210</v>
      </c>
      <c r="D51" s="34"/>
      <c r="E51" s="34"/>
      <c r="F51" s="33"/>
      <c r="G51" s="33"/>
      <c r="I51" s="142"/>
      <c r="J51" s="401"/>
      <c r="K51" s="401"/>
      <c r="L51" s="401"/>
      <c r="M51" s="401"/>
      <c r="N51" s="401"/>
      <c r="O51" s="401"/>
      <c r="P51" s="401"/>
      <c r="Q51" s="401"/>
      <c r="R51" s="401"/>
      <c r="S51" s="401"/>
      <c r="T51" s="401"/>
      <c r="U51" s="401"/>
      <c r="V51" s="401"/>
      <c r="W51" s="401"/>
      <c r="X51" s="401"/>
      <c r="Y51" s="401"/>
      <c r="Z51" s="401"/>
      <c r="AA51" s="401"/>
      <c r="AB51" s="401"/>
      <c r="AC51" s="401"/>
      <c r="AD51" s="401"/>
      <c r="AE51" s="401"/>
      <c r="AF51" s="33"/>
      <c r="AG51" s="33"/>
      <c r="AH51" s="33"/>
      <c r="AI51" s="33"/>
      <c r="AJ51" s="33"/>
      <c r="AK51" s="33"/>
      <c r="AL51" s="33"/>
    </row>
    <row r="52" spans="3:38" s="12" customFormat="1">
      <c r="F52" s="7"/>
      <c r="G52" s="7"/>
      <c r="I52" s="143"/>
      <c r="J52" s="400"/>
      <c r="K52" s="400"/>
      <c r="L52" s="400"/>
      <c r="M52" s="400"/>
      <c r="N52" s="400"/>
      <c r="O52" s="400"/>
      <c r="P52" s="400"/>
      <c r="Q52" s="400"/>
      <c r="R52" s="400"/>
      <c r="S52" s="400"/>
      <c r="T52" s="400"/>
      <c r="U52" s="400"/>
      <c r="V52" s="400"/>
      <c r="W52" s="400"/>
      <c r="X52" s="400"/>
      <c r="Y52" s="400"/>
      <c r="Z52" s="400"/>
      <c r="AA52" s="400"/>
      <c r="AB52" s="400"/>
      <c r="AC52" s="400"/>
      <c r="AD52" s="400"/>
      <c r="AE52" s="400"/>
      <c r="AF52" s="22"/>
      <c r="AG52" s="22"/>
      <c r="AH52" s="22"/>
      <c r="AI52" s="22"/>
      <c r="AJ52" s="22"/>
      <c r="AK52" s="13"/>
      <c r="AL52" s="14"/>
    </row>
    <row r="53" spans="3:38">
      <c r="D53" s="20" t="s">
        <v>3684</v>
      </c>
      <c r="E53" s="20" t="s">
        <v>216</v>
      </c>
      <c r="F53" s="11" t="s">
        <v>177</v>
      </c>
      <c r="G53" s="74">
        <v>2022</v>
      </c>
      <c r="I53" s="140" t="s">
        <v>185</v>
      </c>
      <c r="J53" s="1129"/>
      <c r="K53" s="1129"/>
      <c r="L53" s="1129"/>
      <c r="M53" s="1129"/>
      <c r="N53" s="1129"/>
      <c r="O53" s="1129"/>
      <c r="P53" s="1129"/>
      <c r="Q53" s="1129"/>
      <c r="R53" s="1129"/>
      <c r="S53" s="1129"/>
      <c r="T53" s="1129"/>
      <c r="U53" s="1129"/>
      <c r="V53" s="1129"/>
      <c r="W53" s="1129"/>
      <c r="X53" s="1129"/>
      <c r="Y53" s="1129"/>
      <c r="Z53" s="1129"/>
      <c r="AA53" s="1129"/>
      <c r="AB53" s="1129"/>
      <c r="AC53" s="1129"/>
      <c r="AD53" s="1129"/>
      <c r="AE53" s="1129"/>
      <c r="AF53" s="21"/>
      <c r="AG53" s="21"/>
      <c r="AH53" s="21"/>
      <c r="AI53" s="21"/>
      <c r="AJ53" s="21"/>
      <c r="AK53" s="98"/>
      <c r="AL53" s="7" t="s">
        <v>1</v>
      </c>
    </row>
    <row r="54" spans="3:38">
      <c r="D54" s="20" t="s">
        <v>3684</v>
      </c>
      <c r="E54" s="20" t="s">
        <v>216</v>
      </c>
      <c r="F54" s="11" t="s">
        <v>177</v>
      </c>
      <c r="G54" s="74">
        <v>2023</v>
      </c>
      <c r="I54" s="140" t="s">
        <v>185</v>
      </c>
      <c r="J54" s="1129"/>
      <c r="K54" s="1129"/>
      <c r="L54" s="1129"/>
      <c r="M54" s="1129"/>
      <c r="N54" s="1129"/>
      <c r="O54" s="1129"/>
      <c r="P54" s="1129"/>
      <c r="Q54" s="1129"/>
      <c r="R54" s="1129"/>
      <c r="S54" s="1129"/>
      <c r="T54" s="1129"/>
      <c r="U54" s="1129"/>
      <c r="V54" s="1129"/>
      <c r="W54" s="1129"/>
      <c r="X54" s="1129"/>
      <c r="Y54" s="1129"/>
      <c r="Z54" s="1129"/>
      <c r="AA54" s="1129"/>
      <c r="AB54" s="1129"/>
      <c r="AC54" s="1129"/>
      <c r="AD54" s="1129"/>
      <c r="AE54" s="1129"/>
      <c r="AF54" s="21"/>
      <c r="AG54" s="21"/>
      <c r="AH54" s="21"/>
      <c r="AI54" s="21"/>
      <c r="AJ54" s="21"/>
      <c r="AK54" s="98"/>
      <c r="AL54" s="7" t="s">
        <v>1</v>
      </c>
    </row>
    <row r="55" spans="3:38">
      <c r="D55" s="15" t="s">
        <v>3684</v>
      </c>
      <c r="E55" s="20" t="s">
        <v>216</v>
      </c>
      <c r="F55" s="11" t="s">
        <v>177</v>
      </c>
      <c r="G55" s="74">
        <v>2024</v>
      </c>
      <c r="I55" s="140" t="s">
        <v>185</v>
      </c>
      <c r="J55" s="1129"/>
      <c r="K55" s="1129"/>
      <c r="L55" s="1129"/>
      <c r="M55" s="1129"/>
      <c r="N55" s="1129"/>
      <c r="O55" s="1129"/>
      <c r="P55" s="1129"/>
      <c r="Q55" s="1129"/>
      <c r="R55" s="1129"/>
      <c r="S55" s="1129"/>
      <c r="T55" s="1129"/>
      <c r="U55" s="1129"/>
      <c r="V55" s="1129"/>
      <c r="W55" s="1129"/>
      <c r="X55" s="1129"/>
      <c r="Y55" s="1129"/>
      <c r="Z55" s="1129"/>
      <c r="AA55" s="1129"/>
      <c r="AB55" s="1129"/>
      <c r="AC55" s="1129"/>
      <c r="AD55" s="1129"/>
      <c r="AE55" s="1129"/>
      <c r="AF55" s="23"/>
      <c r="AG55" s="23"/>
      <c r="AH55" s="23"/>
      <c r="AI55" s="23"/>
      <c r="AJ55" s="23"/>
      <c r="AK55" s="13"/>
      <c r="AL55" s="14" t="s">
        <v>1</v>
      </c>
    </row>
    <row r="56" spans="3:38">
      <c r="D56" s="15" t="s">
        <v>3684</v>
      </c>
      <c r="E56" s="20" t="s">
        <v>216</v>
      </c>
      <c r="F56" s="11" t="s">
        <v>177</v>
      </c>
      <c r="G56" s="74">
        <v>2025</v>
      </c>
      <c r="I56" s="140" t="s">
        <v>185</v>
      </c>
      <c r="J56" s="1129"/>
      <c r="K56" s="1129"/>
      <c r="L56" s="1129"/>
      <c r="M56" s="1129"/>
      <c r="N56" s="1129"/>
      <c r="O56" s="1129"/>
      <c r="P56" s="1129"/>
      <c r="Q56" s="1129"/>
      <c r="R56" s="1129"/>
      <c r="S56" s="1129"/>
      <c r="T56" s="1129"/>
      <c r="U56" s="1129"/>
      <c r="V56" s="1129"/>
      <c r="W56" s="1129"/>
      <c r="X56" s="1129"/>
      <c r="Y56" s="1129"/>
      <c r="Z56" s="1129"/>
      <c r="AA56" s="1129"/>
      <c r="AB56" s="1129"/>
      <c r="AC56" s="1129"/>
      <c r="AD56" s="1129"/>
      <c r="AE56" s="1129"/>
      <c r="AF56" s="23"/>
      <c r="AG56" s="23"/>
      <c r="AH56" s="23"/>
      <c r="AI56" s="23"/>
      <c r="AJ56" s="23"/>
      <c r="AK56" s="13"/>
      <c r="AL56" s="14"/>
    </row>
    <row r="57" spans="3:38">
      <c r="D57" s="15" t="s">
        <v>3684</v>
      </c>
      <c r="E57" s="15" t="s">
        <v>216</v>
      </c>
      <c r="F57" s="11" t="s">
        <v>177</v>
      </c>
      <c r="G57" s="74">
        <v>2026</v>
      </c>
      <c r="I57" s="140" t="s">
        <v>185</v>
      </c>
      <c r="J57" s="1129"/>
      <c r="K57" s="1129"/>
      <c r="L57" s="1129"/>
      <c r="M57" s="1129"/>
      <c r="N57" s="1129"/>
      <c r="O57" s="1129"/>
      <c r="P57" s="1129"/>
      <c r="Q57" s="1129"/>
      <c r="R57" s="1129"/>
      <c r="S57" s="1129"/>
      <c r="T57" s="1129"/>
      <c r="U57" s="1129"/>
      <c r="V57" s="1129"/>
      <c r="W57" s="1129"/>
      <c r="X57" s="1129"/>
      <c r="Y57" s="1129"/>
      <c r="Z57" s="1129"/>
      <c r="AA57" s="1129"/>
      <c r="AB57" s="1129"/>
      <c r="AC57" s="1129"/>
      <c r="AD57" s="1129"/>
      <c r="AE57" s="1129"/>
      <c r="AF57" s="23"/>
      <c r="AG57" s="23"/>
      <c r="AH57" s="23"/>
      <c r="AI57" s="23"/>
      <c r="AJ57" s="23"/>
      <c r="AK57" s="13"/>
      <c r="AL57" s="14"/>
    </row>
    <row r="58" spans="3:38">
      <c r="D58" s="15"/>
      <c r="E58" s="15"/>
      <c r="G58" s="15"/>
      <c r="I58" s="141"/>
      <c r="J58" s="1157"/>
      <c r="K58" s="1157"/>
      <c r="L58" s="1157"/>
      <c r="M58" s="1157"/>
      <c r="N58" s="1157"/>
      <c r="O58" s="1157"/>
      <c r="P58" s="1157"/>
      <c r="Q58" s="1157"/>
      <c r="R58" s="1157"/>
      <c r="S58" s="1157"/>
      <c r="T58" s="1157"/>
      <c r="U58" s="1157"/>
      <c r="V58" s="1157"/>
      <c r="W58" s="1157"/>
      <c r="X58" s="1157"/>
      <c r="Y58" s="1157"/>
      <c r="Z58" s="1157"/>
      <c r="AA58" s="1157"/>
      <c r="AB58" s="1157"/>
      <c r="AC58" s="1157"/>
      <c r="AD58" s="1157"/>
      <c r="AE58" s="1157"/>
      <c r="AF58" s="23"/>
      <c r="AG58" s="23"/>
      <c r="AH58" s="23"/>
      <c r="AI58" s="23"/>
      <c r="AJ58" s="23"/>
      <c r="AK58" s="13"/>
      <c r="AL58" s="14"/>
    </row>
    <row r="59" spans="3:38">
      <c r="C59" s="34" t="s">
        <v>166</v>
      </c>
      <c r="D59" s="34"/>
      <c r="E59" s="34"/>
      <c r="F59" s="33"/>
      <c r="G59" s="33"/>
      <c r="I59" s="142"/>
      <c r="J59" s="401"/>
      <c r="K59" s="401"/>
      <c r="L59" s="401"/>
      <c r="M59" s="401"/>
      <c r="N59" s="401"/>
      <c r="O59" s="401"/>
      <c r="P59" s="401"/>
      <c r="Q59" s="401"/>
      <c r="R59" s="401"/>
      <c r="S59" s="401"/>
      <c r="T59" s="401"/>
      <c r="U59" s="401"/>
      <c r="V59" s="401"/>
      <c r="W59" s="401"/>
      <c r="X59" s="401"/>
      <c r="Y59" s="401"/>
      <c r="Z59" s="401"/>
      <c r="AA59" s="401"/>
      <c r="AB59" s="401"/>
      <c r="AC59" s="401"/>
      <c r="AD59" s="401"/>
      <c r="AE59" s="401"/>
      <c r="AF59" s="33"/>
      <c r="AG59" s="33"/>
      <c r="AH59" s="33"/>
      <c r="AI59" s="33"/>
      <c r="AJ59" s="33"/>
      <c r="AK59" s="33"/>
      <c r="AL59" s="33"/>
    </row>
    <row r="60" spans="3:38" s="12" customFormat="1">
      <c r="D60" s="148"/>
      <c r="E60" s="148"/>
      <c r="F60" s="103"/>
      <c r="G60" s="103"/>
      <c r="I60" s="188"/>
      <c r="J60" s="400"/>
      <c r="K60" s="400"/>
      <c r="L60" s="400"/>
      <c r="M60" s="400"/>
      <c r="N60" s="400"/>
      <c r="O60" s="400"/>
      <c r="P60" s="400"/>
      <c r="Q60" s="400"/>
      <c r="R60" s="400"/>
      <c r="S60" s="400"/>
      <c r="T60" s="400"/>
      <c r="U60" s="400"/>
      <c r="V60" s="400"/>
      <c r="W60" s="400"/>
      <c r="X60" s="400"/>
      <c r="Y60" s="400"/>
      <c r="Z60" s="400"/>
      <c r="AA60" s="400"/>
      <c r="AB60" s="400"/>
      <c r="AC60" s="400"/>
      <c r="AD60" s="400"/>
      <c r="AE60" s="400"/>
      <c r="AF60" s="22"/>
      <c r="AG60" s="22"/>
      <c r="AH60" s="22"/>
      <c r="AI60" s="22"/>
      <c r="AJ60" s="22"/>
      <c r="AK60" s="13"/>
      <c r="AL60" s="14"/>
    </row>
    <row r="61" spans="3:38">
      <c r="D61" s="20" t="s">
        <v>3684</v>
      </c>
      <c r="E61" s="20" t="s">
        <v>216</v>
      </c>
      <c r="F61" s="11" t="s">
        <v>166</v>
      </c>
      <c r="G61" s="74">
        <v>2022</v>
      </c>
      <c r="I61" s="140" t="s">
        <v>185</v>
      </c>
      <c r="J61" s="1154">
        <f t="shared" ref="J61:AE61" si="0">J21+J29+J37+J45+J53</f>
        <v>0</v>
      </c>
      <c r="K61" s="1154">
        <f t="shared" si="0"/>
        <v>0</v>
      </c>
      <c r="L61" s="1154">
        <f t="shared" si="0"/>
        <v>0</v>
      </c>
      <c r="M61" s="1154">
        <f t="shared" si="0"/>
        <v>0</v>
      </c>
      <c r="N61" s="1154">
        <f t="shared" si="0"/>
        <v>0</v>
      </c>
      <c r="O61" s="1154">
        <f t="shared" si="0"/>
        <v>0</v>
      </c>
      <c r="P61" s="1154">
        <f t="shared" si="0"/>
        <v>0</v>
      </c>
      <c r="Q61" s="1154">
        <f t="shared" si="0"/>
        <v>0</v>
      </c>
      <c r="R61" s="1154">
        <f t="shared" si="0"/>
        <v>0</v>
      </c>
      <c r="S61" s="1154">
        <f t="shared" si="0"/>
        <v>0</v>
      </c>
      <c r="T61" s="1154">
        <f t="shared" si="0"/>
        <v>0</v>
      </c>
      <c r="U61" s="1154">
        <f t="shared" si="0"/>
        <v>0</v>
      </c>
      <c r="V61" s="1154">
        <f t="shared" si="0"/>
        <v>0</v>
      </c>
      <c r="W61" s="1154">
        <f t="shared" si="0"/>
        <v>0</v>
      </c>
      <c r="X61" s="1154">
        <f t="shared" si="0"/>
        <v>0</v>
      </c>
      <c r="Y61" s="1154">
        <f t="shared" si="0"/>
        <v>0</v>
      </c>
      <c r="Z61" s="1154">
        <f t="shared" si="0"/>
        <v>0</v>
      </c>
      <c r="AA61" s="1154">
        <f t="shared" si="0"/>
        <v>0</v>
      </c>
      <c r="AB61" s="1154">
        <f t="shared" si="0"/>
        <v>0</v>
      </c>
      <c r="AC61" s="1154">
        <f t="shared" si="0"/>
        <v>0</v>
      </c>
      <c r="AD61" s="1154">
        <f t="shared" si="0"/>
        <v>0</v>
      </c>
      <c r="AE61" s="1154">
        <f t="shared" si="0"/>
        <v>0</v>
      </c>
      <c r="AF61" s="21"/>
      <c r="AG61" s="21"/>
      <c r="AH61" s="21"/>
      <c r="AI61" s="21"/>
      <c r="AJ61" s="21"/>
      <c r="AK61" s="98"/>
      <c r="AL61" s="7" t="s">
        <v>1</v>
      </c>
    </row>
    <row r="62" spans="3:38">
      <c r="D62" s="20" t="s">
        <v>3684</v>
      </c>
      <c r="E62" s="20" t="s">
        <v>216</v>
      </c>
      <c r="F62" s="11" t="s">
        <v>166</v>
      </c>
      <c r="G62" s="74">
        <v>2023</v>
      </c>
      <c r="I62" s="140" t="s">
        <v>185</v>
      </c>
      <c r="J62" s="1154">
        <f t="shared" ref="J62:AE62" si="1">J22+J30+J38+J46+J54</f>
        <v>0</v>
      </c>
      <c r="K62" s="1154">
        <f t="shared" si="1"/>
        <v>0</v>
      </c>
      <c r="L62" s="1154">
        <f t="shared" si="1"/>
        <v>0</v>
      </c>
      <c r="M62" s="1154">
        <f t="shared" si="1"/>
        <v>0</v>
      </c>
      <c r="N62" s="1154">
        <f t="shared" si="1"/>
        <v>0</v>
      </c>
      <c r="O62" s="1154">
        <f t="shared" si="1"/>
        <v>0</v>
      </c>
      <c r="P62" s="1154">
        <f t="shared" si="1"/>
        <v>0</v>
      </c>
      <c r="Q62" s="1154">
        <f t="shared" si="1"/>
        <v>0</v>
      </c>
      <c r="R62" s="1154">
        <f t="shared" si="1"/>
        <v>0</v>
      </c>
      <c r="S62" s="1154">
        <f t="shared" si="1"/>
        <v>0</v>
      </c>
      <c r="T62" s="1154">
        <f t="shared" si="1"/>
        <v>0</v>
      </c>
      <c r="U62" s="1154">
        <f t="shared" si="1"/>
        <v>0</v>
      </c>
      <c r="V62" s="1154">
        <f t="shared" si="1"/>
        <v>0</v>
      </c>
      <c r="W62" s="1154">
        <f t="shared" si="1"/>
        <v>0</v>
      </c>
      <c r="X62" s="1154">
        <f t="shared" si="1"/>
        <v>0</v>
      </c>
      <c r="Y62" s="1154">
        <f t="shared" si="1"/>
        <v>0</v>
      </c>
      <c r="Z62" s="1154">
        <f t="shared" si="1"/>
        <v>0</v>
      </c>
      <c r="AA62" s="1154">
        <f t="shared" si="1"/>
        <v>0</v>
      </c>
      <c r="AB62" s="1154">
        <f t="shared" si="1"/>
        <v>0</v>
      </c>
      <c r="AC62" s="1154">
        <f t="shared" si="1"/>
        <v>0</v>
      </c>
      <c r="AD62" s="1154">
        <f t="shared" si="1"/>
        <v>0</v>
      </c>
      <c r="AE62" s="1154">
        <f t="shared" si="1"/>
        <v>0</v>
      </c>
      <c r="AF62" s="21"/>
      <c r="AG62" s="21"/>
      <c r="AH62" s="21"/>
      <c r="AI62" s="21"/>
      <c r="AJ62" s="21"/>
      <c r="AK62" s="98"/>
      <c r="AL62" s="7" t="s">
        <v>1</v>
      </c>
    </row>
    <row r="63" spans="3:38">
      <c r="D63" s="20" t="s">
        <v>3684</v>
      </c>
      <c r="E63" s="20" t="s">
        <v>216</v>
      </c>
      <c r="F63" s="11" t="s">
        <v>166</v>
      </c>
      <c r="G63" s="74">
        <v>2024</v>
      </c>
      <c r="I63" s="140" t="s">
        <v>185</v>
      </c>
      <c r="J63" s="1154">
        <f t="shared" ref="J63:AE63" si="2">J23+J31+J39+J47+J55</f>
        <v>0</v>
      </c>
      <c r="K63" s="1154">
        <f t="shared" si="2"/>
        <v>0</v>
      </c>
      <c r="L63" s="1154">
        <f t="shared" si="2"/>
        <v>0</v>
      </c>
      <c r="M63" s="1154">
        <f t="shared" si="2"/>
        <v>0</v>
      </c>
      <c r="N63" s="1154">
        <f t="shared" si="2"/>
        <v>0</v>
      </c>
      <c r="O63" s="1154">
        <f t="shared" si="2"/>
        <v>0</v>
      </c>
      <c r="P63" s="1154">
        <f t="shared" si="2"/>
        <v>0</v>
      </c>
      <c r="Q63" s="1154">
        <f t="shared" si="2"/>
        <v>0</v>
      </c>
      <c r="R63" s="1154">
        <f t="shared" si="2"/>
        <v>0</v>
      </c>
      <c r="S63" s="1154">
        <f t="shared" si="2"/>
        <v>0</v>
      </c>
      <c r="T63" s="1154">
        <f t="shared" si="2"/>
        <v>0</v>
      </c>
      <c r="U63" s="1154">
        <f t="shared" si="2"/>
        <v>0</v>
      </c>
      <c r="V63" s="1154">
        <f t="shared" si="2"/>
        <v>0</v>
      </c>
      <c r="W63" s="1154">
        <f t="shared" si="2"/>
        <v>0</v>
      </c>
      <c r="X63" s="1154">
        <f t="shared" si="2"/>
        <v>0</v>
      </c>
      <c r="Y63" s="1154">
        <f t="shared" si="2"/>
        <v>0</v>
      </c>
      <c r="Z63" s="1154">
        <f t="shared" si="2"/>
        <v>0</v>
      </c>
      <c r="AA63" s="1154">
        <f t="shared" si="2"/>
        <v>0</v>
      </c>
      <c r="AB63" s="1154">
        <f t="shared" si="2"/>
        <v>0</v>
      </c>
      <c r="AC63" s="1154">
        <f t="shared" si="2"/>
        <v>0</v>
      </c>
      <c r="AD63" s="1154">
        <f t="shared" si="2"/>
        <v>0</v>
      </c>
      <c r="AE63" s="1154">
        <f t="shared" si="2"/>
        <v>0</v>
      </c>
      <c r="AF63" s="21"/>
      <c r="AG63" s="21"/>
      <c r="AH63" s="21"/>
      <c r="AI63" s="21"/>
      <c r="AJ63" s="21"/>
      <c r="AK63" s="98"/>
      <c r="AL63" s="7" t="s">
        <v>1</v>
      </c>
    </row>
    <row r="64" spans="3:38">
      <c r="D64" s="20" t="s">
        <v>3684</v>
      </c>
      <c r="E64" s="20" t="s">
        <v>216</v>
      </c>
      <c r="F64" s="11" t="s">
        <v>166</v>
      </c>
      <c r="G64" s="74">
        <v>2025</v>
      </c>
      <c r="I64" s="140" t="s">
        <v>185</v>
      </c>
      <c r="J64" s="1154">
        <f t="shared" ref="J64:AE64" si="3">J24+J32+J40+J48+J56</f>
        <v>0</v>
      </c>
      <c r="K64" s="1154">
        <f t="shared" si="3"/>
        <v>0</v>
      </c>
      <c r="L64" s="1154">
        <f t="shared" si="3"/>
        <v>0</v>
      </c>
      <c r="M64" s="1154">
        <f t="shared" si="3"/>
        <v>0</v>
      </c>
      <c r="N64" s="1154">
        <f t="shared" si="3"/>
        <v>0</v>
      </c>
      <c r="O64" s="1154">
        <f t="shared" si="3"/>
        <v>0</v>
      </c>
      <c r="P64" s="1154">
        <f t="shared" si="3"/>
        <v>0</v>
      </c>
      <c r="Q64" s="1154">
        <f t="shared" si="3"/>
        <v>0</v>
      </c>
      <c r="R64" s="1154">
        <f t="shared" si="3"/>
        <v>0</v>
      </c>
      <c r="S64" s="1154">
        <f t="shared" si="3"/>
        <v>0</v>
      </c>
      <c r="T64" s="1154">
        <f t="shared" si="3"/>
        <v>0</v>
      </c>
      <c r="U64" s="1154">
        <f t="shared" si="3"/>
        <v>0</v>
      </c>
      <c r="V64" s="1154">
        <f t="shared" si="3"/>
        <v>0</v>
      </c>
      <c r="W64" s="1154">
        <f t="shared" si="3"/>
        <v>0</v>
      </c>
      <c r="X64" s="1154">
        <f t="shared" si="3"/>
        <v>0</v>
      </c>
      <c r="Y64" s="1154">
        <f t="shared" si="3"/>
        <v>0</v>
      </c>
      <c r="Z64" s="1154">
        <f t="shared" si="3"/>
        <v>0</v>
      </c>
      <c r="AA64" s="1154">
        <f t="shared" si="3"/>
        <v>0</v>
      </c>
      <c r="AB64" s="1154">
        <f t="shared" si="3"/>
        <v>0</v>
      </c>
      <c r="AC64" s="1154">
        <f t="shared" si="3"/>
        <v>0</v>
      </c>
      <c r="AD64" s="1154">
        <f t="shared" si="3"/>
        <v>0</v>
      </c>
      <c r="AE64" s="1154">
        <f t="shared" si="3"/>
        <v>0</v>
      </c>
      <c r="AF64" s="21"/>
      <c r="AG64" s="21"/>
      <c r="AH64" s="21"/>
      <c r="AI64" s="21"/>
      <c r="AJ64" s="21"/>
      <c r="AK64" s="98"/>
      <c r="AL64" s="7"/>
    </row>
    <row r="65" spans="2:38">
      <c r="D65" s="20" t="s">
        <v>3684</v>
      </c>
      <c r="E65" s="20" t="s">
        <v>216</v>
      </c>
      <c r="F65" s="11" t="s">
        <v>166</v>
      </c>
      <c r="G65" s="74">
        <v>2026</v>
      </c>
      <c r="I65" s="140" t="s">
        <v>185</v>
      </c>
      <c r="J65" s="1154">
        <f t="shared" ref="J65:AE65" si="4">J25+J33+J41+J49+J57</f>
        <v>0</v>
      </c>
      <c r="K65" s="1154">
        <f t="shared" si="4"/>
        <v>0</v>
      </c>
      <c r="L65" s="1154">
        <f t="shared" si="4"/>
        <v>0</v>
      </c>
      <c r="M65" s="1154">
        <f t="shared" si="4"/>
        <v>0</v>
      </c>
      <c r="N65" s="1154">
        <f t="shared" si="4"/>
        <v>0</v>
      </c>
      <c r="O65" s="1154">
        <f t="shared" si="4"/>
        <v>0</v>
      </c>
      <c r="P65" s="1154">
        <f t="shared" si="4"/>
        <v>0</v>
      </c>
      <c r="Q65" s="1154">
        <f t="shared" si="4"/>
        <v>0</v>
      </c>
      <c r="R65" s="1154">
        <f t="shared" si="4"/>
        <v>0</v>
      </c>
      <c r="S65" s="1154">
        <f t="shared" si="4"/>
        <v>0</v>
      </c>
      <c r="T65" s="1154">
        <f t="shared" si="4"/>
        <v>0</v>
      </c>
      <c r="U65" s="1154">
        <f t="shared" si="4"/>
        <v>0</v>
      </c>
      <c r="V65" s="1154">
        <f t="shared" si="4"/>
        <v>0</v>
      </c>
      <c r="W65" s="1154">
        <f t="shared" si="4"/>
        <v>0</v>
      </c>
      <c r="X65" s="1154">
        <f t="shared" si="4"/>
        <v>0</v>
      </c>
      <c r="Y65" s="1154">
        <f t="shared" si="4"/>
        <v>0</v>
      </c>
      <c r="Z65" s="1154">
        <f t="shared" si="4"/>
        <v>0</v>
      </c>
      <c r="AA65" s="1154">
        <f t="shared" si="4"/>
        <v>0</v>
      </c>
      <c r="AB65" s="1154">
        <f t="shared" si="4"/>
        <v>0</v>
      </c>
      <c r="AC65" s="1154">
        <f t="shared" si="4"/>
        <v>0</v>
      </c>
      <c r="AD65" s="1154">
        <f t="shared" si="4"/>
        <v>0</v>
      </c>
      <c r="AE65" s="1154">
        <f t="shared" si="4"/>
        <v>0</v>
      </c>
      <c r="AF65" s="21"/>
      <c r="AG65" s="21"/>
      <c r="AH65" s="21"/>
      <c r="AI65" s="21"/>
      <c r="AJ65" s="21"/>
      <c r="AK65" s="98"/>
      <c r="AL65" s="7"/>
    </row>
    <row r="66" spans="2:38">
      <c r="D66" s="20" t="s">
        <v>3684</v>
      </c>
      <c r="E66" s="20" t="s">
        <v>216</v>
      </c>
      <c r="F66" s="11" t="s">
        <v>166</v>
      </c>
      <c r="G66" s="1069" t="s">
        <v>1369</v>
      </c>
      <c r="H66" s="189"/>
      <c r="I66" s="140" t="s">
        <v>185</v>
      </c>
      <c r="J66" s="1154">
        <f t="shared" ref="J66:AE66" si="5">SUM(J61:J65)</f>
        <v>0</v>
      </c>
      <c r="K66" s="1154">
        <f t="shared" si="5"/>
        <v>0</v>
      </c>
      <c r="L66" s="1154">
        <f t="shared" si="5"/>
        <v>0</v>
      </c>
      <c r="M66" s="1154">
        <f t="shared" si="5"/>
        <v>0</v>
      </c>
      <c r="N66" s="1154">
        <f t="shared" si="5"/>
        <v>0</v>
      </c>
      <c r="O66" s="1154">
        <f t="shared" si="5"/>
        <v>0</v>
      </c>
      <c r="P66" s="1154">
        <f t="shared" si="5"/>
        <v>0</v>
      </c>
      <c r="Q66" s="1154">
        <f t="shared" si="5"/>
        <v>0</v>
      </c>
      <c r="R66" s="1154">
        <f t="shared" si="5"/>
        <v>0</v>
      </c>
      <c r="S66" s="1154">
        <f t="shared" si="5"/>
        <v>0</v>
      </c>
      <c r="T66" s="1154">
        <f t="shared" si="5"/>
        <v>0</v>
      </c>
      <c r="U66" s="1154">
        <f t="shared" si="5"/>
        <v>0</v>
      </c>
      <c r="V66" s="1154">
        <f t="shared" si="5"/>
        <v>0</v>
      </c>
      <c r="W66" s="1154">
        <f t="shared" si="5"/>
        <v>0</v>
      </c>
      <c r="X66" s="1154">
        <f t="shared" si="5"/>
        <v>0</v>
      </c>
      <c r="Y66" s="1154">
        <f t="shared" si="5"/>
        <v>0</v>
      </c>
      <c r="Z66" s="1154">
        <f t="shared" si="5"/>
        <v>0</v>
      </c>
      <c r="AA66" s="1154">
        <f t="shared" si="5"/>
        <v>0</v>
      </c>
      <c r="AB66" s="1154">
        <f t="shared" si="5"/>
        <v>0</v>
      </c>
      <c r="AC66" s="1154">
        <f t="shared" si="5"/>
        <v>0</v>
      </c>
      <c r="AD66" s="1154">
        <f t="shared" si="5"/>
        <v>0</v>
      </c>
      <c r="AE66" s="1154">
        <f t="shared" si="5"/>
        <v>0</v>
      </c>
      <c r="AF66" s="23"/>
      <c r="AG66" s="23"/>
      <c r="AH66" s="23"/>
      <c r="AI66" s="23"/>
      <c r="AJ66" s="23"/>
      <c r="AK66" s="13"/>
      <c r="AL66" s="14"/>
    </row>
    <row r="67" spans="2:38">
      <c r="D67" s="20"/>
      <c r="E67" s="20"/>
      <c r="G67" s="1069"/>
      <c r="H67" s="189"/>
      <c r="I67" s="140"/>
      <c r="J67" s="1070"/>
      <c r="K67" s="1070"/>
      <c r="L67" s="1070"/>
      <c r="M67" s="1070"/>
      <c r="N67" s="1070"/>
      <c r="O67" s="1070"/>
      <c r="P67" s="1070"/>
      <c r="Q67" s="1070"/>
      <c r="R67" s="1070"/>
      <c r="S67" s="1070"/>
      <c r="T67" s="1070"/>
      <c r="U67" s="1070"/>
      <c r="V67" s="1070"/>
      <c r="W67" s="1070"/>
      <c r="X67" s="1070"/>
      <c r="Y67" s="1070"/>
      <c r="Z67" s="1070"/>
      <c r="AA67" s="1070"/>
      <c r="AB67" s="1070"/>
      <c r="AC67" s="1070"/>
      <c r="AD67" s="1070"/>
      <c r="AE67" s="1070"/>
      <c r="AF67" s="23"/>
      <c r="AG67" s="23"/>
      <c r="AH67" s="23"/>
      <c r="AI67" s="23"/>
      <c r="AJ67" s="23"/>
      <c r="AK67" s="13"/>
      <c r="AL67" s="14"/>
    </row>
    <row r="68" spans="2:38" s="27" customFormat="1" ht="18">
      <c r="B68" s="28" t="s">
        <v>3702</v>
      </c>
    </row>
    <row r="69" spans="2:38" s="12" customFormat="1">
      <c r="D69" s="12" t="s">
        <v>3703</v>
      </c>
      <c r="G69" s="7"/>
      <c r="H69" s="7"/>
      <c r="I69" s="7"/>
      <c r="J69" s="18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13"/>
      <c r="AL69" s="14"/>
    </row>
    <row r="70" spans="2:38">
      <c r="D70" s="20" t="s">
        <v>3684</v>
      </c>
      <c r="E70" s="20" t="s">
        <v>216</v>
      </c>
      <c r="H70" s="11" t="s">
        <v>3704</v>
      </c>
      <c r="J70" s="1516" t="s">
        <v>3702</v>
      </c>
      <c r="K70" s="1517"/>
      <c r="L70" s="1517"/>
      <c r="M70" s="1517"/>
      <c r="N70" s="1517"/>
      <c r="O70" s="1517"/>
      <c r="P70" s="1517"/>
      <c r="Q70" s="1517"/>
      <c r="R70" s="1517"/>
      <c r="S70" s="1517"/>
      <c r="T70" s="1517"/>
      <c r="U70" s="1517"/>
      <c r="V70" s="1517"/>
      <c r="W70" s="1517"/>
      <c r="X70" s="1517"/>
      <c r="Y70" s="1517"/>
      <c r="Z70" s="1517"/>
      <c r="AA70" s="1517"/>
      <c r="AB70" s="1517"/>
      <c r="AC70" s="1517"/>
      <c r="AD70" s="1517"/>
      <c r="AE70" s="1517"/>
      <c r="AK70" s="98"/>
      <c r="AL70" s="7" t="s">
        <v>1</v>
      </c>
    </row>
    <row r="71" spans="2:38">
      <c r="D71" s="20" t="s">
        <v>3684</v>
      </c>
      <c r="E71" s="20" t="s">
        <v>216</v>
      </c>
      <c r="H71" s="11" t="s">
        <v>3705</v>
      </c>
      <c r="J71" s="1516"/>
      <c r="K71" s="1517"/>
      <c r="L71" s="1517"/>
      <c r="M71" s="1517"/>
      <c r="N71" s="1517"/>
      <c r="O71" s="1517"/>
      <c r="P71" s="1517"/>
      <c r="Q71" s="1517"/>
      <c r="R71" s="1517"/>
      <c r="S71" s="1517"/>
      <c r="T71" s="1517"/>
      <c r="U71" s="1517"/>
      <c r="V71" s="1517"/>
      <c r="W71" s="1517"/>
      <c r="X71" s="1517"/>
      <c r="Y71" s="1517"/>
      <c r="Z71" s="1517"/>
      <c r="AA71" s="1517"/>
      <c r="AB71" s="1517"/>
      <c r="AC71" s="1517"/>
      <c r="AD71" s="1517"/>
      <c r="AE71" s="1517"/>
      <c r="AK71" s="98"/>
      <c r="AL71" s="7" t="s">
        <v>1</v>
      </c>
    </row>
    <row r="72" spans="2:38">
      <c r="D72" s="15" t="s">
        <v>3684</v>
      </c>
      <c r="E72" s="20" t="s">
        <v>216</v>
      </c>
      <c r="H72" s="11" t="s">
        <v>3706</v>
      </c>
      <c r="J72" s="1516"/>
      <c r="K72" s="1517"/>
      <c r="L72" s="1517"/>
      <c r="M72" s="1517"/>
      <c r="N72" s="1517"/>
      <c r="O72" s="1517"/>
      <c r="P72" s="1517"/>
      <c r="Q72" s="1517"/>
      <c r="R72" s="1517"/>
      <c r="S72" s="1517"/>
      <c r="T72" s="1517"/>
      <c r="U72" s="1517"/>
      <c r="V72" s="1517"/>
      <c r="W72" s="1517"/>
      <c r="X72" s="1517"/>
      <c r="Y72" s="1517"/>
      <c r="Z72" s="1517"/>
      <c r="AA72" s="1517"/>
      <c r="AB72" s="1517"/>
      <c r="AC72" s="1517"/>
      <c r="AD72" s="1517"/>
      <c r="AE72" s="1517"/>
      <c r="AK72" s="98"/>
      <c r="AL72" s="7" t="s">
        <v>1</v>
      </c>
    </row>
    <row r="73" spans="2:38">
      <c r="D73" s="15" t="s">
        <v>3684</v>
      </c>
      <c r="E73" s="20" t="s">
        <v>216</v>
      </c>
      <c r="H73" s="11" t="s">
        <v>3707</v>
      </c>
      <c r="J73" s="1516"/>
      <c r="K73" s="1517"/>
      <c r="L73" s="1517"/>
      <c r="M73" s="1517"/>
      <c r="N73" s="1517"/>
      <c r="O73" s="1517"/>
      <c r="P73" s="1517"/>
      <c r="Q73" s="1517"/>
      <c r="R73" s="1517"/>
      <c r="S73" s="1517"/>
      <c r="T73" s="1517"/>
      <c r="U73" s="1517"/>
      <c r="V73" s="1517"/>
      <c r="W73" s="1517"/>
      <c r="X73" s="1517"/>
      <c r="Y73" s="1517"/>
      <c r="Z73" s="1517"/>
      <c r="AA73" s="1517"/>
      <c r="AB73" s="1517"/>
      <c r="AC73" s="1517"/>
      <c r="AD73" s="1517"/>
      <c r="AE73" s="1517"/>
      <c r="AK73" s="98"/>
      <c r="AL73" s="7" t="s">
        <v>1</v>
      </c>
    </row>
    <row r="74" spans="2:38">
      <c r="D74" s="15" t="s">
        <v>3684</v>
      </c>
      <c r="E74" s="20" t="s">
        <v>216</v>
      </c>
      <c r="H74" s="11" t="s">
        <v>3708</v>
      </c>
      <c r="J74" s="1516"/>
      <c r="K74" s="1517"/>
      <c r="L74" s="1517"/>
      <c r="M74" s="1517"/>
      <c r="N74" s="1517"/>
      <c r="O74" s="1517"/>
      <c r="P74" s="1517"/>
      <c r="Q74" s="1517"/>
      <c r="R74" s="1517"/>
      <c r="S74" s="1517"/>
      <c r="T74" s="1517"/>
      <c r="U74" s="1517"/>
      <c r="V74" s="1517"/>
      <c r="W74" s="1517"/>
      <c r="X74" s="1517"/>
      <c r="Y74" s="1517"/>
      <c r="Z74" s="1517"/>
      <c r="AA74" s="1517"/>
      <c r="AB74" s="1517"/>
      <c r="AC74" s="1517"/>
      <c r="AD74" s="1517"/>
      <c r="AE74" s="1517"/>
      <c r="AK74" s="13"/>
      <c r="AL74" s="13" t="s">
        <v>1</v>
      </c>
    </row>
    <row r="75" spans="2:38">
      <c r="D75" s="1461" t="s">
        <v>3684</v>
      </c>
      <c r="E75" s="15" t="s">
        <v>216</v>
      </c>
      <c r="H75" s="11" t="s">
        <v>3709</v>
      </c>
      <c r="J75" s="15"/>
      <c r="K75" s="15"/>
      <c r="L75" s="15"/>
      <c r="M75" s="15"/>
      <c r="N75" s="15"/>
      <c r="O75" s="15"/>
      <c r="P75" s="15"/>
      <c r="Q75" s="15"/>
      <c r="R75" s="15"/>
      <c r="S75" s="15"/>
      <c r="T75" s="15"/>
      <c r="U75" s="15"/>
      <c r="V75" s="15"/>
      <c r="W75" s="15"/>
      <c r="X75" s="15"/>
      <c r="Y75" s="15"/>
      <c r="Z75" s="15"/>
      <c r="AA75" s="15"/>
      <c r="AB75" s="15"/>
      <c r="AC75" s="15"/>
      <c r="AD75" s="15"/>
      <c r="AE75" s="15"/>
      <c r="AK75" s="13"/>
      <c r="AL75" s="13" t="s">
        <v>1</v>
      </c>
    </row>
    <row r="76" spans="2:38">
      <c r="D76" s="1461" t="s">
        <v>3684</v>
      </c>
      <c r="E76" s="1162"/>
      <c r="F76" s="1163"/>
      <c r="G76" s="1163"/>
      <c r="H76" s="1163"/>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3"/>
      <c r="AL76" s="14"/>
    </row>
    <row r="77" spans="2:38">
      <c r="D77" s="1461" t="s">
        <v>3684</v>
      </c>
      <c r="E77" s="1162"/>
      <c r="F77" s="1163"/>
      <c r="G77" s="1163"/>
      <c r="H77" s="116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3"/>
      <c r="AL77" s="14"/>
    </row>
    <row r="78" spans="2:38">
      <c r="D78" s="1461" t="s">
        <v>3684</v>
      </c>
      <c r="E78" s="1162"/>
      <c r="F78" s="1163"/>
      <c r="G78" s="1163"/>
      <c r="H78" s="1163"/>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3"/>
      <c r="AL78" s="14"/>
    </row>
    <row r="79" spans="2:38">
      <c r="D79" s="1461" t="s">
        <v>3684</v>
      </c>
      <c r="E79" s="1162"/>
      <c r="F79" s="1162"/>
      <c r="G79" s="1164"/>
      <c r="H79" s="1162"/>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3"/>
      <c r="AL79" s="14"/>
    </row>
    <row r="84" spans="2:2" s="27" customFormat="1" ht="18">
      <c r="B84" s="28" t="s">
        <v>1553</v>
      </c>
    </row>
  </sheetData>
  <mergeCells count="1">
    <mergeCell ref="J70:AE74"/>
  </mergeCells>
  <phoneticPr fontId="53" type="noConversion"/>
  <dataValidations disablePrompts="1" count="1">
    <dataValidation type="list" allowBlank="1" showInputMessage="1" showErrorMessage="1" sqref="X15:AE15 J15:N15 Q15:S15" xr:uid="{CEF8785C-CCE4-482F-A364-1B8347912461}">
      <formula1>"Y,N"</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2432C-E904-417D-8FBD-261AC06E2E3D}">
  <sheetPr>
    <tabColor theme="6"/>
    <pageSetUpPr autoPageBreaks="0"/>
  </sheetPr>
  <dimension ref="A1:CQ97"/>
  <sheetViews>
    <sheetView zoomScale="40" zoomScaleNormal="40" workbookViewId="0">
      <pane ySplit="5" topLeftCell="A45" activePane="bottomLeft" state="frozen"/>
      <selection activeCell="G59" sqref="G59"/>
      <selection pane="bottomLeft" activeCell="A97" sqref="A97"/>
    </sheetView>
  </sheetViews>
  <sheetFormatPr defaultColWidth="0" defaultRowHeight="14"/>
  <cols>
    <col min="1" max="1" width="61" style="11" bestFit="1" customWidth="1"/>
    <col min="2" max="2" width="25.54296875" style="11" customWidth="1"/>
    <col min="3" max="3" width="27.54296875" style="11" bestFit="1" customWidth="1"/>
    <col min="4" max="4" width="14.453125" style="11" bestFit="1" customWidth="1"/>
    <col min="5" max="5" width="23.54296875" style="11" bestFit="1" customWidth="1"/>
    <col min="6" max="6" width="21.453125" style="11" bestFit="1" customWidth="1"/>
    <col min="7" max="7" width="17.453125" style="11" bestFit="1" customWidth="1"/>
    <col min="8" max="8" width="28.54296875" style="1329" bestFit="1" customWidth="1"/>
    <col min="9" max="9" width="26.453125" style="11" bestFit="1" customWidth="1"/>
    <col min="10" max="10" width="36.453125" style="11" bestFit="1" customWidth="1"/>
    <col min="11" max="11" width="17.453125" style="11" bestFit="1" customWidth="1"/>
    <col min="12" max="18" width="1" style="11" customWidth="1"/>
    <col min="19" max="36" width="19.453125" style="11" hidden="1" customWidth="1"/>
    <col min="37" max="43" width="14.453125" style="11" hidden="1" customWidth="1"/>
    <col min="44" max="58" width="19.453125" style="11" hidden="1" customWidth="1"/>
    <col min="59" max="59" width="14.453125" style="11" hidden="1" customWidth="1"/>
    <col min="60" max="76" width="19.453125" style="11" hidden="1" customWidth="1"/>
    <col min="77" max="77" width="14.453125" style="11" hidden="1" customWidth="1"/>
    <col min="78" max="95" width="19.453125" style="11" hidden="1" customWidth="1"/>
    <col min="96" max="16384" width="14.453125" style="11" hidden="1"/>
  </cols>
  <sheetData>
    <row r="1" spans="1:11" s="2" customFormat="1" ht="25">
      <c r="A1" s="123" t="s">
        <v>1365</v>
      </c>
      <c r="E1" s="125" t="s">
        <v>1</v>
      </c>
      <c r="F1" s="125"/>
      <c r="G1" s="125"/>
      <c r="H1" s="1327"/>
      <c r="I1" s="125"/>
      <c r="J1" s="125"/>
      <c r="K1" s="125"/>
    </row>
    <row r="2" spans="1:11" s="2" customFormat="1" ht="25">
      <c r="A2" s="125" t="str">
        <f>Cover!$E$13</f>
        <v>Master</v>
      </c>
      <c r="H2" s="1328"/>
    </row>
    <row r="3" spans="1:11" s="2" customFormat="1" ht="25">
      <c r="A3" s="125">
        <f>Cover!$E$15</f>
        <v>2025</v>
      </c>
      <c r="H3" s="1328"/>
    </row>
    <row r="4" spans="1:11" s="5" customFormat="1" ht="25.5" thickBot="1">
      <c r="A4" s="126" t="s">
        <v>3710</v>
      </c>
      <c r="B4" s="1518" t="s">
        <v>3702</v>
      </c>
      <c r="C4" s="1519"/>
      <c r="D4" s="1519"/>
      <c r="E4" s="1519"/>
      <c r="F4" s="1519"/>
      <c r="G4" s="1519"/>
      <c r="H4" s="1519"/>
      <c r="I4" s="1519"/>
      <c r="J4" s="1519"/>
      <c r="K4" s="1519"/>
    </row>
    <row r="5" spans="1:11" s="1173" customFormat="1" ht="144.65" customHeight="1">
      <c r="A5" s="1171" t="s">
        <v>3711</v>
      </c>
      <c r="B5" s="1172" t="s">
        <v>3019</v>
      </c>
      <c r="C5" s="1172" t="s">
        <v>3712</v>
      </c>
      <c r="D5" s="1171" t="s">
        <v>3713</v>
      </c>
      <c r="E5" s="1171" t="s">
        <v>3714</v>
      </c>
      <c r="F5" s="1171" t="s">
        <v>3715</v>
      </c>
      <c r="G5" s="1171" t="s">
        <v>3716</v>
      </c>
      <c r="H5" s="1171" t="s">
        <v>3717</v>
      </c>
      <c r="I5" s="1171" t="s">
        <v>3718</v>
      </c>
      <c r="J5" s="1171" t="s">
        <v>3719</v>
      </c>
      <c r="K5" s="1171" t="s">
        <v>3720</v>
      </c>
    </row>
    <row r="97" spans="1:1">
      <c r="A97" s="1462" t="s">
        <v>3721</v>
      </c>
    </row>
  </sheetData>
  <mergeCells count="1">
    <mergeCell ref="B4:K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8D995-63A4-43DB-A964-97BFD0B604E7}">
  <sheetPr codeName="Sheet90">
    <tabColor theme="6"/>
    <pageSetUpPr autoPageBreaks="0"/>
  </sheetPr>
  <dimension ref="A1:AV174"/>
  <sheetViews>
    <sheetView zoomScale="40" zoomScaleNormal="40" workbookViewId="0">
      <pane ySplit="4" topLeftCell="A5" activePane="bottomLeft" state="frozen"/>
      <selection activeCell="G59" sqref="G59"/>
      <selection pane="bottomLeft" activeCell="I35" sqref="I35:M35"/>
    </sheetView>
  </sheetViews>
  <sheetFormatPr defaultColWidth="0" defaultRowHeight="14"/>
  <cols>
    <col min="1" max="1" width="14.453125" style="11" customWidth="1"/>
    <col min="2" max="3" width="1.54296875" style="11" customWidth="1"/>
    <col min="4" max="4" width="28.453125" style="11" bestFit="1" customWidth="1"/>
    <col min="5" max="5" width="20.54296875" style="11" bestFit="1" customWidth="1"/>
    <col min="6" max="6" width="44.54296875" style="11" customWidth="1"/>
    <col min="7" max="7" width="59.453125" style="11" customWidth="1"/>
    <col min="8" max="8" width="7.453125" style="11" bestFit="1" customWidth="1"/>
    <col min="9" max="13" width="15.54296875" style="11" bestFit="1" customWidth="1"/>
    <col min="14" max="14" width="8.54296875" style="138" customWidth="1"/>
    <col min="15" max="15" width="23.453125" style="11" customWidth="1"/>
    <col min="16" max="18" width="1.453125" style="11" customWidth="1"/>
    <col min="19" max="39" width="13.54296875" style="11" hidden="1" customWidth="1"/>
    <col min="40" max="48" width="0" style="11" hidden="1" customWidth="1"/>
    <col min="49" max="16384" width="13.54296875" style="11" hidden="1"/>
  </cols>
  <sheetData>
    <row r="1" spans="1:13" s="2" customFormat="1" ht="25">
      <c r="A1" s="62" t="s">
        <v>1365</v>
      </c>
      <c r="B1" s="3"/>
      <c r="F1" s="4"/>
      <c r="G1" s="4"/>
      <c r="K1" s="3"/>
    </row>
    <row r="2" spans="1:13" s="2" customFormat="1" ht="25">
      <c r="A2" s="4" t="str">
        <f>Cover!$E$13</f>
        <v>Master</v>
      </c>
      <c r="B2" s="3"/>
    </row>
    <row r="3" spans="1:13" s="2" customFormat="1" ht="25">
      <c r="A3" s="4">
        <f>Cover!$E$15</f>
        <v>2025</v>
      </c>
      <c r="B3" s="4"/>
      <c r="C3" s="4"/>
    </row>
    <row r="4" spans="1:13" s="5" customFormat="1" ht="25.5" thickBot="1">
      <c r="A4" s="1302" t="s">
        <v>126</v>
      </c>
      <c r="B4" s="6"/>
    </row>
    <row r="5" spans="1:13" ht="18">
      <c r="A5" s="456"/>
      <c r="B5" s="457"/>
      <c r="C5" s="457"/>
      <c r="D5" s="9"/>
      <c r="E5" s="9"/>
      <c r="F5" s="458"/>
      <c r="G5" s="458"/>
      <c r="H5" s="456"/>
      <c r="I5" s="459" t="s">
        <v>1743</v>
      </c>
      <c r="J5" s="460"/>
      <c r="K5" s="460"/>
      <c r="L5" s="460"/>
      <c r="M5" s="461"/>
    </row>
    <row r="6" spans="1:13" s="61" customFormat="1" ht="15.5">
      <c r="A6" s="462"/>
      <c r="B6" s="463"/>
      <c r="C6" s="463"/>
      <c r="D6" s="36" t="s">
        <v>1624</v>
      </c>
      <c r="E6" s="36" t="s">
        <v>1625</v>
      </c>
      <c r="F6" s="36" t="s">
        <v>238</v>
      </c>
      <c r="G6" s="36" t="s">
        <v>2726</v>
      </c>
      <c r="H6" s="36" t="s">
        <v>175</v>
      </c>
      <c r="I6" s="464">
        <v>2022</v>
      </c>
      <c r="J6" s="465">
        <v>2023</v>
      </c>
      <c r="K6" s="465">
        <v>2024</v>
      </c>
      <c r="L6" s="465">
        <v>2025</v>
      </c>
      <c r="M6" s="466">
        <v>2026</v>
      </c>
    </row>
    <row r="8" spans="1:13" s="27" customFormat="1" ht="23">
      <c r="B8" s="800" t="s">
        <v>3722</v>
      </c>
    </row>
    <row r="10" spans="1:13" s="27" customFormat="1" ht="18">
      <c r="B10" s="28" t="s">
        <v>3723</v>
      </c>
    </row>
    <row r="12" spans="1:13">
      <c r="A12" s="467"/>
      <c r="B12" s="467"/>
      <c r="C12" s="34" t="s">
        <v>3724</v>
      </c>
      <c r="D12" s="34"/>
      <c r="E12" s="34"/>
      <c r="F12" s="33"/>
      <c r="G12" s="33"/>
      <c r="H12" s="33"/>
      <c r="I12" s="33"/>
      <c r="J12" s="33"/>
      <c r="K12" s="33"/>
      <c r="L12" s="33"/>
      <c r="M12" s="33"/>
    </row>
    <row r="14" spans="1:13" ht="15.5">
      <c r="A14" s="456"/>
      <c r="B14" s="457"/>
      <c r="C14" s="457"/>
      <c r="D14" s="20" t="s">
        <v>3725</v>
      </c>
      <c r="E14" s="20" t="s">
        <v>3726</v>
      </c>
      <c r="F14" s="20" t="s">
        <v>3727</v>
      </c>
      <c r="G14" s="20" t="s">
        <v>3728</v>
      </c>
      <c r="H14" s="20" t="s">
        <v>3729</v>
      </c>
      <c r="I14" s="389"/>
      <c r="J14" s="389"/>
      <c r="K14" s="389"/>
      <c r="L14" s="389"/>
      <c r="M14" s="389"/>
    </row>
    <row r="15" spans="1:13" ht="15.5">
      <c r="A15" s="456"/>
      <c r="B15" s="457"/>
      <c r="C15" s="457"/>
      <c r="D15" s="20" t="s">
        <v>3725</v>
      </c>
      <c r="E15" s="20" t="s">
        <v>3726</v>
      </c>
      <c r="F15" s="20" t="s">
        <v>3727</v>
      </c>
      <c r="G15" s="20" t="s">
        <v>3730</v>
      </c>
      <c r="H15" s="20" t="s">
        <v>3729</v>
      </c>
      <c r="I15" s="389"/>
      <c r="J15" s="389"/>
      <c r="K15" s="389"/>
      <c r="L15" s="389"/>
      <c r="M15" s="389"/>
    </row>
    <row r="16" spans="1:13" ht="15.5">
      <c r="A16" s="456"/>
      <c r="B16" s="457"/>
      <c r="C16" s="457"/>
      <c r="D16" s="20" t="s">
        <v>3725</v>
      </c>
      <c r="E16" s="20" t="s">
        <v>3726</v>
      </c>
      <c r="F16" s="20" t="s">
        <v>3727</v>
      </c>
      <c r="G16" s="20" t="s">
        <v>3731</v>
      </c>
      <c r="H16" s="20" t="s">
        <v>3729</v>
      </c>
      <c r="I16" s="389"/>
      <c r="J16" s="389"/>
      <c r="K16" s="389"/>
      <c r="L16" s="389"/>
      <c r="M16" s="389"/>
    </row>
    <row r="17" spans="3:13" ht="15.5">
      <c r="C17" s="457"/>
      <c r="D17" s="20" t="s">
        <v>3725</v>
      </c>
      <c r="E17" s="20" t="s">
        <v>3726</v>
      </c>
      <c r="F17" s="20" t="s">
        <v>3727</v>
      </c>
      <c r="G17" s="20" t="s">
        <v>3732</v>
      </c>
      <c r="H17" s="20" t="s">
        <v>3729</v>
      </c>
      <c r="I17" s="475">
        <f>I14+I16</f>
        <v>0</v>
      </c>
      <c r="J17" s="475">
        <f t="shared" ref="J17:M17" si="0">J14+J16</f>
        <v>0</v>
      </c>
      <c r="K17" s="475">
        <f t="shared" si="0"/>
        <v>0</v>
      </c>
      <c r="L17" s="475">
        <f t="shared" si="0"/>
        <v>0</v>
      </c>
      <c r="M17" s="475">
        <f t="shared" si="0"/>
        <v>0</v>
      </c>
    </row>
    <row r="18" spans="3:13" ht="15.5">
      <c r="C18" s="457"/>
      <c r="D18" s="20" t="s">
        <v>3725</v>
      </c>
      <c r="E18" s="20" t="s">
        <v>3726</v>
      </c>
      <c r="F18" s="20" t="s">
        <v>3727</v>
      </c>
      <c r="G18" s="20" t="s">
        <v>3733</v>
      </c>
      <c r="H18" s="20" t="s">
        <v>3729</v>
      </c>
      <c r="I18" s="475">
        <f>I15+I16</f>
        <v>0</v>
      </c>
      <c r="J18" s="475">
        <f t="shared" ref="J18:M18" si="1">J15+J16</f>
        <v>0</v>
      </c>
      <c r="K18" s="475">
        <f t="shared" si="1"/>
        <v>0</v>
      </c>
      <c r="L18" s="475">
        <f t="shared" si="1"/>
        <v>0</v>
      </c>
      <c r="M18" s="475">
        <f t="shared" si="1"/>
        <v>0</v>
      </c>
    </row>
    <row r="19" spans="3:13" s="467" customFormat="1">
      <c r="F19" s="456"/>
      <c r="G19" s="456"/>
      <c r="H19" s="469"/>
      <c r="K19" s="13"/>
      <c r="L19" s="470"/>
      <c r="M19" s="469"/>
    </row>
    <row r="20" spans="3:13">
      <c r="C20" s="34" t="s">
        <v>3734</v>
      </c>
      <c r="D20" s="34"/>
      <c r="E20" s="34"/>
      <c r="F20" s="33"/>
      <c r="G20" s="33"/>
      <c r="H20" s="33"/>
      <c r="I20" s="33"/>
      <c r="J20" s="33"/>
      <c r="K20" s="33"/>
      <c r="L20" s="33"/>
      <c r="M20" s="33"/>
    </row>
    <row r="21" spans="3:13" s="467" customFormat="1">
      <c r="F21" s="456"/>
      <c r="G21" s="456"/>
      <c r="H21" s="469"/>
      <c r="K21" s="13"/>
      <c r="L21" s="470"/>
      <c r="M21" s="469"/>
    </row>
    <row r="22" spans="3:13">
      <c r="D22" s="20" t="s">
        <v>3725</v>
      </c>
      <c r="E22" s="20" t="s">
        <v>3726</v>
      </c>
      <c r="F22" s="20" t="s">
        <v>3734</v>
      </c>
      <c r="G22" s="456" t="s">
        <v>3735</v>
      </c>
      <c r="H22" s="456" t="s">
        <v>3729</v>
      </c>
      <c r="I22" s="389"/>
      <c r="J22" s="389"/>
      <c r="K22" s="389"/>
      <c r="L22" s="389"/>
      <c r="M22" s="389"/>
    </row>
    <row r="23" spans="3:13" ht="49.5" customHeight="1">
      <c r="D23" s="20" t="s">
        <v>3725</v>
      </c>
      <c r="E23" s="20" t="s">
        <v>3726</v>
      </c>
      <c r="F23" s="20" t="s">
        <v>3734</v>
      </c>
      <c r="G23" s="474" t="s">
        <v>3736</v>
      </c>
      <c r="H23" s="456" t="s">
        <v>3729</v>
      </c>
      <c r="I23" s="389"/>
      <c r="J23" s="389"/>
      <c r="K23" s="389"/>
      <c r="L23" s="389"/>
      <c r="M23" s="389"/>
    </row>
    <row r="24" spans="3:13">
      <c r="D24" s="20" t="s">
        <v>3725</v>
      </c>
      <c r="E24" s="20" t="s">
        <v>3726</v>
      </c>
      <c r="F24" s="20" t="s">
        <v>3734</v>
      </c>
      <c r="G24" s="456" t="s">
        <v>3731</v>
      </c>
      <c r="H24" s="456" t="s">
        <v>3729</v>
      </c>
      <c r="I24" s="389"/>
      <c r="J24" s="389"/>
      <c r="K24" s="389"/>
      <c r="L24" s="389"/>
      <c r="M24" s="389"/>
    </row>
    <row r="25" spans="3:13">
      <c r="D25" s="20" t="s">
        <v>3725</v>
      </c>
      <c r="E25" s="20" t="s">
        <v>3726</v>
      </c>
      <c r="F25" s="20" t="s">
        <v>3734</v>
      </c>
      <c r="G25" s="456" t="s">
        <v>1369</v>
      </c>
      <c r="H25" s="456" t="s">
        <v>3729</v>
      </c>
      <c r="I25" s="475">
        <f>I24+I23+I22</f>
        <v>0</v>
      </c>
      <c r="J25" s="475">
        <f t="shared" ref="J25:M25" si="2">J24+J23+J22</f>
        <v>0</v>
      </c>
      <c r="K25" s="475">
        <f t="shared" si="2"/>
        <v>0</v>
      </c>
      <c r="L25" s="475">
        <f t="shared" si="2"/>
        <v>0</v>
      </c>
      <c r="M25" s="475">
        <f t="shared" si="2"/>
        <v>0</v>
      </c>
    </row>
    <row r="26" spans="3:13">
      <c r="D26" s="20"/>
      <c r="E26" s="20"/>
      <c r="F26" s="20"/>
      <c r="G26" s="456"/>
      <c r="H26" s="456"/>
      <c r="I26" s="471"/>
      <c r="J26" s="471"/>
      <c r="K26" s="471"/>
      <c r="L26" s="471"/>
      <c r="M26" s="471"/>
    </row>
    <row r="27" spans="3:13">
      <c r="C27" s="34" t="s">
        <v>119</v>
      </c>
      <c r="D27" s="472"/>
      <c r="E27" s="472"/>
      <c r="F27" s="104"/>
      <c r="G27" s="104"/>
      <c r="H27" s="104"/>
      <c r="I27" s="104"/>
      <c r="J27" s="104"/>
      <c r="K27" s="104"/>
      <c r="L27" s="104"/>
      <c r="M27" s="104"/>
    </row>
    <row r="28" spans="3:13">
      <c r="C28" s="29"/>
      <c r="D28" s="473"/>
      <c r="E28" s="473"/>
      <c r="F28" s="92"/>
      <c r="G28" s="92"/>
      <c r="H28" s="92"/>
      <c r="I28" s="92"/>
      <c r="J28" s="92"/>
      <c r="K28" s="92"/>
      <c r="L28" s="92"/>
      <c r="M28" s="92"/>
    </row>
    <row r="29" spans="3:13">
      <c r="D29" s="20" t="s">
        <v>3725</v>
      </c>
      <c r="E29" s="20" t="s">
        <v>3726</v>
      </c>
      <c r="F29" s="20" t="s">
        <v>3731</v>
      </c>
      <c r="G29" s="476" t="s">
        <v>3731</v>
      </c>
      <c r="H29" s="476" t="s">
        <v>3729</v>
      </c>
      <c r="I29" s="389"/>
      <c r="J29" s="389"/>
      <c r="K29" s="389"/>
      <c r="L29" s="389"/>
      <c r="M29" s="389"/>
    </row>
    <row r="30" spans="3:13">
      <c r="D30" s="20" t="s">
        <v>3725</v>
      </c>
      <c r="E30" s="20" t="s">
        <v>3726</v>
      </c>
      <c r="F30" s="20" t="s">
        <v>3731</v>
      </c>
      <c r="G30" s="476" t="s">
        <v>3731</v>
      </c>
      <c r="H30" s="476" t="s">
        <v>3729</v>
      </c>
      <c r="I30" s="389"/>
      <c r="J30" s="389"/>
      <c r="K30" s="727"/>
      <c r="L30" s="389"/>
      <c r="M30" s="389"/>
    </row>
    <row r="31" spans="3:13">
      <c r="D31" s="20"/>
      <c r="E31" s="20"/>
      <c r="F31" s="20"/>
      <c r="G31" s="456"/>
      <c r="H31" s="456"/>
      <c r="I31" s="467"/>
      <c r="J31" s="467"/>
      <c r="K31" s="13"/>
      <c r="L31" s="470"/>
      <c r="M31" s="469"/>
    </row>
    <row r="32" spans="3:13">
      <c r="C32" s="34" t="s">
        <v>3737</v>
      </c>
      <c r="D32" s="34"/>
      <c r="E32" s="34"/>
      <c r="F32" s="33"/>
      <c r="G32" s="33"/>
      <c r="H32" s="33"/>
      <c r="I32" s="33"/>
      <c r="J32" s="33"/>
      <c r="K32" s="33"/>
      <c r="L32" s="33"/>
      <c r="M32" s="33"/>
    </row>
    <row r="34" spans="2:13">
      <c r="D34" s="20" t="s">
        <v>3725</v>
      </c>
      <c r="E34" s="20" t="s">
        <v>3726</v>
      </c>
      <c r="F34" s="20" t="s">
        <v>3723</v>
      </c>
      <c r="G34" s="476" t="s">
        <v>3732</v>
      </c>
      <c r="H34" s="476" t="s">
        <v>3729</v>
      </c>
      <c r="I34" s="475">
        <f t="shared" ref="I34:K34" si="3">I25+I17+I29+I30</f>
        <v>0</v>
      </c>
      <c r="J34" s="475">
        <f t="shared" si="3"/>
        <v>0</v>
      </c>
      <c r="K34" s="475">
        <f t="shared" si="3"/>
        <v>0</v>
      </c>
      <c r="L34" s="475">
        <f>L25+L17+L29+L30</f>
        <v>0</v>
      </c>
      <c r="M34" s="475">
        <f>M25+M17+M29+M30</f>
        <v>0</v>
      </c>
    </row>
    <row r="35" spans="2:13">
      <c r="D35" s="20" t="s">
        <v>3725</v>
      </c>
      <c r="E35" s="20" t="s">
        <v>3726</v>
      </c>
      <c r="F35" s="20" t="s">
        <v>3723</v>
      </c>
      <c r="G35" s="476" t="s">
        <v>3733</v>
      </c>
      <c r="H35" s="476" t="s">
        <v>3729</v>
      </c>
      <c r="I35" s="475">
        <f>I25+I18+I29+L30</f>
        <v>0</v>
      </c>
      <c r="J35" s="475">
        <f t="shared" ref="J35:M35" si="4">J25+J18+J29+M30</f>
        <v>0</v>
      </c>
      <c r="K35" s="475">
        <f t="shared" si="4"/>
        <v>0</v>
      </c>
      <c r="L35" s="475">
        <f t="shared" si="4"/>
        <v>0</v>
      </c>
      <c r="M35" s="475">
        <f t="shared" si="4"/>
        <v>0</v>
      </c>
    </row>
    <row r="36" spans="2:13">
      <c r="D36" s="20"/>
      <c r="E36" s="20"/>
      <c r="F36" s="20"/>
      <c r="G36" s="476"/>
      <c r="H36" s="476"/>
      <c r="I36" s="471"/>
      <c r="J36" s="471"/>
      <c r="K36" s="471"/>
      <c r="L36" s="471"/>
      <c r="M36" s="471"/>
    </row>
    <row r="37" spans="2:13">
      <c r="D37" s="20" t="s">
        <v>1415</v>
      </c>
      <c r="E37" s="20"/>
      <c r="F37" s="20" t="s">
        <v>3723</v>
      </c>
      <c r="G37" s="476" t="s">
        <v>3738</v>
      </c>
      <c r="H37" s="476" t="s">
        <v>3729</v>
      </c>
      <c r="I37" s="389"/>
      <c r="J37" s="389"/>
      <c r="K37" s="389"/>
      <c r="L37" s="389"/>
      <c r="M37" s="389"/>
    </row>
    <row r="38" spans="2:13">
      <c r="D38" s="20"/>
      <c r="E38" s="20"/>
      <c r="F38" s="456"/>
      <c r="G38" s="456"/>
      <c r="H38" s="456"/>
      <c r="I38" s="467"/>
      <c r="J38" s="467"/>
      <c r="K38" s="13"/>
      <c r="L38" s="470"/>
      <c r="M38" s="469"/>
    </row>
    <row r="39" spans="2:13" s="27" customFormat="1" ht="18">
      <c r="B39" s="28" t="s">
        <v>3739</v>
      </c>
    </row>
    <row r="40" spans="2:13" s="467" customFormat="1">
      <c r="F40" s="456"/>
      <c r="G40" s="456"/>
      <c r="H40" s="469"/>
      <c r="K40" s="13"/>
      <c r="L40" s="470"/>
      <c r="M40" s="469"/>
    </row>
    <row r="41" spans="2:13">
      <c r="B41" s="467"/>
      <c r="C41" s="34" t="s">
        <v>3740</v>
      </c>
      <c r="D41" s="34"/>
      <c r="E41" s="34"/>
      <c r="F41" s="33"/>
      <c r="G41" s="33"/>
      <c r="H41" s="33"/>
      <c r="I41" s="33"/>
      <c r="J41" s="33"/>
      <c r="K41" s="33"/>
      <c r="L41" s="33"/>
      <c r="M41" s="33"/>
    </row>
    <row r="42" spans="2:13" s="467" customFormat="1">
      <c r="C42" s="899"/>
      <c r="F42" s="456"/>
      <c r="G42" s="456"/>
      <c r="H42" s="469"/>
      <c r="K42" s="13"/>
      <c r="L42" s="470"/>
      <c r="M42" s="469"/>
    </row>
    <row r="43" spans="2:13">
      <c r="D43" s="20" t="s">
        <v>3725</v>
      </c>
      <c r="E43" s="20" t="s">
        <v>3726</v>
      </c>
      <c r="F43" s="476" t="s">
        <v>3740</v>
      </c>
      <c r="G43" s="474" t="s">
        <v>3741</v>
      </c>
      <c r="H43" s="476" t="s">
        <v>3729</v>
      </c>
      <c r="I43" s="389"/>
      <c r="J43" s="389"/>
      <c r="K43" s="389"/>
      <c r="L43" s="389"/>
      <c r="M43" s="389"/>
    </row>
    <row r="44" spans="2:13" ht="13.5" customHeight="1">
      <c r="D44" s="20" t="s">
        <v>3725</v>
      </c>
      <c r="E44" s="20" t="s">
        <v>3726</v>
      </c>
      <c r="F44" s="476" t="s">
        <v>3740</v>
      </c>
      <c r="G44" s="474" t="s">
        <v>3742</v>
      </c>
      <c r="H44" s="476" t="s">
        <v>3729</v>
      </c>
      <c r="I44" s="389"/>
      <c r="J44" s="389"/>
      <c r="K44" s="389"/>
      <c r="L44" s="389"/>
      <c r="M44" s="389"/>
    </row>
    <row r="45" spans="2:13">
      <c r="D45" s="20" t="s">
        <v>3725</v>
      </c>
      <c r="E45" s="20" t="s">
        <v>3726</v>
      </c>
      <c r="F45" s="476" t="s">
        <v>3740</v>
      </c>
      <c r="G45" s="476" t="s">
        <v>3731</v>
      </c>
      <c r="H45" s="476" t="s">
        <v>3729</v>
      </c>
      <c r="I45" s="389"/>
      <c r="J45" s="389"/>
      <c r="K45" s="389"/>
      <c r="L45" s="389"/>
      <c r="M45" s="389"/>
    </row>
    <row r="46" spans="2:13">
      <c r="D46" s="20" t="s">
        <v>3725</v>
      </c>
      <c r="E46" s="20" t="s">
        <v>3726</v>
      </c>
      <c r="F46" s="476" t="s">
        <v>3740</v>
      </c>
      <c r="G46" s="476" t="s">
        <v>3732</v>
      </c>
      <c r="H46" s="476" t="s">
        <v>3729</v>
      </c>
      <c r="I46" s="475">
        <f>I43+I45</f>
        <v>0</v>
      </c>
      <c r="J46" s="475">
        <f t="shared" ref="J46:M46" si="5">J43+J45</f>
        <v>0</v>
      </c>
      <c r="K46" s="475">
        <f t="shared" si="5"/>
        <v>0</v>
      </c>
      <c r="L46" s="475">
        <f t="shared" si="5"/>
        <v>0</v>
      </c>
      <c r="M46" s="475">
        <f t="shared" si="5"/>
        <v>0</v>
      </c>
    </row>
    <row r="47" spans="2:13">
      <c r="D47" s="20" t="s">
        <v>3725</v>
      </c>
      <c r="E47" s="20" t="s">
        <v>3726</v>
      </c>
      <c r="F47" s="476" t="s">
        <v>3740</v>
      </c>
      <c r="G47" s="476" t="s">
        <v>3733</v>
      </c>
      <c r="H47" s="476" t="s">
        <v>3729</v>
      </c>
      <c r="I47" s="475">
        <f>I44+I45</f>
        <v>0</v>
      </c>
      <c r="J47" s="475">
        <f t="shared" ref="J47:M47" si="6">J44+J45</f>
        <v>0</v>
      </c>
      <c r="K47" s="475">
        <f t="shared" si="6"/>
        <v>0</v>
      </c>
      <c r="L47" s="475">
        <f t="shared" si="6"/>
        <v>0</v>
      </c>
      <c r="M47" s="475">
        <f t="shared" si="6"/>
        <v>0</v>
      </c>
    </row>
    <row r="49" spans="2:13">
      <c r="C49" s="34" t="s">
        <v>119</v>
      </c>
      <c r="D49" s="472"/>
      <c r="E49" s="472"/>
      <c r="F49" s="104"/>
      <c r="G49" s="104"/>
      <c r="H49" s="104"/>
      <c r="I49" s="33"/>
      <c r="J49" s="33"/>
      <c r="K49" s="33"/>
      <c r="L49" s="33"/>
      <c r="M49" s="33"/>
    </row>
    <row r="50" spans="2:13">
      <c r="C50" s="29"/>
      <c r="D50" s="473"/>
      <c r="E50" s="473"/>
      <c r="F50" s="92"/>
      <c r="G50" s="92"/>
      <c r="H50" s="92"/>
      <c r="I50" s="471"/>
      <c r="J50" s="471"/>
      <c r="K50" s="471"/>
      <c r="L50" s="471"/>
      <c r="M50" s="471"/>
    </row>
    <row r="51" spans="2:13">
      <c r="D51" s="20" t="s">
        <v>3725</v>
      </c>
      <c r="E51" s="20" t="s">
        <v>3726</v>
      </c>
      <c r="F51" s="20" t="s">
        <v>3731</v>
      </c>
      <c r="G51" s="476" t="s">
        <v>3731</v>
      </c>
      <c r="H51" s="476" t="s">
        <v>3729</v>
      </c>
      <c r="I51" s="389"/>
      <c r="J51" s="389"/>
      <c r="K51" s="389"/>
      <c r="L51" s="389"/>
      <c r="M51" s="389"/>
    </row>
    <row r="52" spans="2:13">
      <c r="D52" s="20"/>
      <c r="E52" s="20"/>
      <c r="F52" s="456"/>
      <c r="G52" s="456"/>
      <c r="H52" s="456"/>
      <c r="I52" s="467"/>
      <c r="J52" s="467"/>
      <c r="K52" s="13"/>
      <c r="L52" s="470"/>
      <c r="M52" s="469"/>
    </row>
    <row r="53" spans="2:13">
      <c r="B53" s="467"/>
      <c r="C53" s="34" t="s">
        <v>3743</v>
      </c>
      <c r="D53" s="34"/>
      <c r="E53" s="34"/>
      <c r="F53" s="33"/>
      <c r="G53" s="33"/>
      <c r="H53" s="33"/>
      <c r="I53" s="33"/>
      <c r="J53" s="33"/>
      <c r="K53" s="33"/>
      <c r="L53" s="33"/>
      <c r="M53" s="33"/>
    </row>
    <row r="54" spans="2:13">
      <c r="D54" s="20"/>
      <c r="E54" s="20"/>
      <c r="F54" s="456"/>
      <c r="G54" s="456"/>
      <c r="H54" s="456"/>
      <c r="I54" s="467"/>
      <c r="J54" s="467"/>
      <c r="K54" s="13"/>
      <c r="L54" s="470"/>
      <c r="M54" s="469"/>
    </row>
    <row r="55" spans="2:13">
      <c r="D55" s="20" t="s">
        <v>3725</v>
      </c>
      <c r="E55" s="20" t="s">
        <v>3726</v>
      </c>
      <c r="F55" s="20" t="s">
        <v>3739</v>
      </c>
      <c r="G55" s="476" t="s">
        <v>3732</v>
      </c>
      <c r="H55" s="476" t="s">
        <v>3729</v>
      </c>
      <c r="I55" s="475">
        <f>I46+I51</f>
        <v>0</v>
      </c>
      <c r="J55" s="475">
        <f t="shared" ref="J55:M55" si="7">J46+J51</f>
        <v>0</v>
      </c>
      <c r="K55" s="475">
        <f>K46+K51</f>
        <v>0</v>
      </c>
      <c r="L55" s="475">
        <f t="shared" si="7"/>
        <v>0</v>
      </c>
      <c r="M55" s="475">
        <f t="shared" si="7"/>
        <v>0</v>
      </c>
    </row>
    <row r="56" spans="2:13">
      <c r="D56" s="20" t="s">
        <v>3725</v>
      </c>
      <c r="E56" s="20" t="s">
        <v>3726</v>
      </c>
      <c r="F56" s="20" t="s">
        <v>3739</v>
      </c>
      <c r="G56" s="476" t="s">
        <v>3733</v>
      </c>
      <c r="H56" s="476" t="s">
        <v>3729</v>
      </c>
      <c r="I56" s="475">
        <f>I47+I51</f>
        <v>0</v>
      </c>
      <c r="J56" s="475">
        <f t="shared" ref="J56:M56" si="8">J47+J51</f>
        <v>0</v>
      </c>
      <c r="K56" s="475">
        <f>K47+K51</f>
        <v>0</v>
      </c>
      <c r="L56" s="475">
        <f t="shared" si="8"/>
        <v>0</v>
      </c>
      <c r="M56" s="475">
        <f t="shared" si="8"/>
        <v>0</v>
      </c>
    </row>
    <row r="57" spans="2:13">
      <c r="D57" s="20"/>
      <c r="E57" s="20"/>
      <c r="F57" s="20"/>
      <c r="G57" s="456"/>
      <c r="H57" s="456"/>
      <c r="I57" s="467"/>
      <c r="J57" s="467"/>
      <c r="K57" s="13"/>
      <c r="L57" s="470"/>
      <c r="M57" s="469"/>
    </row>
    <row r="58" spans="2:13">
      <c r="B58" s="467"/>
      <c r="C58" s="34" t="s">
        <v>3744</v>
      </c>
      <c r="D58" s="34"/>
      <c r="E58" s="34"/>
      <c r="F58" s="33"/>
      <c r="G58" s="33"/>
      <c r="H58" s="33"/>
      <c r="I58" s="33"/>
      <c r="J58" s="33"/>
      <c r="K58" s="33"/>
      <c r="L58" s="33"/>
      <c r="M58" s="33"/>
    </row>
    <row r="59" spans="2:13">
      <c r="D59" s="20"/>
      <c r="E59" s="20"/>
      <c r="F59" s="456"/>
      <c r="G59" s="456"/>
      <c r="H59" s="456"/>
      <c r="I59" s="467"/>
      <c r="J59" s="467"/>
      <c r="K59" s="13"/>
      <c r="L59" s="470"/>
      <c r="M59" s="469"/>
    </row>
    <row r="60" spans="2:13">
      <c r="D60" s="20" t="s">
        <v>3725</v>
      </c>
      <c r="E60" s="20" t="s">
        <v>3726</v>
      </c>
      <c r="F60" s="20" t="s">
        <v>3745</v>
      </c>
      <c r="G60" s="476" t="s">
        <v>3732</v>
      </c>
      <c r="H60" s="476" t="s">
        <v>3729</v>
      </c>
      <c r="I60" s="475">
        <f t="shared" ref="I60:M61" si="9">I34+I55</f>
        <v>0</v>
      </c>
      <c r="J60" s="475">
        <f t="shared" si="9"/>
        <v>0</v>
      </c>
      <c r="K60" s="475">
        <f t="shared" si="9"/>
        <v>0</v>
      </c>
      <c r="L60" s="475">
        <f t="shared" si="9"/>
        <v>0</v>
      </c>
      <c r="M60" s="475">
        <f t="shared" si="9"/>
        <v>0</v>
      </c>
    </row>
    <row r="61" spans="2:13">
      <c r="D61" s="20" t="s">
        <v>3725</v>
      </c>
      <c r="E61" s="20" t="s">
        <v>3726</v>
      </c>
      <c r="F61" s="20" t="s">
        <v>3745</v>
      </c>
      <c r="G61" s="476" t="s">
        <v>3733</v>
      </c>
      <c r="H61" s="476" t="s">
        <v>3729</v>
      </c>
      <c r="I61" s="475">
        <f t="shared" si="9"/>
        <v>0</v>
      </c>
      <c r="J61" s="475">
        <f t="shared" si="9"/>
        <v>0</v>
      </c>
      <c r="K61" s="475">
        <f t="shared" si="9"/>
        <v>0</v>
      </c>
      <c r="L61" s="475">
        <f t="shared" si="9"/>
        <v>0</v>
      </c>
      <c r="M61" s="475">
        <f t="shared" si="9"/>
        <v>0</v>
      </c>
    </row>
    <row r="62" spans="2:13">
      <c r="D62" s="20"/>
      <c r="E62" s="20"/>
      <c r="F62" s="456"/>
      <c r="G62" s="456"/>
      <c r="H62" s="456"/>
      <c r="I62" s="467"/>
      <c r="J62" s="467"/>
      <c r="K62" s="13"/>
      <c r="L62" s="470"/>
      <c r="M62" s="469"/>
    </row>
    <row r="63" spans="2:13" s="27" customFormat="1" ht="18">
      <c r="B63" s="28" t="s">
        <v>3746</v>
      </c>
    </row>
    <row r="65" spans="3:13">
      <c r="C65" s="34" t="s">
        <v>3747</v>
      </c>
      <c r="D65" s="34"/>
      <c r="E65" s="34"/>
      <c r="F65" s="33"/>
      <c r="G65" s="33"/>
      <c r="H65" s="33"/>
      <c r="I65" s="33"/>
      <c r="J65" s="33"/>
      <c r="K65" s="33"/>
      <c r="L65" s="33"/>
      <c r="M65" s="33"/>
    </row>
    <row r="66" spans="3:13" s="467" customFormat="1">
      <c r="F66" s="456"/>
      <c r="G66" s="456"/>
      <c r="H66" s="469"/>
      <c r="K66" s="13"/>
      <c r="L66" s="470"/>
      <c r="M66" s="469"/>
    </row>
    <row r="67" spans="3:13" s="467" customFormat="1">
      <c r="D67" s="20" t="s">
        <v>3725</v>
      </c>
      <c r="E67" s="20" t="s">
        <v>3726</v>
      </c>
      <c r="F67" s="456" t="s">
        <v>3748</v>
      </c>
      <c r="G67" s="456" t="s">
        <v>3731</v>
      </c>
      <c r="H67" s="456" t="s">
        <v>3729</v>
      </c>
      <c r="I67" s="389"/>
      <c r="J67" s="389"/>
      <c r="K67" s="389"/>
      <c r="L67" s="389"/>
      <c r="M67" s="389"/>
    </row>
    <row r="68" spans="3:13" s="467" customFormat="1">
      <c r="D68" s="20" t="s">
        <v>3725</v>
      </c>
      <c r="E68" s="20" t="s">
        <v>3726</v>
      </c>
      <c r="F68" s="456" t="s">
        <v>3748</v>
      </c>
      <c r="G68" s="456" t="s">
        <v>3731</v>
      </c>
      <c r="H68" s="456" t="s">
        <v>3729</v>
      </c>
      <c r="I68" s="389"/>
      <c r="J68" s="389"/>
      <c r="K68" s="389"/>
      <c r="L68" s="389"/>
      <c r="M68" s="389"/>
    </row>
    <row r="69" spans="3:13" s="467" customFormat="1">
      <c r="D69" s="20" t="s">
        <v>3725</v>
      </c>
      <c r="E69" s="20" t="s">
        <v>3726</v>
      </c>
      <c r="F69" s="456" t="s">
        <v>3748</v>
      </c>
      <c r="G69" s="456" t="s">
        <v>3731</v>
      </c>
      <c r="H69" s="456" t="s">
        <v>3729</v>
      </c>
      <c r="I69" s="389"/>
      <c r="J69" s="389"/>
      <c r="K69" s="389"/>
      <c r="L69" s="389"/>
      <c r="M69" s="389"/>
    </row>
    <row r="70" spans="3:13" s="467" customFormat="1">
      <c r="D70" s="20" t="s">
        <v>3725</v>
      </c>
      <c r="E70" s="20" t="s">
        <v>3726</v>
      </c>
      <c r="F70" s="456" t="s">
        <v>3748</v>
      </c>
      <c r="G70" s="456" t="s">
        <v>3731</v>
      </c>
      <c r="H70" s="456" t="s">
        <v>3729</v>
      </c>
      <c r="I70" s="389"/>
      <c r="J70" s="389"/>
      <c r="K70" s="389"/>
      <c r="L70" s="389"/>
      <c r="M70" s="389"/>
    </row>
    <row r="71" spans="3:13" s="467" customFormat="1">
      <c r="D71" s="20" t="s">
        <v>3725</v>
      </c>
      <c r="E71" s="20" t="s">
        <v>3726</v>
      </c>
      <c r="F71" s="456" t="s">
        <v>3748</v>
      </c>
      <c r="G71" s="456" t="s">
        <v>3731</v>
      </c>
      <c r="H71" s="456" t="s">
        <v>3729</v>
      </c>
      <c r="I71" s="389"/>
      <c r="J71" s="389"/>
      <c r="K71" s="389"/>
      <c r="L71" s="389"/>
      <c r="M71" s="389"/>
    </row>
    <row r="72" spans="3:13" s="467" customFormat="1">
      <c r="D72" s="20" t="s">
        <v>3725</v>
      </c>
      <c r="E72" s="20" t="s">
        <v>3726</v>
      </c>
      <c r="F72" s="456" t="s">
        <v>3748</v>
      </c>
      <c r="G72" s="456" t="s">
        <v>3731</v>
      </c>
      <c r="H72" s="456" t="s">
        <v>3729</v>
      </c>
      <c r="I72" s="389"/>
      <c r="J72" s="389"/>
      <c r="K72" s="389"/>
      <c r="L72" s="389"/>
      <c r="M72" s="389"/>
    </row>
    <row r="73" spans="3:13" s="467" customFormat="1">
      <c r="D73" s="20" t="s">
        <v>3725</v>
      </c>
      <c r="E73" s="20" t="s">
        <v>3726</v>
      </c>
      <c r="F73" s="456" t="s">
        <v>3748</v>
      </c>
      <c r="G73" s="456" t="s">
        <v>3731</v>
      </c>
      <c r="H73" s="456" t="s">
        <v>3729</v>
      </c>
      <c r="I73" s="389"/>
      <c r="J73" s="389"/>
      <c r="K73" s="389"/>
      <c r="L73" s="389"/>
      <c r="M73" s="389"/>
    </row>
    <row r="74" spans="3:13" s="467" customFormat="1">
      <c r="D74" s="20" t="s">
        <v>3725</v>
      </c>
      <c r="E74" s="20" t="s">
        <v>3726</v>
      </c>
      <c r="F74" s="456" t="s">
        <v>3748</v>
      </c>
      <c r="G74" s="456" t="s">
        <v>3731</v>
      </c>
      <c r="H74" s="456" t="s">
        <v>3729</v>
      </c>
      <c r="I74" s="389"/>
      <c r="J74" s="389"/>
      <c r="K74" s="389"/>
      <c r="L74" s="389"/>
      <c r="M74" s="389"/>
    </row>
    <row r="75" spans="3:13" s="467" customFormat="1">
      <c r="D75" s="20" t="s">
        <v>3725</v>
      </c>
      <c r="E75" s="20" t="s">
        <v>3726</v>
      </c>
      <c r="F75" s="456" t="s">
        <v>3748</v>
      </c>
      <c r="G75" s="456" t="s">
        <v>3731</v>
      </c>
      <c r="H75" s="456" t="s">
        <v>3729</v>
      </c>
      <c r="I75" s="389"/>
      <c r="J75" s="389"/>
      <c r="K75" s="389"/>
      <c r="L75" s="389"/>
      <c r="M75" s="389"/>
    </row>
    <row r="76" spans="3:13" s="467" customFormat="1">
      <c r="D76" s="20" t="s">
        <v>3725</v>
      </c>
      <c r="E76" s="20" t="s">
        <v>3726</v>
      </c>
      <c r="F76" s="456" t="s">
        <v>3748</v>
      </c>
      <c r="G76" s="456" t="s">
        <v>3731</v>
      </c>
      <c r="H76" s="456" t="s">
        <v>3729</v>
      </c>
      <c r="I76" s="389"/>
      <c r="J76" s="389"/>
      <c r="K76" s="389"/>
      <c r="L76" s="389"/>
      <c r="M76" s="389"/>
    </row>
    <row r="77" spans="3:13" s="467" customFormat="1">
      <c r="D77" s="20" t="s">
        <v>3725</v>
      </c>
      <c r="E77" s="20" t="s">
        <v>3726</v>
      </c>
      <c r="F77" s="456" t="s">
        <v>3748</v>
      </c>
      <c r="G77" s="456" t="s">
        <v>3731</v>
      </c>
      <c r="H77" s="456" t="s">
        <v>3729</v>
      </c>
      <c r="I77" s="389"/>
      <c r="J77" s="389"/>
      <c r="K77" s="389"/>
      <c r="L77" s="389"/>
      <c r="M77" s="389"/>
    </row>
    <row r="78" spans="3:13" s="467" customFormat="1">
      <c r="D78" s="20" t="s">
        <v>3725</v>
      </c>
      <c r="E78" s="20" t="s">
        <v>3726</v>
      </c>
      <c r="F78" s="456" t="s">
        <v>3748</v>
      </c>
      <c r="G78" s="456" t="s">
        <v>3731</v>
      </c>
      <c r="H78" s="456" t="s">
        <v>3729</v>
      </c>
      <c r="I78" s="389"/>
      <c r="J78" s="389"/>
      <c r="K78" s="389"/>
      <c r="L78" s="389"/>
      <c r="M78" s="389"/>
    </row>
    <row r="79" spans="3:13" s="467" customFormat="1">
      <c r="D79" s="20" t="s">
        <v>3725</v>
      </c>
      <c r="E79" s="20" t="s">
        <v>3726</v>
      </c>
      <c r="F79" s="456" t="s">
        <v>3748</v>
      </c>
      <c r="G79" s="456" t="s">
        <v>1369</v>
      </c>
      <c r="H79" s="456" t="s">
        <v>3729</v>
      </c>
      <c r="I79" s="475">
        <f>SUM(I67:I78)</f>
        <v>0</v>
      </c>
      <c r="J79" s="475">
        <f t="shared" ref="J79:M79" si="10">SUM(J67:J78)</f>
        <v>0</v>
      </c>
      <c r="K79" s="475">
        <f t="shared" si="10"/>
        <v>0</v>
      </c>
      <c r="L79" s="475">
        <f t="shared" si="10"/>
        <v>0</v>
      </c>
      <c r="M79" s="475">
        <f t="shared" si="10"/>
        <v>0</v>
      </c>
    </row>
    <row r="80" spans="3:13" s="467" customFormat="1">
      <c r="D80" s="20" t="s">
        <v>3725</v>
      </c>
      <c r="E80" s="20" t="s">
        <v>3726</v>
      </c>
      <c r="F80" s="456" t="s">
        <v>3749</v>
      </c>
      <c r="G80" s="456" t="s">
        <v>3731</v>
      </c>
      <c r="H80" s="456" t="s">
        <v>3729</v>
      </c>
      <c r="I80" s="389"/>
      <c r="J80" s="389"/>
      <c r="K80" s="389"/>
      <c r="L80" s="389"/>
      <c r="M80" s="389"/>
    </row>
    <row r="81" spans="4:13" s="467" customFormat="1">
      <c r="D81" s="20" t="s">
        <v>3725</v>
      </c>
      <c r="E81" s="20" t="s">
        <v>3726</v>
      </c>
      <c r="F81" s="456" t="s">
        <v>3749</v>
      </c>
      <c r="G81" s="456" t="s">
        <v>3731</v>
      </c>
      <c r="H81" s="456" t="s">
        <v>3729</v>
      </c>
      <c r="I81" s="389"/>
      <c r="J81" s="389"/>
      <c r="K81" s="389"/>
      <c r="L81" s="389"/>
      <c r="M81" s="389"/>
    </row>
    <row r="82" spans="4:13" s="467" customFormat="1">
      <c r="D82" s="20" t="s">
        <v>3725</v>
      </c>
      <c r="E82" s="20" t="s">
        <v>3726</v>
      </c>
      <c r="F82" s="456" t="s">
        <v>3749</v>
      </c>
      <c r="G82" s="456" t="s">
        <v>3731</v>
      </c>
      <c r="H82" s="456" t="s">
        <v>3729</v>
      </c>
      <c r="I82" s="389"/>
      <c r="J82" s="389"/>
      <c r="K82" s="389"/>
      <c r="L82" s="389"/>
      <c r="M82" s="389"/>
    </row>
    <row r="83" spans="4:13" s="467" customFormat="1">
      <c r="D83" s="20" t="s">
        <v>3725</v>
      </c>
      <c r="E83" s="20" t="s">
        <v>3726</v>
      </c>
      <c r="F83" s="456" t="s">
        <v>3749</v>
      </c>
      <c r="G83" s="456" t="s">
        <v>3731</v>
      </c>
      <c r="H83" s="456" t="s">
        <v>3729</v>
      </c>
      <c r="I83" s="389"/>
      <c r="J83" s="389"/>
      <c r="K83" s="389"/>
      <c r="L83" s="389"/>
      <c r="M83" s="389"/>
    </row>
    <row r="84" spans="4:13" s="467" customFormat="1">
      <c r="D84" s="20" t="s">
        <v>3725</v>
      </c>
      <c r="E84" s="20" t="s">
        <v>3726</v>
      </c>
      <c r="F84" s="456" t="s">
        <v>3749</v>
      </c>
      <c r="G84" s="456" t="s">
        <v>3731</v>
      </c>
      <c r="H84" s="456" t="s">
        <v>3729</v>
      </c>
      <c r="I84" s="389"/>
      <c r="J84" s="389"/>
      <c r="K84" s="389"/>
      <c r="L84" s="389"/>
      <c r="M84" s="389"/>
    </row>
    <row r="85" spans="4:13" s="467" customFormat="1">
      <c r="D85" s="20" t="s">
        <v>3725</v>
      </c>
      <c r="E85" s="20" t="s">
        <v>3726</v>
      </c>
      <c r="F85" s="456" t="s">
        <v>3749</v>
      </c>
      <c r="G85" s="456" t="s">
        <v>3731</v>
      </c>
      <c r="H85" s="456" t="s">
        <v>3729</v>
      </c>
      <c r="I85" s="389"/>
      <c r="J85" s="389"/>
      <c r="K85" s="389"/>
      <c r="L85" s="389"/>
      <c r="M85" s="389"/>
    </row>
    <row r="86" spans="4:13" s="467" customFormat="1">
      <c r="D86" s="20" t="s">
        <v>3725</v>
      </c>
      <c r="E86" s="20" t="s">
        <v>3726</v>
      </c>
      <c r="F86" s="456" t="s">
        <v>3749</v>
      </c>
      <c r="G86" s="456" t="s">
        <v>3731</v>
      </c>
      <c r="H86" s="456" t="s">
        <v>3729</v>
      </c>
      <c r="I86" s="389"/>
      <c r="J86" s="389"/>
      <c r="K86" s="389"/>
      <c r="L86" s="389"/>
      <c r="M86" s="389"/>
    </row>
    <row r="87" spans="4:13" s="467" customFormat="1">
      <c r="D87" s="20" t="s">
        <v>3725</v>
      </c>
      <c r="E87" s="20" t="s">
        <v>3726</v>
      </c>
      <c r="F87" s="456" t="s">
        <v>3749</v>
      </c>
      <c r="G87" s="456" t="s">
        <v>3731</v>
      </c>
      <c r="H87" s="456" t="s">
        <v>3729</v>
      </c>
      <c r="I87" s="389"/>
      <c r="J87" s="389"/>
      <c r="K87" s="389"/>
      <c r="L87" s="389"/>
      <c r="M87" s="389"/>
    </row>
    <row r="88" spans="4:13" s="467" customFormat="1">
      <c r="D88" s="20" t="s">
        <v>3725</v>
      </c>
      <c r="E88" s="20" t="s">
        <v>3726</v>
      </c>
      <c r="F88" s="456" t="s">
        <v>3749</v>
      </c>
      <c r="G88" s="456" t="s">
        <v>3731</v>
      </c>
      <c r="H88" s="456" t="s">
        <v>3729</v>
      </c>
      <c r="I88" s="389"/>
      <c r="J88" s="389"/>
      <c r="K88" s="389"/>
      <c r="L88" s="389"/>
      <c r="M88" s="389"/>
    </row>
    <row r="89" spans="4:13" s="467" customFormat="1">
      <c r="D89" s="20" t="s">
        <v>3725</v>
      </c>
      <c r="E89" s="20" t="s">
        <v>3726</v>
      </c>
      <c r="F89" s="456" t="s">
        <v>3749</v>
      </c>
      <c r="G89" s="456" t="s">
        <v>3731</v>
      </c>
      <c r="H89" s="456" t="s">
        <v>3729</v>
      </c>
      <c r="I89" s="389"/>
      <c r="J89" s="389"/>
      <c r="K89" s="389"/>
      <c r="L89" s="389"/>
      <c r="M89" s="389"/>
    </row>
    <row r="90" spans="4:13" s="467" customFormat="1">
      <c r="D90" s="20" t="s">
        <v>3725</v>
      </c>
      <c r="E90" s="20" t="s">
        <v>3726</v>
      </c>
      <c r="F90" s="456" t="s">
        <v>3749</v>
      </c>
      <c r="G90" s="456" t="s">
        <v>3731</v>
      </c>
      <c r="H90" s="456" t="s">
        <v>3729</v>
      </c>
      <c r="I90" s="389"/>
      <c r="J90" s="389"/>
      <c r="K90" s="389"/>
      <c r="L90" s="389"/>
      <c r="M90" s="389"/>
    </row>
    <row r="91" spans="4:13" s="467" customFormat="1">
      <c r="D91" s="20" t="s">
        <v>3725</v>
      </c>
      <c r="E91" s="20" t="s">
        <v>3726</v>
      </c>
      <c r="F91" s="456" t="s">
        <v>3749</v>
      </c>
      <c r="G91" s="456" t="s">
        <v>3731</v>
      </c>
      <c r="H91" s="456" t="s">
        <v>3729</v>
      </c>
      <c r="I91" s="389"/>
      <c r="J91" s="389"/>
      <c r="K91" s="389"/>
      <c r="L91" s="389"/>
      <c r="M91" s="389"/>
    </row>
    <row r="92" spans="4:13" s="467" customFormat="1">
      <c r="D92" s="20" t="s">
        <v>3725</v>
      </c>
      <c r="E92" s="20" t="s">
        <v>3726</v>
      </c>
      <c r="F92" s="456" t="s">
        <v>3749</v>
      </c>
      <c r="G92" s="456" t="s">
        <v>1369</v>
      </c>
      <c r="H92" s="456" t="s">
        <v>3729</v>
      </c>
      <c r="I92" s="475">
        <f>SUM(I80:I91)</f>
        <v>0</v>
      </c>
      <c r="J92" s="475">
        <f t="shared" ref="J92:M92" si="11">SUM(J80:J91)</f>
        <v>0</v>
      </c>
      <c r="K92" s="475">
        <f t="shared" si="11"/>
        <v>0</v>
      </c>
      <c r="L92" s="475">
        <f t="shared" si="11"/>
        <v>0</v>
      </c>
      <c r="M92" s="475">
        <f t="shared" si="11"/>
        <v>0</v>
      </c>
    </row>
    <row r="93" spans="4:13" s="467" customFormat="1">
      <c r="D93" s="20" t="s">
        <v>3725</v>
      </c>
      <c r="E93" s="20" t="s">
        <v>3726</v>
      </c>
      <c r="F93" s="456" t="s">
        <v>3750</v>
      </c>
      <c r="G93" s="456" t="s">
        <v>3731</v>
      </c>
      <c r="H93" s="456" t="s">
        <v>3729</v>
      </c>
      <c r="I93" s="389"/>
      <c r="J93" s="389"/>
      <c r="K93" s="389"/>
      <c r="L93" s="389"/>
      <c r="M93" s="389"/>
    </row>
    <row r="94" spans="4:13" s="467" customFormat="1">
      <c r="D94" s="20" t="s">
        <v>3725</v>
      </c>
      <c r="E94" s="20" t="s">
        <v>3726</v>
      </c>
      <c r="F94" s="456" t="s">
        <v>3750</v>
      </c>
      <c r="G94" s="456" t="s">
        <v>3731</v>
      </c>
      <c r="H94" s="456" t="s">
        <v>3729</v>
      </c>
      <c r="I94" s="389"/>
      <c r="J94" s="389"/>
      <c r="K94" s="389"/>
      <c r="L94" s="389"/>
      <c r="M94" s="389"/>
    </row>
    <row r="95" spans="4:13" s="467" customFormat="1">
      <c r="D95" s="20" t="s">
        <v>3725</v>
      </c>
      <c r="E95" s="20" t="s">
        <v>3726</v>
      </c>
      <c r="F95" s="456" t="s">
        <v>3750</v>
      </c>
      <c r="G95" s="456" t="s">
        <v>3731</v>
      </c>
      <c r="H95" s="456" t="s">
        <v>3729</v>
      </c>
      <c r="I95" s="389"/>
      <c r="J95" s="389"/>
      <c r="K95" s="389"/>
      <c r="L95" s="389"/>
      <c r="M95" s="389"/>
    </row>
    <row r="96" spans="4:13" s="467" customFormat="1">
      <c r="D96" s="20" t="s">
        <v>3725</v>
      </c>
      <c r="E96" s="20" t="s">
        <v>3726</v>
      </c>
      <c r="F96" s="456" t="s">
        <v>3750</v>
      </c>
      <c r="G96" s="456" t="s">
        <v>3731</v>
      </c>
      <c r="H96" s="456" t="s">
        <v>3729</v>
      </c>
      <c r="I96" s="389"/>
      <c r="J96" s="389"/>
      <c r="K96" s="389"/>
      <c r="L96" s="389"/>
      <c r="M96" s="389"/>
    </row>
    <row r="97" spans="4:13" s="467" customFormat="1">
      <c r="D97" s="20" t="s">
        <v>3725</v>
      </c>
      <c r="E97" s="20" t="s">
        <v>3726</v>
      </c>
      <c r="F97" s="456" t="s">
        <v>3750</v>
      </c>
      <c r="G97" s="456" t="s">
        <v>3731</v>
      </c>
      <c r="H97" s="456" t="s">
        <v>3729</v>
      </c>
      <c r="I97" s="389"/>
      <c r="J97" s="389"/>
      <c r="K97" s="389"/>
      <c r="L97" s="389"/>
      <c r="M97" s="389"/>
    </row>
    <row r="98" spans="4:13" s="467" customFormat="1">
      <c r="D98" s="20" t="s">
        <v>3725</v>
      </c>
      <c r="E98" s="20" t="s">
        <v>3726</v>
      </c>
      <c r="F98" s="456" t="s">
        <v>3750</v>
      </c>
      <c r="G98" s="456" t="s">
        <v>3731</v>
      </c>
      <c r="H98" s="456" t="s">
        <v>3729</v>
      </c>
      <c r="I98" s="389"/>
      <c r="J98" s="389"/>
      <c r="K98" s="389"/>
      <c r="L98" s="389"/>
      <c r="M98" s="389"/>
    </row>
    <row r="99" spans="4:13" s="467" customFormat="1">
      <c r="D99" s="20" t="s">
        <v>3725</v>
      </c>
      <c r="E99" s="20" t="s">
        <v>3726</v>
      </c>
      <c r="F99" s="456" t="s">
        <v>3750</v>
      </c>
      <c r="G99" s="456" t="s">
        <v>3731</v>
      </c>
      <c r="H99" s="456" t="s">
        <v>3729</v>
      </c>
      <c r="I99" s="389"/>
      <c r="J99" s="389"/>
      <c r="K99" s="389"/>
      <c r="L99" s="389"/>
      <c r="M99" s="389"/>
    </row>
    <row r="100" spans="4:13" s="467" customFormat="1">
      <c r="D100" s="20" t="s">
        <v>3725</v>
      </c>
      <c r="E100" s="20" t="s">
        <v>3726</v>
      </c>
      <c r="F100" s="456" t="s">
        <v>3750</v>
      </c>
      <c r="G100" s="456" t="s">
        <v>3731</v>
      </c>
      <c r="H100" s="456" t="s">
        <v>3729</v>
      </c>
      <c r="I100" s="389"/>
      <c r="J100" s="389"/>
      <c r="K100" s="389"/>
      <c r="L100" s="389"/>
      <c r="M100" s="389"/>
    </row>
    <row r="101" spans="4:13" s="467" customFormat="1">
      <c r="D101" s="20" t="s">
        <v>3725</v>
      </c>
      <c r="E101" s="20" t="s">
        <v>3726</v>
      </c>
      <c r="F101" s="456" t="s">
        <v>3750</v>
      </c>
      <c r="G101" s="456" t="s">
        <v>3731</v>
      </c>
      <c r="H101" s="456" t="s">
        <v>3729</v>
      </c>
      <c r="I101" s="389"/>
      <c r="J101" s="389"/>
      <c r="K101" s="389"/>
      <c r="L101" s="389"/>
      <c r="M101" s="389"/>
    </row>
    <row r="102" spans="4:13" s="467" customFormat="1">
      <c r="D102" s="20" t="s">
        <v>3725</v>
      </c>
      <c r="E102" s="20" t="s">
        <v>3726</v>
      </c>
      <c r="F102" s="456" t="s">
        <v>3750</v>
      </c>
      <c r="G102" s="456" t="s">
        <v>3731</v>
      </c>
      <c r="H102" s="456" t="s">
        <v>3729</v>
      </c>
      <c r="I102" s="389"/>
      <c r="J102" s="389"/>
      <c r="K102" s="389"/>
      <c r="L102" s="389"/>
      <c r="M102" s="389"/>
    </row>
    <row r="103" spans="4:13" s="467" customFormat="1">
      <c r="D103" s="20" t="s">
        <v>3725</v>
      </c>
      <c r="E103" s="20" t="s">
        <v>3726</v>
      </c>
      <c r="F103" s="456" t="s">
        <v>3750</v>
      </c>
      <c r="G103" s="456" t="s">
        <v>3731</v>
      </c>
      <c r="H103" s="456" t="s">
        <v>3729</v>
      </c>
      <c r="I103" s="389"/>
      <c r="J103" s="389"/>
      <c r="K103" s="389"/>
      <c r="L103" s="389"/>
      <c r="M103" s="389"/>
    </row>
    <row r="104" spans="4:13" s="467" customFormat="1">
      <c r="D104" s="20" t="s">
        <v>3725</v>
      </c>
      <c r="E104" s="20" t="s">
        <v>3726</v>
      </c>
      <c r="F104" s="456" t="s">
        <v>3750</v>
      </c>
      <c r="G104" s="456" t="s">
        <v>3731</v>
      </c>
      <c r="H104" s="456" t="s">
        <v>3729</v>
      </c>
      <c r="I104" s="389"/>
      <c r="J104" s="389"/>
      <c r="K104" s="389"/>
      <c r="L104" s="389"/>
      <c r="M104" s="389"/>
    </row>
    <row r="105" spans="4:13" s="467" customFormat="1">
      <c r="D105" s="20" t="s">
        <v>3725</v>
      </c>
      <c r="E105" s="20" t="s">
        <v>3726</v>
      </c>
      <c r="F105" s="456" t="s">
        <v>3750</v>
      </c>
      <c r="G105" s="456" t="s">
        <v>1369</v>
      </c>
      <c r="H105" s="456" t="s">
        <v>3729</v>
      </c>
      <c r="I105" s="475">
        <f>SUM(I93:I104)</f>
        <v>0</v>
      </c>
      <c r="J105" s="475">
        <f t="shared" ref="J105:M105" si="12">SUM(J93:J104)</f>
        <v>0</v>
      </c>
      <c r="K105" s="475">
        <f t="shared" si="12"/>
        <v>0</v>
      </c>
      <c r="L105" s="475">
        <f t="shared" si="12"/>
        <v>0</v>
      </c>
      <c r="M105" s="475">
        <f t="shared" si="12"/>
        <v>0</v>
      </c>
    </row>
    <row r="106" spans="4:13" s="467" customFormat="1">
      <c r="D106" s="20" t="s">
        <v>3725</v>
      </c>
      <c r="E106" s="20" t="s">
        <v>3726</v>
      </c>
      <c r="F106" s="476" t="s">
        <v>3751</v>
      </c>
      <c r="G106" s="476" t="s">
        <v>3731</v>
      </c>
      <c r="H106" s="456" t="s">
        <v>3729</v>
      </c>
      <c r="I106" s="389"/>
      <c r="J106" s="389"/>
      <c r="K106" s="389"/>
      <c r="L106" s="389"/>
      <c r="M106" s="389"/>
    </row>
    <row r="107" spans="4:13" s="467" customFormat="1">
      <c r="D107" s="20" t="s">
        <v>3725</v>
      </c>
      <c r="E107" s="20" t="s">
        <v>3726</v>
      </c>
      <c r="F107" s="476" t="s">
        <v>3751</v>
      </c>
      <c r="G107" s="476" t="s">
        <v>3731</v>
      </c>
      <c r="H107" s="456" t="s">
        <v>3729</v>
      </c>
      <c r="I107" s="389"/>
      <c r="J107" s="389"/>
      <c r="K107" s="389"/>
      <c r="L107" s="389"/>
      <c r="M107" s="389"/>
    </row>
    <row r="108" spans="4:13" s="467" customFormat="1">
      <c r="D108" s="20" t="s">
        <v>3725</v>
      </c>
      <c r="E108" s="20" t="s">
        <v>3726</v>
      </c>
      <c r="F108" s="476" t="s">
        <v>3751</v>
      </c>
      <c r="G108" s="476" t="s">
        <v>3731</v>
      </c>
      <c r="H108" s="456" t="s">
        <v>3729</v>
      </c>
      <c r="I108" s="389"/>
      <c r="J108" s="389"/>
      <c r="K108" s="389"/>
      <c r="L108" s="389"/>
      <c r="M108" s="389"/>
    </row>
    <row r="109" spans="4:13" s="467" customFormat="1">
      <c r="D109" s="20" t="s">
        <v>3725</v>
      </c>
      <c r="E109" s="20" t="s">
        <v>3726</v>
      </c>
      <c r="F109" s="476" t="s">
        <v>3751</v>
      </c>
      <c r="G109" s="476" t="s">
        <v>3731</v>
      </c>
      <c r="H109" s="456" t="s">
        <v>3729</v>
      </c>
      <c r="I109" s="389"/>
      <c r="J109" s="389"/>
      <c r="K109" s="389"/>
      <c r="L109" s="389"/>
      <c r="M109" s="389"/>
    </row>
    <row r="110" spans="4:13" s="467" customFormat="1">
      <c r="D110" s="20" t="s">
        <v>3725</v>
      </c>
      <c r="E110" s="20" t="s">
        <v>3726</v>
      </c>
      <c r="F110" s="476" t="s">
        <v>3751</v>
      </c>
      <c r="G110" s="476" t="s">
        <v>3731</v>
      </c>
      <c r="H110" s="456" t="s">
        <v>3729</v>
      </c>
      <c r="I110" s="389"/>
      <c r="J110" s="389"/>
      <c r="K110" s="389"/>
      <c r="L110" s="389"/>
      <c r="M110" s="389"/>
    </row>
    <row r="111" spans="4:13" s="467" customFormat="1">
      <c r="D111" s="20" t="s">
        <v>3725</v>
      </c>
      <c r="E111" s="20" t="s">
        <v>3726</v>
      </c>
      <c r="F111" s="476" t="s">
        <v>3751</v>
      </c>
      <c r="G111" s="476" t="s">
        <v>3731</v>
      </c>
      <c r="H111" s="456" t="s">
        <v>3729</v>
      </c>
      <c r="I111" s="389"/>
      <c r="J111" s="389"/>
      <c r="K111" s="389"/>
      <c r="L111" s="389"/>
      <c r="M111" s="389"/>
    </row>
    <row r="112" spans="4:13" s="467" customFormat="1">
      <c r="D112" s="20" t="s">
        <v>3725</v>
      </c>
      <c r="E112" s="20" t="s">
        <v>3726</v>
      </c>
      <c r="F112" s="476" t="s">
        <v>3751</v>
      </c>
      <c r="G112" s="476" t="s">
        <v>3731</v>
      </c>
      <c r="H112" s="456" t="s">
        <v>3729</v>
      </c>
      <c r="I112" s="389"/>
      <c r="J112" s="389"/>
      <c r="K112" s="389"/>
      <c r="L112" s="389"/>
      <c r="M112" s="389"/>
    </row>
    <row r="113" spans="4:13" s="467" customFormat="1">
      <c r="D113" s="20" t="s">
        <v>3725</v>
      </c>
      <c r="E113" s="20" t="s">
        <v>3726</v>
      </c>
      <c r="F113" s="476" t="s">
        <v>3751</v>
      </c>
      <c r="G113" s="476" t="s">
        <v>3731</v>
      </c>
      <c r="H113" s="456" t="s">
        <v>3729</v>
      </c>
      <c r="I113" s="389"/>
      <c r="J113" s="389"/>
      <c r="K113" s="389"/>
      <c r="L113" s="389"/>
      <c r="M113" s="389"/>
    </row>
    <row r="114" spans="4:13" s="467" customFormat="1">
      <c r="D114" s="20" t="s">
        <v>3725</v>
      </c>
      <c r="E114" s="20" t="s">
        <v>3726</v>
      </c>
      <c r="F114" s="476" t="s">
        <v>3751</v>
      </c>
      <c r="G114" s="476" t="s">
        <v>3731</v>
      </c>
      <c r="H114" s="456" t="s">
        <v>3729</v>
      </c>
      <c r="I114" s="389"/>
      <c r="J114" s="389"/>
      <c r="K114" s="389"/>
      <c r="L114" s="389"/>
      <c r="M114" s="389"/>
    </row>
    <row r="115" spans="4:13" s="467" customFormat="1">
      <c r="D115" s="20" t="s">
        <v>3725</v>
      </c>
      <c r="E115" s="20" t="s">
        <v>3726</v>
      </c>
      <c r="F115" s="476" t="s">
        <v>3751</v>
      </c>
      <c r="G115" s="476" t="s">
        <v>3731</v>
      </c>
      <c r="H115" s="456" t="s">
        <v>3729</v>
      </c>
      <c r="I115" s="389"/>
      <c r="J115" s="389"/>
      <c r="K115" s="389"/>
      <c r="L115" s="389"/>
      <c r="M115" s="389"/>
    </row>
    <row r="116" spans="4:13" s="467" customFormat="1">
      <c r="D116" s="20" t="s">
        <v>3725</v>
      </c>
      <c r="E116" s="20" t="s">
        <v>3726</v>
      </c>
      <c r="F116" s="476" t="s">
        <v>3751</v>
      </c>
      <c r="G116" s="476" t="s">
        <v>1369</v>
      </c>
      <c r="H116" s="456" t="s">
        <v>3729</v>
      </c>
      <c r="I116" s="475">
        <f>SUM(I106:I115)</f>
        <v>0</v>
      </c>
      <c r="J116" s="475">
        <f>SUM(J106:J115)</f>
        <v>0</v>
      </c>
      <c r="K116" s="475">
        <f>SUM(K106:K115)</f>
        <v>0</v>
      </c>
      <c r="L116" s="475">
        <f>SUM(L106:L115)</f>
        <v>0</v>
      </c>
      <c r="M116" s="475">
        <f>SUM(M106:M115)</f>
        <v>0</v>
      </c>
    </row>
    <row r="117" spans="4:13" s="467" customFormat="1">
      <c r="D117" s="20" t="s">
        <v>3725</v>
      </c>
      <c r="E117" s="20" t="s">
        <v>3726</v>
      </c>
      <c r="F117" s="476" t="s">
        <v>3752</v>
      </c>
      <c r="G117" s="474" t="s">
        <v>3753</v>
      </c>
      <c r="H117" s="456" t="s">
        <v>3729</v>
      </c>
      <c r="I117" s="389"/>
      <c r="J117" s="389"/>
      <c r="K117" s="389"/>
      <c r="L117" s="389"/>
      <c r="M117" s="389"/>
    </row>
    <row r="118" spans="4:13" s="467" customFormat="1">
      <c r="D118" s="20" t="s">
        <v>3725</v>
      </c>
      <c r="E118" s="20" t="s">
        <v>3726</v>
      </c>
      <c r="F118" s="476" t="s">
        <v>3752</v>
      </c>
      <c r="G118" s="474" t="s">
        <v>3754</v>
      </c>
      <c r="H118" s="456" t="s">
        <v>3729</v>
      </c>
      <c r="I118" s="389"/>
      <c r="J118" s="389"/>
      <c r="K118" s="389"/>
      <c r="L118" s="389"/>
      <c r="M118" s="389"/>
    </row>
    <row r="119" spans="4:13" s="467" customFormat="1">
      <c r="D119" s="20" t="s">
        <v>3725</v>
      </c>
      <c r="E119" s="20" t="s">
        <v>3726</v>
      </c>
      <c r="F119" s="476" t="s">
        <v>3752</v>
      </c>
      <c r="G119" s="474" t="s">
        <v>3731</v>
      </c>
      <c r="H119" s="456" t="s">
        <v>3729</v>
      </c>
      <c r="I119" s="389"/>
      <c r="J119" s="389"/>
      <c r="K119" s="389"/>
      <c r="L119" s="389"/>
      <c r="M119" s="389"/>
    </row>
    <row r="120" spans="4:13" s="467" customFormat="1">
      <c r="D120" s="20" t="s">
        <v>3725</v>
      </c>
      <c r="E120" s="20" t="s">
        <v>3726</v>
      </c>
      <c r="F120" s="476" t="s">
        <v>3752</v>
      </c>
      <c r="G120" s="474" t="s">
        <v>3731</v>
      </c>
      <c r="H120" s="456" t="s">
        <v>3729</v>
      </c>
      <c r="I120" s="389"/>
      <c r="J120" s="389"/>
      <c r="K120" s="389"/>
      <c r="L120" s="389"/>
      <c r="M120" s="389"/>
    </row>
    <row r="121" spans="4:13" s="467" customFormat="1">
      <c r="D121" s="20" t="s">
        <v>3725</v>
      </c>
      <c r="E121" s="20" t="s">
        <v>3726</v>
      </c>
      <c r="F121" s="476" t="s">
        <v>3752</v>
      </c>
      <c r="G121" s="474" t="s">
        <v>3731</v>
      </c>
      <c r="H121" s="456" t="s">
        <v>3729</v>
      </c>
      <c r="I121" s="389"/>
      <c r="J121" s="389"/>
      <c r="K121" s="389"/>
      <c r="L121" s="389"/>
      <c r="M121" s="389"/>
    </row>
    <row r="122" spans="4:13" s="467" customFormat="1">
      <c r="D122" s="20" t="s">
        <v>3725</v>
      </c>
      <c r="E122" s="20" t="s">
        <v>3726</v>
      </c>
      <c r="F122" s="476" t="s">
        <v>3752</v>
      </c>
      <c r="G122" s="474" t="s">
        <v>3731</v>
      </c>
      <c r="H122" s="456" t="s">
        <v>3729</v>
      </c>
      <c r="I122" s="389"/>
      <c r="J122" s="389"/>
      <c r="K122" s="389"/>
      <c r="L122" s="389"/>
      <c r="M122" s="389"/>
    </row>
    <row r="123" spans="4:13" s="467" customFormat="1">
      <c r="D123" s="20" t="s">
        <v>3725</v>
      </c>
      <c r="E123" s="20" t="s">
        <v>3726</v>
      </c>
      <c r="F123" s="476" t="s">
        <v>3752</v>
      </c>
      <c r="G123" s="474" t="s">
        <v>3731</v>
      </c>
      <c r="H123" s="456" t="s">
        <v>3729</v>
      </c>
      <c r="I123" s="389"/>
      <c r="J123" s="389"/>
      <c r="K123" s="389"/>
      <c r="L123" s="389"/>
      <c r="M123" s="389"/>
    </row>
    <row r="124" spans="4:13" s="467" customFormat="1">
      <c r="D124" s="20" t="s">
        <v>3725</v>
      </c>
      <c r="E124" s="20" t="s">
        <v>3726</v>
      </c>
      <c r="F124" s="476" t="s">
        <v>3752</v>
      </c>
      <c r="G124" s="474" t="s">
        <v>3731</v>
      </c>
      <c r="H124" s="456" t="s">
        <v>3729</v>
      </c>
      <c r="I124" s="389"/>
      <c r="J124" s="389"/>
      <c r="K124" s="389"/>
      <c r="L124" s="389"/>
      <c r="M124" s="389"/>
    </row>
    <row r="125" spans="4:13" s="467" customFormat="1">
      <c r="D125" s="20" t="s">
        <v>3725</v>
      </c>
      <c r="E125" s="20" t="s">
        <v>3726</v>
      </c>
      <c r="F125" s="476" t="s">
        <v>3752</v>
      </c>
      <c r="G125" s="474" t="s">
        <v>3731</v>
      </c>
      <c r="H125" s="456" t="s">
        <v>3729</v>
      </c>
      <c r="I125" s="389"/>
      <c r="J125" s="389"/>
      <c r="K125" s="389"/>
      <c r="L125" s="389"/>
      <c r="M125" s="389"/>
    </row>
    <row r="126" spans="4:13" s="467" customFormat="1">
      <c r="D126" s="20" t="s">
        <v>3725</v>
      </c>
      <c r="E126" s="20" t="s">
        <v>3726</v>
      </c>
      <c r="F126" s="476" t="s">
        <v>3752</v>
      </c>
      <c r="G126" s="476" t="s">
        <v>3731</v>
      </c>
      <c r="H126" s="456" t="s">
        <v>3729</v>
      </c>
      <c r="I126" s="389"/>
      <c r="J126" s="389"/>
      <c r="K126" s="389"/>
      <c r="L126" s="389"/>
      <c r="M126" s="389"/>
    </row>
    <row r="127" spans="4:13" s="467" customFormat="1">
      <c r="D127" s="20" t="s">
        <v>3725</v>
      </c>
      <c r="E127" s="20" t="s">
        <v>3726</v>
      </c>
      <c r="F127" s="476" t="s">
        <v>3752</v>
      </c>
      <c r="G127" s="476" t="s">
        <v>1369</v>
      </c>
      <c r="H127" s="456" t="s">
        <v>3729</v>
      </c>
      <c r="I127" s="475">
        <f>SUM(I117:I126)</f>
        <v>0</v>
      </c>
      <c r="J127" s="475">
        <f t="shared" ref="J127:M127" si="13">SUM(J117:J126)</f>
        <v>0</v>
      </c>
      <c r="K127" s="475">
        <f t="shared" si="13"/>
        <v>0</v>
      </c>
      <c r="L127" s="475">
        <f t="shared" si="13"/>
        <v>0</v>
      </c>
      <c r="M127" s="475">
        <f t="shared" si="13"/>
        <v>0</v>
      </c>
    </row>
    <row r="128" spans="4:13" s="467" customFormat="1">
      <c r="D128" s="20" t="s">
        <v>3725</v>
      </c>
      <c r="E128" s="20" t="s">
        <v>3726</v>
      </c>
      <c r="F128" s="476" t="s">
        <v>3755</v>
      </c>
      <c r="G128" s="474" t="s">
        <v>3756</v>
      </c>
      <c r="H128" s="476" t="s">
        <v>3729</v>
      </c>
      <c r="I128" s="389"/>
      <c r="J128" s="389"/>
      <c r="K128" s="389"/>
      <c r="L128" s="389"/>
      <c r="M128" s="389"/>
    </row>
    <row r="129" spans="4:13" s="467" customFormat="1">
      <c r="D129" s="20" t="s">
        <v>3725</v>
      </c>
      <c r="E129" s="20" t="s">
        <v>3726</v>
      </c>
      <c r="F129" s="476" t="s">
        <v>3755</v>
      </c>
      <c r="G129" s="474" t="s">
        <v>3757</v>
      </c>
      <c r="H129" s="476" t="s">
        <v>3729</v>
      </c>
      <c r="I129" s="389"/>
      <c r="J129" s="389"/>
      <c r="K129" s="389"/>
      <c r="L129" s="389"/>
      <c r="M129" s="389"/>
    </row>
    <row r="130" spans="4:13" s="467" customFormat="1">
      <c r="D130" s="20" t="s">
        <v>3725</v>
      </c>
      <c r="E130" s="20" t="s">
        <v>3726</v>
      </c>
      <c r="F130" s="476" t="s">
        <v>3755</v>
      </c>
      <c r="G130" s="476" t="s">
        <v>3758</v>
      </c>
      <c r="H130" s="476" t="s">
        <v>3729</v>
      </c>
      <c r="I130" s="389"/>
      <c r="J130" s="389"/>
      <c r="K130" s="389"/>
      <c r="L130" s="389"/>
      <c r="M130" s="389"/>
    </row>
    <row r="131" spans="4:13" s="467" customFormat="1">
      <c r="D131" s="20" t="s">
        <v>3725</v>
      </c>
      <c r="E131" s="20" t="s">
        <v>3726</v>
      </c>
      <c r="F131" s="476" t="s">
        <v>3755</v>
      </c>
      <c r="G131" s="476" t="s">
        <v>3759</v>
      </c>
      <c r="H131" s="476" t="s">
        <v>3729</v>
      </c>
      <c r="I131" s="389"/>
      <c r="J131" s="389"/>
      <c r="K131" s="389"/>
      <c r="L131" s="389"/>
      <c r="M131" s="389"/>
    </row>
    <row r="132" spans="4:13" s="467" customFormat="1">
      <c r="D132" s="20" t="s">
        <v>3725</v>
      </c>
      <c r="E132" s="20" t="s">
        <v>3726</v>
      </c>
      <c r="F132" s="476" t="s">
        <v>3755</v>
      </c>
      <c r="G132" s="476" t="s">
        <v>3731</v>
      </c>
      <c r="H132" s="476" t="s">
        <v>3729</v>
      </c>
      <c r="I132" s="389"/>
      <c r="J132" s="389"/>
      <c r="K132" s="389"/>
      <c r="L132" s="389"/>
      <c r="M132" s="389"/>
    </row>
    <row r="133" spans="4:13" s="467" customFormat="1">
      <c r="D133" s="20" t="s">
        <v>3725</v>
      </c>
      <c r="E133" s="20" t="s">
        <v>3726</v>
      </c>
      <c r="F133" s="476" t="s">
        <v>3755</v>
      </c>
      <c r="G133" s="476" t="s">
        <v>3731</v>
      </c>
      <c r="H133" s="476" t="s">
        <v>3729</v>
      </c>
      <c r="I133" s="389"/>
      <c r="J133" s="389"/>
      <c r="K133" s="389"/>
      <c r="L133" s="389"/>
      <c r="M133" s="389"/>
    </row>
    <row r="134" spans="4:13" s="467" customFormat="1">
      <c r="D134" s="20" t="s">
        <v>3725</v>
      </c>
      <c r="E134" s="20" t="s">
        <v>3726</v>
      </c>
      <c r="F134" s="476" t="s">
        <v>3755</v>
      </c>
      <c r="G134" s="476" t="s">
        <v>3731</v>
      </c>
      <c r="H134" s="476" t="s">
        <v>3729</v>
      </c>
      <c r="I134" s="389"/>
      <c r="J134" s="389"/>
      <c r="K134" s="389"/>
      <c r="L134" s="389"/>
      <c r="M134" s="389"/>
    </row>
    <row r="135" spans="4:13" s="467" customFormat="1">
      <c r="D135" s="20" t="s">
        <v>3725</v>
      </c>
      <c r="E135" s="20" t="s">
        <v>3726</v>
      </c>
      <c r="F135" s="476" t="s">
        <v>3755</v>
      </c>
      <c r="G135" s="476" t="s">
        <v>3731</v>
      </c>
      <c r="H135" s="476" t="s">
        <v>3729</v>
      </c>
      <c r="I135" s="389"/>
      <c r="J135" s="389"/>
      <c r="K135" s="389"/>
      <c r="L135" s="389"/>
      <c r="M135" s="389"/>
    </row>
    <row r="136" spans="4:13" s="467" customFormat="1">
      <c r="D136" s="20" t="s">
        <v>3725</v>
      </c>
      <c r="E136" s="20" t="s">
        <v>3726</v>
      </c>
      <c r="F136" s="476" t="s">
        <v>3755</v>
      </c>
      <c r="G136" s="476" t="s">
        <v>3731</v>
      </c>
      <c r="H136" s="476" t="s">
        <v>3729</v>
      </c>
      <c r="I136" s="389"/>
      <c r="J136" s="389"/>
      <c r="K136" s="389"/>
      <c r="L136" s="389"/>
      <c r="M136" s="389"/>
    </row>
    <row r="137" spans="4:13" s="467" customFormat="1">
      <c r="D137" s="20" t="s">
        <v>3725</v>
      </c>
      <c r="E137" s="20" t="s">
        <v>3726</v>
      </c>
      <c r="F137" s="476" t="s">
        <v>3755</v>
      </c>
      <c r="G137" s="476" t="s">
        <v>3731</v>
      </c>
      <c r="H137" s="476" t="s">
        <v>3729</v>
      </c>
      <c r="I137" s="389"/>
      <c r="J137" s="389"/>
      <c r="K137" s="389"/>
      <c r="L137" s="389"/>
      <c r="M137" s="389"/>
    </row>
    <row r="138" spans="4:13" s="467" customFormat="1">
      <c r="D138" s="20" t="s">
        <v>3725</v>
      </c>
      <c r="E138" s="20" t="s">
        <v>3726</v>
      </c>
      <c r="F138" s="476" t="s">
        <v>3755</v>
      </c>
      <c r="G138" s="476" t="s">
        <v>3731</v>
      </c>
      <c r="H138" s="476" t="s">
        <v>3729</v>
      </c>
      <c r="I138" s="389"/>
      <c r="J138" s="389"/>
      <c r="K138" s="389"/>
      <c r="L138" s="389"/>
      <c r="M138" s="389"/>
    </row>
    <row r="139" spans="4:13" s="467" customFormat="1">
      <c r="D139" s="20" t="s">
        <v>3725</v>
      </c>
      <c r="E139" s="20" t="s">
        <v>3726</v>
      </c>
      <c r="F139" s="476" t="s">
        <v>3755</v>
      </c>
      <c r="G139" s="476" t="s">
        <v>3731</v>
      </c>
      <c r="H139" s="476" t="s">
        <v>3729</v>
      </c>
      <c r="I139" s="389"/>
      <c r="J139" s="389"/>
      <c r="K139" s="389"/>
      <c r="L139" s="389"/>
      <c r="M139" s="389"/>
    </row>
    <row r="140" spans="4:13" s="467" customFormat="1">
      <c r="D140" s="20" t="s">
        <v>3725</v>
      </c>
      <c r="E140" s="20" t="s">
        <v>3726</v>
      </c>
      <c r="F140" s="476" t="s">
        <v>3755</v>
      </c>
      <c r="G140" s="476" t="s">
        <v>1369</v>
      </c>
      <c r="H140" s="476" t="s">
        <v>3729</v>
      </c>
      <c r="I140" s="475">
        <f>SUM(I128:I139)</f>
        <v>0</v>
      </c>
      <c r="J140" s="475">
        <f t="shared" ref="J140:M140" si="14">SUM(J128:J139)</f>
        <v>0</v>
      </c>
      <c r="K140" s="475">
        <f t="shared" si="14"/>
        <v>0</v>
      </c>
      <c r="L140" s="475">
        <f t="shared" si="14"/>
        <v>0</v>
      </c>
      <c r="M140" s="475">
        <f t="shared" si="14"/>
        <v>0</v>
      </c>
    </row>
    <row r="141" spans="4:13" s="467" customFormat="1">
      <c r="D141" s="20" t="s">
        <v>3725</v>
      </c>
      <c r="E141" s="20" t="s">
        <v>3726</v>
      </c>
      <c r="F141" s="476" t="s">
        <v>3760</v>
      </c>
      <c r="G141" s="476" t="s">
        <v>3731</v>
      </c>
      <c r="H141" s="476" t="s">
        <v>3729</v>
      </c>
      <c r="I141" s="389"/>
      <c r="J141" s="389"/>
      <c r="K141" s="389"/>
      <c r="L141" s="389"/>
      <c r="M141" s="389"/>
    </row>
    <row r="142" spans="4:13" s="467" customFormat="1">
      <c r="D142" s="20" t="s">
        <v>3725</v>
      </c>
      <c r="E142" s="20" t="s">
        <v>3726</v>
      </c>
      <c r="F142" s="476" t="s">
        <v>3760</v>
      </c>
      <c r="G142" s="476" t="s">
        <v>3731</v>
      </c>
      <c r="H142" s="476" t="s">
        <v>3729</v>
      </c>
      <c r="I142" s="389"/>
      <c r="J142" s="389"/>
      <c r="K142" s="389"/>
      <c r="L142" s="389"/>
      <c r="M142" s="389"/>
    </row>
    <row r="143" spans="4:13" s="467" customFormat="1">
      <c r="D143" s="20" t="s">
        <v>3725</v>
      </c>
      <c r="E143" s="20" t="s">
        <v>3726</v>
      </c>
      <c r="F143" s="476" t="s">
        <v>3760</v>
      </c>
      <c r="G143" s="476" t="s">
        <v>3731</v>
      </c>
      <c r="H143" s="476" t="s">
        <v>3729</v>
      </c>
      <c r="I143" s="389"/>
      <c r="J143" s="389"/>
      <c r="K143" s="389"/>
      <c r="L143" s="389"/>
      <c r="M143" s="389"/>
    </row>
    <row r="144" spans="4:13" s="467" customFormat="1">
      <c r="D144" s="20" t="s">
        <v>3725</v>
      </c>
      <c r="E144" s="20" t="s">
        <v>3726</v>
      </c>
      <c r="F144" s="476" t="s">
        <v>3760</v>
      </c>
      <c r="G144" s="476" t="s">
        <v>3731</v>
      </c>
      <c r="H144" s="476" t="s">
        <v>3729</v>
      </c>
      <c r="I144" s="389"/>
      <c r="J144" s="389"/>
      <c r="K144" s="389"/>
      <c r="L144" s="389"/>
      <c r="M144" s="389"/>
    </row>
    <row r="145" spans="4:13" s="467" customFormat="1">
      <c r="D145" s="20" t="s">
        <v>3725</v>
      </c>
      <c r="E145" s="20" t="s">
        <v>3726</v>
      </c>
      <c r="F145" s="476" t="s">
        <v>3760</v>
      </c>
      <c r="G145" s="476" t="s">
        <v>3731</v>
      </c>
      <c r="H145" s="476" t="s">
        <v>3729</v>
      </c>
      <c r="I145" s="389"/>
      <c r="J145" s="389"/>
      <c r="K145" s="389"/>
      <c r="L145" s="389"/>
      <c r="M145" s="389"/>
    </row>
    <row r="146" spans="4:13" s="467" customFormat="1">
      <c r="D146" s="20" t="s">
        <v>3725</v>
      </c>
      <c r="E146" s="20" t="s">
        <v>3726</v>
      </c>
      <c r="F146" s="476" t="s">
        <v>3760</v>
      </c>
      <c r="G146" s="476" t="s">
        <v>3731</v>
      </c>
      <c r="H146" s="476" t="s">
        <v>3729</v>
      </c>
      <c r="I146" s="389"/>
      <c r="J146" s="389"/>
      <c r="K146" s="389"/>
      <c r="L146" s="389"/>
      <c r="M146" s="389"/>
    </row>
    <row r="147" spans="4:13" s="467" customFormat="1">
      <c r="D147" s="20" t="s">
        <v>3725</v>
      </c>
      <c r="E147" s="20" t="s">
        <v>3726</v>
      </c>
      <c r="F147" s="476" t="s">
        <v>3760</v>
      </c>
      <c r="G147" s="476" t="s">
        <v>3731</v>
      </c>
      <c r="H147" s="476" t="s">
        <v>3729</v>
      </c>
      <c r="I147" s="389"/>
      <c r="J147" s="389"/>
      <c r="K147" s="389"/>
      <c r="L147" s="389"/>
      <c r="M147" s="389"/>
    </row>
    <row r="148" spans="4:13" s="467" customFormat="1">
      <c r="D148" s="20" t="s">
        <v>3725</v>
      </c>
      <c r="E148" s="20" t="s">
        <v>3726</v>
      </c>
      <c r="F148" s="476" t="s">
        <v>3761</v>
      </c>
      <c r="G148" s="476" t="s">
        <v>3731</v>
      </c>
      <c r="H148" s="476" t="s">
        <v>3729</v>
      </c>
      <c r="I148" s="389"/>
      <c r="J148" s="389"/>
      <c r="K148" s="389"/>
      <c r="L148" s="389"/>
      <c r="M148" s="389"/>
    </row>
    <row r="149" spans="4:13" s="467" customFormat="1">
      <c r="D149" s="20" t="s">
        <v>3725</v>
      </c>
      <c r="E149" s="20" t="s">
        <v>3726</v>
      </c>
      <c r="F149" s="476" t="s">
        <v>3761</v>
      </c>
      <c r="G149" s="476" t="s">
        <v>3731</v>
      </c>
      <c r="H149" s="476" t="s">
        <v>3729</v>
      </c>
      <c r="I149" s="389"/>
      <c r="J149" s="389"/>
      <c r="K149" s="389"/>
      <c r="L149" s="389"/>
      <c r="M149" s="389"/>
    </row>
    <row r="150" spans="4:13" s="467" customFormat="1">
      <c r="D150" s="20" t="s">
        <v>3725</v>
      </c>
      <c r="E150" s="20" t="s">
        <v>3726</v>
      </c>
      <c r="F150" s="476" t="s">
        <v>3761</v>
      </c>
      <c r="G150" s="476" t="s">
        <v>3731</v>
      </c>
      <c r="H150" s="476" t="s">
        <v>3729</v>
      </c>
      <c r="I150" s="389"/>
      <c r="J150" s="389"/>
      <c r="K150" s="389"/>
      <c r="L150" s="389"/>
      <c r="M150" s="389"/>
    </row>
    <row r="151" spans="4:13" s="467" customFormat="1">
      <c r="D151" s="20" t="s">
        <v>3725</v>
      </c>
      <c r="E151" s="20" t="s">
        <v>3726</v>
      </c>
      <c r="F151" s="476" t="s">
        <v>3761</v>
      </c>
      <c r="G151" s="476" t="s">
        <v>3731</v>
      </c>
      <c r="H151" s="476" t="s">
        <v>3729</v>
      </c>
      <c r="I151" s="389"/>
      <c r="J151" s="389"/>
      <c r="K151" s="389"/>
      <c r="L151" s="389"/>
      <c r="M151" s="389"/>
    </row>
    <row r="152" spans="4:13" s="467" customFormat="1">
      <c r="D152" s="20" t="s">
        <v>3725</v>
      </c>
      <c r="E152" s="20" t="s">
        <v>3726</v>
      </c>
      <c r="F152" s="476" t="s">
        <v>3761</v>
      </c>
      <c r="G152" s="476" t="s">
        <v>3731</v>
      </c>
      <c r="H152" s="476" t="s">
        <v>3729</v>
      </c>
      <c r="I152" s="389"/>
      <c r="J152" s="389"/>
      <c r="K152" s="389"/>
      <c r="L152" s="389"/>
      <c r="M152" s="389"/>
    </row>
    <row r="153" spans="4:13" s="467" customFormat="1">
      <c r="D153" s="20" t="s">
        <v>3725</v>
      </c>
      <c r="E153" s="20" t="s">
        <v>3726</v>
      </c>
      <c r="F153" s="476" t="s">
        <v>3761</v>
      </c>
      <c r="G153" s="476" t="s">
        <v>3731</v>
      </c>
      <c r="H153" s="476" t="s">
        <v>3729</v>
      </c>
      <c r="I153" s="389"/>
      <c r="J153" s="389"/>
      <c r="K153" s="389"/>
      <c r="L153" s="389"/>
      <c r="M153" s="389"/>
    </row>
    <row r="154" spans="4:13">
      <c r="D154" s="20" t="s">
        <v>3725</v>
      </c>
      <c r="E154" s="20" t="s">
        <v>3726</v>
      </c>
      <c r="F154" s="476" t="s">
        <v>3761</v>
      </c>
      <c r="G154" s="476" t="s">
        <v>3731</v>
      </c>
      <c r="H154" s="476" t="s">
        <v>3729</v>
      </c>
      <c r="I154" s="389"/>
      <c r="J154" s="389"/>
      <c r="K154" s="389"/>
      <c r="L154" s="389"/>
      <c r="M154" s="389"/>
    </row>
    <row r="155" spans="4:13">
      <c r="D155" s="20" t="s">
        <v>3725</v>
      </c>
      <c r="E155" s="20" t="s">
        <v>3726</v>
      </c>
      <c r="F155" s="476" t="s">
        <v>3762</v>
      </c>
      <c r="G155" s="476" t="s">
        <v>1369</v>
      </c>
      <c r="H155" s="476" t="s">
        <v>3729</v>
      </c>
      <c r="I155" s="475">
        <f>SUM(I141:I154)</f>
        <v>0</v>
      </c>
      <c r="J155" s="475">
        <f>SUM(J141:J154)</f>
        <v>0</v>
      </c>
      <c r="K155" s="475">
        <f>SUM(K141:K154)</f>
        <v>0</v>
      </c>
      <c r="L155" s="475">
        <f>SUM(L141:L154)</f>
        <v>0</v>
      </c>
      <c r="M155" s="475">
        <f>SUM(M141:M154)</f>
        <v>0</v>
      </c>
    </row>
    <row r="156" spans="4:13">
      <c r="D156" s="20" t="s">
        <v>3725</v>
      </c>
      <c r="E156" s="20" t="s">
        <v>3726</v>
      </c>
      <c r="F156" s="476" t="s">
        <v>3763</v>
      </c>
      <c r="G156" s="476" t="s">
        <v>3731</v>
      </c>
      <c r="H156" s="476" t="s">
        <v>3729</v>
      </c>
      <c r="I156" s="389"/>
      <c r="J156" s="389"/>
      <c r="K156" s="389"/>
      <c r="L156" s="389"/>
      <c r="M156" s="389"/>
    </row>
    <row r="157" spans="4:13">
      <c r="D157" s="20" t="s">
        <v>3725</v>
      </c>
      <c r="E157" s="20" t="s">
        <v>3726</v>
      </c>
      <c r="F157" s="476" t="s">
        <v>3763</v>
      </c>
      <c r="G157" s="476" t="s">
        <v>3731</v>
      </c>
      <c r="H157" s="476" t="s">
        <v>3729</v>
      </c>
      <c r="I157" s="389"/>
      <c r="J157" s="389"/>
      <c r="K157" s="389"/>
      <c r="L157" s="389"/>
      <c r="M157" s="389"/>
    </row>
    <row r="158" spans="4:13">
      <c r="D158" s="20" t="s">
        <v>3725</v>
      </c>
      <c r="E158" s="20" t="s">
        <v>3726</v>
      </c>
      <c r="F158" s="476" t="s">
        <v>3763</v>
      </c>
      <c r="G158" s="476" t="s">
        <v>3731</v>
      </c>
      <c r="H158" s="476" t="s">
        <v>3729</v>
      </c>
      <c r="I158" s="389"/>
      <c r="J158" s="389"/>
      <c r="K158" s="389"/>
      <c r="L158" s="389"/>
      <c r="M158" s="389"/>
    </row>
    <row r="159" spans="4:13">
      <c r="D159" s="20" t="s">
        <v>3725</v>
      </c>
      <c r="E159" s="20" t="s">
        <v>3726</v>
      </c>
      <c r="F159" s="476" t="s">
        <v>3763</v>
      </c>
      <c r="G159" s="476" t="s">
        <v>3731</v>
      </c>
      <c r="H159" s="476" t="s">
        <v>3729</v>
      </c>
      <c r="I159" s="389"/>
      <c r="J159" s="389"/>
      <c r="K159" s="389"/>
      <c r="L159" s="389"/>
      <c r="M159" s="389"/>
    </row>
    <row r="160" spans="4:13">
      <c r="D160" s="20" t="s">
        <v>3725</v>
      </c>
      <c r="E160" s="20" t="s">
        <v>3726</v>
      </c>
      <c r="F160" s="476" t="s">
        <v>3763</v>
      </c>
      <c r="G160" s="476" t="s">
        <v>3731</v>
      </c>
      <c r="H160" s="476" t="s">
        <v>3729</v>
      </c>
      <c r="I160" s="389"/>
      <c r="J160" s="389"/>
      <c r="K160" s="389"/>
      <c r="L160" s="389"/>
      <c r="M160" s="389"/>
    </row>
    <row r="161" spans="2:13">
      <c r="D161" s="20" t="s">
        <v>3725</v>
      </c>
      <c r="E161" s="20" t="s">
        <v>3726</v>
      </c>
      <c r="F161" s="476" t="s">
        <v>3763</v>
      </c>
      <c r="G161" s="476" t="s">
        <v>3731</v>
      </c>
      <c r="H161" s="476" t="s">
        <v>3729</v>
      </c>
      <c r="I161" s="389"/>
      <c r="J161" s="389"/>
      <c r="K161" s="389"/>
      <c r="L161" s="389"/>
      <c r="M161" s="389"/>
    </row>
    <row r="162" spans="2:13">
      <c r="D162" s="20" t="s">
        <v>3725</v>
      </c>
      <c r="E162" s="20" t="s">
        <v>3726</v>
      </c>
      <c r="F162" s="476" t="s">
        <v>3763</v>
      </c>
      <c r="G162" s="476" t="s">
        <v>3731</v>
      </c>
      <c r="H162" s="476" t="s">
        <v>3729</v>
      </c>
      <c r="I162" s="389"/>
      <c r="J162" s="389"/>
      <c r="K162" s="389"/>
      <c r="L162" s="389"/>
      <c r="M162" s="389"/>
    </row>
    <row r="163" spans="2:13">
      <c r="D163" s="20" t="s">
        <v>3725</v>
      </c>
      <c r="E163" s="20" t="s">
        <v>3726</v>
      </c>
      <c r="F163" s="476" t="s">
        <v>3763</v>
      </c>
      <c r="G163" s="476" t="s">
        <v>3731</v>
      </c>
      <c r="H163" s="476" t="s">
        <v>3729</v>
      </c>
      <c r="I163" s="389"/>
      <c r="J163" s="389"/>
      <c r="K163" s="389"/>
      <c r="L163" s="389"/>
      <c r="M163" s="389"/>
    </row>
    <row r="164" spans="2:13">
      <c r="D164" s="20" t="s">
        <v>3725</v>
      </c>
      <c r="E164" s="20" t="s">
        <v>3726</v>
      </c>
      <c r="F164" s="476" t="s">
        <v>3763</v>
      </c>
      <c r="G164" s="476" t="s">
        <v>3731</v>
      </c>
      <c r="H164" s="476" t="s">
        <v>3729</v>
      </c>
      <c r="I164" s="389"/>
      <c r="J164" s="389"/>
      <c r="K164" s="389"/>
      <c r="L164" s="389"/>
      <c r="M164" s="389"/>
    </row>
    <row r="165" spans="2:13">
      <c r="D165" s="20" t="s">
        <v>3725</v>
      </c>
      <c r="E165" s="20" t="s">
        <v>3726</v>
      </c>
      <c r="F165" s="476" t="s">
        <v>3763</v>
      </c>
      <c r="G165" s="476" t="s">
        <v>3731</v>
      </c>
      <c r="H165" s="476" t="s">
        <v>3729</v>
      </c>
      <c r="I165" s="389"/>
      <c r="J165" s="389"/>
      <c r="K165" s="389"/>
      <c r="L165" s="389"/>
      <c r="M165" s="389"/>
    </row>
    <row r="166" spans="2:13">
      <c r="D166" s="20" t="s">
        <v>3725</v>
      </c>
      <c r="E166" s="11" t="s">
        <v>3726</v>
      </c>
      <c r="F166" s="476" t="s">
        <v>3763</v>
      </c>
      <c r="G166" s="11" t="s">
        <v>3731</v>
      </c>
      <c r="H166" s="476" t="s">
        <v>3729</v>
      </c>
      <c r="I166" s="389"/>
      <c r="J166" s="389"/>
      <c r="K166" s="389"/>
      <c r="L166" s="389"/>
      <c r="M166" s="389"/>
    </row>
    <row r="167" spans="2:13">
      <c r="D167" s="20" t="s">
        <v>3725</v>
      </c>
      <c r="E167" s="11" t="s">
        <v>3726</v>
      </c>
      <c r="F167" s="476" t="s">
        <v>3763</v>
      </c>
      <c r="G167" s="11" t="s">
        <v>3731</v>
      </c>
      <c r="H167" s="476" t="s">
        <v>3729</v>
      </c>
      <c r="I167" s="389"/>
      <c r="J167" s="389"/>
      <c r="K167" s="389"/>
      <c r="L167" s="389"/>
      <c r="M167" s="389"/>
    </row>
    <row r="168" spans="2:13">
      <c r="D168" s="20" t="s">
        <v>3725</v>
      </c>
      <c r="E168" s="11" t="s">
        <v>3726</v>
      </c>
      <c r="F168" s="476" t="s">
        <v>3763</v>
      </c>
      <c r="G168" s="11" t="s">
        <v>1369</v>
      </c>
      <c r="H168" s="476" t="s">
        <v>3729</v>
      </c>
      <c r="I168" s="475">
        <f>SUM(I156:I167)</f>
        <v>0</v>
      </c>
      <c r="J168" s="475">
        <f t="shared" ref="J168:M168" si="15">SUM(J156:J167)</f>
        <v>0</v>
      </c>
      <c r="K168" s="475">
        <f t="shared" si="15"/>
        <v>0</v>
      </c>
      <c r="L168" s="475">
        <f t="shared" si="15"/>
        <v>0</v>
      </c>
      <c r="M168" s="475">
        <f t="shared" si="15"/>
        <v>0</v>
      </c>
    </row>
    <row r="169" spans="2:13">
      <c r="D169" s="20"/>
      <c r="H169" s="456"/>
    </row>
    <row r="170" spans="2:13">
      <c r="B170" s="467"/>
      <c r="C170" s="34" t="s">
        <v>3764</v>
      </c>
      <c r="D170" s="34"/>
      <c r="E170" s="34"/>
      <c r="F170" s="33"/>
      <c r="G170" s="33"/>
      <c r="H170" s="33"/>
      <c r="I170" s="33"/>
      <c r="J170" s="33"/>
      <c r="K170" s="33"/>
      <c r="L170" s="33"/>
      <c r="M170" s="33"/>
    </row>
    <row r="171" spans="2:13">
      <c r="D171" s="20"/>
      <c r="H171" s="456"/>
    </row>
    <row r="172" spans="2:13">
      <c r="D172" s="20" t="s">
        <v>3725</v>
      </c>
      <c r="E172" s="20" t="s">
        <v>3726</v>
      </c>
      <c r="F172" s="20" t="s">
        <v>1049</v>
      </c>
      <c r="G172" s="456" t="s">
        <v>1369</v>
      </c>
      <c r="H172" s="456" t="s">
        <v>3729</v>
      </c>
      <c r="I172" s="475">
        <f>I79+I92+I105+I116+I127+I140+I155+I168</f>
        <v>0</v>
      </c>
      <c r="J172" s="475">
        <f>J79+J92+J105+J116+J127+J140+J155+J168</f>
        <v>0</v>
      </c>
      <c r="K172" s="475">
        <f>K79+K92+K105+K116+K127+K140+K155+K168</f>
        <v>0</v>
      </c>
      <c r="L172" s="475">
        <f>L79+L92+L105+L116+L127+L140+L155+L168</f>
        <v>0</v>
      </c>
      <c r="M172" s="475">
        <f>M79+M92+M105+M116+M127+M140+M155+M168</f>
        <v>0</v>
      </c>
    </row>
    <row r="174" spans="2:13" s="27" customFormat="1" ht="18">
      <c r="B174" s="28" t="s">
        <v>1553</v>
      </c>
    </row>
  </sheetData>
  <pageMargins left="0.7" right="0.7" top="0.75" bottom="0.75" header="0.3" footer="0.3"/>
  <pageSetup paperSize="9" orientation="portrait" r:id="rId1"/>
  <headerFooter>
    <oddHeader>&amp;L&amp;"Calibri"&amp;10&amp;K000000Classified as Internal&amp;1#&amp;C&amp;"Verdana,Regular"&amp;10&amp;K000000Internal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1" id="{6612690A-21FF-4CA3-80D5-48A822840B98}">
            <xm:f>Cover!$E$15&lt;&gt;I$6</xm:f>
            <x14:dxf>
              <fill>
                <patternFill>
                  <bgColor theme="0" tint="-0.24994659260841701"/>
                </patternFill>
              </fill>
            </x14:dxf>
          </x14:cfRule>
          <x14:cfRule type="expression" priority="32" id="{493A7284-B423-42B7-A997-81D097F452EF}">
            <xm:f>Cover!$E$15=I$6</xm:f>
            <x14:dxf>
              <fill>
                <patternFill>
                  <bgColor theme="7" tint="0.59996337778862885"/>
                </patternFill>
              </fill>
            </x14:dxf>
          </x14:cfRule>
          <xm:sqref>I14:M16 I106:M115 I141:M154</xm:sqref>
        </x14:conditionalFormatting>
        <x14:conditionalFormatting xmlns:xm="http://schemas.microsoft.com/office/excel/2006/main">
          <x14:cfRule type="expression" priority="29" id="{B3CC642B-21F6-4EE0-AE64-2D94A60020EB}">
            <xm:f>Cover!$E$15&lt;&gt;I$6</xm:f>
            <x14:dxf>
              <fill>
                <patternFill>
                  <bgColor theme="0" tint="-0.24994659260841701"/>
                </patternFill>
              </fill>
            </x14:dxf>
          </x14:cfRule>
          <x14:cfRule type="expression" priority="30" id="{0DB6CB1D-17F2-4ADE-A62C-D8764D591646}">
            <xm:f>Cover!$E$15=I$6</xm:f>
            <x14:dxf>
              <fill>
                <patternFill>
                  <bgColor theme="7" tint="0.59996337778862885"/>
                </patternFill>
              </fill>
            </x14:dxf>
          </x14:cfRule>
          <xm:sqref>I22:M24</xm:sqref>
        </x14:conditionalFormatting>
        <x14:conditionalFormatting xmlns:xm="http://schemas.microsoft.com/office/excel/2006/main">
          <x14:cfRule type="expression" priority="27" id="{164F1D28-537F-490C-B38F-90625455D72A}">
            <xm:f>Cover!$E$15&lt;&gt;I$6</xm:f>
            <x14:dxf>
              <fill>
                <patternFill>
                  <bgColor theme="0" tint="-0.24994659260841701"/>
                </patternFill>
              </fill>
            </x14:dxf>
          </x14:cfRule>
          <x14:cfRule type="expression" priority="28" id="{E11D8446-9237-4983-BC0B-7B9D5F16BD9D}">
            <xm:f>Cover!$E$15=I$6</xm:f>
            <x14:dxf>
              <fill>
                <patternFill>
                  <bgColor theme="7" tint="0.59996337778862885"/>
                </patternFill>
              </fill>
            </x14:dxf>
          </x14:cfRule>
          <xm:sqref>I29:M30</xm:sqref>
        </x14:conditionalFormatting>
        <x14:conditionalFormatting xmlns:xm="http://schemas.microsoft.com/office/excel/2006/main">
          <x14:cfRule type="expression" priority="25" id="{21B95B50-857A-4E5D-9CCB-E8EF7DD2B3DB}">
            <xm:f>Cover!$E$15&lt;&gt;I$6</xm:f>
            <x14:dxf>
              <fill>
                <patternFill>
                  <bgColor theme="0" tint="-0.24994659260841701"/>
                </patternFill>
              </fill>
            </x14:dxf>
          </x14:cfRule>
          <x14:cfRule type="expression" priority="26" id="{958A8767-25A8-4BE8-AE28-A81E9F469F82}">
            <xm:f>Cover!$E$15=I$6</xm:f>
            <x14:dxf>
              <fill>
                <patternFill>
                  <bgColor theme="7" tint="0.59996337778862885"/>
                </patternFill>
              </fill>
            </x14:dxf>
          </x14:cfRule>
          <xm:sqref>I37:M37</xm:sqref>
        </x14:conditionalFormatting>
        <x14:conditionalFormatting xmlns:xm="http://schemas.microsoft.com/office/excel/2006/main">
          <x14:cfRule type="expression" priority="1" id="{C39F7CE3-81F9-4FD1-8720-177A688BAB2C}">
            <xm:f>Cover!$E$15&lt;&gt;I$6</xm:f>
            <x14:dxf>
              <fill>
                <patternFill>
                  <bgColor theme="0" tint="-0.24994659260841701"/>
                </patternFill>
              </fill>
            </x14:dxf>
          </x14:cfRule>
          <x14:cfRule type="expression" priority="2" id="{D11C2757-9210-4AE7-B71C-657A2158A9B8}">
            <xm:f>Cover!$E$15=I$6</xm:f>
            <x14:dxf>
              <fill>
                <patternFill>
                  <bgColor theme="7" tint="0.59996337778862885"/>
                </patternFill>
              </fill>
            </x14:dxf>
          </x14:cfRule>
          <xm:sqref>I43:M45</xm:sqref>
        </x14:conditionalFormatting>
        <x14:conditionalFormatting xmlns:xm="http://schemas.microsoft.com/office/excel/2006/main">
          <x14:cfRule type="expression" priority="21" id="{5264D77F-8E75-49FB-93CF-2A16C57CF160}">
            <xm:f>Cover!$E$15&lt;&gt;I$6</xm:f>
            <x14:dxf>
              <fill>
                <patternFill>
                  <bgColor theme="0" tint="-0.24994659260841701"/>
                </patternFill>
              </fill>
            </x14:dxf>
          </x14:cfRule>
          <x14:cfRule type="expression" priority="22" id="{B63BC972-6613-4774-97C8-A52324C170D6}">
            <xm:f>Cover!$E$15=I$6</xm:f>
            <x14:dxf>
              <fill>
                <patternFill>
                  <bgColor theme="7" tint="0.59996337778862885"/>
                </patternFill>
              </fill>
            </x14:dxf>
          </x14:cfRule>
          <xm:sqref>I51:M51</xm:sqref>
        </x14:conditionalFormatting>
        <x14:conditionalFormatting xmlns:xm="http://schemas.microsoft.com/office/excel/2006/main">
          <x14:cfRule type="expression" priority="19" id="{DB6C1452-9824-45B8-94EF-42B63AE1F612}">
            <xm:f>Cover!$E$15&lt;&gt;I$6</xm:f>
            <x14:dxf>
              <fill>
                <patternFill>
                  <bgColor theme="0" tint="-0.24994659260841701"/>
                </patternFill>
              </fill>
            </x14:dxf>
          </x14:cfRule>
          <x14:cfRule type="expression" priority="20" id="{7F32D289-F423-44EB-A095-E805E2FD0949}">
            <xm:f>Cover!$E$15=I$6</xm:f>
            <x14:dxf>
              <fill>
                <patternFill>
                  <bgColor theme="7" tint="0.59996337778862885"/>
                </patternFill>
              </fill>
            </x14:dxf>
          </x14:cfRule>
          <xm:sqref>I67:M78</xm:sqref>
        </x14:conditionalFormatting>
        <x14:conditionalFormatting xmlns:xm="http://schemas.microsoft.com/office/excel/2006/main">
          <x14:cfRule type="expression" priority="17" id="{917B6BF2-C179-4638-B92B-5D5D15726008}">
            <xm:f>Cover!$E$15&lt;&gt;I$6</xm:f>
            <x14:dxf>
              <fill>
                <patternFill>
                  <bgColor theme="0" tint="-0.24994659260841701"/>
                </patternFill>
              </fill>
            </x14:dxf>
          </x14:cfRule>
          <x14:cfRule type="expression" priority="18" id="{5020A160-7F10-4C70-A868-CD608B313063}">
            <xm:f>Cover!$E$15=I$6</xm:f>
            <x14:dxf>
              <fill>
                <patternFill>
                  <bgColor theme="7" tint="0.59996337778862885"/>
                </patternFill>
              </fill>
            </x14:dxf>
          </x14:cfRule>
          <xm:sqref>I80:M91</xm:sqref>
        </x14:conditionalFormatting>
        <x14:conditionalFormatting xmlns:xm="http://schemas.microsoft.com/office/excel/2006/main">
          <x14:cfRule type="expression" priority="15" id="{B6ED83E0-6E71-443D-9881-D61407926F21}">
            <xm:f>Cover!$E$15&lt;&gt;I$6</xm:f>
            <x14:dxf>
              <fill>
                <patternFill>
                  <bgColor theme="0" tint="-0.24994659260841701"/>
                </patternFill>
              </fill>
            </x14:dxf>
          </x14:cfRule>
          <x14:cfRule type="expression" priority="16" id="{134C31DC-2CEF-474F-8D10-3A131A7B59E2}">
            <xm:f>Cover!$E$15=I$6</xm:f>
            <x14:dxf>
              <fill>
                <patternFill>
                  <bgColor theme="7" tint="0.59996337778862885"/>
                </patternFill>
              </fill>
            </x14:dxf>
          </x14:cfRule>
          <xm:sqref>I93:M104</xm:sqref>
        </x14:conditionalFormatting>
        <x14:conditionalFormatting xmlns:xm="http://schemas.microsoft.com/office/excel/2006/main">
          <x14:cfRule type="expression" priority="11" id="{4E5DDA3C-7614-4C6B-AF9F-DC9959FEE365}">
            <xm:f>Cover!$E$15&lt;&gt;I$6</xm:f>
            <x14:dxf>
              <fill>
                <patternFill>
                  <bgColor theme="0" tint="-0.24994659260841701"/>
                </patternFill>
              </fill>
            </x14:dxf>
          </x14:cfRule>
          <x14:cfRule type="expression" priority="12" id="{8E31E99E-EA7F-43A5-BABE-327B09DE246B}">
            <xm:f>Cover!$E$15=I$6</xm:f>
            <x14:dxf>
              <fill>
                <patternFill>
                  <bgColor theme="7" tint="0.59996337778862885"/>
                </patternFill>
              </fill>
            </x14:dxf>
          </x14:cfRule>
          <xm:sqref>I117:M126</xm:sqref>
        </x14:conditionalFormatting>
        <x14:conditionalFormatting xmlns:xm="http://schemas.microsoft.com/office/excel/2006/main">
          <x14:cfRule type="expression" priority="9" id="{E4604305-FB25-478E-A308-B7B52AAE65AC}">
            <xm:f>Cover!$E$15&lt;&gt;I$6</xm:f>
            <x14:dxf>
              <fill>
                <patternFill>
                  <bgColor theme="0" tint="-0.24994659260841701"/>
                </patternFill>
              </fill>
            </x14:dxf>
          </x14:cfRule>
          <x14:cfRule type="expression" priority="10" id="{6242C471-4475-41D4-AE14-00767E880D7B}">
            <xm:f>Cover!$E$15=I$6</xm:f>
            <x14:dxf>
              <fill>
                <patternFill>
                  <bgColor theme="7" tint="0.59996337778862885"/>
                </patternFill>
              </fill>
            </x14:dxf>
          </x14:cfRule>
          <xm:sqref>I128:M139</xm:sqref>
        </x14:conditionalFormatting>
        <x14:conditionalFormatting xmlns:xm="http://schemas.microsoft.com/office/excel/2006/main">
          <x14:cfRule type="expression" priority="5" id="{553EEE43-C03E-4BBB-BBFA-9E872D3024E5}">
            <xm:f>Cover!$E$15&lt;&gt;I$6</xm:f>
            <x14:dxf>
              <fill>
                <patternFill>
                  <bgColor theme="0" tint="-0.24994659260841701"/>
                </patternFill>
              </fill>
            </x14:dxf>
          </x14:cfRule>
          <x14:cfRule type="expression" priority="6" id="{F7A51143-0D8E-4605-A000-A78AD5D8FE95}">
            <xm:f>Cover!$E$15=I$6</xm:f>
            <x14:dxf>
              <fill>
                <patternFill>
                  <bgColor theme="7" tint="0.59996337778862885"/>
                </patternFill>
              </fill>
            </x14:dxf>
          </x14:cfRule>
          <xm:sqref>I156:M167</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5F45-6211-45ED-92BC-D16057AF92BB}">
  <sheetPr codeName="Sheet91">
    <tabColor theme="2" tint="-0.249977111117893"/>
    <pageSetUpPr autoPageBreaks="0"/>
  </sheetPr>
  <dimension ref="A1:BJ38"/>
  <sheetViews>
    <sheetView zoomScale="55" zoomScaleNormal="55" workbookViewId="0">
      <pane ySplit="4" topLeftCell="A5" activePane="bottomLeft" state="frozen"/>
      <selection activeCell="G59" sqref="G59"/>
      <selection pane="bottomLeft" activeCell="F34" sqref="F34:K34"/>
    </sheetView>
  </sheetViews>
  <sheetFormatPr defaultColWidth="0" defaultRowHeight="14"/>
  <cols>
    <col min="1" max="1" width="14.453125" style="11" customWidth="1"/>
    <col min="2" max="3" width="1.54296875" style="11" customWidth="1"/>
    <col min="4" max="5" width="60.54296875" style="11" bestFit="1" customWidth="1"/>
    <col min="6" max="6" width="9.54296875" style="11" customWidth="1"/>
    <col min="7" max="10" width="19.453125" style="11" customWidth="1"/>
    <col min="11" max="11" width="13.54296875" style="11" customWidth="1"/>
    <col min="12" max="17" width="1.453125" style="11" customWidth="1"/>
    <col min="18" max="38" width="13.54296875" style="11" hidden="1" customWidth="1"/>
    <col min="39" max="62" width="0" style="11" hidden="1" customWidth="1"/>
    <col min="63" max="16384" width="13.54296875" style="11" hidden="1"/>
  </cols>
  <sheetData>
    <row r="1" spans="1:11" s="2" customFormat="1" ht="25">
      <c r="A1" s="62" t="s">
        <v>1365</v>
      </c>
      <c r="B1" s="3"/>
      <c r="E1" s="4"/>
      <c r="I1" s="3"/>
    </row>
    <row r="2" spans="1:11" s="2" customFormat="1" ht="25">
      <c r="A2" s="4" t="str">
        <f>Cover!$E$13</f>
        <v>Master</v>
      </c>
      <c r="B2" s="3"/>
    </row>
    <row r="3" spans="1:11" s="2" customFormat="1" ht="25">
      <c r="A3" s="4">
        <f>Cover!$E$15</f>
        <v>2025</v>
      </c>
      <c r="B3" s="4"/>
      <c r="C3" s="4"/>
    </row>
    <row r="4" spans="1:11" s="5" customFormat="1" ht="25.5" thickBot="1">
      <c r="A4" s="1302" t="s">
        <v>127</v>
      </c>
      <c r="B4" s="6"/>
    </row>
    <row r="5" spans="1:11" ht="18">
      <c r="A5" s="7"/>
      <c r="B5" s="8"/>
      <c r="C5" s="8"/>
      <c r="D5" s="36"/>
      <c r="E5" s="37"/>
      <c r="F5" s="37"/>
      <c r="G5" s="68" t="s">
        <v>1743</v>
      </c>
      <c r="H5" s="66"/>
      <c r="I5" s="66"/>
      <c r="J5" s="66"/>
      <c r="K5" s="67"/>
    </row>
    <row r="6" spans="1:11" s="61" customFormat="1" ht="15.5">
      <c r="A6" s="21"/>
      <c r="B6" s="57"/>
      <c r="C6" s="57"/>
      <c r="D6" s="36" t="s">
        <v>1624</v>
      </c>
      <c r="E6" s="36" t="s">
        <v>238</v>
      </c>
      <c r="F6" s="36" t="s">
        <v>175</v>
      </c>
      <c r="G6" s="118">
        <v>2022</v>
      </c>
      <c r="H6" s="119">
        <v>2023</v>
      </c>
      <c r="I6" s="119">
        <v>2024</v>
      </c>
      <c r="J6" s="119">
        <v>2025</v>
      </c>
      <c r="K6" s="120">
        <v>2026</v>
      </c>
    </row>
    <row r="8" spans="1:11" s="27" customFormat="1" ht="23">
      <c r="B8" s="800" t="s">
        <v>3765</v>
      </c>
    </row>
    <row r="10" spans="1:11">
      <c r="A10" s="12"/>
      <c r="B10" s="12"/>
      <c r="C10" s="34" t="s">
        <v>3766</v>
      </c>
      <c r="D10" s="34"/>
      <c r="E10" s="33"/>
      <c r="F10" s="33"/>
      <c r="G10" s="33"/>
      <c r="H10" s="33"/>
      <c r="I10" s="33"/>
      <c r="J10" s="33"/>
      <c r="K10" s="33"/>
    </row>
    <row r="12" spans="1:11" ht="15.5">
      <c r="A12" s="7"/>
      <c r="B12" s="8"/>
      <c r="C12" s="8"/>
      <c r="D12" s="11" t="s">
        <v>3767</v>
      </c>
      <c r="E12" s="20" t="s">
        <v>3768</v>
      </c>
      <c r="F12" s="420" t="s">
        <v>2829</v>
      </c>
      <c r="G12" s="389"/>
      <c r="H12" s="389"/>
      <c r="I12" s="389"/>
      <c r="J12" s="389"/>
      <c r="K12" s="389"/>
    </row>
    <row r="13" spans="1:11" ht="15.5">
      <c r="A13" s="7"/>
      <c r="B13" s="8"/>
      <c r="C13" s="8"/>
      <c r="D13" s="11" t="s">
        <v>3767</v>
      </c>
      <c r="E13" s="20" t="s">
        <v>3769</v>
      </c>
      <c r="F13" s="420" t="s">
        <v>2829</v>
      </c>
      <c r="G13" s="389"/>
      <c r="H13" s="389"/>
      <c r="I13" s="389"/>
      <c r="J13" s="389"/>
      <c r="K13" s="389"/>
    </row>
    <row r="14" spans="1:11" ht="15.5">
      <c r="A14" s="7"/>
      <c r="B14" s="8"/>
      <c r="C14" s="8"/>
      <c r="D14" s="11" t="s">
        <v>3767</v>
      </c>
      <c r="E14" s="20" t="s">
        <v>3770</v>
      </c>
      <c r="F14" s="420" t="s">
        <v>3771</v>
      </c>
      <c r="G14" s="389"/>
      <c r="H14" s="389"/>
      <c r="I14" s="389"/>
      <c r="J14" s="389"/>
      <c r="K14" s="389"/>
    </row>
    <row r="15" spans="1:11" ht="15.5">
      <c r="A15" s="7"/>
      <c r="B15" s="8"/>
      <c r="C15" s="8"/>
      <c r="D15" s="11" t="s">
        <v>3767</v>
      </c>
      <c r="E15" s="20" t="s">
        <v>3772</v>
      </c>
      <c r="F15" s="420" t="s">
        <v>2829</v>
      </c>
      <c r="G15" s="389"/>
      <c r="H15" s="389"/>
      <c r="I15" s="389"/>
      <c r="J15" s="389"/>
      <c r="K15" s="389"/>
    </row>
    <row r="16" spans="1:11" s="12" customFormat="1">
      <c r="D16" s="11" t="s">
        <v>3767</v>
      </c>
      <c r="E16" s="12" t="s">
        <v>3773</v>
      </c>
      <c r="F16" s="420" t="s">
        <v>3771</v>
      </c>
      <c r="G16" s="1224"/>
      <c r="H16" s="1224"/>
      <c r="I16" s="1224"/>
      <c r="J16" s="916">
        <f>SUM('11.01 Other_Dist_Gas_Connection'!$K$12:$K$31)</f>
        <v>0</v>
      </c>
      <c r="K16" s="389"/>
    </row>
    <row r="17" spans="3:6" s="12" customFormat="1">
      <c r="D17" s="11" t="s">
        <v>3767</v>
      </c>
      <c r="E17" s="12" t="s">
        <v>3774</v>
      </c>
      <c r="F17" s="420" t="s">
        <v>2829</v>
      </c>
    </row>
    <row r="18" spans="3:6" s="12" customFormat="1">
      <c r="D18" s="11" t="s">
        <v>3767</v>
      </c>
      <c r="E18" s="12" t="s">
        <v>3775</v>
      </c>
      <c r="F18" s="420" t="s">
        <v>2829</v>
      </c>
    </row>
    <row r="19" spans="3:6" s="12" customFormat="1">
      <c r="D19" s="11" t="s">
        <v>3767</v>
      </c>
      <c r="E19" s="12" t="s">
        <v>3776</v>
      </c>
      <c r="F19" s="420" t="s">
        <v>3771</v>
      </c>
    </row>
    <row r="20" spans="3:6" s="12" customFormat="1">
      <c r="D20" s="11" t="s">
        <v>3767</v>
      </c>
      <c r="E20" s="12" t="s">
        <v>3777</v>
      </c>
      <c r="F20" s="420" t="s">
        <v>2829</v>
      </c>
    </row>
    <row r="21" spans="3:6" s="12" customFormat="1">
      <c r="D21" s="11" t="s">
        <v>3767</v>
      </c>
      <c r="E21" s="12" t="s">
        <v>3778</v>
      </c>
      <c r="F21" s="420" t="s">
        <v>3771</v>
      </c>
    </row>
    <row r="22" spans="3:6" s="12" customFormat="1">
      <c r="E22" s="7"/>
      <c r="F22" s="15"/>
    </row>
    <row r="23" spans="3:6">
      <c r="D23" s="20"/>
      <c r="E23" s="20"/>
      <c r="F23" s="7"/>
    </row>
    <row r="24" spans="3:6">
      <c r="C24" s="34" t="s">
        <v>3779</v>
      </c>
      <c r="D24" s="34"/>
      <c r="E24" s="33"/>
      <c r="F24" s="33"/>
    </row>
    <row r="25" spans="3:6">
      <c r="D25" s="20"/>
      <c r="E25" s="7"/>
      <c r="F25" s="7"/>
    </row>
    <row r="26" spans="3:6">
      <c r="D26" s="11" t="s">
        <v>3767</v>
      </c>
      <c r="E26" s="20" t="s">
        <v>3780</v>
      </c>
      <c r="F26" s="7" t="s">
        <v>1692</v>
      </c>
    </row>
    <row r="27" spans="3:6">
      <c r="D27" s="11" t="s">
        <v>3767</v>
      </c>
      <c r="E27" s="20" t="s">
        <v>3781</v>
      </c>
      <c r="F27" s="7" t="s">
        <v>3782</v>
      </c>
    </row>
    <row r="28" spans="3:6">
      <c r="D28" s="20"/>
      <c r="E28" s="7"/>
      <c r="F28" s="7"/>
    </row>
    <row r="29" spans="3:6">
      <c r="C29" s="34" t="s">
        <v>3783</v>
      </c>
      <c r="D29" s="34"/>
      <c r="E29" s="33"/>
      <c r="F29" s="33"/>
    </row>
    <row r="30" spans="3:6" s="12" customFormat="1">
      <c r="E30" s="7"/>
      <c r="F30" s="15"/>
    </row>
    <row r="31" spans="3:6">
      <c r="D31" s="11" t="s">
        <v>3767</v>
      </c>
      <c r="E31" s="20" t="s">
        <v>3784</v>
      </c>
      <c r="F31" s="7" t="s">
        <v>1692</v>
      </c>
    </row>
    <row r="32" spans="3:6">
      <c r="D32" s="11" t="s">
        <v>3767</v>
      </c>
      <c r="E32" s="20" t="s">
        <v>3785</v>
      </c>
      <c r="F32" s="7" t="s">
        <v>3782</v>
      </c>
    </row>
    <row r="34" spans="2:6">
      <c r="B34" s="12"/>
      <c r="C34" s="34" t="s">
        <v>3786</v>
      </c>
      <c r="D34" s="34"/>
      <c r="E34" s="33"/>
      <c r="F34" s="33"/>
    </row>
    <row r="35" spans="2:6">
      <c r="D35" s="20"/>
      <c r="E35" s="7"/>
      <c r="F35" s="7"/>
    </row>
    <row r="36" spans="2:6">
      <c r="D36" s="11" t="s">
        <v>3767</v>
      </c>
      <c r="E36" s="20" t="s">
        <v>3787</v>
      </c>
      <c r="F36" s="7" t="s">
        <v>1630</v>
      </c>
    </row>
    <row r="38" spans="2:6" s="27" customFormat="1" ht="18">
      <c r="B38"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3" id="{040ED0D1-BABA-4E99-9784-1B98F66C0EC1}">
            <xm:f>Cover!$E$15&lt;&gt;G$6</xm:f>
            <x14:dxf>
              <fill>
                <patternFill>
                  <bgColor theme="0" tint="-0.24994659260841701"/>
                </patternFill>
              </fill>
            </x14:dxf>
          </x14:cfRule>
          <x14:cfRule type="expression" priority="14" id="{A8D1A4E4-29D8-401D-9813-D93EC712C66F}">
            <xm:f>Cover!$E$15=G$6</xm:f>
            <x14:dxf>
              <fill>
                <patternFill>
                  <bgColor theme="7" tint="0.59996337778862885"/>
                </patternFill>
              </fill>
            </x14:dxf>
          </x14:cfRule>
          <xm:sqref>G12:K15</xm:sqref>
        </x14:conditionalFormatting>
        <x14:conditionalFormatting xmlns:xm="http://schemas.microsoft.com/office/excel/2006/main">
          <x14:cfRule type="expression" priority="9" id="{0148A255-2191-4956-8C87-03676C6869DA}">
            <xm:f>Cover!$E$15&lt;&gt;G$6</xm:f>
            <x14:dxf>
              <fill>
                <patternFill>
                  <bgColor theme="0" tint="-0.24994659260841701"/>
                </patternFill>
              </fill>
            </x14:dxf>
          </x14:cfRule>
          <x14:cfRule type="expression" priority="10" id="{3120763B-3F6F-444D-A2D3-FBB97CF4A035}">
            <xm:f>Cover!$E$15=G$6</xm:f>
            <x14:dxf>
              <fill>
                <patternFill>
                  <bgColor theme="7" tint="0.59996337778862885"/>
                </patternFill>
              </fill>
            </x14:dxf>
          </x14:cfRule>
          <xm:sqref>G17:K21</xm:sqref>
        </x14:conditionalFormatting>
        <x14:conditionalFormatting xmlns:xm="http://schemas.microsoft.com/office/excel/2006/main">
          <x14:cfRule type="expression" priority="7" id="{C9CA8B7E-2BFA-4A20-9573-EBB5E2F157AC}">
            <xm:f>Cover!$E$15&lt;&gt;G$6</xm:f>
            <x14:dxf>
              <fill>
                <patternFill>
                  <bgColor theme="0" tint="-0.24994659260841701"/>
                </patternFill>
              </fill>
            </x14:dxf>
          </x14:cfRule>
          <x14:cfRule type="expression" priority="8" id="{AFFF7815-0243-4D3C-9B1E-F6875A80369E}">
            <xm:f>Cover!$E$15=G$6</xm:f>
            <x14:dxf>
              <fill>
                <patternFill>
                  <bgColor theme="7" tint="0.59996337778862885"/>
                </patternFill>
              </fill>
            </x14:dxf>
          </x14:cfRule>
          <xm:sqref>G26:K27</xm:sqref>
        </x14:conditionalFormatting>
        <x14:conditionalFormatting xmlns:xm="http://schemas.microsoft.com/office/excel/2006/main">
          <x14:cfRule type="expression" priority="5" id="{6F689240-D08B-4570-B30F-D3A865E09A89}">
            <xm:f>Cover!$E$15&lt;&gt;G$6</xm:f>
            <x14:dxf>
              <fill>
                <patternFill>
                  <bgColor theme="0" tint="-0.24994659260841701"/>
                </patternFill>
              </fill>
            </x14:dxf>
          </x14:cfRule>
          <x14:cfRule type="expression" priority="6" id="{2C74924C-B851-46E7-A939-EA6EE0CDEB02}">
            <xm:f>Cover!$E$15=G$6</xm:f>
            <x14:dxf>
              <fill>
                <patternFill>
                  <bgColor theme="7" tint="0.59996337778862885"/>
                </patternFill>
              </fill>
            </x14:dxf>
          </x14:cfRule>
          <xm:sqref>G31:K32</xm:sqref>
        </x14:conditionalFormatting>
        <x14:conditionalFormatting xmlns:xm="http://schemas.microsoft.com/office/excel/2006/main">
          <x14:cfRule type="expression" priority="3" id="{A757D068-8A7F-41D2-A230-ABA4FB7480DA}">
            <xm:f>Cover!$E$15&lt;&gt;G$6</xm:f>
            <x14:dxf>
              <fill>
                <patternFill>
                  <bgColor theme="0" tint="-0.24994659260841701"/>
                </patternFill>
              </fill>
            </x14:dxf>
          </x14:cfRule>
          <x14:cfRule type="expression" priority="4" id="{A16C79D5-20EF-4578-B047-16E11DAA02CD}">
            <xm:f>Cover!$E$15=G$6</xm:f>
            <x14:dxf>
              <fill>
                <patternFill>
                  <bgColor theme="7" tint="0.59996337778862885"/>
                </patternFill>
              </fill>
            </x14:dxf>
          </x14:cfRule>
          <xm:sqref>G36:K36</xm:sqref>
        </x14:conditionalFormatting>
        <x14:conditionalFormatting xmlns:xm="http://schemas.microsoft.com/office/excel/2006/main">
          <x14:cfRule type="expression" priority="11" id="{A8AC11BB-A404-4381-8B26-28D3F0E83C67}">
            <xm:f>Cover!$E$15&lt;&gt;K$6</xm:f>
            <x14:dxf>
              <fill>
                <patternFill>
                  <bgColor theme="0" tint="-0.24994659260841701"/>
                </patternFill>
              </fill>
            </x14:dxf>
          </x14:cfRule>
          <x14:cfRule type="expression" priority="12" id="{4B6CE5FA-CAE6-4783-A1EB-E0DE8D3ED5F8}">
            <xm:f>Cover!$E$15=K$6</xm:f>
            <x14:dxf>
              <fill>
                <patternFill>
                  <bgColor theme="7" tint="0.59996337778862885"/>
                </patternFill>
              </fill>
            </x14:dxf>
          </x14:cfRule>
          <xm:sqref>K16</xm:sqref>
        </x14:conditionalFormatting>
      </x14:conditionalFormatting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0203E-AB03-43E1-9F5C-ED6BD48D587D}">
  <sheetPr codeName="Sheet92">
    <tabColor theme="6"/>
    <pageSetUpPr autoPageBreaks="0"/>
  </sheetPr>
  <dimension ref="A1:BJ15"/>
  <sheetViews>
    <sheetView zoomScale="70" zoomScaleNormal="70" workbookViewId="0">
      <pane ySplit="4" topLeftCell="A7" activePane="bottomLeft" state="frozen"/>
      <selection activeCell="G59" sqref="G59"/>
      <selection pane="bottomLeft" activeCell="K13" sqref="K13"/>
    </sheetView>
  </sheetViews>
  <sheetFormatPr defaultColWidth="0" defaultRowHeight="14"/>
  <cols>
    <col min="1" max="1" width="14.453125" style="11" customWidth="1"/>
    <col min="2" max="3" width="1.54296875" style="11" customWidth="1"/>
    <col min="4" max="4" width="24.54296875" style="11" bestFit="1" customWidth="1"/>
    <col min="5" max="5" width="27.453125" style="11" customWidth="1"/>
    <col min="6" max="6" width="14.54296875" style="11" bestFit="1" customWidth="1"/>
    <col min="7" max="7" width="5.54296875" style="11" bestFit="1" customWidth="1"/>
    <col min="8" max="11" width="19.453125" style="11" customWidth="1"/>
    <col min="12" max="12" width="15.54296875" style="11" customWidth="1"/>
    <col min="13" max="18" width="1.54296875" style="11" customWidth="1"/>
    <col min="19" max="38" width="15.54296875" style="11" hidden="1" customWidth="1"/>
    <col min="39" max="62" width="0" style="11" hidden="1" customWidth="1"/>
    <col min="63" max="16384" width="15.54296875" style="11" hidden="1"/>
  </cols>
  <sheetData>
    <row r="1" spans="1:12" s="2" customFormat="1" ht="25">
      <c r="A1" s="62" t="s">
        <v>1365</v>
      </c>
      <c r="B1" s="3"/>
      <c r="F1" s="4" t="s">
        <v>1</v>
      </c>
      <c r="G1" s="4"/>
      <c r="J1" s="3"/>
    </row>
    <row r="2" spans="1:12" s="2" customFormat="1" ht="25">
      <c r="A2" s="4" t="str">
        <f>Cover!$E$13</f>
        <v>Master</v>
      </c>
      <c r="B2" s="3"/>
    </row>
    <row r="3" spans="1:12" s="2" customFormat="1" ht="25">
      <c r="A3" s="4">
        <f>Cover!$E$15</f>
        <v>2025</v>
      </c>
      <c r="B3" s="4"/>
      <c r="C3" s="4"/>
    </row>
    <row r="4" spans="1:12" s="5" customFormat="1" ht="25.5" thickBot="1">
      <c r="A4" s="1302" t="s">
        <v>128</v>
      </c>
      <c r="B4" s="6"/>
    </row>
    <row r="5" spans="1:12" ht="18">
      <c r="A5" s="7"/>
      <c r="B5" s="8"/>
      <c r="C5" s="8"/>
      <c r="D5" s="36"/>
      <c r="E5" s="37"/>
      <c r="F5" s="37"/>
      <c r="G5" s="37"/>
      <c r="H5" s="68" t="s">
        <v>1743</v>
      </c>
      <c r="I5" s="66"/>
      <c r="J5" s="66"/>
      <c r="K5" s="66"/>
      <c r="L5" s="67"/>
    </row>
    <row r="6" spans="1:12" s="61" customFormat="1" ht="15.5">
      <c r="A6" s="21"/>
      <c r="B6" s="57"/>
      <c r="C6" s="57"/>
      <c r="D6" s="36" t="s">
        <v>1624</v>
      </c>
      <c r="E6" s="36" t="s">
        <v>238</v>
      </c>
      <c r="F6" s="36" t="s">
        <v>2726</v>
      </c>
      <c r="G6" s="36" t="s">
        <v>175</v>
      </c>
      <c r="H6" s="118">
        <v>2022</v>
      </c>
      <c r="I6" s="119">
        <v>2023</v>
      </c>
      <c r="J6" s="119">
        <v>2024</v>
      </c>
      <c r="K6" s="119">
        <v>2025</v>
      </c>
      <c r="L6" s="120">
        <v>2026</v>
      </c>
    </row>
    <row r="8" spans="1:12" s="27" customFormat="1" ht="23">
      <c r="B8" s="800" t="s">
        <v>3788</v>
      </c>
    </row>
    <row r="10" spans="1:12" s="27" customFormat="1" ht="18">
      <c r="B10" s="28" t="s">
        <v>3789</v>
      </c>
    </row>
    <row r="12" spans="1:12" ht="15.5">
      <c r="A12" s="7"/>
      <c r="B12" s="8"/>
      <c r="C12" s="8"/>
      <c r="D12" s="20" t="s">
        <v>3790</v>
      </c>
      <c r="E12" s="20" t="s">
        <v>3791</v>
      </c>
      <c r="F12" s="7" t="s">
        <v>2829</v>
      </c>
      <c r="G12" s="7" t="s">
        <v>197</v>
      </c>
      <c r="H12" s="389"/>
      <c r="I12" s="389"/>
      <c r="J12" s="389"/>
      <c r="K12" s="389"/>
      <c r="L12" s="389"/>
    </row>
    <row r="13" spans="1:12" ht="15.5">
      <c r="A13" s="7"/>
      <c r="B13" s="8"/>
      <c r="C13" s="8"/>
      <c r="D13" s="20" t="s">
        <v>3790</v>
      </c>
      <c r="E13" s="20" t="s">
        <v>3791</v>
      </c>
      <c r="F13" s="7" t="s">
        <v>3792</v>
      </c>
      <c r="G13" s="7" t="s">
        <v>1692</v>
      </c>
      <c r="H13" s="389"/>
      <c r="I13" s="389"/>
      <c r="J13" s="389"/>
      <c r="K13" s="389"/>
      <c r="L13" s="389"/>
    </row>
    <row r="15" spans="1:12" s="27" customFormat="1" ht="18">
      <c r="B15"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BB390A09-C3EA-4DE8-82DC-2BB153E456DA}">
            <xm:f>Cover!$E$15&lt;&gt;H$6</xm:f>
            <x14:dxf>
              <fill>
                <patternFill>
                  <bgColor theme="0" tint="-0.24994659260841701"/>
                </patternFill>
              </fill>
            </x14:dxf>
          </x14:cfRule>
          <x14:cfRule type="expression" priority="2" id="{BE5EE08B-1CCE-4000-9574-6E4889ED9EA9}">
            <xm:f>Cover!$E$15=H$6</xm:f>
            <x14:dxf>
              <fill>
                <patternFill>
                  <bgColor theme="7" tint="0.59996337778862885"/>
                </patternFill>
              </fill>
            </x14:dxf>
          </x14:cfRule>
          <xm:sqref>H12:L13</xm:sqref>
        </x14:conditionalFormatting>
      </x14:conditionalFormatting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2A348-F560-416F-9F56-939887F3F6CB}">
  <sheetPr codeName="Sheet93">
    <tabColor theme="6"/>
    <pageSetUpPr autoPageBreaks="0"/>
  </sheetPr>
  <dimension ref="A1:CT81"/>
  <sheetViews>
    <sheetView zoomScale="70" zoomScaleNormal="70" workbookViewId="0">
      <pane ySplit="4" topLeftCell="A5" activePane="bottomLeft" state="frozen"/>
      <selection activeCell="G59" sqref="G59"/>
      <selection pane="bottomLeft" activeCell="V65" sqref="V65"/>
    </sheetView>
  </sheetViews>
  <sheetFormatPr defaultColWidth="0" defaultRowHeight="14"/>
  <cols>
    <col min="1" max="1" width="14.453125" style="11" customWidth="1"/>
    <col min="2" max="3" width="1.54296875" style="11" customWidth="1"/>
    <col min="4" max="4" width="22.54296875" style="11" customWidth="1"/>
    <col min="5" max="5" width="5.54296875" style="11" bestFit="1" customWidth="1"/>
    <col min="6" max="6" width="36.453125" style="11" customWidth="1"/>
    <col min="7" max="7" width="26.453125" style="11" customWidth="1"/>
    <col min="8" max="8" width="1.54296875" style="11" customWidth="1"/>
    <col min="9" max="13" width="15.54296875" style="11" customWidth="1"/>
    <col min="14" max="21" width="1.453125" style="11" customWidth="1"/>
    <col min="22" max="22" width="1.54296875" style="11" customWidth="1"/>
    <col min="23" max="34" width="1.54296875" style="11" hidden="1" customWidth="1"/>
    <col min="35" max="98" width="18.453125" style="11" hidden="1" customWidth="1"/>
    <col min="99" max="16384" width="14" style="11" hidden="1"/>
  </cols>
  <sheetData>
    <row r="1" spans="1:13" s="2" customFormat="1" ht="25">
      <c r="A1" s="62" t="s">
        <v>1365</v>
      </c>
      <c r="B1" s="3"/>
      <c r="E1" s="4"/>
      <c r="F1" s="4"/>
      <c r="G1" s="4"/>
      <c r="H1" s="4"/>
      <c r="I1" s="4"/>
      <c r="K1" s="3"/>
    </row>
    <row r="2" spans="1:13" s="2" customFormat="1" ht="25">
      <c r="A2" s="4" t="str">
        <f>Cover!$E$13</f>
        <v>Master</v>
      </c>
      <c r="B2" s="3"/>
    </row>
    <row r="3" spans="1:13" s="2" customFormat="1" ht="25">
      <c r="A3" s="4">
        <f>Cover!$E$15</f>
        <v>2025</v>
      </c>
      <c r="B3" s="4"/>
      <c r="C3" s="4"/>
    </row>
    <row r="4" spans="1:13" s="5" customFormat="1" ht="25.5" thickBot="1">
      <c r="A4" s="1302" t="s">
        <v>3793</v>
      </c>
      <c r="B4" s="6"/>
      <c r="H4" s="2"/>
      <c r="I4" s="2"/>
    </row>
    <row r="5" spans="1:13" ht="18">
      <c r="A5" s="193"/>
      <c r="B5" s="194"/>
      <c r="C5" s="194"/>
      <c r="D5" s="36"/>
      <c r="E5" s="195"/>
      <c r="F5" s="195"/>
      <c r="G5" s="195"/>
      <c r="H5" s="195"/>
      <c r="I5" s="196" t="s">
        <v>1743</v>
      </c>
      <c r="J5" s="197"/>
      <c r="K5" s="197"/>
      <c r="L5" s="197"/>
      <c r="M5" s="198"/>
    </row>
    <row r="6" spans="1:13" s="61" customFormat="1" ht="15.5">
      <c r="A6" s="199"/>
      <c r="B6" s="200"/>
      <c r="C6" s="200"/>
      <c r="D6" s="36" t="s">
        <v>1624</v>
      </c>
      <c r="E6" s="36" t="s">
        <v>175</v>
      </c>
      <c r="F6" s="36" t="s">
        <v>3794</v>
      </c>
      <c r="G6" s="36" t="s">
        <v>3795</v>
      </c>
      <c r="H6" s="36"/>
      <c r="I6" s="201">
        <v>2022</v>
      </c>
      <c r="J6" s="202">
        <v>2023</v>
      </c>
      <c r="K6" s="202">
        <v>2024</v>
      </c>
      <c r="L6" s="202">
        <v>2025</v>
      </c>
      <c r="M6" s="203">
        <v>2026</v>
      </c>
    </row>
    <row r="8" spans="1:13" s="27" customFormat="1" ht="23">
      <c r="B8" s="800" t="s">
        <v>3796</v>
      </c>
    </row>
    <row r="10" spans="1:13" ht="13.5" customHeight="1">
      <c r="A10" s="22"/>
      <c r="B10" s="22"/>
      <c r="C10" s="76" t="s">
        <v>3797</v>
      </c>
      <c r="D10" s="77"/>
      <c r="E10" s="77"/>
      <c r="F10" s="77"/>
      <c r="G10" s="77"/>
      <c r="H10" s="77"/>
      <c r="I10" s="77"/>
      <c r="J10" s="77"/>
      <c r="K10" s="77"/>
      <c r="L10" s="77"/>
      <c r="M10" s="77"/>
    </row>
    <row r="12" spans="1:13" ht="15.5">
      <c r="A12" s="193"/>
      <c r="B12" s="194"/>
      <c r="C12" s="194"/>
      <c r="D12" s="20"/>
      <c r="E12" s="20" t="s">
        <v>185</v>
      </c>
      <c r="F12" s="204"/>
      <c r="G12" s="204"/>
      <c r="H12" s="205"/>
      <c r="I12" s="727"/>
      <c r="J12" s="727"/>
      <c r="K12" s="727"/>
      <c r="L12" s="727"/>
      <c r="M12" s="727"/>
    </row>
    <row r="13" spans="1:13" ht="15.5">
      <c r="A13" s="193"/>
      <c r="B13" s="194"/>
      <c r="C13" s="194"/>
      <c r="D13" s="20"/>
      <c r="E13" s="20" t="s">
        <v>185</v>
      </c>
      <c r="F13" s="204"/>
      <c r="G13" s="204"/>
      <c r="H13" s="205"/>
      <c r="I13" s="727"/>
      <c r="J13" s="727"/>
      <c r="K13" s="727"/>
      <c r="L13" s="727"/>
      <c r="M13" s="727"/>
    </row>
    <row r="14" spans="1:13" ht="15.5">
      <c r="A14" s="193"/>
      <c r="B14" s="194"/>
      <c r="C14" s="194"/>
      <c r="D14" s="20"/>
      <c r="E14" s="20" t="s">
        <v>185</v>
      </c>
      <c r="F14" s="204"/>
      <c r="G14" s="204"/>
      <c r="H14" s="205"/>
      <c r="I14" s="727"/>
      <c r="J14" s="727"/>
      <c r="K14" s="727"/>
      <c r="L14" s="727"/>
      <c r="M14" s="727"/>
    </row>
    <row r="15" spans="1:13" ht="15.5">
      <c r="A15" s="193"/>
      <c r="B15" s="194"/>
      <c r="C15" s="194"/>
      <c r="D15" s="20"/>
      <c r="E15" s="20" t="s">
        <v>185</v>
      </c>
      <c r="F15" s="204"/>
      <c r="G15" s="204"/>
      <c r="H15" s="205"/>
      <c r="I15" s="727"/>
      <c r="J15" s="727"/>
      <c r="K15" s="727"/>
      <c r="L15" s="727"/>
      <c r="M15" s="727"/>
    </row>
    <row r="16" spans="1:13" ht="15.5">
      <c r="A16" s="193"/>
      <c r="B16" s="194"/>
      <c r="C16" s="194"/>
      <c r="D16" s="20"/>
      <c r="E16" s="20" t="s">
        <v>185</v>
      </c>
      <c r="F16" s="204"/>
      <c r="G16" s="204"/>
      <c r="H16" s="205"/>
      <c r="I16" s="727"/>
      <c r="J16" s="727"/>
      <c r="K16" s="727"/>
      <c r="L16" s="727"/>
      <c r="M16" s="727"/>
    </row>
    <row r="17" spans="3:13" ht="15.5">
      <c r="C17" s="194"/>
      <c r="D17" s="20"/>
      <c r="E17" s="20" t="s">
        <v>185</v>
      </c>
      <c r="F17" s="204"/>
      <c r="G17" s="204"/>
      <c r="H17" s="205"/>
      <c r="I17" s="727"/>
      <c r="J17" s="727"/>
      <c r="K17" s="727"/>
      <c r="L17" s="727"/>
      <c r="M17" s="727"/>
    </row>
    <row r="18" spans="3:13" ht="15.5">
      <c r="C18" s="194"/>
      <c r="D18" s="20"/>
      <c r="E18" s="20" t="s">
        <v>185</v>
      </c>
      <c r="F18" s="204"/>
      <c r="G18" s="204"/>
      <c r="H18" s="205"/>
      <c r="I18" s="727"/>
      <c r="J18" s="727"/>
      <c r="K18" s="727"/>
      <c r="L18" s="727"/>
      <c r="M18" s="727"/>
    </row>
    <row r="19" spans="3:13" ht="15.5">
      <c r="C19" s="194"/>
      <c r="D19" s="20"/>
      <c r="E19" s="20" t="s">
        <v>185</v>
      </c>
      <c r="F19" s="204"/>
      <c r="G19" s="204"/>
      <c r="H19" s="205"/>
      <c r="I19" s="727"/>
      <c r="J19" s="727"/>
      <c r="K19" s="727"/>
      <c r="L19" s="727"/>
      <c r="M19" s="727"/>
    </row>
    <row r="20" spans="3:13" ht="15.5">
      <c r="C20" s="194"/>
      <c r="D20" s="20"/>
      <c r="E20" s="20" t="s">
        <v>185</v>
      </c>
      <c r="F20" s="204"/>
      <c r="G20" s="204"/>
      <c r="H20" s="205"/>
      <c r="I20" s="727"/>
      <c r="J20" s="727"/>
      <c r="K20" s="727"/>
      <c r="L20" s="727"/>
      <c r="M20" s="727"/>
    </row>
    <row r="21" spans="3:13" ht="15.5">
      <c r="C21" s="194"/>
      <c r="D21" s="20"/>
      <c r="E21" s="20" t="s">
        <v>185</v>
      </c>
      <c r="F21" s="204"/>
      <c r="G21" s="204"/>
      <c r="H21" s="205"/>
      <c r="I21" s="727"/>
      <c r="J21" s="727"/>
      <c r="K21" s="727"/>
      <c r="L21" s="727"/>
      <c r="M21" s="727"/>
    </row>
    <row r="22" spans="3:13">
      <c r="I22" s="1153">
        <f>SUM(I12:I21)</f>
        <v>0</v>
      </c>
      <c r="J22" s="1153">
        <f>SUM(J12:J21)</f>
        <v>0</v>
      </c>
      <c r="K22" s="1153">
        <f>SUM(K12:K21)</f>
        <v>0</v>
      </c>
      <c r="L22" s="1153">
        <f>SUM(L12:L21)</f>
        <v>0</v>
      </c>
      <c r="M22" s="1153">
        <f>SUM(M12:M21)</f>
        <v>0</v>
      </c>
    </row>
    <row r="23" spans="3:13">
      <c r="I23" s="399"/>
      <c r="J23" s="399"/>
      <c r="K23" s="399"/>
      <c r="L23" s="399"/>
      <c r="M23" s="399"/>
    </row>
    <row r="24" spans="3:13" ht="13.5" customHeight="1">
      <c r="C24" s="76" t="s">
        <v>3798</v>
      </c>
      <c r="D24" s="77"/>
      <c r="E24" s="77"/>
      <c r="F24" s="77"/>
      <c r="G24" s="77"/>
      <c r="H24" s="77"/>
      <c r="I24" s="1108"/>
      <c r="J24" s="1108"/>
      <c r="K24" s="1108"/>
      <c r="L24" s="1108"/>
      <c r="M24" s="1108"/>
    </row>
    <row r="25" spans="3:13">
      <c r="I25" s="399"/>
      <c r="J25" s="399"/>
      <c r="K25" s="399"/>
      <c r="L25" s="399"/>
      <c r="M25" s="399"/>
    </row>
    <row r="26" spans="3:13" ht="15.5">
      <c r="C26" s="194"/>
      <c r="D26" s="20" t="s">
        <v>3657</v>
      </c>
      <c r="E26" s="20" t="s">
        <v>185</v>
      </c>
      <c r="F26" s="204"/>
      <c r="G26" s="204"/>
      <c r="H26" s="205"/>
      <c r="I26" s="727"/>
      <c r="J26" s="727"/>
      <c r="K26" s="727"/>
      <c r="L26" s="727"/>
      <c r="M26" s="727"/>
    </row>
    <row r="27" spans="3:13" ht="15.5">
      <c r="C27" s="194"/>
      <c r="D27" s="20" t="s">
        <v>3657</v>
      </c>
      <c r="E27" s="20" t="s">
        <v>185</v>
      </c>
      <c r="F27" s="204"/>
      <c r="G27" s="204"/>
      <c r="H27" s="205"/>
      <c r="I27" s="727"/>
      <c r="J27" s="727"/>
      <c r="K27" s="727"/>
      <c r="L27" s="727"/>
      <c r="M27" s="727"/>
    </row>
    <row r="28" spans="3:13" ht="15.5">
      <c r="C28" s="194"/>
      <c r="D28" s="20" t="s">
        <v>3657</v>
      </c>
      <c r="E28" s="20" t="s">
        <v>185</v>
      </c>
      <c r="F28" s="204"/>
      <c r="G28" s="204"/>
      <c r="H28" s="205"/>
      <c r="I28" s="727"/>
      <c r="J28" s="727"/>
      <c r="K28" s="727"/>
      <c r="L28" s="727"/>
      <c r="M28" s="727"/>
    </row>
    <row r="29" spans="3:13" ht="15.5">
      <c r="C29" s="194"/>
      <c r="D29" s="20" t="s">
        <v>3657</v>
      </c>
      <c r="E29" s="20" t="s">
        <v>185</v>
      </c>
      <c r="F29" s="204"/>
      <c r="G29" s="204"/>
      <c r="H29" s="205"/>
      <c r="I29" s="727"/>
      <c r="J29" s="727"/>
      <c r="K29" s="727"/>
      <c r="L29" s="727"/>
      <c r="M29" s="727"/>
    </row>
    <row r="30" spans="3:13" ht="15.5">
      <c r="C30" s="194"/>
      <c r="D30" s="20" t="s">
        <v>3657</v>
      </c>
      <c r="E30" s="20" t="s">
        <v>185</v>
      </c>
      <c r="F30" s="204"/>
      <c r="G30" s="204"/>
      <c r="H30" s="205"/>
      <c r="I30" s="727"/>
      <c r="J30" s="727"/>
      <c r="K30" s="727"/>
      <c r="L30" s="727"/>
      <c r="M30" s="727"/>
    </row>
    <row r="31" spans="3:13" ht="15.5">
      <c r="C31" s="194"/>
      <c r="D31" s="20" t="s">
        <v>3657</v>
      </c>
      <c r="E31" s="20" t="s">
        <v>185</v>
      </c>
      <c r="F31" s="204"/>
      <c r="G31" s="204"/>
      <c r="H31" s="205"/>
      <c r="I31" s="727"/>
      <c r="J31" s="727"/>
      <c r="K31" s="727"/>
      <c r="L31" s="727"/>
      <c r="M31" s="727"/>
    </row>
    <row r="32" spans="3:13" ht="15.5">
      <c r="C32" s="194"/>
      <c r="D32" s="20" t="s">
        <v>3657</v>
      </c>
      <c r="E32" s="20" t="s">
        <v>185</v>
      </c>
      <c r="F32" s="204"/>
      <c r="G32" s="204"/>
      <c r="H32" s="205"/>
      <c r="I32" s="727"/>
      <c r="J32" s="727"/>
      <c r="K32" s="727"/>
      <c r="L32" s="727"/>
      <c r="M32" s="727"/>
    </row>
    <row r="33" spans="4:5">
      <c r="D33" s="20" t="s">
        <v>3657</v>
      </c>
      <c r="E33" s="20" t="s">
        <v>185</v>
      </c>
    </row>
    <row r="34" spans="4:5">
      <c r="D34" s="20" t="s">
        <v>3657</v>
      </c>
      <c r="E34" s="20" t="s">
        <v>185</v>
      </c>
    </row>
    <row r="35" spans="4:5">
      <c r="D35" s="20" t="s">
        <v>3657</v>
      </c>
      <c r="E35" s="20" t="s">
        <v>185</v>
      </c>
    </row>
    <row r="36" spans="4:5">
      <c r="D36" s="20" t="s">
        <v>3657</v>
      </c>
      <c r="E36" s="20" t="s">
        <v>185</v>
      </c>
    </row>
    <row r="37" spans="4:5">
      <c r="D37" s="20" t="s">
        <v>3657</v>
      </c>
      <c r="E37" s="20" t="s">
        <v>185</v>
      </c>
    </row>
    <row r="38" spans="4:5">
      <c r="D38" s="20" t="s">
        <v>3657</v>
      </c>
      <c r="E38" s="20" t="s">
        <v>185</v>
      </c>
    </row>
    <row r="39" spans="4:5">
      <c r="D39" s="20" t="s">
        <v>3657</v>
      </c>
      <c r="E39" s="20" t="s">
        <v>185</v>
      </c>
    </row>
    <row r="40" spans="4:5">
      <c r="D40" s="20" t="s">
        <v>3657</v>
      </c>
      <c r="E40" s="20" t="s">
        <v>185</v>
      </c>
    </row>
    <row r="41" spans="4:5">
      <c r="D41" s="20" t="s">
        <v>3657</v>
      </c>
      <c r="E41" s="20" t="s">
        <v>185</v>
      </c>
    </row>
    <row r="42" spans="4:5">
      <c r="D42" s="20" t="s">
        <v>3657</v>
      </c>
      <c r="E42" s="20" t="s">
        <v>185</v>
      </c>
    </row>
    <row r="43" spans="4:5">
      <c r="D43" s="20" t="s">
        <v>3657</v>
      </c>
      <c r="E43" s="20" t="s">
        <v>185</v>
      </c>
    </row>
    <row r="44" spans="4:5">
      <c r="D44" s="20" t="s">
        <v>3657</v>
      </c>
      <c r="E44" s="20" t="s">
        <v>185</v>
      </c>
    </row>
    <row r="45" spans="4:5">
      <c r="D45" s="20" t="s">
        <v>3657</v>
      </c>
      <c r="E45" s="20" t="s">
        <v>185</v>
      </c>
    </row>
    <row r="46" spans="4:5">
      <c r="D46" s="20" t="s">
        <v>3657</v>
      </c>
      <c r="E46" s="20" t="s">
        <v>185</v>
      </c>
    </row>
    <row r="47" spans="4:5">
      <c r="D47" s="20" t="s">
        <v>3657</v>
      </c>
      <c r="E47" s="20" t="s">
        <v>185</v>
      </c>
    </row>
    <row r="48" spans="4:5">
      <c r="D48" s="20" t="s">
        <v>3657</v>
      </c>
      <c r="E48" s="20" t="s">
        <v>185</v>
      </c>
    </row>
    <row r="49" spans="4:5">
      <c r="D49" s="20" t="s">
        <v>3657</v>
      </c>
      <c r="E49" s="20" t="s">
        <v>185</v>
      </c>
    </row>
    <row r="50" spans="4:5">
      <c r="D50" s="20" t="s">
        <v>3657</v>
      </c>
      <c r="E50" s="20" t="s">
        <v>185</v>
      </c>
    </row>
    <row r="51" spans="4:5">
      <c r="D51" s="20" t="s">
        <v>3657</v>
      </c>
      <c r="E51" s="20" t="s">
        <v>185</v>
      </c>
    </row>
    <row r="52" spans="4:5">
      <c r="D52" s="20" t="s">
        <v>3657</v>
      </c>
      <c r="E52" s="20" t="s">
        <v>185</v>
      </c>
    </row>
    <row r="53" spans="4:5">
      <c r="D53" s="20" t="s">
        <v>3657</v>
      </c>
      <c r="E53" s="20" t="s">
        <v>185</v>
      </c>
    </row>
    <row r="54" spans="4:5">
      <c r="D54" s="20" t="s">
        <v>3657</v>
      </c>
      <c r="E54" s="20" t="s">
        <v>185</v>
      </c>
    </row>
    <row r="55" spans="4:5">
      <c r="D55" s="20" t="s">
        <v>3657</v>
      </c>
      <c r="E55" s="20" t="s">
        <v>185</v>
      </c>
    </row>
    <row r="56" spans="4:5">
      <c r="D56" s="20" t="s">
        <v>3657</v>
      </c>
      <c r="E56" s="20" t="s">
        <v>185</v>
      </c>
    </row>
    <row r="57" spans="4:5">
      <c r="D57" s="20" t="s">
        <v>3657</v>
      </c>
      <c r="E57" s="20" t="s">
        <v>185</v>
      </c>
    </row>
    <row r="58" spans="4:5">
      <c r="D58" s="20" t="s">
        <v>3657</v>
      </c>
      <c r="E58" s="20" t="s">
        <v>185</v>
      </c>
    </row>
    <row r="59" spans="4:5">
      <c r="D59" s="20" t="s">
        <v>3657</v>
      </c>
      <c r="E59" s="20" t="s">
        <v>185</v>
      </c>
    </row>
    <row r="60" spans="4:5">
      <c r="D60" s="20" t="s">
        <v>3657</v>
      </c>
      <c r="E60" s="20" t="s">
        <v>185</v>
      </c>
    </row>
    <row r="61" spans="4:5">
      <c r="D61" s="20" t="s">
        <v>3657</v>
      </c>
      <c r="E61" s="20" t="s">
        <v>185</v>
      </c>
    </row>
    <row r="62" spans="4:5">
      <c r="D62" s="20" t="s">
        <v>3657</v>
      </c>
      <c r="E62" s="20" t="s">
        <v>185</v>
      </c>
    </row>
    <row r="63" spans="4:5">
      <c r="D63" s="20" t="s">
        <v>3657</v>
      </c>
      <c r="E63" s="20" t="s">
        <v>185</v>
      </c>
    </row>
    <row r="64" spans="4:5">
      <c r="D64" s="20" t="s">
        <v>3657</v>
      </c>
      <c r="E64" s="20" t="s">
        <v>185</v>
      </c>
    </row>
    <row r="65" spans="3:13">
      <c r="I65" s="1153">
        <f>SUM(I26:I64)</f>
        <v>0</v>
      </c>
      <c r="J65" s="1153">
        <f>SUM(J26:J64)</f>
        <v>0</v>
      </c>
      <c r="K65" s="1153">
        <f>SUM(K26:K64)</f>
        <v>0</v>
      </c>
      <c r="L65" s="1153">
        <f>SUM(L26:L64)</f>
        <v>0</v>
      </c>
      <c r="M65" s="1153">
        <f>SUM(M26:M64)</f>
        <v>0</v>
      </c>
    </row>
    <row r="66" spans="3:13">
      <c r="I66" s="399"/>
      <c r="J66" s="399"/>
      <c r="K66" s="399"/>
      <c r="L66" s="399"/>
      <c r="M66" s="399"/>
    </row>
    <row r="67" spans="3:13" ht="13.5" customHeight="1">
      <c r="C67" s="76" t="s">
        <v>3799</v>
      </c>
      <c r="D67" s="77"/>
      <c r="E67" s="77"/>
      <c r="F67" s="77"/>
      <c r="G67" s="77"/>
      <c r="H67" s="77"/>
      <c r="I67" s="1108"/>
      <c r="J67" s="1108"/>
      <c r="K67" s="1108"/>
      <c r="L67" s="1108"/>
      <c r="M67" s="1108"/>
    </row>
    <row r="68" spans="3:13">
      <c r="I68" s="399"/>
      <c r="J68" s="399"/>
      <c r="K68" s="399"/>
      <c r="L68" s="399"/>
      <c r="M68" s="399"/>
    </row>
    <row r="69" spans="3:13" ht="15.5">
      <c r="C69" s="194"/>
      <c r="D69" s="20"/>
      <c r="E69" s="20" t="s">
        <v>185</v>
      </c>
      <c r="F69" s="204"/>
      <c r="G69" s="204"/>
      <c r="H69" s="205"/>
      <c r="I69" s="727"/>
      <c r="J69" s="727"/>
      <c r="K69" s="727"/>
      <c r="L69" s="727"/>
      <c r="M69" s="727"/>
    </row>
    <row r="70" spans="3:13" ht="15.5">
      <c r="C70" s="194"/>
      <c r="D70" s="20"/>
      <c r="E70" s="20" t="s">
        <v>185</v>
      </c>
      <c r="F70" s="204"/>
      <c r="G70" s="204"/>
      <c r="H70" s="205"/>
      <c r="I70" s="727"/>
      <c r="J70" s="727"/>
      <c r="K70" s="727"/>
      <c r="L70" s="727"/>
      <c r="M70" s="727"/>
    </row>
    <row r="71" spans="3:13" ht="15.5">
      <c r="C71" s="194"/>
      <c r="D71" s="20"/>
      <c r="E71" s="20" t="s">
        <v>185</v>
      </c>
      <c r="F71" s="204"/>
      <c r="G71" s="204"/>
      <c r="H71" s="205"/>
      <c r="I71" s="727"/>
      <c r="J71" s="727"/>
      <c r="K71" s="727"/>
      <c r="L71" s="727"/>
      <c r="M71" s="727"/>
    </row>
    <row r="72" spans="3:13" ht="15.5">
      <c r="C72" s="194"/>
      <c r="D72" s="20"/>
      <c r="E72" s="20" t="s">
        <v>185</v>
      </c>
      <c r="F72" s="204"/>
      <c r="G72" s="204"/>
      <c r="H72" s="205"/>
      <c r="I72" s="727"/>
      <c r="J72" s="727"/>
      <c r="K72" s="727"/>
      <c r="L72" s="727"/>
      <c r="M72" s="727"/>
    </row>
    <row r="73" spans="3:13" ht="15.5">
      <c r="C73" s="194"/>
      <c r="D73" s="20"/>
      <c r="E73" s="20" t="s">
        <v>185</v>
      </c>
      <c r="F73" s="204"/>
      <c r="G73" s="204"/>
      <c r="H73" s="205"/>
      <c r="I73" s="727"/>
      <c r="J73" s="727"/>
      <c r="K73" s="727"/>
      <c r="L73" s="727"/>
      <c r="M73" s="727"/>
    </row>
    <row r="74" spans="3:13" ht="15.5">
      <c r="C74" s="194"/>
      <c r="D74" s="20"/>
      <c r="E74" s="20" t="s">
        <v>185</v>
      </c>
      <c r="F74" s="204"/>
      <c r="G74" s="204"/>
      <c r="H74" s="205"/>
      <c r="I74" s="727"/>
      <c r="J74" s="727"/>
      <c r="K74" s="727"/>
      <c r="L74" s="727"/>
      <c r="M74" s="727"/>
    </row>
    <row r="75" spans="3:13" ht="15.5">
      <c r="C75" s="194"/>
      <c r="D75" s="20"/>
      <c r="E75" s="20" t="s">
        <v>185</v>
      </c>
      <c r="F75" s="204"/>
      <c r="G75" s="204"/>
      <c r="H75" s="205"/>
      <c r="I75" s="727"/>
      <c r="J75" s="727"/>
      <c r="K75" s="727"/>
      <c r="L75" s="727"/>
      <c r="M75" s="727"/>
    </row>
    <row r="76" spans="3:13" ht="15.5">
      <c r="C76" s="194"/>
      <c r="D76" s="20"/>
      <c r="E76" s="20" t="s">
        <v>185</v>
      </c>
      <c r="F76" s="204"/>
      <c r="G76" s="204"/>
      <c r="H76" s="205"/>
      <c r="I76" s="727"/>
      <c r="J76" s="727"/>
      <c r="K76" s="727"/>
      <c r="L76" s="727"/>
      <c r="M76" s="727"/>
    </row>
    <row r="77" spans="3:13" ht="15.5">
      <c r="C77" s="194"/>
      <c r="D77" s="20"/>
      <c r="E77" s="20" t="s">
        <v>185</v>
      </c>
      <c r="F77" s="204"/>
      <c r="G77" s="204"/>
      <c r="H77" s="205"/>
      <c r="I77" s="727"/>
      <c r="J77" s="727"/>
      <c r="K77" s="727"/>
      <c r="L77" s="727"/>
      <c r="M77" s="727"/>
    </row>
    <row r="78" spans="3:13" ht="15.5">
      <c r="C78" s="194"/>
      <c r="D78" s="20"/>
      <c r="E78" s="20" t="s">
        <v>185</v>
      </c>
      <c r="F78" s="204"/>
      <c r="G78" s="204"/>
      <c r="H78" s="205"/>
      <c r="I78" s="727"/>
      <c r="J78" s="727"/>
      <c r="K78" s="727"/>
      <c r="L78" s="727"/>
      <c r="M78" s="727"/>
    </row>
    <row r="79" spans="3:13">
      <c r="I79" s="1153">
        <f>SUM(I69:I78)</f>
        <v>0</v>
      </c>
      <c r="J79" s="1153">
        <f t="shared" ref="J79:M79" si="0">SUM(J69:J78)</f>
        <v>0</v>
      </c>
      <c r="K79" s="1153">
        <f t="shared" si="0"/>
        <v>0</v>
      </c>
      <c r="L79" s="1153">
        <f t="shared" si="0"/>
        <v>0</v>
      </c>
      <c r="M79" s="1153">
        <f t="shared" si="0"/>
        <v>0</v>
      </c>
    </row>
    <row r="81" spans="2:2" s="27" customFormat="1" ht="18">
      <c r="B81" s="28" t="s">
        <v>1553</v>
      </c>
    </row>
  </sheetData>
  <dataValidations disablePrompts="1" count="1">
    <dataValidation type="list" allowBlank="1" showInputMessage="1" showErrorMessage="1" sqref="H69 H26 H12:H17" xr:uid="{CBF4997D-B102-49BE-8173-B7A65F9ECD56}">
      <formula1>"Early Development Work ,Small Facilitation Capital Project"</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 id="{CAE7CD1F-2FAC-43A3-93F5-0D0ACF0B99C2}">
            <xm:f>Cover!$E$15&lt;&gt;I$6</xm:f>
            <x14:dxf>
              <fill>
                <patternFill>
                  <bgColor theme="0" tint="-0.24994659260841701"/>
                </patternFill>
              </fill>
            </x14:dxf>
          </x14:cfRule>
          <x14:cfRule type="expression" priority="8" id="{3E044AC3-D701-4912-A90F-8260D2025EDC}">
            <xm:f>Cover!$E$15=I$6</xm:f>
            <x14:dxf>
              <fill>
                <patternFill>
                  <bgColor theme="7" tint="0.59996337778862885"/>
                </patternFill>
              </fill>
            </x14:dxf>
          </x14:cfRule>
          <xm:sqref>I12:M21 I26:M64</xm:sqref>
        </x14:conditionalFormatting>
        <x14:conditionalFormatting xmlns:xm="http://schemas.microsoft.com/office/excel/2006/main">
          <x14:cfRule type="expression" priority="1" id="{70875503-75F4-416A-B538-0B59B7BE9F5C}">
            <xm:f>Cover!$E$15&lt;&gt;I$6</xm:f>
            <x14:dxf>
              <fill>
                <patternFill>
                  <bgColor theme="0" tint="-0.24994659260841701"/>
                </patternFill>
              </fill>
            </x14:dxf>
          </x14:cfRule>
          <x14:cfRule type="expression" priority="2" id="{827373F6-5512-447B-B735-0BDF6BFD1EF2}">
            <xm:f>Cover!$E$15=I$6</xm:f>
            <x14:dxf>
              <fill>
                <patternFill>
                  <bgColor theme="7" tint="0.59996337778862885"/>
                </patternFill>
              </fill>
            </x14:dxf>
          </x14:cfRule>
          <xm:sqref>I69:M78</xm:sqref>
        </x14:conditionalFormatting>
      </x14:conditionalFormatting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ED727-C70C-4677-9506-2C53FEF5EA2A}">
  <sheetPr codeName="Sheet94">
    <tabColor theme="6"/>
    <pageSetUpPr autoPageBreaks="0"/>
  </sheetPr>
  <dimension ref="A1:BF13"/>
  <sheetViews>
    <sheetView zoomScale="70" zoomScaleNormal="70" workbookViewId="0">
      <pane ySplit="4" topLeftCell="A5" activePane="bottomLeft" state="frozen"/>
      <selection activeCell="G59" sqref="G59"/>
      <selection pane="bottomLeft" activeCell="K10" sqref="K10"/>
    </sheetView>
  </sheetViews>
  <sheetFormatPr defaultColWidth="0" defaultRowHeight="14"/>
  <cols>
    <col min="1" max="1" width="14.453125" style="11" customWidth="1"/>
    <col min="2" max="3" width="1.54296875" style="11" customWidth="1"/>
    <col min="4" max="4" width="24.54296875" style="11" bestFit="1" customWidth="1"/>
    <col min="5" max="5" width="21.453125" style="11" bestFit="1" customWidth="1"/>
    <col min="6" max="6" width="44.54296875" style="11" bestFit="1" customWidth="1"/>
    <col min="7" max="7" width="2.453125" style="11" customWidth="1"/>
    <col min="8" max="12" width="14.54296875" style="11" customWidth="1"/>
    <col min="13" max="18" width="1.453125" style="11" customWidth="1"/>
    <col min="19" max="34" width="14.54296875" style="11" hidden="1" customWidth="1"/>
    <col min="35" max="58" width="0" style="11" hidden="1" customWidth="1"/>
    <col min="59" max="16384" width="14.54296875" style="11" hidden="1"/>
  </cols>
  <sheetData>
    <row r="1" spans="1:12" s="2" customFormat="1" ht="25">
      <c r="A1" s="62" t="s">
        <v>1365</v>
      </c>
      <c r="B1" s="3"/>
      <c r="L1" s="3"/>
    </row>
    <row r="2" spans="1:12" s="2" customFormat="1" ht="25">
      <c r="A2" s="4" t="str">
        <f>Cover!$E$13</f>
        <v>Master</v>
      </c>
      <c r="B2" s="3"/>
    </row>
    <row r="3" spans="1:12" s="2" customFormat="1" ht="25">
      <c r="A3" s="4">
        <f>Cover!$E$15</f>
        <v>2025</v>
      </c>
      <c r="B3" s="4"/>
      <c r="C3" s="4"/>
    </row>
    <row r="4" spans="1:12" s="5" customFormat="1" ht="25.5" thickBot="1">
      <c r="A4" s="1302" t="s">
        <v>3800</v>
      </c>
      <c r="B4" s="6"/>
    </row>
    <row r="5" spans="1:12" ht="18">
      <c r="A5" s="206"/>
      <c r="B5" s="207"/>
      <c r="C5" s="207"/>
      <c r="D5" s="9"/>
      <c r="E5" s="9"/>
      <c r="F5" s="9"/>
      <c r="G5" s="208"/>
      <c r="H5" s="209" t="s">
        <v>1743</v>
      </c>
      <c r="I5" s="210"/>
      <c r="J5" s="210"/>
      <c r="K5" s="210"/>
      <c r="L5" s="211"/>
    </row>
    <row r="6" spans="1:12" s="61" customFormat="1" ht="15.5">
      <c r="A6" s="212"/>
      <c r="B6" s="213"/>
      <c r="C6" s="213"/>
      <c r="D6" s="36" t="s">
        <v>1624</v>
      </c>
      <c r="E6" s="36" t="s">
        <v>1625</v>
      </c>
      <c r="F6" s="36" t="s">
        <v>1555</v>
      </c>
      <c r="G6" s="212"/>
      <c r="H6" s="214">
        <v>2022</v>
      </c>
      <c r="I6" s="215">
        <v>2023</v>
      </c>
      <c r="J6" s="215">
        <v>2024</v>
      </c>
      <c r="K6" s="215">
        <v>2025</v>
      </c>
      <c r="L6" s="216">
        <v>2026</v>
      </c>
    </row>
    <row r="8" spans="1:12" s="27" customFormat="1" ht="23">
      <c r="B8" s="800" t="s">
        <v>3801</v>
      </c>
    </row>
    <row r="10" spans="1:12" ht="15.5">
      <c r="A10" s="206"/>
      <c r="B10" s="207"/>
      <c r="C10" s="207"/>
      <c r="D10" s="20" t="s">
        <v>3801</v>
      </c>
      <c r="E10" s="20" t="s">
        <v>105</v>
      </c>
      <c r="F10" s="20" t="s">
        <v>3802</v>
      </c>
      <c r="G10" s="208"/>
      <c r="H10" s="389"/>
      <c r="I10" s="389"/>
      <c r="J10" s="389"/>
      <c r="K10" s="389"/>
      <c r="L10" s="389"/>
    </row>
    <row r="11" spans="1:12" ht="15.5">
      <c r="A11" s="206"/>
      <c r="B11" s="207"/>
      <c r="C11" s="207"/>
      <c r="D11" s="20" t="s">
        <v>3801</v>
      </c>
      <c r="E11" s="20" t="s">
        <v>105</v>
      </c>
      <c r="F11" s="20" t="s">
        <v>3803</v>
      </c>
      <c r="G11" s="208"/>
      <c r="H11" s="389"/>
      <c r="I11" s="389"/>
      <c r="J11" s="389"/>
      <c r="K11" s="389"/>
      <c r="L11" s="389"/>
    </row>
    <row r="12" spans="1:12" s="217" customFormat="1">
      <c r="D12" s="20"/>
      <c r="E12" s="20"/>
      <c r="F12" s="20"/>
      <c r="G12" s="219"/>
      <c r="H12" s="218"/>
      <c r="I12" s="218"/>
      <c r="J12" s="218"/>
      <c r="L12" s="13"/>
    </row>
    <row r="13" spans="1:12" s="27" customFormat="1" ht="18">
      <c r="B13" s="28" t="s">
        <v>1553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0363068E-A9BC-4A57-B33B-04D3777E48E1}">
            <xm:f>Cover!$E$15&lt;&gt;H$6</xm:f>
            <x14:dxf>
              <fill>
                <patternFill>
                  <bgColor theme="0" tint="-0.24994659260841701"/>
                </patternFill>
              </fill>
            </x14:dxf>
          </x14:cfRule>
          <x14:cfRule type="expression" priority="2" id="{4A13944B-B74A-415F-8FDE-510CD39EA2A1}">
            <xm:f>Cover!$E$15=H$6</xm:f>
            <x14:dxf>
              <fill>
                <patternFill>
                  <bgColor theme="7" tint="0.59996337778862885"/>
                </patternFill>
              </fill>
            </x14:dxf>
          </x14:cfRule>
          <xm:sqref>H10:L11</xm:sqref>
        </x14:conditionalFormatting>
      </x14:conditionalFormatting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2DD11-D4EE-4420-AB2C-103096E8AE70}">
  <sheetPr codeName="Sheet41">
    <tabColor theme="6"/>
    <pageSetUpPr autoPageBreaks="0"/>
  </sheetPr>
  <dimension ref="A1:BA151"/>
  <sheetViews>
    <sheetView zoomScale="55" zoomScaleNormal="55" workbookViewId="0">
      <pane ySplit="6" topLeftCell="A7" activePane="bottomLeft" state="frozen"/>
      <selection activeCell="G59" sqref="G59"/>
      <selection pane="bottomLeft" activeCell="M10" sqref="M10"/>
    </sheetView>
  </sheetViews>
  <sheetFormatPr defaultColWidth="0" defaultRowHeight="14"/>
  <cols>
    <col min="1" max="1" width="14.453125" style="11" customWidth="1"/>
    <col min="2" max="3" width="1.54296875" style="11" customWidth="1"/>
    <col min="4" max="4" width="23.453125" style="11" bestFit="1" customWidth="1"/>
    <col min="5" max="5" width="19.54296875" style="11" bestFit="1" customWidth="1"/>
    <col min="6" max="6" width="14.453125" style="11" bestFit="1" customWidth="1"/>
    <col min="7" max="7" width="21" style="11" bestFit="1" customWidth="1"/>
    <col min="8" max="8" width="38.453125" style="11" bestFit="1" customWidth="1"/>
    <col min="9" max="9" width="31.54296875" style="11" bestFit="1" customWidth="1"/>
    <col min="10" max="10" width="17.453125" style="11" bestFit="1" customWidth="1"/>
    <col min="11" max="11" width="10.54296875" style="11" bestFit="1" customWidth="1"/>
    <col min="12" max="12" width="5.453125" style="11" bestFit="1" customWidth="1"/>
    <col min="13" max="17" width="18.453125" style="11" customWidth="1"/>
    <col min="18" max="23" width="1.54296875" style="11" customWidth="1"/>
    <col min="24" max="41" width="18.453125" style="11" hidden="1" customWidth="1"/>
    <col min="42" max="48" width="14" style="11" hidden="1" customWidth="1"/>
    <col min="49" max="53" width="18.453125" style="11" hidden="1" customWidth="1"/>
    <col min="54" max="16384" width="14" style="11" hidden="1"/>
  </cols>
  <sheetData>
    <row r="1" spans="1:17" s="2" customFormat="1" ht="25">
      <c r="A1" s="62" t="s">
        <v>1365</v>
      </c>
      <c r="B1" s="3"/>
      <c r="E1" s="4"/>
      <c r="F1" s="4"/>
      <c r="G1" s="4"/>
      <c r="H1" s="4"/>
      <c r="I1" s="4"/>
      <c r="J1" s="4"/>
      <c r="O1" s="3"/>
    </row>
    <row r="2" spans="1:17" s="2" customFormat="1" ht="25">
      <c r="A2" s="4" t="str">
        <f>Cover!$E$13</f>
        <v>Master</v>
      </c>
      <c r="B2" s="3"/>
    </row>
    <row r="3" spans="1:17" s="2" customFormat="1" ht="25">
      <c r="A3" s="4">
        <f>Cover!$E$15</f>
        <v>2025</v>
      </c>
      <c r="B3" s="4"/>
      <c r="C3" s="4"/>
      <c r="D3" s="4"/>
    </row>
    <row r="4" spans="1:17" s="5" customFormat="1" ht="25.5" thickBot="1">
      <c r="A4" s="1302" t="s">
        <v>131</v>
      </c>
      <c r="B4" s="6"/>
    </row>
    <row r="5" spans="1:17" ht="18">
      <c r="A5" s="7"/>
      <c r="B5" s="8"/>
      <c r="C5" s="8"/>
      <c r="D5" s="9"/>
      <c r="E5" s="10"/>
      <c r="F5" s="10"/>
      <c r="G5" s="10"/>
      <c r="H5" s="10"/>
      <c r="I5" s="10"/>
      <c r="J5" s="10"/>
      <c r="K5" s="10"/>
      <c r="L5" s="7"/>
      <c r="M5" s="68" t="s">
        <v>1743</v>
      </c>
      <c r="N5" s="66"/>
      <c r="O5" s="66"/>
      <c r="P5" s="66"/>
      <c r="Q5" s="67"/>
    </row>
    <row r="6" spans="1:17" s="61" customFormat="1" ht="15.5">
      <c r="A6" s="21"/>
      <c r="B6" s="57"/>
      <c r="C6" s="57"/>
      <c r="D6" s="36" t="s">
        <v>164</v>
      </c>
      <c r="E6" s="37" t="s">
        <v>405</v>
      </c>
      <c r="F6" s="37" t="s">
        <v>406</v>
      </c>
      <c r="G6" s="37" t="s">
        <v>407</v>
      </c>
      <c r="H6" s="37" t="s">
        <v>408</v>
      </c>
      <c r="I6" s="37" t="s">
        <v>409</v>
      </c>
      <c r="J6" s="37" t="s">
        <v>410</v>
      </c>
      <c r="K6" s="37" t="s">
        <v>174</v>
      </c>
      <c r="L6" s="37" t="s">
        <v>175</v>
      </c>
      <c r="M6" s="16">
        <v>2022</v>
      </c>
      <c r="N6" s="17">
        <v>2023</v>
      </c>
      <c r="O6" s="17">
        <v>2024</v>
      </c>
      <c r="P6" s="17">
        <v>2025</v>
      </c>
      <c r="Q6" s="18">
        <v>2026</v>
      </c>
    </row>
    <row r="8" spans="1:17" s="27" customFormat="1" ht="23">
      <c r="B8" s="800" t="s">
        <v>3804</v>
      </c>
    </row>
    <row r="10" spans="1:17" ht="15.5">
      <c r="A10" s="7"/>
      <c r="B10" s="8"/>
      <c r="C10" s="8"/>
      <c r="D10" s="20"/>
      <c r="E10" s="456" t="s">
        <v>3805</v>
      </c>
      <c r="F10" s="20" t="s">
        <v>3806</v>
      </c>
      <c r="G10" s="20" t="s">
        <v>3807</v>
      </c>
      <c r="H10" s="7" t="s">
        <v>3808</v>
      </c>
      <c r="I10" s="7"/>
      <c r="J10" s="7"/>
      <c r="K10" s="21" t="s">
        <v>206</v>
      </c>
      <c r="L10" s="7" t="s">
        <v>197</v>
      </c>
      <c r="M10" s="1347">
        <f t="shared" ref="M10:O10" si="0">M21+M24+M27+M30+M33+M36+M39+M42+M45+M48+M51+M54</f>
        <v>0</v>
      </c>
      <c r="N10" s="1347">
        <f t="shared" si="0"/>
        <v>0</v>
      </c>
      <c r="O10" s="1347">
        <f t="shared" si="0"/>
        <v>0</v>
      </c>
      <c r="P10" s="1347">
        <f>P21+P24+P27+P30+P33+P36+P39+P42+P45+P48+P51+P54</f>
        <v>0</v>
      </c>
      <c r="Q10" s="389"/>
    </row>
    <row r="11" spans="1:17" ht="15.5">
      <c r="A11" s="7"/>
      <c r="B11" s="8"/>
      <c r="C11" s="8"/>
      <c r="D11" s="20"/>
      <c r="E11" s="456" t="s">
        <v>3805</v>
      </c>
      <c r="F11" s="20" t="s">
        <v>3806</v>
      </c>
      <c r="G11" s="20" t="s">
        <v>3807</v>
      </c>
      <c r="H11" s="7" t="s">
        <v>3809</v>
      </c>
      <c r="I11" s="7"/>
      <c r="J11" s="7"/>
      <c r="K11" s="21" t="s">
        <v>206</v>
      </c>
      <c r="L11" s="7" t="s">
        <v>197</v>
      </c>
      <c r="M11" s="1347">
        <f t="shared" ref="M11:O11" si="1">M22+M25+M28+M31+M34+M37+M40+M43+M46+M49+M52+M55</f>
        <v>0</v>
      </c>
      <c r="N11" s="1347">
        <f t="shared" si="1"/>
        <v>0</v>
      </c>
      <c r="O11" s="1347">
        <f t="shared" si="1"/>
        <v>0</v>
      </c>
      <c r="P11" s="1347">
        <f>P22+P25+P28+P31+P34+P37+P40+P43+P46+P49+P52+P55</f>
        <v>0</v>
      </c>
      <c r="Q11" s="389"/>
    </row>
    <row r="12" spans="1:17" ht="15.5">
      <c r="A12" s="7"/>
      <c r="B12" s="8"/>
      <c r="C12" s="8"/>
      <c r="D12" s="20"/>
      <c r="E12" s="456" t="s">
        <v>3805</v>
      </c>
      <c r="F12" s="20" t="s">
        <v>3806</v>
      </c>
      <c r="G12" s="20" t="s">
        <v>3807</v>
      </c>
      <c r="H12" s="7" t="s">
        <v>3809</v>
      </c>
      <c r="I12" s="7" t="s">
        <v>3810</v>
      </c>
      <c r="J12" s="7"/>
      <c r="K12" s="21" t="s">
        <v>206</v>
      </c>
      <c r="L12" s="7" t="s">
        <v>1692</v>
      </c>
      <c r="M12" s="1357" t="str">
        <f t="shared" ref="M12:O12" si="2">IF(ISERROR(+M11/M10),"",(M11/M10))</f>
        <v/>
      </c>
      <c r="N12" s="1357" t="str">
        <f t="shared" si="2"/>
        <v/>
      </c>
      <c r="O12" s="1357" t="str">
        <f t="shared" si="2"/>
        <v/>
      </c>
      <c r="P12" s="1357" t="str">
        <f t="shared" ref="P12" si="3">IF(ISERROR(+P11/P10),"",(P11/P10))</f>
        <v/>
      </c>
      <c r="Q12" s="738" t="str">
        <f t="shared" ref="Q12" si="4">IF(ISERROR(+Q11/Q10),"",(Q11/Q10))</f>
        <v/>
      </c>
    </row>
    <row r="13" spans="1:17">
      <c r="E13" s="456"/>
      <c r="M13" s="1349"/>
      <c r="N13" s="1349"/>
      <c r="O13" s="1349"/>
      <c r="P13" s="1349"/>
    </row>
    <row r="14" spans="1:17" s="12" customFormat="1">
      <c r="A14" s="11"/>
      <c r="D14" s="15"/>
      <c r="E14" s="456" t="s">
        <v>3805</v>
      </c>
      <c r="F14" s="15" t="s">
        <v>3806</v>
      </c>
      <c r="G14" s="15" t="s">
        <v>3811</v>
      </c>
      <c r="H14" s="7" t="s">
        <v>3812</v>
      </c>
      <c r="I14" s="7"/>
      <c r="J14" s="7"/>
      <c r="K14" s="21" t="s">
        <v>206</v>
      </c>
      <c r="L14" s="15" t="s">
        <v>197</v>
      </c>
      <c r="M14" s="1347">
        <f t="shared" ref="M14:O14" si="5">M58+M61+M64+M67+M70+M73+M76+M79+M82+M85+M88+M91</f>
        <v>0</v>
      </c>
      <c r="N14" s="1347">
        <f t="shared" si="5"/>
        <v>0</v>
      </c>
      <c r="O14" s="1347">
        <f t="shared" si="5"/>
        <v>0</v>
      </c>
      <c r="P14" s="1347">
        <f>P58+P61+P64+P67+P70+P73+P76+P79+P82+P85+P88+P91</f>
        <v>0</v>
      </c>
      <c r="Q14" s="389"/>
    </row>
    <row r="15" spans="1:17" s="12" customFormat="1">
      <c r="D15" s="15"/>
      <c r="E15" s="456" t="s">
        <v>3805</v>
      </c>
      <c r="F15" s="15" t="s">
        <v>3806</v>
      </c>
      <c r="G15" s="15" t="s">
        <v>3811</v>
      </c>
      <c r="H15" s="7" t="s">
        <v>3809</v>
      </c>
      <c r="I15" s="7"/>
      <c r="J15" s="7"/>
      <c r="K15" s="21" t="s">
        <v>206</v>
      </c>
      <c r="L15" s="15" t="s">
        <v>197</v>
      </c>
      <c r="M15" s="1347">
        <f t="shared" ref="M15:O15" si="6">M59+M62+M65+M68+M71+M74+M77+M80+M83+M86+M89+M92</f>
        <v>0</v>
      </c>
      <c r="N15" s="1347">
        <f t="shared" si="6"/>
        <v>0</v>
      </c>
      <c r="O15" s="1347">
        <f t="shared" si="6"/>
        <v>0</v>
      </c>
      <c r="P15" s="1347">
        <f>P59+P62+P65+P68+P71+P74+P77+P80+P83+P86+P89+P92</f>
        <v>0</v>
      </c>
      <c r="Q15" s="389"/>
    </row>
    <row r="16" spans="1:17" s="12" customFormat="1">
      <c r="D16" s="15"/>
      <c r="E16" s="456" t="s">
        <v>3805</v>
      </c>
      <c r="F16" s="15" t="s">
        <v>3806</v>
      </c>
      <c r="G16" s="15" t="s">
        <v>3811</v>
      </c>
      <c r="H16" s="7" t="s">
        <v>3809</v>
      </c>
      <c r="I16" s="7" t="s">
        <v>3810</v>
      </c>
      <c r="J16" s="7"/>
      <c r="K16" s="21" t="s">
        <v>206</v>
      </c>
      <c r="L16" s="15" t="s">
        <v>1692</v>
      </c>
      <c r="M16" s="1347" t="str">
        <f t="shared" ref="M16:O16" si="7">IF(ISERROR(+M15/M14),"",(M15/M14))</f>
        <v/>
      </c>
      <c r="N16" s="1347" t="str">
        <f t="shared" si="7"/>
        <v/>
      </c>
      <c r="O16" s="1347" t="str">
        <f t="shared" si="7"/>
        <v/>
      </c>
      <c r="P16" s="1347" t="str">
        <f t="shared" ref="P16" si="8">IF(ISERROR(+P15/P14),"",(P15/P14))</f>
        <v/>
      </c>
      <c r="Q16" s="738" t="str">
        <f t="shared" ref="Q16" si="9">IF(ISERROR(+Q15/Q14),"",(Q15/Q14))</f>
        <v/>
      </c>
    </row>
    <row r="18" spans="5:17" s="12" customFormat="1">
      <c r="E18" s="456" t="s">
        <v>3805</v>
      </c>
      <c r="F18" s="15" t="s">
        <v>3806</v>
      </c>
      <c r="G18" s="15" t="s">
        <v>3813</v>
      </c>
      <c r="H18" s="7" t="s">
        <v>3814</v>
      </c>
      <c r="I18" s="7"/>
      <c r="J18" s="7"/>
      <c r="K18" s="21" t="s">
        <v>206</v>
      </c>
      <c r="L18" s="15" t="s">
        <v>197</v>
      </c>
      <c r="M18" s="1347">
        <f t="shared" ref="M18:O18" si="10">SUM(M95:M106)</f>
        <v>0</v>
      </c>
      <c r="N18" s="1347">
        <f t="shared" si="10"/>
        <v>0</v>
      </c>
      <c r="O18" s="1347">
        <f t="shared" si="10"/>
        <v>0</v>
      </c>
      <c r="P18" s="1347">
        <f>SUM(P95:P106)</f>
        <v>0</v>
      </c>
      <c r="Q18" s="738"/>
    </row>
    <row r="19" spans="5:17" s="12" customFormat="1">
      <c r="E19" s="20"/>
      <c r="F19" s="469"/>
      <c r="G19" s="469"/>
      <c r="H19" s="456"/>
      <c r="I19" s="456"/>
      <c r="J19" s="456"/>
      <c r="K19" s="462"/>
      <c r="L19" s="469"/>
      <c r="M19" s="469"/>
      <c r="N19" s="469"/>
      <c r="O19" s="469"/>
      <c r="P19" s="469"/>
      <c r="Q19" s="469"/>
    </row>
    <row r="20" spans="5:17" s="12" customFormat="1">
      <c r="E20" s="20"/>
      <c r="F20" s="469"/>
      <c r="G20" s="469"/>
      <c r="H20" s="456"/>
      <c r="I20" s="456"/>
      <c r="J20" s="456"/>
      <c r="K20" s="462"/>
      <c r="L20" s="469"/>
      <c r="M20" s="469"/>
      <c r="N20" s="469"/>
      <c r="O20" s="469"/>
      <c r="P20" s="469"/>
      <c r="Q20" s="469"/>
    </row>
    <row r="21" spans="5:17" s="12" customFormat="1">
      <c r="E21" s="456" t="s">
        <v>3805</v>
      </c>
      <c r="F21" s="20" t="s">
        <v>3806</v>
      </c>
      <c r="G21" s="20" t="s">
        <v>3807</v>
      </c>
      <c r="H21" s="456" t="s">
        <v>3808</v>
      </c>
      <c r="I21" s="456"/>
      <c r="J21" s="456" t="s">
        <v>4320</v>
      </c>
      <c r="K21" s="462" t="s">
        <v>206</v>
      </c>
      <c r="L21" s="456" t="s">
        <v>197</v>
      </c>
      <c r="M21" s="1351"/>
      <c r="N21" s="1351"/>
      <c r="O21" s="1351"/>
      <c r="P21" s="1345"/>
      <c r="Q21" s="1351"/>
    </row>
    <row r="22" spans="5:17" s="12" customFormat="1">
      <c r="E22" s="456" t="s">
        <v>3805</v>
      </c>
      <c r="F22" s="20" t="s">
        <v>3806</v>
      </c>
      <c r="G22" s="20" t="s">
        <v>3807</v>
      </c>
      <c r="H22" s="456" t="s">
        <v>3809</v>
      </c>
      <c r="I22" s="456"/>
      <c r="J22" s="456" t="s">
        <v>4320</v>
      </c>
      <c r="K22" s="462" t="s">
        <v>206</v>
      </c>
      <c r="L22" s="456" t="s">
        <v>197</v>
      </c>
      <c r="M22" s="1351"/>
      <c r="N22" s="1351"/>
      <c r="O22" s="1351"/>
      <c r="P22" s="1345"/>
      <c r="Q22" s="1351"/>
    </row>
    <row r="23" spans="5:17" s="12" customFormat="1">
      <c r="E23" s="456" t="s">
        <v>3805</v>
      </c>
      <c r="F23" s="20" t="s">
        <v>3806</v>
      </c>
      <c r="G23" s="20" t="s">
        <v>3807</v>
      </c>
      <c r="H23" s="456" t="s">
        <v>3809</v>
      </c>
      <c r="I23" s="456" t="s">
        <v>3810</v>
      </c>
      <c r="J23" s="456" t="s">
        <v>4320</v>
      </c>
      <c r="K23" s="462" t="s">
        <v>206</v>
      </c>
      <c r="L23" s="456" t="s">
        <v>1692</v>
      </c>
      <c r="M23" s="1351"/>
      <c r="N23" s="1351"/>
      <c r="O23" s="1351"/>
      <c r="P23" s="1351" t="str">
        <f t="shared" ref="P23" si="11">IF(ISERROR(+P22/P21),"",(P22/P21))</f>
        <v/>
      </c>
      <c r="Q23" s="1356" t="str">
        <f>IF(ISERROR(+Q11/Q10),"",(Q11/Q10))</f>
        <v/>
      </c>
    </row>
    <row r="24" spans="5:17" s="12" customFormat="1">
      <c r="E24" s="456" t="s">
        <v>3805</v>
      </c>
      <c r="F24" s="20" t="s">
        <v>3806</v>
      </c>
      <c r="G24" s="20" t="s">
        <v>3807</v>
      </c>
      <c r="H24" s="456" t="s">
        <v>3808</v>
      </c>
      <c r="I24" s="456"/>
      <c r="J24" s="456" t="s">
        <v>4321</v>
      </c>
      <c r="K24" s="462" t="s">
        <v>206</v>
      </c>
      <c r="L24" s="456" t="s">
        <v>197</v>
      </c>
      <c r="M24" s="1351"/>
      <c r="N24" s="1351"/>
      <c r="O24" s="1351"/>
      <c r="P24" s="1345"/>
      <c r="Q24" s="1351"/>
    </row>
    <row r="25" spans="5:17" s="12" customFormat="1">
      <c r="E25" s="456" t="s">
        <v>3805</v>
      </c>
      <c r="F25" s="20" t="s">
        <v>3806</v>
      </c>
      <c r="G25" s="20" t="s">
        <v>3807</v>
      </c>
      <c r="H25" s="456" t="s">
        <v>3809</v>
      </c>
      <c r="I25" s="456"/>
      <c r="J25" s="456" t="s">
        <v>4321</v>
      </c>
      <c r="K25" s="462" t="s">
        <v>206</v>
      </c>
      <c r="L25" s="456" t="s">
        <v>197</v>
      </c>
      <c r="M25" s="1351"/>
      <c r="N25" s="1351"/>
      <c r="O25" s="1351"/>
      <c r="P25" s="1345"/>
      <c r="Q25" s="1351"/>
    </row>
    <row r="26" spans="5:17" s="12" customFormat="1">
      <c r="E26" s="456" t="s">
        <v>3805</v>
      </c>
      <c r="F26" s="20" t="s">
        <v>3806</v>
      </c>
      <c r="G26" s="20" t="s">
        <v>3807</v>
      </c>
      <c r="H26" s="456" t="s">
        <v>3809</v>
      </c>
      <c r="I26" s="456" t="s">
        <v>3810</v>
      </c>
      <c r="J26" s="456" t="s">
        <v>4321</v>
      </c>
      <c r="K26" s="462" t="s">
        <v>206</v>
      </c>
      <c r="L26" s="456" t="s">
        <v>1692</v>
      </c>
      <c r="M26" s="1351"/>
      <c r="N26" s="1351"/>
      <c r="O26" s="1351"/>
      <c r="P26" s="1351" t="str">
        <f t="shared" ref="P26" si="12">IF(ISERROR(+P25/P24),"",(P25/P24))</f>
        <v/>
      </c>
      <c r="Q26" s="1356" t="str">
        <f>IF(ISERROR(+Q14/Q13),"",(Q14/Q13))</f>
        <v/>
      </c>
    </row>
    <row r="27" spans="5:17" s="12" customFormat="1">
      <c r="E27" s="456" t="s">
        <v>3805</v>
      </c>
      <c r="F27" s="20" t="s">
        <v>3806</v>
      </c>
      <c r="G27" s="20" t="s">
        <v>3807</v>
      </c>
      <c r="H27" s="456" t="s">
        <v>3808</v>
      </c>
      <c r="I27" s="456"/>
      <c r="J27" s="456" t="s">
        <v>4322</v>
      </c>
      <c r="K27" s="462" t="s">
        <v>206</v>
      </c>
      <c r="L27" s="456" t="s">
        <v>197</v>
      </c>
      <c r="M27" s="1351"/>
      <c r="N27" s="1351"/>
      <c r="O27" s="1351"/>
      <c r="P27" s="1345"/>
      <c r="Q27" s="1351"/>
    </row>
    <row r="28" spans="5:17" s="12" customFormat="1">
      <c r="E28" s="456" t="s">
        <v>3805</v>
      </c>
      <c r="F28" s="20" t="s">
        <v>3806</v>
      </c>
      <c r="G28" s="20" t="s">
        <v>3807</v>
      </c>
      <c r="H28" s="456" t="s">
        <v>3809</v>
      </c>
      <c r="I28" s="456"/>
      <c r="J28" s="456" t="s">
        <v>4322</v>
      </c>
      <c r="K28" s="462" t="s">
        <v>206</v>
      </c>
      <c r="L28" s="456" t="s">
        <v>197</v>
      </c>
      <c r="M28" s="1351"/>
      <c r="N28" s="1351"/>
      <c r="O28" s="1351"/>
      <c r="P28" s="1345"/>
      <c r="Q28" s="1351"/>
    </row>
    <row r="29" spans="5:17" s="12" customFormat="1">
      <c r="E29" s="456" t="s">
        <v>3805</v>
      </c>
      <c r="F29" s="20" t="s">
        <v>3806</v>
      </c>
      <c r="G29" s="20" t="s">
        <v>3807</v>
      </c>
      <c r="H29" s="456" t="s">
        <v>3809</v>
      </c>
      <c r="I29" s="456" t="s">
        <v>3810</v>
      </c>
      <c r="J29" s="456" t="s">
        <v>4322</v>
      </c>
      <c r="K29" s="462" t="s">
        <v>206</v>
      </c>
      <c r="L29" s="456" t="s">
        <v>1692</v>
      </c>
      <c r="M29" s="1351"/>
      <c r="N29" s="1351"/>
      <c r="O29" s="1351"/>
      <c r="P29" s="1351" t="str">
        <f t="shared" ref="P29" si="13">IF(ISERROR(+P28/P27),"",(P28/P27))</f>
        <v/>
      </c>
      <c r="Q29" s="1356" t="str">
        <f>IF(ISERROR(+Q17/Q16),"",(Q17/Q16))</f>
        <v/>
      </c>
    </row>
    <row r="30" spans="5:17" s="12" customFormat="1">
      <c r="E30" s="456" t="s">
        <v>3805</v>
      </c>
      <c r="F30" s="20" t="s">
        <v>3806</v>
      </c>
      <c r="G30" s="20" t="s">
        <v>3807</v>
      </c>
      <c r="H30" s="456" t="s">
        <v>3808</v>
      </c>
      <c r="I30" s="456"/>
      <c r="J30" s="456" t="s">
        <v>4323</v>
      </c>
      <c r="K30" s="462" t="s">
        <v>206</v>
      </c>
      <c r="L30" s="456" t="s">
        <v>197</v>
      </c>
      <c r="M30" s="1351"/>
      <c r="N30" s="1351"/>
      <c r="O30" s="1351"/>
      <c r="P30" s="1345"/>
      <c r="Q30" s="1351"/>
    </row>
    <row r="31" spans="5:17" s="12" customFormat="1">
      <c r="E31" s="456" t="s">
        <v>3805</v>
      </c>
      <c r="F31" s="20" t="s">
        <v>3806</v>
      </c>
      <c r="G31" s="20" t="s">
        <v>3807</v>
      </c>
      <c r="H31" s="456" t="s">
        <v>3809</v>
      </c>
      <c r="I31" s="456"/>
      <c r="J31" s="456" t="s">
        <v>4323</v>
      </c>
      <c r="K31" s="462" t="s">
        <v>206</v>
      </c>
      <c r="L31" s="456" t="s">
        <v>197</v>
      </c>
      <c r="M31" s="1351"/>
      <c r="N31" s="1351"/>
      <c r="O31" s="1351"/>
      <c r="P31" s="1345"/>
      <c r="Q31" s="1351"/>
    </row>
    <row r="32" spans="5:17" s="12" customFormat="1">
      <c r="E32" s="456" t="s">
        <v>3805</v>
      </c>
      <c r="F32" s="20" t="s">
        <v>3806</v>
      </c>
      <c r="G32" s="20" t="s">
        <v>3807</v>
      </c>
      <c r="H32" s="456" t="s">
        <v>3809</v>
      </c>
      <c r="I32" s="456" t="s">
        <v>3810</v>
      </c>
      <c r="J32" s="456" t="s">
        <v>4323</v>
      </c>
      <c r="K32" s="462" t="s">
        <v>206</v>
      </c>
      <c r="L32" s="456" t="s">
        <v>1692</v>
      </c>
      <c r="M32" s="1351"/>
      <c r="N32" s="1351"/>
      <c r="O32" s="1351"/>
      <c r="P32" s="1351" t="str">
        <f t="shared" ref="P32" si="14">IF(ISERROR(+P31/P30),"",(P31/P30))</f>
        <v/>
      </c>
      <c r="Q32" s="1356" t="str">
        <f>IF(ISERROR(+Q20/Q19),"",(Q20/Q19))</f>
        <v/>
      </c>
    </row>
    <row r="33" spans="5:17" s="12" customFormat="1">
      <c r="E33" s="456" t="s">
        <v>3805</v>
      </c>
      <c r="F33" s="20" t="s">
        <v>3806</v>
      </c>
      <c r="G33" s="20" t="s">
        <v>3807</v>
      </c>
      <c r="H33" s="456" t="s">
        <v>3808</v>
      </c>
      <c r="I33" s="456"/>
      <c r="J33" s="456" t="s">
        <v>4324</v>
      </c>
      <c r="K33" s="462" t="s">
        <v>206</v>
      </c>
      <c r="L33" s="456" t="s">
        <v>197</v>
      </c>
      <c r="M33" s="1351"/>
      <c r="N33" s="1351"/>
      <c r="O33" s="1351"/>
      <c r="P33" s="1345"/>
      <c r="Q33" s="1351"/>
    </row>
    <row r="34" spans="5:17" s="12" customFormat="1">
      <c r="E34" s="456" t="s">
        <v>3805</v>
      </c>
      <c r="F34" s="20" t="s">
        <v>3806</v>
      </c>
      <c r="G34" s="20" t="s">
        <v>3807</v>
      </c>
      <c r="H34" s="456" t="s">
        <v>3809</v>
      </c>
      <c r="I34" s="456"/>
      <c r="J34" s="456" t="s">
        <v>4324</v>
      </c>
      <c r="K34" s="462" t="s">
        <v>206</v>
      </c>
      <c r="L34" s="456" t="s">
        <v>197</v>
      </c>
      <c r="M34" s="1351"/>
      <c r="N34" s="1351"/>
      <c r="O34" s="1351"/>
      <c r="P34" s="1345"/>
      <c r="Q34" s="1351"/>
    </row>
    <row r="35" spans="5:17" s="12" customFormat="1">
      <c r="E35" s="456" t="s">
        <v>3805</v>
      </c>
      <c r="F35" s="20" t="s">
        <v>3806</v>
      </c>
      <c r="G35" s="20" t="s">
        <v>3807</v>
      </c>
      <c r="H35" s="456" t="s">
        <v>3809</v>
      </c>
      <c r="I35" s="456" t="s">
        <v>3810</v>
      </c>
      <c r="J35" s="456" t="s">
        <v>4324</v>
      </c>
      <c r="K35" s="462" t="s">
        <v>206</v>
      </c>
      <c r="L35" s="456" t="s">
        <v>1692</v>
      </c>
      <c r="M35" s="1351"/>
      <c r="N35" s="1351"/>
      <c r="O35" s="1351"/>
      <c r="P35" s="1351" t="str">
        <f t="shared" ref="P35" si="15">IF(ISERROR(+P34/P33),"",(P34/P33))</f>
        <v/>
      </c>
      <c r="Q35" s="1356" t="str">
        <f>IF(ISERROR(+Q23/Q22),"",(Q23/Q22))</f>
        <v/>
      </c>
    </row>
    <row r="36" spans="5:17" s="12" customFormat="1">
      <c r="E36" s="456" t="s">
        <v>3805</v>
      </c>
      <c r="F36" s="20" t="s">
        <v>3806</v>
      </c>
      <c r="G36" s="20" t="s">
        <v>3807</v>
      </c>
      <c r="H36" s="456" t="s">
        <v>3808</v>
      </c>
      <c r="I36" s="456"/>
      <c r="J36" s="456" t="s">
        <v>4325</v>
      </c>
      <c r="K36" s="462" t="s">
        <v>206</v>
      </c>
      <c r="L36" s="456" t="s">
        <v>197</v>
      </c>
      <c r="M36" s="1351"/>
      <c r="N36" s="1351"/>
      <c r="O36" s="1351"/>
      <c r="P36" s="1345"/>
      <c r="Q36" s="1351"/>
    </row>
    <row r="37" spans="5:17" s="12" customFormat="1">
      <c r="E37" s="456" t="s">
        <v>3805</v>
      </c>
      <c r="F37" s="20" t="s">
        <v>3806</v>
      </c>
      <c r="G37" s="20" t="s">
        <v>3807</v>
      </c>
      <c r="H37" s="456" t="s">
        <v>3809</v>
      </c>
      <c r="I37" s="456"/>
      <c r="J37" s="456" t="s">
        <v>4325</v>
      </c>
      <c r="K37" s="462" t="s">
        <v>206</v>
      </c>
      <c r="L37" s="456" t="s">
        <v>197</v>
      </c>
      <c r="M37" s="1351"/>
      <c r="N37" s="1351"/>
      <c r="O37" s="1351"/>
      <c r="P37" s="1345"/>
      <c r="Q37" s="1351"/>
    </row>
    <row r="38" spans="5:17" s="12" customFormat="1">
      <c r="E38" s="456" t="s">
        <v>3805</v>
      </c>
      <c r="F38" s="20" t="s">
        <v>3806</v>
      </c>
      <c r="G38" s="20" t="s">
        <v>3807</v>
      </c>
      <c r="H38" s="456" t="s">
        <v>3809</v>
      </c>
      <c r="I38" s="456" t="s">
        <v>3810</v>
      </c>
      <c r="J38" s="456" t="s">
        <v>4325</v>
      </c>
      <c r="K38" s="462" t="s">
        <v>206</v>
      </c>
      <c r="L38" s="456" t="s">
        <v>1692</v>
      </c>
      <c r="M38" s="1351"/>
      <c r="N38" s="1351"/>
      <c r="O38" s="1351"/>
      <c r="P38" s="1351" t="str">
        <f t="shared" ref="P38" si="16">IF(ISERROR(+P37/P36),"",(P37/P36))</f>
        <v/>
      </c>
      <c r="Q38" s="1356" t="str">
        <f>IF(ISERROR(+Q26/Q25),"",(Q26/Q25))</f>
        <v/>
      </c>
    </row>
    <row r="39" spans="5:17" s="12" customFormat="1">
      <c r="E39" s="456" t="s">
        <v>3805</v>
      </c>
      <c r="F39" s="20" t="s">
        <v>3806</v>
      </c>
      <c r="G39" s="20" t="s">
        <v>3807</v>
      </c>
      <c r="H39" s="456" t="s">
        <v>3808</v>
      </c>
      <c r="I39" s="456"/>
      <c r="J39" s="456" t="s">
        <v>4326</v>
      </c>
      <c r="K39" s="462" t="s">
        <v>206</v>
      </c>
      <c r="L39" s="456" t="s">
        <v>197</v>
      </c>
      <c r="M39" s="1351"/>
      <c r="N39" s="1351"/>
      <c r="O39" s="1351"/>
      <c r="P39" s="1345"/>
      <c r="Q39" s="1351"/>
    </row>
    <row r="40" spans="5:17" s="12" customFormat="1">
      <c r="E40" s="456" t="s">
        <v>3805</v>
      </c>
      <c r="F40" s="20" t="s">
        <v>3806</v>
      </c>
      <c r="G40" s="20" t="s">
        <v>3807</v>
      </c>
      <c r="H40" s="456" t="s">
        <v>3809</v>
      </c>
      <c r="I40" s="456"/>
      <c r="J40" s="456" t="s">
        <v>4326</v>
      </c>
      <c r="K40" s="462" t="s">
        <v>206</v>
      </c>
      <c r="L40" s="456" t="s">
        <v>197</v>
      </c>
      <c r="M40" s="1351"/>
      <c r="N40" s="1351"/>
      <c r="O40" s="1351"/>
      <c r="P40" s="1345"/>
      <c r="Q40" s="1351"/>
    </row>
    <row r="41" spans="5:17" s="12" customFormat="1">
      <c r="E41" s="456" t="s">
        <v>3805</v>
      </c>
      <c r="F41" s="20" t="s">
        <v>3806</v>
      </c>
      <c r="G41" s="20" t="s">
        <v>3807</v>
      </c>
      <c r="H41" s="456" t="s">
        <v>3809</v>
      </c>
      <c r="I41" s="456" t="s">
        <v>3810</v>
      </c>
      <c r="J41" s="456" t="s">
        <v>4326</v>
      </c>
      <c r="K41" s="462" t="s">
        <v>206</v>
      </c>
      <c r="L41" s="456" t="s">
        <v>1692</v>
      </c>
      <c r="M41" s="1351"/>
      <c r="N41" s="1351"/>
      <c r="O41" s="1351"/>
      <c r="P41" s="1351" t="str">
        <f t="shared" ref="P41" si="17">IF(ISERROR(+P40/P39),"",(P40/P39))</f>
        <v/>
      </c>
      <c r="Q41" s="1356" t="str">
        <f>IF(ISERROR(+Q29/Q28),"",(Q29/Q28))</f>
        <v/>
      </c>
    </row>
    <row r="42" spans="5:17" s="12" customFormat="1">
      <c r="E42" s="456" t="s">
        <v>3805</v>
      </c>
      <c r="F42" s="20" t="s">
        <v>3806</v>
      </c>
      <c r="G42" s="20" t="s">
        <v>3807</v>
      </c>
      <c r="H42" s="456" t="s">
        <v>3808</v>
      </c>
      <c r="I42" s="456"/>
      <c r="J42" s="456" t="s">
        <v>4327</v>
      </c>
      <c r="K42" s="462" t="s">
        <v>206</v>
      </c>
      <c r="L42" s="456" t="s">
        <v>197</v>
      </c>
      <c r="M42" s="1351"/>
      <c r="N42" s="1351"/>
      <c r="O42" s="1351"/>
      <c r="P42" s="1345"/>
      <c r="Q42" s="1351"/>
    </row>
    <row r="43" spans="5:17" s="12" customFormat="1">
      <c r="E43" s="456" t="s">
        <v>3805</v>
      </c>
      <c r="F43" s="20" t="s">
        <v>3806</v>
      </c>
      <c r="G43" s="20" t="s">
        <v>3807</v>
      </c>
      <c r="H43" s="456" t="s">
        <v>3809</v>
      </c>
      <c r="I43" s="456"/>
      <c r="J43" s="456" t="s">
        <v>4327</v>
      </c>
      <c r="K43" s="462" t="s">
        <v>206</v>
      </c>
      <c r="L43" s="456" t="s">
        <v>197</v>
      </c>
      <c r="M43" s="1351"/>
      <c r="N43" s="1351"/>
      <c r="O43" s="1351"/>
      <c r="P43" s="1345"/>
      <c r="Q43" s="1351"/>
    </row>
    <row r="44" spans="5:17" s="12" customFormat="1">
      <c r="E44" s="456" t="s">
        <v>3805</v>
      </c>
      <c r="F44" s="20" t="s">
        <v>3806</v>
      </c>
      <c r="G44" s="20" t="s">
        <v>3807</v>
      </c>
      <c r="H44" s="456" t="s">
        <v>3809</v>
      </c>
      <c r="I44" s="456" t="s">
        <v>3810</v>
      </c>
      <c r="J44" s="456" t="s">
        <v>4327</v>
      </c>
      <c r="K44" s="462" t="s">
        <v>206</v>
      </c>
      <c r="L44" s="456" t="s">
        <v>1692</v>
      </c>
      <c r="M44" s="1351"/>
      <c r="N44" s="1351"/>
      <c r="O44" s="1351"/>
      <c r="P44" s="1351" t="str">
        <f t="shared" ref="P44" si="18">IF(ISERROR(+P43/P42),"",(P43/P42))</f>
        <v/>
      </c>
      <c r="Q44" s="1356" t="str">
        <f>IF(ISERROR(+Q32/Q31),"",(Q32/Q31))</f>
        <v/>
      </c>
    </row>
    <row r="45" spans="5:17" s="12" customFormat="1">
      <c r="E45" s="456" t="s">
        <v>3805</v>
      </c>
      <c r="F45" s="20" t="s">
        <v>3806</v>
      </c>
      <c r="G45" s="20" t="s">
        <v>3807</v>
      </c>
      <c r="H45" s="456" t="s">
        <v>3808</v>
      </c>
      <c r="I45" s="456"/>
      <c r="J45" s="456" t="s">
        <v>4328</v>
      </c>
      <c r="K45" s="462" t="s">
        <v>206</v>
      </c>
      <c r="L45" s="456" t="s">
        <v>197</v>
      </c>
      <c r="M45" s="1351"/>
      <c r="N45" s="1351"/>
      <c r="O45" s="1351"/>
      <c r="P45" s="1345"/>
      <c r="Q45" s="1351"/>
    </row>
    <row r="46" spans="5:17" s="12" customFormat="1">
      <c r="E46" s="456" t="s">
        <v>3805</v>
      </c>
      <c r="F46" s="20" t="s">
        <v>3806</v>
      </c>
      <c r="G46" s="20" t="s">
        <v>3807</v>
      </c>
      <c r="H46" s="456" t="s">
        <v>3809</v>
      </c>
      <c r="I46" s="456"/>
      <c r="J46" s="456" t="s">
        <v>4328</v>
      </c>
      <c r="K46" s="462" t="s">
        <v>206</v>
      </c>
      <c r="L46" s="456" t="s">
        <v>197</v>
      </c>
      <c r="M46" s="1351"/>
      <c r="N46" s="1351"/>
      <c r="O46" s="1351"/>
      <c r="P46" s="1345"/>
      <c r="Q46" s="1351"/>
    </row>
    <row r="47" spans="5:17" s="12" customFormat="1">
      <c r="E47" s="456" t="s">
        <v>3805</v>
      </c>
      <c r="F47" s="20" t="s">
        <v>3806</v>
      </c>
      <c r="G47" s="20" t="s">
        <v>3807</v>
      </c>
      <c r="H47" s="456" t="s">
        <v>3809</v>
      </c>
      <c r="I47" s="456" t="s">
        <v>3810</v>
      </c>
      <c r="J47" s="456" t="s">
        <v>4328</v>
      </c>
      <c r="K47" s="462" t="s">
        <v>206</v>
      </c>
      <c r="L47" s="456" t="s">
        <v>1692</v>
      </c>
      <c r="M47" s="1351"/>
      <c r="N47" s="1351"/>
      <c r="O47" s="1351"/>
      <c r="P47" s="1351" t="str">
        <f t="shared" ref="P47" si="19">IF(ISERROR(+P46/P45),"",(P46/P45))</f>
        <v/>
      </c>
      <c r="Q47" s="1356" t="str">
        <f>IF(ISERROR(+Q35/Q34),"",(Q35/Q34))</f>
        <v/>
      </c>
    </row>
    <row r="48" spans="5:17" s="12" customFormat="1">
      <c r="E48" s="456" t="s">
        <v>3805</v>
      </c>
      <c r="F48" s="20" t="s">
        <v>3806</v>
      </c>
      <c r="G48" s="20" t="s">
        <v>3807</v>
      </c>
      <c r="H48" s="456" t="s">
        <v>3808</v>
      </c>
      <c r="I48" s="456"/>
      <c r="J48" s="456" t="s">
        <v>4329</v>
      </c>
      <c r="K48" s="462" t="s">
        <v>206</v>
      </c>
      <c r="L48" s="456" t="s">
        <v>197</v>
      </c>
      <c r="M48" s="1351"/>
      <c r="N48" s="1351"/>
      <c r="O48" s="1351"/>
      <c r="P48" s="1345"/>
      <c r="Q48" s="1351"/>
    </row>
    <row r="49" spans="5:17" s="12" customFormat="1">
      <c r="E49" s="456" t="s">
        <v>3805</v>
      </c>
      <c r="F49" s="20" t="s">
        <v>3806</v>
      </c>
      <c r="G49" s="20" t="s">
        <v>3807</v>
      </c>
      <c r="H49" s="456" t="s">
        <v>3809</v>
      </c>
      <c r="I49" s="456"/>
      <c r="J49" s="456" t="s">
        <v>4329</v>
      </c>
      <c r="K49" s="462" t="s">
        <v>206</v>
      </c>
      <c r="L49" s="456" t="s">
        <v>197</v>
      </c>
      <c r="M49" s="1351"/>
      <c r="N49" s="1351"/>
      <c r="O49" s="1351"/>
      <c r="P49" s="1345"/>
      <c r="Q49" s="1351"/>
    </row>
    <row r="50" spans="5:17" s="12" customFormat="1">
      <c r="E50" s="456" t="s">
        <v>3805</v>
      </c>
      <c r="F50" s="20" t="s">
        <v>3806</v>
      </c>
      <c r="G50" s="20" t="s">
        <v>3807</v>
      </c>
      <c r="H50" s="456" t="s">
        <v>3809</v>
      </c>
      <c r="I50" s="456" t="s">
        <v>3810</v>
      </c>
      <c r="J50" s="456" t="s">
        <v>4329</v>
      </c>
      <c r="K50" s="462" t="s">
        <v>206</v>
      </c>
      <c r="L50" s="456" t="s">
        <v>1692</v>
      </c>
      <c r="M50" s="1351"/>
      <c r="N50" s="1351"/>
      <c r="O50" s="1351"/>
      <c r="P50" s="1351" t="str">
        <f t="shared" ref="P50" si="20">IF(ISERROR(+P49/P48),"",(P49/P48))</f>
        <v/>
      </c>
      <c r="Q50" s="1356" t="str">
        <f>IF(ISERROR(+Q38/Q37),"",(Q38/Q37))</f>
        <v/>
      </c>
    </row>
    <row r="51" spans="5:17" s="12" customFormat="1">
      <c r="E51" s="456" t="s">
        <v>3805</v>
      </c>
      <c r="F51" s="20" t="s">
        <v>3806</v>
      </c>
      <c r="G51" s="20" t="s">
        <v>3807</v>
      </c>
      <c r="H51" s="456" t="s">
        <v>3808</v>
      </c>
      <c r="I51" s="456"/>
      <c r="J51" s="456" t="s">
        <v>4330</v>
      </c>
      <c r="K51" s="462" t="s">
        <v>206</v>
      </c>
      <c r="L51" s="456" t="s">
        <v>197</v>
      </c>
      <c r="M51" s="1351"/>
      <c r="N51" s="1351"/>
      <c r="O51" s="1351"/>
      <c r="P51" s="1345"/>
      <c r="Q51" s="1351"/>
    </row>
    <row r="52" spans="5:17" s="12" customFormat="1">
      <c r="E52" s="456" t="s">
        <v>3805</v>
      </c>
      <c r="F52" s="20" t="s">
        <v>3806</v>
      </c>
      <c r="G52" s="20" t="s">
        <v>3807</v>
      </c>
      <c r="H52" s="456" t="s">
        <v>3809</v>
      </c>
      <c r="I52" s="456"/>
      <c r="J52" s="456" t="s">
        <v>4330</v>
      </c>
      <c r="K52" s="462" t="s">
        <v>206</v>
      </c>
      <c r="L52" s="456" t="s">
        <v>197</v>
      </c>
      <c r="M52" s="1351"/>
      <c r="N52" s="1351"/>
      <c r="O52" s="1351"/>
      <c r="P52" s="1345"/>
      <c r="Q52" s="1351"/>
    </row>
    <row r="53" spans="5:17" s="12" customFormat="1">
      <c r="E53" s="456" t="s">
        <v>3805</v>
      </c>
      <c r="F53" s="20" t="s">
        <v>3806</v>
      </c>
      <c r="G53" s="20" t="s">
        <v>3807</v>
      </c>
      <c r="H53" s="456" t="s">
        <v>3809</v>
      </c>
      <c r="I53" s="456" t="s">
        <v>3810</v>
      </c>
      <c r="J53" s="456" t="s">
        <v>4330</v>
      </c>
      <c r="K53" s="462" t="s">
        <v>206</v>
      </c>
      <c r="L53" s="456" t="s">
        <v>1692</v>
      </c>
      <c r="M53" s="1351"/>
      <c r="N53" s="1351"/>
      <c r="O53" s="1351"/>
      <c r="P53" s="1351" t="str">
        <f t="shared" ref="P53" si="21">IF(ISERROR(+P52/P51),"",(P52/P51))</f>
        <v/>
      </c>
      <c r="Q53" s="1356" t="str">
        <f>IF(ISERROR(+Q41/Q40),"",(Q41/Q40))</f>
        <v/>
      </c>
    </row>
    <row r="54" spans="5:17" s="12" customFormat="1">
      <c r="E54" s="456" t="s">
        <v>3805</v>
      </c>
      <c r="F54" s="20" t="s">
        <v>3806</v>
      </c>
      <c r="G54" s="20" t="s">
        <v>3807</v>
      </c>
      <c r="H54" s="456" t="s">
        <v>3808</v>
      </c>
      <c r="I54" s="456"/>
      <c r="J54" s="456" t="s">
        <v>4331</v>
      </c>
      <c r="K54" s="462" t="s">
        <v>206</v>
      </c>
      <c r="L54" s="456" t="s">
        <v>197</v>
      </c>
      <c r="M54" s="1351"/>
      <c r="N54" s="1351"/>
      <c r="O54" s="1351"/>
      <c r="P54" s="1345"/>
      <c r="Q54" s="1351"/>
    </row>
    <row r="55" spans="5:17" s="12" customFormat="1">
      <c r="E55" s="456" t="s">
        <v>3805</v>
      </c>
      <c r="F55" s="20" t="s">
        <v>3806</v>
      </c>
      <c r="G55" s="20" t="s">
        <v>3807</v>
      </c>
      <c r="H55" s="456" t="s">
        <v>3809</v>
      </c>
      <c r="I55" s="456"/>
      <c r="J55" s="456" t="s">
        <v>4331</v>
      </c>
      <c r="K55" s="462" t="s">
        <v>206</v>
      </c>
      <c r="L55" s="456" t="s">
        <v>197</v>
      </c>
      <c r="M55" s="1351"/>
      <c r="N55" s="1351"/>
      <c r="O55" s="1351"/>
      <c r="P55" s="1345"/>
      <c r="Q55" s="1351"/>
    </row>
    <row r="56" spans="5:17" s="12" customFormat="1">
      <c r="E56" s="456" t="s">
        <v>3805</v>
      </c>
      <c r="F56" s="20" t="s">
        <v>3806</v>
      </c>
      <c r="G56" s="20" t="s">
        <v>3807</v>
      </c>
      <c r="H56" s="456" t="s">
        <v>3809</v>
      </c>
      <c r="I56" s="456" t="s">
        <v>3810</v>
      </c>
      <c r="J56" s="456" t="s">
        <v>4331</v>
      </c>
      <c r="K56" s="462" t="s">
        <v>206</v>
      </c>
      <c r="L56" s="456" t="s">
        <v>1692</v>
      </c>
      <c r="M56" s="1351"/>
      <c r="N56" s="1351"/>
      <c r="O56" s="1351"/>
      <c r="P56" s="1351" t="str">
        <f t="shared" ref="P56" si="22">IF(ISERROR(+P55/P54),"",(P55/P54))</f>
        <v/>
      </c>
      <c r="Q56" s="1356" t="str">
        <f>IF(ISERROR(+Q44/Q43),"",(Q44/Q43))</f>
        <v/>
      </c>
    </row>
    <row r="57" spans="5:17" s="12" customFormat="1">
      <c r="E57" s="456"/>
      <c r="F57" s="469"/>
      <c r="G57" s="469"/>
      <c r="H57" s="456"/>
      <c r="I57" s="456"/>
      <c r="J57" s="456"/>
      <c r="K57" s="462"/>
      <c r="L57" s="469"/>
      <c r="M57" s="11"/>
      <c r="N57" s="11"/>
      <c r="O57" s="11"/>
      <c r="P57" s="11"/>
      <c r="Q57" s="11"/>
    </row>
    <row r="58" spans="5:17" s="12" customFormat="1">
      <c r="E58" s="456" t="s">
        <v>3805</v>
      </c>
      <c r="F58" s="20" t="s">
        <v>3806</v>
      </c>
      <c r="G58" s="20" t="s">
        <v>3811</v>
      </c>
      <c r="H58" s="456" t="s">
        <v>3812</v>
      </c>
      <c r="I58" s="456"/>
      <c r="J58" s="456" t="s">
        <v>4320</v>
      </c>
      <c r="K58" s="462" t="s">
        <v>206</v>
      </c>
      <c r="L58" s="456" t="s">
        <v>197</v>
      </c>
      <c r="M58" s="1351"/>
      <c r="N58" s="1351"/>
      <c r="O58" s="1351"/>
      <c r="P58" s="1345"/>
      <c r="Q58" s="1351"/>
    </row>
    <row r="59" spans="5:17" s="12" customFormat="1">
      <c r="E59" s="456" t="s">
        <v>3805</v>
      </c>
      <c r="F59" s="20" t="s">
        <v>3806</v>
      </c>
      <c r="G59" s="20" t="s">
        <v>3811</v>
      </c>
      <c r="H59" s="456" t="s">
        <v>3809</v>
      </c>
      <c r="I59" s="456"/>
      <c r="J59" s="456" t="s">
        <v>4320</v>
      </c>
      <c r="K59" s="462" t="s">
        <v>206</v>
      </c>
      <c r="L59" s="456" t="s">
        <v>197</v>
      </c>
      <c r="M59" s="1352"/>
      <c r="N59" s="1351"/>
      <c r="O59" s="1351"/>
      <c r="P59" s="1345"/>
      <c r="Q59" s="1351"/>
    </row>
    <row r="60" spans="5:17" s="12" customFormat="1">
      <c r="E60" s="456" t="s">
        <v>3805</v>
      </c>
      <c r="F60" s="20" t="s">
        <v>3806</v>
      </c>
      <c r="G60" s="20" t="s">
        <v>3811</v>
      </c>
      <c r="H60" s="456" t="s">
        <v>3809</v>
      </c>
      <c r="I60" s="456" t="s">
        <v>3810</v>
      </c>
      <c r="J60" s="456" t="s">
        <v>4320</v>
      </c>
      <c r="K60" s="462" t="s">
        <v>206</v>
      </c>
      <c r="L60" s="456" t="s">
        <v>1692</v>
      </c>
      <c r="M60" s="1351"/>
      <c r="N60" s="1351"/>
      <c r="O60" s="1351"/>
      <c r="P60" s="1351" t="str">
        <f t="shared" ref="P60" si="23">IF(ISERROR(+P59/P58),"",(P59/P58))</f>
        <v/>
      </c>
      <c r="Q60" s="1355" t="str">
        <f t="shared" ref="Q60" si="24">IF(ISERROR(+Q59/Q58),"",(Q59/Q58))</f>
        <v/>
      </c>
    </row>
    <row r="61" spans="5:17" s="12" customFormat="1">
      <c r="E61" s="456" t="s">
        <v>3805</v>
      </c>
      <c r="F61" s="20" t="s">
        <v>3806</v>
      </c>
      <c r="G61" s="20" t="s">
        <v>3811</v>
      </c>
      <c r="H61" s="456" t="s">
        <v>3812</v>
      </c>
      <c r="I61" s="456"/>
      <c r="J61" s="456" t="s">
        <v>4321</v>
      </c>
      <c r="K61" s="462" t="s">
        <v>206</v>
      </c>
      <c r="L61" s="456" t="s">
        <v>197</v>
      </c>
      <c r="M61" s="1351"/>
      <c r="N61" s="1351"/>
      <c r="O61" s="1351"/>
      <c r="P61" s="1345"/>
      <c r="Q61" s="1351"/>
    </row>
    <row r="62" spans="5:17" s="12" customFormat="1">
      <c r="E62" s="456" t="s">
        <v>3805</v>
      </c>
      <c r="F62" s="20" t="s">
        <v>3806</v>
      </c>
      <c r="G62" s="20" t="s">
        <v>3811</v>
      </c>
      <c r="H62" s="456" t="s">
        <v>3809</v>
      </c>
      <c r="I62" s="456"/>
      <c r="J62" s="456" t="s">
        <v>4321</v>
      </c>
      <c r="K62" s="462" t="s">
        <v>206</v>
      </c>
      <c r="L62" s="456" t="s">
        <v>197</v>
      </c>
      <c r="M62" s="1351"/>
      <c r="N62" s="1351"/>
      <c r="O62" s="1351"/>
      <c r="P62" s="1345"/>
      <c r="Q62" s="1351"/>
    </row>
    <row r="63" spans="5:17" s="12" customFormat="1">
      <c r="E63" s="456" t="s">
        <v>3805</v>
      </c>
      <c r="F63" s="20" t="s">
        <v>3806</v>
      </c>
      <c r="G63" s="20" t="s">
        <v>3811</v>
      </c>
      <c r="H63" s="456" t="s">
        <v>3809</v>
      </c>
      <c r="I63" s="456" t="s">
        <v>3810</v>
      </c>
      <c r="J63" s="456" t="s">
        <v>4321</v>
      </c>
      <c r="K63" s="462" t="s">
        <v>206</v>
      </c>
      <c r="L63" s="456" t="s">
        <v>1692</v>
      </c>
      <c r="M63" s="1351"/>
      <c r="N63" s="1351"/>
      <c r="O63" s="1351"/>
      <c r="P63" s="1351" t="str">
        <f t="shared" ref="P63" si="25">IF(ISERROR(+P62/P61),"",(P62/P61))</f>
        <v/>
      </c>
      <c r="Q63" s="1355" t="str">
        <f t="shared" ref="Q63" si="26">IF(ISERROR(+Q62/Q61),"",(Q62/Q61))</f>
        <v/>
      </c>
    </row>
    <row r="64" spans="5:17" s="12" customFormat="1">
      <c r="E64" s="456" t="s">
        <v>3805</v>
      </c>
      <c r="F64" s="20" t="s">
        <v>3806</v>
      </c>
      <c r="G64" s="20" t="s">
        <v>3811</v>
      </c>
      <c r="H64" s="456" t="s">
        <v>3812</v>
      </c>
      <c r="I64" s="456"/>
      <c r="J64" s="456" t="s">
        <v>4322</v>
      </c>
      <c r="K64" s="462" t="s">
        <v>206</v>
      </c>
      <c r="L64" s="456" t="s">
        <v>197</v>
      </c>
      <c r="M64" s="1351"/>
      <c r="N64" s="1351"/>
      <c r="O64" s="1351"/>
      <c r="P64" s="1345"/>
      <c r="Q64" s="1351"/>
    </row>
    <row r="65" spans="5:17" s="12" customFormat="1">
      <c r="E65" s="456" t="s">
        <v>3805</v>
      </c>
      <c r="F65" s="20" t="s">
        <v>3806</v>
      </c>
      <c r="G65" s="20" t="s">
        <v>3811</v>
      </c>
      <c r="H65" s="456" t="s">
        <v>3809</v>
      </c>
      <c r="I65" s="456"/>
      <c r="J65" s="456" t="s">
        <v>4322</v>
      </c>
      <c r="K65" s="462" t="s">
        <v>206</v>
      </c>
      <c r="L65" s="456" t="s">
        <v>197</v>
      </c>
      <c r="M65" s="1351"/>
      <c r="N65" s="1351"/>
      <c r="O65" s="1351"/>
      <c r="P65" s="1345"/>
      <c r="Q65" s="1351"/>
    </row>
    <row r="66" spans="5:17" s="12" customFormat="1">
      <c r="E66" s="456" t="s">
        <v>3805</v>
      </c>
      <c r="F66" s="20" t="s">
        <v>3806</v>
      </c>
      <c r="G66" s="20" t="s">
        <v>3811</v>
      </c>
      <c r="H66" s="456" t="s">
        <v>3809</v>
      </c>
      <c r="I66" s="456" t="s">
        <v>3810</v>
      </c>
      <c r="J66" s="456" t="s">
        <v>4322</v>
      </c>
      <c r="K66" s="462" t="s">
        <v>206</v>
      </c>
      <c r="L66" s="456" t="s">
        <v>1692</v>
      </c>
      <c r="M66" s="1351"/>
      <c r="N66" s="1351"/>
      <c r="O66" s="1351"/>
      <c r="P66" s="1351" t="str">
        <f t="shared" ref="P66" si="27">IF(ISERROR(+P65/P64),"",(P65/P64))</f>
        <v/>
      </c>
      <c r="Q66" s="1355" t="str">
        <f t="shared" ref="Q66" si="28">IF(ISERROR(+Q65/Q64),"",(Q65/Q64))</f>
        <v/>
      </c>
    </row>
    <row r="67" spans="5:17" s="12" customFormat="1">
      <c r="E67" s="456" t="s">
        <v>3805</v>
      </c>
      <c r="F67" s="20" t="s">
        <v>3806</v>
      </c>
      <c r="G67" s="20" t="s">
        <v>3811</v>
      </c>
      <c r="H67" s="456" t="s">
        <v>3812</v>
      </c>
      <c r="I67" s="456"/>
      <c r="J67" s="456" t="s">
        <v>4323</v>
      </c>
      <c r="K67" s="462" t="s">
        <v>206</v>
      </c>
      <c r="L67" s="456" t="s">
        <v>197</v>
      </c>
      <c r="M67" s="1351"/>
      <c r="N67" s="1351"/>
      <c r="O67" s="1351"/>
      <c r="P67" s="1345"/>
      <c r="Q67" s="1351"/>
    </row>
    <row r="68" spans="5:17" s="12" customFormat="1">
      <c r="E68" s="456" t="s">
        <v>3805</v>
      </c>
      <c r="F68" s="20" t="s">
        <v>3806</v>
      </c>
      <c r="G68" s="20" t="s">
        <v>3811</v>
      </c>
      <c r="H68" s="456" t="s">
        <v>3809</v>
      </c>
      <c r="I68" s="456"/>
      <c r="J68" s="456" t="s">
        <v>4323</v>
      </c>
      <c r="K68" s="462" t="s">
        <v>206</v>
      </c>
      <c r="L68" s="456" t="s">
        <v>197</v>
      </c>
      <c r="M68" s="1351"/>
      <c r="N68" s="1351"/>
      <c r="O68" s="1351"/>
      <c r="P68" s="1345"/>
      <c r="Q68" s="1351"/>
    </row>
    <row r="69" spans="5:17" s="12" customFormat="1">
      <c r="E69" s="456" t="s">
        <v>3805</v>
      </c>
      <c r="F69" s="20" t="s">
        <v>3806</v>
      </c>
      <c r="G69" s="20" t="s">
        <v>3811</v>
      </c>
      <c r="H69" s="456" t="s">
        <v>3809</v>
      </c>
      <c r="I69" s="456" t="s">
        <v>3810</v>
      </c>
      <c r="J69" s="456" t="s">
        <v>4323</v>
      </c>
      <c r="K69" s="462" t="s">
        <v>206</v>
      </c>
      <c r="L69" s="456" t="s">
        <v>1692</v>
      </c>
      <c r="M69" s="1351"/>
      <c r="N69" s="1351"/>
      <c r="O69" s="1351"/>
      <c r="P69" s="1351" t="str">
        <f t="shared" ref="P69" si="29">IF(ISERROR(+P68/P67),"",(P68/P67))</f>
        <v/>
      </c>
      <c r="Q69" s="1355" t="str">
        <f t="shared" ref="Q69" si="30">IF(ISERROR(+Q68/Q67),"",(Q68/Q67))</f>
        <v/>
      </c>
    </row>
    <row r="70" spans="5:17" s="12" customFormat="1">
      <c r="E70" s="456" t="s">
        <v>3805</v>
      </c>
      <c r="F70" s="20" t="s">
        <v>3806</v>
      </c>
      <c r="G70" s="20" t="s">
        <v>3811</v>
      </c>
      <c r="H70" s="456" t="s">
        <v>3812</v>
      </c>
      <c r="I70" s="456"/>
      <c r="J70" s="456" t="s">
        <v>4324</v>
      </c>
      <c r="K70" s="462" t="s">
        <v>206</v>
      </c>
      <c r="L70" s="456" t="s">
        <v>197</v>
      </c>
      <c r="M70" s="1351"/>
      <c r="N70" s="1351"/>
      <c r="O70" s="1351"/>
      <c r="P70" s="1345"/>
      <c r="Q70" s="1351"/>
    </row>
    <row r="71" spans="5:17" s="12" customFormat="1">
      <c r="E71" s="456" t="s">
        <v>3805</v>
      </c>
      <c r="F71" s="20" t="s">
        <v>3806</v>
      </c>
      <c r="G71" s="20" t="s">
        <v>3811</v>
      </c>
      <c r="H71" s="456" t="s">
        <v>3809</v>
      </c>
      <c r="I71" s="456"/>
      <c r="J71" s="456" t="s">
        <v>4324</v>
      </c>
      <c r="K71" s="462" t="s">
        <v>206</v>
      </c>
      <c r="L71" s="456" t="s">
        <v>197</v>
      </c>
      <c r="M71" s="1351"/>
      <c r="N71" s="1351"/>
      <c r="O71" s="1351"/>
      <c r="P71" s="1345"/>
      <c r="Q71" s="1351"/>
    </row>
    <row r="72" spans="5:17" s="12" customFormat="1">
      <c r="E72" s="456" t="s">
        <v>3805</v>
      </c>
      <c r="F72" s="20" t="s">
        <v>3806</v>
      </c>
      <c r="G72" s="20" t="s">
        <v>3811</v>
      </c>
      <c r="H72" s="456" t="s">
        <v>3809</v>
      </c>
      <c r="I72" s="456" t="s">
        <v>3810</v>
      </c>
      <c r="J72" s="456" t="s">
        <v>4324</v>
      </c>
      <c r="K72" s="462" t="s">
        <v>206</v>
      </c>
      <c r="L72" s="456" t="s">
        <v>1692</v>
      </c>
      <c r="M72" s="1351"/>
      <c r="N72" s="1351"/>
      <c r="O72" s="1351"/>
      <c r="P72" s="1351" t="str">
        <f t="shared" ref="P72" si="31">IF(ISERROR(+P71/P70),"",(P71/P70))</f>
        <v/>
      </c>
      <c r="Q72" s="1355" t="str">
        <f t="shared" ref="Q72" si="32">IF(ISERROR(+Q71/Q70),"",(Q71/Q70))</f>
        <v/>
      </c>
    </row>
    <row r="73" spans="5:17" s="12" customFormat="1">
      <c r="E73" s="456" t="s">
        <v>3805</v>
      </c>
      <c r="F73" s="20" t="s">
        <v>3806</v>
      </c>
      <c r="G73" s="20" t="s">
        <v>3811</v>
      </c>
      <c r="H73" s="456" t="s">
        <v>3812</v>
      </c>
      <c r="I73" s="456"/>
      <c r="J73" s="456" t="s">
        <v>4325</v>
      </c>
      <c r="K73" s="462" t="s">
        <v>206</v>
      </c>
      <c r="L73" s="456" t="s">
        <v>197</v>
      </c>
      <c r="M73" s="1351"/>
      <c r="N73" s="1351"/>
      <c r="O73" s="1351"/>
      <c r="P73" s="1345"/>
      <c r="Q73" s="1351"/>
    </row>
    <row r="74" spans="5:17" s="12" customFormat="1">
      <c r="E74" s="456" t="s">
        <v>3805</v>
      </c>
      <c r="F74" s="20" t="s">
        <v>3806</v>
      </c>
      <c r="G74" s="20" t="s">
        <v>3811</v>
      </c>
      <c r="H74" s="456" t="s">
        <v>3809</v>
      </c>
      <c r="I74" s="456"/>
      <c r="J74" s="456" t="s">
        <v>4325</v>
      </c>
      <c r="K74" s="462" t="s">
        <v>206</v>
      </c>
      <c r="L74" s="456" t="s">
        <v>197</v>
      </c>
      <c r="M74" s="1351"/>
      <c r="N74" s="1351"/>
      <c r="O74" s="1351"/>
      <c r="P74" s="1345"/>
      <c r="Q74" s="1351"/>
    </row>
    <row r="75" spans="5:17" s="12" customFormat="1">
      <c r="E75" s="456" t="s">
        <v>3805</v>
      </c>
      <c r="F75" s="20" t="s">
        <v>3806</v>
      </c>
      <c r="G75" s="20" t="s">
        <v>3811</v>
      </c>
      <c r="H75" s="456" t="s">
        <v>3809</v>
      </c>
      <c r="I75" s="456" t="s">
        <v>3810</v>
      </c>
      <c r="J75" s="456" t="s">
        <v>4325</v>
      </c>
      <c r="K75" s="462" t="s">
        <v>206</v>
      </c>
      <c r="L75" s="456" t="s">
        <v>1692</v>
      </c>
      <c r="M75" s="1351"/>
      <c r="N75" s="1351"/>
      <c r="O75" s="1351"/>
      <c r="P75" s="1351" t="str">
        <f t="shared" ref="P75" si="33">IF(ISERROR(+P74/P73),"",(P74/P73))</f>
        <v/>
      </c>
      <c r="Q75" s="1355" t="str">
        <f t="shared" ref="Q75" si="34">IF(ISERROR(+Q74/Q73),"",(Q74/Q73))</f>
        <v/>
      </c>
    </row>
    <row r="76" spans="5:17" s="12" customFormat="1">
      <c r="E76" s="456" t="s">
        <v>3805</v>
      </c>
      <c r="F76" s="20" t="s">
        <v>3806</v>
      </c>
      <c r="G76" s="20" t="s">
        <v>3811</v>
      </c>
      <c r="H76" s="456" t="s">
        <v>3812</v>
      </c>
      <c r="I76" s="456"/>
      <c r="J76" s="456" t="s">
        <v>4326</v>
      </c>
      <c r="K76" s="462" t="s">
        <v>206</v>
      </c>
      <c r="L76" s="456" t="s">
        <v>197</v>
      </c>
      <c r="M76" s="1351"/>
      <c r="N76" s="1351"/>
      <c r="O76" s="1351"/>
      <c r="P76" s="1345"/>
      <c r="Q76" s="1351"/>
    </row>
    <row r="77" spans="5:17" s="12" customFormat="1">
      <c r="E77" s="456" t="s">
        <v>3805</v>
      </c>
      <c r="F77" s="20" t="s">
        <v>3806</v>
      </c>
      <c r="G77" s="20" t="s">
        <v>3811</v>
      </c>
      <c r="H77" s="456" t="s">
        <v>3809</v>
      </c>
      <c r="I77" s="456"/>
      <c r="J77" s="456" t="s">
        <v>4326</v>
      </c>
      <c r="K77" s="462" t="s">
        <v>206</v>
      </c>
      <c r="L77" s="456" t="s">
        <v>197</v>
      </c>
      <c r="M77" s="1351"/>
      <c r="N77" s="1351"/>
      <c r="O77" s="1351"/>
      <c r="P77" s="1345"/>
      <c r="Q77" s="1351"/>
    </row>
    <row r="78" spans="5:17" s="12" customFormat="1">
      <c r="E78" s="456" t="s">
        <v>3805</v>
      </c>
      <c r="F78" s="20" t="s">
        <v>3806</v>
      </c>
      <c r="G78" s="20" t="s">
        <v>3811</v>
      </c>
      <c r="H78" s="456" t="s">
        <v>3809</v>
      </c>
      <c r="I78" s="456" t="s">
        <v>3810</v>
      </c>
      <c r="J78" s="456" t="s">
        <v>4326</v>
      </c>
      <c r="K78" s="462" t="s">
        <v>206</v>
      </c>
      <c r="L78" s="456" t="s">
        <v>1692</v>
      </c>
      <c r="M78" s="1351"/>
      <c r="N78" s="1351"/>
      <c r="O78" s="1351"/>
      <c r="P78" s="1351" t="str">
        <f t="shared" ref="P78" si="35">IF(ISERROR(+P77/P76),"",(P77/P76))</f>
        <v/>
      </c>
      <c r="Q78" s="1355" t="str">
        <f t="shared" ref="Q78" si="36">IF(ISERROR(+Q77/Q76),"",(Q77/Q76))</f>
        <v/>
      </c>
    </row>
    <row r="79" spans="5:17" s="12" customFormat="1">
      <c r="E79" s="456" t="s">
        <v>3805</v>
      </c>
      <c r="F79" s="20" t="s">
        <v>3806</v>
      </c>
      <c r="G79" s="20" t="s">
        <v>3811</v>
      </c>
      <c r="H79" s="456" t="s">
        <v>3812</v>
      </c>
      <c r="I79" s="456"/>
      <c r="J79" s="456" t="s">
        <v>4327</v>
      </c>
      <c r="K79" s="462" t="s">
        <v>206</v>
      </c>
      <c r="L79" s="456" t="s">
        <v>197</v>
      </c>
      <c r="M79" s="1351"/>
      <c r="N79" s="1351"/>
      <c r="O79" s="1351"/>
      <c r="P79" s="1345"/>
      <c r="Q79" s="1351"/>
    </row>
    <row r="80" spans="5:17" s="12" customFormat="1">
      <c r="E80" s="456" t="s">
        <v>3805</v>
      </c>
      <c r="F80" s="20" t="s">
        <v>3806</v>
      </c>
      <c r="G80" s="20" t="s">
        <v>3811</v>
      </c>
      <c r="H80" s="456" t="s">
        <v>3809</v>
      </c>
      <c r="I80" s="456"/>
      <c r="J80" s="456" t="s">
        <v>4327</v>
      </c>
      <c r="K80" s="462" t="s">
        <v>206</v>
      </c>
      <c r="L80" s="456" t="s">
        <v>197</v>
      </c>
      <c r="M80" s="1351"/>
      <c r="N80" s="1351"/>
      <c r="O80" s="1351"/>
      <c r="P80" s="1345"/>
      <c r="Q80" s="1351"/>
    </row>
    <row r="81" spans="5:17" s="12" customFormat="1">
      <c r="E81" s="456" t="s">
        <v>3805</v>
      </c>
      <c r="F81" s="20" t="s">
        <v>3806</v>
      </c>
      <c r="G81" s="20" t="s">
        <v>3811</v>
      </c>
      <c r="H81" s="456" t="s">
        <v>3809</v>
      </c>
      <c r="I81" s="456" t="s">
        <v>3810</v>
      </c>
      <c r="J81" s="456" t="s">
        <v>4327</v>
      </c>
      <c r="K81" s="462" t="s">
        <v>206</v>
      </c>
      <c r="L81" s="456" t="s">
        <v>1692</v>
      </c>
      <c r="M81" s="1351"/>
      <c r="N81" s="1351"/>
      <c r="O81" s="1351"/>
      <c r="P81" s="1351" t="str">
        <f t="shared" ref="P81" si="37">IF(ISERROR(+P80/P79),"",(P80/P79))</f>
        <v/>
      </c>
      <c r="Q81" s="1355" t="str">
        <f t="shared" ref="Q81" si="38">IF(ISERROR(+Q80/Q79),"",(Q80/Q79))</f>
        <v/>
      </c>
    </row>
    <row r="82" spans="5:17" s="12" customFormat="1">
      <c r="E82" s="456" t="s">
        <v>3805</v>
      </c>
      <c r="F82" s="20" t="s">
        <v>3806</v>
      </c>
      <c r="G82" s="20" t="s">
        <v>3811</v>
      </c>
      <c r="H82" s="456" t="s">
        <v>3812</v>
      </c>
      <c r="I82" s="456"/>
      <c r="J82" s="456" t="s">
        <v>4328</v>
      </c>
      <c r="K82" s="462" t="s">
        <v>206</v>
      </c>
      <c r="L82" s="456" t="s">
        <v>197</v>
      </c>
      <c r="M82" s="1351"/>
      <c r="N82" s="1351"/>
      <c r="O82" s="1351"/>
      <c r="P82" s="1345"/>
      <c r="Q82" s="1351"/>
    </row>
    <row r="83" spans="5:17" s="12" customFormat="1">
      <c r="E83" s="456" t="s">
        <v>3805</v>
      </c>
      <c r="F83" s="20" t="s">
        <v>3806</v>
      </c>
      <c r="G83" s="20" t="s">
        <v>3811</v>
      </c>
      <c r="H83" s="456" t="s">
        <v>3809</v>
      </c>
      <c r="I83" s="456"/>
      <c r="J83" s="456" t="s">
        <v>4328</v>
      </c>
      <c r="K83" s="462" t="s">
        <v>206</v>
      </c>
      <c r="L83" s="456" t="s">
        <v>197</v>
      </c>
      <c r="M83" s="1351"/>
      <c r="N83" s="1351"/>
      <c r="O83" s="1351"/>
      <c r="P83" s="1345"/>
      <c r="Q83" s="1351"/>
    </row>
    <row r="84" spans="5:17" s="12" customFormat="1">
      <c r="E84" s="456" t="s">
        <v>3805</v>
      </c>
      <c r="F84" s="20" t="s">
        <v>3806</v>
      </c>
      <c r="G84" s="20" t="s">
        <v>3811</v>
      </c>
      <c r="H84" s="456" t="s">
        <v>3809</v>
      </c>
      <c r="I84" s="456" t="s">
        <v>3810</v>
      </c>
      <c r="J84" s="456" t="s">
        <v>4328</v>
      </c>
      <c r="K84" s="462" t="s">
        <v>206</v>
      </c>
      <c r="L84" s="456" t="s">
        <v>1692</v>
      </c>
      <c r="M84" s="1351"/>
      <c r="N84" s="1351"/>
      <c r="O84" s="1351"/>
      <c r="P84" s="1351" t="str">
        <f t="shared" ref="P84" si="39">IF(ISERROR(+P83/P82),"",(P83/P82))</f>
        <v/>
      </c>
      <c r="Q84" s="1355" t="str">
        <f t="shared" ref="Q84" si="40">IF(ISERROR(+Q83/Q82),"",(Q83/Q82))</f>
        <v/>
      </c>
    </row>
    <row r="85" spans="5:17" s="12" customFormat="1">
      <c r="E85" s="456" t="s">
        <v>3805</v>
      </c>
      <c r="F85" s="20" t="s">
        <v>3806</v>
      </c>
      <c r="G85" s="20" t="s">
        <v>3811</v>
      </c>
      <c r="H85" s="456" t="s">
        <v>3812</v>
      </c>
      <c r="I85" s="456"/>
      <c r="J85" s="456" t="s">
        <v>4329</v>
      </c>
      <c r="K85" s="462" t="s">
        <v>206</v>
      </c>
      <c r="L85" s="456" t="s">
        <v>197</v>
      </c>
      <c r="M85" s="1351"/>
      <c r="N85" s="1351"/>
      <c r="O85" s="1351"/>
      <c r="P85" s="1345"/>
      <c r="Q85" s="1351"/>
    </row>
    <row r="86" spans="5:17" s="12" customFormat="1">
      <c r="E86" s="456" t="s">
        <v>3805</v>
      </c>
      <c r="F86" s="20" t="s">
        <v>3806</v>
      </c>
      <c r="G86" s="20" t="s">
        <v>3811</v>
      </c>
      <c r="H86" s="456" t="s">
        <v>3809</v>
      </c>
      <c r="I86" s="456"/>
      <c r="J86" s="456" t="s">
        <v>4329</v>
      </c>
      <c r="K86" s="462" t="s">
        <v>206</v>
      </c>
      <c r="L86" s="456" t="s">
        <v>197</v>
      </c>
      <c r="M86" s="1351"/>
      <c r="N86" s="1351"/>
      <c r="O86" s="1351"/>
      <c r="P86" s="1345"/>
      <c r="Q86" s="1351"/>
    </row>
    <row r="87" spans="5:17" s="12" customFormat="1">
      <c r="E87" s="456" t="s">
        <v>3805</v>
      </c>
      <c r="F87" s="20" t="s">
        <v>3806</v>
      </c>
      <c r="G87" s="20" t="s">
        <v>3811</v>
      </c>
      <c r="H87" s="456" t="s">
        <v>3809</v>
      </c>
      <c r="I87" s="456" t="s">
        <v>3810</v>
      </c>
      <c r="J87" s="456" t="s">
        <v>4329</v>
      </c>
      <c r="K87" s="462" t="s">
        <v>206</v>
      </c>
      <c r="L87" s="456" t="s">
        <v>1692</v>
      </c>
      <c r="M87" s="1351"/>
      <c r="N87" s="1351"/>
      <c r="O87" s="1351"/>
      <c r="P87" s="1351" t="str">
        <f t="shared" ref="P87" si="41">IF(ISERROR(+P86/P85),"",(P86/P85))</f>
        <v/>
      </c>
      <c r="Q87" s="1355" t="str">
        <f t="shared" ref="Q87" si="42">IF(ISERROR(+Q86/Q85),"",(Q86/Q85))</f>
        <v/>
      </c>
    </row>
    <row r="88" spans="5:17" s="12" customFormat="1">
      <c r="E88" s="456" t="s">
        <v>3805</v>
      </c>
      <c r="F88" s="20" t="s">
        <v>3806</v>
      </c>
      <c r="G88" s="20" t="s">
        <v>3811</v>
      </c>
      <c r="H88" s="456" t="s">
        <v>3812</v>
      </c>
      <c r="I88" s="456"/>
      <c r="J88" s="456" t="s">
        <v>4330</v>
      </c>
      <c r="K88" s="462" t="s">
        <v>206</v>
      </c>
      <c r="L88" s="456" t="s">
        <v>197</v>
      </c>
      <c r="M88" s="1351"/>
      <c r="N88" s="1351"/>
      <c r="O88" s="1351"/>
      <c r="P88" s="1345"/>
      <c r="Q88" s="1351"/>
    </row>
    <row r="89" spans="5:17" s="12" customFormat="1">
      <c r="E89" s="456" t="s">
        <v>3805</v>
      </c>
      <c r="F89" s="20" t="s">
        <v>3806</v>
      </c>
      <c r="G89" s="20" t="s">
        <v>3811</v>
      </c>
      <c r="H89" s="456" t="s">
        <v>3809</v>
      </c>
      <c r="I89" s="456"/>
      <c r="J89" s="456" t="s">
        <v>4330</v>
      </c>
      <c r="K89" s="462" t="s">
        <v>206</v>
      </c>
      <c r="L89" s="456" t="s">
        <v>197</v>
      </c>
      <c r="M89" s="1351"/>
      <c r="N89" s="1351"/>
      <c r="O89" s="1351"/>
      <c r="P89" s="1345"/>
      <c r="Q89" s="1351"/>
    </row>
    <row r="90" spans="5:17" s="12" customFormat="1">
      <c r="E90" s="456" t="s">
        <v>3805</v>
      </c>
      <c r="F90" s="20" t="s">
        <v>3806</v>
      </c>
      <c r="G90" s="20" t="s">
        <v>3811</v>
      </c>
      <c r="H90" s="456" t="s">
        <v>3809</v>
      </c>
      <c r="I90" s="456" t="s">
        <v>3810</v>
      </c>
      <c r="J90" s="456" t="s">
        <v>4330</v>
      </c>
      <c r="K90" s="462" t="s">
        <v>206</v>
      </c>
      <c r="L90" s="456" t="s">
        <v>1692</v>
      </c>
      <c r="M90" s="1351"/>
      <c r="N90" s="1351"/>
      <c r="O90" s="1351"/>
      <c r="P90" s="1351" t="str">
        <f t="shared" ref="P90" si="43">IF(ISERROR(+P89/P88),"",(P89/P88))</f>
        <v/>
      </c>
      <c r="Q90" s="1355" t="str">
        <f t="shared" ref="Q90" si="44">IF(ISERROR(+Q89/Q88),"",(Q89/Q88))</f>
        <v/>
      </c>
    </row>
    <row r="91" spans="5:17" s="12" customFormat="1">
      <c r="E91" s="456" t="s">
        <v>3805</v>
      </c>
      <c r="F91" s="20" t="s">
        <v>3806</v>
      </c>
      <c r="G91" s="20" t="s">
        <v>3811</v>
      </c>
      <c r="H91" s="456" t="s">
        <v>3812</v>
      </c>
      <c r="I91" s="456"/>
      <c r="J91" s="456" t="s">
        <v>4331</v>
      </c>
      <c r="K91" s="462" t="s">
        <v>206</v>
      </c>
      <c r="L91" s="456" t="s">
        <v>197</v>
      </c>
      <c r="M91" s="1351"/>
      <c r="N91" s="1351"/>
      <c r="O91" s="1351"/>
      <c r="P91" s="1345"/>
      <c r="Q91" s="1351"/>
    </row>
    <row r="92" spans="5:17" s="12" customFormat="1">
      <c r="E92" s="456" t="s">
        <v>3805</v>
      </c>
      <c r="F92" s="20" t="s">
        <v>3806</v>
      </c>
      <c r="G92" s="20" t="s">
        <v>3811</v>
      </c>
      <c r="H92" s="456" t="s">
        <v>3809</v>
      </c>
      <c r="I92" s="456"/>
      <c r="J92" s="456" t="s">
        <v>4331</v>
      </c>
      <c r="K92" s="462" t="s">
        <v>206</v>
      </c>
      <c r="L92" s="456" t="s">
        <v>197</v>
      </c>
      <c r="M92" s="1351"/>
      <c r="N92" s="1351"/>
      <c r="O92" s="1351"/>
      <c r="P92" s="1345"/>
      <c r="Q92" s="1351"/>
    </row>
    <row r="93" spans="5:17" s="12" customFormat="1">
      <c r="E93" s="456" t="s">
        <v>3805</v>
      </c>
      <c r="F93" s="20" t="s">
        <v>3806</v>
      </c>
      <c r="G93" s="20" t="s">
        <v>3811</v>
      </c>
      <c r="H93" s="456" t="s">
        <v>3809</v>
      </c>
      <c r="I93" s="456" t="s">
        <v>3810</v>
      </c>
      <c r="J93" s="456" t="s">
        <v>4331</v>
      </c>
      <c r="K93" s="462" t="s">
        <v>206</v>
      </c>
      <c r="L93" s="456" t="s">
        <v>1692</v>
      </c>
      <c r="M93" s="1351"/>
      <c r="N93" s="1351"/>
      <c r="O93" s="1351"/>
      <c r="P93" s="1351" t="str">
        <f t="shared" ref="P93" si="45">IF(ISERROR(+P92/P91),"",(P92/P91))</f>
        <v/>
      </c>
      <c r="Q93" s="1355" t="str">
        <f t="shared" ref="Q93" si="46">IF(ISERROR(+Q92/Q91),"",(Q92/Q91))</f>
        <v/>
      </c>
    </row>
    <row r="94" spans="5:17" s="12" customFormat="1">
      <c r="E94" s="456"/>
      <c r="F94" s="469"/>
      <c r="G94" s="469"/>
      <c r="H94" s="456"/>
      <c r="I94" s="456"/>
      <c r="J94" s="456"/>
      <c r="K94" s="462"/>
      <c r="L94" s="469"/>
      <c r="M94" s="11"/>
      <c r="N94" s="11"/>
      <c r="O94" s="11"/>
      <c r="P94" s="11"/>
      <c r="Q94" s="11"/>
    </row>
    <row r="95" spans="5:17" s="12" customFormat="1">
      <c r="E95" s="456" t="s">
        <v>3805</v>
      </c>
      <c r="F95" s="469" t="s">
        <v>3806</v>
      </c>
      <c r="G95" s="469" t="s">
        <v>3813</v>
      </c>
      <c r="H95" s="456" t="s">
        <v>3814</v>
      </c>
      <c r="I95" s="456"/>
      <c r="J95" s="456" t="s">
        <v>4320</v>
      </c>
      <c r="K95" s="462" t="s">
        <v>206</v>
      </c>
      <c r="L95" s="469" t="s">
        <v>197</v>
      </c>
      <c r="M95" s="1351"/>
      <c r="N95" s="1351"/>
      <c r="O95" s="1351"/>
      <c r="P95" s="1345"/>
      <c r="Q95" s="1351"/>
    </row>
    <row r="96" spans="5:17" s="12" customFormat="1">
      <c r="E96" s="456" t="s">
        <v>3805</v>
      </c>
      <c r="F96" s="469" t="s">
        <v>3806</v>
      </c>
      <c r="G96" s="469" t="s">
        <v>3813</v>
      </c>
      <c r="H96" s="456" t="s">
        <v>3814</v>
      </c>
      <c r="I96" s="456"/>
      <c r="J96" s="456" t="s">
        <v>4321</v>
      </c>
      <c r="K96" s="462" t="s">
        <v>206</v>
      </c>
      <c r="L96" s="469" t="s">
        <v>197</v>
      </c>
      <c r="M96" s="1351"/>
      <c r="N96" s="1351"/>
      <c r="O96" s="1351"/>
      <c r="P96" s="1345"/>
      <c r="Q96" s="1351"/>
    </row>
    <row r="97" spans="2:12" s="12" customFormat="1">
      <c r="B97" s="467"/>
      <c r="C97" s="467"/>
      <c r="D97" s="469"/>
      <c r="E97" s="456" t="s">
        <v>3805</v>
      </c>
      <c r="F97" s="469" t="s">
        <v>3806</v>
      </c>
      <c r="G97" s="469" t="s">
        <v>3813</v>
      </c>
      <c r="H97" s="456" t="s">
        <v>3814</v>
      </c>
      <c r="I97" s="456"/>
      <c r="J97" s="456" t="s">
        <v>4322</v>
      </c>
      <c r="K97" s="462" t="s">
        <v>206</v>
      </c>
      <c r="L97" s="469" t="s">
        <v>197</v>
      </c>
    </row>
    <row r="98" spans="2:12" s="12" customFormat="1">
      <c r="B98" s="467"/>
      <c r="C98" s="467"/>
      <c r="D98" s="469"/>
      <c r="E98" s="456" t="s">
        <v>3805</v>
      </c>
      <c r="F98" s="469" t="s">
        <v>3806</v>
      </c>
      <c r="G98" s="469" t="s">
        <v>3813</v>
      </c>
      <c r="H98" s="456" t="s">
        <v>3814</v>
      </c>
      <c r="I98" s="456"/>
      <c r="J98" s="456" t="s">
        <v>4323</v>
      </c>
      <c r="K98" s="462" t="s">
        <v>206</v>
      </c>
      <c r="L98" s="469" t="s">
        <v>197</v>
      </c>
    </row>
    <row r="99" spans="2:12" s="12" customFormat="1">
      <c r="B99" s="467"/>
      <c r="C99" s="467"/>
      <c r="D99" s="469"/>
      <c r="E99" s="456" t="s">
        <v>3805</v>
      </c>
      <c r="F99" s="469" t="s">
        <v>3806</v>
      </c>
      <c r="G99" s="469" t="s">
        <v>3813</v>
      </c>
      <c r="H99" s="456" t="s">
        <v>3814</v>
      </c>
      <c r="I99" s="456"/>
      <c r="J99" s="456" t="s">
        <v>4324</v>
      </c>
      <c r="K99" s="462" t="s">
        <v>206</v>
      </c>
      <c r="L99" s="469" t="s">
        <v>197</v>
      </c>
    </row>
    <row r="100" spans="2:12" s="12" customFormat="1">
      <c r="B100" s="467"/>
      <c r="C100" s="467"/>
      <c r="D100" s="469"/>
      <c r="E100" s="456" t="s">
        <v>3805</v>
      </c>
      <c r="F100" s="469" t="s">
        <v>3806</v>
      </c>
      <c r="G100" s="469" t="s">
        <v>3813</v>
      </c>
      <c r="H100" s="456" t="s">
        <v>3814</v>
      </c>
      <c r="I100" s="456"/>
      <c r="J100" s="456" t="s">
        <v>4325</v>
      </c>
      <c r="K100" s="462" t="s">
        <v>206</v>
      </c>
      <c r="L100" s="469" t="s">
        <v>197</v>
      </c>
    </row>
    <row r="101" spans="2:12" s="12" customFormat="1">
      <c r="B101" s="467"/>
      <c r="C101" s="467"/>
      <c r="D101" s="469"/>
      <c r="E101" s="456" t="s">
        <v>3805</v>
      </c>
      <c r="F101" s="469" t="s">
        <v>3806</v>
      </c>
      <c r="G101" s="469" t="s">
        <v>3813</v>
      </c>
      <c r="H101" s="456" t="s">
        <v>3814</v>
      </c>
      <c r="I101" s="456"/>
      <c r="J101" s="456" t="s">
        <v>4326</v>
      </c>
      <c r="K101" s="462" t="s">
        <v>206</v>
      </c>
      <c r="L101" s="469" t="s">
        <v>197</v>
      </c>
    </row>
    <row r="102" spans="2:12" s="12" customFormat="1">
      <c r="B102" s="467"/>
      <c r="C102" s="467"/>
      <c r="D102" s="469"/>
      <c r="E102" s="456" t="s">
        <v>3805</v>
      </c>
      <c r="F102" s="469" t="s">
        <v>3806</v>
      </c>
      <c r="G102" s="469" t="s">
        <v>3813</v>
      </c>
      <c r="H102" s="456" t="s">
        <v>3814</v>
      </c>
      <c r="I102" s="456"/>
      <c r="J102" s="456" t="s">
        <v>4327</v>
      </c>
      <c r="K102" s="462" t="s">
        <v>206</v>
      </c>
      <c r="L102" s="469" t="s">
        <v>197</v>
      </c>
    </row>
    <row r="103" spans="2:12" s="12" customFormat="1">
      <c r="B103" s="467"/>
      <c r="C103" s="467"/>
      <c r="D103" s="469"/>
      <c r="E103" s="456" t="s">
        <v>3805</v>
      </c>
      <c r="F103" s="469" t="s">
        <v>3806</v>
      </c>
      <c r="G103" s="469" t="s">
        <v>3813</v>
      </c>
      <c r="H103" s="456" t="s">
        <v>3814</v>
      </c>
      <c r="I103" s="456"/>
      <c r="J103" s="456" t="s">
        <v>4328</v>
      </c>
      <c r="K103" s="462" t="s">
        <v>206</v>
      </c>
      <c r="L103" s="469" t="s">
        <v>197</v>
      </c>
    </row>
    <row r="104" spans="2:12" s="12" customFormat="1">
      <c r="B104" s="467"/>
      <c r="C104" s="467"/>
      <c r="D104" s="469"/>
      <c r="E104" s="456" t="s">
        <v>3805</v>
      </c>
      <c r="F104" s="469" t="s">
        <v>3806</v>
      </c>
      <c r="G104" s="469" t="s">
        <v>3813</v>
      </c>
      <c r="H104" s="456" t="s">
        <v>3814</v>
      </c>
      <c r="I104" s="456"/>
      <c r="J104" s="456" t="s">
        <v>4329</v>
      </c>
      <c r="K104" s="462" t="s">
        <v>206</v>
      </c>
      <c r="L104" s="469" t="s">
        <v>197</v>
      </c>
    </row>
    <row r="105" spans="2:12" s="12" customFormat="1">
      <c r="B105" s="467"/>
      <c r="C105" s="467"/>
      <c r="D105" s="469"/>
      <c r="E105" s="456" t="s">
        <v>3805</v>
      </c>
      <c r="F105" s="469" t="s">
        <v>3806</v>
      </c>
      <c r="G105" s="469" t="s">
        <v>3813</v>
      </c>
      <c r="H105" s="456" t="s">
        <v>3814</v>
      </c>
      <c r="I105" s="456"/>
      <c r="J105" s="456" t="s">
        <v>4330</v>
      </c>
      <c r="K105" s="462" t="s">
        <v>206</v>
      </c>
      <c r="L105" s="469" t="s">
        <v>197</v>
      </c>
    </row>
    <row r="106" spans="2:12" s="12" customFormat="1">
      <c r="B106" s="467"/>
      <c r="C106" s="467"/>
      <c r="D106" s="469"/>
      <c r="E106" s="456" t="s">
        <v>3805</v>
      </c>
      <c r="F106" s="469" t="s">
        <v>3806</v>
      </c>
      <c r="G106" s="469" t="s">
        <v>3813</v>
      </c>
      <c r="H106" s="456" t="s">
        <v>3814</v>
      </c>
      <c r="I106" s="456"/>
      <c r="J106" s="456" t="s">
        <v>4331</v>
      </c>
      <c r="K106" s="462" t="s">
        <v>206</v>
      </c>
      <c r="L106" s="469" t="s">
        <v>197</v>
      </c>
    </row>
    <row r="107" spans="2:12" s="12" customFormat="1">
      <c r="D107" s="15"/>
      <c r="E107" s="20"/>
      <c r="F107" s="15"/>
      <c r="G107" s="15"/>
      <c r="H107" s="7"/>
      <c r="I107" s="7"/>
      <c r="J107" s="7"/>
      <c r="K107" s="21"/>
      <c r="L107" s="15"/>
    </row>
    <row r="109" spans="2:12" s="27" customFormat="1" ht="18">
      <c r="B109" s="28" t="s">
        <v>3815</v>
      </c>
    </row>
    <row r="111" spans="2:12">
      <c r="D111" s="20"/>
      <c r="E111" s="20" t="s">
        <v>3805</v>
      </c>
      <c r="F111" s="20" t="s">
        <v>3815</v>
      </c>
      <c r="G111" s="7" t="s">
        <v>3816</v>
      </c>
      <c r="H111" s="7" t="s">
        <v>3817</v>
      </c>
      <c r="I111" s="7" t="s">
        <v>2627</v>
      </c>
      <c r="J111" s="7" t="s">
        <v>3818</v>
      </c>
      <c r="K111" s="21" t="s">
        <v>206</v>
      </c>
      <c r="L111" s="7" t="s">
        <v>197</v>
      </c>
    </row>
    <row r="112" spans="2:12">
      <c r="D112" s="20"/>
      <c r="E112" s="20" t="s">
        <v>3805</v>
      </c>
      <c r="F112" s="20" t="s">
        <v>3815</v>
      </c>
      <c r="G112" s="7" t="s">
        <v>3816</v>
      </c>
      <c r="H112" s="7" t="s">
        <v>3817</v>
      </c>
      <c r="I112" s="7" t="s">
        <v>1609</v>
      </c>
      <c r="J112" s="7" t="s">
        <v>3818</v>
      </c>
      <c r="K112" s="21" t="s">
        <v>206</v>
      </c>
      <c r="L112" s="7" t="s">
        <v>197</v>
      </c>
    </row>
    <row r="113" spans="2:12">
      <c r="D113" s="20"/>
      <c r="E113" s="20" t="s">
        <v>3805</v>
      </c>
      <c r="F113" s="20" t="s">
        <v>3815</v>
      </c>
      <c r="G113" s="7" t="s">
        <v>3816</v>
      </c>
      <c r="H113" s="7" t="s">
        <v>3817</v>
      </c>
      <c r="I113" s="7" t="s">
        <v>3819</v>
      </c>
      <c r="J113" s="7" t="s">
        <v>3820</v>
      </c>
      <c r="K113" s="21" t="s">
        <v>206</v>
      </c>
      <c r="L113" s="7" t="s">
        <v>197</v>
      </c>
    </row>
    <row r="114" spans="2:12">
      <c r="D114" s="20"/>
      <c r="E114" s="20" t="s">
        <v>3805</v>
      </c>
      <c r="F114" s="20" t="s">
        <v>3815</v>
      </c>
      <c r="G114" s="7" t="s">
        <v>3816</v>
      </c>
      <c r="H114" s="7" t="s">
        <v>3817</v>
      </c>
      <c r="I114" s="7" t="s">
        <v>3821</v>
      </c>
      <c r="J114" s="7" t="s">
        <v>3820</v>
      </c>
      <c r="K114" s="21" t="s">
        <v>206</v>
      </c>
      <c r="L114" s="7" t="s">
        <v>197</v>
      </c>
    </row>
    <row r="115" spans="2:12">
      <c r="D115" s="20"/>
      <c r="E115" s="20" t="s">
        <v>3805</v>
      </c>
      <c r="F115" s="20" t="s">
        <v>3815</v>
      </c>
      <c r="G115" s="7" t="s">
        <v>3816</v>
      </c>
      <c r="H115" s="7" t="s">
        <v>216</v>
      </c>
      <c r="I115" s="7" t="s">
        <v>2627</v>
      </c>
      <c r="J115" s="7"/>
      <c r="K115" s="21" t="s">
        <v>206</v>
      </c>
      <c r="L115" s="7" t="s">
        <v>197</v>
      </c>
    </row>
    <row r="116" spans="2:12">
      <c r="D116" s="20"/>
      <c r="E116" s="20" t="s">
        <v>3805</v>
      </c>
      <c r="F116" s="20" t="s">
        <v>3815</v>
      </c>
      <c r="G116" s="7" t="s">
        <v>3816</v>
      </c>
      <c r="H116" s="7" t="s">
        <v>216</v>
      </c>
      <c r="I116" s="7" t="s">
        <v>1609</v>
      </c>
      <c r="J116" s="7"/>
      <c r="K116" s="21" t="s">
        <v>206</v>
      </c>
      <c r="L116" s="7" t="s">
        <v>197</v>
      </c>
    </row>
    <row r="118" spans="2:12">
      <c r="D118" s="20"/>
      <c r="E118" s="20" t="s">
        <v>3805</v>
      </c>
      <c r="F118" s="20" t="s">
        <v>3815</v>
      </c>
      <c r="G118" s="7" t="s">
        <v>3822</v>
      </c>
      <c r="H118" s="7" t="s">
        <v>3823</v>
      </c>
      <c r="I118" s="7"/>
      <c r="J118" s="7"/>
      <c r="K118" s="21" t="s">
        <v>206</v>
      </c>
      <c r="L118" s="7" t="s">
        <v>197</v>
      </c>
    </row>
    <row r="119" spans="2:12">
      <c r="D119" s="20"/>
      <c r="E119" s="20" t="s">
        <v>3805</v>
      </c>
      <c r="F119" s="20" t="s">
        <v>3815</v>
      </c>
      <c r="G119" s="7" t="s">
        <v>3822</v>
      </c>
      <c r="H119" s="7" t="s">
        <v>3824</v>
      </c>
      <c r="I119" s="7"/>
      <c r="J119" s="7"/>
      <c r="K119" s="21" t="s">
        <v>206</v>
      </c>
      <c r="L119" s="7" t="s">
        <v>197</v>
      </c>
    </row>
    <row r="120" spans="2:12">
      <c r="D120" s="20"/>
      <c r="E120" s="20" t="s">
        <v>3805</v>
      </c>
      <c r="F120" s="20" t="s">
        <v>3815</v>
      </c>
      <c r="G120" s="7" t="s">
        <v>3822</v>
      </c>
      <c r="H120" s="7" t="s">
        <v>216</v>
      </c>
      <c r="I120" s="7" t="s">
        <v>3825</v>
      </c>
      <c r="J120" s="7"/>
      <c r="K120" s="21" t="s">
        <v>206</v>
      </c>
      <c r="L120" s="7" t="s">
        <v>197</v>
      </c>
    </row>
    <row r="122" spans="2:12" s="27" customFormat="1" ht="18">
      <c r="B122" s="28" t="s">
        <v>2519</v>
      </c>
    </row>
    <row r="123" spans="2:12" s="12" customFormat="1">
      <c r="E123" s="7"/>
      <c r="F123" s="7"/>
      <c r="G123" s="7"/>
      <c r="H123" s="7"/>
      <c r="I123" s="7"/>
      <c r="J123" s="7"/>
      <c r="K123" s="22"/>
      <c r="L123" s="15"/>
    </row>
    <row r="124" spans="2:12">
      <c r="D124" s="20"/>
      <c r="E124" s="20" t="s">
        <v>3805</v>
      </c>
      <c r="F124" s="20" t="s">
        <v>2519</v>
      </c>
      <c r="G124" s="7" t="s">
        <v>3826</v>
      </c>
      <c r="H124" s="7" t="s">
        <v>2627</v>
      </c>
      <c r="I124" s="7" t="s">
        <v>3818</v>
      </c>
      <c r="J124" s="7" t="s">
        <v>418</v>
      </c>
      <c r="K124" s="21" t="s">
        <v>206</v>
      </c>
      <c r="L124" s="7" t="s">
        <v>197</v>
      </c>
    </row>
    <row r="125" spans="2:12">
      <c r="D125" s="20"/>
      <c r="E125" s="20" t="s">
        <v>3805</v>
      </c>
      <c r="F125" s="20" t="s">
        <v>2519</v>
      </c>
      <c r="G125" s="7" t="s">
        <v>3826</v>
      </c>
      <c r="H125" s="7" t="s">
        <v>2627</v>
      </c>
      <c r="I125" s="7" t="s">
        <v>3818</v>
      </c>
      <c r="J125" s="7" t="s">
        <v>426</v>
      </c>
      <c r="K125" s="21" t="s">
        <v>206</v>
      </c>
      <c r="L125" s="7" t="s">
        <v>197</v>
      </c>
    </row>
    <row r="126" spans="2:12">
      <c r="D126" s="20"/>
      <c r="E126" s="20" t="s">
        <v>3805</v>
      </c>
      <c r="F126" s="20" t="s">
        <v>2519</v>
      </c>
      <c r="G126" s="7" t="s">
        <v>3826</v>
      </c>
      <c r="H126" s="7" t="s">
        <v>2627</v>
      </c>
      <c r="I126" s="7" t="s">
        <v>3818</v>
      </c>
      <c r="J126" s="7" t="s">
        <v>433</v>
      </c>
      <c r="K126" s="21" t="s">
        <v>206</v>
      </c>
      <c r="L126" s="7" t="s">
        <v>197</v>
      </c>
    </row>
    <row r="127" spans="2:12">
      <c r="D127" s="20"/>
      <c r="E127" s="20" t="s">
        <v>3805</v>
      </c>
      <c r="F127" s="20" t="s">
        <v>2519</v>
      </c>
      <c r="G127" s="7" t="s">
        <v>3826</v>
      </c>
      <c r="H127" s="7" t="s">
        <v>2627</v>
      </c>
      <c r="I127" s="7" t="s">
        <v>3818</v>
      </c>
      <c r="J127" s="7" t="s">
        <v>439</v>
      </c>
      <c r="K127" s="21" t="s">
        <v>206</v>
      </c>
      <c r="L127" s="7" t="s">
        <v>197</v>
      </c>
    </row>
    <row r="128" spans="2:12">
      <c r="D128" s="20"/>
      <c r="E128" s="20" t="s">
        <v>3805</v>
      </c>
      <c r="F128" s="20" t="s">
        <v>2519</v>
      </c>
      <c r="G128" s="7" t="s">
        <v>3826</v>
      </c>
      <c r="H128" s="7" t="s">
        <v>2627</v>
      </c>
      <c r="I128" s="7" t="s">
        <v>3818</v>
      </c>
      <c r="J128" s="7" t="s">
        <v>446</v>
      </c>
      <c r="K128" s="21" t="s">
        <v>206</v>
      </c>
      <c r="L128" s="7" t="s">
        <v>197</v>
      </c>
    </row>
    <row r="129" spans="1:12">
      <c r="D129" s="20"/>
      <c r="E129" s="20" t="s">
        <v>3805</v>
      </c>
      <c r="F129" s="20" t="s">
        <v>2519</v>
      </c>
      <c r="G129" s="7" t="s">
        <v>3826</v>
      </c>
      <c r="H129" s="7" t="s">
        <v>2627</v>
      </c>
      <c r="I129" s="7" t="s">
        <v>3818</v>
      </c>
      <c r="J129" s="7" t="s">
        <v>452</v>
      </c>
      <c r="K129" s="21" t="s">
        <v>206</v>
      </c>
      <c r="L129" s="7" t="s">
        <v>197</v>
      </c>
    </row>
    <row r="130" spans="1:12">
      <c r="C130" s="896"/>
      <c r="D130" s="20"/>
      <c r="E130" s="20" t="s">
        <v>3805</v>
      </c>
      <c r="F130" s="20" t="s">
        <v>2519</v>
      </c>
      <c r="G130" s="7" t="s">
        <v>3826</v>
      </c>
      <c r="H130" s="7" t="s">
        <v>2627</v>
      </c>
      <c r="I130" s="7" t="s">
        <v>3818</v>
      </c>
      <c r="J130" s="7" t="s">
        <v>456</v>
      </c>
      <c r="K130" s="21" t="s">
        <v>206</v>
      </c>
      <c r="L130" s="7" t="s">
        <v>197</v>
      </c>
    </row>
    <row r="131" spans="1:12">
      <c r="D131" s="20"/>
      <c r="E131" s="20" t="s">
        <v>3805</v>
      </c>
      <c r="F131" s="20" t="s">
        <v>2519</v>
      </c>
      <c r="G131" s="7" t="s">
        <v>3826</v>
      </c>
      <c r="H131" s="7" t="s">
        <v>2627</v>
      </c>
      <c r="I131" s="7" t="s">
        <v>3818</v>
      </c>
      <c r="J131" s="7" t="s">
        <v>460</v>
      </c>
      <c r="K131" s="21" t="s">
        <v>206</v>
      </c>
      <c r="L131" s="7" t="s">
        <v>197</v>
      </c>
    </row>
    <row r="132" spans="1:12">
      <c r="D132" s="20"/>
      <c r="E132" s="20" t="s">
        <v>3805</v>
      </c>
      <c r="F132" s="20" t="s">
        <v>2519</v>
      </c>
      <c r="G132" s="7" t="s">
        <v>3826</v>
      </c>
      <c r="H132" s="7" t="s">
        <v>2627</v>
      </c>
      <c r="I132" s="7" t="s">
        <v>3818</v>
      </c>
      <c r="J132" s="7" t="s">
        <v>1605</v>
      </c>
      <c r="K132" s="21" t="s">
        <v>206</v>
      </c>
      <c r="L132" s="7" t="s">
        <v>197</v>
      </c>
    </row>
    <row r="133" spans="1:12">
      <c r="D133" s="20"/>
      <c r="E133" s="20" t="s">
        <v>3805</v>
      </c>
      <c r="F133" s="20" t="s">
        <v>2519</v>
      </c>
      <c r="G133" s="7" t="s">
        <v>3826</v>
      </c>
      <c r="H133" s="7" t="s">
        <v>2627</v>
      </c>
      <c r="I133" s="7" t="s">
        <v>3827</v>
      </c>
      <c r="J133" s="7" t="s">
        <v>3828</v>
      </c>
      <c r="K133" s="21" t="s">
        <v>206</v>
      </c>
      <c r="L133" s="7" t="s">
        <v>197</v>
      </c>
    </row>
    <row r="134" spans="1:12" s="12" customFormat="1">
      <c r="E134" s="7"/>
      <c r="F134" s="7"/>
      <c r="G134" s="7"/>
      <c r="H134" s="7"/>
      <c r="I134" s="7"/>
      <c r="J134" s="7"/>
      <c r="K134" s="22"/>
      <c r="L134" s="15"/>
    </row>
    <row r="135" spans="1:12">
      <c r="D135" s="20"/>
      <c r="E135" s="20" t="s">
        <v>3805</v>
      </c>
      <c r="F135" s="20" t="s">
        <v>2519</v>
      </c>
      <c r="G135" s="7" t="s">
        <v>3826</v>
      </c>
      <c r="H135" s="7" t="s">
        <v>194</v>
      </c>
      <c r="I135" s="7" t="s">
        <v>3818</v>
      </c>
      <c r="J135" s="7"/>
      <c r="K135" s="21" t="s">
        <v>206</v>
      </c>
      <c r="L135" s="7" t="s">
        <v>197</v>
      </c>
    </row>
    <row r="136" spans="1:12" s="12" customFormat="1">
      <c r="E136" s="7"/>
      <c r="F136" s="7"/>
      <c r="G136" s="7"/>
      <c r="H136" s="7"/>
      <c r="I136" s="7"/>
      <c r="J136" s="7"/>
      <c r="K136" s="22"/>
      <c r="L136" s="15"/>
    </row>
    <row r="137" spans="1:12">
      <c r="D137" s="20"/>
      <c r="E137" s="20" t="s">
        <v>3805</v>
      </c>
      <c r="F137" s="20" t="s">
        <v>2519</v>
      </c>
      <c r="G137" s="7" t="s">
        <v>3826</v>
      </c>
      <c r="H137" s="7" t="s">
        <v>194</v>
      </c>
      <c r="I137" s="7" t="s">
        <v>3827</v>
      </c>
      <c r="J137" s="7"/>
      <c r="K137" s="21" t="s">
        <v>206</v>
      </c>
      <c r="L137" s="7" t="s">
        <v>197</v>
      </c>
    </row>
    <row r="139" spans="1:12">
      <c r="A139" s="11" t="s">
        <v>1703</v>
      </c>
      <c r="D139" s="20"/>
      <c r="E139" s="20" t="s">
        <v>3805</v>
      </c>
      <c r="F139" s="20" t="s">
        <v>2519</v>
      </c>
      <c r="G139" s="7" t="s">
        <v>3829</v>
      </c>
      <c r="H139" s="7" t="s">
        <v>3830</v>
      </c>
      <c r="I139" s="7" t="s">
        <v>3831</v>
      </c>
      <c r="J139" s="7"/>
      <c r="K139" s="21" t="s">
        <v>206</v>
      </c>
      <c r="L139" s="7" t="s">
        <v>197</v>
      </c>
    </row>
    <row r="140" spans="1:12">
      <c r="D140" s="20"/>
      <c r="E140" s="20" t="s">
        <v>3805</v>
      </c>
      <c r="F140" s="20" t="s">
        <v>2519</v>
      </c>
      <c r="G140" s="7" t="s">
        <v>3829</v>
      </c>
      <c r="H140" s="7" t="s">
        <v>3830</v>
      </c>
      <c r="I140" s="7" t="s">
        <v>3832</v>
      </c>
      <c r="J140" s="7"/>
      <c r="K140" s="21" t="s">
        <v>206</v>
      </c>
      <c r="L140" s="7" t="s">
        <v>197</v>
      </c>
    </row>
    <row r="141" spans="1:12">
      <c r="D141" s="20"/>
      <c r="E141" s="20" t="s">
        <v>3805</v>
      </c>
      <c r="F141" s="20" t="s">
        <v>2519</v>
      </c>
      <c r="G141" s="7" t="s">
        <v>3833</v>
      </c>
      <c r="H141" s="7" t="s">
        <v>3834</v>
      </c>
      <c r="I141" s="7" t="s">
        <v>3835</v>
      </c>
      <c r="J141" s="7"/>
      <c r="K141" s="21" t="s">
        <v>206</v>
      </c>
      <c r="L141" s="7" t="s">
        <v>197</v>
      </c>
    </row>
    <row r="142" spans="1:12">
      <c r="D142" s="20"/>
      <c r="E142" s="20" t="s">
        <v>3805</v>
      </c>
      <c r="F142" s="20" t="s">
        <v>2519</v>
      </c>
      <c r="G142" s="7" t="s">
        <v>3833</v>
      </c>
      <c r="H142" s="7" t="s">
        <v>3834</v>
      </c>
      <c r="I142" s="7" t="s">
        <v>3836</v>
      </c>
      <c r="J142" s="7"/>
      <c r="K142" s="21" t="s">
        <v>206</v>
      </c>
      <c r="L142" s="7" t="s">
        <v>197</v>
      </c>
    </row>
    <row r="143" spans="1:12">
      <c r="D143" s="20"/>
      <c r="E143" s="20" t="s">
        <v>3805</v>
      </c>
      <c r="F143" s="20" t="s">
        <v>2519</v>
      </c>
      <c r="G143" s="7" t="s">
        <v>3833</v>
      </c>
      <c r="H143" s="7" t="s">
        <v>3834</v>
      </c>
      <c r="I143" s="7" t="s">
        <v>3837</v>
      </c>
      <c r="J143" s="7"/>
      <c r="K143" s="21" t="s">
        <v>206</v>
      </c>
      <c r="L143" s="7" t="s">
        <v>197</v>
      </c>
    </row>
    <row r="144" spans="1:12">
      <c r="D144" s="20"/>
      <c r="E144" s="20" t="s">
        <v>3805</v>
      </c>
      <c r="F144" s="20" t="s">
        <v>2519</v>
      </c>
      <c r="G144" s="7" t="s">
        <v>3833</v>
      </c>
      <c r="H144" s="7" t="s">
        <v>3834</v>
      </c>
      <c r="I144" s="7" t="s">
        <v>3838</v>
      </c>
      <c r="J144" s="7"/>
      <c r="K144" s="21" t="s">
        <v>206</v>
      </c>
      <c r="L144" s="7" t="s">
        <v>197</v>
      </c>
    </row>
    <row r="145" spans="2:17">
      <c r="D145" s="20"/>
      <c r="E145" s="20" t="s">
        <v>3805</v>
      </c>
      <c r="F145" s="20" t="s">
        <v>2519</v>
      </c>
      <c r="G145" s="7" t="s">
        <v>3833</v>
      </c>
      <c r="H145" s="7" t="s">
        <v>3834</v>
      </c>
      <c r="I145" s="7" t="s">
        <v>3839</v>
      </c>
      <c r="J145" s="7"/>
      <c r="K145" s="21" t="s">
        <v>206</v>
      </c>
      <c r="L145" s="7" t="s">
        <v>197</v>
      </c>
      <c r="M145" s="1345"/>
      <c r="N145" s="1345"/>
      <c r="O145" s="1345"/>
      <c r="P145" s="1345"/>
      <c r="Q145" s="1345"/>
    </row>
    <row r="146" spans="2:17">
      <c r="D146" s="20"/>
      <c r="E146" s="20" t="s">
        <v>3805</v>
      </c>
      <c r="F146" s="20" t="s">
        <v>2519</v>
      </c>
      <c r="G146" s="7" t="s">
        <v>3833</v>
      </c>
      <c r="H146" s="7" t="s">
        <v>3834</v>
      </c>
      <c r="I146" s="7" t="s">
        <v>3840</v>
      </c>
      <c r="J146" s="7"/>
      <c r="K146" s="21" t="s">
        <v>206</v>
      </c>
      <c r="L146" s="7" t="s">
        <v>3841</v>
      </c>
      <c r="M146" s="1345"/>
      <c r="N146" s="1345"/>
      <c r="O146" s="1345"/>
      <c r="P146" s="1345"/>
      <c r="Q146" s="1345"/>
    </row>
    <row r="148" spans="2:17" s="27" customFormat="1" ht="18">
      <c r="B148" s="28" t="s">
        <v>1553</v>
      </c>
    </row>
    <row r="150" spans="2:17">
      <c r="J150" s="1353" t="s">
        <v>4332</v>
      </c>
      <c r="K150" s="1353"/>
      <c r="L150" s="1353"/>
      <c r="M150" s="1354" t="e">
        <f>SUM(M124:M132)/M111</f>
        <v>#DIV/0!</v>
      </c>
      <c r="N150" s="1354" t="e">
        <f t="shared" ref="N150:O150" si="47">SUM(N124:N132)/N111</f>
        <v>#DIV/0!</v>
      </c>
      <c r="O150" s="1354" t="e">
        <f t="shared" si="47"/>
        <v>#DIV/0!</v>
      </c>
      <c r="P150" s="1354" t="e">
        <f t="shared" ref="P150:Q150" si="48">SUM(P124:P132)/P111</f>
        <v>#DIV/0!</v>
      </c>
      <c r="Q150" s="1354" t="e">
        <f t="shared" si="48"/>
        <v>#DIV/0!</v>
      </c>
    </row>
    <row r="151" spans="2:17">
      <c r="J151" s="1353" t="s">
        <v>4333</v>
      </c>
      <c r="K151" s="1353"/>
      <c r="L151" s="1353"/>
      <c r="M151" s="1354" t="e">
        <f>M135/M112</f>
        <v>#DIV/0!</v>
      </c>
      <c r="N151" s="1354" t="e">
        <f t="shared" ref="N151:Q151" si="49">N135/N112</f>
        <v>#DIV/0!</v>
      </c>
      <c r="O151" s="1354" t="e">
        <f t="shared" si="49"/>
        <v>#DIV/0!</v>
      </c>
      <c r="P151" s="1354" t="e">
        <f t="shared" si="49"/>
        <v>#DIV/0!</v>
      </c>
      <c r="Q151" s="1354" t="e">
        <f t="shared" si="49"/>
        <v>#DIV/0!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25" id="{C8D66653-D380-4758-B32C-84322F868CD2}">
            <xm:f>Cover!$E$15&lt;&gt;M$6</xm:f>
            <x14:dxf>
              <fill>
                <patternFill>
                  <bgColor theme="0" tint="-0.24994659260841701"/>
                </patternFill>
              </fill>
            </x14:dxf>
          </x14:cfRule>
          <x14:cfRule type="expression" priority="126" id="{F5BC9874-4D20-4E86-8BCD-54341EA33DD4}">
            <xm:f>Cover!$E$15=M$6</xm:f>
            <x14:dxf>
              <fill>
                <patternFill>
                  <bgColor theme="7" tint="0.59996337778862885"/>
                </patternFill>
              </fill>
            </x14:dxf>
          </x14:cfRule>
          <xm:sqref>M111:Q116</xm:sqref>
        </x14:conditionalFormatting>
        <x14:conditionalFormatting xmlns:xm="http://schemas.microsoft.com/office/excel/2006/main">
          <x14:cfRule type="expression" priority="124" id="{693B4DE0-BC49-4F19-8EB8-973DCBD06A82}">
            <xm:f>Cover!$E$15=M$6</xm:f>
            <x14:dxf>
              <fill>
                <patternFill>
                  <bgColor theme="7" tint="0.59996337778862885"/>
                </patternFill>
              </fill>
            </x14:dxf>
          </x14:cfRule>
          <x14:cfRule type="expression" priority="123" id="{B718E4ED-94EC-40F9-B699-2BADC77ED94E}">
            <xm:f>Cover!$E$15&lt;&gt;M$6</xm:f>
            <x14:dxf>
              <fill>
                <patternFill>
                  <bgColor theme="0" tint="-0.24994659260841701"/>
                </patternFill>
              </fill>
            </x14:dxf>
          </x14:cfRule>
          <xm:sqref>M118:Q120</xm:sqref>
        </x14:conditionalFormatting>
        <x14:conditionalFormatting xmlns:xm="http://schemas.microsoft.com/office/excel/2006/main">
          <x14:cfRule type="expression" priority="120" id="{6446DAE3-1CD9-48CA-AE70-93926D568725}">
            <xm:f>Cover!$E$15=M$6</xm:f>
            <x14:dxf>
              <fill>
                <patternFill>
                  <bgColor theme="7" tint="0.59996337778862885"/>
                </patternFill>
              </fill>
            </x14:dxf>
          </x14:cfRule>
          <x14:cfRule type="expression" priority="119" id="{ACB57513-0352-4BFA-8FA7-40A31651FAEB}">
            <xm:f>Cover!$E$15&lt;&gt;M$6</xm:f>
            <x14:dxf>
              <fill>
                <patternFill>
                  <bgColor theme="0" tint="-0.24994659260841701"/>
                </patternFill>
              </fill>
            </x14:dxf>
          </x14:cfRule>
          <xm:sqref>M124:Q133</xm:sqref>
        </x14:conditionalFormatting>
        <x14:conditionalFormatting xmlns:xm="http://schemas.microsoft.com/office/excel/2006/main">
          <x14:cfRule type="expression" priority="117" id="{99569A8C-9B3C-4C57-9883-3D291DE15C35}">
            <xm:f>Cover!$E$15&lt;&gt;M$6</xm:f>
            <x14:dxf>
              <fill>
                <patternFill>
                  <bgColor theme="0" tint="-0.24994659260841701"/>
                </patternFill>
              </fill>
            </x14:dxf>
          </x14:cfRule>
          <x14:cfRule type="expression" priority="118" id="{A9D15AB6-8487-4701-9357-6772CCBE72F7}">
            <xm:f>Cover!$E$15=M$6</xm:f>
            <x14:dxf>
              <fill>
                <patternFill>
                  <bgColor theme="7" tint="0.59996337778862885"/>
                </patternFill>
              </fill>
            </x14:dxf>
          </x14:cfRule>
          <xm:sqref>M135:Q135</xm:sqref>
        </x14:conditionalFormatting>
        <x14:conditionalFormatting xmlns:xm="http://schemas.microsoft.com/office/excel/2006/main">
          <x14:cfRule type="expression" priority="116" id="{AF146300-0F9B-49BD-9864-E5CC87AB8E5F}">
            <xm:f>Cover!$E$15=M$6</xm:f>
            <x14:dxf>
              <fill>
                <patternFill>
                  <bgColor theme="7" tint="0.59996337778862885"/>
                </patternFill>
              </fill>
            </x14:dxf>
          </x14:cfRule>
          <x14:cfRule type="expression" priority="115" id="{150E74F6-B1C2-4E1F-8F0E-1204794C7291}">
            <xm:f>Cover!$E$15&lt;&gt;M$6</xm:f>
            <x14:dxf>
              <fill>
                <patternFill>
                  <bgColor theme="0" tint="-0.24994659260841701"/>
                </patternFill>
              </fill>
            </x14:dxf>
          </x14:cfRule>
          <xm:sqref>M137:Q137</xm:sqref>
        </x14:conditionalFormatting>
        <x14:conditionalFormatting xmlns:xm="http://schemas.microsoft.com/office/excel/2006/main">
          <x14:cfRule type="expression" priority="114" id="{5B816CF9-E0AE-4640-9773-0149E56A08D7}">
            <xm:f>Cover!$E$15=M$6</xm:f>
            <x14:dxf>
              <fill>
                <patternFill>
                  <bgColor theme="7" tint="0.59996337778862885"/>
                </patternFill>
              </fill>
            </x14:dxf>
          </x14:cfRule>
          <x14:cfRule type="expression" priority="113" id="{CDA2AC0F-DC60-466B-A74A-06CDA0E0B83C}">
            <xm:f>Cover!$E$15&lt;&gt;M$6</xm:f>
            <x14:dxf>
              <fill>
                <patternFill>
                  <bgColor theme="0" tint="-0.24994659260841701"/>
                </patternFill>
              </fill>
            </x14:dxf>
          </x14:cfRule>
          <xm:sqref>M139:Q146</xm:sqref>
        </x14:conditionalFormatting>
        <x14:conditionalFormatting xmlns:xm="http://schemas.microsoft.com/office/excel/2006/main">
          <x14:cfRule type="expression" priority="23" id="{EDF3065E-9199-418A-9660-3B03C935A860}">
            <xm:f>Cover!$E$15&lt;&gt;P$6</xm:f>
            <x14:dxf>
              <fill>
                <patternFill>
                  <bgColor theme="0" tint="-0.24994659260841701"/>
                </patternFill>
              </fill>
            </x14:dxf>
          </x14:cfRule>
          <x14:cfRule type="expression" priority="24" id="{41F4F9FE-7B06-4B37-84F3-DF983D0685DB}">
            <xm:f>Cover!$E$15=P$6</xm:f>
            <x14:dxf>
              <fill>
                <patternFill>
                  <bgColor theme="7" tint="0.59996337778862885"/>
                </patternFill>
              </fill>
            </x14:dxf>
          </x14:cfRule>
          <xm:sqref>P21:P22</xm:sqref>
        </x14:conditionalFormatting>
        <x14:conditionalFormatting xmlns:xm="http://schemas.microsoft.com/office/excel/2006/main">
          <x14:cfRule type="expression" priority="21" id="{730C02DE-038C-4F91-A8FB-84FE2FBC41D6}">
            <xm:f>Cover!$E$15&lt;&gt;P$6</xm:f>
            <x14:dxf>
              <fill>
                <patternFill>
                  <bgColor theme="0" tint="-0.24994659260841701"/>
                </patternFill>
              </fill>
            </x14:dxf>
          </x14:cfRule>
          <x14:cfRule type="expression" priority="22" id="{C0962B53-BD50-41AD-979C-3096812706B8}">
            <xm:f>Cover!$E$15=P$6</xm:f>
            <x14:dxf>
              <fill>
                <patternFill>
                  <bgColor theme="7" tint="0.59996337778862885"/>
                </patternFill>
              </fill>
            </x14:dxf>
          </x14:cfRule>
          <xm:sqref>P24:P25</xm:sqref>
        </x14:conditionalFormatting>
        <x14:conditionalFormatting xmlns:xm="http://schemas.microsoft.com/office/excel/2006/main">
          <x14:cfRule type="expression" priority="19" id="{95047099-FE2E-4B9F-B7AD-B02E366C5873}">
            <xm:f>Cover!$E$15&lt;&gt;P$6</xm:f>
            <x14:dxf>
              <fill>
                <patternFill>
                  <bgColor theme="0" tint="-0.24994659260841701"/>
                </patternFill>
              </fill>
            </x14:dxf>
          </x14:cfRule>
          <x14:cfRule type="expression" priority="20" id="{62673C4A-0526-4085-9968-A3317DFC73B6}">
            <xm:f>Cover!$E$15=P$6</xm:f>
            <x14:dxf>
              <fill>
                <patternFill>
                  <bgColor theme="7" tint="0.59996337778862885"/>
                </patternFill>
              </fill>
            </x14:dxf>
          </x14:cfRule>
          <xm:sqref>P27:P28</xm:sqref>
        </x14:conditionalFormatting>
        <x14:conditionalFormatting xmlns:xm="http://schemas.microsoft.com/office/excel/2006/main">
          <x14:cfRule type="expression" priority="17" id="{FBD623B7-5D6F-4535-9DE3-73BB7B12E667}">
            <xm:f>Cover!$E$15&lt;&gt;P$6</xm:f>
            <x14:dxf>
              <fill>
                <patternFill>
                  <bgColor theme="0" tint="-0.24994659260841701"/>
                </patternFill>
              </fill>
            </x14:dxf>
          </x14:cfRule>
          <x14:cfRule type="expression" priority="18" id="{4E0A070D-2FFB-40DF-B712-82D832AF778F}">
            <xm:f>Cover!$E$15=P$6</xm:f>
            <x14:dxf>
              <fill>
                <patternFill>
                  <bgColor theme="7" tint="0.59996337778862885"/>
                </patternFill>
              </fill>
            </x14:dxf>
          </x14:cfRule>
          <xm:sqref>P30:P31</xm:sqref>
        </x14:conditionalFormatting>
        <x14:conditionalFormatting xmlns:xm="http://schemas.microsoft.com/office/excel/2006/main">
          <x14:cfRule type="expression" priority="15" id="{F7AE8C5B-9907-4170-9DCA-13C0BF1BE88C}">
            <xm:f>Cover!$E$15&lt;&gt;P$6</xm:f>
            <x14:dxf>
              <fill>
                <patternFill>
                  <bgColor theme="0" tint="-0.24994659260841701"/>
                </patternFill>
              </fill>
            </x14:dxf>
          </x14:cfRule>
          <x14:cfRule type="expression" priority="16" id="{1E8E8777-6685-453F-92BC-5A3FFE6331DE}">
            <xm:f>Cover!$E$15=P$6</xm:f>
            <x14:dxf>
              <fill>
                <patternFill>
                  <bgColor theme="7" tint="0.59996337778862885"/>
                </patternFill>
              </fill>
            </x14:dxf>
          </x14:cfRule>
          <xm:sqref>P33:P34</xm:sqref>
        </x14:conditionalFormatting>
        <x14:conditionalFormatting xmlns:xm="http://schemas.microsoft.com/office/excel/2006/main">
          <x14:cfRule type="expression" priority="13" id="{B1C21082-9E94-4E39-93BC-12CB489CD3A4}">
            <xm:f>Cover!$E$15&lt;&gt;P$6</xm:f>
            <x14:dxf>
              <fill>
                <patternFill>
                  <bgColor theme="0" tint="-0.24994659260841701"/>
                </patternFill>
              </fill>
            </x14:dxf>
          </x14:cfRule>
          <x14:cfRule type="expression" priority="14" id="{F7EBC2E6-87AD-4A3B-8DE3-FFA79E9DED95}">
            <xm:f>Cover!$E$15=P$6</xm:f>
            <x14:dxf>
              <fill>
                <patternFill>
                  <bgColor theme="7" tint="0.59996337778862885"/>
                </patternFill>
              </fill>
            </x14:dxf>
          </x14:cfRule>
          <xm:sqref>P36:P37</xm:sqref>
        </x14:conditionalFormatting>
        <x14:conditionalFormatting xmlns:xm="http://schemas.microsoft.com/office/excel/2006/main">
          <x14:cfRule type="expression" priority="12" id="{4B4A6912-42A9-4750-BACC-E1190C95377A}">
            <xm:f>Cover!$E$15=P$6</xm:f>
            <x14:dxf>
              <fill>
                <patternFill>
                  <bgColor theme="7" tint="0.59996337778862885"/>
                </patternFill>
              </fill>
            </x14:dxf>
          </x14:cfRule>
          <x14:cfRule type="expression" priority="11" id="{770A67F5-C504-4835-8208-F8832BC3EFD9}">
            <xm:f>Cover!$E$15&lt;&gt;P$6</xm:f>
            <x14:dxf>
              <fill>
                <patternFill>
                  <bgColor theme="0" tint="-0.24994659260841701"/>
                </patternFill>
              </fill>
            </x14:dxf>
          </x14:cfRule>
          <xm:sqref>P39:P40</xm:sqref>
        </x14:conditionalFormatting>
        <x14:conditionalFormatting xmlns:xm="http://schemas.microsoft.com/office/excel/2006/main">
          <x14:cfRule type="expression" priority="10" id="{528A2679-3589-4BAD-85CA-0715EB5ABE7E}">
            <xm:f>Cover!$E$15=P$6</xm:f>
            <x14:dxf>
              <fill>
                <patternFill>
                  <bgColor theme="7" tint="0.59996337778862885"/>
                </patternFill>
              </fill>
            </x14:dxf>
          </x14:cfRule>
          <x14:cfRule type="expression" priority="9" id="{2E4B2593-EE8E-44ED-8861-9E2BF9391519}">
            <xm:f>Cover!$E$15&lt;&gt;P$6</xm:f>
            <x14:dxf>
              <fill>
                <patternFill>
                  <bgColor theme="0" tint="-0.24994659260841701"/>
                </patternFill>
              </fill>
            </x14:dxf>
          </x14:cfRule>
          <xm:sqref>P42:P43</xm:sqref>
        </x14:conditionalFormatting>
        <x14:conditionalFormatting xmlns:xm="http://schemas.microsoft.com/office/excel/2006/main">
          <x14:cfRule type="expression" priority="7" id="{95A652E4-7C5F-4FF4-895B-2E3776A5BD09}">
            <xm:f>Cover!$E$15&lt;&gt;P$6</xm:f>
            <x14:dxf>
              <fill>
                <patternFill>
                  <bgColor theme="0" tint="-0.24994659260841701"/>
                </patternFill>
              </fill>
            </x14:dxf>
          </x14:cfRule>
          <x14:cfRule type="expression" priority="8" id="{51B23808-84D0-43E0-A768-6AD890F34BBA}">
            <xm:f>Cover!$E$15=P$6</xm:f>
            <x14:dxf>
              <fill>
                <patternFill>
                  <bgColor theme="7" tint="0.59996337778862885"/>
                </patternFill>
              </fill>
            </x14:dxf>
          </x14:cfRule>
          <xm:sqref>P45:P46</xm:sqref>
        </x14:conditionalFormatting>
        <x14:conditionalFormatting xmlns:xm="http://schemas.microsoft.com/office/excel/2006/main">
          <x14:cfRule type="expression" priority="6" id="{18EA9293-4EB5-42FB-81C8-20747CF5E293}">
            <xm:f>Cover!$E$15=P$6</xm:f>
            <x14:dxf>
              <fill>
                <patternFill>
                  <bgColor theme="7" tint="0.59996337778862885"/>
                </patternFill>
              </fill>
            </x14:dxf>
          </x14:cfRule>
          <x14:cfRule type="expression" priority="5" id="{666700A1-A784-40FE-B62F-A3187C050B09}">
            <xm:f>Cover!$E$15&lt;&gt;P$6</xm:f>
            <x14:dxf>
              <fill>
                <patternFill>
                  <bgColor theme="0" tint="-0.24994659260841701"/>
                </patternFill>
              </fill>
            </x14:dxf>
          </x14:cfRule>
          <xm:sqref>P48:P49</xm:sqref>
        </x14:conditionalFormatting>
        <x14:conditionalFormatting xmlns:xm="http://schemas.microsoft.com/office/excel/2006/main">
          <x14:cfRule type="expression" priority="4" id="{E04890FF-6F21-4BB2-94CC-DAA09698C24B}">
            <xm:f>Cover!$E$15=P$6</xm:f>
            <x14:dxf>
              <fill>
                <patternFill>
                  <bgColor theme="7" tint="0.59996337778862885"/>
                </patternFill>
              </fill>
            </x14:dxf>
          </x14:cfRule>
          <x14:cfRule type="expression" priority="3" id="{19CA388F-1C38-4243-BD4F-FA7D29AC61D4}">
            <xm:f>Cover!$E$15&lt;&gt;P$6</xm:f>
            <x14:dxf>
              <fill>
                <patternFill>
                  <bgColor theme="0" tint="-0.24994659260841701"/>
                </patternFill>
              </fill>
            </x14:dxf>
          </x14:cfRule>
          <xm:sqref>P51:P52</xm:sqref>
        </x14:conditionalFormatting>
        <x14:conditionalFormatting xmlns:xm="http://schemas.microsoft.com/office/excel/2006/main">
          <x14:cfRule type="expression" priority="2" id="{0BCA5B21-688E-4D08-8887-DDF2363F9AF6}">
            <xm:f>Cover!$E$15=P$6</xm:f>
            <x14:dxf>
              <fill>
                <patternFill>
                  <bgColor theme="7" tint="0.59996337778862885"/>
                </patternFill>
              </fill>
            </x14:dxf>
          </x14:cfRule>
          <x14:cfRule type="expression" priority="1" id="{2B3B6679-A5F0-4D89-B35C-B41F1D15654E}">
            <xm:f>Cover!$E$15&lt;&gt;P$6</xm:f>
            <x14:dxf>
              <fill>
                <patternFill>
                  <bgColor theme="0" tint="-0.24994659260841701"/>
                </patternFill>
              </fill>
            </x14:dxf>
          </x14:cfRule>
          <xm:sqref>P54:P55</xm:sqref>
        </x14:conditionalFormatting>
        <x14:conditionalFormatting xmlns:xm="http://schemas.microsoft.com/office/excel/2006/main">
          <x14:cfRule type="expression" priority="47" id="{6D103E9C-4785-47E1-B7D1-A2DA8961806E}">
            <xm:f>Cover!$E$15&lt;&gt;P$6</xm:f>
            <x14:dxf>
              <fill>
                <patternFill>
                  <bgColor theme="0" tint="-0.24994659260841701"/>
                </patternFill>
              </fill>
            </x14:dxf>
          </x14:cfRule>
          <x14:cfRule type="expression" priority="48" id="{6353AD1C-736B-4342-9EDA-A230C83500FC}">
            <xm:f>Cover!$E$15=P$6</xm:f>
            <x14:dxf>
              <fill>
                <patternFill>
                  <bgColor theme="7" tint="0.59996337778862885"/>
                </patternFill>
              </fill>
            </x14:dxf>
          </x14:cfRule>
          <xm:sqref>P58:P59</xm:sqref>
        </x14:conditionalFormatting>
        <x14:conditionalFormatting xmlns:xm="http://schemas.microsoft.com/office/excel/2006/main">
          <x14:cfRule type="expression" priority="45" id="{8114B67F-71E7-42E0-8A43-8421C6EAFC1A}">
            <xm:f>Cover!$E$15&lt;&gt;P$6</xm:f>
            <x14:dxf>
              <fill>
                <patternFill>
                  <bgColor theme="0" tint="-0.24994659260841701"/>
                </patternFill>
              </fill>
            </x14:dxf>
          </x14:cfRule>
          <x14:cfRule type="expression" priority="46" id="{AED5BF3F-6D9C-439B-A078-2B36468F6B73}">
            <xm:f>Cover!$E$15=P$6</xm:f>
            <x14:dxf>
              <fill>
                <patternFill>
                  <bgColor theme="7" tint="0.59996337778862885"/>
                </patternFill>
              </fill>
            </x14:dxf>
          </x14:cfRule>
          <xm:sqref>P61:P62</xm:sqref>
        </x14:conditionalFormatting>
        <x14:conditionalFormatting xmlns:xm="http://schemas.microsoft.com/office/excel/2006/main">
          <x14:cfRule type="expression" priority="43" id="{6B9986E1-ABEA-4E22-A7C2-89FE10E1E5B7}">
            <xm:f>Cover!$E$15&lt;&gt;P$6</xm:f>
            <x14:dxf>
              <fill>
                <patternFill>
                  <bgColor theme="0" tint="-0.24994659260841701"/>
                </patternFill>
              </fill>
            </x14:dxf>
          </x14:cfRule>
          <x14:cfRule type="expression" priority="44" id="{1F075DC7-4917-4D45-9AAE-5D2D8DA46949}">
            <xm:f>Cover!$E$15=P$6</xm:f>
            <x14:dxf>
              <fill>
                <patternFill>
                  <bgColor theme="7" tint="0.59996337778862885"/>
                </patternFill>
              </fill>
            </x14:dxf>
          </x14:cfRule>
          <xm:sqref>P64:P65</xm:sqref>
        </x14:conditionalFormatting>
        <x14:conditionalFormatting xmlns:xm="http://schemas.microsoft.com/office/excel/2006/main">
          <x14:cfRule type="expression" priority="42" id="{8670C420-F6C0-4F60-ADE3-2590013D73D9}">
            <xm:f>Cover!$E$15=P$6</xm:f>
            <x14:dxf>
              <fill>
                <patternFill>
                  <bgColor theme="7" tint="0.59996337778862885"/>
                </patternFill>
              </fill>
            </x14:dxf>
          </x14:cfRule>
          <x14:cfRule type="expression" priority="41" id="{88B6B80C-C5E7-4C6B-901E-1E277334B988}">
            <xm:f>Cover!$E$15&lt;&gt;P$6</xm:f>
            <x14:dxf>
              <fill>
                <patternFill>
                  <bgColor theme="0" tint="-0.24994659260841701"/>
                </patternFill>
              </fill>
            </x14:dxf>
          </x14:cfRule>
          <xm:sqref>P67:P68</xm:sqref>
        </x14:conditionalFormatting>
        <x14:conditionalFormatting xmlns:xm="http://schemas.microsoft.com/office/excel/2006/main">
          <x14:cfRule type="expression" priority="40" id="{73F5FAA6-1212-4768-9D60-A90BD0DD392D}">
            <xm:f>Cover!$E$15=P$6</xm:f>
            <x14:dxf>
              <fill>
                <patternFill>
                  <bgColor theme="7" tint="0.59996337778862885"/>
                </patternFill>
              </fill>
            </x14:dxf>
          </x14:cfRule>
          <x14:cfRule type="expression" priority="39" id="{34E78F2F-CA3F-4078-8C8A-C7E6F29D368F}">
            <xm:f>Cover!$E$15&lt;&gt;P$6</xm:f>
            <x14:dxf>
              <fill>
                <patternFill>
                  <bgColor theme="0" tint="-0.24994659260841701"/>
                </patternFill>
              </fill>
            </x14:dxf>
          </x14:cfRule>
          <xm:sqref>P70:P71</xm:sqref>
        </x14:conditionalFormatting>
        <x14:conditionalFormatting xmlns:xm="http://schemas.microsoft.com/office/excel/2006/main">
          <x14:cfRule type="expression" priority="38" id="{683DF6B2-EA98-4F14-83AB-658CBD1821C8}">
            <xm:f>Cover!$E$15=P$6</xm:f>
            <x14:dxf>
              <fill>
                <patternFill>
                  <bgColor theme="7" tint="0.59996337778862885"/>
                </patternFill>
              </fill>
            </x14:dxf>
          </x14:cfRule>
          <x14:cfRule type="expression" priority="37" id="{4E1110C0-B053-40DE-B685-859213D8F854}">
            <xm:f>Cover!$E$15&lt;&gt;P$6</xm:f>
            <x14:dxf>
              <fill>
                <patternFill>
                  <bgColor theme="0" tint="-0.24994659260841701"/>
                </patternFill>
              </fill>
            </x14:dxf>
          </x14:cfRule>
          <xm:sqref>P73:P74</xm:sqref>
        </x14:conditionalFormatting>
        <x14:conditionalFormatting xmlns:xm="http://schemas.microsoft.com/office/excel/2006/main">
          <x14:cfRule type="expression" priority="35" id="{3BDEA282-6220-426C-9B11-0E01BB682588}">
            <xm:f>Cover!$E$15&lt;&gt;P$6</xm:f>
            <x14:dxf>
              <fill>
                <patternFill>
                  <bgColor theme="0" tint="-0.24994659260841701"/>
                </patternFill>
              </fill>
            </x14:dxf>
          </x14:cfRule>
          <x14:cfRule type="expression" priority="36" id="{28D8BE2A-DCD4-47DD-9EA7-E8DAB9DEB882}">
            <xm:f>Cover!$E$15=P$6</xm:f>
            <x14:dxf>
              <fill>
                <patternFill>
                  <bgColor theme="7" tint="0.59996337778862885"/>
                </patternFill>
              </fill>
            </x14:dxf>
          </x14:cfRule>
          <xm:sqref>P76:P77</xm:sqref>
        </x14:conditionalFormatting>
        <x14:conditionalFormatting xmlns:xm="http://schemas.microsoft.com/office/excel/2006/main">
          <x14:cfRule type="expression" priority="34" id="{AC14C0D6-3896-4580-8666-60CC10A128C9}">
            <xm:f>Cover!$E$15=P$6</xm:f>
            <x14:dxf>
              <fill>
                <patternFill>
                  <bgColor theme="7" tint="0.59996337778862885"/>
                </patternFill>
              </fill>
            </x14:dxf>
          </x14:cfRule>
          <x14:cfRule type="expression" priority="33" id="{491ADE8E-517D-4841-AD75-C6A44AAF6ADA}">
            <xm:f>Cover!$E$15&lt;&gt;P$6</xm:f>
            <x14:dxf>
              <fill>
                <patternFill>
                  <bgColor theme="0" tint="-0.24994659260841701"/>
                </patternFill>
              </fill>
            </x14:dxf>
          </x14:cfRule>
          <xm:sqref>P79:P80</xm:sqref>
        </x14:conditionalFormatting>
        <x14:conditionalFormatting xmlns:xm="http://schemas.microsoft.com/office/excel/2006/main">
          <x14:cfRule type="expression" priority="32" id="{743CC077-7660-43A2-AF7D-0A9E326B9C44}">
            <xm:f>Cover!$E$15=P$6</xm:f>
            <x14:dxf>
              <fill>
                <patternFill>
                  <bgColor theme="7" tint="0.59996337778862885"/>
                </patternFill>
              </fill>
            </x14:dxf>
          </x14:cfRule>
          <x14:cfRule type="expression" priority="31" id="{9EAE7F61-5C5A-4C91-AAEE-8CB0EF1649F9}">
            <xm:f>Cover!$E$15&lt;&gt;P$6</xm:f>
            <x14:dxf>
              <fill>
                <patternFill>
                  <bgColor theme="0" tint="-0.24994659260841701"/>
                </patternFill>
              </fill>
            </x14:dxf>
          </x14:cfRule>
          <xm:sqref>P82:P83</xm:sqref>
        </x14:conditionalFormatting>
        <x14:conditionalFormatting xmlns:xm="http://schemas.microsoft.com/office/excel/2006/main">
          <x14:cfRule type="expression" priority="30" id="{953F8EA6-3D4B-4DB5-9BC8-0D3177690FD6}">
            <xm:f>Cover!$E$15=P$6</xm:f>
            <x14:dxf>
              <fill>
                <patternFill>
                  <bgColor theme="7" tint="0.59996337778862885"/>
                </patternFill>
              </fill>
            </x14:dxf>
          </x14:cfRule>
          <x14:cfRule type="expression" priority="29" id="{0D98DE45-57CD-43BD-AAA9-A5CF71E9B6BE}">
            <xm:f>Cover!$E$15&lt;&gt;P$6</xm:f>
            <x14:dxf>
              <fill>
                <patternFill>
                  <bgColor theme="0" tint="-0.24994659260841701"/>
                </patternFill>
              </fill>
            </x14:dxf>
          </x14:cfRule>
          <xm:sqref>P85:P86</xm:sqref>
        </x14:conditionalFormatting>
        <x14:conditionalFormatting xmlns:xm="http://schemas.microsoft.com/office/excel/2006/main">
          <x14:cfRule type="expression" priority="27" id="{3CAE2676-9F71-4811-A020-449687265274}">
            <xm:f>Cover!$E$15&lt;&gt;P$6</xm:f>
            <x14:dxf>
              <fill>
                <patternFill>
                  <bgColor theme="0" tint="-0.24994659260841701"/>
                </patternFill>
              </fill>
            </x14:dxf>
          </x14:cfRule>
          <x14:cfRule type="expression" priority="28" id="{9FAEC4C3-C4A6-4EB8-BA52-821ED6608BD5}">
            <xm:f>Cover!$E$15=P$6</xm:f>
            <x14:dxf>
              <fill>
                <patternFill>
                  <bgColor theme="7" tint="0.59996337778862885"/>
                </patternFill>
              </fill>
            </x14:dxf>
          </x14:cfRule>
          <xm:sqref>P88:P89</xm:sqref>
        </x14:conditionalFormatting>
        <x14:conditionalFormatting xmlns:xm="http://schemas.microsoft.com/office/excel/2006/main">
          <x14:cfRule type="expression" priority="26" id="{0F71630F-AF87-4D77-9576-06C848823BED}">
            <xm:f>Cover!$E$15=P$6</xm:f>
            <x14:dxf>
              <fill>
                <patternFill>
                  <bgColor theme="7" tint="0.59996337778862885"/>
                </patternFill>
              </fill>
            </x14:dxf>
          </x14:cfRule>
          <x14:cfRule type="expression" priority="25" id="{68E69AFC-B4A1-4544-89E5-07958960F987}">
            <xm:f>Cover!$E$15&lt;&gt;P$6</xm:f>
            <x14:dxf>
              <fill>
                <patternFill>
                  <bgColor theme="0" tint="-0.24994659260841701"/>
                </patternFill>
              </fill>
            </x14:dxf>
          </x14:cfRule>
          <xm:sqref>P91:P92</xm:sqref>
        </x14:conditionalFormatting>
        <x14:conditionalFormatting xmlns:xm="http://schemas.microsoft.com/office/excel/2006/main">
          <x14:cfRule type="expression" priority="49" id="{C6E63342-CFF6-4D03-AAA8-2181887555B1}">
            <xm:f>Cover!$E$15&lt;&gt;P$6</xm:f>
            <x14:dxf>
              <fill>
                <patternFill>
                  <bgColor theme="0" tint="-0.24994659260841701"/>
                </patternFill>
              </fill>
            </x14:dxf>
          </x14:cfRule>
          <x14:cfRule type="expression" priority="50" id="{746302FC-A9C0-42D6-A553-7F9E6E8E4D80}">
            <xm:f>Cover!$E$15=P$6</xm:f>
            <x14:dxf>
              <fill>
                <patternFill>
                  <bgColor theme="7" tint="0.59996337778862885"/>
                </patternFill>
              </fill>
            </x14:dxf>
          </x14:cfRule>
          <xm:sqref>P95:P106</xm:sqref>
        </x14:conditionalFormatting>
        <x14:conditionalFormatting xmlns:xm="http://schemas.microsoft.com/office/excel/2006/main">
          <x14:cfRule type="expression" priority="132" id="{AAFEB8A1-E1C6-4388-B9DA-8F157D55CFCD}">
            <xm:f>Cover!$E$15=Q$6</xm:f>
            <x14:dxf>
              <fill>
                <patternFill>
                  <bgColor theme="7" tint="0.59996337778862885"/>
                </patternFill>
              </fill>
            </x14:dxf>
          </x14:cfRule>
          <x14:cfRule type="expression" priority="131" id="{DCFD500C-FE06-432C-A71F-B14AB38C05B5}">
            <xm:f>Cover!$E$15&lt;&gt;Q$6</xm:f>
            <x14:dxf>
              <fill>
                <patternFill>
                  <bgColor theme="0" tint="-0.24994659260841701"/>
                </patternFill>
              </fill>
            </x14:dxf>
          </x14:cfRule>
          <xm:sqref>Q10:Q12</xm:sqref>
        </x14:conditionalFormatting>
        <x14:conditionalFormatting xmlns:xm="http://schemas.microsoft.com/office/excel/2006/main">
          <x14:cfRule type="expression" priority="111" id="{29E593F6-A516-4F82-A261-219D1080DD2E}">
            <xm:f>Cover!$E$15&lt;&gt;Q$6</xm:f>
            <x14:dxf>
              <fill>
                <patternFill>
                  <bgColor theme="0" tint="-0.24994659260841701"/>
                </patternFill>
              </fill>
            </x14:dxf>
          </x14:cfRule>
          <x14:cfRule type="expression" priority="112" id="{350AFCC8-A381-43AD-AFCB-29069C3B7078}">
            <xm:f>Cover!$E$15=Q$6</xm:f>
            <x14:dxf>
              <fill>
                <patternFill>
                  <bgColor theme="7" tint="0.59996337778862885"/>
                </patternFill>
              </fill>
            </x14:dxf>
          </x14:cfRule>
          <xm:sqref>Q14:Q16</xm:sqref>
        </x14:conditionalFormatting>
        <x14:conditionalFormatting xmlns:xm="http://schemas.microsoft.com/office/excel/2006/main">
          <x14:cfRule type="expression" priority="101" id="{95E93C74-E670-402D-B216-C5E9F709D17A}">
            <xm:f>Cover!$E$15&lt;&gt;Q$6</xm:f>
            <x14:dxf>
              <fill>
                <patternFill>
                  <bgColor theme="0" tint="-0.24994659260841701"/>
                </patternFill>
              </fill>
            </x14:dxf>
          </x14:cfRule>
          <x14:cfRule type="expression" priority="102" id="{C1521DB2-55D3-44D1-BABD-21777D59F2DE}">
            <xm:f>Cover!$E$15=Q$6</xm:f>
            <x14:dxf>
              <fill>
                <patternFill>
                  <bgColor theme="7" tint="0.59996337778862885"/>
                </patternFill>
              </fill>
            </x14:dxf>
          </x14:cfRule>
          <xm:sqref>Q18</xm:sqref>
        </x14:conditionalFormatting>
      </x14:conditionalFormatting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11658-CE2F-4753-A020-701BFD568C70}">
  <sheetPr codeName="Sheet95">
    <tabColor theme="0" tint="-0.34998626667073579"/>
    <pageSetUpPr autoPageBreaks="0"/>
  </sheetPr>
  <dimension ref="A1:BT105"/>
  <sheetViews>
    <sheetView zoomScale="55" zoomScaleNormal="55" workbookViewId="0">
      <pane ySplit="9" topLeftCell="A10" activePane="bottomLeft" state="frozen"/>
      <selection activeCell="C19" sqref="C19"/>
      <selection pane="bottomLeft" activeCell="R6" sqref="R6:R7"/>
    </sheetView>
  </sheetViews>
  <sheetFormatPr defaultColWidth="0" defaultRowHeight="14.5"/>
  <cols>
    <col min="1" max="1" width="14.453125" style="11" customWidth="1"/>
    <col min="2" max="3" width="1.54296875" style="11" customWidth="1"/>
    <col min="4" max="5" width="23.453125" style="11" bestFit="1" customWidth="1"/>
    <col min="6" max="6" width="6.453125" style="11" bestFit="1" customWidth="1"/>
    <col min="7" max="8" width="14.453125" style="11" bestFit="1" customWidth="1"/>
    <col min="9" max="9" width="15.453125" style="11" bestFit="1" customWidth="1"/>
    <col min="10" max="10" width="10.54296875" style="11" bestFit="1" customWidth="1"/>
    <col min="11" max="11" width="10.453125" style="11" bestFit="1" customWidth="1"/>
    <col min="12" max="12" width="20.54296875" style="11" bestFit="1" customWidth="1"/>
    <col min="13" max="13" width="14" customWidth="1"/>
    <col min="14" max="14" width="14.54296875" customWidth="1"/>
    <col min="15" max="15" width="18.453125" style="11" customWidth="1"/>
    <col min="16" max="16" width="12.54296875" style="11" customWidth="1"/>
    <col min="17" max="17" width="15" style="11" bestFit="1" customWidth="1"/>
    <col min="18" max="18" width="13.453125" style="11" bestFit="1" customWidth="1"/>
    <col min="19" max="24" width="1.453125" style="11" customWidth="1"/>
    <col min="25" max="28" width="18.453125" style="11" hidden="1" customWidth="1"/>
    <col min="29" max="56" width="14" style="11" hidden="1" customWidth="1"/>
    <col min="57" max="72" width="0" style="11" hidden="1" customWidth="1"/>
    <col min="73" max="16384" width="14" style="11" hidden="1"/>
  </cols>
  <sheetData>
    <row r="1" spans="1:18" s="2" customFormat="1" ht="25">
      <c r="A1" s="62" t="s">
        <v>1365</v>
      </c>
      <c r="B1" s="3"/>
      <c r="F1" s="4"/>
      <c r="G1" s="4"/>
      <c r="H1" s="4"/>
      <c r="I1" s="4"/>
    </row>
    <row r="2" spans="1:18" s="2" customFormat="1" ht="25">
      <c r="A2" s="4" t="str">
        <f>Cover!$E$13</f>
        <v>Master</v>
      </c>
      <c r="B2" s="3"/>
    </row>
    <row r="3" spans="1:18" s="2" customFormat="1" ht="25">
      <c r="A3" s="4">
        <f>Cover!$E$15</f>
        <v>2025</v>
      </c>
      <c r="B3" s="4"/>
      <c r="C3" s="4"/>
      <c r="D3" s="4"/>
    </row>
    <row r="4" spans="1:18" s="5" customFormat="1" ht="25.5" thickBot="1">
      <c r="A4" s="1302" t="s">
        <v>3842</v>
      </c>
      <c r="B4" s="6"/>
    </row>
    <row r="5" spans="1:18" ht="15.5">
      <c r="A5" s="7"/>
      <c r="B5" s="8"/>
      <c r="C5" s="8"/>
      <c r="D5" s="9"/>
      <c r="E5" s="9"/>
      <c r="F5" s="10"/>
      <c r="G5" s="10"/>
      <c r="H5" s="10"/>
      <c r="O5" s="7"/>
      <c r="P5" s="7"/>
    </row>
    <row r="6" spans="1:18" s="61" customFormat="1" ht="27" customHeight="1">
      <c r="A6" s="21"/>
      <c r="B6" s="57"/>
      <c r="C6" s="57"/>
      <c r="D6" s="36" t="s">
        <v>164</v>
      </c>
      <c r="E6" s="36" t="s">
        <v>165</v>
      </c>
      <c r="F6" s="37" t="s">
        <v>3618</v>
      </c>
      <c r="G6" s="1520" t="s">
        <v>3843</v>
      </c>
      <c r="H6" s="1520"/>
      <c r="I6" s="1520" t="s">
        <v>3844</v>
      </c>
      <c r="J6" s="1520"/>
      <c r="K6" s="1520" t="s">
        <v>3845</v>
      </c>
      <c r="L6" s="1520"/>
      <c r="O6" s="21"/>
      <c r="P6" s="21"/>
      <c r="Q6" s="1472" t="s">
        <v>3846</v>
      </c>
      <c r="R6" s="1470" t="s">
        <v>3847</v>
      </c>
    </row>
    <row r="7" spans="1:18" ht="27">
      <c r="G7" s="413" t="s">
        <v>3848</v>
      </c>
      <c r="H7" s="413" t="s">
        <v>3849</v>
      </c>
      <c r="I7" s="413" t="s">
        <v>3848</v>
      </c>
      <c r="J7" s="413" t="s">
        <v>3849</v>
      </c>
      <c r="K7" s="413" t="s">
        <v>3848</v>
      </c>
      <c r="L7" s="413" t="s">
        <v>3849</v>
      </c>
      <c r="M7" s="413" t="s">
        <v>3848</v>
      </c>
      <c r="N7" s="413" t="s">
        <v>3849</v>
      </c>
      <c r="O7" s="413" t="s">
        <v>3850</v>
      </c>
      <c r="P7" s="1469" t="s">
        <v>3851</v>
      </c>
      <c r="Q7" s="1473"/>
      <c r="R7" s="1471"/>
    </row>
    <row r="8" spans="1:18" ht="15.5">
      <c r="D8" s="20"/>
      <c r="F8" s="414"/>
      <c r="G8" s="414"/>
      <c r="H8" s="36"/>
      <c r="I8" s="36"/>
      <c r="J8" s="36"/>
      <c r="K8" s="36"/>
      <c r="L8" s="36"/>
      <c r="M8" s="11"/>
      <c r="N8" s="11"/>
      <c r="Q8" s="36"/>
      <c r="R8" s="36"/>
    </row>
    <row r="9" spans="1:18" s="27" customFormat="1" ht="23">
      <c r="B9" s="800" t="s">
        <v>3852</v>
      </c>
    </row>
    <row r="10" spans="1:18" ht="14">
      <c r="M10" s="11"/>
      <c r="N10" s="11"/>
    </row>
    <row r="11" spans="1:18" ht="14">
      <c r="A11" s="12"/>
      <c r="B11" s="12"/>
      <c r="C11" s="34" t="s">
        <v>3853</v>
      </c>
      <c r="D11" s="34"/>
      <c r="E11" s="34"/>
      <c r="F11" s="33"/>
      <c r="G11" s="33"/>
      <c r="H11" s="33"/>
      <c r="I11" s="33"/>
      <c r="J11" s="33"/>
      <c r="K11" s="33"/>
      <c r="L11" s="33"/>
      <c r="M11" s="33"/>
      <c r="N11" s="33"/>
      <c r="O11" s="33"/>
      <c r="P11" s="33"/>
      <c r="Q11" s="33"/>
      <c r="R11" s="33"/>
    </row>
    <row r="12" spans="1:18" ht="15" customHeight="1">
      <c r="C12" s="415" t="s">
        <v>3854</v>
      </c>
      <c r="D12" s="20"/>
      <c r="F12" s="414"/>
      <c r="G12" s="414"/>
      <c r="H12" s="36"/>
      <c r="I12" s="36"/>
      <c r="J12" s="36"/>
      <c r="K12" s="36"/>
      <c r="L12" s="36"/>
      <c r="M12" s="11"/>
      <c r="N12" s="11"/>
      <c r="Q12" s="36"/>
      <c r="R12" s="36"/>
    </row>
    <row r="13" spans="1:18" ht="15.5">
      <c r="C13" s="415"/>
      <c r="D13" s="20"/>
      <c r="F13" s="414"/>
      <c r="G13" s="414"/>
      <c r="H13" s="36"/>
      <c r="I13" s="36"/>
      <c r="J13" s="36"/>
      <c r="K13" s="36"/>
      <c r="L13" s="36"/>
      <c r="M13" s="11"/>
      <c r="N13" s="11"/>
      <c r="Q13" s="36"/>
      <c r="R13" s="36"/>
    </row>
    <row r="14" spans="1:18" ht="15.5">
      <c r="D14" s="20" t="s">
        <v>3855</v>
      </c>
      <c r="F14" s="414" t="s">
        <v>1582</v>
      </c>
      <c r="G14" s="204"/>
      <c r="H14" s="204"/>
      <c r="I14" s="204"/>
      <c r="J14" s="204"/>
      <c r="K14" s="204"/>
      <c r="L14" s="204"/>
      <c r="Q14" s="918">
        <f t="shared" ref="Q14:Q22" si="0">SUM(G14:L14)</f>
        <v>0</v>
      </c>
      <c r="R14" s="36"/>
    </row>
    <row r="15" spans="1:18" ht="15.5">
      <c r="A15" s="193"/>
      <c r="B15" s="194"/>
      <c r="C15" s="194"/>
      <c r="D15" s="20" t="s">
        <v>3856</v>
      </c>
      <c r="E15" s="20"/>
      <c r="F15" s="414" t="s">
        <v>1582</v>
      </c>
      <c r="G15" s="204"/>
      <c r="H15" s="204"/>
      <c r="I15" s="204"/>
      <c r="J15" s="204"/>
      <c r="K15" s="204"/>
      <c r="L15" s="204"/>
      <c r="O15" s="193"/>
      <c r="P15" s="193"/>
      <c r="Q15" s="918">
        <f t="shared" si="0"/>
        <v>0</v>
      </c>
      <c r="R15" s="36"/>
    </row>
    <row r="16" spans="1:18" ht="15.5">
      <c r="A16" s="193"/>
      <c r="B16" s="194"/>
      <c r="C16" s="194"/>
      <c r="D16" s="20" t="s">
        <v>3857</v>
      </c>
      <c r="E16" s="20"/>
      <c r="F16" s="414" t="s">
        <v>1582</v>
      </c>
      <c r="G16" s="204"/>
      <c r="H16" s="204"/>
      <c r="I16" s="204"/>
      <c r="J16" s="204"/>
      <c r="K16" s="204"/>
      <c r="L16" s="204"/>
      <c r="O16" s="193"/>
      <c r="P16" s="193"/>
      <c r="Q16" s="918">
        <f t="shared" si="0"/>
        <v>0</v>
      </c>
      <c r="R16" s="36"/>
    </row>
    <row r="17" spans="3:17" ht="15.5">
      <c r="C17" s="194"/>
      <c r="D17" s="20" t="s">
        <v>3858</v>
      </c>
      <c r="E17" s="20"/>
      <c r="F17" s="414" t="s">
        <v>1582</v>
      </c>
      <c r="G17" s="204"/>
      <c r="H17" s="204"/>
      <c r="I17" s="204"/>
      <c r="J17" s="204"/>
      <c r="K17" s="204"/>
      <c r="L17" s="204"/>
      <c r="O17" s="193"/>
      <c r="P17" s="193"/>
      <c r="Q17" s="918">
        <f t="shared" si="0"/>
        <v>0</v>
      </c>
    </row>
    <row r="18" spans="3:17" ht="15.5">
      <c r="C18" s="194"/>
      <c r="D18" s="20" t="s">
        <v>3859</v>
      </c>
      <c r="E18" s="20"/>
      <c r="F18" s="414" t="s">
        <v>1582</v>
      </c>
      <c r="G18" s="204"/>
      <c r="H18" s="204"/>
      <c r="I18" s="204"/>
      <c r="J18" s="204"/>
      <c r="K18" s="204"/>
      <c r="L18" s="204"/>
      <c r="O18" s="193"/>
      <c r="P18" s="193"/>
      <c r="Q18" s="918">
        <f t="shared" si="0"/>
        <v>0</v>
      </c>
    </row>
    <row r="19" spans="3:17" ht="15.5">
      <c r="C19" s="194"/>
      <c r="D19" s="20" t="s">
        <v>3860</v>
      </c>
      <c r="E19" s="20"/>
      <c r="F19" s="414" t="s">
        <v>1582</v>
      </c>
      <c r="G19" s="204"/>
      <c r="H19" s="204"/>
      <c r="I19" s="204"/>
      <c r="J19" s="204"/>
      <c r="K19" s="204"/>
      <c r="L19" s="204"/>
      <c r="O19" s="193"/>
      <c r="P19" s="193"/>
      <c r="Q19" s="918">
        <f t="shared" si="0"/>
        <v>0</v>
      </c>
    </row>
    <row r="20" spans="3:17" ht="15.5">
      <c r="D20" s="20" t="s">
        <v>3861</v>
      </c>
      <c r="F20" s="414" t="s">
        <v>1582</v>
      </c>
      <c r="G20" s="204"/>
      <c r="H20" s="204"/>
      <c r="I20" s="204"/>
      <c r="J20" s="204"/>
      <c r="K20" s="204"/>
      <c r="L20" s="204"/>
      <c r="Q20" s="918">
        <f t="shared" si="0"/>
        <v>0</v>
      </c>
    </row>
    <row r="21" spans="3:17" ht="15.5">
      <c r="D21" s="20" t="s">
        <v>3862</v>
      </c>
      <c r="F21" s="414" t="s">
        <v>1582</v>
      </c>
      <c r="G21" s="204"/>
      <c r="H21" s="204"/>
      <c r="I21" s="204"/>
      <c r="J21" s="204"/>
      <c r="K21" s="204"/>
      <c r="L21" s="204"/>
      <c r="Q21" s="918">
        <f t="shared" si="0"/>
        <v>0</v>
      </c>
    </row>
    <row r="22" spans="3:17" ht="15.5">
      <c r="D22" s="20" t="s">
        <v>3863</v>
      </c>
      <c r="F22" s="414" t="s">
        <v>1582</v>
      </c>
      <c r="G22" s="204"/>
      <c r="H22" s="204"/>
      <c r="I22" s="204"/>
      <c r="J22" s="204"/>
      <c r="K22" s="204"/>
      <c r="L22" s="204"/>
      <c r="Q22" s="918">
        <f t="shared" si="0"/>
        <v>0</v>
      </c>
    </row>
    <row r="23" spans="3:17" ht="15.5">
      <c r="D23" s="20"/>
      <c r="F23" s="414"/>
      <c r="G23" s="414"/>
      <c r="H23" s="36"/>
      <c r="I23" s="36"/>
      <c r="J23" s="36"/>
      <c r="K23" s="36"/>
      <c r="L23" s="36"/>
      <c r="Q23" s="36"/>
    </row>
    <row r="24" spans="3:17" ht="14">
      <c r="C24" s="34" t="s">
        <v>3864</v>
      </c>
      <c r="D24" s="34"/>
      <c r="E24" s="34"/>
      <c r="F24" s="33"/>
      <c r="G24" s="33"/>
      <c r="H24" s="33"/>
      <c r="I24" s="33"/>
      <c r="J24" s="33"/>
      <c r="K24" s="33"/>
      <c r="L24" s="33"/>
      <c r="M24" s="33"/>
      <c r="N24" s="33"/>
      <c r="O24" s="33"/>
      <c r="P24" s="33"/>
      <c r="Q24" s="33"/>
    </row>
    <row r="25" spans="3:17" ht="14">
      <c r="M25" s="11"/>
      <c r="N25" s="11"/>
    </row>
    <row r="26" spans="3:17" ht="15.5">
      <c r="D26" s="20" t="s">
        <v>3865</v>
      </c>
      <c r="F26" s="414" t="s">
        <v>1582</v>
      </c>
      <c r="K26" s="36"/>
      <c r="L26" s="36"/>
      <c r="M26" s="204"/>
      <c r="N26" s="204"/>
      <c r="O26" s="204"/>
      <c r="P26" s="204"/>
      <c r="Q26" s="918">
        <f>SUM(M26:P26)</f>
        <v>0</v>
      </c>
    </row>
    <row r="27" spans="3:17" ht="15.5">
      <c r="D27" s="11" t="s">
        <v>3866</v>
      </c>
      <c r="F27" s="414" t="s">
        <v>1582</v>
      </c>
      <c r="K27" s="36"/>
      <c r="L27" s="36"/>
      <c r="M27" s="204"/>
      <c r="N27" s="204"/>
      <c r="O27" s="204"/>
      <c r="P27" s="204"/>
      <c r="Q27" s="918">
        <f>SUM(M27:P27)</f>
        <v>0</v>
      </c>
    </row>
    <row r="28" spans="3:17" ht="15.5">
      <c r="D28" s="11" t="s">
        <v>3867</v>
      </c>
      <c r="F28" s="414" t="s">
        <v>1582</v>
      </c>
      <c r="K28" s="36"/>
      <c r="L28" s="36"/>
      <c r="M28" s="204"/>
      <c r="N28" s="204"/>
      <c r="O28" s="204"/>
      <c r="P28" s="204"/>
      <c r="Q28" s="918">
        <f>SUM(M28:P28)</f>
        <v>0</v>
      </c>
    </row>
    <row r="29" spans="3:17" ht="15.5">
      <c r="D29" s="11" t="s">
        <v>3868</v>
      </c>
      <c r="F29" s="414" t="s">
        <v>1582</v>
      </c>
      <c r="M29" s="204"/>
      <c r="N29" s="204"/>
      <c r="O29" s="204"/>
      <c r="P29" s="204"/>
      <c r="Q29" s="918">
        <f>SUM(M29:P29)</f>
        <v>0</v>
      </c>
    </row>
    <row r="31" spans="3:17" ht="14">
      <c r="C31" s="34" t="s">
        <v>3869</v>
      </c>
      <c r="D31" s="34"/>
      <c r="E31" s="34"/>
      <c r="F31" s="33"/>
      <c r="G31" s="33"/>
      <c r="H31" s="33"/>
      <c r="I31" s="33"/>
      <c r="J31" s="33"/>
      <c r="K31" s="33"/>
      <c r="L31" s="33"/>
      <c r="M31" s="33"/>
      <c r="N31" s="33"/>
      <c r="O31" s="33"/>
      <c r="P31" s="33"/>
      <c r="Q31" s="33"/>
    </row>
    <row r="32" spans="3:17" s="811" customFormat="1" ht="14.25" customHeight="1">
      <c r="C32" s="415" t="s">
        <v>3870</v>
      </c>
      <c r="D32" s="415"/>
      <c r="E32" s="415"/>
      <c r="F32" s="415"/>
      <c r="G32" s="415"/>
      <c r="H32" s="415"/>
      <c r="I32" s="415"/>
      <c r="J32" s="415"/>
      <c r="K32" s="415"/>
      <c r="L32" s="415"/>
      <c r="Q32" s="415"/>
    </row>
    <row r="35" spans="3:17" ht="15.5">
      <c r="D35" s="20" t="s">
        <v>3855</v>
      </c>
      <c r="F35" s="414" t="s">
        <v>1582</v>
      </c>
      <c r="G35" s="204"/>
      <c r="H35" s="204"/>
      <c r="I35" s="204"/>
      <c r="J35" s="204"/>
      <c r="K35" s="204"/>
      <c r="L35" s="204"/>
      <c r="Q35" s="918">
        <f t="shared" ref="Q35:Q43" si="1">SUM(G35:L35)</f>
        <v>0</v>
      </c>
    </row>
    <row r="36" spans="3:17" ht="15.5">
      <c r="D36" s="11" t="s">
        <v>3856</v>
      </c>
      <c r="F36" s="414" t="s">
        <v>1582</v>
      </c>
      <c r="G36" s="204"/>
      <c r="H36" s="204"/>
      <c r="I36" s="204"/>
      <c r="J36" s="204"/>
      <c r="K36" s="204"/>
      <c r="L36" s="204"/>
      <c r="Q36" s="918">
        <f t="shared" si="1"/>
        <v>0</v>
      </c>
    </row>
    <row r="37" spans="3:17" ht="15.5">
      <c r="D37" s="11" t="s">
        <v>3857</v>
      </c>
      <c r="F37" s="414" t="s">
        <v>1582</v>
      </c>
      <c r="G37" s="204"/>
      <c r="H37" s="204"/>
      <c r="I37" s="204"/>
      <c r="J37" s="204"/>
      <c r="K37" s="204"/>
      <c r="L37" s="204"/>
      <c r="Q37" s="918">
        <f t="shared" si="1"/>
        <v>0</v>
      </c>
    </row>
    <row r="38" spans="3:17" ht="15.5">
      <c r="D38" s="11" t="s">
        <v>3858</v>
      </c>
      <c r="F38" s="414" t="s">
        <v>1582</v>
      </c>
      <c r="G38" s="204"/>
      <c r="H38" s="204"/>
      <c r="I38" s="204"/>
      <c r="J38" s="204"/>
      <c r="K38" s="204"/>
      <c r="L38" s="204"/>
      <c r="Q38" s="918">
        <f t="shared" si="1"/>
        <v>0</v>
      </c>
    </row>
    <row r="39" spans="3:17" ht="15.5">
      <c r="D39" s="11" t="s">
        <v>3859</v>
      </c>
      <c r="F39" s="414" t="s">
        <v>1582</v>
      </c>
      <c r="G39" s="204"/>
      <c r="H39" s="204"/>
      <c r="I39" s="204"/>
      <c r="J39" s="204"/>
      <c r="K39" s="204"/>
      <c r="L39" s="204"/>
      <c r="Q39" s="918">
        <f t="shared" si="1"/>
        <v>0</v>
      </c>
    </row>
    <row r="40" spans="3:17" ht="15.5">
      <c r="D40" s="11" t="s">
        <v>3860</v>
      </c>
      <c r="F40" s="414" t="s">
        <v>1582</v>
      </c>
      <c r="G40" s="204"/>
      <c r="H40" s="204"/>
      <c r="I40" s="204"/>
      <c r="J40" s="204"/>
      <c r="K40" s="204"/>
      <c r="L40" s="204"/>
      <c r="Q40" s="918">
        <f t="shared" si="1"/>
        <v>0</v>
      </c>
    </row>
    <row r="41" spans="3:17" ht="15.5">
      <c r="C41" s="896"/>
      <c r="D41" s="20" t="s">
        <v>3861</v>
      </c>
      <c r="F41" s="414" t="s">
        <v>1582</v>
      </c>
      <c r="G41" s="204"/>
      <c r="H41" s="204"/>
      <c r="I41" s="204"/>
      <c r="J41" s="204"/>
      <c r="K41" s="204"/>
      <c r="L41" s="204"/>
      <c r="Q41" s="918">
        <f t="shared" si="1"/>
        <v>0</v>
      </c>
    </row>
    <row r="42" spans="3:17" ht="15.5">
      <c r="D42" s="11" t="s">
        <v>3862</v>
      </c>
      <c r="F42" s="414" t="s">
        <v>1582</v>
      </c>
      <c r="G42" s="204"/>
      <c r="H42" s="204"/>
      <c r="I42" s="204"/>
      <c r="J42" s="204"/>
      <c r="K42" s="204"/>
      <c r="L42" s="204"/>
      <c r="Q42" s="918">
        <f t="shared" si="1"/>
        <v>0</v>
      </c>
    </row>
    <row r="43" spans="3:17" ht="13.5" customHeight="1">
      <c r="D43" s="11" t="s">
        <v>3863</v>
      </c>
      <c r="F43" s="414" t="s">
        <v>1582</v>
      </c>
      <c r="G43" s="204">
        <v>0</v>
      </c>
      <c r="H43" s="204">
        <v>0</v>
      </c>
      <c r="I43" s="204">
        <v>0</v>
      </c>
      <c r="J43" s="204">
        <v>0</v>
      </c>
      <c r="K43" s="204">
        <v>0</v>
      </c>
      <c r="L43" s="204">
        <v>0</v>
      </c>
      <c r="Q43" s="918">
        <f t="shared" si="1"/>
        <v>0</v>
      </c>
    </row>
    <row r="44" spans="3:17" ht="14">
      <c r="M44" s="11"/>
      <c r="N44" s="11"/>
    </row>
    <row r="45" spans="3:17" ht="14">
      <c r="C45" s="34" t="s">
        <v>3871</v>
      </c>
      <c r="D45" s="34"/>
      <c r="E45" s="34"/>
      <c r="F45" s="33"/>
      <c r="G45" s="33"/>
      <c r="H45" s="33"/>
      <c r="I45" s="33"/>
      <c r="J45" s="33"/>
      <c r="K45" s="33"/>
      <c r="L45" s="33"/>
      <c r="M45" s="33"/>
      <c r="N45" s="33"/>
      <c r="O45" s="33"/>
      <c r="P45" s="33"/>
      <c r="Q45" s="33"/>
    </row>
    <row r="47" spans="3:17" ht="15.5">
      <c r="D47" s="11" t="s">
        <v>3872</v>
      </c>
      <c r="F47" s="414" t="s">
        <v>1582</v>
      </c>
      <c r="M47" s="204"/>
      <c r="N47" s="204"/>
      <c r="O47" s="204"/>
      <c r="P47" s="204"/>
      <c r="Q47" s="918">
        <f>SUM(M47:P47)</f>
        <v>0</v>
      </c>
    </row>
    <row r="48" spans="3:17" ht="15.5">
      <c r="D48" s="11" t="s">
        <v>3866</v>
      </c>
      <c r="F48" s="414" t="s">
        <v>1582</v>
      </c>
      <c r="M48" s="204"/>
      <c r="N48" s="204"/>
      <c r="O48" s="204"/>
      <c r="P48" s="204"/>
      <c r="Q48" s="918">
        <f>SUM(M48:P48)</f>
        <v>0</v>
      </c>
    </row>
    <row r="49" spans="3:17" ht="15.5">
      <c r="D49" s="11" t="s">
        <v>3867</v>
      </c>
      <c r="F49" s="414" t="s">
        <v>1582</v>
      </c>
      <c r="M49" s="204"/>
      <c r="N49" s="204"/>
      <c r="O49" s="204"/>
      <c r="P49" s="204"/>
      <c r="Q49" s="918">
        <f>SUM(M49:P49)</f>
        <v>0</v>
      </c>
    </row>
    <row r="50" spans="3:17" ht="15.5">
      <c r="D50" s="11" t="s">
        <v>3868</v>
      </c>
      <c r="F50" s="414" t="s">
        <v>1582</v>
      </c>
      <c r="M50" s="204"/>
      <c r="N50" s="204"/>
      <c r="O50" s="204"/>
      <c r="P50" s="204"/>
      <c r="Q50" s="918">
        <f>SUM(M50:P50)</f>
        <v>0</v>
      </c>
    </row>
    <row r="53" spans="3:17" ht="14">
      <c r="C53" s="34"/>
      <c r="D53" s="34" t="s">
        <v>3873</v>
      </c>
      <c r="E53" s="34"/>
      <c r="F53" s="33"/>
      <c r="G53" s="33"/>
      <c r="H53" s="33"/>
      <c r="I53" s="33"/>
      <c r="J53" s="33"/>
      <c r="K53" s="33"/>
      <c r="L53" s="33"/>
      <c r="M53" s="33"/>
      <c r="N53" s="33"/>
      <c r="O53" s="33"/>
      <c r="P53" s="33"/>
      <c r="Q53" s="33"/>
    </row>
    <row r="54" spans="3:17" ht="14">
      <c r="C54" s="29"/>
      <c r="D54" s="29"/>
      <c r="E54" s="29"/>
      <c r="M54" s="11"/>
      <c r="N54" s="11"/>
    </row>
    <row r="55" spans="3:17">
      <c r="D55" s="11" t="s">
        <v>3874</v>
      </c>
      <c r="Q55" s="204"/>
    </row>
    <row r="57" spans="3:17" ht="14">
      <c r="C57" s="34"/>
      <c r="D57" s="34" t="s">
        <v>3875</v>
      </c>
      <c r="E57" s="34"/>
      <c r="F57" s="33"/>
      <c r="G57" s="33"/>
      <c r="H57" s="33"/>
      <c r="I57" s="33"/>
      <c r="J57" s="33"/>
      <c r="K57" s="33"/>
      <c r="L57" s="33"/>
      <c r="M57" s="33"/>
      <c r="N57" s="33"/>
      <c r="O57" s="33"/>
      <c r="P57" s="33"/>
      <c r="Q57" s="33"/>
    </row>
    <row r="58" spans="3:17" ht="14">
      <c r="C58" s="29"/>
      <c r="D58" s="29"/>
      <c r="E58" s="29"/>
      <c r="M58" s="11"/>
      <c r="N58" s="11"/>
    </row>
    <row r="59" spans="3:17">
      <c r="D59" s="11" t="s">
        <v>3876</v>
      </c>
      <c r="Q59" s="204"/>
    </row>
    <row r="61" spans="3:17" ht="14">
      <c r="C61" s="34" t="s">
        <v>3877</v>
      </c>
      <c r="D61" s="34"/>
      <c r="E61" s="34"/>
      <c r="F61" s="33"/>
      <c r="G61" s="33"/>
      <c r="H61" s="33"/>
      <c r="I61" s="33"/>
      <c r="J61" s="33"/>
      <c r="K61" s="33"/>
      <c r="L61" s="33"/>
      <c r="M61" s="33"/>
      <c r="N61" s="33"/>
      <c r="O61" s="33"/>
      <c r="P61" s="33"/>
      <c r="Q61" s="33"/>
    </row>
    <row r="62" spans="3:17" s="811" customFormat="1" ht="14.25" customHeight="1">
      <c r="C62" s="415"/>
      <c r="D62" s="415" t="s">
        <v>3878</v>
      </c>
      <c r="E62" s="415"/>
      <c r="F62" s="415"/>
      <c r="G62" s="415"/>
      <c r="H62" s="415"/>
      <c r="I62" s="415"/>
      <c r="J62" s="415"/>
      <c r="K62" s="415"/>
      <c r="L62" s="415"/>
      <c r="Q62" s="415"/>
    </row>
    <row r="63" spans="3:17" s="811" customFormat="1" ht="14.25" customHeight="1">
      <c r="C63" s="415"/>
      <c r="D63" s="415"/>
      <c r="E63" s="415"/>
      <c r="F63" s="415"/>
      <c r="G63" s="415"/>
      <c r="H63" s="415"/>
      <c r="I63" s="415"/>
      <c r="J63" s="415"/>
      <c r="K63" s="415"/>
      <c r="L63" s="415"/>
      <c r="Q63" s="415"/>
    </row>
    <row r="64" spans="3:17" ht="15.5">
      <c r="D64" s="20" t="s">
        <v>3855</v>
      </c>
      <c r="F64" s="414" t="s">
        <v>1582</v>
      </c>
      <c r="G64" s="1075"/>
      <c r="H64" s="204"/>
      <c r="I64" s="204"/>
      <c r="J64" s="204"/>
      <c r="K64" s="204"/>
      <c r="L64" s="204"/>
      <c r="M64" s="11"/>
      <c r="N64" s="11"/>
      <c r="Q64" s="918">
        <f t="shared" ref="Q64:Q72" si="2">SUM(G64:L64)</f>
        <v>0</v>
      </c>
    </row>
    <row r="65" spans="3:17" ht="15.5">
      <c r="C65" s="194"/>
      <c r="D65" s="20" t="s">
        <v>3856</v>
      </c>
      <c r="E65" s="20"/>
      <c r="F65" s="414" t="s">
        <v>1582</v>
      </c>
      <c r="G65" s="204"/>
      <c r="H65" s="204"/>
      <c r="I65" s="204"/>
      <c r="J65" s="204"/>
      <c r="K65" s="204"/>
      <c r="L65" s="204"/>
      <c r="M65" s="11"/>
      <c r="N65" s="11"/>
      <c r="O65" s="193"/>
      <c r="P65" s="193"/>
      <c r="Q65" s="918">
        <f t="shared" si="2"/>
        <v>0</v>
      </c>
    </row>
    <row r="66" spans="3:17" ht="15.5">
      <c r="C66" s="194"/>
      <c r="D66" s="20" t="s">
        <v>3857</v>
      </c>
      <c r="E66" s="20"/>
      <c r="F66" s="414" t="s">
        <v>1582</v>
      </c>
      <c r="G66" s="204"/>
      <c r="H66" s="204"/>
      <c r="I66" s="204"/>
      <c r="J66" s="204"/>
      <c r="K66" s="204"/>
      <c r="L66" s="204"/>
      <c r="M66" s="11"/>
      <c r="N66" s="11"/>
      <c r="O66" s="193"/>
      <c r="P66" s="193"/>
      <c r="Q66" s="918">
        <f t="shared" si="2"/>
        <v>0</v>
      </c>
    </row>
    <row r="67" spans="3:17" ht="15.5">
      <c r="C67" s="194"/>
      <c r="D67" s="20" t="s">
        <v>3858</v>
      </c>
      <c r="E67" s="20"/>
      <c r="F67" s="414" t="s">
        <v>1582</v>
      </c>
      <c r="G67" s="204"/>
      <c r="H67" s="204"/>
      <c r="I67" s="204"/>
      <c r="J67" s="204"/>
      <c r="K67" s="204"/>
      <c r="L67" s="204"/>
      <c r="M67" s="11"/>
      <c r="N67" s="11"/>
      <c r="O67" s="193"/>
      <c r="P67" s="193"/>
      <c r="Q67" s="918">
        <f t="shared" si="2"/>
        <v>0</v>
      </c>
    </row>
    <row r="68" spans="3:17" ht="15.5">
      <c r="C68" s="194"/>
      <c r="D68" s="20" t="s">
        <v>3859</v>
      </c>
      <c r="E68" s="20"/>
      <c r="F68" s="414" t="s">
        <v>1582</v>
      </c>
      <c r="G68" s="204"/>
      <c r="H68" s="204"/>
      <c r="I68" s="204"/>
      <c r="J68" s="204"/>
      <c r="K68" s="204"/>
      <c r="L68" s="204"/>
      <c r="M68" s="11"/>
      <c r="N68" s="11"/>
      <c r="O68" s="193"/>
      <c r="P68" s="193"/>
      <c r="Q68" s="918">
        <f t="shared" si="2"/>
        <v>0</v>
      </c>
    </row>
    <row r="69" spans="3:17" ht="15.5">
      <c r="C69" s="194"/>
      <c r="D69" s="20" t="s">
        <v>3860</v>
      </c>
      <c r="E69" s="20"/>
      <c r="F69" s="414" t="s">
        <v>1582</v>
      </c>
      <c r="G69" s="204"/>
      <c r="H69" s="204"/>
      <c r="I69" s="204"/>
      <c r="J69" s="204"/>
      <c r="K69" s="204"/>
      <c r="L69" s="204"/>
      <c r="M69" s="11"/>
      <c r="N69" s="11"/>
      <c r="O69" s="193"/>
      <c r="P69" s="193"/>
      <c r="Q69" s="918">
        <f t="shared" si="2"/>
        <v>0</v>
      </c>
    </row>
    <row r="70" spans="3:17" ht="15.5">
      <c r="D70" s="20" t="s">
        <v>3861</v>
      </c>
      <c r="F70" s="414" t="s">
        <v>1582</v>
      </c>
      <c r="G70" s="204"/>
      <c r="H70" s="204"/>
      <c r="I70" s="204"/>
      <c r="J70" s="204"/>
      <c r="K70" s="204"/>
      <c r="L70" s="204"/>
      <c r="M70" s="11"/>
      <c r="N70" s="11"/>
      <c r="Q70" s="918">
        <f t="shared" si="2"/>
        <v>0</v>
      </c>
    </row>
    <row r="71" spans="3:17" ht="15.5">
      <c r="D71" s="20" t="s">
        <v>3862</v>
      </c>
      <c r="F71" s="414" t="s">
        <v>1582</v>
      </c>
      <c r="G71" s="204"/>
      <c r="H71" s="204"/>
      <c r="I71" s="204"/>
      <c r="J71" s="204"/>
      <c r="K71" s="204"/>
      <c r="L71" s="204"/>
      <c r="M71" s="11"/>
      <c r="N71" s="11"/>
      <c r="Q71" s="918">
        <f t="shared" si="2"/>
        <v>0</v>
      </c>
    </row>
    <row r="72" spans="3:17" ht="15.5">
      <c r="D72" s="20" t="s">
        <v>3863</v>
      </c>
      <c r="F72" s="414" t="s">
        <v>1582</v>
      </c>
      <c r="G72" s="204"/>
      <c r="H72" s="204"/>
      <c r="I72" s="204"/>
      <c r="J72" s="204"/>
      <c r="K72" s="204"/>
      <c r="L72" s="204"/>
      <c r="M72" s="11"/>
      <c r="N72" s="11"/>
      <c r="Q72" s="918">
        <f t="shared" si="2"/>
        <v>0</v>
      </c>
    </row>
    <row r="73" spans="3:17" ht="14">
      <c r="M73" s="11"/>
      <c r="N73" s="11"/>
    </row>
    <row r="74" spans="3:17" ht="14">
      <c r="C74" s="34" t="s">
        <v>3879</v>
      </c>
      <c r="D74" s="34"/>
      <c r="E74" s="34"/>
      <c r="F74" s="33"/>
      <c r="G74" s="33"/>
      <c r="H74" s="33"/>
      <c r="I74" s="33"/>
      <c r="J74" s="33"/>
      <c r="K74" s="33"/>
      <c r="L74" s="33"/>
      <c r="M74" s="33"/>
      <c r="N74" s="33"/>
      <c r="O74" s="33"/>
      <c r="P74" s="33"/>
      <c r="Q74" s="33"/>
    </row>
    <row r="75" spans="3:17" s="811" customFormat="1" ht="14.25" customHeight="1">
      <c r="C75" s="415"/>
      <c r="D75" s="415" t="s">
        <v>3878</v>
      </c>
      <c r="E75" s="415"/>
      <c r="F75" s="415"/>
      <c r="G75" s="415"/>
      <c r="H75" s="415"/>
      <c r="I75" s="415"/>
      <c r="J75" s="415"/>
      <c r="K75" s="415"/>
      <c r="L75" s="415"/>
      <c r="Q75" s="415"/>
    </row>
    <row r="76" spans="3:17" s="811" customFormat="1" ht="14.25" customHeight="1">
      <c r="C76" s="415"/>
      <c r="D76" s="415"/>
      <c r="E76" s="415"/>
      <c r="F76" s="415"/>
      <c r="G76" s="415"/>
      <c r="H76" s="415"/>
      <c r="I76" s="415"/>
      <c r="J76" s="415"/>
      <c r="K76" s="415"/>
      <c r="L76" s="415"/>
      <c r="Q76" s="415"/>
    </row>
    <row r="77" spans="3:17" ht="15.5">
      <c r="D77" s="20" t="s">
        <v>3855</v>
      </c>
      <c r="F77" s="414" t="s">
        <v>1582</v>
      </c>
      <c r="G77" s="918">
        <f>IFERROR(G64/1000,"")</f>
        <v>0</v>
      </c>
      <c r="H77" s="918">
        <f t="shared" ref="H77:L77" si="3">IFERROR(H64/1000,"")</f>
        <v>0</v>
      </c>
      <c r="I77" s="918">
        <f t="shared" si="3"/>
        <v>0</v>
      </c>
      <c r="J77" s="918">
        <f t="shared" si="3"/>
        <v>0</v>
      </c>
      <c r="K77" s="918">
        <f t="shared" si="3"/>
        <v>0</v>
      </c>
      <c r="L77" s="918">
        <f t="shared" si="3"/>
        <v>0</v>
      </c>
      <c r="Q77" s="918">
        <f t="shared" ref="Q77:Q85" si="4">SUM(G77:L77)</f>
        <v>0</v>
      </c>
    </row>
    <row r="78" spans="3:17" ht="15.5">
      <c r="C78" s="194"/>
      <c r="D78" s="20" t="s">
        <v>3856</v>
      </c>
      <c r="E78" s="20"/>
      <c r="F78" s="414" t="s">
        <v>1582</v>
      </c>
      <c r="G78" s="918">
        <f t="shared" ref="G78:L85" si="5">IFERROR(G65/1000,"")</f>
        <v>0</v>
      </c>
      <c r="H78" s="918">
        <f t="shared" si="5"/>
        <v>0</v>
      </c>
      <c r="I78" s="918">
        <f t="shared" si="5"/>
        <v>0</v>
      </c>
      <c r="J78" s="918">
        <f t="shared" si="5"/>
        <v>0</v>
      </c>
      <c r="K78" s="918">
        <f t="shared" si="5"/>
        <v>0</v>
      </c>
      <c r="L78" s="918">
        <f t="shared" si="5"/>
        <v>0</v>
      </c>
      <c r="O78" s="193"/>
      <c r="P78" s="193"/>
      <c r="Q78" s="918">
        <f t="shared" si="4"/>
        <v>0</v>
      </c>
    </row>
    <row r="79" spans="3:17" ht="15.5">
      <c r="C79" s="194"/>
      <c r="D79" s="20" t="s">
        <v>3857</v>
      </c>
      <c r="E79" s="20"/>
      <c r="F79" s="414" t="s">
        <v>1582</v>
      </c>
      <c r="G79" s="918">
        <f t="shared" si="5"/>
        <v>0</v>
      </c>
      <c r="H79" s="918">
        <f t="shared" si="5"/>
        <v>0</v>
      </c>
      <c r="I79" s="918">
        <f t="shared" si="5"/>
        <v>0</v>
      </c>
      <c r="J79" s="918">
        <f t="shared" si="5"/>
        <v>0</v>
      </c>
      <c r="K79" s="918">
        <f t="shared" si="5"/>
        <v>0</v>
      </c>
      <c r="L79" s="918">
        <f t="shared" si="5"/>
        <v>0</v>
      </c>
      <c r="O79" s="193"/>
      <c r="P79" s="193"/>
      <c r="Q79" s="918">
        <f t="shared" si="4"/>
        <v>0</v>
      </c>
    </row>
    <row r="80" spans="3:17" ht="15.5">
      <c r="C80" s="194"/>
      <c r="D80" s="20" t="s">
        <v>3858</v>
      </c>
      <c r="E80" s="20"/>
      <c r="F80" s="414" t="s">
        <v>1582</v>
      </c>
      <c r="G80" s="918">
        <f t="shared" si="5"/>
        <v>0</v>
      </c>
      <c r="H80" s="918">
        <f t="shared" si="5"/>
        <v>0</v>
      </c>
      <c r="I80" s="918">
        <f t="shared" si="5"/>
        <v>0</v>
      </c>
      <c r="J80" s="918">
        <f t="shared" si="5"/>
        <v>0</v>
      </c>
      <c r="K80" s="918">
        <f t="shared" si="5"/>
        <v>0</v>
      </c>
      <c r="L80" s="918">
        <f t="shared" si="5"/>
        <v>0</v>
      </c>
      <c r="O80" s="193"/>
      <c r="P80" s="193"/>
      <c r="Q80" s="918">
        <f t="shared" si="4"/>
        <v>0</v>
      </c>
    </row>
    <row r="81" spans="3:17" ht="15.5">
      <c r="C81" s="194"/>
      <c r="D81" s="20" t="s">
        <v>3859</v>
      </c>
      <c r="E81" s="20"/>
      <c r="F81" s="414" t="s">
        <v>1582</v>
      </c>
      <c r="G81" s="918">
        <f t="shared" si="5"/>
        <v>0</v>
      </c>
      <c r="H81" s="918">
        <f t="shared" si="5"/>
        <v>0</v>
      </c>
      <c r="I81" s="918">
        <f t="shared" si="5"/>
        <v>0</v>
      </c>
      <c r="J81" s="918">
        <f t="shared" si="5"/>
        <v>0</v>
      </c>
      <c r="K81" s="918">
        <f t="shared" si="5"/>
        <v>0</v>
      </c>
      <c r="L81" s="918">
        <f t="shared" si="5"/>
        <v>0</v>
      </c>
      <c r="O81" s="193"/>
      <c r="P81" s="193"/>
      <c r="Q81" s="918">
        <f t="shared" si="4"/>
        <v>0</v>
      </c>
    </row>
    <row r="82" spans="3:17" ht="15.5">
      <c r="C82" s="194"/>
      <c r="D82" s="20" t="s">
        <v>3860</v>
      </c>
      <c r="E82" s="20"/>
      <c r="F82" s="414" t="s">
        <v>1582</v>
      </c>
      <c r="G82" s="918">
        <f t="shared" si="5"/>
        <v>0</v>
      </c>
      <c r="H82" s="918">
        <f t="shared" si="5"/>
        <v>0</v>
      </c>
      <c r="I82" s="918">
        <f t="shared" si="5"/>
        <v>0</v>
      </c>
      <c r="J82" s="918">
        <f t="shared" si="5"/>
        <v>0</v>
      </c>
      <c r="K82" s="918">
        <f t="shared" si="5"/>
        <v>0</v>
      </c>
      <c r="L82" s="918">
        <f t="shared" si="5"/>
        <v>0</v>
      </c>
      <c r="O82" s="193"/>
      <c r="P82" s="193"/>
      <c r="Q82" s="918">
        <f t="shared" si="4"/>
        <v>0</v>
      </c>
    </row>
    <row r="83" spans="3:17" ht="15.5">
      <c r="D83" s="20" t="s">
        <v>3861</v>
      </c>
      <c r="F83" s="414" t="s">
        <v>1582</v>
      </c>
      <c r="G83" s="918">
        <f t="shared" si="5"/>
        <v>0</v>
      </c>
      <c r="H83" s="918">
        <f t="shared" si="5"/>
        <v>0</v>
      </c>
      <c r="I83" s="918">
        <f t="shared" si="5"/>
        <v>0</v>
      </c>
      <c r="J83" s="918">
        <f t="shared" si="5"/>
        <v>0</v>
      </c>
      <c r="K83" s="918">
        <f t="shared" si="5"/>
        <v>0</v>
      </c>
      <c r="L83" s="918">
        <f t="shared" si="5"/>
        <v>0</v>
      </c>
      <c r="Q83" s="918">
        <f t="shared" si="4"/>
        <v>0</v>
      </c>
    </row>
    <row r="84" spans="3:17" ht="15.5">
      <c r="D84" s="20" t="s">
        <v>3862</v>
      </c>
      <c r="F84" s="414" t="s">
        <v>1582</v>
      </c>
      <c r="G84" s="918">
        <f t="shared" si="5"/>
        <v>0</v>
      </c>
      <c r="H84" s="918">
        <f t="shared" si="5"/>
        <v>0</v>
      </c>
      <c r="I84" s="918">
        <f t="shared" si="5"/>
        <v>0</v>
      </c>
      <c r="J84" s="918">
        <f t="shared" si="5"/>
        <v>0</v>
      </c>
      <c r="K84" s="918">
        <f t="shared" si="5"/>
        <v>0</v>
      </c>
      <c r="L84" s="918">
        <f t="shared" si="5"/>
        <v>0</v>
      </c>
      <c r="Q84" s="918">
        <f t="shared" si="4"/>
        <v>0</v>
      </c>
    </row>
    <row r="85" spans="3:17" ht="15.5">
      <c r="D85" s="20" t="s">
        <v>3863</v>
      </c>
      <c r="F85" s="414" t="s">
        <v>1582</v>
      </c>
      <c r="G85" s="918">
        <f t="shared" si="5"/>
        <v>0</v>
      </c>
      <c r="H85" s="918">
        <f t="shared" si="5"/>
        <v>0</v>
      </c>
      <c r="I85" s="918">
        <f t="shared" si="5"/>
        <v>0</v>
      </c>
      <c r="J85" s="918">
        <f t="shared" si="5"/>
        <v>0</v>
      </c>
      <c r="K85" s="918">
        <f t="shared" si="5"/>
        <v>0</v>
      </c>
      <c r="L85" s="918">
        <f t="shared" si="5"/>
        <v>0</v>
      </c>
      <c r="Q85" s="918">
        <f t="shared" si="4"/>
        <v>0</v>
      </c>
    </row>
    <row r="87" spans="3:17" ht="14">
      <c r="C87" s="34" t="s">
        <v>3880</v>
      </c>
      <c r="D87" s="34"/>
      <c r="E87" s="34"/>
      <c r="F87" s="33"/>
      <c r="G87" s="33"/>
      <c r="H87" s="33"/>
      <c r="I87" s="33"/>
      <c r="J87" s="33"/>
      <c r="K87" s="33"/>
      <c r="L87" s="33"/>
      <c r="M87" s="33"/>
      <c r="N87" s="33"/>
      <c r="O87" s="33"/>
      <c r="P87" s="33"/>
      <c r="Q87" s="33"/>
    </row>
    <row r="88" spans="3:17" s="811" customFormat="1" ht="14.25" customHeight="1">
      <c r="C88" s="415"/>
      <c r="D88" s="415" t="s">
        <v>3881</v>
      </c>
      <c r="E88" s="415"/>
      <c r="F88" s="415"/>
      <c r="G88" s="415"/>
      <c r="H88" s="415"/>
      <c r="I88" s="415"/>
      <c r="J88" s="415"/>
      <c r="K88" s="415"/>
      <c r="L88" s="415"/>
      <c r="Q88" s="415"/>
    </row>
    <row r="90" spans="3:17">
      <c r="D90" s="20" t="s">
        <v>3855</v>
      </c>
      <c r="Q90" s="204"/>
    </row>
    <row r="91" spans="3:17" ht="15.5">
      <c r="C91" s="194"/>
      <c r="D91" s="20" t="s">
        <v>3856</v>
      </c>
      <c r="E91" s="20"/>
      <c r="O91" s="193"/>
      <c r="P91" s="193"/>
      <c r="Q91" s="204"/>
    </row>
    <row r="92" spans="3:17" ht="15.5">
      <c r="C92" s="194"/>
      <c r="D92" s="20" t="s">
        <v>3857</v>
      </c>
      <c r="E92" s="20"/>
      <c r="O92" s="193"/>
      <c r="P92" s="193"/>
      <c r="Q92" s="204"/>
    </row>
    <row r="93" spans="3:17" ht="15.5">
      <c r="C93" s="194"/>
      <c r="D93" s="20" t="s">
        <v>3858</v>
      </c>
      <c r="E93" s="20"/>
      <c r="O93" s="193"/>
      <c r="P93" s="193"/>
      <c r="Q93" s="204"/>
    </row>
    <row r="94" spans="3:17" ht="15.5">
      <c r="C94" s="194"/>
      <c r="D94" s="20" t="s">
        <v>3859</v>
      </c>
      <c r="E94" s="20"/>
      <c r="O94" s="193"/>
      <c r="P94" s="193"/>
      <c r="Q94" s="204"/>
    </row>
    <row r="95" spans="3:17" ht="15.5">
      <c r="C95" s="194"/>
      <c r="D95" s="20" t="s">
        <v>3860</v>
      </c>
      <c r="E95" s="20"/>
      <c r="O95" s="193"/>
      <c r="P95" s="193"/>
      <c r="Q95" s="204"/>
    </row>
    <row r="96" spans="3:17">
      <c r="D96" s="20" t="s">
        <v>3861</v>
      </c>
      <c r="Q96" s="204"/>
    </row>
    <row r="97" spans="2:4">
      <c r="D97" s="20" t="s">
        <v>3862</v>
      </c>
    </row>
    <row r="98" spans="2:4">
      <c r="D98" s="20" t="s">
        <v>3863</v>
      </c>
    </row>
    <row r="99" spans="2:4">
      <c r="D99" s="11" t="s">
        <v>3882</v>
      </c>
    </row>
    <row r="101" spans="2:4">
      <c r="B101" s="12"/>
      <c r="C101" s="34" t="s">
        <v>3883</v>
      </c>
      <c r="D101" s="34"/>
    </row>
    <row r="103" spans="2:4" ht="15.5">
      <c r="D103" s="415" t="s">
        <v>3884</v>
      </c>
    </row>
    <row r="105" spans="2:4" s="27" customFormat="1" ht="18">
      <c r="B105" s="28" t="s">
        <v>1553</v>
      </c>
    </row>
  </sheetData>
  <mergeCells count="3">
    <mergeCell ref="G6:H6"/>
    <mergeCell ref="I6:J6"/>
    <mergeCell ref="K6:L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51DF2-B90F-419F-BDBF-BB3CF1EAD597}">
  <sheetPr codeName="Sheet96">
    <tabColor theme="0" tint="-0.34998626667073579"/>
    <pageSetUpPr autoPageBreaks="0"/>
  </sheetPr>
  <dimension ref="A1:S72"/>
  <sheetViews>
    <sheetView zoomScale="40" zoomScaleNormal="40" workbookViewId="0">
      <pane ySplit="6" topLeftCell="A7" activePane="bottomLeft" state="frozen"/>
      <selection activeCell="D3" sqref="D3"/>
      <selection pane="bottomLeft" activeCell="I59" sqref="I59:K69"/>
    </sheetView>
  </sheetViews>
  <sheetFormatPr defaultColWidth="0" defaultRowHeight="14"/>
  <cols>
    <col min="1" max="1" width="12.54296875" style="11" customWidth="1"/>
    <col min="2" max="2" width="4.54296875" style="11" customWidth="1"/>
    <col min="3" max="4" width="1.54296875" style="11" customWidth="1"/>
    <col min="5" max="5" width="13.54296875" style="11" customWidth="1"/>
    <col min="6" max="6" width="15" style="11" customWidth="1"/>
    <col min="7" max="7" width="31.54296875" style="11" bestFit="1" customWidth="1"/>
    <col min="8" max="9" width="17" style="11" customWidth="1"/>
    <col min="10" max="13" width="18" style="11" customWidth="1"/>
    <col min="14" max="18" width="1.54296875" style="11" customWidth="1"/>
    <col min="19" max="19" width="5" style="11" hidden="1" customWidth="1"/>
    <col min="20" max="16384" width="14" style="11" hidden="1"/>
  </cols>
  <sheetData>
    <row r="1" spans="1:13" s="94" customFormat="1" ht="25">
      <c r="A1" s="62" t="s">
        <v>1365</v>
      </c>
      <c r="B1" s="3"/>
      <c r="C1" s="2"/>
      <c r="D1" s="2"/>
      <c r="E1" s="2"/>
      <c r="F1" s="2"/>
      <c r="G1" s="2"/>
      <c r="H1" s="2"/>
      <c r="I1" s="2"/>
      <c r="J1" s="2"/>
      <c r="K1" s="3"/>
      <c r="L1" s="2"/>
      <c r="M1" s="2"/>
    </row>
    <row r="2" spans="1:13" s="94" customFormat="1" ht="25">
      <c r="A2" s="4" t="str">
        <f>Cover!$E$13</f>
        <v>Master</v>
      </c>
      <c r="B2" s="3"/>
      <c r="C2" s="2"/>
      <c r="D2" s="2"/>
      <c r="E2" s="2"/>
      <c r="F2" s="2"/>
      <c r="G2" s="2"/>
      <c r="H2" s="2"/>
      <c r="I2" s="2"/>
      <c r="J2" s="2"/>
      <c r="K2" s="2"/>
      <c r="L2" s="2"/>
      <c r="M2" s="2"/>
    </row>
    <row r="3" spans="1:13" s="94" customFormat="1" ht="25">
      <c r="A3" s="4">
        <f>Cover!$E$15</f>
        <v>2025</v>
      </c>
      <c r="B3" s="1013"/>
      <c r="C3" s="1013"/>
      <c r="D3" s="1013"/>
      <c r="E3" s="2"/>
      <c r="F3" s="2"/>
      <c r="G3" s="2"/>
      <c r="H3" s="2"/>
      <c r="I3" s="2"/>
      <c r="J3" s="2"/>
      <c r="K3" s="2"/>
      <c r="L3" s="2"/>
      <c r="M3" s="2"/>
    </row>
    <row r="4" spans="1:13" s="95" customFormat="1" ht="25.5" thickBot="1">
      <c r="A4" s="1302" t="s">
        <v>3885</v>
      </c>
      <c r="B4" s="6"/>
      <c r="C4" s="5"/>
      <c r="D4" s="5"/>
      <c r="E4" s="5"/>
      <c r="F4" s="5"/>
      <c r="G4" s="5"/>
      <c r="H4" s="5"/>
      <c r="I4" s="5"/>
      <c r="J4" s="5"/>
      <c r="K4" s="5"/>
      <c r="L4" s="5"/>
      <c r="M4" s="5"/>
    </row>
    <row r="5" spans="1:13" ht="18">
      <c r="A5" s="7"/>
      <c r="B5" s="8"/>
      <c r="C5" s="8"/>
      <c r="D5" s="9"/>
      <c r="E5" s="9"/>
      <c r="F5" s="9"/>
      <c r="G5" s="9"/>
      <c r="H5" s="7"/>
      <c r="I5" s="1308" t="s">
        <v>1743</v>
      </c>
      <c r="J5" s="481"/>
      <c r="K5" s="481"/>
      <c r="L5" s="481"/>
      <c r="M5" s="480"/>
    </row>
    <row r="6" spans="1:13" s="61" customFormat="1" ht="15.5">
      <c r="A6" s="21"/>
      <c r="B6" s="57"/>
      <c r="C6" s="57"/>
      <c r="D6" s="36" t="s">
        <v>164</v>
      </c>
      <c r="E6" s="36" t="s">
        <v>165</v>
      </c>
      <c r="F6" s="36" t="s">
        <v>166</v>
      </c>
      <c r="G6" s="36" t="s">
        <v>1555</v>
      </c>
      <c r="H6" s="37" t="s">
        <v>175</v>
      </c>
      <c r="I6" s="118">
        <v>2022</v>
      </c>
      <c r="J6" s="119">
        <v>2023</v>
      </c>
      <c r="K6" s="119">
        <v>2024</v>
      </c>
      <c r="L6" s="119">
        <v>2025</v>
      </c>
      <c r="M6" s="120">
        <v>2026</v>
      </c>
    </row>
    <row r="8" spans="1:13" s="27" customFormat="1" ht="23">
      <c r="B8" s="800" t="s">
        <v>3886</v>
      </c>
    </row>
    <row r="10" spans="1:13" s="27" customFormat="1" ht="18">
      <c r="B10" s="28" t="s">
        <v>2512</v>
      </c>
    </row>
    <row r="11" spans="1:13" s="61" customFormat="1" ht="15.5">
      <c r="A11" s="21"/>
      <c r="B11" s="57"/>
      <c r="C11" s="57"/>
      <c r="D11" s="36"/>
      <c r="E11" s="36"/>
      <c r="F11" s="36"/>
      <c r="G11" s="36"/>
      <c r="H11" s="37"/>
      <c r="I11" s="374"/>
      <c r="J11" s="374"/>
      <c r="K11" s="374"/>
      <c r="L11" s="374"/>
      <c r="M11" s="374"/>
    </row>
    <row r="12" spans="1:13">
      <c r="A12" s="402" t="s">
        <v>2514</v>
      </c>
      <c r="D12" s="20"/>
      <c r="E12" s="11" t="s">
        <v>3886</v>
      </c>
      <c r="F12" s="20" t="s">
        <v>166</v>
      </c>
      <c r="G12" s="369" t="s">
        <v>1744</v>
      </c>
      <c r="H12" s="7" t="s">
        <v>3887</v>
      </c>
      <c r="I12" s="1118">
        <f t="shared" ref="I12:M22" si="0">(I29+I44)-I59</f>
        <v>0</v>
      </c>
      <c r="J12" s="1118">
        <f t="shared" si="0"/>
        <v>0</v>
      </c>
      <c r="K12" s="1118">
        <f t="shared" si="0"/>
        <v>0</v>
      </c>
      <c r="L12" s="1118">
        <f t="shared" si="0"/>
        <v>0</v>
      </c>
      <c r="M12" s="1118">
        <f t="shared" si="0"/>
        <v>0</v>
      </c>
    </row>
    <row r="13" spans="1:13">
      <c r="A13" s="402" t="s">
        <v>2514</v>
      </c>
      <c r="D13" s="20"/>
      <c r="E13" s="11" t="s">
        <v>3886</v>
      </c>
      <c r="F13" s="20" t="s">
        <v>166</v>
      </c>
      <c r="G13" s="369" t="s">
        <v>1747</v>
      </c>
      <c r="H13" s="7" t="s">
        <v>3887</v>
      </c>
      <c r="I13" s="1118">
        <f t="shared" si="0"/>
        <v>0</v>
      </c>
      <c r="J13" s="1118">
        <f t="shared" si="0"/>
        <v>0</v>
      </c>
      <c r="K13" s="1118">
        <f t="shared" si="0"/>
        <v>0</v>
      </c>
      <c r="L13" s="1118">
        <f t="shared" si="0"/>
        <v>0</v>
      </c>
      <c r="M13" s="1118">
        <f t="shared" si="0"/>
        <v>0</v>
      </c>
    </row>
    <row r="14" spans="1:13">
      <c r="A14" s="402" t="s">
        <v>2514</v>
      </c>
      <c r="D14" s="20"/>
      <c r="E14" s="11" t="s">
        <v>3886</v>
      </c>
      <c r="F14" s="20" t="s">
        <v>166</v>
      </c>
      <c r="G14" s="154" t="s">
        <v>178</v>
      </c>
      <c r="H14" s="7" t="s">
        <v>3887</v>
      </c>
      <c r="I14" s="1118">
        <f t="shared" si="0"/>
        <v>0</v>
      </c>
      <c r="J14" s="1118">
        <f t="shared" si="0"/>
        <v>0</v>
      </c>
      <c r="K14" s="1118">
        <f t="shared" si="0"/>
        <v>0</v>
      </c>
      <c r="L14" s="1118">
        <f t="shared" si="0"/>
        <v>0</v>
      </c>
      <c r="M14" s="1118">
        <f t="shared" si="0"/>
        <v>0</v>
      </c>
    </row>
    <row r="15" spans="1:13">
      <c r="A15" s="402" t="s">
        <v>2514</v>
      </c>
      <c r="D15" s="20"/>
      <c r="E15" s="11" t="s">
        <v>3886</v>
      </c>
      <c r="F15" s="20" t="s">
        <v>166</v>
      </c>
      <c r="G15" s="154" t="s">
        <v>1389</v>
      </c>
      <c r="H15" s="7" t="s">
        <v>3887</v>
      </c>
      <c r="I15" s="1118">
        <f t="shared" si="0"/>
        <v>0</v>
      </c>
      <c r="J15" s="1118">
        <f t="shared" si="0"/>
        <v>0</v>
      </c>
      <c r="K15" s="1118">
        <f t="shared" si="0"/>
        <v>0</v>
      </c>
      <c r="L15" s="1118">
        <f t="shared" si="0"/>
        <v>0</v>
      </c>
      <c r="M15" s="1118">
        <f t="shared" si="0"/>
        <v>0</v>
      </c>
    </row>
    <row r="16" spans="1:13">
      <c r="A16" s="402" t="s">
        <v>2514</v>
      </c>
      <c r="D16" s="20"/>
      <c r="E16" s="11" t="s">
        <v>3886</v>
      </c>
      <c r="F16" s="20" t="s">
        <v>166</v>
      </c>
      <c r="G16" s="154" t="s">
        <v>3888</v>
      </c>
      <c r="H16" s="7" t="s">
        <v>3887</v>
      </c>
      <c r="I16" s="1118">
        <f t="shared" si="0"/>
        <v>0</v>
      </c>
      <c r="J16" s="1118">
        <f t="shared" si="0"/>
        <v>0</v>
      </c>
      <c r="K16" s="1118">
        <f t="shared" si="0"/>
        <v>0</v>
      </c>
      <c r="L16" s="1118">
        <f t="shared" si="0"/>
        <v>0</v>
      </c>
      <c r="M16" s="1118">
        <f t="shared" si="0"/>
        <v>0</v>
      </c>
    </row>
    <row r="17" spans="1:13">
      <c r="A17" s="402" t="s">
        <v>2514</v>
      </c>
      <c r="D17" s="20"/>
      <c r="E17" s="11" t="s">
        <v>3886</v>
      </c>
      <c r="F17" s="20" t="s">
        <v>166</v>
      </c>
      <c r="G17" s="154" t="s">
        <v>3889</v>
      </c>
      <c r="H17" s="7" t="s">
        <v>3887</v>
      </c>
      <c r="I17" s="1118">
        <f t="shared" si="0"/>
        <v>0</v>
      </c>
      <c r="J17" s="1118">
        <f t="shared" si="0"/>
        <v>0</v>
      </c>
      <c r="K17" s="1118">
        <f t="shared" si="0"/>
        <v>0</v>
      </c>
      <c r="L17" s="1118">
        <f t="shared" si="0"/>
        <v>0</v>
      </c>
      <c r="M17" s="1118">
        <f t="shared" si="0"/>
        <v>0</v>
      </c>
    </row>
    <row r="18" spans="1:13">
      <c r="A18" s="402" t="s">
        <v>2514</v>
      </c>
      <c r="D18" s="20"/>
      <c r="E18" s="11" t="s">
        <v>3886</v>
      </c>
      <c r="F18" s="20" t="s">
        <v>166</v>
      </c>
      <c r="G18" s="154" t="s">
        <v>3890</v>
      </c>
      <c r="H18" s="7" t="s">
        <v>3887</v>
      </c>
      <c r="I18" s="1118">
        <f t="shared" si="0"/>
        <v>0</v>
      </c>
      <c r="J18" s="1118">
        <f t="shared" si="0"/>
        <v>0</v>
      </c>
      <c r="K18" s="1118">
        <f t="shared" si="0"/>
        <v>0</v>
      </c>
      <c r="L18" s="1118">
        <f t="shared" si="0"/>
        <v>0</v>
      </c>
      <c r="M18" s="1118">
        <f t="shared" si="0"/>
        <v>0</v>
      </c>
    </row>
    <row r="19" spans="1:13">
      <c r="A19" s="402" t="s">
        <v>2514</v>
      </c>
      <c r="D19" s="20"/>
      <c r="E19" s="11" t="s">
        <v>3886</v>
      </c>
      <c r="F19" s="20" t="s">
        <v>166</v>
      </c>
      <c r="G19" s="154" t="s">
        <v>2888</v>
      </c>
      <c r="H19" s="7" t="s">
        <v>3887</v>
      </c>
      <c r="I19" s="1118">
        <f t="shared" si="0"/>
        <v>0</v>
      </c>
      <c r="J19" s="1118">
        <f t="shared" si="0"/>
        <v>0</v>
      </c>
      <c r="K19" s="1118">
        <f t="shared" si="0"/>
        <v>0</v>
      </c>
      <c r="L19" s="1118">
        <f t="shared" si="0"/>
        <v>0</v>
      </c>
      <c r="M19" s="1118">
        <f t="shared" si="0"/>
        <v>0</v>
      </c>
    </row>
    <row r="20" spans="1:13">
      <c r="A20" s="402" t="s">
        <v>2514</v>
      </c>
      <c r="D20" s="20"/>
      <c r="E20" s="11" t="s">
        <v>3886</v>
      </c>
      <c r="F20" s="20" t="s">
        <v>166</v>
      </c>
      <c r="G20" s="154" t="s">
        <v>119</v>
      </c>
      <c r="H20" s="7" t="s">
        <v>3887</v>
      </c>
      <c r="I20" s="1118">
        <f t="shared" si="0"/>
        <v>0</v>
      </c>
      <c r="J20" s="1118">
        <f t="shared" si="0"/>
        <v>0</v>
      </c>
      <c r="K20" s="1118">
        <f t="shared" si="0"/>
        <v>0</v>
      </c>
      <c r="L20" s="1118">
        <f t="shared" si="0"/>
        <v>0</v>
      </c>
      <c r="M20" s="1118">
        <f t="shared" si="0"/>
        <v>0</v>
      </c>
    </row>
    <row r="21" spans="1:13">
      <c r="A21" s="402" t="s">
        <v>2514</v>
      </c>
      <c r="D21" s="20"/>
      <c r="E21" s="11" t="s">
        <v>3886</v>
      </c>
      <c r="F21" s="20" t="s">
        <v>166</v>
      </c>
      <c r="G21" s="154" t="s">
        <v>119</v>
      </c>
      <c r="H21" s="7" t="s">
        <v>3887</v>
      </c>
      <c r="I21" s="1118">
        <f t="shared" si="0"/>
        <v>0</v>
      </c>
      <c r="J21" s="1118">
        <f t="shared" si="0"/>
        <v>0</v>
      </c>
      <c r="K21" s="1118">
        <f t="shared" si="0"/>
        <v>0</v>
      </c>
      <c r="L21" s="1118">
        <f t="shared" si="0"/>
        <v>0</v>
      </c>
      <c r="M21" s="1118">
        <f t="shared" si="0"/>
        <v>0</v>
      </c>
    </row>
    <row r="22" spans="1:13">
      <c r="A22" s="402" t="s">
        <v>2514</v>
      </c>
      <c r="D22" s="20"/>
      <c r="E22" s="11" t="s">
        <v>3886</v>
      </c>
      <c r="F22" s="20" t="s">
        <v>166</v>
      </c>
      <c r="G22" s="154" t="s">
        <v>119</v>
      </c>
      <c r="H22" s="7" t="s">
        <v>3887</v>
      </c>
      <c r="I22" s="1118">
        <f t="shared" si="0"/>
        <v>0</v>
      </c>
      <c r="J22" s="1118">
        <f t="shared" si="0"/>
        <v>0</v>
      </c>
      <c r="K22" s="1118">
        <f t="shared" si="0"/>
        <v>0</v>
      </c>
      <c r="L22" s="1118">
        <f t="shared" si="0"/>
        <v>0</v>
      </c>
      <c r="M22" s="1118">
        <f t="shared" si="0"/>
        <v>0</v>
      </c>
    </row>
    <row r="23" spans="1:13">
      <c r="A23" s="402" t="s">
        <v>2514</v>
      </c>
      <c r="D23" s="20"/>
      <c r="E23" s="29" t="s">
        <v>3886</v>
      </c>
      <c r="F23" s="20" t="s">
        <v>166</v>
      </c>
      <c r="G23" s="29" t="s">
        <v>1544</v>
      </c>
      <c r="H23" s="31" t="s">
        <v>3887</v>
      </c>
      <c r="I23" s="1120">
        <f>SUM(I12:I22)</f>
        <v>0</v>
      </c>
      <c r="J23" s="1120">
        <f t="shared" ref="J23:M23" si="1">SUM(J12:J22)</f>
        <v>0</v>
      </c>
      <c r="K23" s="1120">
        <f t="shared" si="1"/>
        <v>0</v>
      </c>
      <c r="L23" s="1120">
        <f t="shared" si="1"/>
        <v>0</v>
      </c>
      <c r="M23" s="1120">
        <f t="shared" si="1"/>
        <v>0</v>
      </c>
    </row>
    <row r="24" spans="1:13">
      <c r="A24" s="402"/>
      <c r="D24" s="20"/>
      <c r="E24" s="20"/>
      <c r="F24" s="20"/>
      <c r="H24" s="21"/>
      <c r="I24" s="1121"/>
      <c r="J24" s="1121"/>
      <c r="K24" s="1121"/>
      <c r="L24" s="1121"/>
      <c r="M24" s="1121"/>
    </row>
    <row r="25" spans="1:13" ht="18">
      <c r="A25" s="27"/>
      <c r="B25" s="28" t="s">
        <v>3891</v>
      </c>
      <c r="C25" s="27"/>
      <c r="D25" s="27"/>
      <c r="E25" s="27"/>
      <c r="F25" s="27"/>
      <c r="G25" s="27"/>
      <c r="H25" s="27"/>
      <c r="I25" s="1110"/>
      <c r="J25" s="1110"/>
      <c r="K25" s="1110"/>
      <c r="L25" s="1110"/>
      <c r="M25" s="1110"/>
    </row>
    <row r="26" spans="1:13">
      <c r="I26" s="399"/>
      <c r="J26" s="399"/>
      <c r="K26" s="399"/>
      <c r="L26" s="399"/>
      <c r="M26" s="399"/>
    </row>
    <row r="27" spans="1:13">
      <c r="A27" s="12"/>
      <c r="B27" s="12"/>
      <c r="C27" s="34" t="s">
        <v>3892</v>
      </c>
      <c r="D27" s="34"/>
      <c r="E27" s="33"/>
      <c r="F27" s="33"/>
      <c r="G27" s="33"/>
      <c r="H27" s="33"/>
      <c r="I27" s="401"/>
      <c r="J27" s="401"/>
      <c r="K27" s="401"/>
      <c r="L27" s="401"/>
      <c r="M27" s="401"/>
    </row>
    <row r="28" spans="1:13">
      <c r="I28" s="399"/>
      <c r="J28" s="399"/>
      <c r="K28" s="399"/>
      <c r="L28" s="399"/>
      <c r="M28" s="399"/>
    </row>
    <row r="29" spans="1:13" ht="14.25" customHeight="1">
      <c r="A29" s="7"/>
      <c r="B29" s="8"/>
      <c r="C29" s="8"/>
      <c r="D29" s="20"/>
      <c r="E29" s="11" t="s">
        <v>3886</v>
      </c>
      <c r="F29" s="20" t="s">
        <v>166</v>
      </c>
      <c r="G29" s="369" t="s">
        <v>1744</v>
      </c>
      <c r="H29" s="7" t="s">
        <v>3887</v>
      </c>
      <c r="I29" s="727"/>
      <c r="J29" s="727"/>
      <c r="K29" s="727"/>
      <c r="L29" s="727"/>
      <c r="M29" s="727"/>
    </row>
    <row r="30" spans="1:13" ht="14.25" customHeight="1">
      <c r="A30" s="7"/>
      <c r="B30" s="8"/>
      <c r="C30" s="8"/>
      <c r="D30" s="20"/>
      <c r="E30" s="11" t="s">
        <v>3886</v>
      </c>
      <c r="F30" s="20" t="s">
        <v>166</v>
      </c>
      <c r="G30" s="369" t="s">
        <v>1747</v>
      </c>
      <c r="H30" s="7" t="s">
        <v>3887</v>
      </c>
      <c r="I30" s="727"/>
      <c r="J30" s="727"/>
      <c r="K30" s="727"/>
      <c r="L30" s="727"/>
      <c r="M30" s="727"/>
    </row>
    <row r="31" spans="1:13" ht="14.25" customHeight="1">
      <c r="A31" s="7"/>
      <c r="B31" s="8"/>
      <c r="C31" s="8"/>
      <c r="D31" s="20"/>
      <c r="E31" s="11" t="s">
        <v>3886</v>
      </c>
      <c r="F31" s="20" t="s">
        <v>166</v>
      </c>
      <c r="G31" s="154" t="s">
        <v>178</v>
      </c>
      <c r="H31" s="7" t="s">
        <v>3887</v>
      </c>
      <c r="I31" s="727"/>
      <c r="J31" s="727"/>
      <c r="K31" s="727"/>
      <c r="L31" s="727"/>
      <c r="M31" s="727"/>
    </row>
    <row r="32" spans="1:13" ht="14.25" customHeight="1">
      <c r="A32" s="7"/>
      <c r="B32" s="8"/>
      <c r="C32" s="8"/>
      <c r="D32" s="20"/>
      <c r="E32" s="11" t="s">
        <v>3886</v>
      </c>
      <c r="F32" s="20" t="s">
        <v>166</v>
      </c>
      <c r="G32" s="154" t="s">
        <v>1389</v>
      </c>
      <c r="H32" s="7" t="s">
        <v>3887</v>
      </c>
      <c r="I32" s="727"/>
      <c r="J32" s="727"/>
      <c r="K32" s="727"/>
      <c r="L32" s="727"/>
      <c r="M32" s="727"/>
    </row>
    <row r="33" spans="3:13" ht="14.25" customHeight="1">
      <c r="C33" s="8"/>
      <c r="D33" s="20"/>
      <c r="E33" s="11" t="s">
        <v>3886</v>
      </c>
      <c r="F33" s="20" t="s">
        <v>166</v>
      </c>
      <c r="G33" s="154" t="s">
        <v>3888</v>
      </c>
      <c r="H33" s="7" t="s">
        <v>3887</v>
      </c>
      <c r="I33" s="727"/>
      <c r="J33" s="727"/>
      <c r="K33" s="727"/>
      <c r="L33" s="727"/>
      <c r="M33" s="727"/>
    </row>
    <row r="34" spans="3:13" s="12" customFormat="1" ht="14.25" customHeight="1">
      <c r="C34" s="13"/>
      <c r="D34" s="20"/>
      <c r="E34" s="11" t="s">
        <v>3886</v>
      </c>
      <c r="F34" s="20" t="s">
        <v>166</v>
      </c>
      <c r="G34" s="154" t="s">
        <v>3889</v>
      </c>
      <c r="H34" s="7" t="s">
        <v>3887</v>
      </c>
      <c r="I34" s="727"/>
      <c r="J34" s="727"/>
      <c r="K34" s="727"/>
      <c r="L34" s="727"/>
      <c r="M34" s="727"/>
    </row>
    <row r="35" spans="3:13">
      <c r="D35" s="20"/>
      <c r="E35" s="11" t="s">
        <v>3886</v>
      </c>
      <c r="F35" s="20" t="s">
        <v>166</v>
      </c>
      <c r="G35" s="154" t="s">
        <v>3890</v>
      </c>
      <c r="H35" s="7" t="s">
        <v>3887</v>
      </c>
      <c r="I35" s="727"/>
      <c r="J35" s="727"/>
      <c r="K35" s="727"/>
      <c r="L35" s="727"/>
      <c r="M35" s="727"/>
    </row>
    <row r="36" spans="3:13">
      <c r="D36" s="20"/>
      <c r="E36" s="11" t="s">
        <v>3886</v>
      </c>
      <c r="F36" s="20" t="s">
        <v>166</v>
      </c>
      <c r="G36" s="154" t="s">
        <v>2888</v>
      </c>
      <c r="H36" s="7" t="s">
        <v>3887</v>
      </c>
      <c r="I36" s="727"/>
      <c r="J36" s="727"/>
      <c r="K36" s="727"/>
      <c r="L36" s="727"/>
      <c r="M36" s="727"/>
    </row>
    <row r="37" spans="3:13">
      <c r="D37" s="20"/>
      <c r="E37" s="11" t="s">
        <v>3886</v>
      </c>
      <c r="F37" s="20" t="s">
        <v>166</v>
      </c>
      <c r="G37" s="154" t="s">
        <v>119</v>
      </c>
      <c r="H37" s="7" t="s">
        <v>3887</v>
      </c>
      <c r="I37" s="727"/>
      <c r="J37" s="727"/>
      <c r="K37" s="727"/>
      <c r="L37" s="727"/>
      <c r="M37" s="727"/>
    </row>
    <row r="38" spans="3:13">
      <c r="D38" s="20"/>
      <c r="E38" s="11" t="s">
        <v>3886</v>
      </c>
      <c r="F38" s="20" t="s">
        <v>166</v>
      </c>
      <c r="G38" s="154" t="s">
        <v>119</v>
      </c>
      <c r="H38" s="7" t="s">
        <v>3887</v>
      </c>
      <c r="I38" s="727"/>
      <c r="J38" s="727"/>
      <c r="K38" s="727"/>
      <c r="L38" s="727"/>
      <c r="M38" s="727"/>
    </row>
    <row r="39" spans="3:13">
      <c r="D39" s="20"/>
      <c r="E39" s="11" t="s">
        <v>3886</v>
      </c>
      <c r="F39" s="20" t="s">
        <v>166</v>
      </c>
      <c r="G39" s="154" t="s">
        <v>119</v>
      </c>
      <c r="H39" s="7" t="s">
        <v>3887</v>
      </c>
      <c r="I39" s="727"/>
      <c r="J39" s="727"/>
      <c r="K39" s="727"/>
      <c r="L39" s="727"/>
      <c r="M39" s="727"/>
    </row>
    <row r="40" spans="3:13">
      <c r="D40" s="9"/>
      <c r="E40" s="29" t="s">
        <v>3886</v>
      </c>
      <c r="F40" s="20" t="s">
        <v>166</v>
      </c>
      <c r="G40" s="29" t="s">
        <v>1544</v>
      </c>
      <c r="H40" s="31" t="s">
        <v>3887</v>
      </c>
      <c r="I40" s="1120">
        <f>SUM(I29:I39)</f>
        <v>0</v>
      </c>
      <c r="J40" s="1120">
        <f t="shared" ref="J40:M40" si="2">SUM(J29:J39)</f>
        <v>0</v>
      </c>
      <c r="K40" s="1120">
        <f t="shared" si="2"/>
        <v>0</v>
      </c>
      <c r="L40" s="1120">
        <f t="shared" si="2"/>
        <v>0</v>
      </c>
      <c r="M40" s="1120">
        <f t="shared" si="2"/>
        <v>0</v>
      </c>
    </row>
    <row r="41" spans="3:13">
      <c r="C41" s="896"/>
      <c r="I41" s="399"/>
      <c r="J41" s="399"/>
      <c r="K41" s="399"/>
      <c r="L41" s="399"/>
      <c r="M41" s="399"/>
    </row>
    <row r="42" spans="3:13">
      <c r="C42" s="34" t="s">
        <v>3893</v>
      </c>
      <c r="D42" s="34"/>
      <c r="E42" s="33"/>
      <c r="F42" s="33"/>
      <c r="G42" s="33"/>
      <c r="H42" s="33"/>
      <c r="I42" s="401"/>
      <c r="J42" s="401"/>
      <c r="K42" s="401"/>
      <c r="L42" s="401"/>
      <c r="M42" s="401"/>
    </row>
    <row r="43" spans="3:13" ht="13.5" customHeight="1">
      <c r="I43" s="399"/>
      <c r="J43" s="399"/>
      <c r="K43" s="399"/>
      <c r="L43" s="399"/>
      <c r="M43" s="399"/>
    </row>
    <row r="44" spans="3:13" ht="14.25" customHeight="1">
      <c r="C44" s="8"/>
      <c r="D44" s="20"/>
      <c r="E44" s="11" t="s">
        <v>3886</v>
      </c>
      <c r="F44" s="20" t="s">
        <v>166</v>
      </c>
      <c r="G44" s="369" t="s">
        <v>1744</v>
      </c>
      <c r="H44" s="7" t="s">
        <v>3887</v>
      </c>
      <c r="I44" s="727"/>
      <c r="J44" s="727"/>
      <c r="K44" s="727"/>
      <c r="L44" s="727"/>
      <c r="M44" s="727"/>
    </row>
    <row r="45" spans="3:13" ht="14.25" customHeight="1">
      <c r="C45" s="8"/>
      <c r="D45" s="20"/>
      <c r="E45" s="11" t="s">
        <v>3886</v>
      </c>
      <c r="F45" s="20" t="s">
        <v>166</v>
      </c>
      <c r="G45" s="369" t="s">
        <v>1747</v>
      </c>
      <c r="H45" s="7" t="s">
        <v>3887</v>
      </c>
      <c r="I45" s="727"/>
      <c r="J45" s="727"/>
      <c r="K45" s="727"/>
      <c r="L45" s="727"/>
      <c r="M45" s="727"/>
    </row>
    <row r="46" spans="3:13" ht="14.25" customHeight="1">
      <c r="C46" s="8"/>
      <c r="D46" s="20"/>
      <c r="E46" s="11" t="s">
        <v>3886</v>
      </c>
      <c r="F46" s="20" t="s">
        <v>166</v>
      </c>
      <c r="G46" s="154" t="s">
        <v>178</v>
      </c>
      <c r="H46" s="7" t="s">
        <v>3887</v>
      </c>
      <c r="I46" s="727"/>
      <c r="J46" s="727"/>
      <c r="K46" s="727"/>
      <c r="L46" s="727"/>
      <c r="M46" s="727"/>
    </row>
    <row r="47" spans="3:13" ht="14.25" customHeight="1">
      <c r="C47" s="8"/>
      <c r="D47" s="20"/>
      <c r="E47" s="11" t="s">
        <v>3886</v>
      </c>
      <c r="F47" s="20" t="s">
        <v>166</v>
      </c>
      <c r="G47" s="154" t="s">
        <v>1389</v>
      </c>
      <c r="H47" s="7" t="s">
        <v>3887</v>
      </c>
      <c r="I47" s="727"/>
      <c r="J47" s="727"/>
      <c r="K47" s="727"/>
      <c r="L47" s="727"/>
      <c r="M47" s="727"/>
    </row>
    <row r="48" spans="3:13" ht="14.25" customHeight="1">
      <c r="C48" s="8"/>
      <c r="D48" s="20"/>
      <c r="E48" s="11" t="s">
        <v>3886</v>
      </c>
      <c r="F48" s="20" t="s">
        <v>166</v>
      </c>
      <c r="G48" s="154" t="s">
        <v>3888</v>
      </c>
      <c r="H48" s="7" t="s">
        <v>3887</v>
      </c>
      <c r="I48" s="727"/>
      <c r="J48" s="727"/>
      <c r="K48" s="727"/>
      <c r="L48" s="727"/>
      <c r="M48" s="727"/>
    </row>
    <row r="49" spans="3:13" s="12" customFormat="1" ht="14.25" customHeight="1">
      <c r="C49" s="13"/>
      <c r="D49" s="20"/>
      <c r="E49" s="11" t="s">
        <v>3886</v>
      </c>
      <c r="F49" s="20" t="s">
        <v>166</v>
      </c>
      <c r="G49" s="154" t="s">
        <v>3889</v>
      </c>
      <c r="H49" s="7" t="s">
        <v>3887</v>
      </c>
      <c r="I49" s="727"/>
      <c r="J49" s="727"/>
      <c r="K49" s="727"/>
      <c r="L49" s="727"/>
      <c r="M49" s="727"/>
    </row>
    <row r="50" spans="3:13">
      <c r="D50" s="20"/>
      <c r="E50" s="11" t="s">
        <v>3886</v>
      </c>
      <c r="F50" s="20" t="s">
        <v>166</v>
      </c>
      <c r="G50" s="154" t="s">
        <v>3890</v>
      </c>
      <c r="H50" s="7" t="s">
        <v>3887</v>
      </c>
      <c r="I50" s="727"/>
      <c r="J50" s="727"/>
      <c r="K50" s="727"/>
      <c r="L50" s="727"/>
      <c r="M50" s="727"/>
    </row>
    <row r="51" spans="3:13">
      <c r="D51" s="20"/>
      <c r="E51" s="11" t="s">
        <v>3886</v>
      </c>
      <c r="F51" s="20" t="s">
        <v>166</v>
      </c>
      <c r="G51" s="154" t="s">
        <v>2888</v>
      </c>
      <c r="H51" s="7" t="s">
        <v>3887</v>
      </c>
      <c r="I51" s="727"/>
      <c r="J51" s="727"/>
      <c r="K51" s="727"/>
      <c r="L51" s="727"/>
      <c r="M51" s="727"/>
    </row>
    <row r="52" spans="3:13">
      <c r="D52" s="20"/>
      <c r="E52" s="11" t="s">
        <v>3886</v>
      </c>
      <c r="F52" s="20" t="s">
        <v>166</v>
      </c>
      <c r="G52" s="154" t="s">
        <v>119</v>
      </c>
      <c r="H52" s="7" t="s">
        <v>3887</v>
      </c>
      <c r="I52" s="727"/>
      <c r="J52" s="727"/>
      <c r="K52" s="727"/>
      <c r="L52" s="727"/>
      <c r="M52" s="727"/>
    </row>
    <row r="53" spans="3:13">
      <c r="D53" s="20"/>
      <c r="E53" s="11" t="s">
        <v>3886</v>
      </c>
      <c r="F53" s="20" t="s">
        <v>166</v>
      </c>
      <c r="G53" s="154" t="s">
        <v>119</v>
      </c>
      <c r="H53" s="7" t="s">
        <v>3887</v>
      </c>
      <c r="I53" s="727"/>
      <c r="J53" s="727"/>
      <c r="K53" s="727"/>
      <c r="L53" s="727"/>
      <c r="M53" s="727"/>
    </row>
    <row r="54" spans="3:13">
      <c r="D54" s="20"/>
      <c r="E54" s="11" t="s">
        <v>3886</v>
      </c>
      <c r="F54" s="20" t="s">
        <v>166</v>
      </c>
      <c r="G54" s="154" t="s">
        <v>119</v>
      </c>
      <c r="H54" s="7" t="s">
        <v>3887</v>
      </c>
      <c r="I54" s="727"/>
      <c r="J54" s="727"/>
      <c r="K54" s="727"/>
      <c r="L54" s="727"/>
      <c r="M54" s="727"/>
    </row>
    <row r="55" spans="3:13">
      <c r="D55" s="9"/>
      <c r="E55" s="29" t="s">
        <v>3886</v>
      </c>
      <c r="F55" s="20" t="s">
        <v>166</v>
      </c>
      <c r="G55" s="29" t="s">
        <v>1544</v>
      </c>
      <c r="H55" s="31" t="s">
        <v>3887</v>
      </c>
      <c r="I55" s="1120">
        <f>SUM(I44:I54)</f>
        <v>0</v>
      </c>
      <c r="J55" s="1120">
        <f t="shared" ref="J55" si="3">SUM(J44:J54)</f>
        <v>0</v>
      </c>
      <c r="K55" s="1120">
        <f t="shared" ref="K55" si="4">SUM(K44:K54)</f>
        <v>0</v>
      </c>
      <c r="L55" s="1120">
        <f t="shared" ref="L55" si="5">SUM(L44:L54)</f>
        <v>0</v>
      </c>
      <c r="M55" s="1120">
        <f t="shared" ref="M55" si="6">SUM(M44:M54)</f>
        <v>0</v>
      </c>
    </row>
    <row r="56" spans="3:13">
      <c r="I56" s="399"/>
      <c r="J56" s="399"/>
      <c r="K56" s="399"/>
      <c r="L56" s="399"/>
      <c r="M56" s="399"/>
    </row>
    <row r="57" spans="3:13">
      <c r="C57" s="34" t="s">
        <v>3894</v>
      </c>
      <c r="D57" s="34"/>
      <c r="E57" s="33"/>
      <c r="F57" s="33"/>
      <c r="G57" s="33"/>
      <c r="H57" s="33"/>
      <c r="I57" s="401"/>
      <c r="J57" s="401"/>
      <c r="K57" s="401"/>
      <c r="L57" s="401"/>
      <c r="M57" s="401"/>
    </row>
    <row r="58" spans="3:13">
      <c r="I58" s="399"/>
      <c r="J58" s="399"/>
      <c r="K58" s="399"/>
      <c r="L58" s="399"/>
      <c r="M58" s="399"/>
    </row>
    <row r="59" spans="3:13" ht="14.25" customHeight="1">
      <c r="C59" s="8"/>
      <c r="D59" s="20"/>
      <c r="E59" s="11" t="s">
        <v>3886</v>
      </c>
      <c r="F59" s="20" t="s">
        <v>166</v>
      </c>
      <c r="G59" s="369" t="s">
        <v>1744</v>
      </c>
      <c r="H59" s="7" t="s">
        <v>3887</v>
      </c>
      <c r="I59" s="727"/>
      <c r="J59" s="727"/>
      <c r="K59" s="727"/>
      <c r="L59" s="727"/>
      <c r="M59" s="727"/>
    </row>
    <row r="60" spans="3:13" ht="14.25" customHeight="1">
      <c r="C60" s="8"/>
      <c r="D60" s="20"/>
      <c r="E60" s="11" t="s">
        <v>3886</v>
      </c>
      <c r="F60" s="20" t="s">
        <v>166</v>
      </c>
      <c r="G60" s="369" t="s">
        <v>1747</v>
      </c>
      <c r="H60" s="7" t="s">
        <v>3887</v>
      </c>
      <c r="I60" s="727"/>
      <c r="J60" s="727"/>
      <c r="K60" s="727"/>
      <c r="L60" s="727"/>
      <c r="M60" s="727"/>
    </row>
    <row r="61" spans="3:13" ht="14.25" customHeight="1">
      <c r="C61" s="8"/>
      <c r="D61" s="20"/>
      <c r="E61" s="11" t="s">
        <v>3886</v>
      </c>
      <c r="F61" s="20" t="s">
        <v>166</v>
      </c>
      <c r="G61" s="154" t="s">
        <v>178</v>
      </c>
      <c r="H61" s="7" t="s">
        <v>3887</v>
      </c>
      <c r="I61" s="727"/>
      <c r="J61" s="727"/>
      <c r="K61" s="727"/>
      <c r="L61" s="727"/>
      <c r="M61" s="727"/>
    </row>
    <row r="62" spans="3:13" ht="14.25" customHeight="1">
      <c r="C62" s="8"/>
      <c r="D62" s="20"/>
      <c r="E62" s="11" t="s">
        <v>3886</v>
      </c>
      <c r="F62" s="20" t="s">
        <v>166</v>
      </c>
      <c r="G62" s="154" t="s">
        <v>1389</v>
      </c>
      <c r="H62" s="7" t="s">
        <v>3887</v>
      </c>
      <c r="I62" s="727"/>
      <c r="J62" s="727"/>
      <c r="K62" s="727"/>
      <c r="L62" s="727"/>
      <c r="M62" s="727"/>
    </row>
    <row r="63" spans="3:13" ht="14.25" customHeight="1">
      <c r="C63" s="8"/>
      <c r="D63" s="20"/>
      <c r="E63" s="11" t="s">
        <v>3886</v>
      </c>
      <c r="F63" s="20" t="s">
        <v>166</v>
      </c>
      <c r="G63" s="154" t="s">
        <v>3888</v>
      </c>
      <c r="H63" s="7" t="s">
        <v>3887</v>
      </c>
      <c r="I63" s="727"/>
      <c r="J63" s="727"/>
      <c r="K63" s="727"/>
      <c r="L63" s="727"/>
      <c r="M63" s="727"/>
    </row>
    <row r="64" spans="3:13" s="12" customFormat="1" ht="14.25" customHeight="1">
      <c r="C64" s="13"/>
      <c r="D64" s="20"/>
      <c r="E64" s="11" t="s">
        <v>3886</v>
      </c>
      <c r="F64" s="20" t="s">
        <v>166</v>
      </c>
      <c r="G64" s="154" t="s">
        <v>3889</v>
      </c>
      <c r="H64" s="7" t="s">
        <v>3887</v>
      </c>
      <c r="I64" s="727"/>
      <c r="J64" s="727"/>
      <c r="K64" s="727"/>
      <c r="L64" s="727"/>
      <c r="M64" s="727"/>
    </row>
    <row r="65" spans="2:13">
      <c r="D65" s="20"/>
      <c r="E65" s="11" t="s">
        <v>3886</v>
      </c>
      <c r="F65" s="20" t="s">
        <v>166</v>
      </c>
      <c r="G65" s="154" t="s">
        <v>3890</v>
      </c>
      <c r="H65" s="7" t="s">
        <v>3887</v>
      </c>
      <c r="I65" s="727"/>
      <c r="J65" s="727"/>
      <c r="K65" s="727"/>
      <c r="L65" s="727"/>
      <c r="M65" s="727"/>
    </row>
    <row r="66" spans="2:13">
      <c r="D66" s="20"/>
      <c r="E66" s="11" t="s">
        <v>3886</v>
      </c>
      <c r="F66" s="20" t="s">
        <v>166</v>
      </c>
      <c r="G66" s="154" t="s">
        <v>2888</v>
      </c>
      <c r="H66" s="7" t="s">
        <v>3887</v>
      </c>
      <c r="I66" s="727"/>
      <c r="J66" s="727"/>
      <c r="K66" s="727"/>
      <c r="L66" s="727"/>
      <c r="M66" s="727"/>
    </row>
    <row r="67" spans="2:13">
      <c r="D67" s="20"/>
      <c r="E67" s="11" t="s">
        <v>3886</v>
      </c>
      <c r="F67" s="20" t="s">
        <v>166</v>
      </c>
      <c r="G67" s="154" t="s">
        <v>119</v>
      </c>
      <c r="H67" s="7" t="s">
        <v>3887</v>
      </c>
      <c r="I67" s="727"/>
      <c r="J67" s="727"/>
      <c r="K67" s="727"/>
      <c r="L67" s="727"/>
      <c r="M67" s="727"/>
    </row>
    <row r="68" spans="2:13">
      <c r="D68" s="20"/>
      <c r="E68" s="11" t="s">
        <v>3886</v>
      </c>
      <c r="F68" s="20" t="s">
        <v>166</v>
      </c>
      <c r="G68" s="154" t="s">
        <v>119</v>
      </c>
      <c r="H68" s="7" t="s">
        <v>3887</v>
      </c>
      <c r="I68" s="727"/>
      <c r="J68" s="727"/>
      <c r="K68" s="727"/>
      <c r="L68" s="727"/>
      <c r="M68" s="727"/>
    </row>
    <row r="69" spans="2:13">
      <c r="D69" s="20"/>
      <c r="E69" s="11" t="s">
        <v>3886</v>
      </c>
      <c r="F69" s="20" t="s">
        <v>166</v>
      </c>
      <c r="G69" s="154" t="s">
        <v>119</v>
      </c>
      <c r="H69" s="7" t="s">
        <v>3887</v>
      </c>
      <c r="I69" s="727"/>
      <c r="J69" s="727"/>
      <c r="K69" s="727"/>
      <c r="L69" s="727"/>
      <c r="M69" s="727"/>
    </row>
    <row r="70" spans="2:13">
      <c r="D70" s="9"/>
      <c r="E70" s="29" t="s">
        <v>3886</v>
      </c>
      <c r="F70" s="20" t="s">
        <v>166</v>
      </c>
      <c r="G70" s="29" t="s">
        <v>1544</v>
      </c>
      <c r="H70" s="31" t="s">
        <v>3887</v>
      </c>
      <c r="I70" s="1120">
        <f>SUM(I59:I69)</f>
        <v>0</v>
      </c>
      <c r="J70" s="1120">
        <f t="shared" ref="J70" si="7">SUM(J59:J69)</f>
        <v>0</v>
      </c>
      <c r="K70" s="1120">
        <f t="shared" ref="K70" si="8">SUM(K59:K69)</f>
        <v>0</v>
      </c>
      <c r="L70" s="1120">
        <f t="shared" ref="L70" si="9">SUM(L59:L69)</f>
        <v>0</v>
      </c>
      <c r="M70" s="1120">
        <f t="shared" ref="M70" si="10">SUM(M59:M69)</f>
        <v>0</v>
      </c>
    </row>
    <row r="72" spans="2:13" ht="18">
      <c r="B72" s="28" t="s">
        <v>1553</v>
      </c>
      <c r="C72" s="27"/>
      <c r="D72" s="27"/>
      <c r="E72" s="27"/>
      <c r="F72" s="27"/>
      <c r="G72" s="27"/>
      <c r="H72" s="27"/>
      <c r="I72" s="27"/>
      <c r="J72" s="27"/>
      <c r="K72" s="27"/>
      <c r="L72" s="27"/>
      <c r="M72"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9" id="{54622E0F-AEF6-4932-BE4F-FAED8D010A5D}">
            <xm:f>Cover!$E$15&lt;&gt;I$6</xm:f>
            <x14:dxf>
              <fill>
                <patternFill>
                  <bgColor theme="0" tint="-0.24994659260841701"/>
                </patternFill>
              </fill>
            </x14:dxf>
          </x14:cfRule>
          <x14:cfRule type="expression" priority="10" id="{A20BF8B5-33D0-4383-AEE8-15E0A34FA091}">
            <xm:f>Cover!$E$15=I$6</xm:f>
            <x14:dxf>
              <fill>
                <patternFill>
                  <bgColor theme="7" tint="0.59996337778862885"/>
                </patternFill>
              </fill>
            </x14:dxf>
          </x14:cfRule>
          <xm:sqref>I29:M39</xm:sqref>
        </x14:conditionalFormatting>
        <x14:conditionalFormatting xmlns:xm="http://schemas.microsoft.com/office/excel/2006/main">
          <x14:cfRule type="expression" priority="1" id="{6CC3DD4A-3990-41E3-A571-DA30BAEFBF9D}">
            <xm:f>Cover!$E$15&lt;&gt;I$6</xm:f>
            <x14:dxf>
              <fill>
                <patternFill>
                  <bgColor theme="0" tint="-0.24994659260841701"/>
                </patternFill>
              </fill>
            </x14:dxf>
          </x14:cfRule>
          <x14:cfRule type="expression" priority="2" id="{A7FF990F-1129-44A9-B9B6-F467B5F6F5DD}">
            <xm:f>Cover!$E$15=I$6</xm:f>
            <x14:dxf>
              <fill>
                <patternFill>
                  <bgColor theme="7" tint="0.59996337778862885"/>
                </patternFill>
              </fill>
            </x14:dxf>
          </x14:cfRule>
          <xm:sqref>I44:M54</xm:sqref>
        </x14:conditionalFormatting>
        <x14:conditionalFormatting xmlns:xm="http://schemas.microsoft.com/office/excel/2006/main">
          <x14:cfRule type="expression" priority="5" id="{43DB21A2-28B3-41FB-AADB-8E46AA885B14}">
            <xm:f>Cover!$E$15&lt;&gt;I$6</xm:f>
            <x14:dxf>
              <fill>
                <patternFill>
                  <bgColor theme="0" tint="-0.24994659260841701"/>
                </patternFill>
              </fill>
            </x14:dxf>
          </x14:cfRule>
          <x14:cfRule type="expression" priority="6" id="{FEB8B320-8381-4837-987E-4E6291A02F73}">
            <xm:f>Cover!$E$15=I$6</xm:f>
            <x14:dxf>
              <fill>
                <patternFill>
                  <bgColor theme="7" tint="0.59996337778862885"/>
                </patternFill>
              </fill>
            </x14:dxf>
          </x14:cfRule>
          <xm:sqref>I59:M69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4ac967385f4f99fdee8c237598645fcd">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f9f8044b90b20ad7b8117a39bc7f57"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TaxCatchAll xmlns="d66eba0d-a2b9-4833-9603-ab5d8f45883c" xsi:nil="true"/>
    <PublicationRequestID xmlns="3ffacce4-957f-4f0a-910f-9efe2ecf512c">911</PublicationRequestID>
    <DocumentTitle xmlns="3ffacce4-957f-4f0a-910f-9efe2ecf512c">RIIO-GD2 Regulatory Reporting template: Version 1.19</DocumentTitle>
    <DocumentRank xmlns="3ffacce4-957f-4f0a-910f-9efe2ecf512c">Subsidiary</DocumentRank>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Props1.xml><?xml version="1.0" encoding="utf-8"?>
<ds:datastoreItem xmlns:ds="http://schemas.openxmlformats.org/officeDocument/2006/customXml" ds:itemID="{372CE5FB-CBF8-4D73-AC0E-3686A03429D4}">
  <ds:schemaRefs>
    <ds:schemaRef ds:uri="http://schemas.microsoft.com/sharepoint/v3/contenttype/forms"/>
  </ds:schemaRefs>
</ds:datastoreItem>
</file>

<file path=customXml/itemProps2.xml><?xml version="1.0" encoding="utf-8"?>
<ds:datastoreItem xmlns:ds="http://schemas.openxmlformats.org/officeDocument/2006/customXml" ds:itemID="{B5AB354E-507C-490B-ACBD-ED7EF8FD2D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41F692-1162-4601-86FD-B9FF3A8C603D}">
  <ds:schemaRefs>
    <ds:schemaRef ds:uri="d66eba0d-a2b9-4833-9603-ab5d8f45883c"/>
    <ds:schemaRef ds:uri="http://schemas.microsoft.com/sharepoint/v3"/>
    <ds:schemaRef ds:uri="http://schemas.openxmlformats.org/package/2006/metadata/core-properties"/>
    <ds:schemaRef ds:uri="http://schemas.microsoft.com/office/2006/documentManagement/types"/>
    <ds:schemaRef ds:uri="http://purl.org/dc/elements/1.1/"/>
    <ds:schemaRef ds:uri="3ffacce4-957f-4f0a-910f-9efe2ecf512c"/>
    <ds:schemaRef ds:uri="http://schemas.microsoft.com/office/infopath/2007/PartnerControls"/>
    <ds:schemaRef ds:uri="http://purl.org/dc/dcmitype/"/>
    <ds:schemaRef ds:uri="http://schemas.microsoft.com/office/2006/metadata/properties"/>
    <ds:schemaRef ds:uri="http://www.w3.org/XML/1998/namespace"/>
    <ds:schemaRef ds:uri="http://purl.org/dc/terms/"/>
  </ds:schemaRefs>
</ds:datastoreItem>
</file>

<file path=customXml/itemProps4.xml><?xml version="1.0" encoding="utf-8"?>
<ds:datastoreItem xmlns:ds="http://schemas.openxmlformats.org/officeDocument/2006/customXml" ds:itemID="{03238469-5A6B-4AA9-B8C5-3D2282E5C33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105</vt:i4>
      </vt:variant>
    </vt:vector>
  </HeadingPairs>
  <TitlesOfParts>
    <vt:vector size="105" baseType="lpstr">
      <vt:lpstr>Cover</vt:lpstr>
      <vt:lpstr>Contents</vt:lpstr>
      <vt:lpstr>Lists</vt:lpstr>
      <vt:lpstr>ChangesLog</vt:lpstr>
      <vt:lpstr>UniversalData</vt:lpstr>
      <vt:lpstr>1.01 Summary_Totex</vt:lpstr>
      <vt:lpstr>1.01a Allowance</vt:lpstr>
      <vt:lpstr>1.01b MultiActivityVar RPEs</vt:lpstr>
      <vt:lpstr>1.01c MultiActivityVar No RPEs</vt:lpstr>
      <vt:lpstr>1.02 Summary_PCFM</vt:lpstr>
      <vt:lpstr>1.03 Summary_MEAV</vt:lpstr>
      <vt:lpstr>1.04 Summary_Reliability</vt:lpstr>
      <vt:lpstr>1.05 Summary_Workload </vt:lpstr>
      <vt:lpstr>1.06 Summary_PerfSnapshot</vt:lpstr>
      <vt:lpstr>1.07 Forecast Costs</vt:lpstr>
      <vt:lpstr>License Values Data Table</vt:lpstr>
      <vt:lpstr>2.01 Revenue - PCDs</vt:lpstr>
      <vt:lpstr>2.02 Revenue - Volume Drivers</vt:lpstr>
      <vt:lpstr>2.03 Revenue - Re-openers</vt:lpstr>
      <vt:lpstr>2.04 Revenue-Pass-through costs</vt:lpstr>
      <vt:lpstr>2.05 Revenue - ODI</vt:lpstr>
      <vt:lpstr>2.06 Revenue - ORA</vt:lpstr>
      <vt:lpstr>2.07 Revenue-TaxPoolTotex Alloc</vt:lpstr>
      <vt:lpstr>2.08 Revenue - Recovered Rev</vt:lpstr>
      <vt:lpstr>2.09 Revenue -DRS Revenue</vt:lpstr>
      <vt:lpstr>3.01 Revenue_Interface</vt:lpstr>
      <vt:lpstr>3.02 NARM_Interface</vt:lpstr>
      <vt:lpstr>4.01 OpexCostMatrix</vt:lpstr>
      <vt:lpstr>4.02 BSAllocations</vt:lpstr>
      <vt:lpstr>4.03 Training_Apprentices</vt:lpstr>
      <vt:lpstr>4.04 Maintenance</vt:lpstr>
      <vt:lpstr>4.05 LPGasholders</vt:lpstr>
      <vt:lpstr>4.06 LandRemediation</vt:lpstr>
      <vt:lpstr>4.07 Shrinkage </vt:lpstr>
      <vt:lpstr>4.08 GasTheft</vt:lpstr>
      <vt:lpstr>4.09 TDPWI</vt:lpstr>
      <vt:lpstr>4.10 TDPWI_Restoration</vt:lpstr>
      <vt:lpstr>4.11 TDPWI_Recovery - NA</vt:lpstr>
      <vt:lpstr>4.12 Streetworks </vt:lpstr>
      <vt:lpstr>4.13 Streetwks_scheme- NA</vt:lpstr>
      <vt:lpstr>4.14 SmartMetering</vt:lpstr>
      <vt:lpstr>4.15_SIU</vt:lpstr>
      <vt:lpstr>4.16 FTE</vt:lpstr>
      <vt:lpstr>4.17 DRS</vt:lpstr>
      <vt:lpstr>5.01 LTSStorageEntry</vt:lpstr>
      <vt:lpstr>5.02 Reinforcement</vt:lpstr>
      <vt:lpstr>5.03 Reinforcement Projs &gt;£0.5m</vt:lpstr>
      <vt:lpstr>5.04 Governors</vt:lpstr>
      <vt:lpstr>5.05 Connections</vt:lpstr>
      <vt:lpstr>5.06 OtherCapex</vt:lpstr>
      <vt:lpstr>5.07 OtherCapex Projects &gt;£0.5m</vt:lpstr>
      <vt:lpstr>5.08 Vehicles</vt:lpstr>
      <vt:lpstr>5.09 Cyber</vt:lpstr>
      <vt:lpstr>5.10 Physical Security</vt:lpstr>
      <vt:lpstr>6.01 RepexContributions</vt:lpstr>
      <vt:lpstr>6.02 MainsTier_1</vt:lpstr>
      <vt:lpstr>6.03 MainsTier_2A</vt:lpstr>
      <vt:lpstr>6.04 MainsTier_2B</vt:lpstr>
      <vt:lpstr>6.05 MainsTier_3</vt:lpstr>
      <vt:lpstr>6.06 MainsTier_Other</vt:lpstr>
      <vt:lpstr>6.07 MainsDiversions</vt:lpstr>
      <vt:lpstr>6.08 MainsDecom</vt:lpstr>
      <vt:lpstr>6.09 RepexServices</vt:lpstr>
      <vt:lpstr>6.10 IronStubs</vt:lpstr>
      <vt:lpstr>6.11 RoboticIntervention</vt:lpstr>
      <vt:lpstr>6.12 Risers</vt:lpstr>
      <vt:lpstr>6.13 DynamicGrowth</vt:lpstr>
      <vt:lpstr>7.01 Analysis_RPT</vt:lpstr>
      <vt:lpstr>8.01 LTS&amp;Entry</vt:lpstr>
      <vt:lpstr>8.02 Capacity&amp;Storage</vt:lpstr>
      <vt:lpstr>8.03 DistributionNetwork</vt:lpstr>
      <vt:lpstr>8.04 Capacity&amp;Demand</vt:lpstr>
      <vt:lpstr>8.05 CapacityOutput </vt:lpstr>
      <vt:lpstr>9.01 ODI_CustomerSatisfaction</vt:lpstr>
      <vt:lpstr>9.02 ODI_CustomerComplaints</vt:lpstr>
      <vt:lpstr>9.03 ODI_Interruption</vt:lpstr>
      <vt:lpstr>9.04 Maj_Interrupt</vt:lpstr>
      <vt:lpstr>9.05 ODI_CollStreetworks</vt:lpstr>
      <vt:lpstr>9.06 ODI_CO_Awareness</vt:lpstr>
      <vt:lpstr>10.01 PCD_PWF</vt:lpstr>
      <vt:lpstr>10.02 PCD_RPM</vt:lpstr>
      <vt:lpstr>10.03 PCD_GasEscape</vt:lpstr>
      <vt:lpstr>10.04 PCD_IPR</vt:lpstr>
      <vt:lpstr>10.05 PCD_London_M_P</vt:lpstr>
      <vt:lpstr>10.06 BioMet_Imp_Acc</vt:lpstr>
      <vt:lpstr>11.01 Other_Dist_Gas_Connection</vt:lpstr>
      <vt:lpstr>11.02 Responding to calls</vt:lpstr>
      <vt:lpstr>11.03 Other_CommunityFund -NA</vt:lpstr>
      <vt:lpstr>11.04 Other_V&amp;CMA </vt:lpstr>
      <vt:lpstr>11.05 Other_Re-openerPipeline</vt:lpstr>
      <vt:lpstr>11.05a Other_Re-opener Appendix</vt:lpstr>
      <vt:lpstr>11.06 Other_EnvironmentBCF</vt:lpstr>
      <vt:lpstr>11.07 Other_Envir_Other</vt:lpstr>
      <vt:lpstr>11.08 Other_NGNCompletedJobs</vt:lpstr>
      <vt:lpstr>11.09 Other_NetZero_Dev</vt:lpstr>
      <vt:lpstr>11.10 Other_HRB_Plans</vt:lpstr>
      <vt:lpstr>11.11 Other_PREReports&amp;Repairs</vt:lpstr>
      <vt:lpstr>11.12 Other_ Safety</vt:lpstr>
      <vt:lpstr>11.13 Other_ Covid_impact</vt:lpstr>
      <vt:lpstr>12.01 GSoP</vt:lpstr>
      <vt:lpstr>12.02 Licence_Condition10</vt:lpstr>
      <vt:lpstr>13.01 Innovation_NIA</vt:lpstr>
      <vt:lpstr>13.02 Innovation_NIC - NA</vt:lpstr>
      <vt:lpstr>13.03 Innovation_CNIA</vt:lpstr>
      <vt:lpstr>13.04 Innovation_SIF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RIIO-GD2 Gas Distribution Reporting Template Version 1.19</dc:title>
  <dc:subject/>
  <dc:creator>Emily Sprake</dc:creator>
  <cp:keywords/>
  <dc:description/>
  <cp:lastModifiedBy>Tamar Sleven</cp:lastModifiedBy>
  <cp:revision/>
  <cp:lastPrinted>2025-02-19T10:29:32Z</cp:lastPrinted>
  <dcterms:created xsi:type="dcterms:W3CDTF">2020-09-24T10:50:45Z</dcterms:created>
  <dcterms:modified xsi:type="dcterms:W3CDTF">2025-03-27T13:39:16Z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BJSCc5a055b0-1bed-4579_x">
    <vt:lpwstr/>
  </property>
  <property fmtid="{D5CDD505-2E9C-101B-9397-08002B2CF9AE}" pid="4" name="BJSCdd9eba61-d6b9-469b_x">
    <vt:lpwstr>Internal Only</vt:lpwstr>
  </property>
  <property fmtid="{D5CDD505-2E9C-101B-9397-08002B2CF9AE}" pid="5" name="BJSCSummaryMarking">
    <vt:lpwstr>OFFICIAL Internal Only</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7" name="docIndexRef">
    <vt:lpwstr>f1ba0364-40d3-42e0-943b-d2ad9d625cc4</vt:lpwstr>
  </property>
  <property fmtid="{D5CDD505-2E9C-101B-9397-08002B2CF9AE}" pid="8" name="bjSaver">
    <vt:lpwstr>nbPXGlehV1PdSIBeElNa4i6LaRy8ySnh</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/&gt;&lt;element uid="eaadb568-f939-47e9-ab90-f00bdd47735e" value="" /&gt;&lt;/sisl&gt;</vt:lpwstr>
  </property>
  <property fmtid="{D5CDD505-2E9C-101B-9397-08002B2CF9AE}" pid="12" name="bjDocumentSecurityLabel">
    <vt:lpwstr>OFFICIAL Internal Only</vt:lpwstr>
  </property>
  <property fmtid="{D5CDD505-2E9C-101B-9397-08002B2CF9AE}" pid="13" name="bjCentreHeaderLabel-first">
    <vt:lpwstr>&amp;"Verdana,Regular"&amp;10&amp;K000000Internal Only</vt:lpwstr>
  </property>
  <property fmtid="{D5CDD505-2E9C-101B-9397-08002B2CF9AE}" pid="14" name="bjCentreFooterLabel-first">
    <vt:lpwstr>&amp;"Verdana,Regular"&amp;10&amp;K000000Internal Only</vt:lpwstr>
  </property>
  <property fmtid="{D5CDD505-2E9C-101B-9397-08002B2CF9AE}" pid="15" name="bjCentreHeaderLabel-even">
    <vt:lpwstr>&amp;"Verdana,Regular"&amp;10&amp;K000000Internal Only</vt:lpwstr>
  </property>
  <property fmtid="{D5CDD505-2E9C-101B-9397-08002B2CF9AE}" pid="16" name="bjCentreFooterLabel-even">
    <vt:lpwstr>&amp;"Verdana,Regular"&amp;10&amp;K000000Internal Only</vt:lpwstr>
  </property>
  <property fmtid="{D5CDD505-2E9C-101B-9397-08002B2CF9AE}" pid="17" name="bjCentreHeaderLabel">
    <vt:lpwstr>&amp;"Verdana,Regular"&amp;10&amp;K000000Internal Only</vt:lpwstr>
  </property>
  <property fmtid="{D5CDD505-2E9C-101B-9397-08002B2CF9AE}" pid="18" name="bjCentreFooterLabel">
    <vt:lpwstr>&amp;"Verdana,Regular"&amp;10&amp;K000000Internal Only</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2022-05-16T13:27:56Z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493e6680-0c0a-4a1b-ad08-e3d95c711174</vt:lpwstr>
  </property>
  <property fmtid="{D5CDD505-2E9C-101B-9397-08002B2CF9AE}" pid="26" name="MSIP_Label_38144ccb-b10a-4c0f-b070-7a3b00ac7463_ContentBits">
    <vt:lpwstr>2</vt:lpwstr>
  </property>
  <property fmtid="{D5CDD505-2E9C-101B-9397-08002B2CF9AE}" pid="27" name="Comparison_11.04 Other_V&amp;CMA 90RowInsertions3">
    <vt:lpwstr/>
  </property>
  <property fmtid="{D5CDD505-2E9C-101B-9397-08002B2CF9AE}" pid="28" name="Comparison_11.04 Other_V&amp;CMA 90ColumnInsertions4">
    <vt:lpwstr/>
  </property>
  <property fmtid="{D5CDD505-2E9C-101B-9397-08002B2CF9AE}" pid="29" name="Comparison_11.04 Other_V&amp;CMA 90CellChanges2_1">
    <vt:lpwstr>vRIAAB+LCAAAAAAABAAd18uOJLcRBdAfKkBTr6yqZQuUaNOm+aZG+pb+eJ+cxckFAxj0HZARUffP43b//rpevm6Xr/vl6/Hb9cf7+Xw/nt8/n79dj9frdbs+v8Nx+eO4/Hlc4nH513H593FJx+U/x+W/xyUfl/8dl3Jc6nFpx6Ufl3Fc5nFZx2Ufl7+Oy8/j8vdx+ee4fH3x+3EJ1x+XP4gkMoW/+Em4XtWv6lf1q/pV/ap+Vb+q39Rv6jf1m/p</vt:lpwstr>
  </property>
  <property fmtid="{D5CDD505-2E9C-101B-9397-08002B2CF9AE}" pid="30" name="Comparison_11.04 Other_V&amp;CMA 90CellChanges2_2">
    <vt:lpwstr>N/aZ+U/OXEklkCl/nYbi+FF+KL8WX4kvxdRZfim/Ft+Jb8a34VnyfxbfiR/Gj+FH8KH4UP2fxcwk3eYgkMoVwk4NIIlMIN38/kUSmEG5353fnd+d353fnd+cP5w/nD+cP5w/nD+dP50/nT+dP50/nT+f+D4gkMoVwE59IIlMIN8mJJDKFcBOaSCJTCHd5iSQyhXCXl0giUwh3eYkkMoVwl5dIIlMId3mJJDKFcJeXSCJTCHd5iSQyhXCXl0giUw</vt:lpwstr>
  </property>
  <property fmtid="{D5CDD505-2E9C-101B-9397-08002B2CF9AE}" pid="31" name="Comparison_11.04 Other_V&amp;CMA 90CellChanges2_3">
    <vt:lpwstr>h3eYkkMoVwl5dIIlMID3mJJDKF8JCXSCJTCA95iSQyhfCQl0giUwgPeYkkMoXwkJdIIlMID3mJJDKF8JCXSCJTCA95iSQyhfCQl0giUwhPeYkkMoXwlJdIIlMIT3mJJDKF8JSXSCJTCE95iSQyhfCUl0giUwhPeYkkMoXwlJdIIlMIT3mJJDKF8JSXSCJTCIe8RBKZQjjkJZLIFMIhL5FEphAOeYkkMoVwyEskkSmEQ14iiUwhHGe3PXvt2WbPD</vt:lpwstr>
  </property>
  <property fmtid="{D5CDD505-2E9C-101B-9397-08002B2CF9AE}" pid="32" name="Comparison_11.04 Other_V&amp;CMA 90CellChanges2_4">
    <vt:lpwstr>nv2V3kPeYkkMoVwyEskkSmEQ14iiUwhvOQlksgUwkteIolMIbzkJZLIFMJLXiKJTCG85CWSyBTCS14iiUwhvOQlksgUwkteIolMIbzkJZLIFMJLXiKJTCG85SWSyBTCW14iiUwhvOUlksgUwlteIolMIbzlJZLIFMJbXiKJTCG85SWSyBTCW14iiUwhvOUlksgUwlteIolMIXzkJZLIFMJHXiKJTCF85CWSyBTCR14iiUwhfOQlksgUwkdeIolM</vt:lpwstr>
  </property>
  <property fmtid="{D5CDD505-2E9C-101B-9397-08002B2CF9AE}" pid="33" name="Comparison_11.04 Other_V&amp;CMA 90CellChanges2_5">
    <vt:lpwstr>IXzkJZLIFMJHXiKJTCF85CWSyBTCR14iiUzBPvFrofi1UfxaKX7tFL+Wih/2mc/tetzf37+/L79fH/y4nYvNcf/8eHz/bd/4h6+v86N2+duG8Q9OrufJ1cnNye08uZ0nt0uzTHSavaHTrAidZhvoNNO/00z7TjPdO8007zTTu9NM604znTvNNO4007fTTNtOM107zTTtNNOz00zLTjMdO8007DTTr9NMu04z3TrNNOs006vTTKtOM506zTTqNNO</vt:lpwstr>
  </property>
  <property fmtid="{D5CDD505-2E9C-101B-9397-08002B2CF9AE}" pid="34" name="Comparison_11.04 Other_V&amp;CMA 90CellChanges2_6">
    <vt:lpwstr>n00ybTjNdOs006TTTo9NMi04zHTrNNOg03b/TdPtO0907TTfvNN2703TrTtOdO0037jTdt9N0207TXTtNN+003bPTdMtOO87F89w//Xs03a/TdLtO0906TTfrNN2r03SrTtOdOk036jTdp9N0m07TXTpNN+mvc+1zrb/OO/11XuCv87Z+nVfz649fV+55PG+vz+v759VV+/HjfVwf9+/qwgwmi011eQaTxaa6SIPJYlNdqsFksaku2GCy2FSXbT</vt:lpwstr>
  </property>
  <property fmtid="{D5CDD505-2E9C-101B-9397-08002B2CF9AE}" pid="35" name="Comparison_11.04 Other_V&amp;CMA 90CellChanges2_7">
    <vt:lpwstr>BZbKqLN5gsNtUlHEwWm+pCDiaLTXU5B5PFprqog8liU13awWSxqS7wYLLYVJd5MFlsqos9mCw21SUfTBab6sIPJotNdfkHk8WmegiDyWJTPYrBZLGpHshgsthUj2UwWWyqhzOYLDbVIxpMFpvqQQ0mi031uAaTxaZ6aIPJYlM9usFksake4GCy2FSPcTBZbKqHOZgsNtUjHUwWm+rBDiaLTfV4B5PFpnrIg8liUz3qwWSxqR74YLLYVI99MFlsq</vt:lpwstr>
  </property>
  <property fmtid="{D5CDD505-2E9C-101B-9397-08002B2CF9AE}" pid="36" name="Comparison_11.04 Other_V&amp;CMA 90CellChanges2_8">
    <vt:lpwstr>oc/mCw2VRMYTBabqiEMJotN1RwGk8WmahSDyWJTNY3BZLGpGshgsthUzWQwWWyqxjKYLDZVkxlMFpuq4Qwmi03VfAaTxaYe50/g8zfw+SP4/BV8/jaWg8liUzWowWSxqZrVYLLYVI1rMFlsqiY2mCw2VUMbTBabqrkNJotN1egGk8WmanqDyWJTNcDBZLGpmuFgsthUjXEwWWyqJjmYLDbVytXoDCaLTbV2NTqDyWJTrV6NzmCy2FTrV6MzmCw2</vt:lpwstr>
  </property>
  <property fmtid="{D5CDD505-2E9C-101B-9397-08002B2CF9AE}" pid="37" name="Comparison_11.04 Other_V&amp;CMA 90CellChanges2_9">
    <vt:lpwstr>1QrW6Awmi021hjU6g8liU61ijc5gsthU61ijM5gsNtVK1ugMJotNtZY1OoPJYlOtZo3OYLLYVOtZozOYLDbVitboDCaLTbWmNTqDyWJTrWqNzmCy2FRzrdEZTBabatw1OoPJYlNNwUZnMFlsquHY6Awmi001MxudwWSxqecK185PPz/j/Mzzs87P9vk/DxwHY70SAAA=</vt:lpwstr>
  </property>
  <property fmtid="{D5CDD505-2E9C-101B-9397-08002B2CF9AE}" pid="38" name="Comparison_11.04 Other_V&amp;CMA 90RowInsertions7">
    <vt:lpwstr/>
  </property>
  <property fmtid="{D5CDD505-2E9C-101B-9397-08002B2CF9AE}" pid="39" name="Comparison_11.04 Other_V&amp;CMA 90ColumnInsertions8">
    <vt:lpwstr/>
  </property>
  <property fmtid="{D5CDD505-2E9C-101B-9397-08002B2CF9AE}" pid="40" name="lcf76f155ced4ddcb4097134ff3c332f">
    <vt:lpwstr/>
  </property>
  <property fmtid="{D5CDD505-2E9C-101B-9397-08002B2CF9AE}" pid="41" name="TaxCatchAll">
    <vt:lpwstr/>
  </property>
  <property fmtid="{D5CDD505-2E9C-101B-9397-08002B2CF9AE}" pid="42" name="::">
    <vt:lpwstr>-Main Document</vt:lpwstr>
  </property>
</Properties>
</file>